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:\Meu Drive\Mestrado\Planilhas_CAWM\Brigida\"/>
    </mc:Choice>
  </mc:AlternateContent>
  <xr:revisionPtr revIDLastSave="0" documentId="8_{9A8D2134-DE08-40C1-AA10-AF1189A12AA3}" xr6:coauthVersionLast="47" xr6:coauthVersionMax="47" xr10:uidLastSave="{00000000-0000-0000-0000-000000000000}"/>
  <bookViews>
    <workbookView xWindow="-108" yWindow="-108" windowWidth="23256" windowHeight="12456" tabRatio="855" activeTab="1" xr2:uid="{00000000-000D-0000-FFFF-FFFF00000000}"/>
  </bookViews>
  <sheets>
    <sheet name="SetUp" sheetId="26" r:id="rId1"/>
    <sheet name="CAWM" sheetId="40" r:id="rId2"/>
  </sheets>
  <functionGroups builtInGroupCount="19"/>
  <definedNames>
    <definedName name="_xlnm._FilterDatabase" localSheetId="1" hidden="1">CAWM!$C$1:$C$2559</definedName>
    <definedName name="calibration">#REF!</definedName>
    <definedName name="solver_adj" localSheetId="0" hidden="1">SetUp!$B$65,SetUp!$B$51:$B$52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SetUp!$B$51</definedName>
    <definedName name="solver_lhs2" localSheetId="0" hidden="1">SetUp!$B$51</definedName>
    <definedName name="solver_lhs3" localSheetId="0" hidden="1">SetUp!$B$52</definedName>
    <definedName name="solver_lhs4" localSheetId="0" hidden="1">SetUp!$B$52</definedName>
    <definedName name="solver_lhs5" localSheetId="0" hidden="1">SetUp!$B$65</definedName>
    <definedName name="solver_lhs6" localSheetId="0" hidden="1">SetUp!$B$65</definedName>
    <definedName name="solver_lhs7" localSheetId="0" hidden="1">SetUp!$B$66</definedName>
    <definedName name="solver_lhs8" localSheetId="0" hidden="1">SetUp!#REF!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SetUp!$B$24</definedName>
    <definedName name="solver_pre" localSheetId="0" hidden="1">0.00001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hs1" localSheetId="0" hidden="1">1.2</definedName>
    <definedName name="solver_rhs2" localSheetId="0" hidden="1">0.8</definedName>
    <definedName name="solver_rhs3" localSheetId="0" hidden="1">10</definedName>
    <definedName name="solver_rhs4" localSheetId="0" hidden="1">0</definedName>
    <definedName name="solver_rhs5" localSheetId="0" hidden="1">1</definedName>
    <definedName name="solver_rhs6" localSheetId="0" hidden="1">0</definedName>
    <definedName name="solver_rhs7" localSheetId="0" hidden="1">1</definedName>
    <definedName name="solver_rhs8" localSheetId="0" hidden="1">0.01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3" i="26" l="1"/>
  <c r="B112" i="26"/>
  <c r="B111" i="26"/>
  <c r="B99" i="26"/>
  <c r="C72" i="26"/>
  <c r="C71" i="26"/>
  <c r="B98" i="26"/>
  <c r="B97" i="26"/>
  <c r="AU12" i="40" s="1"/>
  <c r="AM340" i="40" s="1"/>
  <c r="B85" i="26"/>
  <c r="B84" i="26"/>
  <c r="B83" i="26"/>
  <c r="B72" i="26"/>
  <c r="B71" i="26"/>
  <c r="B69" i="26"/>
  <c r="AM825" i="40"/>
  <c r="AN825" i="40" s="1"/>
  <c r="AM1040" i="40"/>
  <c r="AN1040" i="40" s="1"/>
  <c r="AM1041" i="40"/>
  <c r="AN1041" i="40" s="1"/>
  <c r="AM1042" i="40"/>
  <c r="AM1043" i="40"/>
  <c r="AN1043" i="40" s="1"/>
  <c r="AM1044" i="40"/>
  <c r="AN1044" i="40" s="1"/>
  <c r="AM1045" i="40"/>
  <c r="AN1045" i="40" s="1"/>
  <c r="AM1046" i="40"/>
  <c r="AN1046" i="40" s="1"/>
  <c r="AM1047" i="40"/>
  <c r="AN1047" i="40" s="1"/>
  <c r="AM1048" i="40"/>
  <c r="AN1048" i="40" s="1"/>
  <c r="AM1049" i="40"/>
  <c r="AN1049" i="40" s="1"/>
  <c r="AM1050" i="40"/>
  <c r="AN1050" i="40" s="1"/>
  <c r="AM1051" i="40"/>
  <c r="AN1051" i="40" s="1"/>
  <c r="AM1052" i="40"/>
  <c r="AM1053" i="40"/>
  <c r="AM1054" i="40"/>
  <c r="AM1055" i="40"/>
  <c r="AN1055" i="40" s="1"/>
  <c r="AM1056" i="40"/>
  <c r="AN1056" i="40" s="1"/>
  <c r="AM1057" i="40"/>
  <c r="AN1057" i="40" s="1"/>
  <c r="AM1058" i="40"/>
  <c r="AM1059" i="40"/>
  <c r="AN1059" i="40" s="1"/>
  <c r="AM1060" i="40"/>
  <c r="AN1060" i="40" s="1"/>
  <c r="AM1061" i="40"/>
  <c r="AN1061" i="40" s="1"/>
  <c r="AM1062" i="40"/>
  <c r="AM1063" i="40"/>
  <c r="AN1063" i="40" s="1"/>
  <c r="AM1064" i="40"/>
  <c r="AN1064" i="40" s="1"/>
  <c r="AM1065" i="40"/>
  <c r="AN1065" i="40" s="1"/>
  <c r="AM1066" i="40"/>
  <c r="AN1066" i="40" s="1"/>
  <c r="AM1067" i="40"/>
  <c r="AN1067" i="40" s="1"/>
  <c r="AM1068" i="40"/>
  <c r="AN1068" i="40" s="1"/>
  <c r="AM1069" i="40"/>
  <c r="AN1069" i="40" s="1"/>
  <c r="AM1070" i="40"/>
  <c r="AN1070" i="40" s="1"/>
  <c r="AM1071" i="40"/>
  <c r="AN1071" i="40" s="1"/>
  <c r="AM1072" i="40"/>
  <c r="AN1072" i="40" s="1"/>
  <c r="AM1073" i="40"/>
  <c r="AM1074" i="40"/>
  <c r="AN1074" i="40" s="1"/>
  <c r="AM1075" i="40"/>
  <c r="AM1076" i="40"/>
  <c r="AN1076" i="40" s="1"/>
  <c r="AM1077" i="40"/>
  <c r="AM1078" i="40"/>
  <c r="AM1079" i="40"/>
  <c r="AN1079" i="40" s="1"/>
  <c r="AM1080" i="40"/>
  <c r="AN1080" i="40" s="1"/>
  <c r="AM1081" i="40"/>
  <c r="AN1081" i="40" s="1"/>
  <c r="AM1082" i="40"/>
  <c r="AM1083" i="40"/>
  <c r="AN1083" i="40" s="1"/>
  <c r="AM1084" i="40"/>
  <c r="AN1084" i="40" s="1"/>
  <c r="AM1085" i="40"/>
  <c r="AN1085" i="40" s="1"/>
  <c r="AM1086" i="40"/>
  <c r="AN1086" i="40" s="1"/>
  <c r="AM1087" i="40"/>
  <c r="AN1087" i="40" s="1"/>
  <c r="AM1088" i="40"/>
  <c r="AN1088" i="40" s="1"/>
  <c r="AM1089" i="40"/>
  <c r="AN1089" i="40" s="1"/>
  <c r="AM1090" i="40"/>
  <c r="AN1090" i="40" s="1"/>
  <c r="AM1091" i="40"/>
  <c r="AN1091" i="40" s="1"/>
  <c r="AM1092" i="40"/>
  <c r="AN1092" i="40" s="1"/>
  <c r="AM1093" i="40"/>
  <c r="AM1094" i="40"/>
  <c r="AM1095" i="40"/>
  <c r="AM1096" i="40"/>
  <c r="AN1096" i="40" s="1"/>
  <c r="AM1097" i="40"/>
  <c r="AM1098" i="40"/>
  <c r="AM1099" i="40"/>
  <c r="AN1099" i="40" s="1"/>
  <c r="AM1100" i="40"/>
  <c r="AN1100" i="40" s="1"/>
  <c r="AL766" i="40"/>
  <c r="AL767" i="40"/>
  <c r="AL768" i="40"/>
  <c r="AL769" i="40"/>
  <c r="AL770" i="40"/>
  <c r="AL771" i="40"/>
  <c r="AL772" i="40"/>
  <c r="AL773" i="40"/>
  <c r="AL774" i="40"/>
  <c r="AL775" i="40"/>
  <c r="AL776" i="40"/>
  <c r="AL777" i="40"/>
  <c r="AL778" i="40"/>
  <c r="AL779" i="40"/>
  <c r="AL780" i="40"/>
  <c r="AL781" i="40"/>
  <c r="AL782" i="40"/>
  <c r="AL783" i="40"/>
  <c r="AL784" i="40"/>
  <c r="AL785" i="40"/>
  <c r="AL786" i="40"/>
  <c r="AL787" i="40"/>
  <c r="AL788" i="40"/>
  <c r="AL789" i="40"/>
  <c r="AL790" i="40"/>
  <c r="AL791" i="40"/>
  <c r="AL792" i="40"/>
  <c r="AL793" i="40"/>
  <c r="AL794" i="40"/>
  <c r="AL795" i="40"/>
  <c r="AL796" i="40"/>
  <c r="AL797" i="40"/>
  <c r="AL798" i="40"/>
  <c r="AL799" i="40"/>
  <c r="AL800" i="40"/>
  <c r="AL801" i="40"/>
  <c r="AL802" i="40"/>
  <c r="AL803" i="40"/>
  <c r="AL804" i="40"/>
  <c r="AL805" i="40"/>
  <c r="AL806" i="40"/>
  <c r="AL807" i="40"/>
  <c r="AL808" i="40"/>
  <c r="AL809" i="40"/>
  <c r="AL810" i="40"/>
  <c r="AL811" i="40"/>
  <c r="AL812" i="40"/>
  <c r="AL813" i="40"/>
  <c r="AL814" i="40"/>
  <c r="AL815" i="40"/>
  <c r="AL816" i="40"/>
  <c r="AL817" i="40"/>
  <c r="AL818" i="40"/>
  <c r="AL819" i="40"/>
  <c r="AL820" i="40"/>
  <c r="AL821" i="40"/>
  <c r="AL822" i="40"/>
  <c r="AL823" i="40"/>
  <c r="AL824" i="40"/>
  <c r="AL825" i="40"/>
  <c r="AL826" i="40"/>
  <c r="AL827" i="40"/>
  <c r="AL828" i="40"/>
  <c r="AL829" i="40"/>
  <c r="AL830" i="40"/>
  <c r="AL831" i="40"/>
  <c r="AL832" i="40"/>
  <c r="AL833" i="40"/>
  <c r="AL834" i="40"/>
  <c r="AL835" i="40"/>
  <c r="AL836" i="40"/>
  <c r="AL837" i="40"/>
  <c r="AL838" i="40"/>
  <c r="AL839" i="40"/>
  <c r="AL840" i="40"/>
  <c r="AL841" i="40"/>
  <c r="AL842" i="40"/>
  <c r="AL843" i="40"/>
  <c r="AL844" i="40"/>
  <c r="AL845" i="40"/>
  <c r="AL846" i="40"/>
  <c r="AL847" i="40"/>
  <c r="AL848" i="40"/>
  <c r="AL849" i="40"/>
  <c r="AL850" i="40"/>
  <c r="AL851" i="40"/>
  <c r="AL852" i="40"/>
  <c r="AL853" i="40"/>
  <c r="AL854" i="40"/>
  <c r="AL855" i="40"/>
  <c r="AL856" i="40"/>
  <c r="AL857" i="40"/>
  <c r="AL858" i="40"/>
  <c r="AL859" i="40"/>
  <c r="AL860" i="40"/>
  <c r="AL861" i="40"/>
  <c r="AL862" i="40"/>
  <c r="AL863" i="40"/>
  <c r="AL864" i="40"/>
  <c r="AL865" i="40"/>
  <c r="AL866" i="40"/>
  <c r="AL867" i="40"/>
  <c r="AL868" i="40"/>
  <c r="AL869" i="40"/>
  <c r="AL870" i="40"/>
  <c r="AL871" i="40"/>
  <c r="AL872" i="40"/>
  <c r="AL873" i="40"/>
  <c r="AL874" i="40"/>
  <c r="AL875" i="40"/>
  <c r="AL876" i="40"/>
  <c r="AL877" i="40"/>
  <c r="AL878" i="40"/>
  <c r="AL879" i="40"/>
  <c r="AL880" i="40"/>
  <c r="AL881" i="40"/>
  <c r="AL882" i="40"/>
  <c r="AL883" i="40"/>
  <c r="AL884" i="40"/>
  <c r="AL885" i="40"/>
  <c r="AL886" i="40"/>
  <c r="AL887" i="40"/>
  <c r="AL888" i="40"/>
  <c r="AL889" i="40"/>
  <c r="AL890" i="40"/>
  <c r="AL891" i="40"/>
  <c r="AL892" i="40"/>
  <c r="AL893" i="40"/>
  <c r="AL894" i="40"/>
  <c r="AL895" i="40"/>
  <c r="AL896" i="40"/>
  <c r="AL897" i="40"/>
  <c r="AL898" i="40"/>
  <c r="AL899" i="40"/>
  <c r="AL900" i="40"/>
  <c r="AL901" i="40"/>
  <c r="AL902" i="40"/>
  <c r="AL903" i="40"/>
  <c r="AL904" i="40"/>
  <c r="AL905" i="40"/>
  <c r="AL906" i="40"/>
  <c r="AL907" i="40"/>
  <c r="AL908" i="40"/>
  <c r="AL909" i="40"/>
  <c r="AL910" i="40"/>
  <c r="AL911" i="40"/>
  <c r="AL912" i="40"/>
  <c r="AL913" i="40"/>
  <c r="AL914" i="40"/>
  <c r="AL915" i="40"/>
  <c r="AL916" i="40"/>
  <c r="AL917" i="40"/>
  <c r="AL918" i="40"/>
  <c r="AL919" i="40"/>
  <c r="AL920" i="40"/>
  <c r="AL921" i="40"/>
  <c r="AL922" i="40"/>
  <c r="AL923" i="40"/>
  <c r="AL924" i="40"/>
  <c r="AL925" i="40"/>
  <c r="AL926" i="40"/>
  <c r="AL927" i="40"/>
  <c r="AL928" i="40"/>
  <c r="AL929" i="40"/>
  <c r="AL930" i="40"/>
  <c r="AL931" i="40"/>
  <c r="AL932" i="40"/>
  <c r="AL933" i="40"/>
  <c r="AL934" i="40"/>
  <c r="AL935" i="40"/>
  <c r="AL936" i="40"/>
  <c r="AL937" i="40"/>
  <c r="AL938" i="40"/>
  <c r="AL939" i="40"/>
  <c r="AL940" i="40"/>
  <c r="AL941" i="40"/>
  <c r="AL942" i="40"/>
  <c r="AL943" i="40"/>
  <c r="AL944" i="40"/>
  <c r="AL945" i="40"/>
  <c r="AL946" i="40"/>
  <c r="AL947" i="40"/>
  <c r="AL948" i="40"/>
  <c r="AL949" i="40"/>
  <c r="AL950" i="40"/>
  <c r="AL951" i="40"/>
  <c r="AL952" i="40"/>
  <c r="AL953" i="40"/>
  <c r="AL954" i="40"/>
  <c r="AL955" i="40"/>
  <c r="AL956" i="40"/>
  <c r="AL957" i="40"/>
  <c r="AL958" i="40"/>
  <c r="AL959" i="40"/>
  <c r="AL960" i="40"/>
  <c r="AL961" i="40"/>
  <c r="AL962" i="40"/>
  <c r="AL963" i="40"/>
  <c r="AL964" i="40"/>
  <c r="AL965" i="40"/>
  <c r="AL966" i="40"/>
  <c r="AL967" i="40"/>
  <c r="AL968" i="40"/>
  <c r="AL969" i="40"/>
  <c r="AL970" i="40"/>
  <c r="AL971" i="40"/>
  <c r="AL972" i="40"/>
  <c r="AL973" i="40"/>
  <c r="AL974" i="40"/>
  <c r="AL975" i="40"/>
  <c r="AL976" i="40"/>
  <c r="AL977" i="40"/>
  <c r="AL978" i="40"/>
  <c r="AL979" i="40"/>
  <c r="AL980" i="40"/>
  <c r="AL981" i="40"/>
  <c r="AL982" i="40"/>
  <c r="AL983" i="40"/>
  <c r="AL984" i="40"/>
  <c r="AL985" i="40"/>
  <c r="AL986" i="40"/>
  <c r="AL987" i="40"/>
  <c r="AL988" i="40"/>
  <c r="AL989" i="40"/>
  <c r="AL990" i="40"/>
  <c r="AL991" i="40"/>
  <c r="AL992" i="40"/>
  <c r="AL993" i="40"/>
  <c r="AL994" i="40"/>
  <c r="AL995" i="40"/>
  <c r="AL996" i="40"/>
  <c r="AL997" i="40"/>
  <c r="AL998" i="40"/>
  <c r="AL999" i="40"/>
  <c r="AL1000" i="40"/>
  <c r="AL1001" i="40"/>
  <c r="AL1002" i="40"/>
  <c r="AL1003" i="40"/>
  <c r="AL1004" i="40"/>
  <c r="AL1005" i="40"/>
  <c r="AL1006" i="40"/>
  <c r="AL1007" i="40"/>
  <c r="AL1008" i="40"/>
  <c r="AL1009" i="40"/>
  <c r="AL1010" i="40"/>
  <c r="AL1011" i="40"/>
  <c r="AL1012" i="40"/>
  <c r="AL1013" i="40"/>
  <c r="AL1014" i="40"/>
  <c r="AL1015" i="40"/>
  <c r="AL1016" i="40"/>
  <c r="AL1017" i="40"/>
  <c r="AL1018" i="40"/>
  <c r="AL1019" i="40"/>
  <c r="AL1020" i="40"/>
  <c r="AL1021" i="40"/>
  <c r="AL1022" i="40"/>
  <c r="AL1023" i="40"/>
  <c r="AL1024" i="40"/>
  <c r="AL1025" i="40"/>
  <c r="AL1026" i="40"/>
  <c r="AL1027" i="40"/>
  <c r="AL1028" i="40"/>
  <c r="AL1029" i="40"/>
  <c r="AL1030" i="40"/>
  <c r="AL1031" i="40"/>
  <c r="AL1032" i="40"/>
  <c r="AL1033" i="40"/>
  <c r="AL1034" i="40"/>
  <c r="AL1035" i="40"/>
  <c r="AL1036" i="40"/>
  <c r="AL1037" i="40"/>
  <c r="AL1038" i="40"/>
  <c r="AL1039" i="40"/>
  <c r="AL1040" i="40"/>
  <c r="AL1041" i="40"/>
  <c r="AL1042" i="40"/>
  <c r="AL1043" i="40"/>
  <c r="AL1044" i="40"/>
  <c r="AL1045" i="40"/>
  <c r="AL1046" i="40"/>
  <c r="AL1047" i="40"/>
  <c r="AL1048" i="40"/>
  <c r="AL1049" i="40"/>
  <c r="AL1050" i="40"/>
  <c r="AL1051" i="40"/>
  <c r="AL1052" i="40"/>
  <c r="AL1053" i="40"/>
  <c r="AL1054" i="40"/>
  <c r="AL1055" i="40"/>
  <c r="AL1056" i="40"/>
  <c r="AL1057" i="40"/>
  <c r="AL1058" i="40"/>
  <c r="AL1059" i="40"/>
  <c r="AL1060" i="40"/>
  <c r="AL1061" i="40"/>
  <c r="AL1062" i="40"/>
  <c r="AL1063" i="40"/>
  <c r="AL1064" i="40"/>
  <c r="AL1065" i="40"/>
  <c r="AL1066" i="40"/>
  <c r="AL1067" i="40"/>
  <c r="AL1068" i="40"/>
  <c r="AL1069" i="40"/>
  <c r="AL1070" i="40"/>
  <c r="AL1071" i="40"/>
  <c r="AL1072" i="40"/>
  <c r="AL1073" i="40"/>
  <c r="AL1074" i="40"/>
  <c r="AL1075" i="40"/>
  <c r="AL1076" i="40"/>
  <c r="AL1077" i="40"/>
  <c r="AL1078" i="40"/>
  <c r="AL1079" i="40"/>
  <c r="AL1080" i="40"/>
  <c r="AL1081" i="40"/>
  <c r="AL1082" i="40"/>
  <c r="AL1083" i="40"/>
  <c r="AL1084" i="40"/>
  <c r="AL1085" i="40"/>
  <c r="AL1086" i="40"/>
  <c r="AL1087" i="40"/>
  <c r="AL1088" i="40"/>
  <c r="AL1089" i="40"/>
  <c r="AL1090" i="40"/>
  <c r="AL1091" i="40"/>
  <c r="AL1092" i="40"/>
  <c r="AL1093" i="40"/>
  <c r="AL1094" i="40"/>
  <c r="AL1095" i="40"/>
  <c r="AL1096" i="40"/>
  <c r="AL1097" i="40"/>
  <c r="AL1098" i="40"/>
  <c r="AL1099" i="40"/>
  <c r="AL1100" i="40"/>
  <c r="AL1101" i="40"/>
  <c r="AL1102" i="40"/>
  <c r="AL1103" i="40"/>
  <c r="AL1104" i="40"/>
  <c r="AL1105" i="40"/>
  <c r="AL1106" i="40"/>
  <c r="AL1107" i="40"/>
  <c r="AL1108" i="40"/>
  <c r="AL1109" i="40"/>
  <c r="AL1110" i="40"/>
  <c r="AL1111" i="40"/>
  <c r="AL1112" i="40"/>
  <c r="AL1113" i="40"/>
  <c r="AL1114" i="40"/>
  <c r="AL1115" i="40"/>
  <c r="AL1116" i="40"/>
  <c r="AL1117" i="40"/>
  <c r="AL1118" i="40"/>
  <c r="AL1119" i="40"/>
  <c r="AL1120" i="40"/>
  <c r="AL1121" i="40"/>
  <c r="AL1122" i="40"/>
  <c r="AL1123" i="40"/>
  <c r="AL1124" i="40"/>
  <c r="AL1125" i="40"/>
  <c r="AL1126" i="40"/>
  <c r="AL1127" i="40"/>
  <c r="AL1128" i="40"/>
  <c r="AL1129" i="40"/>
  <c r="AL1130" i="40"/>
  <c r="AL1131" i="40"/>
  <c r="AN1052" i="40"/>
  <c r="AN1054" i="40"/>
  <c r="AL7" i="40"/>
  <c r="AL6" i="40"/>
  <c r="AL5" i="40"/>
  <c r="AL4" i="40"/>
  <c r="AL3" i="40"/>
  <c r="AI5" i="40"/>
  <c r="AI6" i="40"/>
  <c r="AI7" i="40"/>
  <c r="AI9" i="40"/>
  <c r="AH5" i="40"/>
  <c r="AH6" i="40"/>
  <c r="AH7" i="40"/>
  <c r="AH9" i="40"/>
  <c r="AG5" i="40"/>
  <c r="AG6" i="40"/>
  <c r="AG7" i="40"/>
  <c r="AG9" i="40"/>
  <c r="AF5" i="40"/>
  <c r="AF6" i="40"/>
  <c r="AF7" i="40"/>
  <c r="AF9" i="40"/>
  <c r="AE5" i="40" a="1"/>
  <c r="AE5" i="40" s="1"/>
  <c r="AE6" i="40" a="1"/>
  <c r="AE6" i="40" s="1"/>
  <c r="AE7" i="40" a="1"/>
  <c r="AE7" i="40" s="1"/>
  <c r="AE9" i="40" a="1"/>
  <c r="AE9" i="40" s="1"/>
  <c r="AD5" i="40" a="1"/>
  <c r="AD5" i="40" s="1"/>
  <c r="AD6" i="40" a="1"/>
  <c r="AD6" i="40" s="1"/>
  <c r="AD7" i="40" a="1"/>
  <c r="AD7" i="40" s="1"/>
  <c r="AD9" i="40" a="1"/>
  <c r="AD9" i="40" s="1"/>
  <c r="AC5" i="40" a="1"/>
  <c r="AC5" i="40" s="1"/>
  <c r="AC6" i="40" a="1"/>
  <c r="AC6" i="40" s="1"/>
  <c r="AC7" i="40" a="1"/>
  <c r="AC7" i="40" s="1"/>
  <c r="AC9" i="40" a="1"/>
  <c r="AC9" i="40" s="1"/>
  <c r="AX3" i="40"/>
  <c r="AX4" i="40"/>
  <c r="AX5" i="40"/>
  <c r="AX6" i="40"/>
  <c r="AX7" i="40"/>
  <c r="AX8" i="40"/>
  <c r="AX9" i="40"/>
  <c r="AX10" i="40"/>
  <c r="AX11" i="40"/>
  <c r="AX12" i="40"/>
  <c r="AX13" i="40"/>
  <c r="AX14" i="40"/>
  <c r="AX15" i="40"/>
  <c r="AX16" i="40"/>
  <c r="AX17" i="40"/>
  <c r="AX18" i="40"/>
  <c r="AX19" i="40"/>
  <c r="AX20" i="40"/>
  <c r="AX21" i="40"/>
  <c r="AX22" i="40"/>
  <c r="AX23" i="40"/>
  <c r="AX24" i="40"/>
  <c r="AX25" i="40"/>
  <c r="AX26" i="40"/>
  <c r="AX27" i="40"/>
  <c r="AX28" i="40"/>
  <c r="AX29" i="40"/>
  <c r="AX30" i="40"/>
  <c r="AX31" i="40"/>
  <c r="AX32" i="40"/>
  <c r="AX33" i="40"/>
  <c r="AX34" i="40"/>
  <c r="AX35" i="40"/>
  <c r="AX36" i="40"/>
  <c r="AX37" i="40"/>
  <c r="AX38" i="40"/>
  <c r="AX39" i="40"/>
  <c r="AX40" i="40"/>
  <c r="AX41" i="40"/>
  <c r="AX42" i="40"/>
  <c r="AX43" i="40"/>
  <c r="AX44" i="40"/>
  <c r="AX45" i="40"/>
  <c r="AX46" i="40"/>
  <c r="AX47" i="40"/>
  <c r="AX48" i="40"/>
  <c r="AX49" i="40"/>
  <c r="AX50" i="40"/>
  <c r="AX51" i="40"/>
  <c r="AX52" i="40"/>
  <c r="AX53" i="40"/>
  <c r="AX54" i="40"/>
  <c r="AX55" i="40"/>
  <c r="AX56" i="40"/>
  <c r="AX57" i="40"/>
  <c r="AX58" i="40"/>
  <c r="AX59" i="40"/>
  <c r="AX60" i="40"/>
  <c r="AX61" i="40"/>
  <c r="AX62" i="40"/>
  <c r="AX63" i="40"/>
  <c r="AX64" i="40"/>
  <c r="AX65" i="40"/>
  <c r="AX66" i="40"/>
  <c r="AX67" i="40"/>
  <c r="AX68" i="40"/>
  <c r="AX69" i="40"/>
  <c r="AX70" i="40"/>
  <c r="AX71" i="40"/>
  <c r="AX72" i="40"/>
  <c r="AX73" i="40"/>
  <c r="AX74" i="40"/>
  <c r="AX75" i="40"/>
  <c r="AX76" i="40"/>
  <c r="AX77" i="40"/>
  <c r="AX78" i="40"/>
  <c r="AX79" i="40"/>
  <c r="AX80" i="40"/>
  <c r="AX81" i="40"/>
  <c r="AX82" i="40"/>
  <c r="AX83" i="40"/>
  <c r="AX84" i="40"/>
  <c r="AX85" i="40"/>
  <c r="AX86" i="40"/>
  <c r="AX87" i="40"/>
  <c r="AX88" i="40"/>
  <c r="AX89" i="40"/>
  <c r="AX90" i="40"/>
  <c r="AX91" i="40"/>
  <c r="AX92" i="40"/>
  <c r="AX93" i="40"/>
  <c r="AX94" i="40"/>
  <c r="AX95" i="40"/>
  <c r="AX96" i="40"/>
  <c r="AX97" i="40"/>
  <c r="AX98" i="40"/>
  <c r="AX99" i="40"/>
  <c r="AX100" i="40"/>
  <c r="AX101" i="40"/>
  <c r="AX102" i="40"/>
  <c r="AX103" i="40"/>
  <c r="AX104" i="40"/>
  <c r="AX105" i="40"/>
  <c r="AX106" i="40"/>
  <c r="AX107" i="40"/>
  <c r="AX108" i="40"/>
  <c r="AX109" i="40"/>
  <c r="AX110" i="40"/>
  <c r="AX111" i="40"/>
  <c r="AX112" i="40"/>
  <c r="AX113" i="40"/>
  <c r="AX114" i="40"/>
  <c r="AX115" i="40"/>
  <c r="AX116" i="40"/>
  <c r="AX117" i="40"/>
  <c r="AX118" i="40"/>
  <c r="AX119" i="40"/>
  <c r="AX120" i="40"/>
  <c r="AX121" i="40"/>
  <c r="AX122" i="40"/>
  <c r="AX123" i="40"/>
  <c r="AX124" i="40"/>
  <c r="AX125" i="40"/>
  <c r="AX126" i="40"/>
  <c r="AX127" i="40"/>
  <c r="AX128" i="40"/>
  <c r="AX129" i="40"/>
  <c r="AX130" i="40"/>
  <c r="AX131" i="40"/>
  <c r="AX132" i="40"/>
  <c r="AX133" i="40"/>
  <c r="AX134" i="40"/>
  <c r="AX135" i="40"/>
  <c r="AX136" i="40"/>
  <c r="AX137" i="40"/>
  <c r="AX138" i="40"/>
  <c r="AX139" i="40"/>
  <c r="AX140" i="40"/>
  <c r="AX141" i="40"/>
  <c r="AX142" i="40"/>
  <c r="AX143" i="40"/>
  <c r="AX144" i="40"/>
  <c r="AX145" i="40"/>
  <c r="AX146" i="40"/>
  <c r="AX147" i="40"/>
  <c r="AX148" i="40"/>
  <c r="AX149" i="40"/>
  <c r="AX150" i="40"/>
  <c r="AX151" i="40"/>
  <c r="AX152" i="40"/>
  <c r="AX153" i="40"/>
  <c r="AX154" i="40"/>
  <c r="AX155" i="40"/>
  <c r="AX156" i="40"/>
  <c r="AX157" i="40"/>
  <c r="AX158" i="40"/>
  <c r="AX159" i="40"/>
  <c r="AX160" i="40"/>
  <c r="AX161" i="40"/>
  <c r="AX162" i="40"/>
  <c r="AX163" i="40"/>
  <c r="AX164" i="40"/>
  <c r="AX165" i="40"/>
  <c r="AX166" i="40"/>
  <c r="AX167" i="40"/>
  <c r="AX168" i="40"/>
  <c r="AX169" i="40"/>
  <c r="AX170" i="40"/>
  <c r="AX171" i="40"/>
  <c r="AX172" i="40"/>
  <c r="AX173" i="40"/>
  <c r="AX174" i="40"/>
  <c r="AX175" i="40"/>
  <c r="AX176" i="40"/>
  <c r="AX177" i="40"/>
  <c r="AX178" i="40"/>
  <c r="AX179" i="40"/>
  <c r="AX180" i="40"/>
  <c r="AX181" i="40"/>
  <c r="AX182" i="40"/>
  <c r="AX183" i="40"/>
  <c r="AX184" i="40"/>
  <c r="AX185" i="40"/>
  <c r="AX186" i="40"/>
  <c r="AX187" i="40"/>
  <c r="AX188" i="40"/>
  <c r="AX189" i="40"/>
  <c r="AX190" i="40"/>
  <c r="AX191" i="40"/>
  <c r="AX192" i="40"/>
  <c r="AX193" i="40"/>
  <c r="AX194" i="40"/>
  <c r="AX195" i="40"/>
  <c r="AX196" i="40"/>
  <c r="AX197" i="40"/>
  <c r="AX198" i="40"/>
  <c r="AX199" i="40"/>
  <c r="AX200" i="40"/>
  <c r="AX201" i="40"/>
  <c r="AX202" i="40"/>
  <c r="AX203" i="40"/>
  <c r="AX204" i="40"/>
  <c r="AX205" i="40"/>
  <c r="AX206" i="40"/>
  <c r="AX207" i="40"/>
  <c r="AX208" i="40"/>
  <c r="AX209" i="40"/>
  <c r="AX210" i="40"/>
  <c r="AX211" i="40"/>
  <c r="AX212" i="40"/>
  <c r="AX213" i="40"/>
  <c r="AX214" i="40"/>
  <c r="AX215" i="40"/>
  <c r="AX216" i="40"/>
  <c r="AX217" i="40"/>
  <c r="AX218" i="40"/>
  <c r="AX219" i="40"/>
  <c r="AX220" i="40"/>
  <c r="AX221" i="40"/>
  <c r="AX222" i="40"/>
  <c r="AX223" i="40"/>
  <c r="AX224" i="40"/>
  <c r="AX225" i="40"/>
  <c r="AX226" i="40"/>
  <c r="AX227" i="40"/>
  <c r="AX228" i="40"/>
  <c r="AX229" i="40"/>
  <c r="AX230" i="40"/>
  <c r="AX231" i="40"/>
  <c r="AX232" i="40"/>
  <c r="AX233" i="40"/>
  <c r="AX234" i="40"/>
  <c r="AX235" i="40"/>
  <c r="AX236" i="40"/>
  <c r="AX237" i="40"/>
  <c r="AX238" i="40"/>
  <c r="AX239" i="40"/>
  <c r="AX240" i="40"/>
  <c r="AX241" i="40"/>
  <c r="AX242" i="40"/>
  <c r="AX243" i="40"/>
  <c r="AX244" i="40"/>
  <c r="AX245" i="40"/>
  <c r="AX246" i="40"/>
  <c r="AX247" i="40"/>
  <c r="AX248" i="40"/>
  <c r="AX249" i="40"/>
  <c r="AX250" i="40"/>
  <c r="AX251" i="40"/>
  <c r="AX252" i="40"/>
  <c r="AX253" i="40"/>
  <c r="AX254" i="40"/>
  <c r="AX255" i="40"/>
  <c r="AX256" i="40"/>
  <c r="AX257" i="40"/>
  <c r="AX258" i="40"/>
  <c r="AX259" i="40"/>
  <c r="AX260" i="40"/>
  <c r="AX261" i="40"/>
  <c r="AX262" i="40"/>
  <c r="AX263" i="40"/>
  <c r="AX264" i="40"/>
  <c r="AX265" i="40"/>
  <c r="AX266" i="40"/>
  <c r="AX267" i="40"/>
  <c r="AX268" i="40"/>
  <c r="AX269" i="40"/>
  <c r="AX270" i="40"/>
  <c r="AX271" i="40"/>
  <c r="AX272" i="40"/>
  <c r="AX273" i="40"/>
  <c r="AX274" i="40"/>
  <c r="AX275" i="40"/>
  <c r="AX276" i="40"/>
  <c r="AX277" i="40"/>
  <c r="AX278" i="40"/>
  <c r="AX279" i="40"/>
  <c r="AX280" i="40"/>
  <c r="AX281" i="40"/>
  <c r="AX282" i="40"/>
  <c r="AX283" i="40"/>
  <c r="AX284" i="40"/>
  <c r="AX285" i="40"/>
  <c r="AX286" i="40"/>
  <c r="AX287" i="40"/>
  <c r="AX288" i="40"/>
  <c r="AX289" i="40"/>
  <c r="AX290" i="40"/>
  <c r="AX291" i="40"/>
  <c r="AX292" i="40"/>
  <c r="AX293" i="40"/>
  <c r="AX294" i="40"/>
  <c r="AX295" i="40"/>
  <c r="AX296" i="40"/>
  <c r="AX297" i="40"/>
  <c r="AX298" i="40"/>
  <c r="AX299" i="40"/>
  <c r="AX300" i="40"/>
  <c r="AX301" i="40"/>
  <c r="AX302" i="40"/>
  <c r="AX303" i="40"/>
  <c r="AX304" i="40"/>
  <c r="AX305" i="40"/>
  <c r="AX306" i="40"/>
  <c r="AX307" i="40"/>
  <c r="AX308" i="40"/>
  <c r="AX309" i="40"/>
  <c r="AX310" i="40"/>
  <c r="AX311" i="40"/>
  <c r="AX312" i="40"/>
  <c r="AX313" i="40"/>
  <c r="AX314" i="40"/>
  <c r="AX315" i="40"/>
  <c r="AX316" i="40"/>
  <c r="AX317" i="40"/>
  <c r="AX318" i="40"/>
  <c r="AX319" i="40"/>
  <c r="AX320" i="40"/>
  <c r="AX321" i="40"/>
  <c r="AX322" i="40"/>
  <c r="AX323" i="40"/>
  <c r="AX324" i="40"/>
  <c r="AX325" i="40"/>
  <c r="AX326" i="40"/>
  <c r="AX327" i="40"/>
  <c r="AX328" i="40"/>
  <c r="AX329" i="40"/>
  <c r="AX330" i="40"/>
  <c r="AX331" i="40"/>
  <c r="AX332" i="40"/>
  <c r="AX333" i="40"/>
  <c r="AX334" i="40"/>
  <c r="AX335" i="40"/>
  <c r="AX336" i="40"/>
  <c r="AX337" i="40"/>
  <c r="AX338" i="40"/>
  <c r="AX339" i="40"/>
  <c r="AX340" i="40"/>
  <c r="AX341" i="40"/>
  <c r="AX342" i="40"/>
  <c r="AX343" i="40"/>
  <c r="AX344" i="40"/>
  <c r="AX345" i="40"/>
  <c r="AX346" i="40"/>
  <c r="AX347" i="40"/>
  <c r="AX348" i="40"/>
  <c r="AX349" i="40"/>
  <c r="AX350" i="40"/>
  <c r="AX351" i="40"/>
  <c r="AX352" i="40"/>
  <c r="AX353" i="40"/>
  <c r="AX354" i="40"/>
  <c r="AX355" i="40"/>
  <c r="AX356" i="40"/>
  <c r="AX357" i="40"/>
  <c r="AX358" i="40"/>
  <c r="AX359" i="40"/>
  <c r="AX360" i="40"/>
  <c r="AX361" i="40"/>
  <c r="AX362" i="40"/>
  <c r="AX363" i="40"/>
  <c r="AX364" i="40"/>
  <c r="AX365" i="40"/>
  <c r="AX366" i="40"/>
  <c r="AX367" i="40"/>
  <c r="AX368" i="40"/>
  <c r="AX369" i="40"/>
  <c r="AX370" i="40"/>
  <c r="AX371" i="40"/>
  <c r="AX372" i="40"/>
  <c r="AX373" i="40"/>
  <c r="AX374" i="40"/>
  <c r="AX375" i="40"/>
  <c r="AX376" i="40"/>
  <c r="AX377" i="40"/>
  <c r="AX378" i="40"/>
  <c r="AX379" i="40"/>
  <c r="AX380" i="40"/>
  <c r="AX381" i="40"/>
  <c r="AX382" i="40"/>
  <c r="AX383" i="40"/>
  <c r="AX384" i="40"/>
  <c r="AX385" i="40"/>
  <c r="AX386" i="40"/>
  <c r="AX387" i="40"/>
  <c r="AX388" i="40"/>
  <c r="AX389" i="40"/>
  <c r="AX390" i="40"/>
  <c r="AX391" i="40"/>
  <c r="AX392" i="40"/>
  <c r="AX393" i="40"/>
  <c r="AX394" i="40"/>
  <c r="AX395" i="40"/>
  <c r="AX396" i="40"/>
  <c r="AX397" i="40"/>
  <c r="AX398" i="40"/>
  <c r="AX399" i="40"/>
  <c r="AX400" i="40"/>
  <c r="AX401" i="40"/>
  <c r="AX402" i="40"/>
  <c r="AX403" i="40"/>
  <c r="AX404" i="40"/>
  <c r="AX405" i="40"/>
  <c r="AX406" i="40"/>
  <c r="AX407" i="40"/>
  <c r="AX408" i="40"/>
  <c r="AX409" i="40"/>
  <c r="AX410" i="40"/>
  <c r="AX411" i="40"/>
  <c r="AX412" i="40"/>
  <c r="AX413" i="40"/>
  <c r="AX414" i="40"/>
  <c r="AX415" i="40"/>
  <c r="AX416" i="40"/>
  <c r="AX417" i="40"/>
  <c r="AX418" i="40"/>
  <c r="AX419" i="40"/>
  <c r="AX420" i="40"/>
  <c r="AX421" i="40"/>
  <c r="AX422" i="40"/>
  <c r="AX423" i="40"/>
  <c r="AX424" i="40"/>
  <c r="AX425" i="40"/>
  <c r="AX426" i="40"/>
  <c r="AX427" i="40"/>
  <c r="AX428" i="40"/>
  <c r="AX429" i="40"/>
  <c r="AX430" i="40"/>
  <c r="AX431" i="40"/>
  <c r="AX432" i="40"/>
  <c r="AX433" i="40"/>
  <c r="AX434" i="40"/>
  <c r="AX435" i="40"/>
  <c r="AX436" i="40"/>
  <c r="AX437" i="40"/>
  <c r="AX438" i="40"/>
  <c r="AX439" i="40"/>
  <c r="AX440" i="40"/>
  <c r="AX441" i="40"/>
  <c r="AX442" i="40"/>
  <c r="AX443" i="40"/>
  <c r="AX444" i="40"/>
  <c r="AX445" i="40"/>
  <c r="AX446" i="40"/>
  <c r="AX447" i="40"/>
  <c r="AX448" i="40"/>
  <c r="AX449" i="40"/>
  <c r="AX450" i="40"/>
  <c r="AX451" i="40"/>
  <c r="AX452" i="40"/>
  <c r="AX453" i="40"/>
  <c r="AX454" i="40"/>
  <c r="AX455" i="40"/>
  <c r="AX456" i="40"/>
  <c r="AX457" i="40"/>
  <c r="AX458" i="40"/>
  <c r="AX459" i="40"/>
  <c r="AX460" i="40"/>
  <c r="AX461" i="40"/>
  <c r="AX462" i="40"/>
  <c r="AX463" i="40"/>
  <c r="AX464" i="40"/>
  <c r="AX465" i="40"/>
  <c r="AX466" i="40"/>
  <c r="AX467" i="40"/>
  <c r="AX468" i="40"/>
  <c r="AX469" i="40"/>
  <c r="AX470" i="40"/>
  <c r="AX471" i="40"/>
  <c r="AX472" i="40"/>
  <c r="AX473" i="40"/>
  <c r="AX474" i="40"/>
  <c r="AX475" i="40"/>
  <c r="AX476" i="40"/>
  <c r="AX477" i="40"/>
  <c r="AX478" i="40"/>
  <c r="AX479" i="40"/>
  <c r="AX480" i="40"/>
  <c r="AX481" i="40"/>
  <c r="AX482" i="40"/>
  <c r="AX483" i="40"/>
  <c r="AX484" i="40"/>
  <c r="AX485" i="40"/>
  <c r="AX486" i="40"/>
  <c r="AX487" i="40"/>
  <c r="AX488" i="40"/>
  <c r="AX489" i="40"/>
  <c r="AX490" i="40"/>
  <c r="AX491" i="40"/>
  <c r="AX492" i="40"/>
  <c r="AX493" i="40"/>
  <c r="AX494" i="40"/>
  <c r="AX495" i="40"/>
  <c r="AX496" i="40"/>
  <c r="AX497" i="40"/>
  <c r="AX498" i="40"/>
  <c r="AX499" i="40"/>
  <c r="AX500" i="40"/>
  <c r="AX501" i="40"/>
  <c r="AX502" i="40"/>
  <c r="AX503" i="40"/>
  <c r="AX504" i="40"/>
  <c r="AX505" i="40"/>
  <c r="AX506" i="40"/>
  <c r="AX507" i="40"/>
  <c r="AX508" i="40"/>
  <c r="AX509" i="40"/>
  <c r="AX510" i="40"/>
  <c r="AX511" i="40"/>
  <c r="AX512" i="40"/>
  <c r="AX513" i="40"/>
  <c r="AX514" i="40"/>
  <c r="AX515" i="40"/>
  <c r="AX516" i="40"/>
  <c r="AX517" i="40"/>
  <c r="AX518" i="40"/>
  <c r="AX519" i="40"/>
  <c r="AX520" i="40"/>
  <c r="AX521" i="40"/>
  <c r="AX522" i="40"/>
  <c r="AX523" i="40"/>
  <c r="AX524" i="40"/>
  <c r="AX525" i="40"/>
  <c r="AX526" i="40"/>
  <c r="AX527" i="40"/>
  <c r="AX528" i="40"/>
  <c r="AX529" i="40"/>
  <c r="AX530" i="40"/>
  <c r="AX531" i="40"/>
  <c r="AX532" i="40"/>
  <c r="AX533" i="40"/>
  <c r="AX534" i="40"/>
  <c r="AX535" i="40"/>
  <c r="AX536" i="40"/>
  <c r="AX537" i="40"/>
  <c r="AX538" i="40"/>
  <c r="AX539" i="40"/>
  <c r="AX540" i="40"/>
  <c r="AX541" i="40"/>
  <c r="AX542" i="40"/>
  <c r="AX543" i="40"/>
  <c r="AX544" i="40"/>
  <c r="AX545" i="40"/>
  <c r="AX546" i="40"/>
  <c r="AX547" i="40"/>
  <c r="AX548" i="40"/>
  <c r="AX549" i="40"/>
  <c r="AX550" i="40"/>
  <c r="AX551" i="40"/>
  <c r="AX552" i="40"/>
  <c r="AX553" i="40"/>
  <c r="AX554" i="40"/>
  <c r="AX555" i="40"/>
  <c r="AX556" i="40"/>
  <c r="AX557" i="40"/>
  <c r="AX558" i="40"/>
  <c r="AX559" i="40"/>
  <c r="AX560" i="40"/>
  <c r="AX561" i="40"/>
  <c r="AX562" i="40"/>
  <c r="AX563" i="40"/>
  <c r="AX564" i="40"/>
  <c r="AX565" i="40"/>
  <c r="AX566" i="40"/>
  <c r="AX567" i="40"/>
  <c r="AX568" i="40"/>
  <c r="AX569" i="40"/>
  <c r="AX570" i="40"/>
  <c r="AX571" i="40"/>
  <c r="AX572" i="40"/>
  <c r="AX573" i="40"/>
  <c r="AX574" i="40"/>
  <c r="AX575" i="40"/>
  <c r="AX576" i="40"/>
  <c r="AX577" i="40"/>
  <c r="AX578" i="40"/>
  <c r="AX579" i="40"/>
  <c r="AX580" i="40"/>
  <c r="AX581" i="40"/>
  <c r="AX582" i="40"/>
  <c r="AX583" i="40"/>
  <c r="AX584" i="40"/>
  <c r="AX585" i="40"/>
  <c r="AX586" i="40"/>
  <c r="AX587" i="40"/>
  <c r="AX588" i="40"/>
  <c r="AX589" i="40"/>
  <c r="AX590" i="40"/>
  <c r="AX591" i="40"/>
  <c r="AX592" i="40"/>
  <c r="AX593" i="40"/>
  <c r="AX594" i="40"/>
  <c r="AX595" i="40"/>
  <c r="AX596" i="40"/>
  <c r="AX597" i="40"/>
  <c r="AX598" i="40"/>
  <c r="AX599" i="40"/>
  <c r="AX600" i="40"/>
  <c r="AX601" i="40"/>
  <c r="AX602" i="40"/>
  <c r="AX603" i="40"/>
  <c r="AX604" i="40"/>
  <c r="AX605" i="40"/>
  <c r="AX606" i="40"/>
  <c r="AX607" i="40"/>
  <c r="AX608" i="40"/>
  <c r="AX609" i="40"/>
  <c r="AX610" i="40"/>
  <c r="AX611" i="40"/>
  <c r="AX612" i="40"/>
  <c r="AX613" i="40"/>
  <c r="AX614" i="40"/>
  <c r="AX615" i="40"/>
  <c r="AX616" i="40"/>
  <c r="AX617" i="40"/>
  <c r="AX618" i="40"/>
  <c r="AX619" i="40"/>
  <c r="AX620" i="40"/>
  <c r="AX621" i="40"/>
  <c r="AX622" i="40"/>
  <c r="AX623" i="40"/>
  <c r="AX624" i="40"/>
  <c r="AX625" i="40"/>
  <c r="AX626" i="40"/>
  <c r="AX627" i="40"/>
  <c r="AX628" i="40"/>
  <c r="AX629" i="40"/>
  <c r="AX630" i="40"/>
  <c r="AX631" i="40"/>
  <c r="AX632" i="40"/>
  <c r="AX633" i="40"/>
  <c r="AX634" i="40"/>
  <c r="AX635" i="40"/>
  <c r="AX636" i="40"/>
  <c r="AX637" i="40"/>
  <c r="AX638" i="40"/>
  <c r="AX639" i="40"/>
  <c r="AX640" i="40"/>
  <c r="AX641" i="40"/>
  <c r="AX642" i="40"/>
  <c r="AX643" i="40"/>
  <c r="AX644" i="40"/>
  <c r="AX645" i="40"/>
  <c r="AX646" i="40"/>
  <c r="AX647" i="40"/>
  <c r="AX648" i="40"/>
  <c r="AX649" i="40"/>
  <c r="AX650" i="40"/>
  <c r="AX651" i="40"/>
  <c r="AX652" i="40"/>
  <c r="AX653" i="40"/>
  <c r="AX654" i="40"/>
  <c r="AX655" i="40"/>
  <c r="AX656" i="40"/>
  <c r="AX657" i="40"/>
  <c r="AX658" i="40"/>
  <c r="AX659" i="40"/>
  <c r="AX660" i="40"/>
  <c r="AX661" i="40"/>
  <c r="AX662" i="40"/>
  <c r="AX663" i="40"/>
  <c r="AX664" i="40"/>
  <c r="AX665" i="40"/>
  <c r="AX666" i="40"/>
  <c r="AX667" i="40"/>
  <c r="AX668" i="40"/>
  <c r="AX669" i="40"/>
  <c r="AX670" i="40"/>
  <c r="AX671" i="40"/>
  <c r="AX672" i="40"/>
  <c r="AX673" i="40"/>
  <c r="AX674" i="40"/>
  <c r="AX675" i="40"/>
  <c r="AX676" i="40"/>
  <c r="AX677" i="40"/>
  <c r="AX678" i="40"/>
  <c r="AX679" i="40"/>
  <c r="AX680" i="40"/>
  <c r="AX681" i="40"/>
  <c r="AX682" i="40"/>
  <c r="AX683" i="40"/>
  <c r="AX684" i="40"/>
  <c r="AX685" i="40"/>
  <c r="AX686" i="40"/>
  <c r="AX687" i="40"/>
  <c r="AX688" i="40"/>
  <c r="AX689" i="40"/>
  <c r="AX690" i="40"/>
  <c r="AX691" i="40"/>
  <c r="AX692" i="40"/>
  <c r="AX693" i="40"/>
  <c r="AX694" i="40"/>
  <c r="AX695" i="40"/>
  <c r="AX696" i="40"/>
  <c r="AX697" i="40"/>
  <c r="AX698" i="40"/>
  <c r="AX699" i="40"/>
  <c r="AX700" i="40"/>
  <c r="AX701" i="40"/>
  <c r="AX702" i="40"/>
  <c r="AX703" i="40"/>
  <c r="AX704" i="40"/>
  <c r="AX705" i="40"/>
  <c r="AX706" i="40"/>
  <c r="AX707" i="40"/>
  <c r="AX708" i="40"/>
  <c r="AX709" i="40"/>
  <c r="AX710" i="40"/>
  <c r="AX711" i="40"/>
  <c r="AX712" i="40"/>
  <c r="AX713" i="40"/>
  <c r="AX714" i="40"/>
  <c r="AX715" i="40"/>
  <c r="AX716" i="40"/>
  <c r="AX717" i="40"/>
  <c r="AX718" i="40"/>
  <c r="AX719" i="40"/>
  <c r="AX720" i="40"/>
  <c r="AX721" i="40"/>
  <c r="AX722" i="40"/>
  <c r="AX723" i="40"/>
  <c r="AX724" i="40"/>
  <c r="AX725" i="40"/>
  <c r="AX726" i="40"/>
  <c r="AX727" i="40"/>
  <c r="AX728" i="40"/>
  <c r="AX729" i="40"/>
  <c r="AX730" i="40"/>
  <c r="AX731" i="40"/>
  <c r="AX732" i="40"/>
  <c r="AX733" i="40"/>
  <c r="AX734" i="40"/>
  <c r="AX735" i="40"/>
  <c r="AX736" i="40"/>
  <c r="AX737" i="40"/>
  <c r="AX738" i="40"/>
  <c r="AX739" i="40"/>
  <c r="AX740" i="40"/>
  <c r="AX741" i="40"/>
  <c r="AX742" i="40"/>
  <c r="AX743" i="40"/>
  <c r="AX744" i="40"/>
  <c r="AX745" i="40"/>
  <c r="AX746" i="40"/>
  <c r="AX747" i="40"/>
  <c r="AX748" i="40"/>
  <c r="AX749" i="40"/>
  <c r="AX750" i="40"/>
  <c r="AX751" i="40"/>
  <c r="AX752" i="40"/>
  <c r="AX753" i="40"/>
  <c r="AX754" i="40"/>
  <c r="AX755" i="40"/>
  <c r="AX756" i="40"/>
  <c r="AX757" i="40"/>
  <c r="AX758" i="40"/>
  <c r="AX759" i="40"/>
  <c r="AX760" i="40"/>
  <c r="AX761" i="40"/>
  <c r="AX762" i="40"/>
  <c r="AX763" i="40"/>
  <c r="AX764" i="40"/>
  <c r="AX765" i="40"/>
  <c r="AX766" i="40"/>
  <c r="AX767" i="40"/>
  <c r="AX768" i="40"/>
  <c r="AX769" i="40"/>
  <c r="AX770" i="40"/>
  <c r="AX771" i="40"/>
  <c r="AX772" i="40"/>
  <c r="AX773" i="40"/>
  <c r="AX774" i="40"/>
  <c r="AX775" i="40"/>
  <c r="AX776" i="40"/>
  <c r="AX777" i="40"/>
  <c r="AX778" i="40"/>
  <c r="AX779" i="40"/>
  <c r="AX780" i="40"/>
  <c r="AX781" i="40"/>
  <c r="AX782" i="40"/>
  <c r="AX783" i="40"/>
  <c r="AX784" i="40"/>
  <c r="AX785" i="40"/>
  <c r="AX786" i="40"/>
  <c r="AX787" i="40"/>
  <c r="AX788" i="40"/>
  <c r="AX789" i="40"/>
  <c r="AX790" i="40"/>
  <c r="AX791" i="40"/>
  <c r="AX792" i="40"/>
  <c r="AX793" i="40"/>
  <c r="AX794" i="40"/>
  <c r="AX795" i="40"/>
  <c r="AX796" i="40"/>
  <c r="AX797" i="40"/>
  <c r="AX798" i="40"/>
  <c r="AX799" i="40"/>
  <c r="AX800" i="40"/>
  <c r="AX801" i="40"/>
  <c r="AX802" i="40"/>
  <c r="AX803" i="40"/>
  <c r="AX804" i="40"/>
  <c r="AX805" i="40"/>
  <c r="AX806" i="40"/>
  <c r="AX807" i="40"/>
  <c r="AX808" i="40"/>
  <c r="AX809" i="40"/>
  <c r="AX810" i="40"/>
  <c r="AX811" i="40"/>
  <c r="AX812" i="40"/>
  <c r="AX813" i="40"/>
  <c r="AX814" i="40"/>
  <c r="AX815" i="40"/>
  <c r="AX816" i="40"/>
  <c r="AX817" i="40"/>
  <c r="AX818" i="40"/>
  <c r="AX819" i="40"/>
  <c r="AX820" i="40"/>
  <c r="AX821" i="40"/>
  <c r="AX822" i="40"/>
  <c r="AX823" i="40"/>
  <c r="AX824" i="40"/>
  <c r="AX825" i="40"/>
  <c r="AX826" i="40"/>
  <c r="AX827" i="40"/>
  <c r="AX828" i="40"/>
  <c r="AX829" i="40"/>
  <c r="AX830" i="40"/>
  <c r="AX831" i="40"/>
  <c r="AX832" i="40"/>
  <c r="AX833" i="40"/>
  <c r="AX834" i="40"/>
  <c r="AX835" i="40"/>
  <c r="AX836" i="40"/>
  <c r="AX837" i="40"/>
  <c r="AX838" i="40"/>
  <c r="AX839" i="40"/>
  <c r="AX840" i="40"/>
  <c r="AX841" i="40"/>
  <c r="AX842" i="40"/>
  <c r="AX843" i="40"/>
  <c r="AX844" i="40"/>
  <c r="AX845" i="40"/>
  <c r="AX846" i="40"/>
  <c r="AX847" i="40"/>
  <c r="AX848" i="40"/>
  <c r="AX849" i="40"/>
  <c r="AX850" i="40"/>
  <c r="AX851" i="40"/>
  <c r="AX852" i="40"/>
  <c r="AX853" i="40"/>
  <c r="AX854" i="40"/>
  <c r="AX855" i="40"/>
  <c r="AX856" i="40"/>
  <c r="AX857" i="40"/>
  <c r="AX858" i="40"/>
  <c r="AX859" i="40"/>
  <c r="AX860" i="40"/>
  <c r="AX861" i="40"/>
  <c r="AX862" i="40"/>
  <c r="AX863" i="40"/>
  <c r="AX864" i="40"/>
  <c r="AX865" i="40"/>
  <c r="AX866" i="40"/>
  <c r="AX867" i="40"/>
  <c r="AX868" i="40"/>
  <c r="AX869" i="40"/>
  <c r="AX870" i="40"/>
  <c r="AX871" i="40"/>
  <c r="AX872" i="40"/>
  <c r="AX873" i="40"/>
  <c r="AX874" i="40"/>
  <c r="AX875" i="40"/>
  <c r="AX876" i="40"/>
  <c r="AX877" i="40"/>
  <c r="AX878" i="40"/>
  <c r="AX879" i="40"/>
  <c r="AX880" i="40"/>
  <c r="AX881" i="40"/>
  <c r="AX882" i="40"/>
  <c r="AX883" i="40"/>
  <c r="AX884" i="40"/>
  <c r="AX885" i="40"/>
  <c r="AX886" i="40"/>
  <c r="AX887" i="40"/>
  <c r="AX888" i="40"/>
  <c r="AX889" i="40"/>
  <c r="AX890" i="40"/>
  <c r="AX891" i="40"/>
  <c r="AX892" i="40"/>
  <c r="AX893" i="40"/>
  <c r="AX894" i="40"/>
  <c r="AX895" i="40"/>
  <c r="AX896" i="40"/>
  <c r="AX897" i="40"/>
  <c r="AX898" i="40"/>
  <c r="AX899" i="40"/>
  <c r="AX900" i="40"/>
  <c r="AX901" i="40"/>
  <c r="AX902" i="40"/>
  <c r="AX903" i="40"/>
  <c r="AX904" i="40"/>
  <c r="AX905" i="40"/>
  <c r="AX906" i="40"/>
  <c r="AX907" i="40"/>
  <c r="AX908" i="40"/>
  <c r="AX909" i="40"/>
  <c r="AX910" i="40"/>
  <c r="AX911" i="40"/>
  <c r="AX912" i="40"/>
  <c r="AX913" i="40"/>
  <c r="AX914" i="40"/>
  <c r="AX915" i="40"/>
  <c r="AX916" i="40"/>
  <c r="AX917" i="40"/>
  <c r="AX918" i="40"/>
  <c r="AX919" i="40"/>
  <c r="AX920" i="40"/>
  <c r="AX921" i="40"/>
  <c r="AX922" i="40"/>
  <c r="AX923" i="40"/>
  <c r="AX924" i="40"/>
  <c r="AX925" i="40"/>
  <c r="AX926" i="40"/>
  <c r="AX927" i="40"/>
  <c r="AX928" i="40"/>
  <c r="AX929" i="40"/>
  <c r="AX930" i="40"/>
  <c r="AX931" i="40"/>
  <c r="AX932" i="40"/>
  <c r="AX933" i="40"/>
  <c r="AX934" i="40"/>
  <c r="AX935" i="40"/>
  <c r="AX936" i="40"/>
  <c r="AX937" i="40"/>
  <c r="AX938" i="40"/>
  <c r="AX939" i="40"/>
  <c r="AX940" i="40"/>
  <c r="AX941" i="40"/>
  <c r="AX942" i="40"/>
  <c r="AX943" i="40"/>
  <c r="AX944" i="40"/>
  <c r="AX945" i="40"/>
  <c r="AX946" i="40"/>
  <c r="AX947" i="40"/>
  <c r="AX948" i="40"/>
  <c r="AX949" i="40"/>
  <c r="AX950" i="40"/>
  <c r="AX951" i="40"/>
  <c r="AX952" i="40"/>
  <c r="AX953" i="40"/>
  <c r="AX954" i="40"/>
  <c r="AX955" i="40"/>
  <c r="AX956" i="40"/>
  <c r="AX957" i="40"/>
  <c r="AX958" i="40"/>
  <c r="AX959" i="40"/>
  <c r="AX960" i="40"/>
  <c r="AX961" i="40"/>
  <c r="AX962" i="40"/>
  <c r="AX963" i="40"/>
  <c r="AX964" i="40"/>
  <c r="AX965" i="40"/>
  <c r="AX966" i="40"/>
  <c r="AX967" i="40"/>
  <c r="AX968" i="40"/>
  <c r="AX969" i="40"/>
  <c r="AX970" i="40"/>
  <c r="AX971" i="40"/>
  <c r="AX972" i="40"/>
  <c r="AX973" i="40"/>
  <c r="AX974" i="40"/>
  <c r="AX975" i="40"/>
  <c r="AX976" i="40"/>
  <c r="AX977" i="40"/>
  <c r="AX978" i="40"/>
  <c r="AX979" i="40"/>
  <c r="AX980" i="40"/>
  <c r="AX981" i="40"/>
  <c r="AX982" i="40"/>
  <c r="AX983" i="40"/>
  <c r="AX984" i="40"/>
  <c r="AX985" i="40"/>
  <c r="AX986" i="40"/>
  <c r="AX987" i="40"/>
  <c r="AX988" i="40"/>
  <c r="AX989" i="40"/>
  <c r="AX990" i="40"/>
  <c r="AX991" i="40"/>
  <c r="AX992" i="40"/>
  <c r="AX993" i="40"/>
  <c r="AX994" i="40"/>
  <c r="AX995" i="40"/>
  <c r="AX996" i="40"/>
  <c r="AX997" i="40"/>
  <c r="AX998" i="40"/>
  <c r="AX999" i="40"/>
  <c r="AX1000" i="40"/>
  <c r="AX1001" i="40"/>
  <c r="AX1002" i="40"/>
  <c r="AX1003" i="40"/>
  <c r="AX1004" i="40"/>
  <c r="AX1005" i="40"/>
  <c r="AX1006" i="40"/>
  <c r="AX1007" i="40"/>
  <c r="AX1008" i="40"/>
  <c r="AX1009" i="40"/>
  <c r="AX1010" i="40"/>
  <c r="AX1011" i="40"/>
  <c r="AX1012" i="40"/>
  <c r="AX1013" i="40"/>
  <c r="AX1014" i="40"/>
  <c r="AX1015" i="40"/>
  <c r="AX1016" i="40"/>
  <c r="AX1017" i="40"/>
  <c r="AX1018" i="40"/>
  <c r="AX1019" i="40"/>
  <c r="AX1020" i="40"/>
  <c r="AX1021" i="40"/>
  <c r="AX1022" i="40"/>
  <c r="AX1023" i="40"/>
  <c r="AX1024" i="40"/>
  <c r="AX1025" i="40"/>
  <c r="AX1026" i="40"/>
  <c r="AX1027" i="40"/>
  <c r="AX1028" i="40"/>
  <c r="AX1029" i="40"/>
  <c r="AX1030" i="40"/>
  <c r="AX1031" i="40"/>
  <c r="AX1032" i="40"/>
  <c r="AX1033" i="40"/>
  <c r="AX1034" i="40"/>
  <c r="AX1035" i="40"/>
  <c r="AX1036" i="40"/>
  <c r="AX1037" i="40"/>
  <c r="AX1038" i="40"/>
  <c r="AX1039" i="40"/>
  <c r="AX1040" i="40"/>
  <c r="AX1041" i="40"/>
  <c r="AX1042" i="40"/>
  <c r="AX1043" i="40"/>
  <c r="AX1044" i="40"/>
  <c r="AX1045" i="40"/>
  <c r="AX1046" i="40"/>
  <c r="AX1047" i="40"/>
  <c r="AX1048" i="40"/>
  <c r="AX1049" i="40"/>
  <c r="AX1050" i="40"/>
  <c r="AX1051" i="40"/>
  <c r="AX1052" i="40"/>
  <c r="AX1053" i="40"/>
  <c r="AX1054" i="40"/>
  <c r="AX1055" i="40"/>
  <c r="AX1056" i="40"/>
  <c r="AX1057" i="40"/>
  <c r="AX1058" i="40"/>
  <c r="AX1059" i="40"/>
  <c r="AX1060" i="40"/>
  <c r="AX1061" i="40"/>
  <c r="AX1062" i="40"/>
  <c r="AX1063" i="40"/>
  <c r="AX1064" i="40"/>
  <c r="AX1065" i="40"/>
  <c r="AX1066" i="40"/>
  <c r="AX1067" i="40"/>
  <c r="AX1068" i="40"/>
  <c r="AX1069" i="40"/>
  <c r="AX1070" i="40"/>
  <c r="AV3" i="40"/>
  <c r="AV4" i="40"/>
  <c r="AV5" i="40"/>
  <c r="AV6" i="40"/>
  <c r="AV7" i="40"/>
  <c r="AV8" i="40"/>
  <c r="AV9" i="40"/>
  <c r="AV10" i="40"/>
  <c r="AV11" i="40"/>
  <c r="AV12" i="40"/>
  <c r="AV13" i="40"/>
  <c r="AV14" i="40"/>
  <c r="AV15" i="40"/>
  <c r="AV16" i="40"/>
  <c r="AV17" i="40"/>
  <c r="AV18" i="40"/>
  <c r="AV19" i="40"/>
  <c r="AV20" i="40"/>
  <c r="AV21" i="40"/>
  <c r="AV22" i="40"/>
  <c r="AV23" i="40"/>
  <c r="AV24" i="40"/>
  <c r="AV25" i="40"/>
  <c r="AV26" i="40"/>
  <c r="AV27" i="40"/>
  <c r="AV28" i="40"/>
  <c r="AV29" i="40"/>
  <c r="AV30" i="40"/>
  <c r="AV31" i="40"/>
  <c r="AV32" i="40"/>
  <c r="AV33" i="40"/>
  <c r="AV34" i="40"/>
  <c r="AV35" i="40"/>
  <c r="AV36" i="40"/>
  <c r="AV37" i="40"/>
  <c r="AV38" i="40"/>
  <c r="AV39" i="40"/>
  <c r="AV40" i="40"/>
  <c r="AV41" i="40"/>
  <c r="AV42" i="40"/>
  <c r="AV43" i="40"/>
  <c r="AV44" i="40"/>
  <c r="AV45" i="40"/>
  <c r="AV46" i="40"/>
  <c r="AV47" i="40"/>
  <c r="AV48" i="40"/>
  <c r="AV49" i="40"/>
  <c r="AV50" i="40"/>
  <c r="AV51" i="40"/>
  <c r="AV52" i="40"/>
  <c r="AV53" i="40"/>
  <c r="AV54" i="40"/>
  <c r="AV55" i="40"/>
  <c r="AV56" i="40"/>
  <c r="AV57" i="40"/>
  <c r="AV58" i="40"/>
  <c r="AV59" i="40"/>
  <c r="AV60" i="40"/>
  <c r="AV61" i="40"/>
  <c r="AV62" i="40"/>
  <c r="AV63" i="40"/>
  <c r="AV64" i="40"/>
  <c r="AV65" i="40"/>
  <c r="AV66" i="40"/>
  <c r="AV67" i="40"/>
  <c r="AV68" i="40"/>
  <c r="AV69" i="40"/>
  <c r="AV70" i="40"/>
  <c r="AV71" i="40"/>
  <c r="AV72" i="40"/>
  <c r="AV73" i="40"/>
  <c r="AV74" i="40"/>
  <c r="AV75" i="40"/>
  <c r="AV76" i="40"/>
  <c r="AV77" i="40"/>
  <c r="AV78" i="40"/>
  <c r="AV79" i="40"/>
  <c r="AV80" i="40"/>
  <c r="AV81" i="40"/>
  <c r="AV82" i="40"/>
  <c r="AV83" i="40"/>
  <c r="AV84" i="40"/>
  <c r="AV85" i="40"/>
  <c r="AV86" i="40"/>
  <c r="AV87" i="40"/>
  <c r="AV88" i="40"/>
  <c r="AV89" i="40"/>
  <c r="AV90" i="40"/>
  <c r="AV91" i="40"/>
  <c r="AV92" i="40"/>
  <c r="AV93" i="40"/>
  <c r="AV94" i="40"/>
  <c r="AV95" i="40"/>
  <c r="AV96" i="40"/>
  <c r="AV97" i="40"/>
  <c r="AV98" i="40"/>
  <c r="AV99" i="40"/>
  <c r="AV100" i="40"/>
  <c r="AV101" i="40"/>
  <c r="AV102" i="40"/>
  <c r="AV103" i="40"/>
  <c r="AV104" i="40"/>
  <c r="AV105" i="40"/>
  <c r="AV106" i="40"/>
  <c r="AV107" i="40"/>
  <c r="AV108" i="40"/>
  <c r="AV109" i="40"/>
  <c r="AV110" i="40"/>
  <c r="AV111" i="40"/>
  <c r="AV112" i="40"/>
  <c r="AV113" i="40"/>
  <c r="AV114" i="40"/>
  <c r="AV115" i="40"/>
  <c r="AV116" i="40"/>
  <c r="AV117" i="40"/>
  <c r="AV118" i="40"/>
  <c r="AV119" i="40"/>
  <c r="AV120" i="40"/>
  <c r="AV121" i="40"/>
  <c r="AV122" i="40"/>
  <c r="AV123" i="40"/>
  <c r="AV124" i="40"/>
  <c r="AV125" i="40"/>
  <c r="AV126" i="40"/>
  <c r="AV127" i="40"/>
  <c r="AV128" i="40"/>
  <c r="AV129" i="40"/>
  <c r="AV130" i="40"/>
  <c r="AV131" i="40"/>
  <c r="AV132" i="40"/>
  <c r="AV133" i="40"/>
  <c r="AV134" i="40"/>
  <c r="AV135" i="40"/>
  <c r="AV136" i="40"/>
  <c r="AV137" i="40"/>
  <c r="AV138" i="40"/>
  <c r="AV139" i="40"/>
  <c r="AV140" i="40"/>
  <c r="AV141" i="40"/>
  <c r="AV142" i="40"/>
  <c r="AV143" i="40"/>
  <c r="AV144" i="40"/>
  <c r="AV145" i="40"/>
  <c r="AV146" i="40"/>
  <c r="AV147" i="40"/>
  <c r="AV148" i="40"/>
  <c r="AV149" i="40"/>
  <c r="AV150" i="40"/>
  <c r="AV151" i="40"/>
  <c r="AV152" i="40"/>
  <c r="AV153" i="40"/>
  <c r="AV154" i="40"/>
  <c r="AV155" i="40"/>
  <c r="AV156" i="40"/>
  <c r="AV157" i="40"/>
  <c r="AV158" i="40"/>
  <c r="AV159" i="40"/>
  <c r="AV160" i="40"/>
  <c r="AV161" i="40"/>
  <c r="AV162" i="40"/>
  <c r="AV163" i="40"/>
  <c r="AV164" i="40"/>
  <c r="AV165" i="40"/>
  <c r="AV166" i="40"/>
  <c r="AV167" i="40"/>
  <c r="AV168" i="40"/>
  <c r="AV169" i="40"/>
  <c r="AV170" i="40"/>
  <c r="AV171" i="40"/>
  <c r="AV172" i="40"/>
  <c r="AV173" i="40"/>
  <c r="AV174" i="40"/>
  <c r="AV175" i="40"/>
  <c r="AV176" i="40"/>
  <c r="AV177" i="40"/>
  <c r="AV178" i="40"/>
  <c r="AV179" i="40"/>
  <c r="AV180" i="40"/>
  <c r="AV181" i="40"/>
  <c r="AV182" i="40"/>
  <c r="AV183" i="40"/>
  <c r="AV184" i="40"/>
  <c r="AV185" i="40"/>
  <c r="AV186" i="40"/>
  <c r="AV187" i="40"/>
  <c r="AV188" i="40"/>
  <c r="AV189" i="40"/>
  <c r="AV190" i="40"/>
  <c r="AV191" i="40"/>
  <c r="AV192" i="40"/>
  <c r="AV193" i="40"/>
  <c r="AV194" i="40"/>
  <c r="AV195" i="40"/>
  <c r="AV196" i="40"/>
  <c r="AV197" i="40"/>
  <c r="AV198" i="40"/>
  <c r="AV199" i="40"/>
  <c r="AV200" i="40"/>
  <c r="AV201" i="40"/>
  <c r="AV202" i="40"/>
  <c r="AV203" i="40"/>
  <c r="AV204" i="40"/>
  <c r="AV205" i="40"/>
  <c r="AV206" i="40"/>
  <c r="AV207" i="40"/>
  <c r="AV208" i="40"/>
  <c r="AV209" i="40"/>
  <c r="AV210" i="40"/>
  <c r="AV211" i="40"/>
  <c r="AV212" i="40"/>
  <c r="AV213" i="40"/>
  <c r="AV214" i="40"/>
  <c r="AV215" i="40"/>
  <c r="AV216" i="40"/>
  <c r="AV217" i="40"/>
  <c r="AV218" i="40"/>
  <c r="AV219" i="40"/>
  <c r="AV220" i="40"/>
  <c r="AV221" i="40"/>
  <c r="AV222" i="40"/>
  <c r="AV223" i="40"/>
  <c r="AV224" i="40"/>
  <c r="AV225" i="40"/>
  <c r="AV226" i="40"/>
  <c r="AV227" i="40"/>
  <c r="AV228" i="40"/>
  <c r="AV229" i="40"/>
  <c r="AV230" i="40"/>
  <c r="AV231" i="40"/>
  <c r="AV232" i="40"/>
  <c r="AV233" i="40"/>
  <c r="AV234" i="40"/>
  <c r="AV235" i="40"/>
  <c r="AV236" i="40"/>
  <c r="AV237" i="40"/>
  <c r="AV238" i="40"/>
  <c r="AV239" i="40"/>
  <c r="AV240" i="40"/>
  <c r="AV241" i="40"/>
  <c r="AV242" i="40"/>
  <c r="AV243" i="40"/>
  <c r="AV244" i="40"/>
  <c r="AV245" i="40"/>
  <c r="AV246" i="40"/>
  <c r="AV247" i="40"/>
  <c r="AV248" i="40"/>
  <c r="AV249" i="40"/>
  <c r="AV250" i="40"/>
  <c r="AV251" i="40"/>
  <c r="AV252" i="40"/>
  <c r="AV253" i="40"/>
  <c r="AV254" i="40"/>
  <c r="AV255" i="40"/>
  <c r="AV256" i="40"/>
  <c r="AV257" i="40"/>
  <c r="AV258" i="40"/>
  <c r="AV259" i="40"/>
  <c r="AV260" i="40"/>
  <c r="AV261" i="40"/>
  <c r="AV262" i="40"/>
  <c r="AV263" i="40"/>
  <c r="AV264" i="40"/>
  <c r="AV265" i="40"/>
  <c r="AV266" i="40"/>
  <c r="AV267" i="40"/>
  <c r="AV268" i="40"/>
  <c r="AV269" i="40"/>
  <c r="AV270" i="40"/>
  <c r="AV271" i="40"/>
  <c r="AV272" i="40"/>
  <c r="AV273" i="40"/>
  <c r="AV274" i="40"/>
  <c r="AV275" i="40"/>
  <c r="AV276" i="40"/>
  <c r="AV277" i="40"/>
  <c r="AV278" i="40"/>
  <c r="AV279" i="40"/>
  <c r="AV280" i="40"/>
  <c r="AV281" i="40"/>
  <c r="AV282" i="40"/>
  <c r="AV283" i="40"/>
  <c r="AV284" i="40"/>
  <c r="AV285" i="40"/>
  <c r="AV286" i="40"/>
  <c r="AV287" i="40"/>
  <c r="AV288" i="40"/>
  <c r="AV289" i="40"/>
  <c r="AV290" i="40"/>
  <c r="AV291" i="40"/>
  <c r="AV292" i="40"/>
  <c r="AV293" i="40"/>
  <c r="AV294" i="40"/>
  <c r="AV295" i="40"/>
  <c r="AV296" i="40"/>
  <c r="AV297" i="40"/>
  <c r="AV298" i="40"/>
  <c r="AV299" i="40"/>
  <c r="AV300" i="40"/>
  <c r="AV301" i="40"/>
  <c r="AV302" i="40"/>
  <c r="AV303" i="40"/>
  <c r="AV304" i="40"/>
  <c r="AV305" i="40"/>
  <c r="AV306" i="40"/>
  <c r="AV307" i="40"/>
  <c r="AV308" i="40"/>
  <c r="AV309" i="40"/>
  <c r="AV310" i="40"/>
  <c r="AV311" i="40"/>
  <c r="AV312" i="40"/>
  <c r="AV313" i="40"/>
  <c r="AV314" i="40"/>
  <c r="AV315" i="40"/>
  <c r="AV316" i="40"/>
  <c r="AV317" i="40"/>
  <c r="AV318" i="40"/>
  <c r="AV319" i="40"/>
  <c r="AV320" i="40"/>
  <c r="AV321" i="40"/>
  <c r="AV322" i="40"/>
  <c r="AV323" i="40"/>
  <c r="AV324" i="40"/>
  <c r="AV325" i="40"/>
  <c r="AV326" i="40"/>
  <c r="AV327" i="40"/>
  <c r="AV328" i="40"/>
  <c r="AV329" i="40"/>
  <c r="AV330" i="40"/>
  <c r="AV331" i="40"/>
  <c r="AV332" i="40"/>
  <c r="AV333" i="40"/>
  <c r="AV334" i="40"/>
  <c r="AV335" i="40"/>
  <c r="AV336" i="40"/>
  <c r="AV337" i="40"/>
  <c r="AV338" i="40"/>
  <c r="AV339" i="40"/>
  <c r="AV340" i="40"/>
  <c r="AV341" i="40"/>
  <c r="AV342" i="40"/>
  <c r="AV343" i="40"/>
  <c r="AV344" i="40"/>
  <c r="AV345" i="40"/>
  <c r="AV346" i="40"/>
  <c r="AV347" i="40"/>
  <c r="AV348" i="40"/>
  <c r="AV349" i="40"/>
  <c r="AV350" i="40"/>
  <c r="AV351" i="40"/>
  <c r="AV352" i="40"/>
  <c r="AV353" i="40"/>
  <c r="AV354" i="40"/>
  <c r="AV355" i="40"/>
  <c r="AV356" i="40"/>
  <c r="AV357" i="40"/>
  <c r="AV358" i="40"/>
  <c r="AV359" i="40"/>
  <c r="AV360" i="40"/>
  <c r="AV361" i="40"/>
  <c r="AV362" i="40"/>
  <c r="AV363" i="40"/>
  <c r="AV364" i="40"/>
  <c r="AV365" i="40"/>
  <c r="AV366" i="40"/>
  <c r="AV367" i="40"/>
  <c r="AV368" i="40"/>
  <c r="AV369" i="40"/>
  <c r="AV370" i="40"/>
  <c r="AV371" i="40"/>
  <c r="AV372" i="40"/>
  <c r="AV373" i="40"/>
  <c r="AV374" i="40"/>
  <c r="AV375" i="40"/>
  <c r="AV376" i="40"/>
  <c r="AV377" i="40"/>
  <c r="AV378" i="40"/>
  <c r="AV379" i="40"/>
  <c r="AV380" i="40"/>
  <c r="AV381" i="40"/>
  <c r="AV382" i="40"/>
  <c r="AV383" i="40"/>
  <c r="AV384" i="40"/>
  <c r="AV385" i="40"/>
  <c r="AV386" i="40"/>
  <c r="AV387" i="40"/>
  <c r="AV388" i="40"/>
  <c r="AV389" i="40"/>
  <c r="AV390" i="40"/>
  <c r="AV391" i="40"/>
  <c r="AV392" i="40"/>
  <c r="AV393" i="40"/>
  <c r="AV394" i="40"/>
  <c r="AV395" i="40"/>
  <c r="AV396" i="40"/>
  <c r="AV397" i="40"/>
  <c r="AV398" i="40"/>
  <c r="AV399" i="40"/>
  <c r="AV400" i="40"/>
  <c r="AV401" i="40"/>
  <c r="AV402" i="40"/>
  <c r="AV403" i="40"/>
  <c r="AV404" i="40"/>
  <c r="AV405" i="40"/>
  <c r="AV406" i="40"/>
  <c r="AV407" i="40"/>
  <c r="AV408" i="40"/>
  <c r="AV409" i="40"/>
  <c r="AV410" i="40"/>
  <c r="AV411" i="40"/>
  <c r="AV412" i="40"/>
  <c r="AV413" i="40"/>
  <c r="AV414" i="40"/>
  <c r="AV415" i="40"/>
  <c r="AV416" i="40"/>
  <c r="AV417" i="40"/>
  <c r="AV418" i="40"/>
  <c r="AV419" i="40"/>
  <c r="AV420" i="40"/>
  <c r="AV421" i="40"/>
  <c r="AV422" i="40"/>
  <c r="AV423" i="40"/>
  <c r="AV424" i="40"/>
  <c r="AV425" i="40"/>
  <c r="AV426" i="40"/>
  <c r="AV427" i="40"/>
  <c r="AV428" i="40"/>
  <c r="AV429" i="40"/>
  <c r="AV430" i="40"/>
  <c r="AV431" i="40"/>
  <c r="AV432" i="40"/>
  <c r="AV433" i="40"/>
  <c r="AV434" i="40"/>
  <c r="AV435" i="40"/>
  <c r="AV436" i="40"/>
  <c r="AV437" i="40"/>
  <c r="AV438" i="40"/>
  <c r="AV439" i="40"/>
  <c r="AV440" i="40"/>
  <c r="AV441" i="40"/>
  <c r="AV442" i="40"/>
  <c r="AV443" i="40"/>
  <c r="AV444" i="40"/>
  <c r="AV445" i="40"/>
  <c r="AV446" i="40"/>
  <c r="AV447" i="40"/>
  <c r="AV448" i="40"/>
  <c r="AV449" i="40"/>
  <c r="AV450" i="40"/>
  <c r="AV451" i="40"/>
  <c r="AV452" i="40"/>
  <c r="AV453" i="40"/>
  <c r="AV454" i="40"/>
  <c r="AV455" i="40"/>
  <c r="AV456" i="40"/>
  <c r="AV457" i="40"/>
  <c r="AV458" i="40"/>
  <c r="AV459" i="40"/>
  <c r="AV460" i="40"/>
  <c r="AV461" i="40"/>
  <c r="AV462" i="40"/>
  <c r="AV463" i="40"/>
  <c r="AV464" i="40"/>
  <c r="AV465" i="40"/>
  <c r="AV466" i="40"/>
  <c r="AV467" i="40"/>
  <c r="AV468" i="40"/>
  <c r="AV469" i="40"/>
  <c r="AV470" i="40"/>
  <c r="AV471" i="40"/>
  <c r="AV472" i="40"/>
  <c r="AV473" i="40"/>
  <c r="AV474" i="40"/>
  <c r="AV475" i="40"/>
  <c r="AV476" i="40"/>
  <c r="AV477" i="40"/>
  <c r="AV478" i="40"/>
  <c r="AV479" i="40"/>
  <c r="AV480" i="40"/>
  <c r="AV481" i="40"/>
  <c r="AV482" i="40"/>
  <c r="AV483" i="40"/>
  <c r="AV484" i="40"/>
  <c r="AV485" i="40"/>
  <c r="AV486" i="40"/>
  <c r="AV487" i="40"/>
  <c r="AV488" i="40"/>
  <c r="AV489" i="40"/>
  <c r="AV490" i="40"/>
  <c r="AV491" i="40"/>
  <c r="AV492" i="40"/>
  <c r="AV493" i="40"/>
  <c r="AV494" i="40"/>
  <c r="AV495" i="40"/>
  <c r="AV496" i="40"/>
  <c r="AV497" i="40"/>
  <c r="AV498" i="40"/>
  <c r="AV499" i="40"/>
  <c r="AV500" i="40"/>
  <c r="AV501" i="40"/>
  <c r="AV502" i="40"/>
  <c r="AV503" i="40"/>
  <c r="AV504" i="40"/>
  <c r="AV505" i="40"/>
  <c r="AV506" i="40"/>
  <c r="AV507" i="40"/>
  <c r="AV508" i="40"/>
  <c r="AV509" i="40"/>
  <c r="AV510" i="40"/>
  <c r="AV511" i="40"/>
  <c r="AV512" i="40"/>
  <c r="AV513" i="40"/>
  <c r="AV514" i="40"/>
  <c r="AV515" i="40"/>
  <c r="AV516" i="40"/>
  <c r="AV517" i="40"/>
  <c r="AV518" i="40"/>
  <c r="AV519" i="40"/>
  <c r="AV520" i="40"/>
  <c r="AV521" i="40"/>
  <c r="AV522" i="40"/>
  <c r="AV523" i="40"/>
  <c r="AV524" i="40"/>
  <c r="AV525" i="40"/>
  <c r="AV526" i="40"/>
  <c r="AV527" i="40"/>
  <c r="AV528" i="40"/>
  <c r="AV529" i="40"/>
  <c r="AV530" i="40"/>
  <c r="AV531" i="40"/>
  <c r="AV532" i="40"/>
  <c r="AV533" i="40"/>
  <c r="AV534" i="40"/>
  <c r="AV535" i="40"/>
  <c r="AV536" i="40"/>
  <c r="AV537" i="40"/>
  <c r="AV538" i="40"/>
  <c r="AV539" i="40"/>
  <c r="AV540" i="40"/>
  <c r="AV541" i="40"/>
  <c r="AV542" i="40"/>
  <c r="AV543" i="40"/>
  <c r="AV544" i="40"/>
  <c r="AV545" i="40"/>
  <c r="AV546" i="40"/>
  <c r="AV547" i="40"/>
  <c r="AV548" i="40"/>
  <c r="AV549" i="40"/>
  <c r="AV550" i="40"/>
  <c r="AV551" i="40"/>
  <c r="AV552" i="40"/>
  <c r="AV553" i="40"/>
  <c r="AV554" i="40"/>
  <c r="AV555" i="40"/>
  <c r="AV556" i="40"/>
  <c r="AV557" i="40"/>
  <c r="AV558" i="40"/>
  <c r="AV559" i="40"/>
  <c r="AV560" i="40"/>
  <c r="AV561" i="40"/>
  <c r="AV562" i="40"/>
  <c r="AV563" i="40"/>
  <c r="AV564" i="40"/>
  <c r="AV565" i="40"/>
  <c r="AV566" i="40"/>
  <c r="AV567" i="40"/>
  <c r="AV568" i="40"/>
  <c r="AV569" i="40"/>
  <c r="AV570" i="40"/>
  <c r="AV571" i="40"/>
  <c r="AV572" i="40"/>
  <c r="AV573" i="40"/>
  <c r="AV574" i="40"/>
  <c r="AV575" i="40"/>
  <c r="AV576" i="40"/>
  <c r="AV577" i="40"/>
  <c r="AV578" i="40"/>
  <c r="AV579" i="40"/>
  <c r="AV580" i="40"/>
  <c r="AV581" i="40"/>
  <c r="AV582" i="40"/>
  <c r="AV583" i="40"/>
  <c r="AV584" i="40"/>
  <c r="AV585" i="40"/>
  <c r="AV586" i="40"/>
  <c r="AV587" i="40"/>
  <c r="AV588" i="40"/>
  <c r="AV589" i="40"/>
  <c r="AV590" i="40"/>
  <c r="AV591" i="40"/>
  <c r="AV592" i="40"/>
  <c r="AV593" i="40"/>
  <c r="AV594" i="40"/>
  <c r="AV595" i="40"/>
  <c r="AV596" i="40"/>
  <c r="AV597" i="40"/>
  <c r="AV598" i="40"/>
  <c r="AV599" i="40"/>
  <c r="AV600" i="40"/>
  <c r="AV601" i="40"/>
  <c r="AV602" i="40"/>
  <c r="AV603" i="40"/>
  <c r="AV604" i="40"/>
  <c r="AV605" i="40"/>
  <c r="AV606" i="40"/>
  <c r="AV607" i="40"/>
  <c r="AV608" i="40"/>
  <c r="AV609" i="40"/>
  <c r="AV610" i="40"/>
  <c r="AV611" i="40"/>
  <c r="AV612" i="40"/>
  <c r="AV613" i="40"/>
  <c r="AV614" i="40"/>
  <c r="AV615" i="40"/>
  <c r="AV616" i="40"/>
  <c r="AV617" i="40"/>
  <c r="AV618" i="40"/>
  <c r="AV619" i="40"/>
  <c r="AV620" i="40"/>
  <c r="AV621" i="40"/>
  <c r="AV622" i="40"/>
  <c r="AV623" i="40"/>
  <c r="AV624" i="40"/>
  <c r="AV625" i="40"/>
  <c r="AV626" i="40"/>
  <c r="AV627" i="40"/>
  <c r="AV628" i="40"/>
  <c r="AV629" i="40"/>
  <c r="AV630" i="40"/>
  <c r="AV631" i="40"/>
  <c r="AV632" i="40"/>
  <c r="AV633" i="40"/>
  <c r="AV634" i="40"/>
  <c r="AV635" i="40"/>
  <c r="AV636" i="40"/>
  <c r="AV637" i="40"/>
  <c r="AV638" i="40"/>
  <c r="AV639" i="40"/>
  <c r="AV640" i="40"/>
  <c r="AV641" i="40"/>
  <c r="AV642" i="40"/>
  <c r="AV643" i="40"/>
  <c r="AV644" i="40"/>
  <c r="AV645" i="40"/>
  <c r="AV646" i="40"/>
  <c r="AV647" i="40"/>
  <c r="AV648" i="40"/>
  <c r="AV649" i="40"/>
  <c r="AV650" i="40"/>
  <c r="AV651" i="40"/>
  <c r="AV652" i="40"/>
  <c r="AV653" i="40"/>
  <c r="AV654" i="40"/>
  <c r="AV655" i="40"/>
  <c r="AV656" i="40"/>
  <c r="AV657" i="40"/>
  <c r="AV658" i="40"/>
  <c r="AV659" i="40"/>
  <c r="AV660" i="40"/>
  <c r="AV661" i="40"/>
  <c r="AV662" i="40"/>
  <c r="AV663" i="40"/>
  <c r="AV664" i="40"/>
  <c r="AV665" i="40"/>
  <c r="AV666" i="40"/>
  <c r="AV667" i="40"/>
  <c r="AV668" i="40"/>
  <c r="AV669" i="40"/>
  <c r="AV670" i="40"/>
  <c r="AV671" i="40"/>
  <c r="AV672" i="40"/>
  <c r="AV673" i="40"/>
  <c r="AV674" i="40"/>
  <c r="AV675" i="40"/>
  <c r="AV676" i="40"/>
  <c r="AV677" i="40"/>
  <c r="AV678" i="40"/>
  <c r="AV679" i="40"/>
  <c r="AV680" i="40"/>
  <c r="AV681" i="40"/>
  <c r="AV682" i="40"/>
  <c r="AV683" i="40"/>
  <c r="AV684" i="40"/>
  <c r="AV685" i="40"/>
  <c r="AV686" i="40"/>
  <c r="AV687" i="40"/>
  <c r="AV688" i="40"/>
  <c r="AV689" i="40"/>
  <c r="AV690" i="40"/>
  <c r="AV691" i="40"/>
  <c r="AV692" i="40"/>
  <c r="AV693" i="40"/>
  <c r="AV694" i="40"/>
  <c r="AV695" i="40"/>
  <c r="AV696" i="40"/>
  <c r="AV697" i="40"/>
  <c r="AV698" i="40"/>
  <c r="AV699" i="40"/>
  <c r="AV700" i="40"/>
  <c r="AV701" i="40"/>
  <c r="AV702" i="40"/>
  <c r="AV703" i="40"/>
  <c r="AV704" i="40"/>
  <c r="AV705" i="40"/>
  <c r="AV706" i="40"/>
  <c r="AV707" i="40"/>
  <c r="AV708" i="40"/>
  <c r="AV709" i="40"/>
  <c r="AV710" i="40"/>
  <c r="AV711" i="40"/>
  <c r="AV712" i="40"/>
  <c r="AV713" i="40"/>
  <c r="AV714" i="40"/>
  <c r="AV715" i="40"/>
  <c r="AV716" i="40"/>
  <c r="AV717" i="40"/>
  <c r="AV718" i="40"/>
  <c r="AV719" i="40"/>
  <c r="AV720" i="40"/>
  <c r="AV721" i="40"/>
  <c r="AV722" i="40"/>
  <c r="AV723" i="40"/>
  <c r="AV724" i="40"/>
  <c r="AV725" i="40"/>
  <c r="AV726" i="40"/>
  <c r="AV727" i="40"/>
  <c r="AV728" i="40"/>
  <c r="AV729" i="40"/>
  <c r="AV730" i="40"/>
  <c r="AV731" i="40"/>
  <c r="AV732" i="40"/>
  <c r="AV733" i="40"/>
  <c r="AV734" i="40"/>
  <c r="AV735" i="40"/>
  <c r="AV736" i="40"/>
  <c r="AV737" i="40"/>
  <c r="AV738" i="40"/>
  <c r="AV739" i="40"/>
  <c r="AV740" i="40"/>
  <c r="AV741" i="40"/>
  <c r="AV742" i="40"/>
  <c r="AV743" i="40"/>
  <c r="AV744" i="40"/>
  <c r="AV745" i="40"/>
  <c r="AV746" i="40"/>
  <c r="AV747" i="40"/>
  <c r="AV748" i="40"/>
  <c r="AV749" i="40"/>
  <c r="AV750" i="40"/>
  <c r="AV751" i="40"/>
  <c r="AV752" i="40"/>
  <c r="AV753" i="40"/>
  <c r="AV754" i="40"/>
  <c r="AV755" i="40"/>
  <c r="AV756" i="40"/>
  <c r="AV757" i="40"/>
  <c r="AV758" i="40"/>
  <c r="AV759" i="40"/>
  <c r="AV760" i="40"/>
  <c r="AV761" i="40"/>
  <c r="AV762" i="40"/>
  <c r="AV763" i="40"/>
  <c r="AV764" i="40"/>
  <c r="AV765" i="40"/>
  <c r="AV766" i="40"/>
  <c r="AV767" i="40"/>
  <c r="AV768" i="40"/>
  <c r="AV769" i="40"/>
  <c r="AV770" i="40"/>
  <c r="AV771" i="40"/>
  <c r="AV772" i="40"/>
  <c r="AV773" i="40"/>
  <c r="AV774" i="40"/>
  <c r="AV775" i="40"/>
  <c r="AV776" i="40"/>
  <c r="AV777" i="40"/>
  <c r="AV778" i="40"/>
  <c r="AV779" i="40"/>
  <c r="AV780" i="40"/>
  <c r="AV781" i="40"/>
  <c r="AV782" i="40"/>
  <c r="AV783" i="40"/>
  <c r="AV784" i="40"/>
  <c r="AV785" i="40"/>
  <c r="AV786" i="40"/>
  <c r="AV787" i="40"/>
  <c r="AV788" i="40"/>
  <c r="AV789" i="40"/>
  <c r="AV790" i="40"/>
  <c r="AV791" i="40"/>
  <c r="AV792" i="40"/>
  <c r="AV793" i="40"/>
  <c r="AV794" i="40"/>
  <c r="AV795" i="40"/>
  <c r="AV796" i="40"/>
  <c r="AV797" i="40"/>
  <c r="AV798" i="40"/>
  <c r="AV799" i="40"/>
  <c r="AV800" i="40"/>
  <c r="AV801" i="40"/>
  <c r="AV802" i="40"/>
  <c r="AV803" i="40"/>
  <c r="AV804" i="40"/>
  <c r="AV805" i="40"/>
  <c r="AV806" i="40"/>
  <c r="AV807" i="40"/>
  <c r="AV808" i="40"/>
  <c r="AV809" i="40"/>
  <c r="AV810" i="40"/>
  <c r="AV811" i="40"/>
  <c r="AV812" i="40"/>
  <c r="AV813" i="40"/>
  <c r="AV814" i="40"/>
  <c r="AV815" i="40"/>
  <c r="AV816" i="40"/>
  <c r="AV817" i="40"/>
  <c r="AV818" i="40"/>
  <c r="AV819" i="40"/>
  <c r="AV820" i="40"/>
  <c r="AV821" i="40"/>
  <c r="AV822" i="40"/>
  <c r="AV823" i="40"/>
  <c r="AV824" i="40"/>
  <c r="AV825" i="40"/>
  <c r="AV826" i="40"/>
  <c r="AV827" i="40"/>
  <c r="AV828" i="40"/>
  <c r="AV829" i="40"/>
  <c r="AV830" i="40"/>
  <c r="AV831" i="40"/>
  <c r="AV832" i="40"/>
  <c r="AV833" i="40"/>
  <c r="AV834" i="40"/>
  <c r="AV835" i="40"/>
  <c r="AV836" i="40"/>
  <c r="AV837" i="40"/>
  <c r="AV838" i="40"/>
  <c r="AV839" i="40"/>
  <c r="AV840" i="40"/>
  <c r="AV841" i="40"/>
  <c r="AV842" i="40"/>
  <c r="AV843" i="40"/>
  <c r="AV844" i="40"/>
  <c r="AV845" i="40"/>
  <c r="AV846" i="40"/>
  <c r="AV847" i="40"/>
  <c r="AV848" i="40"/>
  <c r="AV849" i="40"/>
  <c r="AV850" i="40"/>
  <c r="AV851" i="40"/>
  <c r="AV852" i="40"/>
  <c r="AV853" i="40"/>
  <c r="AV854" i="40"/>
  <c r="AV855" i="40"/>
  <c r="AV856" i="40"/>
  <c r="AV857" i="40"/>
  <c r="AV858" i="40"/>
  <c r="AV859" i="40"/>
  <c r="AV860" i="40"/>
  <c r="AV861" i="40"/>
  <c r="AV862" i="40"/>
  <c r="AV863" i="40"/>
  <c r="AV864" i="40"/>
  <c r="AV865" i="40"/>
  <c r="AV866" i="40"/>
  <c r="AV867" i="40"/>
  <c r="AV868" i="40"/>
  <c r="AV869" i="40"/>
  <c r="AV870" i="40"/>
  <c r="AV871" i="40"/>
  <c r="AV872" i="40"/>
  <c r="AV873" i="40"/>
  <c r="AV874" i="40"/>
  <c r="AV875" i="40"/>
  <c r="AV876" i="40"/>
  <c r="AV877" i="40"/>
  <c r="AV878" i="40"/>
  <c r="AV879" i="40"/>
  <c r="AV880" i="40"/>
  <c r="AV881" i="40"/>
  <c r="AV882" i="40"/>
  <c r="AV883" i="40"/>
  <c r="AV884" i="40"/>
  <c r="AV885" i="40"/>
  <c r="AV886" i="40"/>
  <c r="AV887" i="40"/>
  <c r="AV888" i="40"/>
  <c r="AV889" i="40"/>
  <c r="AV890" i="40"/>
  <c r="AV891" i="40"/>
  <c r="AV892" i="40"/>
  <c r="AV893" i="40"/>
  <c r="AV894" i="40"/>
  <c r="AV895" i="40"/>
  <c r="AV896" i="40"/>
  <c r="AV897" i="40"/>
  <c r="AV898" i="40"/>
  <c r="AV899" i="40"/>
  <c r="AV900" i="40"/>
  <c r="AV901" i="40"/>
  <c r="AV902" i="40"/>
  <c r="AV903" i="40"/>
  <c r="AV904" i="40"/>
  <c r="AV905" i="40"/>
  <c r="AV906" i="40"/>
  <c r="AV907" i="40"/>
  <c r="AV908" i="40"/>
  <c r="AV909" i="40"/>
  <c r="AV910" i="40"/>
  <c r="AV911" i="40"/>
  <c r="AV912" i="40"/>
  <c r="AV913" i="40"/>
  <c r="AV914" i="40"/>
  <c r="AV915" i="40"/>
  <c r="AV916" i="40"/>
  <c r="AV917" i="40"/>
  <c r="AV918" i="40"/>
  <c r="AV919" i="40"/>
  <c r="AV920" i="40"/>
  <c r="AV921" i="40"/>
  <c r="AV922" i="40"/>
  <c r="AV923" i="40"/>
  <c r="AV924" i="40"/>
  <c r="AV925" i="40"/>
  <c r="AV926" i="40"/>
  <c r="AV927" i="40"/>
  <c r="AV928" i="40"/>
  <c r="AV929" i="40"/>
  <c r="AV930" i="40"/>
  <c r="AV931" i="40"/>
  <c r="AV932" i="40"/>
  <c r="AV933" i="40"/>
  <c r="AV934" i="40"/>
  <c r="AV935" i="40"/>
  <c r="AV936" i="40"/>
  <c r="AV937" i="40"/>
  <c r="AV938" i="40"/>
  <c r="AV939" i="40"/>
  <c r="AV940" i="40"/>
  <c r="AV941" i="40"/>
  <c r="AV942" i="40"/>
  <c r="AV943" i="40"/>
  <c r="AV944" i="40"/>
  <c r="AV945" i="40"/>
  <c r="AV946" i="40"/>
  <c r="AV947" i="40"/>
  <c r="AV948" i="40"/>
  <c r="AV949" i="40"/>
  <c r="AV950" i="40"/>
  <c r="AV951" i="40"/>
  <c r="AV952" i="40"/>
  <c r="AV953" i="40"/>
  <c r="AV954" i="40"/>
  <c r="AV955" i="40"/>
  <c r="AV956" i="40"/>
  <c r="AV957" i="40"/>
  <c r="AV958" i="40"/>
  <c r="AV959" i="40"/>
  <c r="AV960" i="40"/>
  <c r="AV961" i="40"/>
  <c r="AV962" i="40"/>
  <c r="AV963" i="40"/>
  <c r="AV964" i="40"/>
  <c r="AV965" i="40"/>
  <c r="AV966" i="40"/>
  <c r="AV967" i="40"/>
  <c r="AV968" i="40"/>
  <c r="AV969" i="40"/>
  <c r="AV970" i="40"/>
  <c r="AV971" i="40"/>
  <c r="AV972" i="40"/>
  <c r="AV973" i="40"/>
  <c r="AV974" i="40"/>
  <c r="AV975" i="40"/>
  <c r="AV976" i="40"/>
  <c r="AV977" i="40"/>
  <c r="AV978" i="40"/>
  <c r="AV979" i="40"/>
  <c r="AV980" i="40"/>
  <c r="AV981" i="40"/>
  <c r="AV982" i="40"/>
  <c r="AV983" i="40"/>
  <c r="AV984" i="40"/>
  <c r="AV985" i="40"/>
  <c r="AV986" i="40"/>
  <c r="AV987" i="40"/>
  <c r="AV988" i="40"/>
  <c r="AV989" i="40"/>
  <c r="AV990" i="40"/>
  <c r="AV991" i="40"/>
  <c r="AV992" i="40"/>
  <c r="AV993" i="40"/>
  <c r="AV994" i="40"/>
  <c r="AV995" i="40"/>
  <c r="AV996" i="40"/>
  <c r="AV997" i="40"/>
  <c r="AV998" i="40"/>
  <c r="AV999" i="40"/>
  <c r="AV1000" i="40"/>
  <c r="AV1001" i="40"/>
  <c r="AV1002" i="40"/>
  <c r="AV1003" i="40"/>
  <c r="AV1004" i="40"/>
  <c r="AV1005" i="40"/>
  <c r="AV1006" i="40"/>
  <c r="AV1007" i="40"/>
  <c r="AV1008" i="40"/>
  <c r="AV1009" i="40"/>
  <c r="AV1010" i="40"/>
  <c r="AV1011" i="40"/>
  <c r="AV1012" i="40"/>
  <c r="AV1013" i="40"/>
  <c r="AV1014" i="40"/>
  <c r="AV1015" i="40"/>
  <c r="AV1016" i="40"/>
  <c r="AV1017" i="40"/>
  <c r="AV1018" i="40"/>
  <c r="AV1019" i="40"/>
  <c r="AV1020" i="40"/>
  <c r="AV1021" i="40"/>
  <c r="AV1022" i="40"/>
  <c r="AV1023" i="40"/>
  <c r="AV1024" i="40"/>
  <c r="AV1025" i="40"/>
  <c r="AV1026" i="40"/>
  <c r="AV1027" i="40"/>
  <c r="AV1028" i="40"/>
  <c r="AV1029" i="40"/>
  <c r="AV1030" i="40"/>
  <c r="AV1031" i="40"/>
  <c r="AV1032" i="40"/>
  <c r="AV1033" i="40"/>
  <c r="AV1034" i="40"/>
  <c r="AV1035" i="40"/>
  <c r="AV1036" i="40"/>
  <c r="AV1037" i="40"/>
  <c r="AV1038" i="40"/>
  <c r="AV1039" i="40"/>
  <c r="AV1040" i="40"/>
  <c r="AV1041" i="40"/>
  <c r="AV1042" i="40"/>
  <c r="AV1043" i="40"/>
  <c r="AV1044" i="40"/>
  <c r="AV1045" i="40"/>
  <c r="AV1046" i="40"/>
  <c r="AV1047" i="40"/>
  <c r="AV1048" i="40"/>
  <c r="AV1049" i="40"/>
  <c r="AV1050" i="40"/>
  <c r="AV1051" i="40"/>
  <c r="AV1052" i="40"/>
  <c r="AV1053" i="40"/>
  <c r="AV1054" i="40"/>
  <c r="AV1055" i="40"/>
  <c r="AV1056" i="40"/>
  <c r="AV1057" i="40"/>
  <c r="AV1058" i="40"/>
  <c r="AV1059" i="40"/>
  <c r="AV1060" i="40"/>
  <c r="AV1061" i="40"/>
  <c r="AV1062" i="40"/>
  <c r="AV1063" i="40"/>
  <c r="AV1064" i="40"/>
  <c r="AV1065" i="40"/>
  <c r="AV1066" i="40"/>
  <c r="AV1067" i="40"/>
  <c r="AV1068" i="40"/>
  <c r="AV1069" i="40"/>
  <c r="AV1070" i="40"/>
  <c r="AU9" i="40"/>
  <c r="AU10" i="40"/>
  <c r="AU11" i="40"/>
  <c r="AU18" i="40"/>
  <c r="AU19" i="40"/>
  <c r="AU20" i="40"/>
  <c r="AL627" i="40" s="1"/>
  <c r="AU21" i="40"/>
  <c r="AU22" i="40"/>
  <c r="AU29" i="40"/>
  <c r="AU30" i="40"/>
  <c r="AU31" i="40"/>
  <c r="AU38" i="40"/>
  <c r="AU39" i="40"/>
  <c r="AU40" i="40"/>
  <c r="AU41" i="40"/>
  <c r="AU42" i="40"/>
  <c r="AU49" i="40"/>
  <c r="AU50" i="40"/>
  <c r="AU51" i="40"/>
  <c r="AU58" i="40"/>
  <c r="AU59" i="40"/>
  <c r="AU60" i="40"/>
  <c r="AU61" i="40"/>
  <c r="AU62" i="40"/>
  <c r="AU69" i="40"/>
  <c r="AU70" i="40"/>
  <c r="AU71" i="40"/>
  <c r="AU78" i="40"/>
  <c r="AU79" i="40"/>
  <c r="AU80" i="40"/>
  <c r="AU81" i="40"/>
  <c r="AU82" i="40"/>
  <c r="AU89" i="40"/>
  <c r="AU90" i="40"/>
  <c r="AU91" i="40"/>
  <c r="AU98" i="40"/>
  <c r="AU99" i="40"/>
  <c r="AU100" i="40"/>
  <c r="AU101" i="40"/>
  <c r="AU102" i="40"/>
  <c r="AU109" i="40"/>
  <c r="AU110" i="40"/>
  <c r="AU111" i="40"/>
  <c r="AU118" i="40"/>
  <c r="AU119" i="40"/>
  <c r="AU120" i="40"/>
  <c r="AU121" i="40"/>
  <c r="AU122" i="40"/>
  <c r="AU129" i="40"/>
  <c r="AU130" i="40"/>
  <c r="AU131" i="40"/>
  <c r="AU138" i="40"/>
  <c r="AU139" i="40"/>
  <c r="AU140" i="40"/>
  <c r="AU141" i="40"/>
  <c r="AU142" i="40"/>
  <c r="AU149" i="40"/>
  <c r="AU150" i="40"/>
  <c r="AU151" i="40"/>
  <c r="AU158" i="40"/>
  <c r="AU159" i="40"/>
  <c r="AU160" i="40"/>
  <c r="AU161" i="40"/>
  <c r="AU162" i="40"/>
  <c r="AU169" i="40"/>
  <c r="AU170" i="40"/>
  <c r="AU171" i="40"/>
  <c r="AU178" i="40"/>
  <c r="AU179" i="40"/>
  <c r="AU180" i="40"/>
  <c r="AU181" i="40"/>
  <c r="AU182" i="40"/>
  <c r="AU189" i="40"/>
  <c r="AU190" i="40"/>
  <c r="AU191" i="40"/>
  <c r="AU198" i="40"/>
  <c r="AU199" i="40"/>
  <c r="AU200" i="40"/>
  <c r="AU201" i="40"/>
  <c r="AU202" i="40"/>
  <c r="AU209" i="40"/>
  <c r="AU210" i="40"/>
  <c r="AU211" i="40"/>
  <c r="AU218" i="40"/>
  <c r="AU219" i="40"/>
  <c r="AU220" i="40"/>
  <c r="AU221" i="40"/>
  <c r="AU222" i="40"/>
  <c r="AU229" i="40"/>
  <c r="AU230" i="40"/>
  <c r="AU231" i="40"/>
  <c r="AU238" i="40"/>
  <c r="AU239" i="40"/>
  <c r="AU240" i="40"/>
  <c r="AU241" i="40"/>
  <c r="AU242" i="40"/>
  <c r="AU249" i="40"/>
  <c r="AU250" i="40"/>
  <c r="AU251" i="40"/>
  <c r="AU258" i="40"/>
  <c r="AU259" i="40"/>
  <c r="AU260" i="40"/>
  <c r="AU261" i="40"/>
  <c r="AU262" i="40"/>
  <c r="AU269" i="40"/>
  <c r="AU270" i="40"/>
  <c r="AU271" i="40"/>
  <c r="AU278" i="40"/>
  <c r="AU279" i="40"/>
  <c r="AU280" i="40"/>
  <c r="AU281" i="40"/>
  <c r="AU282" i="40"/>
  <c r="AU289" i="40"/>
  <c r="AU290" i="40"/>
  <c r="AU291" i="40"/>
  <c r="AU298" i="40"/>
  <c r="AU299" i="40"/>
  <c r="AU300" i="40"/>
  <c r="AU301" i="40"/>
  <c r="AU302" i="40"/>
  <c r="AU309" i="40"/>
  <c r="AU310" i="40"/>
  <c r="AU311" i="40"/>
  <c r="AU318" i="40"/>
  <c r="AU319" i="40"/>
  <c r="AU320" i="40"/>
  <c r="AU321" i="40"/>
  <c r="AU322" i="40"/>
  <c r="AU329" i="40"/>
  <c r="AU330" i="40"/>
  <c r="AU331" i="40"/>
  <c r="AU338" i="40"/>
  <c r="AU339" i="40"/>
  <c r="AU340" i="40"/>
  <c r="AU341" i="40"/>
  <c r="AU342" i="40"/>
  <c r="AU349" i="40"/>
  <c r="AU350" i="40"/>
  <c r="AU351" i="40"/>
  <c r="AU358" i="40"/>
  <c r="AU359" i="40"/>
  <c r="AU360" i="40"/>
  <c r="AU361" i="40"/>
  <c r="AU362" i="40"/>
  <c r="AU369" i="40"/>
  <c r="AU370" i="40"/>
  <c r="AU371" i="40"/>
  <c r="AU378" i="40"/>
  <c r="AU379" i="40"/>
  <c r="AU380" i="40"/>
  <c r="AU381" i="40"/>
  <c r="AU382" i="40"/>
  <c r="AU389" i="40"/>
  <c r="AU390" i="40"/>
  <c r="AU391" i="40"/>
  <c r="AU398" i="40"/>
  <c r="AU399" i="40"/>
  <c r="AU400" i="40"/>
  <c r="AU401" i="40"/>
  <c r="AU402" i="40"/>
  <c r="AU409" i="40"/>
  <c r="AU410" i="40"/>
  <c r="AU411" i="40"/>
  <c r="AU418" i="40"/>
  <c r="AU419" i="40"/>
  <c r="AU420" i="40"/>
  <c r="AU421" i="40"/>
  <c r="AU422" i="40"/>
  <c r="AU429" i="40"/>
  <c r="AU430" i="40"/>
  <c r="AU431" i="40"/>
  <c r="AU438" i="40"/>
  <c r="AU439" i="40"/>
  <c r="AU440" i="40"/>
  <c r="AU441" i="40"/>
  <c r="AU442" i="40"/>
  <c r="AU449" i="40"/>
  <c r="AU450" i="40"/>
  <c r="AU451" i="40"/>
  <c r="AU458" i="40"/>
  <c r="AU459" i="40"/>
  <c r="AU460" i="40"/>
  <c r="AU461" i="40"/>
  <c r="AU462" i="40"/>
  <c r="AU469" i="40"/>
  <c r="AU470" i="40"/>
  <c r="AU471" i="40"/>
  <c r="AU478" i="40"/>
  <c r="AU479" i="40"/>
  <c r="AU480" i="40"/>
  <c r="AU481" i="40"/>
  <c r="AU482" i="40"/>
  <c r="AU489" i="40"/>
  <c r="AU490" i="40"/>
  <c r="AU491" i="40"/>
  <c r="AU498" i="40"/>
  <c r="AU499" i="40"/>
  <c r="AU500" i="40"/>
  <c r="AU501" i="40"/>
  <c r="AU502" i="40"/>
  <c r="AU509" i="40"/>
  <c r="AU510" i="40"/>
  <c r="AU511" i="40"/>
  <c r="AU518" i="40"/>
  <c r="AU519" i="40"/>
  <c r="AU520" i="40"/>
  <c r="AU521" i="40"/>
  <c r="AU522" i="40"/>
  <c r="AU529" i="40"/>
  <c r="AU530" i="40"/>
  <c r="AU531" i="40"/>
  <c r="AU538" i="40"/>
  <c r="AU539" i="40"/>
  <c r="AU540" i="40"/>
  <c r="AU541" i="40"/>
  <c r="AU542" i="40"/>
  <c r="AU549" i="40"/>
  <c r="AU550" i="40"/>
  <c r="AU551" i="40"/>
  <c r="AU558" i="40"/>
  <c r="AU559" i="40"/>
  <c r="AU560" i="40"/>
  <c r="AU561" i="40"/>
  <c r="AU562" i="40"/>
  <c r="AU569" i="40"/>
  <c r="AU570" i="40"/>
  <c r="AU571" i="40"/>
  <c r="AU578" i="40"/>
  <c r="AU579" i="40"/>
  <c r="AU580" i="40"/>
  <c r="AU581" i="40"/>
  <c r="AU582" i="40"/>
  <c r="AU589" i="40"/>
  <c r="AU590" i="40"/>
  <c r="AU591" i="40"/>
  <c r="AU598" i="40"/>
  <c r="AU599" i="40"/>
  <c r="AU600" i="40"/>
  <c r="AU601" i="40"/>
  <c r="AU602" i="40"/>
  <c r="AU609" i="40"/>
  <c r="AU610" i="40"/>
  <c r="AU611" i="40"/>
  <c r="AU618" i="40"/>
  <c r="AU619" i="40"/>
  <c r="AU620" i="40"/>
  <c r="AU621" i="40"/>
  <c r="AU622" i="40"/>
  <c r="AU629" i="40"/>
  <c r="AU630" i="40"/>
  <c r="AU631" i="40"/>
  <c r="AU638" i="40"/>
  <c r="AU639" i="40"/>
  <c r="AU640" i="40"/>
  <c r="AU641" i="40"/>
  <c r="AU642" i="40"/>
  <c r="AU649" i="40"/>
  <c r="AU650" i="40"/>
  <c r="AU651" i="40"/>
  <c r="AU658" i="40"/>
  <c r="AU659" i="40"/>
  <c r="AU660" i="40"/>
  <c r="AU661" i="40"/>
  <c r="AU662" i="40"/>
  <c r="AU669" i="40"/>
  <c r="AU670" i="40"/>
  <c r="AU671" i="40"/>
  <c r="AU678" i="40"/>
  <c r="AU679" i="40"/>
  <c r="AU680" i="40"/>
  <c r="AU681" i="40"/>
  <c r="AU682" i="40"/>
  <c r="AU689" i="40"/>
  <c r="AU690" i="40"/>
  <c r="AU691" i="40"/>
  <c r="AU698" i="40"/>
  <c r="AU699" i="40"/>
  <c r="AU700" i="40"/>
  <c r="AU701" i="40"/>
  <c r="AU702" i="40"/>
  <c r="AU709" i="40"/>
  <c r="AU710" i="40"/>
  <c r="AU711" i="40"/>
  <c r="AU718" i="40"/>
  <c r="AU719" i="40"/>
  <c r="AU720" i="40"/>
  <c r="AU721" i="40"/>
  <c r="AU722" i="40"/>
  <c r="AU729" i="40"/>
  <c r="AU730" i="40"/>
  <c r="AU731" i="40"/>
  <c r="AU738" i="40"/>
  <c r="AU739" i="40"/>
  <c r="AU740" i="40"/>
  <c r="AU741" i="40"/>
  <c r="AU742" i="40"/>
  <c r="AU749" i="40"/>
  <c r="AU750" i="40"/>
  <c r="AU751" i="40"/>
  <c r="AU758" i="40"/>
  <c r="AU759" i="40"/>
  <c r="AU760" i="40"/>
  <c r="AU761" i="40"/>
  <c r="AU762" i="40"/>
  <c r="AU769" i="40"/>
  <c r="AU770" i="40"/>
  <c r="AU771" i="40"/>
  <c r="AU778" i="40"/>
  <c r="AU779" i="40"/>
  <c r="AU780" i="40"/>
  <c r="AU781" i="40"/>
  <c r="AU782" i="40"/>
  <c r="AU789" i="40"/>
  <c r="AU790" i="40"/>
  <c r="AU791" i="40"/>
  <c r="AU798" i="40"/>
  <c r="AU799" i="40"/>
  <c r="AU800" i="40"/>
  <c r="AU801" i="40"/>
  <c r="AU802" i="40"/>
  <c r="AU809" i="40"/>
  <c r="AU810" i="40"/>
  <c r="AU811" i="40"/>
  <c r="AU818" i="40"/>
  <c r="AU819" i="40"/>
  <c r="AU820" i="40"/>
  <c r="AU821" i="40"/>
  <c r="AU822" i="40"/>
  <c r="AU829" i="40"/>
  <c r="AU830" i="40"/>
  <c r="AU831" i="40"/>
  <c r="AU838" i="40"/>
  <c r="AU839" i="40"/>
  <c r="AU840" i="40"/>
  <c r="AU841" i="40"/>
  <c r="AU842" i="40"/>
  <c r="AU849" i="40"/>
  <c r="AU850" i="40"/>
  <c r="AU851" i="40"/>
  <c r="AU858" i="40"/>
  <c r="AU859" i="40"/>
  <c r="AU860" i="40"/>
  <c r="AU861" i="40"/>
  <c r="AU862" i="40"/>
  <c r="AU869" i="40"/>
  <c r="AU870" i="40"/>
  <c r="AU871" i="40"/>
  <c r="AU878" i="40"/>
  <c r="AU879" i="40"/>
  <c r="AU880" i="40"/>
  <c r="AU881" i="40"/>
  <c r="AU882" i="40"/>
  <c r="AU889" i="40"/>
  <c r="AU890" i="40"/>
  <c r="AU891" i="40"/>
  <c r="AU898" i="40"/>
  <c r="AU899" i="40"/>
  <c r="AU900" i="40"/>
  <c r="AU901" i="40"/>
  <c r="AU902" i="40"/>
  <c r="AU909" i="40"/>
  <c r="AU910" i="40"/>
  <c r="AU911" i="40"/>
  <c r="AU918" i="40"/>
  <c r="AU919" i="40"/>
  <c r="AU920" i="40"/>
  <c r="AU921" i="40"/>
  <c r="AU922" i="40"/>
  <c r="AU929" i="40"/>
  <c r="AU930" i="40"/>
  <c r="AU931" i="40"/>
  <c r="AU938" i="40"/>
  <c r="AU939" i="40"/>
  <c r="AU940" i="40"/>
  <c r="AU941" i="40"/>
  <c r="AU942" i="40"/>
  <c r="AU949" i="40"/>
  <c r="AU950" i="40"/>
  <c r="AU951" i="40"/>
  <c r="AU958" i="40"/>
  <c r="AU959" i="40"/>
  <c r="AU960" i="40"/>
  <c r="AU961" i="40"/>
  <c r="AU962" i="40"/>
  <c r="AU969" i="40"/>
  <c r="AU970" i="40"/>
  <c r="AU971" i="40"/>
  <c r="AU978" i="40"/>
  <c r="AU979" i="40"/>
  <c r="AU980" i="40"/>
  <c r="AU981" i="40"/>
  <c r="AU982" i="40"/>
  <c r="AU989" i="40"/>
  <c r="AU990" i="40"/>
  <c r="AU991" i="40"/>
  <c r="AU998" i="40"/>
  <c r="AU999" i="40"/>
  <c r="AU1000" i="40"/>
  <c r="AU1001" i="40"/>
  <c r="AU1002" i="40"/>
  <c r="AU1009" i="40"/>
  <c r="AU1010" i="40"/>
  <c r="AU1011" i="40"/>
  <c r="AU1018" i="40"/>
  <c r="AU1019" i="40"/>
  <c r="AU1020" i="40"/>
  <c r="AU1021" i="40"/>
  <c r="AU1022" i="40"/>
  <c r="AU1029" i="40"/>
  <c r="AU1030" i="40"/>
  <c r="AU1031" i="40"/>
  <c r="AU1038" i="40"/>
  <c r="AU1039" i="40"/>
  <c r="AU1040" i="40"/>
  <c r="AU1041" i="40"/>
  <c r="AU1042" i="40"/>
  <c r="AU1049" i="40"/>
  <c r="AU1050" i="40"/>
  <c r="AU1051" i="40"/>
  <c r="AU1058" i="40"/>
  <c r="AU1059" i="40"/>
  <c r="AU1060" i="40"/>
  <c r="AU1061" i="40"/>
  <c r="AU1062" i="40"/>
  <c r="AU1069" i="40"/>
  <c r="AU1070" i="40"/>
  <c r="AS3" i="40"/>
  <c r="AS4" i="40"/>
  <c r="AS5" i="40"/>
  <c r="AS6" i="40"/>
  <c r="AS7" i="40"/>
  <c r="AS8" i="40"/>
  <c r="AS9" i="40"/>
  <c r="AS10" i="40"/>
  <c r="AS11" i="40"/>
  <c r="AS12" i="40"/>
  <c r="AS13" i="40"/>
  <c r="AS14" i="40"/>
  <c r="AS15" i="40"/>
  <c r="AS16" i="40"/>
  <c r="AS17" i="40"/>
  <c r="AS18" i="40"/>
  <c r="AS19" i="40"/>
  <c r="AS20" i="40"/>
  <c r="AS21" i="40"/>
  <c r="AS22" i="40"/>
  <c r="AS23" i="40"/>
  <c r="AS24" i="40"/>
  <c r="AS25" i="40"/>
  <c r="AS26" i="40"/>
  <c r="AS27" i="40"/>
  <c r="AS28" i="40"/>
  <c r="AS29" i="40"/>
  <c r="AS30" i="40"/>
  <c r="AS31" i="40"/>
  <c r="AS32" i="40"/>
  <c r="AS33" i="40"/>
  <c r="AS34" i="40"/>
  <c r="AS35" i="40"/>
  <c r="AS36" i="40"/>
  <c r="AS37" i="40"/>
  <c r="AS38" i="40"/>
  <c r="AS39" i="40"/>
  <c r="AS40" i="40"/>
  <c r="AS41" i="40"/>
  <c r="AS42" i="40"/>
  <c r="AS43" i="40"/>
  <c r="AS44" i="40"/>
  <c r="AS45" i="40"/>
  <c r="AS46" i="40"/>
  <c r="AS47" i="40"/>
  <c r="AS48" i="40"/>
  <c r="AS49" i="40"/>
  <c r="AS50" i="40"/>
  <c r="AS51" i="40"/>
  <c r="AS52" i="40"/>
  <c r="AS53" i="40"/>
  <c r="AS54" i="40"/>
  <c r="AS55" i="40"/>
  <c r="AS56" i="40"/>
  <c r="AS57" i="40"/>
  <c r="AS58" i="40"/>
  <c r="AS59" i="40"/>
  <c r="AS60" i="40"/>
  <c r="AS61" i="40"/>
  <c r="AS62" i="40"/>
  <c r="AS63" i="40"/>
  <c r="AS64" i="40"/>
  <c r="AS65" i="40"/>
  <c r="AS66" i="40"/>
  <c r="AS67" i="40"/>
  <c r="AS68" i="40"/>
  <c r="AS69" i="40"/>
  <c r="AS70" i="40"/>
  <c r="AS71" i="40"/>
  <c r="AS72" i="40"/>
  <c r="AS73" i="40"/>
  <c r="AS74" i="40"/>
  <c r="AS75" i="40"/>
  <c r="AS76" i="40"/>
  <c r="AS77" i="40"/>
  <c r="AS78" i="40"/>
  <c r="AS79" i="40"/>
  <c r="AS80" i="40"/>
  <c r="AS81" i="40"/>
  <c r="AS82" i="40"/>
  <c r="AS83" i="40"/>
  <c r="AS84" i="40"/>
  <c r="AS85" i="40"/>
  <c r="AS86" i="40"/>
  <c r="AS87" i="40"/>
  <c r="AS88" i="40"/>
  <c r="AS89" i="40"/>
  <c r="AS90" i="40"/>
  <c r="AS91" i="40"/>
  <c r="AS92" i="40"/>
  <c r="AS93" i="40"/>
  <c r="AS94" i="40"/>
  <c r="AS95" i="40"/>
  <c r="AS96" i="40"/>
  <c r="AS97" i="40"/>
  <c r="AS98" i="40"/>
  <c r="AS99" i="40"/>
  <c r="AS100" i="40"/>
  <c r="AS101" i="40"/>
  <c r="AS102" i="40"/>
  <c r="AS103" i="40"/>
  <c r="AS104" i="40"/>
  <c r="AS105" i="40"/>
  <c r="AS106" i="40"/>
  <c r="AS107" i="40"/>
  <c r="AS108" i="40"/>
  <c r="AS109" i="40"/>
  <c r="AS110" i="40"/>
  <c r="AS111" i="40"/>
  <c r="AS112" i="40"/>
  <c r="AS113" i="40"/>
  <c r="AS114" i="40"/>
  <c r="AS115" i="40"/>
  <c r="AS116" i="40"/>
  <c r="AS117" i="40"/>
  <c r="AS118" i="40"/>
  <c r="AS119" i="40"/>
  <c r="AS120" i="40"/>
  <c r="AS121" i="40"/>
  <c r="AS122" i="40"/>
  <c r="AS123" i="40"/>
  <c r="AS124" i="40"/>
  <c r="AS125" i="40"/>
  <c r="AS126" i="40"/>
  <c r="AS127" i="40"/>
  <c r="AS128" i="40"/>
  <c r="AS129" i="40"/>
  <c r="AS130" i="40"/>
  <c r="AS131" i="40"/>
  <c r="AS132" i="40"/>
  <c r="AS133" i="40"/>
  <c r="AS134" i="40"/>
  <c r="AS135" i="40"/>
  <c r="AS136" i="40"/>
  <c r="AS137" i="40"/>
  <c r="AS138" i="40"/>
  <c r="AS139" i="40"/>
  <c r="AS140" i="40"/>
  <c r="AS141" i="40"/>
  <c r="AS142" i="40"/>
  <c r="AS143" i="40"/>
  <c r="AS144" i="40"/>
  <c r="AS145" i="40"/>
  <c r="AS146" i="40"/>
  <c r="AS147" i="40"/>
  <c r="AS148" i="40"/>
  <c r="AS149" i="40"/>
  <c r="AS150" i="40"/>
  <c r="AS151" i="40"/>
  <c r="AS152" i="40"/>
  <c r="AS153" i="40"/>
  <c r="AS154" i="40"/>
  <c r="AS155" i="40"/>
  <c r="AS156" i="40"/>
  <c r="AS157" i="40"/>
  <c r="AS158" i="40"/>
  <c r="AS159" i="40"/>
  <c r="AS160" i="40"/>
  <c r="AS161" i="40"/>
  <c r="AS162" i="40"/>
  <c r="AS163" i="40"/>
  <c r="AS164" i="40"/>
  <c r="AS165" i="40"/>
  <c r="AS166" i="40"/>
  <c r="AS167" i="40"/>
  <c r="AS168" i="40"/>
  <c r="AS169" i="40"/>
  <c r="AS170" i="40"/>
  <c r="AS171" i="40"/>
  <c r="AS172" i="40"/>
  <c r="AS173" i="40"/>
  <c r="AS174" i="40"/>
  <c r="AS175" i="40"/>
  <c r="AS176" i="40"/>
  <c r="AS177" i="40"/>
  <c r="AS178" i="40"/>
  <c r="AS179" i="40"/>
  <c r="AS180" i="40"/>
  <c r="AS181" i="40"/>
  <c r="AS182" i="40"/>
  <c r="AS183" i="40"/>
  <c r="AS184" i="40"/>
  <c r="AS185" i="40"/>
  <c r="AS186" i="40"/>
  <c r="AS187" i="40"/>
  <c r="AS188" i="40"/>
  <c r="AS189" i="40"/>
  <c r="AS190" i="40"/>
  <c r="AS191" i="40"/>
  <c r="AS192" i="40"/>
  <c r="AS193" i="40"/>
  <c r="AS194" i="40"/>
  <c r="AS195" i="40"/>
  <c r="AS196" i="40"/>
  <c r="AS197" i="40"/>
  <c r="AS198" i="40"/>
  <c r="AS199" i="40"/>
  <c r="AS200" i="40"/>
  <c r="AS201" i="40"/>
  <c r="AS202" i="40"/>
  <c r="AS203" i="40"/>
  <c r="AS204" i="40"/>
  <c r="AS205" i="40"/>
  <c r="AS206" i="40"/>
  <c r="AS207" i="40"/>
  <c r="AS208" i="40"/>
  <c r="AS209" i="40"/>
  <c r="AS210" i="40"/>
  <c r="AS211" i="40"/>
  <c r="AS212" i="40"/>
  <c r="AS213" i="40"/>
  <c r="AS214" i="40"/>
  <c r="AS215" i="40"/>
  <c r="AS216" i="40"/>
  <c r="AS217" i="40"/>
  <c r="AS218" i="40"/>
  <c r="AS219" i="40"/>
  <c r="AS220" i="40"/>
  <c r="AS221" i="40"/>
  <c r="AS222" i="40"/>
  <c r="AS223" i="40"/>
  <c r="AS224" i="40"/>
  <c r="AS225" i="40"/>
  <c r="AS226" i="40"/>
  <c r="AS227" i="40"/>
  <c r="AS228" i="40"/>
  <c r="AS229" i="40"/>
  <c r="AS230" i="40"/>
  <c r="AS231" i="40"/>
  <c r="AS232" i="40"/>
  <c r="AS233" i="40"/>
  <c r="AS234" i="40"/>
  <c r="AS235" i="40"/>
  <c r="AS236" i="40"/>
  <c r="AS237" i="40"/>
  <c r="AS238" i="40"/>
  <c r="AS239" i="40"/>
  <c r="AS240" i="40"/>
  <c r="AS241" i="40"/>
  <c r="AS242" i="40"/>
  <c r="AS243" i="40"/>
  <c r="AS244" i="40"/>
  <c r="AS245" i="40"/>
  <c r="AS246" i="40"/>
  <c r="AS247" i="40"/>
  <c r="AS248" i="40"/>
  <c r="AS249" i="40"/>
  <c r="AS250" i="40"/>
  <c r="AS251" i="40"/>
  <c r="AS252" i="40"/>
  <c r="AS253" i="40"/>
  <c r="AS254" i="40"/>
  <c r="AS255" i="40"/>
  <c r="AS256" i="40"/>
  <c r="AS257" i="40"/>
  <c r="AS258" i="40"/>
  <c r="AS259" i="40"/>
  <c r="AS260" i="40"/>
  <c r="AS261" i="40"/>
  <c r="AS262" i="40"/>
  <c r="AS263" i="40"/>
  <c r="AS264" i="40"/>
  <c r="AS265" i="40"/>
  <c r="AS266" i="40"/>
  <c r="AS267" i="40"/>
  <c r="AS268" i="40"/>
  <c r="AS269" i="40"/>
  <c r="AS270" i="40"/>
  <c r="AS271" i="40"/>
  <c r="AS272" i="40"/>
  <c r="AS273" i="40"/>
  <c r="AS274" i="40"/>
  <c r="AS275" i="40"/>
  <c r="AS276" i="40"/>
  <c r="AS277" i="40"/>
  <c r="AS278" i="40"/>
  <c r="AS279" i="40"/>
  <c r="AS280" i="40"/>
  <c r="AS281" i="40"/>
  <c r="AS282" i="40"/>
  <c r="AS283" i="40"/>
  <c r="AS284" i="40"/>
  <c r="AS285" i="40"/>
  <c r="AS286" i="40"/>
  <c r="AS287" i="40"/>
  <c r="AS288" i="40"/>
  <c r="AS289" i="40"/>
  <c r="AS290" i="40"/>
  <c r="AS291" i="40"/>
  <c r="AS292" i="40"/>
  <c r="AS293" i="40"/>
  <c r="AS294" i="40"/>
  <c r="AS295" i="40"/>
  <c r="AS296" i="40"/>
  <c r="AS297" i="40"/>
  <c r="AS298" i="40"/>
  <c r="AS299" i="40"/>
  <c r="AS300" i="40"/>
  <c r="AS301" i="40"/>
  <c r="AS302" i="40"/>
  <c r="AS303" i="40"/>
  <c r="AS304" i="40"/>
  <c r="AS305" i="40"/>
  <c r="AS306" i="40"/>
  <c r="AS307" i="40"/>
  <c r="AS308" i="40"/>
  <c r="AS309" i="40"/>
  <c r="AS310" i="40"/>
  <c r="AS311" i="40"/>
  <c r="AS312" i="40"/>
  <c r="AS313" i="40"/>
  <c r="AS314" i="40"/>
  <c r="AS315" i="40"/>
  <c r="AS316" i="40"/>
  <c r="AS317" i="40"/>
  <c r="AS318" i="40"/>
  <c r="AS319" i="40"/>
  <c r="AS320" i="40"/>
  <c r="AS321" i="40"/>
  <c r="AS322" i="40"/>
  <c r="AS323" i="40"/>
  <c r="AS324" i="40"/>
  <c r="AS325" i="40"/>
  <c r="AS326" i="40"/>
  <c r="AS327" i="40"/>
  <c r="AS328" i="40"/>
  <c r="AS329" i="40"/>
  <c r="AS330" i="40"/>
  <c r="AS331" i="40"/>
  <c r="AS332" i="40"/>
  <c r="AS333" i="40"/>
  <c r="AS334" i="40"/>
  <c r="AS335" i="40"/>
  <c r="AS336" i="40"/>
  <c r="AS337" i="40"/>
  <c r="AS338" i="40"/>
  <c r="AS339" i="40"/>
  <c r="AS340" i="40"/>
  <c r="AS341" i="40"/>
  <c r="AS342" i="40"/>
  <c r="AS343" i="40"/>
  <c r="AS344" i="40"/>
  <c r="AS345" i="40"/>
  <c r="AS346" i="40"/>
  <c r="AS347" i="40"/>
  <c r="AS348" i="40"/>
  <c r="AS349" i="40"/>
  <c r="AS350" i="40"/>
  <c r="AS351" i="40"/>
  <c r="AS352" i="40"/>
  <c r="AS353" i="40"/>
  <c r="AS354" i="40"/>
  <c r="AS355" i="40"/>
  <c r="AS356" i="40"/>
  <c r="AS357" i="40"/>
  <c r="AS358" i="40"/>
  <c r="AS359" i="40"/>
  <c r="AS360" i="40"/>
  <c r="AS361" i="40"/>
  <c r="AS362" i="40"/>
  <c r="AS363" i="40"/>
  <c r="AS364" i="40"/>
  <c r="AS365" i="40"/>
  <c r="AS366" i="40"/>
  <c r="AS367" i="40"/>
  <c r="AS368" i="40"/>
  <c r="AS369" i="40"/>
  <c r="AS370" i="40"/>
  <c r="AS371" i="40"/>
  <c r="AS372" i="40"/>
  <c r="AS373" i="40"/>
  <c r="AS374" i="40"/>
  <c r="AS375" i="40"/>
  <c r="AS376" i="40"/>
  <c r="AS377" i="40"/>
  <c r="AS378" i="40"/>
  <c r="AS379" i="40"/>
  <c r="AS380" i="40"/>
  <c r="AS381" i="40"/>
  <c r="AS382" i="40"/>
  <c r="AS383" i="40"/>
  <c r="AS384" i="40"/>
  <c r="AS385" i="40"/>
  <c r="AS386" i="40"/>
  <c r="AS387" i="40"/>
  <c r="AS388" i="40"/>
  <c r="AS389" i="40"/>
  <c r="AS390" i="40"/>
  <c r="AS391" i="40"/>
  <c r="AS392" i="40"/>
  <c r="AS393" i="40"/>
  <c r="AS394" i="40"/>
  <c r="AS395" i="40"/>
  <c r="AS396" i="40"/>
  <c r="AS397" i="40"/>
  <c r="AS398" i="40"/>
  <c r="AS399" i="40"/>
  <c r="AS400" i="40"/>
  <c r="AS401" i="40"/>
  <c r="AS402" i="40"/>
  <c r="AS403" i="40"/>
  <c r="AS404" i="40"/>
  <c r="AS405" i="40"/>
  <c r="AS406" i="40"/>
  <c r="AS407" i="40"/>
  <c r="AS408" i="40"/>
  <c r="AS409" i="40"/>
  <c r="AS410" i="40"/>
  <c r="AS411" i="40"/>
  <c r="AS412" i="40"/>
  <c r="AS413" i="40"/>
  <c r="AS414" i="40"/>
  <c r="AS415" i="40"/>
  <c r="AS416" i="40"/>
  <c r="AS417" i="40"/>
  <c r="AS418" i="40"/>
  <c r="AS419" i="40"/>
  <c r="AS420" i="40"/>
  <c r="AS421" i="40"/>
  <c r="AS422" i="40"/>
  <c r="AS423" i="40"/>
  <c r="AS424" i="40"/>
  <c r="AS425" i="40"/>
  <c r="AS426" i="40"/>
  <c r="AS427" i="40"/>
  <c r="AS428" i="40"/>
  <c r="AS429" i="40"/>
  <c r="AS430" i="40"/>
  <c r="AS431" i="40"/>
  <c r="AS432" i="40"/>
  <c r="AS433" i="40"/>
  <c r="AS434" i="40"/>
  <c r="AS435" i="40"/>
  <c r="AS436" i="40"/>
  <c r="AS437" i="40"/>
  <c r="AS438" i="40"/>
  <c r="AS439" i="40"/>
  <c r="AS440" i="40"/>
  <c r="AS441" i="40"/>
  <c r="AS442" i="40"/>
  <c r="AS443" i="40"/>
  <c r="AS444" i="40"/>
  <c r="AS445" i="40"/>
  <c r="AS446" i="40"/>
  <c r="AS447" i="40"/>
  <c r="AS448" i="40"/>
  <c r="AS449" i="40"/>
  <c r="AS450" i="40"/>
  <c r="AS451" i="40"/>
  <c r="AS452" i="40"/>
  <c r="AS453" i="40"/>
  <c r="AS454" i="40"/>
  <c r="AS455" i="40"/>
  <c r="AS456" i="40"/>
  <c r="AS457" i="40"/>
  <c r="AS458" i="40"/>
  <c r="AS459" i="40"/>
  <c r="AS460" i="40"/>
  <c r="AS461" i="40"/>
  <c r="AS462" i="40"/>
  <c r="AS463" i="40"/>
  <c r="AS464" i="40"/>
  <c r="AS465" i="40"/>
  <c r="AS466" i="40"/>
  <c r="AS467" i="40"/>
  <c r="AS468" i="40"/>
  <c r="AS469" i="40"/>
  <c r="AS470" i="40"/>
  <c r="AS471" i="40"/>
  <c r="AS472" i="40"/>
  <c r="AS473" i="40"/>
  <c r="AS474" i="40"/>
  <c r="AS475" i="40"/>
  <c r="AS476" i="40"/>
  <c r="AS477" i="40"/>
  <c r="AS478" i="40"/>
  <c r="AS479" i="40"/>
  <c r="AS480" i="40"/>
  <c r="AS481" i="40"/>
  <c r="AS482" i="40"/>
  <c r="AS483" i="40"/>
  <c r="AS484" i="40"/>
  <c r="AS485" i="40"/>
  <c r="AS486" i="40"/>
  <c r="AS487" i="40"/>
  <c r="AS488" i="40"/>
  <c r="AS489" i="40"/>
  <c r="AS490" i="40"/>
  <c r="AS491" i="40"/>
  <c r="AS492" i="40"/>
  <c r="AS493" i="40"/>
  <c r="AS494" i="40"/>
  <c r="AS495" i="40"/>
  <c r="AS496" i="40"/>
  <c r="AS497" i="40"/>
  <c r="AS498" i="40"/>
  <c r="AS499" i="40"/>
  <c r="AS500" i="40"/>
  <c r="AS501" i="40"/>
  <c r="AS502" i="40"/>
  <c r="AS503" i="40"/>
  <c r="AS504" i="40"/>
  <c r="AS505" i="40"/>
  <c r="AS506" i="40"/>
  <c r="AS507" i="40"/>
  <c r="AS508" i="40"/>
  <c r="AS509" i="40"/>
  <c r="AS510" i="40"/>
  <c r="AS511" i="40"/>
  <c r="AS512" i="40"/>
  <c r="AS513" i="40"/>
  <c r="AS514" i="40"/>
  <c r="AS515" i="40"/>
  <c r="AS516" i="40"/>
  <c r="AS517" i="40"/>
  <c r="AS518" i="40"/>
  <c r="AS519" i="40"/>
  <c r="AS520" i="40"/>
  <c r="AS521" i="40"/>
  <c r="AS522" i="40"/>
  <c r="AS523" i="40"/>
  <c r="AS524" i="40"/>
  <c r="AS525" i="40"/>
  <c r="AS526" i="40"/>
  <c r="AS527" i="40"/>
  <c r="AS528" i="40"/>
  <c r="AS529" i="40"/>
  <c r="AS530" i="40"/>
  <c r="AS531" i="40"/>
  <c r="AS532" i="40"/>
  <c r="AS533" i="40"/>
  <c r="AS534" i="40"/>
  <c r="AS535" i="40"/>
  <c r="AS536" i="40"/>
  <c r="AS537" i="40"/>
  <c r="AS538" i="40"/>
  <c r="AS539" i="40"/>
  <c r="AS540" i="40"/>
  <c r="AS541" i="40"/>
  <c r="AS542" i="40"/>
  <c r="AS543" i="40"/>
  <c r="AS544" i="40"/>
  <c r="AS545" i="40"/>
  <c r="AS546" i="40"/>
  <c r="AS547" i="40"/>
  <c r="AS548" i="40"/>
  <c r="AS549" i="40"/>
  <c r="AS550" i="40"/>
  <c r="AS551" i="40"/>
  <c r="AS552" i="40"/>
  <c r="AS553" i="40"/>
  <c r="AS554" i="40"/>
  <c r="AS555" i="40"/>
  <c r="AS556" i="40"/>
  <c r="AS557" i="40"/>
  <c r="AS558" i="40"/>
  <c r="AS559" i="40"/>
  <c r="AS560" i="40"/>
  <c r="AS561" i="40"/>
  <c r="AS562" i="40"/>
  <c r="AS563" i="40"/>
  <c r="AS564" i="40"/>
  <c r="AS565" i="40"/>
  <c r="AS566" i="40"/>
  <c r="AS567" i="40"/>
  <c r="AS568" i="40"/>
  <c r="AS569" i="40"/>
  <c r="AS570" i="40"/>
  <c r="AS571" i="40"/>
  <c r="AS572" i="40"/>
  <c r="AS573" i="40"/>
  <c r="AS574" i="40"/>
  <c r="AS575" i="40"/>
  <c r="AS576" i="40"/>
  <c r="AS577" i="40"/>
  <c r="AS578" i="40"/>
  <c r="AS579" i="40"/>
  <c r="AS580" i="40"/>
  <c r="AS581" i="40"/>
  <c r="AS582" i="40"/>
  <c r="AS583" i="40"/>
  <c r="AS584" i="40"/>
  <c r="AS585" i="40"/>
  <c r="AS586" i="40"/>
  <c r="AS587" i="40"/>
  <c r="AS588" i="40"/>
  <c r="AS589" i="40"/>
  <c r="AS590" i="40"/>
  <c r="AS591" i="40"/>
  <c r="AS592" i="40"/>
  <c r="AS593" i="40"/>
  <c r="AS594" i="40"/>
  <c r="AS595" i="40"/>
  <c r="AS596" i="40"/>
  <c r="AS597" i="40"/>
  <c r="AS598" i="40"/>
  <c r="AS599" i="40"/>
  <c r="AS600" i="40"/>
  <c r="AS601" i="40"/>
  <c r="AS602" i="40"/>
  <c r="AS603" i="40"/>
  <c r="AS604" i="40"/>
  <c r="AS605" i="40"/>
  <c r="AS606" i="40"/>
  <c r="AS607" i="40"/>
  <c r="AS608" i="40"/>
  <c r="AS609" i="40"/>
  <c r="AS610" i="40"/>
  <c r="AS611" i="40"/>
  <c r="AS612" i="40"/>
  <c r="AS613" i="40"/>
  <c r="AS614" i="40"/>
  <c r="AS615" i="40"/>
  <c r="AS616" i="40"/>
  <c r="AS617" i="40"/>
  <c r="AS618" i="40"/>
  <c r="AS619" i="40"/>
  <c r="AS620" i="40"/>
  <c r="AS621" i="40"/>
  <c r="AS622" i="40"/>
  <c r="AS623" i="40"/>
  <c r="AS624" i="40"/>
  <c r="AS625" i="40"/>
  <c r="AS626" i="40"/>
  <c r="AS627" i="40"/>
  <c r="AS628" i="40"/>
  <c r="AS629" i="40"/>
  <c r="AS630" i="40"/>
  <c r="AS631" i="40"/>
  <c r="AS632" i="40"/>
  <c r="AS633" i="40"/>
  <c r="AS634" i="40"/>
  <c r="AS635" i="40"/>
  <c r="AS636" i="40"/>
  <c r="AS637" i="40"/>
  <c r="AS638" i="40"/>
  <c r="AS639" i="40"/>
  <c r="AS640" i="40"/>
  <c r="AS641" i="40"/>
  <c r="AS642" i="40"/>
  <c r="AS643" i="40"/>
  <c r="AS644" i="40"/>
  <c r="AS645" i="40"/>
  <c r="AS646" i="40"/>
  <c r="AS647" i="40"/>
  <c r="AS648" i="40"/>
  <c r="AS649" i="40"/>
  <c r="AS650" i="40"/>
  <c r="AS651" i="40"/>
  <c r="AS652" i="40"/>
  <c r="AS653" i="40"/>
  <c r="AS654" i="40"/>
  <c r="AS655" i="40"/>
  <c r="AS656" i="40"/>
  <c r="AS657" i="40"/>
  <c r="AS658" i="40"/>
  <c r="AS659" i="40"/>
  <c r="AS660" i="40"/>
  <c r="AS661" i="40"/>
  <c r="AS662" i="40"/>
  <c r="AS663" i="40"/>
  <c r="AS664" i="40"/>
  <c r="AS665" i="40"/>
  <c r="AS666" i="40"/>
  <c r="AS667" i="40"/>
  <c r="AS668" i="40"/>
  <c r="AS669" i="40"/>
  <c r="AS670" i="40"/>
  <c r="AS671" i="40"/>
  <c r="AS672" i="40"/>
  <c r="AS673" i="40"/>
  <c r="AS674" i="40"/>
  <c r="AS675" i="40"/>
  <c r="AS676" i="40"/>
  <c r="AS677" i="40"/>
  <c r="AS678" i="40"/>
  <c r="AS679" i="40"/>
  <c r="AS680" i="40"/>
  <c r="AS681" i="40"/>
  <c r="AS682" i="40"/>
  <c r="AS683" i="40"/>
  <c r="AS684" i="40"/>
  <c r="AS685" i="40"/>
  <c r="AS686" i="40"/>
  <c r="AS687" i="40"/>
  <c r="AS688" i="40"/>
  <c r="AS689" i="40"/>
  <c r="AS690" i="40"/>
  <c r="AS691" i="40"/>
  <c r="AS692" i="40"/>
  <c r="AS693" i="40"/>
  <c r="AS694" i="40"/>
  <c r="AS695" i="40"/>
  <c r="AS696" i="40"/>
  <c r="AS697" i="40"/>
  <c r="AS698" i="40"/>
  <c r="AS699" i="40"/>
  <c r="AS700" i="40"/>
  <c r="AS701" i="40"/>
  <c r="AS702" i="40"/>
  <c r="AS703" i="40"/>
  <c r="AS704" i="40"/>
  <c r="AS705" i="40"/>
  <c r="AS706" i="40"/>
  <c r="AS707" i="40"/>
  <c r="AS708" i="40"/>
  <c r="AS709" i="40"/>
  <c r="AS710" i="40"/>
  <c r="AS711" i="40"/>
  <c r="AS712" i="40"/>
  <c r="AS713" i="40"/>
  <c r="AS714" i="40"/>
  <c r="AS715" i="40"/>
  <c r="AS716" i="40"/>
  <c r="AS717" i="40"/>
  <c r="AS718" i="40"/>
  <c r="AS719" i="40"/>
  <c r="AS720" i="40"/>
  <c r="AS721" i="40"/>
  <c r="AS722" i="40"/>
  <c r="AS723" i="40"/>
  <c r="AS724" i="40"/>
  <c r="AS725" i="40"/>
  <c r="AS726" i="40"/>
  <c r="AS727" i="40"/>
  <c r="AS728" i="40"/>
  <c r="AS729" i="40"/>
  <c r="AS730" i="40"/>
  <c r="AS731" i="40"/>
  <c r="AS732" i="40"/>
  <c r="AS733" i="40"/>
  <c r="AS734" i="40"/>
  <c r="AS735" i="40"/>
  <c r="AS736" i="40"/>
  <c r="AS737" i="40"/>
  <c r="AS738" i="40"/>
  <c r="AS739" i="40"/>
  <c r="AS740" i="40"/>
  <c r="AS741" i="40"/>
  <c r="AS742" i="40"/>
  <c r="AS743" i="40"/>
  <c r="AS744" i="40"/>
  <c r="AS745" i="40"/>
  <c r="AS746" i="40"/>
  <c r="AS747" i="40"/>
  <c r="AS748" i="40"/>
  <c r="AS749" i="40"/>
  <c r="AS750" i="40"/>
  <c r="AS751" i="40"/>
  <c r="AS752" i="40"/>
  <c r="AS753" i="40"/>
  <c r="AS754" i="40"/>
  <c r="AS755" i="40"/>
  <c r="AS756" i="40"/>
  <c r="AS757" i="40"/>
  <c r="AS758" i="40"/>
  <c r="AS759" i="40"/>
  <c r="AS760" i="40"/>
  <c r="AS761" i="40"/>
  <c r="AS762" i="40"/>
  <c r="AS763" i="40"/>
  <c r="AS764" i="40"/>
  <c r="AS765" i="40"/>
  <c r="AS766" i="40"/>
  <c r="AS767" i="40"/>
  <c r="AS768" i="40"/>
  <c r="AS769" i="40"/>
  <c r="AS770" i="40"/>
  <c r="AS771" i="40"/>
  <c r="AS772" i="40"/>
  <c r="AS773" i="40"/>
  <c r="AS774" i="40"/>
  <c r="AS775" i="40"/>
  <c r="AS776" i="40"/>
  <c r="AS777" i="40"/>
  <c r="AS778" i="40"/>
  <c r="AS779" i="40"/>
  <c r="AS780" i="40"/>
  <c r="AS781" i="40"/>
  <c r="AS782" i="40"/>
  <c r="AS783" i="40"/>
  <c r="AS784" i="40"/>
  <c r="AS785" i="40"/>
  <c r="AS786" i="40"/>
  <c r="AS787" i="40"/>
  <c r="AS788" i="40"/>
  <c r="AS789" i="40"/>
  <c r="AS790" i="40"/>
  <c r="AS791" i="40"/>
  <c r="AS792" i="40"/>
  <c r="AS793" i="40"/>
  <c r="AS794" i="40"/>
  <c r="AS795" i="40"/>
  <c r="AS796" i="40"/>
  <c r="AS797" i="40"/>
  <c r="AS798" i="40"/>
  <c r="AS799" i="40"/>
  <c r="AS800" i="40"/>
  <c r="AS801" i="40"/>
  <c r="AS802" i="40"/>
  <c r="AS803" i="40"/>
  <c r="AS804" i="40"/>
  <c r="AS805" i="40"/>
  <c r="AS806" i="40"/>
  <c r="AS807" i="40"/>
  <c r="AS808" i="40"/>
  <c r="AS809" i="40"/>
  <c r="AS810" i="40"/>
  <c r="AS811" i="40"/>
  <c r="AS812" i="40"/>
  <c r="AS813" i="40"/>
  <c r="AS814" i="40"/>
  <c r="AS815" i="40"/>
  <c r="AS816" i="40"/>
  <c r="AS817" i="40"/>
  <c r="AS818" i="40"/>
  <c r="AS819" i="40"/>
  <c r="AS820" i="40"/>
  <c r="AS821" i="40"/>
  <c r="AS822" i="40"/>
  <c r="AS823" i="40"/>
  <c r="AS824" i="40"/>
  <c r="AS825" i="40"/>
  <c r="AS826" i="40"/>
  <c r="AS827" i="40"/>
  <c r="AS828" i="40"/>
  <c r="AS829" i="40"/>
  <c r="AS830" i="40"/>
  <c r="AS831" i="40"/>
  <c r="AS832" i="40"/>
  <c r="AS833" i="40"/>
  <c r="AS834" i="40"/>
  <c r="AS835" i="40"/>
  <c r="AS836" i="40"/>
  <c r="AS837" i="40"/>
  <c r="AS838" i="40"/>
  <c r="AS839" i="40"/>
  <c r="AS840" i="40"/>
  <c r="AS841" i="40"/>
  <c r="AS842" i="40"/>
  <c r="AS843" i="40"/>
  <c r="AS844" i="40"/>
  <c r="AS845" i="40"/>
  <c r="AS846" i="40"/>
  <c r="AS847" i="40"/>
  <c r="AS848" i="40"/>
  <c r="AS849" i="40"/>
  <c r="AS850" i="40"/>
  <c r="AS851" i="40"/>
  <c r="AS852" i="40"/>
  <c r="AS853" i="40"/>
  <c r="AS854" i="40"/>
  <c r="AS855" i="40"/>
  <c r="AS856" i="40"/>
  <c r="AS857" i="40"/>
  <c r="AS858" i="40"/>
  <c r="AS859" i="40"/>
  <c r="AS860" i="40"/>
  <c r="AS861" i="40"/>
  <c r="AS862" i="40"/>
  <c r="AS863" i="40"/>
  <c r="AS864" i="40"/>
  <c r="AS865" i="40"/>
  <c r="AS866" i="40"/>
  <c r="AS867" i="40"/>
  <c r="AS868" i="40"/>
  <c r="AS869" i="40"/>
  <c r="AS870" i="40"/>
  <c r="AS871" i="40"/>
  <c r="AS872" i="40"/>
  <c r="AS873" i="40"/>
  <c r="AS874" i="40"/>
  <c r="AS875" i="40"/>
  <c r="AS876" i="40"/>
  <c r="AS877" i="40"/>
  <c r="AS878" i="40"/>
  <c r="AS879" i="40"/>
  <c r="AS880" i="40"/>
  <c r="AS881" i="40"/>
  <c r="AS882" i="40"/>
  <c r="AS883" i="40"/>
  <c r="AS884" i="40"/>
  <c r="AS885" i="40"/>
  <c r="AS886" i="40"/>
  <c r="AS887" i="40"/>
  <c r="AS888" i="40"/>
  <c r="AS889" i="40"/>
  <c r="AS890" i="40"/>
  <c r="AS891" i="40"/>
  <c r="AS892" i="40"/>
  <c r="AS893" i="40"/>
  <c r="AS894" i="40"/>
  <c r="AS895" i="40"/>
  <c r="AS896" i="40"/>
  <c r="AS897" i="40"/>
  <c r="AS898" i="40"/>
  <c r="AS899" i="40"/>
  <c r="AS900" i="40"/>
  <c r="AS901" i="40"/>
  <c r="AS902" i="40"/>
  <c r="AS903" i="40"/>
  <c r="AS904" i="40"/>
  <c r="AS905" i="40"/>
  <c r="AS906" i="40"/>
  <c r="AS907" i="40"/>
  <c r="AS908" i="40"/>
  <c r="AS909" i="40"/>
  <c r="AS910" i="40"/>
  <c r="AS911" i="40"/>
  <c r="AS912" i="40"/>
  <c r="AS913" i="40"/>
  <c r="AS914" i="40"/>
  <c r="AS915" i="40"/>
  <c r="AS916" i="40"/>
  <c r="AS917" i="40"/>
  <c r="AS918" i="40"/>
  <c r="AS919" i="40"/>
  <c r="AS920" i="40"/>
  <c r="AS921" i="40"/>
  <c r="AS922" i="40"/>
  <c r="AS923" i="40"/>
  <c r="AS924" i="40"/>
  <c r="AS925" i="40"/>
  <c r="AS926" i="40"/>
  <c r="AS927" i="40"/>
  <c r="AS928" i="40"/>
  <c r="AS929" i="40"/>
  <c r="AS930" i="40"/>
  <c r="AS931" i="40"/>
  <c r="AS932" i="40"/>
  <c r="AS933" i="40"/>
  <c r="AS934" i="40"/>
  <c r="AS935" i="40"/>
  <c r="AS936" i="40"/>
  <c r="AS937" i="40"/>
  <c r="AS938" i="40"/>
  <c r="AS939" i="40"/>
  <c r="AS940" i="40"/>
  <c r="AS941" i="40"/>
  <c r="AS942" i="40"/>
  <c r="AS943" i="40"/>
  <c r="AS944" i="40"/>
  <c r="AS945" i="40"/>
  <c r="AS946" i="40"/>
  <c r="AS947" i="40"/>
  <c r="AS948" i="40"/>
  <c r="AS949" i="40"/>
  <c r="AS950" i="40"/>
  <c r="AS951" i="40"/>
  <c r="AS952" i="40"/>
  <c r="AS953" i="40"/>
  <c r="AS954" i="40"/>
  <c r="AS955" i="40"/>
  <c r="AS956" i="40"/>
  <c r="AS957" i="40"/>
  <c r="AS958" i="40"/>
  <c r="AS959" i="40"/>
  <c r="AS960" i="40"/>
  <c r="AS961" i="40"/>
  <c r="AS962" i="40"/>
  <c r="AS963" i="40"/>
  <c r="AS964" i="40"/>
  <c r="AS965" i="40"/>
  <c r="AS966" i="40"/>
  <c r="AS967" i="40"/>
  <c r="AS968" i="40"/>
  <c r="AS969" i="40"/>
  <c r="AS970" i="40"/>
  <c r="AS971" i="40"/>
  <c r="AS972" i="40"/>
  <c r="AS973" i="40"/>
  <c r="AS974" i="40"/>
  <c r="AS975" i="40"/>
  <c r="AS976" i="40"/>
  <c r="AS977" i="40"/>
  <c r="AS978" i="40"/>
  <c r="AS979" i="40"/>
  <c r="AS980" i="40"/>
  <c r="AS981" i="40"/>
  <c r="AS982" i="40"/>
  <c r="AS983" i="40"/>
  <c r="AS984" i="40"/>
  <c r="AS985" i="40"/>
  <c r="AS986" i="40"/>
  <c r="AS987" i="40"/>
  <c r="AS988" i="40"/>
  <c r="AS989" i="40"/>
  <c r="AS990" i="40"/>
  <c r="AS991" i="40"/>
  <c r="AS992" i="40"/>
  <c r="AS993" i="40"/>
  <c r="AS994" i="40"/>
  <c r="AS995" i="40"/>
  <c r="AS996" i="40"/>
  <c r="AS997" i="40"/>
  <c r="AS998" i="40"/>
  <c r="AS999" i="40"/>
  <c r="AS1000" i="40"/>
  <c r="AS1001" i="40"/>
  <c r="AS1002" i="40"/>
  <c r="AS1003" i="40"/>
  <c r="AS1004" i="40"/>
  <c r="AS1005" i="40"/>
  <c r="AS1006" i="40"/>
  <c r="AS1007" i="40"/>
  <c r="AS1008" i="40"/>
  <c r="AS1009" i="40"/>
  <c r="AS1010" i="40"/>
  <c r="AS1011" i="40"/>
  <c r="AS1012" i="40"/>
  <c r="AS1013" i="40"/>
  <c r="AS1014" i="40"/>
  <c r="AS1015" i="40"/>
  <c r="AS1016" i="40"/>
  <c r="AS1017" i="40"/>
  <c r="AS1018" i="40"/>
  <c r="AS1019" i="40"/>
  <c r="AS1020" i="40"/>
  <c r="AS1021" i="40"/>
  <c r="AS1022" i="40"/>
  <c r="AS1023" i="40"/>
  <c r="AS1024" i="40"/>
  <c r="AS1025" i="40"/>
  <c r="AS1026" i="40"/>
  <c r="AS1027" i="40"/>
  <c r="AS1028" i="40"/>
  <c r="AS1029" i="40"/>
  <c r="AS1030" i="40"/>
  <c r="AS1031" i="40"/>
  <c r="AS1032" i="40"/>
  <c r="AS1033" i="40"/>
  <c r="AS1034" i="40"/>
  <c r="AS1035" i="40"/>
  <c r="AS1036" i="40"/>
  <c r="AS1037" i="40"/>
  <c r="AS1038" i="40"/>
  <c r="AS1039" i="40"/>
  <c r="AS1040" i="40"/>
  <c r="AS1041" i="40"/>
  <c r="AS1042" i="40"/>
  <c r="AS1043" i="40"/>
  <c r="AS1044" i="40"/>
  <c r="AS1045" i="40"/>
  <c r="AS1046" i="40"/>
  <c r="AS1047" i="40"/>
  <c r="AS1048" i="40"/>
  <c r="AS1049" i="40"/>
  <c r="AS1050" i="40"/>
  <c r="AS1051" i="40"/>
  <c r="AS1052" i="40"/>
  <c r="AS1053" i="40"/>
  <c r="AS1054" i="40"/>
  <c r="AS1055" i="40"/>
  <c r="AS1056" i="40"/>
  <c r="AS1057" i="40"/>
  <c r="AS1058" i="40"/>
  <c r="AS1059" i="40"/>
  <c r="AS1060" i="40"/>
  <c r="AS1061" i="40"/>
  <c r="AS1062" i="40"/>
  <c r="AS1063" i="40"/>
  <c r="AS1064" i="40"/>
  <c r="AS1065" i="40"/>
  <c r="AS1066" i="40"/>
  <c r="AS1067" i="40"/>
  <c r="AS1068" i="40"/>
  <c r="AS1069" i="40"/>
  <c r="AS1070" i="40"/>
  <c r="X3" i="40"/>
  <c r="N3" i="40" s="1"/>
  <c r="H3" i="40"/>
  <c r="F61" i="40"/>
  <c r="F85" i="40"/>
  <c r="F88" i="40"/>
  <c r="F128" i="40"/>
  <c r="F168" i="40"/>
  <c r="F181" i="40"/>
  <c r="F258" i="40"/>
  <c r="F261" i="40"/>
  <c r="F288" i="40"/>
  <c r="F338" i="40"/>
  <c r="F368" i="40"/>
  <c r="F378" i="40"/>
  <c r="F501" i="40"/>
  <c r="F601" i="40"/>
  <c r="F688" i="40"/>
  <c r="F701" i="40"/>
  <c r="F708" i="40"/>
  <c r="F748" i="40"/>
  <c r="F808" i="40"/>
  <c r="F981" i="40"/>
  <c r="F1001" i="40"/>
  <c r="F1021" i="40"/>
  <c r="F1061" i="40"/>
  <c r="F1088" i="40"/>
  <c r="F1128" i="40"/>
  <c r="F1221" i="40"/>
  <c r="F1225" i="40"/>
  <c r="F1228" i="40"/>
  <c r="F1265" i="40"/>
  <c r="F1348" i="40"/>
  <c r="F1401" i="40"/>
  <c r="F1441" i="40"/>
  <c r="F1448" i="40"/>
  <c r="F1481" i="40"/>
  <c r="F1539" i="40"/>
  <c r="F1605" i="40"/>
  <c r="F1621" i="40"/>
  <c r="F1628" i="40"/>
  <c r="F1722" i="40"/>
  <c r="F1727" i="40"/>
  <c r="F1828" i="40"/>
  <c r="F1848" i="40"/>
  <c r="F1862" i="40"/>
  <c r="F1867" i="40"/>
  <c r="F1981" i="40"/>
  <c r="F1982" i="40"/>
  <c r="F2039" i="40"/>
  <c r="F2059" i="40"/>
  <c r="F2079" i="40"/>
  <c r="F2088" i="40"/>
  <c r="F2101" i="40"/>
  <c r="F2108" i="40"/>
  <c r="F2148" i="40"/>
  <c r="F2219" i="40"/>
  <c r="F2279" i="40"/>
  <c r="F2288" i="40"/>
  <c r="F2339" i="40"/>
  <c r="F2340" i="40"/>
  <c r="F2428" i="40"/>
  <c r="F2441" i="40"/>
  <c r="F2442" i="40"/>
  <c r="F2528" i="40"/>
  <c r="F2539" i="40"/>
  <c r="F2548" i="40"/>
  <c r="E3" i="40"/>
  <c r="F3" i="40" s="1"/>
  <c r="J3" i="40" s="1"/>
  <c r="K3" i="40" s="1"/>
  <c r="E4" i="40"/>
  <c r="F4" i="40" s="1"/>
  <c r="E5" i="40"/>
  <c r="F5" i="40" s="1"/>
  <c r="E6" i="40"/>
  <c r="F6" i="40" s="1"/>
  <c r="E7" i="40"/>
  <c r="F7" i="40" s="1"/>
  <c r="E8" i="40"/>
  <c r="F8" i="40" s="1"/>
  <c r="E9" i="40"/>
  <c r="F9" i="40" s="1"/>
  <c r="E10" i="40"/>
  <c r="F10" i="40" s="1"/>
  <c r="E11" i="40"/>
  <c r="F11" i="40" s="1"/>
  <c r="E12" i="40"/>
  <c r="F12" i="40" s="1"/>
  <c r="E13" i="40"/>
  <c r="F13" i="40" s="1"/>
  <c r="E14" i="40"/>
  <c r="F14" i="40" s="1"/>
  <c r="E15" i="40"/>
  <c r="F15" i="40" s="1"/>
  <c r="E16" i="40"/>
  <c r="F16" i="40" s="1"/>
  <c r="E17" i="40"/>
  <c r="F17" i="40" s="1"/>
  <c r="E18" i="40"/>
  <c r="F18" i="40" s="1"/>
  <c r="E19" i="40"/>
  <c r="F19" i="40" s="1"/>
  <c r="E20" i="40"/>
  <c r="F20" i="40" s="1"/>
  <c r="E21" i="40"/>
  <c r="F21" i="40" s="1"/>
  <c r="E22" i="40"/>
  <c r="F22" i="40" s="1"/>
  <c r="E23" i="40"/>
  <c r="F23" i="40" s="1"/>
  <c r="E24" i="40"/>
  <c r="F24" i="40" s="1"/>
  <c r="E25" i="40"/>
  <c r="F25" i="40" s="1"/>
  <c r="E26" i="40"/>
  <c r="F26" i="40" s="1"/>
  <c r="E27" i="40"/>
  <c r="F27" i="40" s="1"/>
  <c r="E28" i="40"/>
  <c r="F28" i="40" s="1"/>
  <c r="E29" i="40"/>
  <c r="F29" i="40" s="1"/>
  <c r="E30" i="40"/>
  <c r="F30" i="40" s="1"/>
  <c r="E31" i="40"/>
  <c r="F31" i="40" s="1"/>
  <c r="E32" i="40"/>
  <c r="F32" i="40" s="1"/>
  <c r="E33" i="40"/>
  <c r="F33" i="40" s="1"/>
  <c r="E34" i="40"/>
  <c r="F34" i="40" s="1"/>
  <c r="E35" i="40"/>
  <c r="F35" i="40" s="1"/>
  <c r="E36" i="40"/>
  <c r="F36" i="40" s="1"/>
  <c r="E37" i="40"/>
  <c r="F37" i="40" s="1"/>
  <c r="E38" i="40"/>
  <c r="F38" i="40" s="1"/>
  <c r="E39" i="40"/>
  <c r="F39" i="40" s="1"/>
  <c r="E40" i="40"/>
  <c r="F40" i="40" s="1"/>
  <c r="E41" i="40"/>
  <c r="F41" i="40" s="1"/>
  <c r="E42" i="40"/>
  <c r="F42" i="40" s="1"/>
  <c r="E43" i="40"/>
  <c r="F43" i="40" s="1"/>
  <c r="E44" i="40"/>
  <c r="F44" i="40" s="1"/>
  <c r="E45" i="40"/>
  <c r="F45" i="40" s="1"/>
  <c r="E46" i="40"/>
  <c r="F46" i="40" s="1"/>
  <c r="E47" i="40"/>
  <c r="F47" i="40" s="1"/>
  <c r="E48" i="40"/>
  <c r="F48" i="40" s="1"/>
  <c r="E49" i="40"/>
  <c r="F49" i="40" s="1"/>
  <c r="E50" i="40"/>
  <c r="F50" i="40" s="1"/>
  <c r="E51" i="40"/>
  <c r="F51" i="40" s="1"/>
  <c r="E52" i="40"/>
  <c r="F52" i="40" s="1"/>
  <c r="E53" i="40"/>
  <c r="F53" i="40" s="1"/>
  <c r="E54" i="40"/>
  <c r="F54" i="40" s="1"/>
  <c r="E55" i="40"/>
  <c r="F55" i="40" s="1"/>
  <c r="E56" i="40"/>
  <c r="F56" i="40" s="1"/>
  <c r="E57" i="40"/>
  <c r="F57" i="40" s="1"/>
  <c r="E58" i="40"/>
  <c r="F58" i="40" s="1"/>
  <c r="E59" i="40"/>
  <c r="F59" i="40" s="1"/>
  <c r="E60" i="40"/>
  <c r="F60" i="40" s="1"/>
  <c r="E61" i="40"/>
  <c r="E62" i="40"/>
  <c r="F62" i="40" s="1"/>
  <c r="E63" i="40"/>
  <c r="F63" i="40" s="1"/>
  <c r="E64" i="40"/>
  <c r="F64" i="40" s="1"/>
  <c r="E65" i="40"/>
  <c r="F65" i="40" s="1"/>
  <c r="E66" i="40"/>
  <c r="F66" i="40" s="1"/>
  <c r="E67" i="40"/>
  <c r="F67" i="40" s="1"/>
  <c r="E68" i="40"/>
  <c r="F68" i="40" s="1"/>
  <c r="E69" i="40"/>
  <c r="F69" i="40" s="1"/>
  <c r="E70" i="40"/>
  <c r="F70" i="40" s="1"/>
  <c r="E71" i="40"/>
  <c r="F71" i="40" s="1"/>
  <c r="E72" i="40"/>
  <c r="F72" i="40" s="1"/>
  <c r="E73" i="40"/>
  <c r="F73" i="40" s="1"/>
  <c r="E74" i="40"/>
  <c r="F74" i="40" s="1"/>
  <c r="E75" i="40"/>
  <c r="F75" i="40" s="1"/>
  <c r="E76" i="40"/>
  <c r="F76" i="40" s="1"/>
  <c r="E77" i="40"/>
  <c r="F77" i="40" s="1"/>
  <c r="E78" i="40"/>
  <c r="F78" i="40" s="1"/>
  <c r="E79" i="40"/>
  <c r="F79" i="40" s="1"/>
  <c r="E80" i="40"/>
  <c r="F80" i="40" s="1"/>
  <c r="E81" i="40"/>
  <c r="F81" i="40" s="1"/>
  <c r="E82" i="40"/>
  <c r="F82" i="40" s="1"/>
  <c r="E83" i="40"/>
  <c r="F83" i="40" s="1"/>
  <c r="E84" i="40"/>
  <c r="F84" i="40" s="1"/>
  <c r="E85" i="40"/>
  <c r="E86" i="40"/>
  <c r="F86" i="40" s="1"/>
  <c r="E87" i="40"/>
  <c r="F87" i="40" s="1"/>
  <c r="E88" i="40"/>
  <c r="E89" i="40"/>
  <c r="F89" i="40" s="1"/>
  <c r="E90" i="40"/>
  <c r="F90" i="40" s="1"/>
  <c r="E91" i="40"/>
  <c r="F91" i="40" s="1"/>
  <c r="E92" i="40"/>
  <c r="F92" i="40" s="1"/>
  <c r="E93" i="40"/>
  <c r="F93" i="40" s="1"/>
  <c r="E94" i="40"/>
  <c r="F94" i="40" s="1"/>
  <c r="E95" i="40"/>
  <c r="F95" i="40" s="1"/>
  <c r="E96" i="40"/>
  <c r="F96" i="40" s="1"/>
  <c r="E97" i="40"/>
  <c r="F97" i="40" s="1"/>
  <c r="E98" i="40"/>
  <c r="F98" i="40" s="1"/>
  <c r="E99" i="40"/>
  <c r="F99" i="40" s="1"/>
  <c r="E100" i="40"/>
  <c r="F100" i="40" s="1"/>
  <c r="E101" i="40"/>
  <c r="F101" i="40" s="1"/>
  <c r="E102" i="40"/>
  <c r="F102" i="40" s="1"/>
  <c r="E103" i="40"/>
  <c r="F103" i="40" s="1"/>
  <c r="E104" i="40"/>
  <c r="F104" i="40" s="1"/>
  <c r="E105" i="40"/>
  <c r="F105" i="40" s="1"/>
  <c r="E106" i="40"/>
  <c r="F106" i="40" s="1"/>
  <c r="E107" i="40"/>
  <c r="F107" i="40" s="1"/>
  <c r="E108" i="40"/>
  <c r="F108" i="40" s="1"/>
  <c r="E109" i="40"/>
  <c r="F109" i="40" s="1"/>
  <c r="E110" i="40"/>
  <c r="F110" i="40" s="1"/>
  <c r="E111" i="40"/>
  <c r="F111" i="40" s="1"/>
  <c r="E112" i="40"/>
  <c r="F112" i="40" s="1"/>
  <c r="E113" i="40"/>
  <c r="F113" i="40" s="1"/>
  <c r="E114" i="40"/>
  <c r="F114" i="40" s="1"/>
  <c r="E115" i="40"/>
  <c r="F115" i="40" s="1"/>
  <c r="E116" i="40"/>
  <c r="F116" i="40" s="1"/>
  <c r="E117" i="40"/>
  <c r="F117" i="40" s="1"/>
  <c r="E118" i="40"/>
  <c r="F118" i="40" s="1"/>
  <c r="E119" i="40"/>
  <c r="F119" i="40" s="1"/>
  <c r="E120" i="40"/>
  <c r="F120" i="40" s="1"/>
  <c r="E121" i="40"/>
  <c r="F121" i="40" s="1"/>
  <c r="E122" i="40"/>
  <c r="F122" i="40" s="1"/>
  <c r="E123" i="40"/>
  <c r="F123" i="40" s="1"/>
  <c r="E124" i="40"/>
  <c r="F124" i="40" s="1"/>
  <c r="E125" i="40"/>
  <c r="F125" i="40" s="1"/>
  <c r="E126" i="40"/>
  <c r="F126" i="40" s="1"/>
  <c r="E127" i="40"/>
  <c r="F127" i="40" s="1"/>
  <c r="E128" i="40"/>
  <c r="E129" i="40"/>
  <c r="F129" i="40" s="1"/>
  <c r="E130" i="40"/>
  <c r="F130" i="40" s="1"/>
  <c r="E131" i="40"/>
  <c r="F131" i="40" s="1"/>
  <c r="E132" i="40"/>
  <c r="F132" i="40" s="1"/>
  <c r="E133" i="40"/>
  <c r="F133" i="40" s="1"/>
  <c r="E134" i="40"/>
  <c r="F134" i="40" s="1"/>
  <c r="E135" i="40"/>
  <c r="F135" i="40" s="1"/>
  <c r="E136" i="40"/>
  <c r="F136" i="40" s="1"/>
  <c r="E137" i="40"/>
  <c r="F137" i="40" s="1"/>
  <c r="E138" i="40"/>
  <c r="F138" i="40" s="1"/>
  <c r="E139" i="40"/>
  <c r="F139" i="40" s="1"/>
  <c r="E140" i="40"/>
  <c r="F140" i="40" s="1"/>
  <c r="E141" i="40"/>
  <c r="F141" i="40" s="1"/>
  <c r="E142" i="40"/>
  <c r="F142" i="40" s="1"/>
  <c r="E143" i="40"/>
  <c r="F143" i="40" s="1"/>
  <c r="E144" i="40"/>
  <c r="F144" i="40" s="1"/>
  <c r="E145" i="40"/>
  <c r="F145" i="40" s="1"/>
  <c r="E146" i="40"/>
  <c r="F146" i="40" s="1"/>
  <c r="E147" i="40"/>
  <c r="F147" i="40" s="1"/>
  <c r="E148" i="40"/>
  <c r="F148" i="40" s="1"/>
  <c r="E149" i="40"/>
  <c r="F149" i="40" s="1"/>
  <c r="E150" i="40"/>
  <c r="F150" i="40" s="1"/>
  <c r="E151" i="40"/>
  <c r="F151" i="40" s="1"/>
  <c r="E152" i="40"/>
  <c r="F152" i="40" s="1"/>
  <c r="E153" i="40"/>
  <c r="F153" i="40" s="1"/>
  <c r="E154" i="40"/>
  <c r="F154" i="40" s="1"/>
  <c r="E155" i="40"/>
  <c r="F155" i="40" s="1"/>
  <c r="E156" i="40"/>
  <c r="F156" i="40" s="1"/>
  <c r="E157" i="40"/>
  <c r="F157" i="40" s="1"/>
  <c r="E158" i="40"/>
  <c r="F158" i="40" s="1"/>
  <c r="E159" i="40"/>
  <c r="F159" i="40" s="1"/>
  <c r="E160" i="40"/>
  <c r="F160" i="40" s="1"/>
  <c r="E161" i="40"/>
  <c r="F161" i="40" s="1"/>
  <c r="E162" i="40"/>
  <c r="F162" i="40" s="1"/>
  <c r="E163" i="40"/>
  <c r="F163" i="40" s="1"/>
  <c r="E164" i="40"/>
  <c r="F164" i="40" s="1"/>
  <c r="E165" i="40"/>
  <c r="F165" i="40" s="1"/>
  <c r="E166" i="40"/>
  <c r="F166" i="40" s="1"/>
  <c r="E167" i="40"/>
  <c r="F167" i="40" s="1"/>
  <c r="E168" i="40"/>
  <c r="E169" i="40"/>
  <c r="F169" i="40" s="1"/>
  <c r="E170" i="40"/>
  <c r="F170" i="40" s="1"/>
  <c r="E171" i="40"/>
  <c r="F171" i="40" s="1"/>
  <c r="E172" i="40"/>
  <c r="F172" i="40" s="1"/>
  <c r="E173" i="40"/>
  <c r="F173" i="40" s="1"/>
  <c r="E174" i="40"/>
  <c r="F174" i="40" s="1"/>
  <c r="E175" i="40"/>
  <c r="F175" i="40" s="1"/>
  <c r="E176" i="40"/>
  <c r="F176" i="40" s="1"/>
  <c r="E177" i="40"/>
  <c r="F177" i="40" s="1"/>
  <c r="E178" i="40"/>
  <c r="F178" i="40" s="1"/>
  <c r="E179" i="40"/>
  <c r="F179" i="40" s="1"/>
  <c r="E180" i="40"/>
  <c r="F180" i="40" s="1"/>
  <c r="E181" i="40"/>
  <c r="E182" i="40"/>
  <c r="F182" i="40" s="1"/>
  <c r="E183" i="40"/>
  <c r="F183" i="40" s="1"/>
  <c r="E184" i="40"/>
  <c r="F184" i="40" s="1"/>
  <c r="E185" i="40"/>
  <c r="F185" i="40" s="1"/>
  <c r="E186" i="40"/>
  <c r="F186" i="40" s="1"/>
  <c r="E187" i="40"/>
  <c r="F187" i="40" s="1"/>
  <c r="E188" i="40"/>
  <c r="F188" i="40" s="1"/>
  <c r="E189" i="40"/>
  <c r="F189" i="40" s="1"/>
  <c r="E190" i="40"/>
  <c r="F190" i="40" s="1"/>
  <c r="E191" i="40"/>
  <c r="F191" i="40" s="1"/>
  <c r="E192" i="40"/>
  <c r="F192" i="40" s="1"/>
  <c r="E193" i="40"/>
  <c r="F193" i="40" s="1"/>
  <c r="E194" i="40"/>
  <c r="F194" i="40" s="1"/>
  <c r="E195" i="40"/>
  <c r="F195" i="40" s="1"/>
  <c r="E196" i="40"/>
  <c r="F196" i="40" s="1"/>
  <c r="E197" i="40"/>
  <c r="F197" i="40" s="1"/>
  <c r="E198" i="40"/>
  <c r="F198" i="40" s="1"/>
  <c r="E199" i="40"/>
  <c r="F199" i="40" s="1"/>
  <c r="E200" i="40"/>
  <c r="F200" i="40" s="1"/>
  <c r="E201" i="40"/>
  <c r="F201" i="40" s="1"/>
  <c r="E202" i="40"/>
  <c r="F202" i="40" s="1"/>
  <c r="E203" i="40"/>
  <c r="F203" i="40" s="1"/>
  <c r="E204" i="40"/>
  <c r="F204" i="40" s="1"/>
  <c r="E205" i="40"/>
  <c r="F205" i="40" s="1"/>
  <c r="E206" i="40"/>
  <c r="F206" i="40" s="1"/>
  <c r="E207" i="40"/>
  <c r="F207" i="40" s="1"/>
  <c r="E208" i="40"/>
  <c r="F208" i="40" s="1"/>
  <c r="E209" i="40"/>
  <c r="F209" i="40" s="1"/>
  <c r="E210" i="40"/>
  <c r="F210" i="40" s="1"/>
  <c r="E211" i="40"/>
  <c r="F211" i="40" s="1"/>
  <c r="E212" i="40"/>
  <c r="F212" i="40" s="1"/>
  <c r="E213" i="40"/>
  <c r="F213" i="40" s="1"/>
  <c r="E214" i="40"/>
  <c r="F214" i="40" s="1"/>
  <c r="E215" i="40"/>
  <c r="F215" i="40" s="1"/>
  <c r="E216" i="40"/>
  <c r="F216" i="40" s="1"/>
  <c r="E217" i="40"/>
  <c r="F217" i="40" s="1"/>
  <c r="E218" i="40"/>
  <c r="F218" i="40" s="1"/>
  <c r="E219" i="40"/>
  <c r="F219" i="40" s="1"/>
  <c r="E220" i="40"/>
  <c r="F220" i="40" s="1"/>
  <c r="E221" i="40"/>
  <c r="F221" i="40" s="1"/>
  <c r="E222" i="40"/>
  <c r="F222" i="40" s="1"/>
  <c r="E223" i="40"/>
  <c r="F223" i="40" s="1"/>
  <c r="E224" i="40"/>
  <c r="F224" i="40" s="1"/>
  <c r="E225" i="40"/>
  <c r="F225" i="40" s="1"/>
  <c r="E226" i="40"/>
  <c r="F226" i="40" s="1"/>
  <c r="E227" i="40"/>
  <c r="F227" i="40" s="1"/>
  <c r="E228" i="40"/>
  <c r="F228" i="40" s="1"/>
  <c r="E229" i="40"/>
  <c r="F229" i="40" s="1"/>
  <c r="E230" i="40"/>
  <c r="F230" i="40" s="1"/>
  <c r="E231" i="40"/>
  <c r="F231" i="40" s="1"/>
  <c r="E232" i="40"/>
  <c r="F232" i="40" s="1"/>
  <c r="E233" i="40"/>
  <c r="F233" i="40" s="1"/>
  <c r="E234" i="40"/>
  <c r="F234" i="40" s="1"/>
  <c r="E235" i="40"/>
  <c r="F235" i="40" s="1"/>
  <c r="E236" i="40"/>
  <c r="F236" i="40" s="1"/>
  <c r="E237" i="40"/>
  <c r="F237" i="40" s="1"/>
  <c r="E238" i="40"/>
  <c r="F238" i="40" s="1"/>
  <c r="E239" i="40"/>
  <c r="F239" i="40" s="1"/>
  <c r="E240" i="40"/>
  <c r="F240" i="40" s="1"/>
  <c r="E241" i="40"/>
  <c r="F241" i="40" s="1"/>
  <c r="E242" i="40"/>
  <c r="F242" i="40" s="1"/>
  <c r="E243" i="40"/>
  <c r="F243" i="40" s="1"/>
  <c r="E244" i="40"/>
  <c r="F244" i="40" s="1"/>
  <c r="E245" i="40"/>
  <c r="F245" i="40" s="1"/>
  <c r="E246" i="40"/>
  <c r="F246" i="40" s="1"/>
  <c r="E247" i="40"/>
  <c r="F247" i="40" s="1"/>
  <c r="E248" i="40"/>
  <c r="F248" i="40" s="1"/>
  <c r="E249" i="40"/>
  <c r="F249" i="40" s="1"/>
  <c r="E250" i="40"/>
  <c r="F250" i="40" s="1"/>
  <c r="E251" i="40"/>
  <c r="F251" i="40" s="1"/>
  <c r="E252" i="40"/>
  <c r="F252" i="40" s="1"/>
  <c r="E253" i="40"/>
  <c r="F253" i="40" s="1"/>
  <c r="E254" i="40"/>
  <c r="F254" i="40" s="1"/>
  <c r="E255" i="40"/>
  <c r="F255" i="40" s="1"/>
  <c r="E256" i="40"/>
  <c r="F256" i="40" s="1"/>
  <c r="E257" i="40"/>
  <c r="F257" i="40" s="1"/>
  <c r="E258" i="40"/>
  <c r="E259" i="40"/>
  <c r="F259" i="40" s="1"/>
  <c r="E260" i="40"/>
  <c r="F260" i="40" s="1"/>
  <c r="E261" i="40"/>
  <c r="E262" i="40"/>
  <c r="F262" i="40" s="1"/>
  <c r="E263" i="40"/>
  <c r="F263" i="40" s="1"/>
  <c r="E264" i="40"/>
  <c r="F264" i="40" s="1"/>
  <c r="E265" i="40"/>
  <c r="F265" i="40" s="1"/>
  <c r="E266" i="40"/>
  <c r="F266" i="40" s="1"/>
  <c r="E267" i="40"/>
  <c r="F267" i="40" s="1"/>
  <c r="E268" i="40"/>
  <c r="F268" i="40" s="1"/>
  <c r="E269" i="40"/>
  <c r="F269" i="40" s="1"/>
  <c r="E270" i="40"/>
  <c r="F270" i="40" s="1"/>
  <c r="E271" i="40"/>
  <c r="F271" i="40" s="1"/>
  <c r="E272" i="40"/>
  <c r="F272" i="40" s="1"/>
  <c r="E273" i="40"/>
  <c r="F273" i="40" s="1"/>
  <c r="E274" i="40"/>
  <c r="F274" i="40" s="1"/>
  <c r="E275" i="40"/>
  <c r="F275" i="40" s="1"/>
  <c r="E276" i="40"/>
  <c r="F276" i="40" s="1"/>
  <c r="E277" i="40"/>
  <c r="F277" i="40" s="1"/>
  <c r="E278" i="40"/>
  <c r="F278" i="40" s="1"/>
  <c r="E279" i="40"/>
  <c r="F279" i="40" s="1"/>
  <c r="E280" i="40"/>
  <c r="F280" i="40" s="1"/>
  <c r="E281" i="40"/>
  <c r="F281" i="40" s="1"/>
  <c r="E282" i="40"/>
  <c r="F282" i="40" s="1"/>
  <c r="E283" i="40"/>
  <c r="F283" i="40" s="1"/>
  <c r="E284" i="40"/>
  <c r="F284" i="40" s="1"/>
  <c r="E285" i="40"/>
  <c r="F285" i="40" s="1"/>
  <c r="E286" i="40"/>
  <c r="F286" i="40" s="1"/>
  <c r="E287" i="40"/>
  <c r="F287" i="40" s="1"/>
  <c r="E288" i="40"/>
  <c r="E289" i="40"/>
  <c r="F289" i="40" s="1"/>
  <c r="E290" i="40"/>
  <c r="F290" i="40" s="1"/>
  <c r="E291" i="40"/>
  <c r="F291" i="40" s="1"/>
  <c r="E292" i="40"/>
  <c r="F292" i="40" s="1"/>
  <c r="E293" i="40"/>
  <c r="F293" i="40" s="1"/>
  <c r="E294" i="40"/>
  <c r="F294" i="40" s="1"/>
  <c r="E295" i="40"/>
  <c r="F295" i="40" s="1"/>
  <c r="E296" i="40"/>
  <c r="F296" i="40" s="1"/>
  <c r="E297" i="40"/>
  <c r="F297" i="40" s="1"/>
  <c r="E298" i="40"/>
  <c r="F298" i="40" s="1"/>
  <c r="E299" i="40"/>
  <c r="F299" i="40" s="1"/>
  <c r="E300" i="40"/>
  <c r="F300" i="40" s="1"/>
  <c r="E301" i="40"/>
  <c r="F301" i="40" s="1"/>
  <c r="E302" i="40"/>
  <c r="F302" i="40" s="1"/>
  <c r="E303" i="40"/>
  <c r="F303" i="40" s="1"/>
  <c r="E304" i="40"/>
  <c r="F304" i="40" s="1"/>
  <c r="E305" i="40"/>
  <c r="F305" i="40" s="1"/>
  <c r="E306" i="40"/>
  <c r="F306" i="40" s="1"/>
  <c r="E307" i="40"/>
  <c r="F307" i="40" s="1"/>
  <c r="E308" i="40"/>
  <c r="F308" i="40" s="1"/>
  <c r="E309" i="40"/>
  <c r="F309" i="40" s="1"/>
  <c r="E310" i="40"/>
  <c r="F310" i="40" s="1"/>
  <c r="E311" i="40"/>
  <c r="F311" i="40" s="1"/>
  <c r="E312" i="40"/>
  <c r="F312" i="40" s="1"/>
  <c r="E313" i="40"/>
  <c r="F313" i="40" s="1"/>
  <c r="E314" i="40"/>
  <c r="F314" i="40" s="1"/>
  <c r="E315" i="40"/>
  <c r="F315" i="40" s="1"/>
  <c r="E316" i="40"/>
  <c r="F316" i="40" s="1"/>
  <c r="E317" i="40"/>
  <c r="F317" i="40" s="1"/>
  <c r="E318" i="40"/>
  <c r="F318" i="40" s="1"/>
  <c r="E319" i="40"/>
  <c r="F319" i="40" s="1"/>
  <c r="E320" i="40"/>
  <c r="F320" i="40" s="1"/>
  <c r="E321" i="40"/>
  <c r="F321" i="40" s="1"/>
  <c r="E322" i="40"/>
  <c r="F322" i="40" s="1"/>
  <c r="E323" i="40"/>
  <c r="F323" i="40" s="1"/>
  <c r="E324" i="40"/>
  <c r="F324" i="40" s="1"/>
  <c r="E325" i="40"/>
  <c r="F325" i="40" s="1"/>
  <c r="E326" i="40"/>
  <c r="F326" i="40" s="1"/>
  <c r="E327" i="40"/>
  <c r="F327" i="40" s="1"/>
  <c r="E328" i="40"/>
  <c r="F328" i="40" s="1"/>
  <c r="E329" i="40"/>
  <c r="F329" i="40" s="1"/>
  <c r="E330" i="40"/>
  <c r="F330" i="40" s="1"/>
  <c r="E331" i="40"/>
  <c r="F331" i="40" s="1"/>
  <c r="E332" i="40"/>
  <c r="F332" i="40" s="1"/>
  <c r="E333" i="40"/>
  <c r="F333" i="40" s="1"/>
  <c r="E334" i="40"/>
  <c r="F334" i="40" s="1"/>
  <c r="E335" i="40"/>
  <c r="F335" i="40" s="1"/>
  <c r="E336" i="40"/>
  <c r="F336" i="40" s="1"/>
  <c r="E337" i="40"/>
  <c r="F337" i="40" s="1"/>
  <c r="E338" i="40"/>
  <c r="E339" i="40"/>
  <c r="F339" i="40" s="1"/>
  <c r="E340" i="40"/>
  <c r="F340" i="40" s="1"/>
  <c r="E341" i="40"/>
  <c r="F341" i="40" s="1"/>
  <c r="E342" i="40"/>
  <c r="F342" i="40" s="1"/>
  <c r="E343" i="40"/>
  <c r="F343" i="40" s="1"/>
  <c r="E344" i="40"/>
  <c r="F344" i="40" s="1"/>
  <c r="E345" i="40"/>
  <c r="F345" i="40" s="1"/>
  <c r="E346" i="40"/>
  <c r="F346" i="40" s="1"/>
  <c r="E347" i="40"/>
  <c r="F347" i="40" s="1"/>
  <c r="E348" i="40"/>
  <c r="F348" i="40" s="1"/>
  <c r="E349" i="40"/>
  <c r="F349" i="40" s="1"/>
  <c r="E350" i="40"/>
  <c r="F350" i="40" s="1"/>
  <c r="E351" i="40"/>
  <c r="F351" i="40" s="1"/>
  <c r="E352" i="40"/>
  <c r="F352" i="40" s="1"/>
  <c r="E353" i="40"/>
  <c r="F353" i="40" s="1"/>
  <c r="E354" i="40"/>
  <c r="F354" i="40" s="1"/>
  <c r="E355" i="40"/>
  <c r="F355" i="40" s="1"/>
  <c r="E356" i="40"/>
  <c r="F356" i="40" s="1"/>
  <c r="E357" i="40"/>
  <c r="F357" i="40" s="1"/>
  <c r="E358" i="40"/>
  <c r="F358" i="40" s="1"/>
  <c r="E359" i="40"/>
  <c r="F359" i="40" s="1"/>
  <c r="E360" i="40"/>
  <c r="F360" i="40" s="1"/>
  <c r="E361" i="40"/>
  <c r="F361" i="40" s="1"/>
  <c r="E362" i="40"/>
  <c r="F362" i="40" s="1"/>
  <c r="E363" i="40"/>
  <c r="F363" i="40" s="1"/>
  <c r="E364" i="40"/>
  <c r="F364" i="40" s="1"/>
  <c r="E365" i="40"/>
  <c r="F365" i="40" s="1"/>
  <c r="E366" i="40"/>
  <c r="F366" i="40" s="1"/>
  <c r="E367" i="40"/>
  <c r="F367" i="40" s="1"/>
  <c r="E368" i="40"/>
  <c r="E369" i="40"/>
  <c r="F369" i="40" s="1"/>
  <c r="E370" i="40"/>
  <c r="F370" i="40" s="1"/>
  <c r="E371" i="40"/>
  <c r="F371" i="40" s="1"/>
  <c r="E372" i="40"/>
  <c r="F372" i="40" s="1"/>
  <c r="E373" i="40"/>
  <c r="F373" i="40" s="1"/>
  <c r="E374" i="40"/>
  <c r="F374" i="40" s="1"/>
  <c r="E375" i="40"/>
  <c r="F375" i="40" s="1"/>
  <c r="E376" i="40"/>
  <c r="F376" i="40" s="1"/>
  <c r="E377" i="40"/>
  <c r="F377" i="40" s="1"/>
  <c r="E378" i="40"/>
  <c r="E379" i="40"/>
  <c r="F379" i="40" s="1"/>
  <c r="E380" i="40"/>
  <c r="F380" i="40" s="1"/>
  <c r="E381" i="40"/>
  <c r="F381" i="40" s="1"/>
  <c r="E382" i="40"/>
  <c r="F382" i="40" s="1"/>
  <c r="E383" i="40"/>
  <c r="F383" i="40" s="1"/>
  <c r="E384" i="40"/>
  <c r="F384" i="40" s="1"/>
  <c r="E385" i="40"/>
  <c r="F385" i="40" s="1"/>
  <c r="E386" i="40"/>
  <c r="F386" i="40" s="1"/>
  <c r="E387" i="40"/>
  <c r="F387" i="40" s="1"/>
  <c r="E388" i="40"/>
  <c r="F388" i="40" s="1"/>
  <c r="E389" i="40"/>
  <c r="F389" i="40" s="1"/>
  <c r="E390" i="40"/>
  <c r="F390" i="40" s="1"/>
  <c r="E391" i="40"/>
  <c r="F391" i="40" s="1"/>
  <c r="E392" i="40"/>
  <c r="F392" i="40" s="1"/>
  <c r="E393" i="40"/>
  <c r="F393" i="40" s="1"/>
  <c r="E394" i="40"/>
  <c r="F394" i="40" s="1"/>
  <c r="E395" i="40"/>
  <c r="F395" i="40" s="1"/>
  <c r="E396" i="40"/>
  <c r="F396" i="40" s="1"/>
  <c r="E397" i="40"/>
  <c r="F397" i="40" s="1"/>
  <c r="E398" i="40"/>
  <c r="F398" i="40" s="1"/>
  <c r="E399" i="40"/>
  <c r="F399" i="40" s="1"/>
  <c r="E400" i="40"/>
  <c r="F400" i="40" s="1"/>
  <c r="E401" i="40"/>
  <c r="F401" i="40" s="1"/>
  <c r="E402" i="40"/>
  <c r="F402" i="40" s="1"/>
  <c r="E403" i="40"/>
  <c r="F403" i="40" s="1"/>
  <c r="E404" i="40"/>
  <c r="F404" i="40" s="1"/>
  <c r="E405" i="40"/>
  <c r="F405" i="40" s="1"/>
  <c r="E406" i="40"/>
  <c r="F406" i="40" s="1"/>
  <c r="E407" i="40"/>
  <c r="F407" i="40" s="1"/>
  <c r="E408" i="40"/>
  <c r="F408" i="40" s="1"/>
  <c r="E409" i="40"/>
  <c r="F409" i="40" s="1"/>
  <c r="E410" i="40"/>
  <c r="F410" i="40" s="1"/>
  <c r="E411" i="40"/>
  <c r="F411" i="40" s="1"/>
  <c r="E412" i="40"/>
  <c r="F412" i="40" s="1"/>
  <c r="E413" i="40"/>
  <c r="F413" i="40" s="1"/>
  <c r="E414" i="40"/>
  <c r="F414" i="40" s="1"/>
  <c r="E415" i="40"/>
  <c r="F415" i="40" s="1"/>
  <c r="E416" i="40"/>
  <c r="F416" i="40" s="1"/>
  <c r="E417" i="40"/>
  <c r="F417" i="40" s="1"/>
  <c r="E418" i="40"/>
  <c r="F418" i="40" s="1"/>
  <c r="E419" i="40"/>
  <c r="F419" i="40" s="1"/>
  <c r="E420" i="40"/>
  <c r="F420" i="40" s="1"/>
  <c r="E421" i="40"/>
  <c r="F421" i="40" s="1"/>
  <c r="E422" i="40"/>
  <c r="F422" i="40" s="1"/>
  <c r="E423" i="40"/>
  <c r="F423" i="40" s="1"/>
  <c r="E424" i="40"/>
  <c r="F424" i="40" s="1"/>
  <c r="E425" i="40"/>
  <c r="F425" i="40" s="1"/>
  <c r="E426" i="40"/>
  <c r="F426" i="40" s="1"/>
  <c r="E427" i="40"/>
  <c r="F427" i="40" s="1"/>
  <c r="E428" i="40"/>
  <c r="F428" i="40" s="1"/>
  <c r="E429" i="40"/>
  <c r="F429" i="40" s="1"/>
  <c r="E430" i="40"/>
  <c r="F430" i="40" s="1"/>
  <c r="E431" i="40"/>
  <c r="F431" i="40" s="1"/>
  <c r="E432" i="40"/>
  <c r="F432" i="40" s="1"/>
  <c r="E433" i="40"/>
  <c r="F433" i="40" s="1"/>
  <c r="E434" i="40"/>
  <c r="F434" i="40" s="1"/>
  <c r="E435" i="40"/>
  <c r="F435" i="40" s="1"/>
  <c r="E436" i="40"/>
  <c r="F436" i="40" s="1"/>
  <c r="E437" i="40"/>
  <c r="F437" i="40" s="1"/>
  <c r="E438" i="40"/>
  <c r="F438" i="40" s="1"/>
  <c r="E439" i="40"/>
  <c r="F439" i="40" s="1"/>
  <c r="E440" i="40"/>
  <c r="F440" i="40" s="1"/>
  <c r="E441" i="40"/>
  <c r="F441" i="40" s="1"/>
  <c r="E442" i="40"/>
  <c r="F442" i="40" s="1"/>
  <c r="E443" i="40"/>
  <c r="F443" i="40" s="1"/>
  <c r="E444" i="40"/>
  <c r="F444" i="40" s="1"/>
  <c r="E445" i="40"/>
  <c r="F445" i="40" s="1"/>
  <c r="E446" i="40"/>
  <c r="F446" i="40" s="1"/>
  <c r="E447" i="40"/>
  <c r="F447" i="40" s="1"/>
  <c r="E448" i="40"/>
  <c r="F448" i="40" s="1"/>
  <c r="E449" i="40"/>
  <c r="F449" i="40" s="1"/>
  <c r="E450" i="40"/>
  <c r="F450" i="40" s="1"/>
  <c r="E451" i="40"/>
  <c r="F451" i="40" s="1"/>
  <c r="E452" i="40"/>
  <c r="F452" i="40" s="1"/>
  <c r="E453" i="40"/>
  <c r="F453" i="40" s="1"/>
  <c r="E454" i="40"/>
  <c r="F454" i="40" s="1"/>
  <c r="E455" i="40"/>
  <c r="F455" i="40" s="1"/>
  <c r="E456" i="40"/>
  <c r="F456" i="40" s="1"/>
  <c r="E457" i="40"/>
  <c r="F457" i="40" s="1"/>
  <c r="E458" i="40"/>
  <c r="F458" i="40" s="1"/>
  <c r="E459" i="40"/>
  <c r="F459" i="40" s="1"/>
  <c r="E460" i="40"/>
  <c r="F460" i="40" s="1"/>
  <c r="E461" i="40"/>
  <c r="F461" i="40" s="1"/>
  <c r="E462" i="40"/>
  <c r="F462" i="40" s="1"/>
  <c r="E463" i="40"/>
  <c r="F463" i="40" s="1"/>
  <c r="E464" i="40"/>
  <c r="F464" i="40" s="1"/>
  <c r="E465" i="40"/>
  <c r="F465" i="40" s="1"/>
  <c r="E466" i="40"/>
  <c r="F466" i="40" s="1"/>
  <c r="E467" i="40"/>
  <c r="F467" i="40" s="1"/>
  <c r="E468" i="40"/>
  <c r="F468" i="40" s="1"/>
  <c r="E469" i="40"/>
  <c r="F469" i="40" s="1"/>
  <c r="E470" i="40"/>
  <c r="F470" i="40" s="1"/>
  <c r="E471" i="40"/>
  <c r="F471" i="40" s="1"/>
  <c r="E472" i="40"/>
  <c r="F472" i="40" s="1"/>
  <c r="E473" i="40"/>
  <c r="F473" i="40" s="1"/>
  <c r="E474" i="40"/>
  <c r="F474" i="40" s="1"/>
  <c r="E475" i="40"/>
  <c r="F475" i="40" s="1"/>
  <c r="E476" i="40"/>
  <c r="F476" i="40" s="1"/>
  <c r="E477" i="40"/>
  <c r="F477" i="40" s="1"/>
  <c r="E478" i="40"/>
  <c r="F478" i="40" s="1"/>
  <c r="E479" i="40"/>
  <c r="F479" i="40" s="1"/>
  <c r="E480" i="40"/>
  <c r="F480" i="40" s="1"/>
  <c r="E481" i="40"/>
  <c r="F481" i="40" s="1"/>
  <c r="E482" i="40"/>
  <c r="F482" i="40" s="1"/>
  <c r="E483" i="40"/>
  <c r="F483" i="40" s="1"/>
  <c r="E484" i="40"/>
  <c r="F484" i="40" s="1"/>
  <c r="E485" i="40"/>
  <c r="F485" i="40" s="1"/>
  <c r="E486" i="40"/>
  <c r="F486" i="40" s="1"/>
  <c r="E487" i="40"/>
  <c r="F487" i="40" s="1"/>
  <c r="E488" i="40"/>
  <c r="F488" i="40" s="1"/>
  <c r="E489" i="40"/>
  <c r="F489" i="40" s="1"/>
  <c r="E490" i="40"/>
  <c r="F490" i="40" s="1"/>
  <c r="E491" i="40"/>
  <c r="F491" i="40" s="1"/>
  <c r="E492" i="40"/>
  <c r="F492" i="40" s="1"/>
  <c r="E493" i="40"/>
  <c r="F493" i="40" s="1"/>
  <c r="E494" i="40"/>
  <c r="F494" i="40" s="1"/>
  <c r="E495" i="40"/>
  <c r="F495" i="40" s="1"/>
  <c r="E496" i="40"/>
  <c r="F496" i="40" s="1"/>
  <c r="E497" i="40"/>
  <c r="F497" i="40" s="1"/>
  <c r="E498" i="40"/>
  <c r="F498" i="40" s="1"/>
  <c r="E499" i="40"/>
  <c r="F499" i="40" s="1"/>
  <c r="E500" i="40"/>
  <c r="F500" i="40" s="1"/>
  <c r="E501" i="40"/>
  <c r="E502" i="40"/>
  <c r="F502" i="40" s="1"/>
  <c r="E503" i="40"/>
  <c r="F503" i="40" s="1"/>
  <c r="E504" i="40"/>
  <c r="F504" i="40" s="1"/>
  <c r="E505" i="40"/>
  <c r="F505" i="40" s="1"/>
  <c r="E506" i="40"/>
  <c r="F506" i="40" s="1"/>
  <c r="E507" i="40"/>
  <c r="F507" i="40" s="1"/>
  <c r="E508" i="40"/>
  <c r="F508" i="40" s="1"/>
  <c r="E509" i="40"/>
  <c r="F509" i="40" s="1"/>
  <c r="E510" i="40"/>
  <c r="F510" i="40" s="1"/>
  <c r="E511" i="40"/>
  <c r="F511" i="40" s="1"/>
  <c r="E512" i="40"/>
  <c r="F512" i="40" s="1"/>
  <c r="E513" i="40"/>
  <c r="F513" i="40" s="1"/>
  <c r="E514" i="40"/>
  <c r="F514" i="40" s="1"/>
  <c r="E515" i="40"/>
  <c r="F515" i="40" s="1"/>
  <c r="E516" i="40"/>
  <c r="F516" i="40" s="1"/>
  <c r="E517" i="40"/>
  <c r="F517" i="40" s="1"/>
  <c r="E518" i="40"/>
  <c r="F518" i="40" s="1"/>
  <c r="E519" i="40"/>
  <c r="F519" i="40" s="1"/>
  <c r="E520" i="40"/>
  <c r="F520" i="40" s="1"/>
  <c r="E521" i="40"/>
  <c r="F521" i="40" s="1"/>
  <c r="E522" i="40"/>
  <c r="F522" i="40" s="1"/>
  <c r="E523" i="40"/>
  <c r="F523" i="40" s="1"/>
  <c r="E524" i="40"/>
  <c r="F524" i="40" s="1"/>
  <c r="E525" i="40"/>
  <c r="F525" i="40" s="1"/>
  <c r="E526" i="40"/>
  <c r="F526" i="40" s="1"/>
  <c r="E527" i="40"/>
  <c r="F527" i="40" s="1"/>
  <c r="E528" i="40"/>
  <c r="F528" i="40" s="1"/>
  <c r="E529" i="40"/>
  <c r="F529" i="40" s="1"/>
  <c r="E530" i="40"/>
  <c r="F530" i="40" s="1"/>
  <c r="E531" i="40"/>
  <c r="F531" i="40" s="1"/>
  <c r="E532" i="40"/>
  <c r="F532" i="40" s="1"/>
  <c r="E533" i="40"/>
  <c r="F533" i="40" s="1"/>
  <c r="E534" i="40"/>
  <c r="F534" i="40" s="1"/>
  <c r="E535" i="40"/>
  <c r="F535" i="40" s="1"/>
  <c r="E536" i="40"/>
  <c r="F536" i="40" s="1"/>
  <c r="E537" i="40"/>
  <c r="F537" i="40" s="1"/>
  <c r="E538" i="40"/>
  <c r="F538" i="40" s="1"/>
  <c r="E539" i="40"/>
  <c r="F539" i="40" s="1"/>
  <c r="E540" i="40"/>
  <c r="F540" i="40" s="1"/>
  <c r="E541" i="40"/>
  <c r="F541" i="40" s="1"/>
  <c r="E542" i="40"/>
  <c r="F542" i="40" s="1"/>
  <c r="E543" i="40"/>
  <c r="F543" i="40" s="1"/>
  <c r="E544" i="40"/>
  <c r="F544" i="40" s="1"/>
  <c r="E545" i="40"/>
  <c r="F545" i="40" s="1"/>
  <c r="E546" i="40"/>
  <c r="F546" i="40" s="1"/>
  <c r="E547" i="40"/>
  <c r="F547" i="40" s="1"/>
  <c r="E548" i="40"/>
  <c r="F548" i="40" s="1"/>
  <c r="E549" i="40"/>
  <c r="F549" i="40" s="1"/>
  <c r="E550" i="40"/>
  <c r="F550" i="40" s="1"/>
  <c r="E551" i="40"/>
  <c r="F551" i="40" s="1"/>
  <c r="E552" i="40"/>
  <c r="F552" i="40" s="1"/>
  <c r="E553" i="40"/>
  <c r="F553" i="40" s="1"/>
  <c r="E554" i="40"/>
  <c r="F554" i="40" s="1"/>
  <c r="E555" i="40"/>
  <c r="F555" i="40" s="1"/>
  <c r="E556" i="40"/>
  <c r="F556" i="40" s="1"/>
  <c r="E557" i="40"/>
  <c r="F557" i="40" s="1"/>
  <c r="E558" i="40"/>
  <c r="F558" i="40" s="1"/>
  <c r="E559" i="40"/>
  <c r="F559" i="40" s="1"/>
  <c r="E560" i="40"/>
  <c r="F560" i="40" s="1"/>
  <c r="E561" i="40"/>
  <c r="F561" i="40" s="1"/>
  <c r="E562" i="40"/>
  <c r="F562" i="40" s="1"/>
  <c r="E563" i="40"/>
  <c r="F563" i="40" s="1"/>
  <c r="E564" i="40"/>
  <c r="F564" i="40" s="1"/>
  <c r="E565" i="40"/>
  <c r="F565" i="40" s="1"/>
  <c r="E566" i="40"/>
  <c r="F566" i="40" s="1"/>
  <c r="E567" i="40"/>
  <c r="F567" i="40" s="1"/>
  <c r="E568" i="40"/>
  <c r="F568" i="40" s="1"/>
  <c r="E569" i="40"/>
  <c r="F569" i="40" s="1"/>
  <c r="E570" i="40"/>
  <c r="F570" i="40" s="1"/>
  <c r="E571" i="40"/>
  <c r="F571" i="40" s="1"/>
  <c r="E572" i="40"/>
  <c r="F572" i="40" s="1"/>
  <c r="E573" i="40"/>
  <c r="F573" i="40" s="1"/>
  <c r="E574" i="40"/>
  <c r="F574" i="40" s="1"/>
  <c r="E575" i="40"/>
  <c r="F575" i="40" s="1"/>
  <c r="E576" i="40"/>
  <c r="F576" i="40" s="1"/>
  <c r="E577" i="40"/>
  <c r="F577" i="40" s="1"/>
  <c r="E578" i="40"/>
  <c r="F578" i="40" s="1"/>
  <c r="E579" i="40"/>
  <c r="F579" i="40" s="1"/>
  <c r="E580" i="40"/>
  <c r="F580" i="40" s="1"/>
  <c r="E581" i="40"/>
  <c r="F581" i="40" s="1"/>
  <c r="E582" i="40"/>
  <c r="F582" i="40" s="1"/>
  <c r="E583" i="40"/>
  <c r="F583" i="40" s="1"/>
  <c r="E584" i="40"/>
  <c r="F584" i="40" s="1"/>
  <c r="E585" i="40"/>
  <c r="F585" i="40" s="1"/>
  <c r="E586" i="40"/>
  <c r="F586" i="40" s="1"/>
  <c r="E587" i="40"/>
  <c r="F587" i="40" s="1"/>
  <c r="E588" i="40"/>
  <c r="F588" i="40" s="1"/>
  <c r="E589" i="40"/>
  <c r="F589" i="40" s="1"/>
  <c r="E590" i="40"/>
  <c r="F590" i="40" s="1"/>
  <c r="E591" i="40"/>
  <c r="F591" i="40" s="1"/>
  <c r="E592" i="40"/>
  <c r="F592" i="40" s="1"/>
  <c r="E593" i="40"/>
  <c r="F593" i="40" s="1"/>
  <c r="E594" i="40"/>
  <c r="F594" i="40" s="1"/>
  <c r="E595" i="40"/>
  <c r="F595" i="40" s="1"/>
  <c r="E596" i="40"/>
  <c r="F596" i="40" s="1"/>
  <c r="E597" i="40"/>
  <c r="F597" i="40" s="1"/>
  <c r="E598" i="40"/>
  <c r="F598" i="40" s="1"/>
  <c r="E599" i="40"/>
  <c r="F599" i="40" s="1"/>
  <c r="E600" i="40"/>
  <c r="F600" i="40" s="1"/>
  <c r="E601" i="40"/>
  <c r="E602" i="40"/>
  <c r="F602" i="40" s="1"/>
  <c r="E603" i="40"/>
  <c r="F603" i="40" s="1"/>
  <c r="E604" i="40"/>
  <c r="F604" i="40" s="1"/>
  <c r="E605" i="40"/>
  <c r="F605" i="40" s="1"/>
  <c r="E606" i="40"/>
  <c r="F606" i="40" s="1"/>
  <c r="E607" i="40"/>
  <c r="F607" i="40" s="1"/>
  <c r="E608" i="40"/>
  <c r="F608" i="40" s="1"/>
  <c r="E609" i="40"/>
  <c r="F609" i="40" s="1"/>
  <c r="E610" i="40"/>
  <c r="F610" i="40" s="1"/>
  <c r="E611" i="40"/>
  <c r="F611" i="40" s="1"/>
  <c r="E612" i="40"/>
  <c r="F612" i="40" s="1"/>
  <c r="E613" i="40"/>
  <c r="F613" i="40" s="1"/>
  <c r="E614" i="40"/>
  <c r="F614" i="40" s="1"/>
  <c r="E615" i="40"/>
  <c r="F615" i="40" s="1"/>
  <c r="E616" i="40"/>
  <c r="F616" i="40" s="1"/>
  <c r="E617" i="40"/>
  <c r="F617" i="40" s="1"/>
  <c r="E618" i="40"/>
  <c r="F618" i="40" s="1"/>
  <c r="E619" i="40"/>
  <c r="F619" i="40" s="1"/>
  <c r="E620" i="40"/>
  <c r="F620" i="40" s="1"/>
  <c r="E621" i="40"/>
  <c r="F621" i="40" s="1"/>
  <c r="E622" i="40"/>
  <c r="F622" i="40" s="1"/>
  <c r="E623" i="40"/>
  <c r="F623" i="40" s="1"/>
  <c r="E624" i="40"/>
  <c r="F624" i="40" s="1"/>
  <c r="E625" i="40"/>
  <c r="F625" i="40" s="1"/>
  <c r="E626" i="40"/>
  <c r="F626" i="40" s="1"/>
  <c r="E627" i="40"/>
  <c r="F627" i="40" s="1"/>
  <c r="E628" i="40"/>
  <c r="F628" i="40" s="1"/>
  <c r="E629" i="40"/>
  <c r="F629" i="40" s="1"/>
  <c r="E630" i="40"/>
  <c r="F630" i="40" s="1"/>
  <c r="E631" i="40"/>
  <c r="F631" i="40" s="1"/>
  <c r="E632" i="40"/>
  <c r="F632" i="40" s="1"/>
  <c r="E633" i="40"/>
  <c r="F633" i="40" s="1"/>
  <c r="E634" i="40"/>
  <c r="F634" i="40" s="1"/>
  <c r="E635" i="40"/>
  <c r="F635" i="40" s="1"/>
  <c r="E636" i="40"/>
  <c r="F636" i="40" s="1"/>
  <c r="E637" i="40"/>
  <c r="F637" i="40" s="1"/>
  <c r="E638" i="40"/>
  <c r="F638" i="40" s="1"/>
  <c r="E639" i="40"/>
  <c r="F639" i="40" s="1"/>
  <c r="E640" i="40"/>
  <c r="F640" i="40" s="1"/>
  <c r="E641" i="40"/>
  <c r="F641" i="40" s="1"/>
  <c r="E642" i="40"/>
  <c r="F642" i="40" s="1"/>
  <c r="E643" i="40"/>
  <c r="F643" i="40" s="1"/>
  <c r="E644" i="40"/>
  <c r="F644" i="40" s="1"/>
  <c r="E645" i="40"/>
  <c r="F645" i="40" s="1"/>
  <c r="E646" i="40"/>
  <c r="F646" i="40" s="1"/>
  <c r="E647" i="40"/>
  <c r="F647" i="40" s="1"/>
  <c r="E648" i="40"/>
  <c r="F648" i="40" s="1"/>
  <c r="E649" i="40"/>
  <c r="F649" i="40" s="1"/>
  <c r="E650" i="40"/>
  <c r="F650" i="40" s="1"/>
  <c r="E651" i="40"/>
  <c r="F651" i="40" s="1"/>
  <c r="E652" i="40"/>
  <c r="F652" i="40" s="1"/>
  <c r="E653" i="40"/>
  <c r="F653" i="40" s="1"/>
  <c r="E654" i="40"/>
  <c r="F654" i="40" s="1"/>
  <c r="E655" i="40"/>
  <c r="F655" i="40" s="1"/>
  <c r="E656" i="40"/>
  <c r="F656" i="40" s="1"/>
  <c r="E657" i="40"/>
  <c r="F657" i="40" s="1"/>
  <c r="E658" i="40"/>
  <c r="F658" i="40" s="1"/>
  <c r="E659" i="40"/>
  <c r="F659" i="40" s="1"/>
  <c r="E660" i="40"/>
  <c r="F660" i="40" s="1"/>
  <c r="E661" i="40"/>
  <c r="F661" i="40" s="1"/>
  <c r="E662" i="40"/>
  <c r="F662" i="40" s="1"/>
  <c r="E663" i="40"/>
  <c r="F663" i="40" s="1"/>
  <c r="E664" i="40"/>
  <c r="F664" i="40" s="1"/>
  <c r="E665" i="40"/>
  <c r="F665" i="40" s="1"/>
  <c r="E666" i="40"/>
  <c r="F666" i="40" s="1"/>
  <c r="E667" i="40"/>
  <c r="F667" i="40" s="1"/>
  <c r="E668" i="40"/>
  <c r="F668" i="40" s="1"/>
  <c r="E669" i="40"/>
  <c r="F669" i="40" s="1"/>
  <c r="E670" i="40"/>
  <c r="F670" i="40" s="1"/>
  <c r="E671" i="40"/>
  <c r="F671" i="40" s="1"/>
  <c r="E672" i="40"/>
  <c r="F672" i="40" s="1"/>
  <c r="E673" i="40"/>
  <c r="F673" i="40" s="1"/>
  <c r="E674" i="40"/>
  <c r="F674" i="40" s="1"/>
  <c r="E675" i="40"/>
  <c r="F675" i="40" s="1"/>
  <c r="E676" i="40"/>
  <c r="F676" i="40" s="1"/>
  <c r="E677" i="40"/>
  <c r="F677" i="40" s="1"/>
  <c r="E678" i="40"/>
  <c r="F678" i="40" s="1"/>
  <c r="E679" i="40"/>
  <c r="F679" i="40" s="1"/>
  <c r="E680" i="40"/>
  <c r="F680" i="40" s="1"/>
  <c r="E681" i="40"/>
  <c r="F681" i="40" s="1"/>
  <c r="E682" i="40"/>
  <c r="F682" i="40" s="1"/>
  <c r="E683" i="40"/>
  <c r="F683" i="40" s="1"/>
  <c r="E684" i="40"/>
  <c r="F684" i="40" s="1"/>
  <c r="E685" i="40"/>
  <c r="F685" i="40" s="1"/>
  <c r="E686" i="40"/>
  <c r="F686" i="40" s="1"/>
  <c r="E687" i="40"/>
  <c r="F687" i="40" s="1"/>
  <c r="E688" i="40"/>
  <c r="E689" i="40"/>
  <c r="F689" i="40" s="1"/>
  <c r="E690" i="40"/>
  <c r="F690" i="40" s="1"/>
  <c r="E691" i="40"/>
  <c r="F691" i="40" s="1"/>
  <c r="E692" i="40"/>
  <c r="F692" i="40" s="1"/>
  <c r="E693" i="40"/>
  <c r="F693" i="40" s="1"/>
  <c r="E694" i="40"/>
  <c r="F694" i="40" s="1"/>
  <c r="E695" i="40"/>
  <c r="F695" i="40" s="1"/>
  <c r="E696" i="40"/>
  <c r="F696" i="40" s="1"/>
  <c r="E697" i="40"/>
  <c r="F697" i="40" s="1"/>
  <c r="E698" i="40"/>
  <c r="F698" i="40" s="1"/>
  <c r="E699" i="40"/>
  <c r="F699" i="40" s="1"/>
  <c r="E700" i="40"/>
  <c r="F700" i="40" s="1"/>
  <c r="E701" i="40"/>
  <c r="E702" i="40"/>
  <c r="F702" i="40" s="1"/>
  <c r="E703" i="40"/>
  <c r="F703" i="40" s="1"/>
  <c r="E704" i="40"/>
  <c r="F704" i="40" s="1"/>
  <c r="E705" i="40"/>
  <c r="F705" i="40" s="1"/>
  <c r="E706" i="40"/>
  <c r="F706" i="40" s="1"/>
  <c r="E707" i="40"/>
  <c r="F707" i="40" s="1"/>
  <c r="E708" i="40"/>
  <c r="E709" i="40"/>
  <c r="F709" i="40" s="1"/>
  <c r="E710" i="40"/>
  <c r="F710" i="40" s="1"/>
  <c r="E711" i="40"/>
  <c r="F711" i="40" s="1"/>
  <c r="E712" i="40"/>
  <c r="F712" i="40" s="1"/>
  <c r="E713" i="40"/>
  <c r="F713" i="40" s="1"/>
  <c r="E714" i="40"/>
  <c r="F714" i="40" s="1"/>
  <c r="E715" i="40"/>
  <c r="F715" i="40" s="1"/>
  <c r="E716" i="40"/>
  <c r="F716" i="40" s="1"/>
  <c r="E717" i="40"/>
  <c r="F717" i="40" s="1"/>
  <c r="E718" i="40"/>
  <c r="F718" i="40" s="1"/>
  <c r="E719" i="40"/>
  <c r="F719" i="40" s="1"/>
  <c r="E720" i="40"/>
  <c r="F720" i="40" s="1"/>
  <c r="E721" i="40"/>
  <c r="F721" i="40" s="1"/>
  <c r="E722" i="40"/>
  <c r="F722" i="40" s="1"/>
  <c r="E723" i="40"/>
  <c r="F723" i="40" s="1"/>
  <c r="E724" i="40"/>
  <c r="F724" i="40" s="1"/>
  <c r="E725" i="40"/>
  <c r="F725" i="40" s="1"/>
  <c r="E726" i="40"/>
  <c r="F726" i="40" s="1"/>
  <c r="E727" i="40"/>
  <c r="F727" i="40" s="1"/>
  <c r="E728" i="40"/>
  <c r="F728" i="40" s="1"/>
  <c r="E729" i="40"/>
  <c r="F729" i="40" s="1"/>
  <c r="E730" i="40"/>
  <c r="F730" i="40" s="1"/>
  <c r="E731" i="40"/>
  <c r="F731" i="40" s="1"/>
  <c r="E732" i="40"/>
  <c r="F732" i="40" s="1"/>
  <c r="E733" i="40"/>
  <c r="F733" i="40" s="1"/>
  <c r="E734" i="40"/>
  <c r="F734" i="40" s="1"/>
  <c r="E735" i="40"/>
  <c r="F735" i="40" s="1"/>
  <c r="E736" i="40"/>
  <c r="F736" i="40" s="1"/>
  <c r="E737" i="40"/>
  <c r="F737" i="40" s="1"/>
  <c r="E738" i="40"/>
  <c r="F738" i="40" s="1"/>
  <c r="E739" i="40"/>
  <c r="F739" i="40" s="1"/>
  <c r="E740" i="40"/>
  <c r="F740" i="40" s="1"/>
  <c r="E741" i="40"/>
  <c r="F741" i="40" s="1"/>
  <c r="E742" i="40"/>
  <c r="F742" i="40" s="1"/>
  <c r="E743" i="40"/>
  <c r="F743" i="40" s="1"/>
  <c r="E744" i="40"/>
  <c r="F744" i="40" s="1"/>
  <c r="E745" i="40"/>
  <c r="F745" i="40" s="1"/>
  <c r="E746" i="40"/>
  <c r="F746" i="40" s="1"/>
  <c r="E747" i="40"/>
  <c r="F747" i="40" s="1"/>
  <c r="E748" i="40"/>
  <c r="E749" i="40"/>
  <c r="F749" i="40" s="1"/>
  <c r="E750" i="40"/>
  <c r="F750" i="40" s="1"/>
  <c r="E751" i="40"/>
  <c r="F751" i="40" s="1"/>
  <c r="E752" i="40"/>
  <c r="F752" i="40" s="1"/>
  <c r="E753" i="40"/>
  <c r="F753" i="40" s="1"/>
  <c r="E754" i="40"/>
  <c r="F754" i="40" s="1"/>
  <c r="E755" i="40"/>
  <c r="F755" i="40" s="1"/>
  <c r="E756" i="40"/>
  <c r="F756" i="40" s="1"/>
  <c r="E757" i="40"/>
  <c r="F757" i="40" s="1"/>
  <c r="E758" i="40"/>
  <c r="F758" i="40" s="1"/>
  <c r="E759" i="40"/>
  <c r="F759" i="40" s="1"/>
  <c r="E760" i="40"/>
  <c r="F760" i="40" s="1"/>
  <c r="E761" i="40"/>
  <c r="F761" i="40" s="1"/>
  <c r="E762" i="40"/>
  <c r="F762" i="40" s="1"/>
  <c r="E763" i="40"/>
  <c r="F763" i="40" s="1"/>
  <c r="E764" i="40"/>
  <c r="F764" i="40" s="1"/>
  <c r="E765" i="40"/>
  <c r="F765" i="40" s="1"/>
  <c r="E766" i="40"/>
  <c r="F766" i="40" s="1"/>
  <c r="E767" i="40"/>
  <c r="F767" i="40" s="1"/>
  <c r="E768" i="40"/>
  <c r="F768" i="40" s="1"/>
  <c r="E769" i="40"/>
  <c r="F769" i="40" s="1"/>
  <c r="E770" i="40"/>
  <c r="F770" i="40" s="1"/>
  <c r="E771" i="40"/>
  <c r="F771" i="40" s="1"/>
  <c r="E772" i="40"/>
  <c r="F772" i="40" s="1"/>
  <c r="E773" i="40"/>
  <c r="F773" i="40" s="1"/>
  <c r="E774" i="40"/>
  <c r="F774" i="40" s="1"/>
  <c r="E775" i="40"/>
  <c r="F775" i="40" s="1"/>
  <c r="E776" i="40"/>
  <c r="F776" i="40" s="1"/>
  <c r="E777" i="40"/>
  <c r="F777" i="40" s="1"/>
  <c r="E778" i="40"/>
  <c r="F778" i="40" s="1"/>
  <c r="E779" i="40"/>
  <c r="F779" i="40" s="1"/>
  <c r="E780" i="40"/>
  <c r="F780" i="40" s="1"/>
  <c r="E781" i="40"/>
  <c r="F781" i="40" s="1"/>
  <c r="E782" i="40"/>
  <c r="F782" i="40" s="1"/>
  <c r="E783" i="40"/>
  <c r="F783" i="40" s="1"/>
  <c r="E784" i="40"/>
  <c r="F784" i="40" s="1"/>
  <c r="E785" i="40"/>
  <c r="F785" i="40" s="1"/>
  <c r="E786" i="40"/>
  <c r="F786" i="40" s="1"/>
  <c r="E787" i="40"/>
  <c r="F787" i="40" s="1"/>
  <c r="E788" i="40"/>
  <c r="F788" i="40" s="1"/>
  <c r="E789" i="40"/>
  <c r="F789" i="40" s="1"/>
  <c r="E790" i="40"/>
  <c r="F790" i="40" s="1"/>
  <c r="E791" i="40"/>
  <c r="F791" i="40" s="1"/>
  <c r="E792" i="40"/>
  <c r="F792" i="40" s="1"/>
  <c r="E793" i="40"/>
  <c r="F793" i="40" s="1"/>
  <c r="E794" i="40"/>
  <c r="F794" i="40" s="1"/>
  <c r="E795" i="40"/>
  <c r="F795" i="40" s="1"/>
  <c r="E796" i="40"/>
  <c r="F796" i="40" s="1"/>
  <c r="E797" i="40"/>
  <c r="F797" i="40" s="1"/>
  <c r="E798" i="40"/>
  <c r="F798" i="40" s="1"/>
  <c r="E799" i="40"/>
  <c r="F799" i="40" s="1"/>
  <c r="E800" i="40"/>
  <c r="F800" i="40" s="1"/>
  <c r="E801" i="40"/>
  <c r="F801" i="40" s="1"/>
  <c r="E802" i="40"/>
  <c r="F802" i="40" s="1"/>
  <c r="E803" i="40"/>
  <c r="F803" i="40" s="1"/>
  <c r="E804" i="40"/>
  <c r="F804" i="40" s="1"/>
  <c r="E805" i="40"/>
  <c r="F805" i="40" s="1"/>
  <c r="E806" i="40"/>
  <c r="F806" i="40" s="1"/>
  <c r="E807" i="40"/>
  <c r="F807" i="40" s="1"/>
  <c r="E808" i="40"/>
  <c r="E809" i="40"/>
  <c r="F809" i="40" s="1"/>
  <c r="E810" i="40"/>
  <c r="F810" i="40" s="1"/>
  <c r="E811" i="40"/>
  <c r="F811" i="40" s="1"/>
  <c r="E812" i="40"/>
  <c r="F812" i="40" s="1"/>
  <c r="E813" i="40"/>
  <c r="F813" i="40" s="1"/>
  <c r="E814" i="40"/>
  <c r="F814" i="40" s="1"/>
  <c r="E815" i="40"/>
  <c r="F815" i="40" s="1"/>
  <c r="E816" i="40"/>
  <c r="F816" i="40" s="1"/>
  <c r="E817" i="40"/>
  <c r="F817" i="40" s="1"/>
  <c r="E818" i="40"/>
  <c r="F818" i="40" s="1"/>
  <c r="E819" i="40"/>
  <c r="F819" i="40" s="1"/>
  <c r="E820" i="40"/>
  <c r="F820" i="40" s="1"/>
  <c r="E821" i="40"/>
  <c r="F821" i="40" s="1"/>
  <c r="E822" i="40"/>
  <c r="F822" i="40" s="1"/>
  <c r="E823" i="40"/>
  <c r="F823" i="40" s="1"/>
  <c r="E824" i="40"/>
  <c r="F824" i="40" s="1"/>
  <c r="E825" i="40"/>
  <c r="F825" i="40" s="1"/>
  <c r="E826" i="40"/>
  <c r="F826" i="40" s="1"/>
  <c r="E827" i="40"/>
  <c r="F827" i="40" s="1"/>
  <c r="E828" i="40"/>
  <c r="F828" i="40" s="1"/>
  <c r="E829" i="40"/>
  <c r="F829" i="40" s="1"/>
  <c r="E830" i="40"/>
  <c r="F830" i="40" s="1"/>
  <c r="E831" i="40"/>
  <c r="F831" i="40" s="1"/>
  <c r="E832" i="40"/>
  <c r="F832" i="40" s="1"/>
  <c r="E833" i="40"/>
  <c r="F833" i="40" s="1"/>
  <c r="E834" i="40"/>
  <c r="F834" i="40" s="1"/>
  <c r="E835" i="40"/>
  <c r="F835" i="40" s="1"/>
  <c r="E836" i="40"/>
  <c r="F836" i="40" s="1"/>
  <c r="E837" i="40"/>
  <c r="F837" i="40" s="1"/>
  <c r="E838" i="40"/>
  <c r="F838" i="40" s="1"/>
  <c r="E839" i="40"/>
  <c r="F839" i="40" s="1"/>
  <c r="E840" i="40"/>
  <c r="F840" i="40" s="1"/>
  <c r="E841" i="40"/>
  <c r="F841" i="40" s="1"/>
  <c r="E842" i="40"/>
  <c r="F842" i="40" s="1"/>
  <c r="E843" i="40"/>
  <c r="F843" i="40" s="1"/>
  <c r="E844" i="40"/>
  <c r="F844" i="40" s="1"/>
  <c r="E845" i="40"/>
  <c r="F845" i="40" s="1"/>
  <c r="E846" i="40"/>
  <c r="F846" i="40" s="1"/>
  <c r="E847" i="40"/>
  <c r="F847" i="40" s="1"/>
  <c r="E848" i="40"/>
  <c r="F848" i="40" s="1"/>
  <c r="E849" i="40"/>
  <c r="F849" i="40" s="1"/>
  <c r="E850" i="40"/>
  <c r="F850" i="40" s="1"/>
  <c r="E851" i="40"/>
  <c r="F851" i="40" s="1"/>
  <c r="E852" i="40"/>
  <c r="F852" i="40" s="1"/>
  <c r="E853" i="40"/>
  <c r="F853" i="40" s="1"/>
  <c r="E854" i="40"/>
  <c r="F854" i="40" s="1"/>
  <c r="E855" i="40"/>
  <c r="F855" i="40" s="1"/>
  <c r="E856" i="40"/>
  <c r="F856" i="40" s="1"/>
  <c r="E857" i="40"/>
  <c r="F857" i="40" s="1"/>
  <c r="E858" i="40"/>
  <c r="F858" i="40" s="1"/>
  <c r="E859" i="40"/>
  <c r="F859" i="40" s="1"/>
  <c r="E860" i="40"/>
  <c r="F860" i="40" s="1"/>
  <c r="E861" i="40"/>
  <c r="F861" i="40" s="1"/>
  <c r="E862" i="40"/>
  <c r="F862" i="40" s="1"/>
  <c r="E863" i="40"/>
  <c r="F863" i="40" s="1"/>
  <c r="E864" i="40"/>
  <c r="F864" i="40" s="1"/>
  <c r="E865" i="40"/>
  <c r="F865" i="40" s="1"/>
  <c r="E866" i="40"/>
  <c r="F866" i="40" s="1"/>
  <c r="E867" i="40"/>
  <c r="F867" i="40" s="1"/>
  <c r="E868" i="40"/>
  <c r="F868" i="40" s="1"/>
  <c r="E869" i="40"/>
  <c r="F869" i="40" s="1"/>
  <c r="E870" i="40"/>
  <c r="F870" i="40" s="1"/>
  <c r="E871" i="40"/>
  <c r="F871" i="40" s="1"/>
  <c r="E872" i="40"/>
  <c r="F872" i="40" s="1"/>
  <c r="E873" i="40"/>
  <c r="F873" i="40" s="1"/>
  <c r="E874" i="40"/>
  <c r="F874" i="40" s="1"/>
  <c r="E875" i="40"/>
  <c r="F875" i="40" s="1"/>
  <c r="E876" i="40"/>
  <c r="F876" i="40" s="1"/>
  <c r="E877" i="40"/>
  <c r="F877" i="40" s="1"/>
  <c r="E878" i="40"/>
  <c r="F878" i="40" s="1"/>
  <c r="E879" i="40"/>
  <c r="F879" i="40" s="1"/>
  <c r="E880" i="40"/>
  <c r="F880" i="40" s="1"/>
  <c r="E881" i="40"/>
  <c r="F881" i="40" s="1"/>
  <c r="E882" i="40"/>
  <c r="F882" i="40" s="1"/>
  <c r="E883" i="40"/>
  <c r="F883" i="40" s="1"/>
  <c r="E884" i="40"/>
  <c r="F884" i="40" s="1"/>
  <c r="E885" i="40"/>
  <c r="F885" i="40" s="1"/>
  <c r="E886" i="40"/>
  <c r="F886" i="40" s="1"/>
  <c r="E887" i="40"/>
  <c r="F887" i="40" s="1"/>
  <c r="E888" i="40"/>
  <c r="F888" i="40" s="1"/>
  <c r="E889" i="40"/>
  <c r="F889" i="40" s="1"/>
  <c r="E890" i="40"/>
  <c r="F890" i="40" s="1"/>
  <c r="E891" i="40"/>
  <c r="F891" i="40" s="1"/>
  <c r="E892" i="40"/>
  <c r="F892" i="40" s="1"/>
  <c r="E893" i="40"/>
  <c r="F893" i="40" s="1"/>
  <c r="E894" i="40"/>
  <c r="F894" i="40" s="1"/>
  <c r="E895" i="40"/>
  <c r="F895" i="40" s="1"/>
  <c r="E896" i="40"/>
  <c r="F896" i="40" s="1"/>
  <c r="E897" i="40"/>
  <c r="F897" i="40" s="1"/>
  <c r="E898" i="40"/>
  <c r="F898" i="40" s="1"/>
  <c r="E899" i="40"/>
  <c r="F899" i="40" s="1"/>
  <c r="E900" i="40"/>
  <c r="F900" i="40" s="1"/>
  <c r="E901" i="40"/>
  <c r="F901" i="40" s="1"/>
  <c r="E902" i="40"/>
  <c r="F902" i="40" s="1"/>
  <c r="E903" i="40"/>
  <c r="F903" i="40" s="1"/>
  <c r="E904" i="40"/>
  <c r="F904" i="40" s="1"/>
  <c r="E905" i="40"/>
  <c r="F905" i="40" s="1"/>
  <c r="E906" i="40"/>
  <c r="F906" i="40" s="1"/>
  <c r="E907" i="40"/>
  <c r="F907" i="40" s="1"/>
  <c r="E908" i="40"/>
  <c r="F908" i="40" s="1"/>
  <c r="E909" i="40"/>
  <c r="F909" i="40" s="1"/>
  <c r="E910" i="40"/>
  <c r="F910" i="40" s="1"/>
  <c r="E911" i="40"/>
  <c r="F911" i="40" s="1"/>
  <c r="E912" i="40"/>
  <c r="F912" i="40" s="1"/>
  <c r="E913" i="40"/>
  <c r="F913" i="40" s="1"/>
  <c r="E914" i="40"/>
  <c r="F914" i="40" s="1"/>
  <c r="E915" i="40"/>
  <c r="F915" i="40" s="1"/>
  <c r="E916" i="40"/>
  <c r="F916" i="40" s="1"/>
  <c r="E917" i="40"/>
  <c r="F917" i="40" s="1"/>
  <c r="E918" i="40"/>
  <c r="F918" i="40" s="1"/>
  <c r="E919" i="40"/>
  <c r="F919" i="40" s="1"/>
  <c r="E920" i="40"/>
  <c r="F920" i="40" s="1"/>
  <c r="E921" i="40"/>
  <c r="F921" i="40" s="1"/>
  <c r="E922" i="40"/>
  <c r="F922" i="40" s="1"/>
  <c r="E923" i="40"/>
  <c r="F923" i="40" s="1"/>
  <c r="E924" i="40"/>
  <c r="F924" i="40" s="1"/>
  <c r="E925" i="40"/>
  <c r="F925" i="40" s="1"/>
  <c r="E926" i="40"/>
  <c r="F926" i="40" s="1"/>
  <c r="E927" i="40"/>
  <c r="F927" i="40" s="1"/>
  <c r="E928" i="40"/>
  <c r="F928" i="40" s="1"/>
  <c r="E929" i="40"/>
  <c r="F929" i="40" s="1"/>
  <c r="E930" i="40"/>
  <c r="F930" i="40" s="1"/>
  <c r="E931" i="40"/>
  <c r="F931" i="40" s="1"/>
  <c r="E932" i="40"/>
  <c r="F932" i="40" s="1"/>
  <c r="E933" i="40"/>
  <c r="F933" i="40" s="1"/>
  <c r="E934" i="40"/>
  <c r="F934" i="40" s="1"/>
  <c r="E935" i="40"/>
  <c r="F935" i="40" s="1"/>
  <c r="E936" i="40"/>
  <c r="F936" i="40" s="1"/>
  <c r="E937" i="40"/>
  <c r="F937" i="40" s="1"/>
  <c r="E938" i="40"/>
  <c r="F938" i="40" s="1"/>
  <c r="E939" i="40"/>
  <c r="F939" i="40" s="1"/>
  <c r="E940" i="40"/>
  <c r="F940" i="40" s="1"/>
  <c r="E941" i="40"/>
  <c r="F941" i="40" s="1"/>
  <c r="E942" i="40"/>
  <c r="F942" i="40" s="1"/>
  <c r="E943" i="40"/>
  <c r="F943" i="40" s="1"/>
  <c r="E944" i="40"/>
  <c r="F944" i="40" s="1"/>
  <c r="E945" i="40"/>
  <c r="F945" i="40" s="1"/>
  <c r="E946" i="40"/>
  <c r="F946" i="40" s="1"/>
  <c r="E947" i="40"/>
  <c r="F947" i="40" s="1"/>
  <c r="E948" i="40"/>
  <c r="F948" i="40" s="1"/>
  <c r="E949" i="40"/>
  <c r="F949" i="40" s="1"/>
  <c r="E950" i="40"/>
  <c r="F950" i="40" s="1"/>
  <c r="E951" i="40"/>
  <c r="F951" i="40" s="1"/>
  <c r="E952" i="40"/>
  <c r="F952" i="40" s="1"/>
  <c r="E953" i="40"/>
  <c r="F953" i="40" s="1"/>
  <c r="E954" i="40"/>
  <c r="F954" i="40" s="1"/>
  <c r="E955" i="40"/>
  <c r="F955" i="40" s="1"/>
  <c r="E956" i="40"/>
  <c r="F956" i="40" s="1"/>
  <c r="E957" i="40"/>
  <c r="F957" i="40" s="1"/>
  <c r="E958" i="40"/>
  <c r="F958" i="40" s="1"/>
  <c r="E959" i="40"/>
  <c r="F959" i="40" s="1"/>
  <c r="E960" i="40"/>
  <c r="F960" i="40" s="1"/>
  <c r="E961" i="40"/>
  <c r="F961" i="40" s="1"/>
  <c r="E962" i="40"/>
  <c r="F962" i="40" s="1"/>
  <c r="E963" i="40"/>
  <c r="F963" i="40" s="1"/>
  <c r="E964" i="40"/>
  <c r="F964" i="40" s="1"/>
  <c r="E965" i="40"/>
  <c r="F965" i="40" s="1"/>
  <c r="E966" i="40"/>
  <c r="F966" i="40" s="1"/>
  <c r="E967" i="40"/>
  <c r="F967" i="40" s="1"/>
  <c r="E968" i="40"/>
  <c r="F968" i="40" s="1"/>
  <c r="E969" i="40"/>
  <c r="F969" i="40" s="1"/>
  <c r="E970" i="40"/>
  <c r="F970" i="40" s="1"/>
  <c r="E971" i="40"/>
  <c r="F971" i="40" s="1"/>
  <c r="E972" i="40"/>
  <c r="F972" i="40" s="1"/>
  <c r="E973" i="40"/>
  <c r="F973" i="40" s="1"/>
  <c r="E974" i="40"/>
  <c r="F974" i="40" s="1"/>
  <c r="E975" i="40"/>
  <c r="F975" i="40" s="1"/>
  <c r="E976" i="40"/>
  <c r="F976" i="40" s="1"/>
  <c r="E977" i="40"/>
  <c r="F977" i="40" s="1"/>
  <c r="E978" i="40"/>
  <c r="F978" i="40" s="1"/>
  <c r="E979" i="40"/>
  <c r="F979" i="40" s="1"/>
  <c r="E980" i="40"/>
  <c r="F980" i="40" s="1"/>
  <c r="E981" i="40"/>
  <c r="E982" i="40"/>
  <c r="F982" i="40" s="1"/>
  <c r="E983" i="40"/>
  <c r="F983" i="40" s="1"/>
  <c r="E984" i="40"/>
  <c r="F984" i="40" s="1"/>
  <c r="E985" i="40"/>
  <c r="F985" i="40" s="1"/>
  <c r="E986" i="40"/>
  <c r="F986" i="40" s="1"/>
  <c r="E987" i="40"/>
  <c r="F987" i="40" s="1"/>
  <c r="E988" i="40"/>
  <c r="F988" i="40" s="1"/>
  <c r="E989" i="40"/>
  <c r="F989" i="40" s="1"/>
  <c r="E990" i="40"/>
  <c r="F990" i="40" s="1"/>
  <c r="E991" i="40"/>
  <c r="F991" i="40" s="1"/>
  <c r="E992" i="40"/>
  <c r="F992" i="40" s="1"/>
  <c r="E993" i="40"/>
  <c r="F993" i="40" s="1"/>
  <c r="E994" i="40"/>
  <c r="F994" i="40" s="1"/>
  <c r="E995" i="40"/>
  <c r="F995" i="40" s="1"/>
  <c r="E996" i="40"/>
  <c r="F996" i="40" s="1"/>
  <c r="E997" i="40"/>
  <c r="F997" i="40" s="1"/>
  <c r="E998" i="40"/>
  <c r="F998" i="40" s="1"/>
  <c r="E999" i="40"/>
  <c r="F999" i="40" s="1"/>
  <c r="E1000" i="40"/>
  <c r="F1000" i="40" s="1"/>
  <c r="E1001" i="40"/>
  <c r="E1002" i="40"/>
  <c r="F1002" i="40" s="1"/>
  <c r="E1003" i="40"/>
  <c r="F1003" i="40" s="1"/>
  <c r="E1004" i="40"/>
  <c r="F1004" i="40" s="1"/>
  <c r="E1005" i="40"/>
  <c r="F1005" i="40" s="1"/>
  <c r="E1006" i="40"/>
  <c r="F1006" i="40" s="1"/>
  <c r="E1007" i="40"/>
  <c r="F1007" i="40" s="1"/>
  <c r="E1008" i="40"/>
  <c r="F1008" i="40" s="1"/>
  <c r="E1009" i="40"/>
  <c r="F1009" i="40" s="1"/>
  <c r="E1010" i="40"/>
  <c r="F1010" i="40" s="1"/>
  <c r="E1011" i="40"/>
  <c r="F1011" i="40" s="1"/>
  <c r="E1012" i="40"/>
  <c r="F1012" i="40" s="1"/>
  <c r="E1013" i="40"/>
  <c r="F1013" i="40" s="1"/>
  <c r="E1014" i="40"/>
  <c r="F1014" i="40" s="1"/>
  <c r="E1015" i="40"/>
  <c r="F1015" i="40" s="1"/>
  <c r="E1016" i="40"/>
  <c r="F1016" i="40" s="1"/>
  <c r="E1017" i="40"/>
  <c r="F1017" i="40" s="1"/>
  <c r="E1018" i="40"/>
  <c r="F1018" i="40" s="1"/>
  <c r="E1019" i="40"/>
  <c r="F1019" i="40" s="1"/>
  <c r="E1020" i="40"/>
  <c r="F1020" i="40" s="1"/>
  <c r="E1021" i="40"/>
  <c r="E1022" i="40"/>
  <c r="F1022" i="40" s="1"/>
  <c r="E1023" i="40"/>
  <c r="F1023" i="40" s="1"/>
  <c r="E1024" i="40"/>
  <c r="F1024" i="40" s="1"/>
  <c r="E1025" i="40"/>
  <c r="F1025" i="40" s="1"/>
  <c r="E1026" i="40"/>
  <c r="F1026" i="40" s="1"/>
  <c r="E1027" i="40"/>
  <c r="F1027" i="40" s="1"/>
  <c r="E1028" i="40"/>
  <c r="F1028" i="40" s="1"/>
  <c r="E1029" i="40"/>
  <c r="F1029" i="40" s="1"/>
  <c r="E1030" i="40"/>
  <c r="F1030" i="40" s="1"/>
  <c r="E1031" i="40"/>
  <c r="F1031" i="40" s="1"/>
  <c r="E1032" i="40"/>
  <c r="F1032" i="40" s="1"/>
  <c r="E1033" i="40"/>
  <c r="F1033" i="40" s="1"/>
  <c r="E1034" i="40"/>
  <c r="F1034" i="40" s="1"/>
  <c r="E1035" i="40"/>
  <c r="F1035" i="40" s="1"/>
  <c r="E1036" i="40"/>
  <c r="F1036" i="40" s="1"/>
  <c r="E1037" i="40"/>
  <c r="F1037" i="40" s="1"/>
  <c r="E1038" i="40"/>
  <c r="F1038" i="40" s="1"/>
  <c r="E1039" i="40"/>
  <c r="F1039" i="40" s="1"/>
  <c r="E1040" i="40"/>
  <c r="F1040" i="40" s="1"/>
  <c r="E1041" i="40"/>
  <c r="F1041" i="40" s="1"/>
  <c r="E1042" i="40"/>
  <c r="F1042" i="40" s="1"/>
  <c r="E1043" i="40"/>
  <c r="F1043" i="40" s="1"/>
  <c r="E1044" i="40"/>
  <c r="F1044" i="40" s="1"/>
  <c r="E1045" i="40"/>
  <c r="F1045" i="40" s="1"/>
  <c r="E1046" i="40"/>
  <c r="F1046" i="40" s="1"/>
  <c r="E1047" i="40"/>
  <c r="F1047" i="40" s="1"/>
  <c r="E1048" i="40"/>
  <c r="F1048" i="40" s="1"/>
  <c r="E1049" i="40"/>
  <c r="F1049" i="40" s="1"/>
  <c r="E1050" i="40"/>
  <c r="F1050" i="40" s="1"/>
  <c r="E1051" i="40"/>
  <c r="F1051" i="40" s="1"/>
  <c r="E1052" i="40"/>
  <c r="F1052" i="40" s="1"/>
  <c r="E1053" i="40"/>
  <c r="F1053" i="40" s="1"/>
  <c r="E1054" i="40"/>
  <c r="F1054" i="40" s="1"/>
  <c r="E1055" i="40"/>
  <c r="F1055" i="40" s="1"/>
  <c r="E1056" i="40"/>
  <c r="F1056" i="40" s="1"/>
  <c r="E1057" i="40"/>
  <c r="F1057" i="40" s="1"/>
  <c r="E1058" i="40"/>
  <c r="F1058" i="40" s="1"/>
  <c r="E1059" i="40"/>
  <c r="F1059" i="40" s="1"/>
  <c r="E1060" i="40"/>
  <c r="F1060" i="40" s="1"/>
  <c r="E1061" i="40"/>
  <c r="E1062" i="40"/>
  <c r="F1062" i="40" s="1"/>
  <c r="E1063" i="40"/>
  <c r="F1063" i="40" s="1"/>
  <c r="E1064" i="40"/>
  <c r="F1064" i="40" s="1"/>
  <c r="E1065" i="40"/>
  <c r="F1065" i="40" s="1"/>
  <c r="E1066" i="40"/>
  <c r="F1066" i="40" s="1"/>
  <c r="E1067" i="40"/>
  <c r="F1067" i="40" s="1"/>
  <c r="E1068" i="40"/>
  <c r="F1068" i="40" s="1"/>
  <c r="E1069" i="40"/>
  <c r="F1069" i="40" s="1"/>
  <c r="E1070" i="40"/>
  <c r="F1070" i="40" s="1"/>
  <c r="E1071" i="40"/>
  <c r="F1071" i="40" s="1"/>
  <c r="E1072" i="40"/>
  <c r="F1072" i="40" s="1"/>
  <c r="E1073" i="40"/>
  <c r="F1073" i="40" s="1"/>
  <c r="E1074" i="40"/>
  <c r="F1074" i="40" s="1"/>
  <c r="E1075" i="40"/>
  <c r="F1075" i="40" s="1"/>
  <c r="E1076" i="40"/>
  <c r="F1076" i="40" s="1"/>
  <c r="E1077" i="40"/>
  <c r="F1077" i="40" s="1"/>
  <c r="E1078" i="40"/>
  <c r="F1078" i="40" s="1"/>
  <c r="E1079" i="40"/>
  <c r="F1079" i="40" s="1"/>
  <c r="E1080" i="40"/>
  <c r="F1080" i="40" s="1"/>
  <c r="E1081" i="40"/>
  <c r="F1081" i="40" s="1"/>
  <c r="E1082" i="40"/>
  <c r="F1082" i="40" s="1"/>
  <c r="E1083" i="40"/>
  <c r="F1083" i="40" s="1"/>
  <c r="E1084" i="40"/>
  <c r="F1084" i="40" s="1"/>
  <c r="E1085" i="40"/>
  <c r="F1085" i="40" s="1"/>
  <c r="E1086" i="40"/>
  <c r="F1086" i="40" s="1"/>
  <c r="E1087" i="40"/>
  <c r="F1087" i="40" s="1"/>
  <c r="E1088" i="40"/>
  <c r="E1089" i="40"/>
  <c r="F1089" i="40" s="1"/>
  <c r="E1090" i="40"/>
  <c r="F1090" i="40" s="1"/>
  <c r="E1091" i="40"/>
  <c r="F1091" i="40" s="1"/>
  <c r="E1092" i="40"/>
  <c r="F1092" i="40" s="1"/>
  <c r="E1093" i="40"/>
  <c r="F1093" i="40" s="1"/>
  <c r="E1094" i="40"/>
  <c r="F1094" i="40" s="1"/>
  <c r="E1095" i="40"/>
  <c r="F1095" i="40" s="1"/>
  <c r="E1096" i="40"/>
  <c r="F1096" i="40" s="1"/>
  <c r="E1097" i="40"/>
  <c r="F1097" i="40" s="1"/>
  <c r="E1098" i="40"/>
  <c r="F1098" i="40" s="1"/>
  <c r="E1099" i="40"/>
  <c r="F1099" i="40" s="1"/>
  <c r="E1100" i="40"/>
  <c r="F1100" i="40" s="1"/>
  <c r="E1101" i="40"/>
  <c r="F1101" i="40" s="1"/>
  <c r="E1102" i="40"/>
  <c r="F1102" i="40" s="1"/>
  <c r="E1103" i="40"/>
  <c r="F1103" i="40" s="1"/>
  <c r="E1104" i="40"/>
  <c r="F1104" i="40" s="1"/>
  <c r="E1105" i="40"/>
  <c r="F1105" i="40" s="1"/>
  <c r="E1106" i="40"/>
  <c r="F1106" i="40" s="1"/>
  <c r="E1107" i="40"/>
  <c r="F1107" i="40" s="1"/>
  <c r="E1108" i="40"/>
  <c r="F1108" i="40" s="1"/>
  <c r="E1109" i="40"/>
  <c r="F1109" i="40" s="1"/>
  <c r="E1110" i="40"/>
  <c r="F1110" i="40" s="1"/>
  <c r="E1111" i="40"/>
  <c r="F1111" i="40" s="1"/>
  <c r="E1112" i="40"/>
  <c r="F1112" i="40" s="1"/>
  <c r="E1113" i="40"/>
  <c r="F1113" i="40" s="1"/>
  <c r="E1114" i="40"/>
  <c r="F1114" i="40" s="1"/>
  <c r="E1115" i="40"/>
  <c r="F1115" i="40" s="1"/>
  <c r="E1116" i="40"/>
  <c r="F1116" i="40" s="1"/>
  <c r="E1117" i="40"/>
  <c r="F1117" i="40" s="1"/>
  <c r="E1118" i="40"/>
  <c r="F1118" i="40" s="1"/>
  <c r="E1119" i="40"/>
  <c r="F1119" i="40" s="1"/>
  <c r="E1120" i="40"/>
  <c r="F1120" i="40" s="1"/>
  <c r="E1121" i="40"/>
  <c r="F1121" i="40" s="1"/>
  <c r="E1122" i="40"/>
  <c r="F1122" i="40" s="1"/>
  <c r="E1123" i="40"/>
  <c r="F1123" i="40" s="1"/>
  <c r="E1124" i="40"/>
  <c r="F1124" i="40" s="1"/>
  <c r="E1125" i="40"/>
  <c r="F1125" i="40" s="1"/>
  <c r="E1126" i="40"/>
  <c r="F1126" i="40" s="1"/>
  <c r="E1127" i="40"/>
  <c r="F1127" i="40" s="1"/>
  <c r="E1128" i="40"/>
  <c r="E1129" i="40"/>
  <c r="F1129" i="40" s="1"/>
  <c r="E1130" i="40"/>
  <c r="F1130" i="40" s="1"/>
  <c r="E1131" i="40"/>
  <c r="F1131" i="40" s="1"/>
  <c r="E1132" i="40"/>
  <c r="F1132" i="40" s="1"/>
  <c r="E1133" i="40"/>
  <c r="F1133" i="40" s="1"/>
  <c r="E1134" i="40"/>
  <c r="F1134" i="40" s="1"/>
  <c r="E1135" i="40"/>
  <c r="F1135" i="40" s="1"/>
  <c r="E1136" i="40"/>
  <c r="F1136" i="40" s="1"/>
  <c r="E1137" i="40"/>
  <c r="F1137" i="40" s="1"/>
  <c r="E1138" i="40"/>
  <c r="F1138" i="40" s="1"/>
  <c r="E1139" i="40"/>
  <c r="F1139" i="40" s="1"/>
  <c r="E1140" i="40"/>
  <c r="F1140" i="40" s="1"/>
  <c r="E1141" i="40"/>
  <c r="F1141" i="40" s="1"/>
  <c r="E1142" i="40"/>
  <c r="F1142" i="40" s="1"/>
  <c r="E1143" i="40"/>
  <c r="F1143" i="40" s="1"/>
  <c r="E1144" i="40"/>
  <c r="F1144" i="40" s="1"/>
  <c r="E1145" i="40"/>
  <c r="F1145" i="40" s="1"/>
  <c r="E1146" i="40"/>
  <c r="F1146" i="40" s="1"/>
  <c r="E1147" i="40"/>
  <c r="F1147" i="40" s="1"/>
  <c r="E1148" i="40"/>
  <c r="F1148" i="40" s="1"/>
  <c r="E1149" i="40"/>
  <c r="F1149" i="40" s="1"/>
  <c r="E1150" i="40"/>
  <c r="F1150" i="40" s="1"/>
  <c r="E1151" i="40"/>
  <c r="F1151" i="40" s="1"/>
  <c r="E1152" i="40"/>
  <c r="F1152" i="40" s="1"/>
  <c r="E1153" i="40"/>
  <c r="F1153" i="40" s="1"/>
  <c r="E1154" i="40"/>
  <c r="F1154" i="40" s="1"/>
  <c r="E1155" i="40"/>
  <c r="F1155" i="40" s="1"/>
  <c r="E1156" i="40"/>
  <c r="F1156" i="40" s="1"/>
  <c r="E1157" i="40"/>
  <c r="F1157" i="40" s="1"/>
  <c r="E1158" i="40"/>
  <c r="F1158" i="40" s="1"/>
  <c r="E1159" i="40"/>
  <c r="F1159" i="40" s="1"/>
  <c r="E1160" i="40"/>
  <c r="F1160" i="40" s="1"/>
  <c r="E1161" i="40"/>
  <c r="F1161" i="40" s="1"/>
  <c r="E1162" i="40"/>
  <c r="F1162" i="40" s="1"/>
  <c r="E1163" i="40"/>
  <c r="F1163" i="40" s="1"/>
  <c r="E1164" i="40"/>
  <c r="F1164" i="40" s="1"/>
  <c r="E1165" i="40"/>
  <c r="F1165" i="40" s="1"/>
  <c r="E1166" i="40"/>
  <c r="F1166" i="40" s="1"/>
  <c r="E1167" i="40"/>
  <c r="F1167" i="40" s="1"/>
  <c r="E1168" i="40"/>
  <c r="F1168" i="40" s="1"/>
  <c r="E1169" i="40"/>
  <c r="F1169" i="40" s="1"/>
  <c r="E1170" i="40"/>
  <c r="F1170" i="40" s="1"/>
  <c r="E1171" i="40"/>
  <c r="F1171" i="40" s="1"/>
  <c r="E1172" i="40"/>
  <c r="F1172" i="40" s="1"/>
  <c r="E1173" i="40"/>
  <c r="F1173" i="40" s="1"/>
  <c r="E1174" i="40"/>
  <c r="F1174" i="40" s="1"/>
  <c r="E1175" i="40"/>
  <c r="F1175" i="40" s="1"/>
  <c r="E1176" i="40"/>
  <c r="F1176" i="40" s="1"/>
  <c r="E1177" i="40"/>
  <c r="F1177" i="40" s="1"/>
  <c r="E1178" i="40"/>
  <c r="F1178" i="40" s="1"/>
  <c r="E1179" i="40"/>
  <c r="F1179" i="40" s="1"/>
  <c r="E1180" i="40"/>
  <c r="F1180" i="40" s="1"/>
  <c r="E1181" i="40"/>
  <c r="F1181" i="40" s="1"/>
  <c r="E1182" i="40"/>
  <c r="F1182" i="40" s="1"/>
  <c r="E1183" i="40"/>
  <c r="F1183" i="40" s="1"/>
  <c r="E1184" i="40"/>
  <c r="F1184" i="40" s="1"/>
  <c r="E1185" i="40"/>
  <c r="F1185" i="40" s="1"/>
  <c r="E1186" i="40"/>
  <c r="F1186" i="40" s="1"/>
  <c r="E1187" i="40"/>
  <c r="F1187" i="40" s="1"/>
  <c r="E1188" i="40"/>
  <c r="F1188" i="40" s="1"/>
  <c r="E1189" i="40"/>
  <c r="F1189" i="40" s="1"/>
  <c r="E1190" i="40"/>
  <c r="F1190" i="40" s="1"/>
  <c r="E1191" i="40"/>
  <c r="F1191" i="40" s="1"/>
  <c r="E1192" i="40"/>
  <c r="F1192" i="40" s="1"/>
  <c r="E1193" i="40"/>
  <c r="F1193" i="40" s="1"/>
  <c r="E1194" i="40"/>
  <c r="F1194" i="40" s="1"/>
  <c r="E1195" i="40"/>
  <c r="F1195" i="40" s="1"/>
  <c r="E1196" i="40"/>
  <c r="F1196" i="40" s="1"/>
  <c r="E1197" i="40"/>
  <c r="F1197" i="40" s="1"/>
  <c r="E1198" i="40"/>
  <c r="F1198" i="40" s="1"/>
  <c r="E1199" i="40"/>
  <c r="F1199" i="40" s="1"/>
  <c r="E1200" i="40"/>
  <c r="F1200" i="40" s="1"/>
  <c r="E1201" i="40"/>
  <c r="F1201" i="40" s="1"/>
  <c r="E1202" i="40"/>
  <c r="F1202" i="40" s="1"/>
  <c r="E1203" i="40"/>
  <c r="F1203" i="40" s="1"/>
  <c r="E1204" i="40"/>
  <c r="F1204" i="40" s="1"/>
  <c r="E1205" i="40"/>
  <c r="F1205" i="40" s="1"/>
  <c r="E1206" i="40"/>
  <c r="F1206" i="40" s="1"/>
  <c r="E1207" i="40"/>
  <c r="F1207" i="40" s="1"/>
  <c r="E1208" i="40"/>
  <c r="F1208" i="40" s="1"/>
  <c r="E1209" i="40"/>
  <c r="F1209" i="40" s="1"/>
  <c r="E1210" i="40"/>
  <c r="F1210" i="40" s="1"/>
  <c r="E1211" i="40"/>
  <c r="F1211" i="40" s="1"/>
  <c r="E1212" i="40"/>
  <c r="F1212" i="40" s="1"/>
  <c r="E1213" i="40"/>
  <c r="F1213" i="40" s="1"/>
  <c r="E1214" i="40"/>
  <c r="F1214" i="40" s="1"/>
  <c r="E1215" i="40"/>
  <c r="F1215" i="40" s="1"/>
  <c r="E1216" i="40"/>
  <c r="F1216" i="40" s="1"/>
  <c r="E1217" i="40"/>
  <c r="F1217" i="40" s="1"/>
  <c r="E1218" i="40"/>
  <c r="F1218" i="40" s="1"/>
  <c r="E1219" i="40"/>
  <c r="F1219" i="40" s="1"/>
  <c r="E1220" i="40"/>
  <c r="F1220" i="40" s="1"/>
  <c r="E1221" i="40"/>
  <c r="E1222" i="40"/>
  <c r="F1222" i="40" s="1"/>
  <c r="E1223" i="40"/>
  <c r="F1223" i="40" s="1"/>
  <c r="E1224" i="40"/>
  <c r="F1224" i="40" s="1"/>
  <c r="E1225" i="40"/>
  <c r="E1226" i="40"/>
  <c r="F1226" i="40" s="1"/>
  <c r="E1227" i="40"/>
  <c r="F1227" i="40" s="1"/>
  <c r="E1228" i="40"/>
  <c r="E1229" i="40"/>
  <c r="F1229" i="40" s="1"/>
  <c r="E1230" i="40"/>
  <c r="F1230" i="40" s="1"/>
  <c r="E1231" i="40"/>
  <c r="F1231" i="40" s="1"/>
  <c r="E1232" i="40"/>
  <c r="F1232" i="40" s="1"/>
  <c r="E1233" i="40"/>
  <c r="F1233" i="40" s="1"/>
  <c r="E1234" i="40"/>
  <c r="F1234" i="40" s="1"/>
  <c r="E1235" i="40"/>
  <c r="F1235" i="40" s="1"/>
  <c r="E1236" i="40"/>
  <c r="F1236" i="40" s="1"/>
  <c r="E1237" i="40"/>
  <c r="F1237" i="40" s="1"/>
  <c r="E1238" i="40"/>
  <c r="F1238" i="40" s="1"/>
  <c r="E1239" i="40"/>
  <c r="F1239" i="40" s="1"/>
  <c r="E1240" i="40"/>
  <c r="F1240" i="40" s="1"/>
  <c r="E1241" i="40"/>
  <c r="F1241" i="40" s="1"/>
  <c r="E1242" i="40"/>
  <c r="F1242" i="40" s="1"/>
  <c r="E1243" i="40"/>
  <c r="F1243" i="40" s="1"/>
  <c r="E1244" i="40"/>
  <c r="F1244" i="40" s="1"/>
  <c r="E1245" i="40"/>
  <c r="F1245" i="40" s="1"/>
  <c r="E1246" i="40"/>
  <c r="F1246" i="40" s="1"/>
  <c r="E1247" i="40"/>
  <c r="F1247" i="40" s="1"/>
  <c r="E1248" i="40"/>
  <c r="F1248" i="40" s="1"/>
  <c r="E1249" i="40"/>
  <c r="F1249" i="40" s="1"/>
  <c r="E1250" i="40"/>
  <c r="F1250" i="40" s="1"/>
  <c r="E1251" i="40"/>
  <c r="F1251" i="40" s="1"/>
  <c r="E1252" i="40"/>
  <c r="F1252" i="40" s="1"/>
  <c r="E1253" i="40"/>
  <c r="F1253" i="40" s="1"/>
  <c r="E1254" i="40"/>
  <c r="F1254" i="40" s="1"/>
  <c r="E1255" i="40"/>
  <c r="F1255" i="40" s="1"/>
  <c r="E1256" i="40"/>
  <c r="F1256" i="40" s="1"/>
  <c r="E1257" i="40"/>
  <c r="F1257" i="40" s="1"/>
  <c r="E1258" i="40"/>
  <c r="F1258" i="40" s="1"/>
  <c r="E1259" i="40"/>
  <c r="F1259" i="40" s="1"/>
  <c r="E1260" i="40"/>
  <c r="F1260" i="40" s="1"/>
  <c r="E1261" i="40"/>
  <c r="F1261" i="40" s="1"/>
  <c r="E1262" i="40"/>
  <c r="F1262" i="40" s="1"/>
  <c r="E1263" i="40"/>
  <c r="F1263" i="40" s="1"/>
  <c r="E1264" i="40"/>
  <c r="F1264" i="40" s="1"/>
  <c r="E1265" i="40"/>
  <c r="E1266" i="40"/>
  <c r="F1266" i="40" s="1"/>
  <c r="E1267" i="40"/>
  <c r="F1267" i="40" s="1"/>
  <c r="E1268" i="40"/>
  <c r="F1268" i="40" s="1"/>
  <c r="E1269" i="40"/>
  <c r="F1269" i="40" s="1"/>
  <c r="E1270" i="40"/>
  <c r="F1270" i="40" s="1"/>
  <c r="E1271" i="40"/>
  <c r="F1271" i="40" s="1"/>
  <c r="E1272" i="40"/>
  <c r="F1272" i="40" s="1"/>
  <c r="E1273" i="40"/>
  <c r="F1273" i="40" s="1"/>
  <c r="E1274" i="40"/>
  <c r="F1274" i="40" s="1"/>
  <c r="E1275" i="40"/>
  <c r="F1275" i="40" s="1"/>
  <c r="E1276" i="40"/>
  <c r="F1276" i="40" s="1"/>
  <c r="E1277" i="40"/>
  <c r="F1277" i="40" s="1"/>
  <c r="E1278" i="40"/>
  <c r="F1278" i="40" s="1"/>
  <c r="E1279" i="40"/>
  <c r="F1279" i="40" s="1"/>
  <c r="E1280" i="40"/>
  <c r="F1280" i="40" s="1"/>
  <c r="E1281" i="40"/>
  <c r="F1281" i="40" s="1"/>
  <c r="E1282" i="40"/>
  <c r="F1282" i="40" s="1"/>
  <c r="E1283" i="40"/>
  <c r="F1283" i="40" s="1"/>
  <c r="E1284" i="40"/>
  <c r="F1284" i="40" s="1"/>
  <c r="E1285" i="40"/>
  <c r="F1285" i="40" s="1"/>
  <c r="E1286" i="40"/>
  <c r="F1286" i="40" s="1"/>
  <c r="E1287" i="40"/>
  <c r="F1287" i="40" s="1"/>
  <c r="E1288" i="40"/>
  <c r="F1288" i="40" s="1"/>
  <c r="E1289" i="40"/>
  <c r="F1289" i="40" s="1"/>
  <c r="E1290" i="40"/>
  <c r="F1290" i="40" s="1"/>
  <c r="E1291" i="40"/>
  <c r="F1291" i="40" s="1"/>
  <c r="E1292" i="40"/>
  <c r="F1292" i="40" s="1"/>
  <c r="E1293" i="40"/>
  <c r="F1293" i="40" s="1"/>
  <c r="E1294" i="40"/>
  <c r="F1294" i="40" s="1"/>
  <c r="E1295" i="40"/>
  <c r="F1295" i="40" s="1"/>
  <c r="E1296" i="40"/>
  <c r="F1296" i="40" s="1"/>
  <c r="E1297" i="40"/>
  <c r="F1297" i="40" s="1"/>
  <c r="E1298" i="40"/>
  <c r="F1298" i="40" s="1"/>
  <c r="E1299" i="40"/>
  <c r="F1299" i="40" s="1"/>
  <c r="E1300" i="40"/>
  <c r="F1300" i="40" s="1"/>
  <c r="E1301" i="40"/>
  <c r="F1301" i="40" s="1"/>
  <c r="E1302" i="40"/>
  <c r="F1302" i="40" s="1"/>
  <c r="E1303" i="40"/>
  <c r="F1303" i="40" s="1"/>
  <c r="E1304" i="40"/>
  <c r="F1304" i="40" s="1"/>
  <c r="E1305" i="40"/>
  <c r="F1305" i="40" s="1"/>
  <c r="E1306" i="40"/>
  <c r="F1306" i="40" s="1"/>
  <c r="E1307" i="40"/>
  <c r="F1307" i="40" s="1"/>
  <c r="E1308" i="40"/>
  <c r="F1308" i="40" s="1"/>
  <c r="E1309" i="40"/>
  <c r="F1309" i="40" s="1"/>
  <c r="E1310" i="40"/>
  <c r="F1310" i="40" s="1"/>
  <c r="E1311" i="40"/>
  <c r="F1311" i="40" s="1"/>
  <c r="E1312" i="40"/>
  <c r="F1312" i="40" s="1"/>
  <c r="E1313" i="40"/>
  <c r="F1313" i="40" s="1"/>
  <c r="E1314" i="40"/>
  <c r="F1314" i="40" s="1"/>
  <c r="E1315" i="40"/>
  <c r="F1315" i="40" s="1"/>
  <c r="E1316" i="40"/>
  <c r="F1316" i="40" s="1"/>
  <c r="E1317" i="40"/>
  <c r="F1317" i="40" s="1"/>
  <c r="E1318" i="40"/>
  <c r="F1318" i="40" s="1"/>
  <c r="E1319" i="40"/>
  <c r="F1319" i="40" s="1"/>
  <c r="E1320" i="40"/>
  <c r="F1320" i="40" s="1"/>
  <c r="E1321" i="40"/>
  <c r="F1321" i="40" s="1"/>
  <c r="E1322" i="40"/>
  <c r="F1322" i="40" s="1"/>
  <c r="E1323" i="40"/>
  <c r="F1323" i="40" s="1"/>
  <c r="E1324" i="40"/>
  <c r="F1324" i="40" s="1"/>
  <c r="E1325" i="40"/>
  <c r="F1325" i="40" s="1"/>
  <c r="E1326" i="40"/>
  <c r="F1326" i="40" s="1"/>
  <c r="E1327" i="40"/>
  <c r="F1327" i="40" s="1"/>
  <c r="E1328" i="40"/>
  <c r="F1328" i="40" s="1"/>
  <c r="E1329" i="40"/>
  <c r="F1329" i="40" s="1"/>
  <c r="E1330" i="40"/>
  <c r="F1330" i="40" s="1"/>
  <c r="E1331" i="40"/>
  <c r="F1331" i="40" s="1"/>
  <c r="E1332" i="40"/>
  <c r="F1332" i="40" s="1"/>
  <c r="E1333" i="40"/>
  <c r="F1333" i="40" s="1"/>
  <c r="E1334" i="40"/>
  <c r="F1334" i="40" s="1"/>
  <c r="E1335" i="40"/>
  <c r="F1335" i="40" s="1"/>
  <c r="E1336" i="40"/>
  <c r="F1336" i="40" s="1"/>
  <c r="E1337" i="40"/>
  <c r="F1337" i="40" s="1"/>
  <c r="E1338" i="40"/>
  <c r="F1338" i="40" s="1"/>
  <c r="E1339" i="40"/>
  <c r="F1339" i="40" s="1"/>
  <c r="E1340" i="40"/>
  <c r="F1340" i="40" s="1"/>
  <c r="E1341" i="40"/>
  <c r="F1341" i="40" s="1"/>
  <c r="E1342" i="40"/>
  <c r="F1342" i="40" s="1"/>
  <c r="E1343" i="40"/>
  <c r="F1343" i="40" s="1"/>
  <c r="E1344" i="40"/>
  <c r="F1344" i="40" s="1"/>
  <c r="E1345" i="40"/>
  <c r="F1345" i="40" s="1"/>
  <c r="E1346" i="40"/>
  <c r="F1346" i="40" s="1"/>
  <c r="E1347" i="40"/>
  <c r="F1347" i="40" s="1"/>
  <c r="E1348" i="40"/>
  <c r="E1349" i="40"/>
  <c r="F1349" i="40" s="1"/>
  <c r="E1350" i="40"/>
  <c r="F1350" i="40" s="1"/>
  <c r="E1351" i="40"/>
  <c r="F1351" i="40" s="1"/>
  <c r="E1352" i="40"/>
  <c r="F1352" i="40" s="1"/>
  <c r="E1353" i="40"/>
  <c r="F1353" i="40" s="1"/>
  <c r="E1354" i="40"/>
  <c r="F1354" i="40" s="1"/>
  <c r="E1355" i="40"/>
  <c r="F1355" i="40" s="1"/>
  <c r="E1356" i="40"/>
  <c r="F1356" i="40" s="1"/>
  <c r="E1357" i="40"/>
  <c r="F1357" i="40" s="1"/>
  <c r="E1358" i="40"/>
  <c r="F1358" i="40" s="1"/>
  <c r="E1359" i="40"/>
  <c r="F1359" i="40" s="1"/>
  <c r="E1360" i="40"/>
  <c r="F1360" i="40" s="1"/>
  <c r="E1361" i="40"/>
  <c r="F1361" i="40" s="1"/>
  <c r="E1362" i="40"/>
  <c r="F1362" i="40" s="1"/>
  <c r="E1363" i="40"/>
  <c r="F1363" i="40" s="1"/>
  <c r="E1364" i="40"/>
  <c r="F1364" i="40" s="1"/>
  <c r="E1365" i="40"/>
  <c r="F1365" i="40" s="1"/>
  <c r="E1366" i="40"/>
  <c r="F1366" i="40" s="1"/>
  <c r="E1367" i="40"/>
  <c r="F1367" i="40" s="1"/>
  <c r="E1368" i="40"/>
  <c r="F1368" i="40" s="1"/>
  <c r="E1369" i="40"/>
  <c r="F1369" i="40" s="1"/>
  <c r="E1370" i="40"/>
  <c r="F1370" i="40" s="1"/>
  <c r="E1371" i="40"/>
  <c r="F1371" i="40" s="1"/>
  <c r="E1372" i="40"/>
  <c r="F1372" i="40" s="1"/>
  <c r="E1373" i="40"/>
  <c r="F1373" i="40" s="1"/>
  <c r="E1374" i="40"/>
  <c r="F1374" i="40" s="1"/>
  <c r="E1375" i="40"/>
  <c r="F1375" i="40" s="1"/>
  <c r="E1376" i="40"/>
  <c r="F1376" i="40" s="1"/>
  <c r="E1377" i="40"/>
  <c r="F1377" i="40" s="1"/>
  <c r="E1378" i="40"/>
  <c r="F1378" i="40" s="1"/>
  <c r="E1379" i="40"/>
  <c r="F1379" i="40" s="1"/>
  <c r="E1380" i="40"/>
  <c r="F1380" i="40" s="1"/>
  <c r="E1381" i="40"/>
  <c r="F1381" i="40" s="1"/>
  <c r="E1382" i="40"/>
  <c r="F1382" i="40" s="1"/>
  <c r="E1383" i="40"/>
  <c r="F1383" i="40" s="1"/>
  <c r="E1384" i="40"/>
  <c r="F1384" i="40" s="1"/>
  <c r="E1385" i="40"/>
  <c r="F1385" i="40" s="1"/>
  <c r="E1386" i="40"/>
  <c r="F1386" i="40" s="1"/>
  <c r="E1387" i="40"/>
  <c r="F1387" i="40" s="1"/>
  <c r="E1388" i="40"/>
  <c r="F1388" i="40" s="1"/>
  <c r="E1389" i="40"/>
  <c r="F1389" i="40" s="1"/>
  <c r="E1390" i="40"/>
  <c r="F1390" i="40" s="1"/>
  <c r="E1391" i="40"/>
  <c r="F1391" i="40" s="1"/>
  <c r="E1392" i="40"/>
  <c r="F1392" i="40" s="1"/>
  <c r="E1393" i="40"/>
  <c r="F1393" i="40" s="1"/>
  <c r="E1394" i="40"/>
  <c r="F1394" i="40" s="1"/>
  <c r="E1395" i="40"/>
  <c r="F1395" i="40" s="1"/>
  <c r="E1396" i="40"/>
  <c r="F1396" i="40" s="1"/>
  <c r="E1397" i="40"/>
  <c r="F1397" i="40" s="1"/>
  <c r="E1398" i="40"/>
  <c r="F1398" i="40" s="1"/>
  <c r="E1399" i="40"/>
  <c r="F1399" i="40" s="1"/>
  <c r="E1400" i="40"/>
  <c r="F1400" i="40" s="1"/>
  <c r="E1401" i="40"/>
  <c r="E1402" i="40"/>
  <c r="F1402" i="40" s="1"/>
  <c r="E1403" i="40"/>
  <c r="F1403" i="40" s="1"/>
  <c r="E1404" i="40"/>
  <c r="F1404" i="40" s="1"/>
  <c r="E1405" i="40"/>
  <c r="F1405" i="40" s="1"/>
  <c r="E1406" i="40"/>
  <c r="F1406" i="40" s="1"/>
  <c r="E1407" i="40"/>
  <c r="F1407" i="40" s="1"/>
  <c r="E1408" i="40"/>
  <c r="F1408" i="40" s="1"/>
  <c r="E1409" i="40"/>
  <c r="F1409" i="40" s="1"/>
  <c r="E1410" i="40"/>
  <c r="F1410" i="40" s="1"/>
  <c r="E1411" i="40"/>
  <c r="F1411" i="40" s="1"/>
  <c r="E1412" i="40"/>
  <c r="F1412" i="40" s="1"/>
  <c r="E1413" i="40"/>
  <c r="F1413" i="40" s="1"/>
  <c r="E1414" i="40"/>
  <c r="F1414" i="40" s="1"/>
  <c r="E1415" i="40"/>
  <c r="F1415" i="40" s="1"/>
  <c r="E1416" i="40"/>
  <c r="F1416" i="40" s="1"/>
  <c r="E1417" i="40"/>
  <c r="F1417" i="40" s="1"/>
  <c r="E1418" i="40"/>
  <c r="F1418" i="40" s="1"/>
  <c r="E1419" i="40"/>
  <c r="F1419" i="40" s="1"/>
  <c r="E1420" i="40"/>
  <c r="F1420" i="40" s="1"/>
  <c r="E1421" i="40"/>
  <c r="F1421" i="40" s="1"/>
  <c r="E1422" i="40"/>
  <c r="F1422" i="40" s="1"/>
  <c r="E1423" i="40"/>
  <c r="F1423" i="40" s="1"/>
  <c r="E1424" i="40"/>
  <c r="F1424" i="40" s="1"/>
  <c r="E1425" i="40"/>
  <c r="F1425" i="40" s="1"/>
  <c r="E1426" i="40"/>
  <c r="F1426" i="40" s="1"/>
  <c r="E1427" i="40"/>
  <c r="F1427" i="40" s="1"/>
  <c r="E1428" i="40"/>
  <c r="F1428" i="40" s="1"/>
  <c r="E1429" i="40"/>
  <c r="F1429" i="40" s="1"/>
  <c r="E1430" i="40"/>
  <c r="F1430" i="40" s="1"/>
  <c r="E1431" i="40"/>
  <c r="F1431" i="40" s="1"/>
  <c r="E1432" i="40"/>
  <c r="F1432" i="40" s="1"/>
  <c r="E1433" i="40"/>
  <c r="F1433" i="40" s="1"/>
  <c r="E1434" i="40"/>
  <c r="F1434" i="40" s="1"/>
  <c r="E1435" i="40"/>
  <c r="F1435" i="40" s="1"/>
  <c r="E1436" i="40"/>
  <c r="F1436" i="40" s="1"/>
  <c r="E1437" i="40"/>
  <c r="F1437" i="40" s="1"/>
  <c r="E1438" i="40"/>
  <c r="F1438" i="40" s="1"/>
  <c r="E1439" i="40"/>
  <c r="F1439" i="40" s="1"/>
  <c r="E1440" i="40"/>
  <c r="F1440" i="40" s="1"/>
  <c r="E1441" i="40"/>
  <c r="E1442" i="40"/>
  <c r="F1442" i="40" s="1"/>
  <c r="E1443" i="40"/>
  <c r="F1443" i="40" s="1"/>
  <c r="E1444" i="40"/>
  <c r="F1444" i="40" s="1"/>
  <c r="E1445" i="40"/>
  <c r="F1445" i="40" s="1"/>
  <c r="E1446" i="40"/>
  <c r="F1446" i="40" s="1"/>
  <c r="E1447" i="40"/>
  <c r="F1447" i="40" s="1"/>
  <c r="E1448" i="40"/>
  <c r="E1449" i="40"/>
  <c r="F1449" i="40" s="1"/>
  <c r="E1450" i="40"/>
  <c r="F1450" i="40" s="1"/>
  <c r="E1451" i="40"/>
  <c r="F1451" i="40" s="1"/>
  <c r="E1452" i="40"/>
  <c r="F1452" i="40" s="1"/>
  <c r="E1453" i="40"/>
  <c r="F1453" i="40" s="1"/>
  <c r="E1454" i="40"/>
  <c r="F1454" i="40" s="1"/>
  <c r="E1455" i="40"/>
  <c r="F1455" i="40" s="1"/>
  <c r="E1456" i="40"/>
  <c r="F1456" i="40" s="1"/>
  <c r="E1457" i="40"/>
  <c r="F1457" i="40" s="1"/>
  <c r="E1458" i="40"/>
  <c r="F1458" i="40" s="1"/>
  <c r="E1459" i="40"/>
  <c r="F1459" i="40" s="1"/>
  <c r="E1460" i="40"/>
  <c r="F1460" i="40" s="1"/>
  <c r="E1461" i="40"/>
  <c r="F1461" i="40" s="1"/>
  <c r="E1462" i="40"/>
  <c r="F1462" i="40" s="1"/>
  <c r="E1463" i="40"/>
  <c r="F1463" i="40" s="1"/>
  <c r="E1464" i="40"/>
  <c r="F1464" i="40" s="1"/>
  <c r="E1465" i="40"/>
  <c r="F1465" i="40" s="1"/>
  <c r="E1466" i="40"/>
  <c r="F1466" i="40" s="1"/>
  <c r="E1467" i="40"/>
  <c r="F1467" i="40" s="1"/>
  <c r="E1468" i="40"/>
  <c r="F1468" i="40" s="1"/>
  <c r="E1469" i="40"/>
  <c r="F1469" i="40" s="1"/>
  <c r="E1470" i="40"/>
  <c r="F1470" i="40" s="1"/>
  <c r="E1471" i="40"/>
  <c r="F1471" i="40" s="1"/>
  <c r="E1472" i="40"/>
  <c r="F1472" i="40" s="1"/>
  <c r="E1473" i="40"/>
  <c r="F1473" i="40" s="1"/>
  <c r="E1474" i="40"/>
  <c r="F1474" i="40" s="1"/>
  <c r="E1475" i="40"/>
  <c r="F1475" i="40" s="1"/>
  <c r="E1476" i="40"/>
  <c r="F1476" i="40" s="1"/>
  <c r="E1477" i="40"/>
  <c r="F1477" i="40" s="1"/>
  <c r="E1478" i="40"/>
  <c r="F1478" i="40" s="1"/>
  <c r="E1479" i="40"/>
  <c r="F1479" i="40" s="1"/>
  <c r="E1480" i="40"/>
  <c r="F1480" i="40" s="1"/>
  <c r="E1481" i="40"/>
  <c r="E1482" i="40"/>
  <c r="F1482" i="40" s="1"/>
  <c r="E1483" i="40"/>
  <c r="F1483" i="40" s="1"/>
  <c r="E1484" i="40"/>
  <c r="F1484" i="40" s="1"/>
  <c r="E1485" i="40"/>
  <c r="F1485" i="40" s="1"/>
  <c r="E1486" i="40"/>
  <c r="F1486" i="40" s="1"/>
  <c r="E1487" i="40"/>
  <c r="F1487" i="40" s="1"/>
  <c r="E1488" i="40"/>
  <c r="F1488" i="40" s="1"/>
  <c r="E1489" i="40"/>
  <c r="F1489" i="40" s="1"/>
  <c r="E1490" i="40"/>
  <c r="F1490" i="40" s="1"/>
  <c r="E1491" i="40"/>
  <c r="F1491" i="40" s="1"/>
  <c r="E1492" i="40"/>
  <c r="F1492" i="40" s="1"/>
  <c r="E1493" i="40"/>
  <c r="F1493" i="40" s="1"/>
  <c r="E1494" i="40"/>
  <c r="F1494" i="40" s="1"/>
  <c r="E1495" i="40"/>
  <c r="F1495" i="40" s="1"/>
  <c r="E1496" i="40"/>
  <c r="F1496" i="40" s="1"/>
  <c r="E1497" i="40"/>
  <c r="F1497" i="40" s="1"/>
  <c r="E1498" i="40"/>
  <c r="F1498" i="40" s="1"/>
  <c r="E1499" i="40"/>
  <c r="F1499" i="40" s="1"/>
  <c r="E1500" i="40"/>
  <c r="F1500" i="40" s="1"/>
  <c r="E1501" i="40"/>
  <c r="F1501" i="40" s="1"/>
  <c r="E1502" i="40"/>
  <c r="F1502" i="40" s="1"/>
  <c r="E1503" i="40"/>
  <c r="F1503" i="40" s="1"/>
  <c r="E1504" i="40"/>
  <c r="F1504" i="40" s="1"/>
  <c r="E1505" i="40"/>
  <c r="F1505" i="40" s="1"/>
  <c r="E1506" i="40"/>
  <c r="F1506" i="40" s="1"/>
  <c r="E1507" i="40"/>
  <c r="F1507" i="40" s="1"/>
  <c r="E1508" i="40"/>
  <c r="F1508" i="40" s="1"/>
  <c r="E1509" i="40"/>
  <c r="F1509" i="40" s="1"/>
  <c r="E1510" i="40"/>
  <c r="F1510" i="40" s="1"/>
  <c r="E1511" i="40"/>
  <c r="F1511" i="40" s="1"/>
  <c r="E1512" i="40"/>
  <c r="F1512" i="40" s="1"/>
  <c r="E1513" i="40"/>
  <c r="F1513" i="40" s="1"/>
  <c r="E1514" i="40"/>
  <c r="F1514" i="40" s="1"/>
  <c r="E1515" i="40"/>
  <c r="F1515" i="40" s="1"/>
  <c r="E1516" i="40"/>
  <c r="F1516" i="40" s="1"/>
  <c r="E1517" i="40"/>
  <c r="F1517" i="40" s="1"/>
  <c r="E1518" i="40"/>
  <c r="F1518" i="40" s="1"/>
  <c r="E1519" i="40"/>
  <c r="F1519" i="40" s="1"/>
  <c r="E1520" i="40"/>
  <c r="F1520" i="40" s="1"/>
  <c r="E1521" i="40"/>
  <c r="F1521" i="40" s="1"/>
  <c r="E1522" i="40"/>
  <c r="F1522" i="40" s="1"/>
  <c r="E1523" i="40"/>
  <c r="F1523" i="40" s="1"/>
  <c r="E1524" i="40"/>
  <c r="F1524" i="40" s="1"/>
  <c r="E1525" i="40"/>
  <c r="F1525" i="40" s="1"/>
  <c r="E1526" i="40"/>
  <c r="F1526" i="40" s="1"/>
  <c r="E1527" i="40"/>
  <c r="F1527" i="40" s="1"/>
  <c r="E1528" i="40"/>
  <c r="F1528" i="40" s="1"/>
  <c r="E1529" i="40"/>
  <c r="F1529" i="40" s="1"/>
  <c r="E1530" i="40"/>
  <c r="F1530" i="40" s="1"/>
  <c r="E1531" i="40"/>
  <c r="F1531" i="40" s="1"/>
  <c r="E1532" i="40"/>
  <c r="F1532" i="40" s="1"/>
  <c r="E1533" i="40"/>
  <c r="F1533" i="40" s="1"/>
  <c r="E1534" i="40"/>
  <c r="F1534" i="40" s="1"/>
  <c r="E1535" i="40"/>
  <c r="F1535" i="40" s="1"/>
  <c r="E1536" i="40"/>
  <c r="F1536" i="40" s="1"/>
  <c r="E1537" i="40"/>
  <c r="F1537" i="40" s="1"/>
  <c r="E1538" i="40"/>
  <c r="F1538" i="40" s="1"/>
  <c r="E1539" i="40"/>
  <c r="E1540" i="40"/>
  <c r="F1540" i="40" s="1"/>
  <c r="E1541" i="40"/>
  <c r="F1541" i="40" s="1"/>
  <c r="E1542" i="40"/>
  <c r="F1542" i="40" s="1"/>
  <c r="E1543" i="40"/>
  <c r="F1543" i="40" s="1"/>
  <c r="E1544" i="40"/>
  <c r="F1544" i="40" s="1"/>
  <c r="E1545" i="40"/>
  <c r="F1545" i="40" s="1"/>
  <c r="E1546" i="40"/>
  <c r="F1546" i="40" s="1"/>
  <c r="E1547" i="40"/>
  <c r="F1547" i="40" s="1"/>
  <c r="E1548" i="40"/>
  <c r="F1548" i="40" s="1"/>
  <c r="E1549" i="40"/>
  <c r="F1549" i="40" s="1"/>
  <c r="E1550" i="40"/>
  <c r="F1550" i="40" s="1"/>
  <c r="E1551" i="40"/>
  <c r="F1551" i="40" s="1"/>
  <c r="E1552" i="40"/>
  <c r="F1552" i="40" s="1"/>
  <c r="E1553" i="40"/>
  <c r="F1553" i="40" s="1"/>
  <c r="E1554" i="40"/>
  <c r="F1554" i="40" s="1"/>
  <c r="E1555" i="40"/>
  <c r="F1555" i="40" s="1"/>
  <c r="E1556" i="40"/>
  <c r="F1556" i="40" s="1"/>
  <c r="E1557" i="40"/>
  <c r="F1557" i="40" s="1"/>
  <c r="E1558" i="40"/>
  <c r="F1558" i="40" s="1"/>
  <c r="E1559" i="40"/>
  <c r="F1559" i="40" s="1"/>
  <c r="E1560" i="40"/>
  <c r="F1560" i="40" s="1"/>
  <c r="E1561" i="40"/>
  <c r="F1561" i="40" s="1"/>
  <c r="E1562" i="40"/>
  <c r="F1562" i="40" s="1"/>
  <c r="E1563" i="40"/>
  <c r="F1563" i="40" s="1"/>
  <c r="E1564" i="40"/>
  <c r="F1564" i="40" s="1"/>
  <c r="E1565" i="40"/>
  <c r="F1565" i="40" s="1"/>
  <c r="E1566" i="40"/>
  <c r="F1566" i="40" s="1"/>
  <c r="E1567" i="40"/>
  <c r="F1567" i="40" s="1"/>
  <c r="E1568" i="40"/>
  <c r="F1568" i="40" s="1"/>
  <c r="E1569" i="40"/>
  <c r="F1569" i="40" s="1"/>
  <c r="E1570" i="40"/>
  <c r="F1570" i="40" s="1"/>
  <c r="E1571" i="40"/>
  <c r="F1571" i="40" s="1"/>
  <c r="E1572" i="40"/>
  <c r="F1572" i="40" s="1"/>
  <c r="E1573" i="40"/>
  <c r="F1573" i="40" s="1"/>
  <c r="E1574" i="40"/>
  <c r="F1574" i="40" s="1"/>
  <c r="E1575" i="40"/>
  <c r="F1575" i="40" s="1"/>
  <c r="E1576" i="40"/>
  <c r="F1576" i="40" s="1"/>
  <c r="E1577" i="40"/>
  <c r="F1577" i="40" s="1"/>
  <c r="E1578" i="40"/>
  <c r="F1578" i="40" s="1"/>
  <c r="E1579" i="40"/>
  <c r="F1579" i="40" s="1"/>
  <c r="E1580" i="40"/>
  <c r="F1580" i="40" s="1"/>
  <c r="E1581" i="40"/>
  <c r="F1581" i="40" s="1"/>
  <c r="E1582" i="40"/>
  <c r="F1582" i="40" s="1"/>
  <c r="E1583" i="40"/>
  <c r="F1583" i="40" s="1"/>
  <c r="E1584" i="40"/>
  <c r="F1584" i="40" s="1"/>
  <c r="E1585" i="40"/>
  <c r="F1585" i="40" s="1"/>
  <c r="E1586" i="40"/>
  <c r="F1586" i="40" s="1"/>
  <c r="E1587" i="40"/>
  <c r="F1587" i="40" s="1"/>
  <c r="E1588" i="40"/>
  <c r="F1588" i="40" s="1"/>
  <c r="E1589" i="40"/>
  <c r="F1589" i="40" s="1"/>
  <c r="E1590" i="40"/>
  <c r="F1590" i="40" s="1"/>
  <c r="E1591" i="40"/>
  <c r="F1591" i="40" s="1"/>
  <c r="E1592" i="40"/>
  <c r="F1592" i="40" s="1"/>
  <c r="E1593" i="40"/>
  <c r="F1593" i="40" s="1"/>
  <c r="E1594" i="40"/>
  <c r="F1594" i="40" s="1"/>
  <c r="E1595" i="40"/>
  <c r="F1595" i="40" s="1"/>
  <c r="E1596" i="40"/>
  <c r="F1596" i="40" s="1"/>
  <c r="E1597" i="40"/>
  <c r="F1597" i="40" s="1"/>
  <c r="E1598" i="40"/>
  <c r="F1598" i="40" s="1"/>
  <c r="E1599" i="40"/>
  <c r="F1599" i="40" s="1"/>
  <c r="E1600" i="40"/>
  <c r="F1600" i="40" s="1"/>
  <c r="E1601" i="40"/>
  <c r="F1601" i="40" s="1"/>
  <c r="E1602" i="40"/>
  <c r="F1602" i="40" s="1"/>
  <c r="E1603" i="40"/>
  <c r="F1603" i="40" s="1"/>
  <c r="E1604" i="40"/>
  <c r="F1604" i="40" s="1"/>
  <c r="E1605" i="40"/>
  <c r="E1606" i="40"/>
  <c r="F1606" i="40" s="1"/>
  <c r="E1607" i="40"/>
  <c r="F1607" i="40" s="1"/>
  <c r="E1608" i="40"/>
  <c r="F1608" i="40" s="1"/>
  <c r="E1609" i="40"/>
  <c r="F1609" i="40" s="1"/>
  <c r="E1610" i="40"/>
  <c r="F1610" i="40" s="1"/>
  <c r="E1611" i="40"/>
  <c r="F1611" i="40" s="1"/>
  <c r="E1612" i="40"/>
  <c r="F1612" i="40" s="1"/>
  <c r="E1613" i="40"/>
  <c r="F1613" i="40" s="1"/>
  <c r="E1614" i="40"/>
  <c r="F1614" i="40" s="1"/>
  <c r="E1615" i="40"/>
  <c r="F1615" i="40" s="1"/>
  <c r="E1616" i="40"/>
  <c r="F1616" i="40" s="1"/>
  <c r="E1617" i="40"/>
  <c r="F1617" i="40" s="1"/>
  <c r="E1618" i="40"/>
  <c r="F1618" i="40" s="1"/>
  <c r="E1619" i="40"/>
  <c r="F1619" i="40" s="1"/>
  <c r="E1620" i="40"/>
  <c r="F1620" i="40" s="1"/>
  <c r="E1621" i="40"/>
  <c r="E1622" i="40"/>
  <c r="F1622" i="40" s="1"/>
  <c r="E1623" i="40"/>
  <c r="F1623" i="40" s="1"/>
  <c r="E1624" i="40"/>
  <c r="F1624" i="40" s="1"/>
  <c r="E1625" i="40"/>
  <c r="F1625" i="40" s="1"/>
  <c r="E1626" i="40"/>
  <c r="F1626" i="40" s="1"/>
  <c r="E1627" i="40"/>
  <c r="F1627" i="40" s="1"/>
  <c r="E1628" i="40"/>
  <c r="E1629" i="40"/>
  <c r="F1629" i="40" s="1"/>
  <c r="E1630" i="40"/>
  <c r="F1630" i="40" s="1"/>
  <c r="E1631" i="40"/>
  <c r="F1631" i="40" s="1"/>
  <c r="E1632" i="40"/>
  <c r="F1632" i="40" s="1"/>
  <c r="E1633" i="40"/>
  <c r="F1633" i="40" s="1"/>
  <c r="E1634" i="40"/>
  <c r="F1634" i="40" s="1"/>
  <c r="E1635" i="40"/>
  <c r="F1635" i="40" s="1"/>
  <c r="E1636" i="40"/>
  <c r="F1636" i="40" s="1"/>
  <c r="E1637" i="40"/>
  <c r="F1637" i="40" s="1"/>
  <c r="E1638" i="40"/>
  <c r="F1638" i="40" s="1"/>
  <c r="E1639" i="40"/>
  <c r="F1639" i="40" s="1"/>
  <c r="E1640" i="40"/>
  <c r="F1640" i="40" s="1"/>
  <c r="E1641" i="40"/>
  <c r="F1641" i="40" s="1"/>
  <c r="E1642" i="40"/>
  <c r="F1642" i="40" s="1"/>
  <c r="E1643" i="40"/>
  <c r="F1643" i="40" s="1"/>
  <c r="E1644" i="40"/>
  <c r="F1644" i="40" s="1"/>
  <c r="E1645" i="40"/>
  <c r="F1645" i="40" s="1"/>
  <c r="E1646" i="40"/>
  <c r="F1646" i="40" s="1"/>
  <c r="E1647" i="40"/>
  <c r="F1647" i="40" s="1"/>
  <c r="E1648" i="40"/>
  <c r="F1648" i="40" s="1"/>
  <c r="E1649" i="40"/>
  <c r="F1649" i="40" s="1"/>
  <c r="E1650" i="40"/>
  <c r="F1650" i="40" s="1"/>
  <c r="E1651" i="40"/>
  <c r="F1651" i="40" s="1"/>
  <c r="E1652" i="40"/>
  <c r="F1652" i="40" s="1"/>
  <c r="E1653" i="40"/>
  <c r="F1653" i="40" s="1"/>
  <c r="E1654" i="40"/>
  <c r="F1654" i="40" s="1"/>
  <c r="E1655" i="40"/>
  <c r="F1655" i="40" s="1"/>
  <c r="E1656" i="40"/>
  <c r="F1656" i="40" s="1"/>
  <c r="E1657" i="40"/>
  <c r="F1657" i="40" s="1"/>
  <c r="E1658" i="40"/>
  <c r="F1658" i="40" s="1"/>
  <c r="E1659" i="40"/>
  <c r="F1659" i="40" s="1"/>
  <c r="E1660" i="40"/>
  <c r="F1660" i="40" s="1"/>
  <c r="E1661" i="40"/>
  <c r="F1661" i="40" s="1"/>
  <c r="E1662" i="40"/>
  <c r="F1662" i="40" s="1"/>
  <c r="E1663" i="40"/>
  <c r="F1663" i="40" s="1"/>
  <c r="E1664" i="40"/>
  <c r="F1664" i="40" s="1"/>
  <c r="E1665" i="40"/>
  <c r="F1665" i="40" s="1"/>
  <c r="E1666" i="40"/>
  <c r="F1666" i="40" s="1"/>
  <c r="E1667" i="40"/>
  <c r="F1667" i="40" s="1"/>
  <c r="E1668" i="40"/>
  <c r="F1668" i="40" s="1"/>
  <c r="E1669" i="40"/>
  <c r="F1669" i="40" s="1"/>
  <c r="E1670" i="40"/>
  <c r="F1670" i="40" s="1"/>
  <c r="E1671" i="40"/>
  <c r="F1671" i="40" s="1"/>
  <c r="E1672" i="40"/>
  <c r="F1672" i="40" s="1"/>
  <c r="E1673" i="40"/>
  <c r="F1673" i="40" s="1"/>
  <c r="E1674" i="40"/>
  <c r="F1674" i="40" s="1"/>
  <c r="E1675" i="40"/>
  <c r="F1675" i="40" s="1"/>
  <c r="E1676" i="40"/>
  <c r="F1676" i="40" s="1"/>
  <c r="E1677" i="40"/>
  <c r="F1677" i="40" s="1"/>
  <c r="E1678" i="40"/>
  <c r="F1678" i="40" s="1"/>
  <c r="E1679" i="40"/>
  <c r="F1679" i="40" s="1"/>
  <c r="E1680" i="40"/>
  <c r="F1680" i="40" s="1"/>
  <c r="E1681" i="40"/>
  <c r="F1681" i="40" s="1"/>
  <c r="E1682" i="40"/>
  <c r="F1682" i="40" s="1"/>
  <c r="E1683" i="40"/>
  <c r="F1683" i="40" s="1"/>
  <c r="E1684" i="40"/>
  <c r="F1684" i="40" s="1"/>
  <c r="E1685" i="40"/>
  <c r="F1685" i="40" s="1"/>
  <c r="E1686" i="40"/>
  <c r="F1686" i="40" s="1"/>
  <c r="E1687" i="40"/>
  <c r="F1687" i="40" s="1"/>
  <c r="E1688" i="40"/>
  <c r="F1688" i="40" s="1"/>
  <c r="E1689" i="40"/>
  <c r="F1689" i="40" s="1"/>
  <c r="E1690" i="40"/>
  <c r="F1690" i="40" s="1"/>
  <c r="E1691" i="40"/>
  <c r="F1691" i="40" s="1"/>
  <c r="E1692" i="40"/>
  <c r="F1692" i="40" s="1"/>
  <c r="E1693" i="40"/>
  <c r="F1693" i="40" s="1"/>
  <c r="E1694" i="40"/>
  <c r="F1694" i="40" s="1"/>
  <c r="E1695" i="40"/>
  <c r="F1695" i="40" s="1"/>
  <c r="E1696" i="40"/>
  <c r="F1696" i="40" s="1"/>
  <c r="E1697" i="40"/>
  <c r="F1697" i="40" s="1"/>
  <c r="E1698" i="40"/>
  <c r="F1698" i="40" s="1"/>
  <c r="E1699" i="40"/>
  <c r="F1699" i="40" s="1"/>
  <c r="E1700" i="40"/>
  <c r="F1700" i="40" s="1"/>
  <c r="E1701" i="40"/>
  <c r="F1701" i="40" s="1"/>
  <c r="E1702" i="40"/>
  <c r="F1702" i="40" s="1"/>
  <c r="E1703" i="40"/>
  <c r="F1703" i="40" s="1"/>
  <c r="E1704" i="40"/>
  <c r="F1704" i="40" s="1"/>
  <c r="E1705" i="40"/>
  <c r="F1705" i="40" s="1"/>
  <c r="E1706" i="40"/>
  <c r="F1706" i="40" s="1"/>
  <c r="E1707" i="40"/>
  <c r="F1707" i="40" s="1"/>
  <c r="E1708" i="40"/>
  <c r="F1708" i="40" s="1"/>
  <c r="E1709" i="40"/>
  <c r="F1709" i="40" s="1"/>
  <c r="E1710" i="40"/>
  <c r="F1710" i="40" s="1"/>
  <c r="E1711" i="40"/>
  <c r="F1711" i="40" s="1"/>
  <c r="E1712" i="40"/>
  <c r="F1712" i="40" s="1"/>
  <c r="E1713" i="40"/>
  <c r="F1713" i="40" s="1"/>
  <c r="E1714" i="40"/>
  <c r="F1714" i="40" s="1"/>
  <c r="E1715" i="40"/>
  <c r="F1715" i="40" s="1"/>
  <c r="E1716" i="40"/>
  <c r="F1716" i="40" s="1"/>
  <c r="E1717" i="40"/>
  <c r="F1717" i="40" s="1"/>
  <c r="E1718" i="40"/>
  <c r="F1718" i="40" s="1"/>
  <c r="E1719" i="40"/>
  <c r="F1719" i="40" s="1"/>
  <c r="E1720" i="40"/>
  <c r="F1720" i="40" s="1"/>
  <c r="E1721" i="40"/>
  <c r="F1721" i="40" s="1"/>
  <c r="E1722" i="40"/>
  <c r="E1723" i="40"/>
  <c r="F1723" i="40" s="1"/>
  <c r="E1724" i="40"/>
  <c r="F1724" i="40" s="1"/>
  <c r="E1725" i="40"/>
  <c r="F1725" i="40" s="1"/>
  <c r="E1726" i="40"/>
  <c r="F1726" i="40" s="1"/>
  <c r="E1727" i="40"/>
  <c r="E1728" i="40"/>
  <c r="F1728" i="40" s="1"/>
  <c r="E1729" i="40"/>
  <c r="F1729" i="40" s="1"/>
  <c r="E1730" i="40"/>
  <c r="F1730" i="40" s="1"/>
  <c r="E1731" i="40"/>
  <c r="F1731" i="40" s="1"/>
  <c r="E1732" i="40"/>
  <c r="F1732" i="40" s="1"/>
  <c r="E1733" i="40"/>
  <c r="F1733" i="40" s="1"/>
  <c r="E1734" i="40"/>
  <c r="F1734" i="40" s="1"/>
  <c r="E1735" i="40"/>
  <c r="F1735" i="40" s="1"/>
  <c r="E1736" i="40"/>
  <c r="F1736" i="40" s="1"/>
  <c r="E1737" i="40"/>
  <c r="F1737" i="40" s="1"/>
  <c r="E1738" i="40"/>
  <c r="F1738" i="40" s="1"/>
  <c r="E1739" i="40"/>
  <c r="F1739" i="40" s="1"/>
  <c r="E1740" i="40"/>
  <c r="F1740" i="40" s="1"/>
  <c r="E1741" i="40"/>
  <c r="F1741" i="40" s="1"/>
  <c r="E1742" i="40"/>
  <c r="F1742" i="40" s="1"/>
  <c r="E1743" i="40"/>
  <c r="F1743" i="40" s="1"/>
  <c r="E1744" i="40"/>
  <c r="F1744" i="40" s="1"/>
  <c r="E1745" i="40"/>
  <c r="F1745" i="40" s="1"/>
  <c r="E1746" i="40"/>
  <c r="F1746" i="40" s="1"/>
  <c r="E1747" i="40"/>
  <c r="F1747" i="40" s="1"/>
  <c r="E1748" i="40"/>
  <c r="F1748" i="40" s="1"/>
  <c r="E1749" i="40"/>
  <c r="F1749" i="40" s="1"/>
  <c r="E1750" i="40"/>
  <c r="F1750" i="40" s="1"/>
  <c r="E1751" i="40"/>
  <c r="F1751" i="40" s="1"/>
  <c r="E1752" i="40"/>
  <c r="F1752" i="40" s="1"/>
  <c r="E1753" i="40"/>
  <c r="F1753" i="40" s="1"/>
  <c r="E1754" i="40"/>
  <c r="F1754" i="40" s="1"/>
  <c r="E1755" i="40"/>
  <c r="F1755" i="40" s="1"/>
  <c r="E1756" i="40"/>
  <c r="F1756" i="40" s="1"/>
  <c r="E1757" i="40"/>
  <c r="F1757" i="40" s="1"/>
  <c r="E1758" i="40"/>
  <c r="F1758" i="40" s="1"/>
  <c r="E1759" i="40"/>
  <c r="F1759" i="40" s="1"/>
  <c r="E1760" i="40"/>
  <c r="F1760" i="40" s="1"/>
  <c r="E1761" i="40"/>
  <c r="F1761" i="40" s="1"/>
  <c r="E1762" i="40"/>
  <c r="F1762" i="40" s="1"/>
  <c r="E1763" i="40"/>
  <c r="F1763" i="40" s="1"/>
  <c r="E1764" i="40"/>
  <c r="F1764" i="40" s="1"/>
  <c r="E1765" i="40"/>
  <c r="F1765" i="40" s="1"/>
  <c r="E1766" i="40"/>
  <c r="F1766" i="40" s="1"/>
  <c r="E1767" i="40"/>
  <c r="F1767" i="40" s="1"/>
  <c r="E1768" i="40"/>
  <c r="F1768" i="40" s="1"/>
  <c r="E1769" i="40"/>
  <c r="F1769" i="40" s="1"/>
  <c r="E1770" i="40"/>
  <c r="F1770" i="40" s="1"/>
  <c r="E1771" i="40"/>
  <c r="F1771" i="40" s="1"/>
  <c r="E1772" i="40"/>
  <c r="F1772" i="40" s="1"/>
  <c r="E1773" i="40"/>
  <c r="F1773" i="40" s="1"/>
  <c r="E1774" i="40"/>
  <c r="F1774" i="40" s="1"/>
  <c r="E1775" i="40"/>
  <c r="F1775" i="40" s="1"/>
  <c r="E1776" i="40"/>
  <c r="F1776" i="40" s="1"/>
  <c r="E1777" i="40"/>
  <c r="F1777" i="40" s="1"/>
  <c r="E1778" i="40"/>
  <c r="F1778" i="40" s="1"/>
  <c r="E1779" i="40"/>
  <c r="F1779" i="40" s="1"/>
  <c r="E1780" i="40"/>
  <c r="F1780" i="40" s="1"/>
  <c r="E1781" i="40"/>
  <c r="F1781" i="40" s="1"/>
  <c r="E1782" i="40"/>
  <c r="F1782" i="40" s="1"/>
  <c r="E1783" i="40"/>
  <c r="F1783" i="40" s="1"/>
  <c r="E1784" i="40"/>
  <c r="F1784" i="40" s="1"/>
  <c r="E1785" i="40"/>
  <c r="F1785" i="40" s="1"/>
  <c r="E1786" i="40"/>
  <c r="F1786" i="40" s="1"/>
  <c r="E1787" i="40"/>
  <c r="F1787" i="40" s="1"/>
  <c r="E1788" i="40"/>
  <c r="F1788" i="40" s="1"/>
  <c r="E1789" i="40"/>
  <c r="F1789" i="40" s="1"/>
  <c r="E1790" i="40"/>
  <c r="F1790" i="40" s="1"/>
  <c r="E1791" i="40"/>
  <c r="F1791" i="40" s="1"/>
  <c r="E1792" i="40"/>
  <c r="F1792" i="40" s="1"/>
  <c r="E1793" i="40"/>
  <c r="F1793" i="40" s="1"/>
  <c r="E1794" i="40"/>
  <c r="F1794" i="40" s="1"/>
  <c r="E1795" i="40"/>
  <c r="F1795" i="40" s="1"/>
  <c r="E1796" i="40"/>
  <c r="F1796" i="40" s="1"/>
  <c r="E1797" i="40"/>
  <c r="F1797" i="40" s="1"/>
  <c r="E1798" i="40"/>
  <c r="F1798" i="40" s="1"/>
  <c r="E1799" i="40"/>
  <c r="F1799" i="40" s="1"/>
  <c r="E1800" i="40"/>
  <c r="F1800" i="40" s="1"/>
  <c r="E1801" i="40"/>
  <c r="F1801" i="40" s="1"/>
  <c r="E1802" i="40"/>
  <c r="F1802" i="40" s="1"/>
  <c r="E1803" i="40"/>
  <c r="F1803" i="40" s="1"/>
  <c r="E1804" i="40"/>
  <c r="F1804" i="40" s="1"/>
  <c r="E1805" i="40"/>
  <c r="F1805" i="40" s="1"/>
  <c r="E1806" i="40"/>
  <c r="F1806" i="40" s="1"/>
  <c r="E1807" i="40"/>
  <c r="F1807" i="40" s="1"/>
  <c r="E1808" i="40"/>
  <c r="F1808" i="40" s="1"/>
  <c r="E1809" i="40"/>
  <c r="F1809" i="40" s="1"/>
  <c r="E1810" i="40"/>
  <c r="F1810" i="40" s="1"/>
  <c r="E1811" i="40"/>
  <c r="F1811" i="40" s="1"/>
  <c r="E1812" i="40"/>
  <c r="F1812" i="40" s="1"/>
  <c r="E1813" i="40"/>
  <c r="F1813" i="40" s="1"/>
  <c r="E1814" i="40"/>
  <c r="F1814" i="40" s="1"/>
  <c r="E1815" i="40"/>
  <c r="F1815" i="40" s="1"/>
  <c r="E1816" i="40"/>
  <c r="F1816" i="40" s="1"/>
  <c r="E1817" i="40"/>
  <c r="F1817" i="40" s="1"/>
  <c r="E1818" i="40"/>
  <c r="F1818" i="40" s="1"/>
  <c r="E1819" i="40"/>
  <c r="F1819" i="40" s="1"/>
  <c r="E1820" i="40"/>
  <c r="F1820" i="40" s="1"/>
  <c r="E1821" i="40"/>
  <c r="F1821" i="40" s="1"/>
  <c r="E1822" i="40"/>
  <c r="F1822" i="40" s="1"/>
  <c r="E1823" i="40"/>
  <c r="F1823" i="40" s="1"/>
  <c r="E1824" i="40"/>
  <c r="F1824" i="40" s="1"/>
  <c r="E1825" i="40"/>
  <c r="F1825" i="40" s="1"/>
  <c r="E1826" i="40"/>
  <c r="F1826" i="40" s="1"/>
  <c r="E1827" i="40"/>
  <c r="F1827" i="40" s="1"/>
  <c r="E1828" i="40"/>
  <c r="E1829" i="40"/>
  <c r="F1829" i="40" s="1"/>
  <c r="E1830" i="40"/>
  <c r="F1830" i="40" s="1"/>
  <c r="E1831" i="40"/>
  <c r="F1831" i="40" s="1"/>
  <c r="E1832" i="40"/>
  <c r="F1832" i="40" s="1"/>
  <c r="E1833" i="40"/>
  <c r="F1833" i="40" s="1"/>
  <c r="E1834" i="40"/>
  <c r="F1834" i="40" s="1"/>
  <c r="E1835" i="40"/>
  <c r="F1835" i="40" s="1"/>
  <c r="E1836" i="40"/>
  <c r="F1836" i="40" s="1"/>
  <c r="E1837" i="40"/>
  <c r="F1837" i="40" s="1"/>
  <c r="E1838" i="40"/>
  <c r="F1838" i="40" s="1"/>
  <c r="E1839" i="40"/>
  <c r="F1839" i="40" s="1"/>
  <c r="E1840" i="40"/>
  <c r="F1840" i="40" s="1"/>
  <c r="E1841" i="40"/>
  <c r="F1841" i="40" s="1"/>
  <c r="E1842" i="40"/>
  <c r="F1842" i="40" s="1"/>
  <c r="E1843" i="40"/>
  <c r="F1843" i="40" s="1"/>
  <c r="E1844" i="40"/>
  <c r="F1844" i="40" s="1"/>
  <c r="E1845" i="40"/>
  <c r="F1845" i="40" s="1"/>
  <c r="E1846" i="40"/>
  <c r="F1846" i="40" s="1"/>
  <c r="E1847" i="40"/>
  <c r="F1847" i="40" s="1"/>
  <c r="E1848" i="40"/>
  <c r="E1849" i="40"/>
  <c r="F1849" i="40" s="1"/>
  <c r="E1850" i="40"/>
  <c r="F1850" i="40" s="1"/>
  <c r="E1851" i="40"/>
  <c r="F1851" i="40" s="1"/>
  <c r="E1852" i="40"/>
  <c r="F1852" i="40" s="1"/>
  <c r="E1853" i="40"/>
  <c r="F1853" i="40" s="1"/>
  <c r="E1854" i="40"/>
  <c r="F1854" i="40" s="1"/>
  <c r="E1855" i="40"/>
  <c r="F1855" i="40" s="1"/>
  <c r="E1856" i="40"/>
  <c r="F1856" i="40" s="1"/>
  <c r="E1857" i="40"/>
  <c r="F1857" i="40" s="1"/>
  <c r="E1858" i="40"/>
  <c r="F1858" i="40" s="1"/>
  <c r="E1859" i="40"/>
  <c r="F1859" i="40" s="1"/>
  <c r="E1860" i="40"/>
  <c r="F1860" i="40" s="1"/>
  <c r="E1861" i="40"/>
  <c r="F1861" i="40" s="1"/>
  <c r="E1862" i="40"/>
  <c r="E1863" i="40"/>
  <c r="F1863" i="40" s="1"/>
  <c r="E1864" i="40"/>
  <c r="F1864" i="40" s="1"/>
  <c r="E1865" i="40"/>
  <c r="F1865" i="40" s="1"/>
  <c r="E1866" i="40"/>
  <c r="F1866" i="40" s="1"/>
  <c r="E1867" i="40"/>
  <c r="E1868" i="40"/>
  <c r="F1868" i="40" s="1"/>
  <c r="E1869" i="40"/>
  <c r="F1869" i="40" s="1"/>
  <c r="E1870" i="40"/>
  <c r="F1870" i="40" s="1"/>
  <c r="E1871" i="40"/>
  <c r="F1871" i="40" s="1"/>
  <c r="E1872" i="40"/>
  <c r="F1872" i="40" s="1"/>
  <c r="E1873" i="40"/>
  <c r="F1873" i="40" s="1"/>
  <c r="E1874" i="40"/>
  <c r="F1874" i="40" s="1"/>
  <c r="E1875" i="40"/>
  <c r="F1875" i="40" s="1"/>
  <c r="E1876" i="40"/>
  <c r="F1876" i="40" s="1"/>
  <c r="E1877" i="40"/>
  <c r="F1877" i="40" s="1"/>
  <c r="E1878" i="40"/>
  <c r="F1878" i="40" s="1"/>
  <c r="E1879" i="40"/>
  <c r="F1879" i="40" s="1"/>
  <c r="E1880" i="40"/>
  <c r="F1880" i="40" s="1"/>
  <c r="E1881" i="40"/>
  <c r="F1881" i="40" s="1"/>
  <c r="E1882" i="40"/>
  <c r="F1882" i="40" s="1"/>
  <c r="E1883" i="40"/>
  <c r="F1883" i="40" s="1"/>
  <c r="E1884" i="40"/>
  <c r="F1884" i="40" s="1"/>
  <c r="E1885" i="40"/>
  <c r="F1885" i="40" s="1"/>
  <c r="E1886" i="40"/>
  <c r="F1886" i="40" s="1"/>
  <c r="E1887" i="40"/>
  <c r="F1887" i="40" s="1"/>
  <c r="E1888" i="40"/>
  <c r="F1888" i="40" s="1"/>
  <c r="E1889" i="40"/>
  <c r="F1889" i="40" s="1"/>
  <c r="E1890" i="40"/>
  <c r="F1890" i="40" s="1"/>
  <c r="E1891" i="40"/>
  <c r="F1891" i="40" s="1"/>
  <c r="E1892" i="40"/>
  <c r="F1892" i="40" s="1"/>
  <c r="E1893" i="40"/>
  <c r="F1893" i="40" s="1"/>
  <c r="E1894" i="40"/>
  <c r="F1894" i="40" s="1"/>
  <c r="E1895" i="40"/>
  <c r="F1895" i="40" s="1"/>
  <c r="E1896" i="40"/>
  <c r="F1896" i="40" s="1"/>
  <c r="E1897" i="40"/>
  <c r="F1897" i="40" s="1"/>
  <c r="E1898" i="40"/>
  <c r="F1898" i="40" s="1"/>
  <c r="E1899" i="40"/>
  <c r="F1899" i="40" s="1"/>
  <c r="E1900" i="40"/>
  <c r="F1900" i="40" s="1"/>
  <c r="E1901" i="40"/>
  <c r="F1901" i="40" s="1"/>
  <c r="E1902" i="40"/>
  <c r="F1902" i="40" s="1"/>
  <c r="E1903" i="40"/>
  <c r="F1903" i="40" s="1"/>
  <c r="E1904" i="40"/>
  <c r="F1904" i="40" s="1"/>
  <c r="E1905" i="40"/>
  <c r="F1905" i="40" s="1"/>
  <c r="E1906" i="40"/>
  <c r="F1906" i="40" s="1"/>
  <c r="E1907" i="40"/>
  <c r="F1907" i="40" s="1"/>
  <c r="E1908" i="40"/>
  <c r="F1908" i="40" s="1"/>
  <c r="E1909" i="40"/>
  <c r="F1909" i="40" s="1"/>
  <c r="E1910" i="40"/>
  <c r="F1910" i="40" s="1"/>
  <c r="E1911" i="40"/>
  <c r="F1911" i="40" s="1"/>
  <c r="E1912" i="40"/>
  <c r="F1912" i="40" s="1"/>
  <c r="E1913" i="40"/>
  <c r="F1913" i="40" s="1"/>
  <c r="E1914" i="40"/>
  <c r="F1914" i="40" s="1"/>
  <c r="E1915" i="40"/>
  <c r="F1915" i="40" s="1"/>
  <c r="E1916" i="40"/>
  <c r="F1916" i="40" s="1"/>
  <c r="E1917" i="40"/>
  <c r="F1917" i="40" s="1"/>
  <c r="E1918" i="40"/>
  <c r="F1918" i="40" s="1"/>
  <c r="E1919" i="40"/>
  <c r="F1919" i="40" s="1"/>
  <c r="E1920" i="40"/>
  <c r="F1920" i="40" s="1"/>
  <c r="E1921" i="40"/>
  <c r="F1921" i="40" s="1"/>
  <c r="E1922" i="40"/>
  <c r="F1922" i="40" s="1"/>
  <c r="E1923" i="40"/>
  <c r="F1923" i="40" s="1"/>
  <c r="E1924" i="40"/>
  <c r="F1924" i="40" s="1"/>
  <c r="E1925" i="40"/>
  <c r="F1925" i="40" s="1"/>
  <c r="E1926" i="40"/>
  <c r="F1926" i="40" s="1"/>
  <c r="E1927" i="40"/>
  <c r="F1927" i="40" s="1"/>
  <c r="E1928" i="40"/>
  <c r="F1928" i="40" s="1"/>
  <c r="E1929" i="40"/>
  <c r="F1929" i="40" s="1"/>
  <c r="E1930" i="40"/>
  <c r="F1930" i="40" s="1"/>
  <c r="E1931" i="40"/>
  <c r="F1931" i="40" s="1"/>
  <c r="E1932" i="40"/>
  <c r="F1932" i="40" s="1"/>
  <c r="E1933" i="40"/>
  <c r="F1933" i="40" s="1"/>
  <c r="E1934" i="40"/>
  <c r="F1934" i="40" s="1"/>
  <c r="E1935" i="40"/>
  <c r="F1935" i="40" s="1"/>
  <c r="E1936" i="40"/>
  <c r="F1936" i="40" s="1"/>
  <c r="E1937" i="40"/>
  <c r="F1937" i="40" s="1"/>
  <c r="E1938" i="40"/>
  <c r="F1938" i="40" s="1"/>
  <c r="E1939" i="40"/>
  <c r="F1939" i="40" s="1"/>
  <c r="E1940" i="40"/>
  <c r="F1940" i="40" s="1"/>
  <c r="E1941" i="40"/>
  <c r="F1941" i="40" s="1"/>
  <c r="E1942" i="40"/>
  <c r="F1942" i="40" s="1"/>
  <c r="E1943" i="40"/>
  <c r="F1943" i="40" s="1"/>
  <c r="E1944" i="40"/>
  <c r="F1944" i="40" s="1"/>
  <c r="E1945" i="40"/>
  <c r="F1945" i="40" s="1"/>
  <c r="E1946" i="40"/>
  <c r="F1946" i="40" s="1"/>
  <c r="E1947" i="40"/>
  <c r="F1947" i="40" s="1"/>
  <c r="E1948" i="40"/>
  <c r="F1948" i="40" s="1"/>
  <c r="E1949" i="40"/>
  <c r="F1949" i="40" s="1"/>
  <c r="E1950" i="40"/>
  <c r="F1950" i="40" s="1"/>
  <c r="E1951" i="40"/>
  <c r="F1951" i="40" s="1"/>
  <c r="E1952" i="40"/>
  <c r="F1952" i="40" s="1"/>
  <c r="E1953" i="40"/>
  <c r="F1953" i="40" s="1"/>
  <c r="E1954" i="40"/>
  <c r="F1954" i="40" s="1"/>
  <c r="E1955" i="40"/>
  <c r="F1955" i="40" s="1"/>
  <c r="E1956" i="40"/>
  <c r="F1956" i="40" s="1"/>
  <c r="E1957" i="40"/>
  <c r="F1957" i="40" s="1"/>
  <c r="E1958" i="40"/>
  <c r="F1958" i="40" s="1"/>
  <c r="E1959" i="40"/>
  <c r="F1959" i="40" s="1"/>
  <c r="E1960" i="40"/>
  <c r="F1960" i="40" s="1"/>
  <c r="E1961" i="40"/>
  <c r="F1961" i="40" s="1"/>
  <c r="E1962" i="40"/>
  <c r="F1962" i="40" s="1"/>
  <c r="E1963" i="40"/>
  <c r="F1963" i="40" s="1"/>
  <c r="E1964" i="40"/>
  <c r="F1964" i="40" s="1"/>
  <c r="E1965" i="40"/>
  <c r="F1965" i="40" s="1"/>
  <c r="E1966" i="40"/>
  <c r="F1966" i="40" s="1"/>
  <c r="E1967" i="40"/>
  <c r="F1967" i="40" s="1"/>
  <c r="E1968" i="40"/>
  <c r="F1968" i="40" s="1"/>
  <c r="E1969" i="40"/>
  <c r="F1969" i="40" s="1"/>
  <c r="E1970" i="40"/>
  <c r="F1970" i="40" s="1"/>
  <c r="E1971" i="40"/>
  <c r="F1971" i="40" s="1"/>
  <c r="E1972" i="40"/>
  <c r="F1972" i="40" s="1"/>
  <c r="E1973" i="40"/>
  <c r="F1973" i="40" s="1"/>
  <c r="E1974" i="40"/>
  <c r="F1974" i="40" s="1"/>
  <c r="E1975" i="40"/>
  <c r="F1975" i="40" s="1"/>
  <c r="E1976" i="40"/>
  <c r="F1976" i="40" s="1"/>
  <c r="E1977" i="40"/>
  <c r="F1977" i="40" s="1"/>
  <c r="E1978" i="40"/>
  <c r="F1978" i="40" s="1"/>
  <c r="E1979" i="40"/>
  <c r="F1979" i="40" s="1"/>
  <c r="E1980" i="40"/>
  <c r="F1980" i="40" s="1"/>
  <c r="E1981" i="40"/>
  <c r="E1982" i="40"/>
  <c r="E1983" i="40"/>
  <c r="F1983" i="40" s="1"/>
  <c r="E1984" i="40"/>
  <c r="F1984" i="40" s="1"/>
  <c r="E1985" i="40"/>
  <c r="F1985" i="40" s="1"/>
  <c r="E1986" i="40"/>
  <c r="F1986" i="40" s="1"/>
  <c r="E1987" i="40"/>
  <c r="F1987" i="40" s="1"/>
  <c r="E1988" i="40"/>
  <c r="F1988" i="40" s="1"/>
  <c r="E1989" i="40"/>
  <c r="F1989" i="40" s="1"/>
  <c r="E1990" i="40"/>
  <c r="F1990" i="40" s="1"/>
  <c r="E1991" i="40"/>
  <c r="F1991" i="40" s="1"/>
  <c r="E1992" i="40"/>
  <c r="F1992" i="40" s="1"/>
  <c r="E1993" i="40"/>
  <c r="F1993" i="40" s="1"/>
  <c r="E1994" i="40"/>
  <c r="F1994" i="40" s="1"/>
  <c r="E1995" i="40"/>
  <c r="F1995" i="40" s="1"/>
  <c r="E1996" i="40"/>
  <c r="F1996" i="40" s="1"/>
  <c r="E1997" i="40"/>
  <c r="F1997" i="40" s="1"/>
  <c r="E1998" i="40"/>
  <c r="F1998" i="40" s="1"/>
  <c r="E1999" i="40"/>
  <c r="F1999" i="40" s="1"/>
  <c r="E2000" i="40"/>
  <c r="F2000" i="40" s="1"/>
  <c r="E2001" i="40"/>
  <c r="F2001" i="40" s="1"/>
  <c r="E2002" i="40"/>
  <c r="F2002" i="40" s="1"/>
  <c r="E2003" i="40"/>
  <c r="F2003" i="40" s="1"/>
  <c r="E2004" i="40"/>
  <c r="F2004" i="40" s="1"/>
  <c r="E2005" i="40"/>
  <c r="F2005" i="40" s="1"/>
  <c r="E2006" i="40"/>
  <c r="F2006" i="40" s="1"/>
  <c r="E2007" i="40"/>
  <c r="F2007" i="40" s="1"/>
  <c r="E2008" i="40"/>
  <c r="F2008" i="40" s="1"/>
  <c r="E2009" i="40"/>
  <c r="F2009" i="40" s="1"/>
  <c r="E2010" i="40"/>
  <c r="F2010" i="40" s="1"/>
  <c r="E2011" i="40"/>
  <c r="F2011" i="40" s="1"/>
  <c r="E2012" i="40"/>
  <c r="F2012" i="40" s="1"/>
  <c r="E2013" i="40"/>
  <c r="F2013" i="40" s="1"/>
  <c r="E2014" i="40"/>
  <c r="F2014" i="40" s="1"/>
  <c r="E2015" i="40"/>
  <c r="F2015" i="40" s="1"/>
  <c r="E2016" i="40"/>
  <c r="F2016" i="40" s="1"/>
  <c r="E2017" i="40"/>
  <c r="F2017" i="40" s="1"/>
  <c r="E2018" i="40"/>
  <c r="F2018" i="40" s="1"/>
  <c r="E2019" i="40"/>
  <c r="F2019" i="40" s="1"/>
  <c r="E2020" i="40"/>
  <c r="F2020" i="40" s="1"/>
  <c r="E2021" i="40"/>
  <c r="F2021" i="40" s="1"/>
  <c r="E2022" i="40"/>
  <c r="F2022" i="40" s="1"/>
  <c r="E2023" i="40"/>
  <c r="F2023" i="40" s="1"/>
  <c r="E2024" i="40"/>
  <c r="F2024" i="40" s="1"/>
  <c r="E2025" i="40"/>
  <c r="F2025" i="40" s="1"/>
  <c r="E2026" i="40"/>
  <c r="F2026" i="40" s="1"/>
  <c r="E2027" i="40"/>
  <c r="F2027" i="40" s="1"/>
  <c r="E2028" i="40"/>
  <c r="F2028" i="40" s="1"/>
  <c r="E2029" i="40"/>
  <c r="F2029" i="40" s="1"/>
  <c r="E2030" i="40"/>
  <c r="F2030" i="40" s="1"/>
  <c r="E2031" i="40"/>
  <c r="F2031" i="40" s="1"/>
  <c r="E2032" i="40"/>
  <c r="F2032" i="40" s="1"/>
  <c r="E2033" i="40"/>
  <c r="F2033" i="40" s="1"/>
  <c r="E2034" i="40"/>
  <c r="F2034" i="40" s="1"/>
  <c r="E2035" i="40"/>
  <c r="F2035" i="40" s="1"/>
  <c r="E2036" i="40"/>
  <c r="F2036" i="40" s="1"/>
  <c r="E2037" i="40"/>
  <c r="F2037" i="40" s="1"/>
  <c r="E2038" i="40"/>
  <c r="F2038" i="40" s="1"/>
  <c r="E2039" i="40"/>
  <c r="E2040" i="40"/>
  <c r="F2040" i="40" s="1"/>
  <c r="E2041" i="40"/>
  <c r="F2041" i="40" s="1"/>
  <c r="E2042" i="40"/>
  <c r="F2042" i="40" s="1"/>
  <c r="E2043" i="40"/>
  <c r="F2043" i="40" s="1"/>
  <c r="E2044" i="40"/>
  <c r="F2044" i="40" s="1"/>
  <c r="E2045" i="40"/>
  <c r="F2045" i="40" s="1"/>
  <c r="E2046" i="40"/>
  <c r="F2046" i="40" s="1"/>
  <c r="E2047" i="40"/>
  <c r="F2047" i="40" s="1"/>
  <c r="E2048" i="40"/>
  <c r="F2048" i="40" s="1"/>
  <c r="E2049" i="40"/>
  <c r="F2049" i="40" s="1"/>
  <c r="E2050" i="40"/>
  <c r="F2050" i="40" s="1"/>
  <c r="E2051" i="40"/>
  <c r="F2051" i="40" s="1"/>
  <c r="E2052" i="40"/>
  <c r="F2052" i="40" s="1"/>
  <c r="E2053" i="40"/>
  <c r="F2053" i="40" s="1"/>
  <c r="E2054" i="40"/>
  <c r="F2054" i="40" s="1"/>
  <c r="E2055" i="40"/>
  <c r="F2055" i="40" s="1"/>
  <c r="E2056" i="40"/>
  <c r="F2056" i="40" s="1"/>
  <c r="E2057" i="40"/>
  <c r="F2057" i="40" s="1"/>
  <c r="E2058" i="40"/>
  <c r="F2058" i="40" s="1"/>
  <c r="E2059" i="40"/>
  <c r="E2060" i="40"/>
  <c r="F2060" i="40" s="1"/>
  <c r="E2061" i="40"/>
  <c r="F2061" i="40" s="1"/>
  <c r="E2062" i="40"/>
  <c r="F2062" i="40" s="1"/>
  <c r="E2063" i="40"/>
  <c r="F2063" i="40" s="1"/>
  <c r="E2064" i="40"/>
  <c r="F2064" i="40" s="1"/>
  <c r="E2065" i="40"/>
  <c r="F2065" i="40" s="1"/>
  <c r="E2066" i="40"/>
  <c r="F2066" i="40" s="1"/>
  <c r="E2067" i="40"/>
  <c r="F2067" i="40" s="1"/>
  <c r="E2068" i="40"/>
  <c r="F2068" i="40" s="1"/>
  <c r="E2069" i="40"/>
  <c r="F2069" i="40" s="1"/>
  <c r="E2070" i="40"/>
  <c r="F2070" i="40" s="1"/>
  <c r="E2071" i="40"/>
  <c r="F2071" i="40" s="1"/>
  <c r="E2072" i="40"/>
  <c r="F2072" i="40" s="1"/>
  <c r="E2073" i="40"/>
  <c r="F2073" i="40" s="1"/>
  <c r="E2074" i="40"/>
  <c r="F2074" i="40" s="1"/>
  <c r="E2075" i="40"/>
  <c r="F2075" i="40" s="1"/>
  <c r="E2076" i="40"/>
  <c r="F2076" i="40" s="1"/>
  <c r="E2077" i="40"/>
  <c r="F2077" i="40" s="1"/>
  <c r="E2078" i="40"/>
  <c r="F2078" i="40" s="1"/>
  <c r="E2079" i="40"/>
  <c r="E2080" i="40"/>
  <c r="F2080" i="40" s="1"/>
  <c r="E2081" i="40"/>
  <c r="F2081" i="40" s="1"/>
  <c r="E2082" i="40"/>
  <c r="F2082" i="40" s="1"/>
  <c r="E2083" i="40"/>
  <c r="F2083" i="40" s="1"/>
  <c r="E2084" i="40"/>
  <c r="F2084" i="40" s="1"/>
  <c r="E2085" i="40"/>
  <c r="F2085" i="40" s="1"/>
  <c r="E2086" i="40"/>
  <c r="F2086" i="40" s="1"/>
  <c r="E2087" i="40"/>
  <c r="F2087" i="40" s="1"/>
  <c r="E2088" i="40"/>
  <c r="E2089" i="40"/>
  <c r="F2089" i="40" s="1"/>
  <c r="E2090" i="40"/>
  <c r="F2090" i="40" s="1"/>
  <c r="E2091" i="40"/>
  <c r="F2091" i="40" s="1"/>
  <c r="E2092" i="40"/>
  <c r="F2092" i="40" s="1"/>
  <c r="E2093" i="40"/>
  <c r="F2093" i="40" s="1"/>
  <c r="E2094" i="40"/>
  <c r="F2094" i="40" s="1"/>
  <c r="E2095" i="40"/>
  <c r="F2095" i="40" s="1"/>
  <c r="E2096" i="40"/>
  <c r="F2096" i="40" s="1"/>
  <c r="E2097" i="40"/>
  <c r="F2097" i="40" s="1"/>
  <c r="E2098" i="40"/>
  <c r="F2098" i="40" s="1"/>
  <c r="E2099" i="40"/>
  <c r="F2099" i="40" s="1"/>
  <c r="E2100" i="40"/>
  <c r="F2100" i="40" s="1"/>
  <c r="E2101" i="40"/>
  <c r="E2102" i="40"/>
  <c r="F2102" i="40" s="1"/>
  <c r="E2103" i="40"/>
  <c r="F2103" i="40" s="1"/>
  <c r="E2104" i="40"/>
  <c r="F2104" i="40" s="1"/>
  <c r="E2105" i="40"/>
  <c r="F2105" i="40" s="1"/>
  <c r="E2106" i="40"/>
  <c r="F2106" i="40" s="1"/>
  <c r="E2107" i="40"/>
  <c r="F2107" i="40" s="1"/>
  <c r="E2108" i="40"/>
  <c r="E2109" i="40"/>
  <c r="F2109" i="40" s="1"/>
  <c r="E2110" i="40"/>
  <c r="F2110" i="40" s="1"/>
  <c r="E2111" i="40"/>
  <c r="F2111" i="40" s="1"/>
  <c r="E2112" i="40"/>
  <c r="F2112" i="40" s="1"/>
  <c r="E2113" i="40"/>
  <c r="F2113" i="40" s="1"/>
  <c r="E2114" i="40"/>
  <c r="F2114" i="40" s="1"/>
  <c r="E2115" i="40"/>
  <c r="F2115" i="40" s="1"/>
  <c r="E2116" i="40"/>
  <c r="F2116" i="40" s="1"/>
  <c r="E2117" i="40"/>
  <c r="F2117" i="40" s="1"/>
  <c r="E2118" i="40"/>
  <c r="F2118" i="40" s="1"/>
  <c r="E2119" i="40"/>
  <c r="F2119" i="40" s="1"/>
  <c r="E2120" i="40"/>
  <c r="F2120" i="40" s="1"/>
  <c r="E2121" i="40"/>
  <c r="F2121" i="40" s="1"/>
  <c r="E2122" i="40"/>
  <c r="F2122" i="40" s="1"/>
  <c r="E2123" i="40"/>
  <c r="F2123" i="40" s="1"/>
  <c r="E2124" i="40"/>
  <c r="F2124" i="40" s="1"/>
  <c r="E2125" i="40"/>
  <c r="F2125" i="40" s="1"/>
  <c r="E2126" i="40"/>
  <c r="F2126" i="40" s="1"/>
  <c r="E2127" i="40"/>
  <c r="F2127" i="40" s="1"/>
  <c r="E2128" i="40"/>
  <c r="F2128" i="40" s="1"/>
  <c r="E2129" i="40"/>
  <c r="F2129" i="40" s="1"/>
  <c r="E2130" i="40"/>
  <c r="F2130" i="40" s="1"/>
  <c r="E2131" i="40"/>
  <c r="F2131" i="40" s="1"/>
  <c r="E2132" i="40"/>
  <c r="F2132" i="40" s="1"/>
  <c r="E2133" i="40"/>
  <c r="F2133" i="40" s="1"/>
  <c r="E2134" i="40"/>
  <c r="F2134" i="40" s="1"/>
  <c r="E2135" i="40"/>
  <c r="F2135" i="40" s="1"/>
  <c r="E2136" i="40"/>
  <c r="F2136" i="40" s="1"/>
  <c r="E2137" i="40"/>
  <c r="F2137" i="40" s="1"/>
  <c r="E2138" i="40"/>
  <c r="F2138" i="40" s="1"/>
  <c r="E2139" i="40"/>
  <c r="F2139" i="40" s="1"/>
  <c r="E2140" i="40"/>
  <c r="F2140" i="40" s="1"/>
  <c r="E2141" i="40"/>
  <c r="F2141" i="40" s="1"/>
  <c r="E2142" i="40"/>
  <c r="F2142" i="40" s="1"/>
  <c r="E2143" i="40"/>
  <c r="F2143" i="40" s="1"/>
  <c r="E2144" i="40"/>
  <c r="F2144" i="40" s="1"/>
  <c r="E2145" i="40"/>
  <c r="F2145" i="40" s="1"/>
  <c r="E2146" i="40"/>
  <c r="F2146" i="40" s="1"/>
  <c r="E2147" i="40"/>
  <c r="F2147" i="40" s="1"/>
  <c r="E2148" i="40"/>
  <c r="E2149" i="40"/>
  <c r="F2149" i="40" s="1"/>
  <c r="E2150" i="40"/>
  <c r="F2150" i="40" s="1"/>
  <c r="E2151" i="40"/>
  <c r="F2151" i="40" s="1"/>
  <c r="E2152" i="40"/>
  <c r="F2152" i="40" s="1"/>
  <c r="E2153" i="40"/>
  <c r="F2153" i="40" s="1"/>
  <c r="E2154" i="40"/>
  <c r="F2154" i="40" s="1"/>
  <c r="E2155" i="40"/>
  <c r="F2155" i="40" s="1"/>
  <c r="E2156" i="40"/>
  <c r="F2156" i="40" s="1"/>
  <c r="E2157" i="40"/>
  <c r="F2157" i="40" s="1"/>
  <c r="E2158" i="40"/>
  <c r="F2158" i="40" s="1"/>
  <c r="E2159" i="40"/>
  <c r="F2159" i="40" s="1"/>
  <c r="E2160" i="40"/>
  <c r="F2160" i="40" s="1"/>
  <c r="E2161" i="40"/>
  <c r="F2161" i="40" s="1"/>
  <c r="E2162" i="40"/>
  <c r="F2162" i="40" s="1"/>
  <c r="E2163" i="40"/>
  <c r="F2163" i="40" s="1"/>
  <c r="E2164" i="40"/>
  <c r="F2164" i="40" s="1"/>
  <c r="E2165" i="40"/>
  <c r="F2165" i="40" s="1"/>
  <c r="E2166" i="40"/>
  <c r="F2166" i="40" s="1"/>
  <c r="E2167" i="40"/>
  <c r="F2167" i="40" s="1"/>
  <c r="E2168" i="40"/>
  <c r="F2168" i="40" s="1"/>
  <c r="E2169" i="40"/>
  <c r="F2169" i="40" s="1"/>
  <c r="E2170" i="40"/>
  <c r="F2170" i="40" s="1"/>
  <c r="E2171" i="40"/>
  <c r="F2171" i="40" s="1"/>
  <c r="E2172" i="40"/>
  <c r="F2172" i="40" s="1"/>
  <c r="E2173" i="40"/>
  <c r="F2173" i="40" s="1"/>
  <c r="E2174" i="40"/>
  <c r="F2174" i="40" s="1"/>
  <c r="E2175" i="40"/>
  <c r="F2175" i="40" s="1"/>
  <c r="E2176" i="40"/>
  <c r="F2176" i="40" s="1"/>
  <c r="E2177" i="40"/>
  <c r="F2177" i="40" s="1"/>
  <c r="E2178" i="40"/>
  <c r="F2178" i="40" s="1"/>
  <c r="E2179" i="40"/>
  <c r="F2179" i="40" s="1"/>
  <c r="E2180" i="40"/>
  <c r="F2180" i="40" s="1"/>
  <c r="E2181" i="40"/>
  <c r="F2181" i="40" s="1"/>
  <c r="E2182" i="40"/>
  <c r="F2182" i="40" s="1"/>
  <c r="E2183" i="40"/>
  <c r="F2183" i="40" s="1"/>
  <c r="E2184" i="40"/>
  <c r="F2184" i="40" s="1"/>
  <c r="E2185" i="40"/>
  <c r="F2185" i="40" s="1"/>
  <c r="E2186" i="40"/>
  <c r="F2186" i="40" s="1"/>
  <c r="E2187" i="40"/>
  <c r="F2187" i="40" s="1"/>
  <c r="E2188" i="40"/>
  <c r="F2188" i="40" s="1"/>
  <c r="E2189" i="40"/>
  <c r="F2189" i="40" s="1"/>
  <c r="E2190" i="40"/>
  <c r="F2190" i="40" s="1"/>
  <c r="E2191" i="40"/>
  <c r="F2191" i="40" s="1"/>
  <c r="E2192" i="40"/>
  <c r="F2192" i="40" s="1"/>
  <c r="E2193" i="40"/>
  <c r="F2193" i="40" s="1"/>
  <c r="E2194" i="40"/>
  <c r="F2194" i="40" s="1"/>
  <c r="E2195" i="40"/>
  <c r="F2195" i="40" s="1"/>
  <c r="E2196" i="40"/>
  <c r="F2196" i="40" s="1"/>
  <c r="E2197" i="40"/>
  <c r="F2197" i="40" s="1"/>
  <c r="E2198" i="40"/>
  <c r="F2198" i="40" s="1"/>
  <c r="E2199" i="40"/>
  <c r="F2199" i="40" s="1"/>
  <c r="E2200" i="40"/>
  <c r="F2200" i="40" s="1"/>
  <c r="E2201" i="40"/>
  <c r="F2201" i="40" s="1"/>
  <c r="E2202" i="40"/>
  <c r="F2202" i="40" s="1"/>
  <c r="E2203" i="40"/>
  <c r="F2203" i="40" s="1"/>
  <c r="E2204" i="40"/>
  <c r="F2204" i="40" s="1"/>
  <c r="E2205" i="40"/>
  <c r="F2205" i="40" s="1"/>
  <c r="E2206" i="40"/>
  <c r="F2206" i="40" s="1"/>
  <c r="E2207" i="40"/>
  <c r="F2207" i="40" s="1"/>
  <c r="E2208" i="40"/>
  <c r="F2208" i="40" s="1"/>
  <c r="E2209" i="40"/>
  <c r="F2209" i="40" s="1"/>
  <c r="E2210" i="40"/>
  <c r="F2210" i="40" s="1"/>
  <c r="E2211" i="40"/>
  <c r="F2211" i="40" s="1"/>
  <c r="E2212" i="40"/>
  <c r="F2212" i="40" s="1"/>
  <c r="E2213" i="40"/>
  <c r="F2213" i="40" s="1"/>
  <c r="E2214" i="40"/>
  <c r="F2214" i="40" s="1"/>
  <c r="E2215" i="40"/>
  <c r="F2215" i="40" s="1"/>
  <c r="E2216" i="40"/>
  <c r="F2216" i="40" s="1"/>
  <c r="E2217" i="40"/>
  <c r="F2217" i="40" s="1"/>
  <c r="E2218" i="40"/>
  <c r="F2218" i="40" s="1"/>
  <c r="E2219" i="40"/>
  <c r="E2220" i="40"/>
  <c r="F2220" i="40" s="1"/>
  <c r="E2221" i="40"/>
  <c r="F2221" i="40" s="1"/>
  <c r="E2222" i="40"/>
  <c r="F2222" i="40" s="1"/>
  <c r="E2223" i="40"/>
  <c r="F2223" i="40" s="1"/>
  <c r="E2224" i="40"/>
  <c r="F2224" i="40" s="1"/>
  <c r="E2225" i="40"/>
  <c r="F2225" i="40" s="1"/>
  <c r="E2226" i="40"/>
  <c r="F2226" i="40" s="1"/>
  <c r="E2227" i="40"/>
  <c r="F2227" i="40" s="1"/>
  <c r="E2228" i="40"/>
  <c r="F2228" i="40" s="1"/>
  <c r="E2229" i="40"/>
  <c r="F2229" i="40" s="1"/>
  <c r="E2230" i="40"/>
  <c r="F2230" i="40" s="1"/>
  <c r="E2231" i="40"/>
  <c r="F2231" i="40" s="1"/>
  <c r="E2232" i="40"/>
  <c r="F2232" i="40" s="1"/>
  <c r="E2233" i="40"/>
  <c r="F2233" i="40" s="1"/>
  <c r="E2234" i="40"/>
  <c r="F2234" i="40" s="1"/>
  <c r="E2235" i="40"/>
  <c r="F2235" i="40" s="1"/>
  <c r="E2236" i="40"/>
  <c r="F2236" i="40" s="1"/>
  <c r="E2237" i="40"/>
  <c r="F2237" i="40" s="1"/>
  <c r="E2238" i="40"/>
  <c r="F2238" i="40" s="1"/>
  <c r="E2239" i="40"/>
  <c r="F2239" i="40" s="1"/>
  <c r="E2240" i="40"/>
  <c r="F2240" i="40" s="1"/>
  <c r="E2241" i="40"/>
  <c r="F2241" i="40" s="1"/>
  <c r="E2242" i="40"/>
  <c r="F2242" i="40" s="1"/>
  <c r="E2243" i="40"/>
  <c r="F2243" i="40" s="1"/>
  <c r="E2244" i="40"/>
  <c r="F2244" i="40" s="1"/>
  <c r="E2245" i="40"/>
  <c r="F2245" i="40" s="1"/>
  <c r="E2246" i="40"/>
  <c r="F2246" i="40" s="1"/>
  <c r="E2247" i="40"/>
  <c r="F2247" i="40" s="1"/>
  <c r="E2248" i="40"/>
  <c r="F2248" i="40" s="1"/>
  <c r="E2249" i="40"/>
  <c r="F2249" i="40" s="1"/>
  <c r="E2250" i="40"/>
  <c r="F2250" i="40" s="1"/>
  <c r="E2251" i="40"/>
  <c r="F2251" i="40" s="1"/>
  <c r="E2252" i="40"/>
  <c r="F2252" i="40" s="1"/>
  <c r="E2253" i="40"/>
  <c r="F2253" i="40" s="1"/>
  <c r="E2254" i="40"/>
  <c r="F2254" i="40" s="1"/>
  <c r="E2255" i="40"/>
  <c r="F2255" i="40" s="1"/>
  <c r="E2256" i="40"/>
  <c r="F2256" i="40" s="1"/>
  <c r="E2257" i="40"/>
  <c r="F2257" i="40" s="1"/>
  <c r="E2258" i="40"/>
  <c r="F2258" i="40" s="1"/>
  <c r="E2259" i="40"/>
  <c r="F2259" i="40" s="1"/>
  <c r="E2260" i="40"/>
  <c r="F2260" i="40" s="1"/>
  <c r="E2261" i="40"/>
  <c r="F2261" i="40" s="1"/>
  <c r="E2262" i="40"/>
  <c r="F2262" i="40" s="1"/>
  <c r="E2263" i="40"/>
  <c r="F2263" i="40" s="1"/>
  <c r="E2264" i="40"/>
  <c r="F2264" i="40" s="1"/>
  <c r="E2265" i="40"/>
  <c r="F2265" i="40" s="1"/>
  <c r="E2266" i="40"/>
  <c r="F2266" i="40" s="1"/>
  <c r="E2267" i="40"/>
  <c r="F2267" i="40" s="1"/>
  <c r="E2268" i="40"/>
  <c r="F2268" i="40" s="1"/>
  <c r="E2269" i="40"/>
  <c r="F2269" i="40" s="1"/>
  <c r="E2270" i="40"/>
  <c r="F2270" i="40" s="1"/>
  <c r="E2271" i="40"/>
  <c r="F2271" i="40" s="1"/>
  <c r="E2272" i="40"/>
  <c r="F2272" i="40" s="1"/>
  <c r="E2273" i="40"/>
  <c r="F2273" i="40" s="1"/>
  <c r="E2274" i="40"/>
  <c r="F2274" i="40" s="1"/>
  <c r="E2275" i="40"/>
  <c r="F2275" i="40" s="1"/>
  <c r="E2276" i="40"/>
  <c r="F2276" i="40" s="1"/>
  <c r="E2277" i="40"/>
  <c r="F2277" i="40" s="1"/>
  <c r="E2278" i="40"/>
  <c r="F2278" i="40" s="1"/>
  <c r="E2279" i="40"/>
  <c r="E2280" i="40"/>
  <c r="F2280" i="40" s="1"/>
  <c r="E2281" i="40"/>
  <c r="F2281" i="40" s="1"/>
  <c r="E2282" i="40"/>
  <c r="F2282" i="40" s="1"/>
  <c r="E2283" i="40"/>
  <c r="F2283" i="40" s="1"/>
  <c r="E2284" i="40"/>
  <c r="F2284" i="40" s="1"/>
  <c r="E2285" i="40"/>
  <c r="F2285" i="40" s="1"/>
  <c r="E2286" i="40"/>
  <c r="F2286" i="40" s="1"/>
  <c r="E2287" i="40"/>
  <c r="F2287" i="40" s="1"/>
  <c r="E2288" i="40"/>
  <c r="E2289" i="40"/>
  <c r="F2289" i="40" s="1"/>
  <c r="E2290" i="40"/>
  <c r="F2290" i="40" s="1"/>
  <c r="E2291" i="40"/>
  <c r="F2291" i="40" s="1"/>
  <c r="E2292" i="40"/>
  <c r="F2292" i="40" s="1"/>
  <c r="E2293" i="40"/>
  <c r="F2293" i="40" s="1"/>
  <c r="E2294" i="40"/>
  <c r="F2294" i="40" s="1"/>
  <c r="E2295" i="40"/>
  <c r="F2295" i="40" s="1"/>
  <c r="E2296" i="40"/>
  <c r="F2296" i="40" s="1"/>
  <c r="E2297" i="40"/>
  <c r="F2297" i="40" s="1"/>
  <c r="E2298" i="40"/>
  <c r="F2298" i="40" s="1"/>
  <c r="E2299" i="40"/>
  <c r="F2299" i="40" s="1"/>
  <c r="E2300" i="40"/>
  <c r="F2300" i="40" s="1"/>
  <c r="E2301" i="40"/>
  <c r="F2301" i="40" s="1"/>
  <c r="E2302" i="40"/>
  <c r="F2302" i="40" s="1"/>
  <c r="E2303" i="40"/>
  <c r="F2303" i="40" s="1"/>
  <c r="E2304" i="40"/>
  <c r="F2304" i="40" s="1"/>
  <c r="E2305" i="40"/>
  <c r="F2305" i="40" s="1"/>
  <c r="E2306" i="40"/>
  <c r="F2306" i="40" s="1"/>
  <c r="E2307" i="40"/>
  <c r="F2307" i="40" s="1"/>
  <c r="E2308" i="40"/>
  <c r="F2308" i="40" s="1"/>
  <c r="E2309" i="40"/>
  <c r="F2309" i="40" s="1"/>
  <c r="E2310" i="40"/>
  <c r="F2310" i="40" s="1"/>
  <c r="E2311" i="40"/>
  <c r="F2311" i="40" s="1"/>
  <c r="E2312" i="40"/>
  <c r="F2312" i="40" s="1"/>
  <c r="E2313" i="40"/>
  <c r="F2313" i="40" s="1"/>
  <c r="E2314" i="40"/>
  <c r="F2314" i="40" s="1"/>
  <c r="E2315" i="40"/>
  <c r="F2315" i="40" s="1"/>
  <c r="E2316" i="40"/>
  <c r="F2316" i="40" s="1"/>
  <c r="E2317" i="40"/>
  <c r="F2317" i="40" s="1"/>
  <c r="E2318" i="40"/>
  <c r="F2318" i="40" s="1"/>
  <c r="E2319" i="40"/>
  <c r="F2319" i="40" s="1"/>
  <c r="E2320" i="40"/>
  <c r="F2320" i="40" s="1"/>
  <c r="E2321" i="40"/>
  <c r="F2321" i="40" s="1"/>
  <c r="E2322" i="40"/>
  <c r="F2322" i="40" s="1"/>
  <c r="E2323" i="40"/>
  <c r="F2323" i="40" s="1"/>
  <c r="E2324" i="40"/>
  <c r="F2324" i="40" s="1"/>
  <c r="E2325" i="40"/>
  <c r="F2325" i="40" s="1"/>
  <c r="E2326" i="40"/>
  <c r="F2326" i="40" s="1"/>
  <c r="E2327" i="40"/>
  <c r="F2327" i="40" s="1"/>
  <c r="E2328" i="40"/>
  <c r="F2328" i="40" s="1"/>
  <c r="E2329" i="40"/>
  <c r="F2329" i="40" s="1"/>
  <c r="E2330" i="40"/>
  <c r="F2330" i="40" s="1"/>
  <c r="E2331" i="40"/>
  <c r="F2331" i="40" s="1"/>
  <c r="E2332" i="40"/>
  <c r="F2332" i="40" s="1"/>
  <c r="E2333" i="40"/>
  <c r="F2333" i="40" s="1"/>
  <c r="E2334" i="40"/>
  <c r="F2334" i="40" s="1"/>
  <c r="E2335" i="40"/>
  <c r="F2335" i="40" s="1"/>
  <c r="E2336" i="40"/>
  <c r="F2336" i="40" s="1"/>
  <c r="E2337" i="40"/>
  <c r="F2337" i="40" s="1"/>
  <c r="E2338" i="40"/>
  <c r="F2338" i="40" s="1"/>
  <c r="E2339" i="40"/>
  <c r="E2340" i="40"/>
  <c r="E2341" i="40"/>
  <c r="F2341" i="40" s="1"/>
  <c r="E2342" i="40"/>
  <c r="F2342" i="40" s="1"/>
  <c r="E2343" i="40"/>
  <c r="F2343" i="40" s="1"/>
  <c r="E2344" i="40"/>
  <c r="F2344" i="40" s="1"/>
  <c r="E2345" i="40"/>
  <c r="F2345" i="40" s="1"/>
  <c r="E2346" i="40"/>
  <c r="F2346" i="40" s="1"/>
  <c r="E2347" i="40"/>
  <c r="F2347" i="40" s="1"/>
  <c r="E2348" i="40"/>
  <c r="F2348" i="40" s="1"/>
  <c r="E2349" i="40"/>
  <c r="F2349" i="40" s="1"/>
  <c r="E2350" i="40"/>
  <c r="F2350" i="40" s="1"/>
  <c r="E2351" i="40"/>
  <c r="F2351" i="40" s="1"/>
  <c r="E2352" i="40"/>
  <c r="F2352" i="40" s="1"/>
  <c r="E2353" i="40"/>
  <c r="F2353" i="40" s="1"/>
  <c r="E2354" i="40"/>
  <c r="F2354" i="40" s="1"/>
  <c r="E2355" i="40"/>
  <c r="F2355" i="40" s="1"/>
  <c r="E2356" i="40"/>
  <c r="F2356" i="40" s="1"/>
  <c r="E2357" i="40"/>
  <c r="F2357" i="40" s="1"/>
  <c r="E2358" i="40"/>
  <c r="F2358" i="40" s="1"/>
  <c r="E2359" i="40"/>
  <c r="F2359" i="40" s="1"/>
  <c r="E2360" i="40"/>
  <c r="F2360" i="40" s="1"/>
  <c r="E2361" i="40"/>
  <c r="F2361" i="40" s="1"/>
  <c r="E2362" i="40"/>
  <c r="F2362" i="40" s="1"/>
  <c r="E2363" i="40"/>
  <c r="F2363" i="40" s="1"/>
  <c r="E2364" i="40"/>
  <c r="F2364" i="40" s="1"/>
  <c r="E2365" i="40"/>
  <c r="F2365" i="40" s="1"/>
  <c r="E2366" i="40"/>
  <c r="F2366" i="40" s="1"/>
  <c r="E2367" i="40"/>
  <c r="F2367" i="40" s="1"/>
  <c r="E2368" i="40"/>
  <c r="F2368" i="40" s="1"/>
  <c r="E2369" i="40"/>
  <c r="F2369" i="40" s="1"/>
  <c r="E2370" i="40"/>
  <c r="F2370" i="40" s="1"/>
  <c r="E2371" i="40"/>
  <c r="F2371" i="40" s="1"/>
  <c r="E2372" i="40"/>
  <c r="F2372" i="40" s="1"/>
  <c r="E2373" i="40"/>
  <c r="F2373" i="40" s="1"/>
  <c r="E2374" i="40"/>
  <c r="F2374" i="40" s="1"/>
  <c r="E2375" i="40"/>
  <c r="F2375" i="40" s="1"/>
  <c r="E2376" i="40"/>
  <c r="F2376" i="40" s="1"/>
  <c r="E2377" i="40"/>
  <c r="F2377" i="40" s="1"/>
  <c r="E2378" i="40"/>
  <c r="F2378" i="40" s="1"/>
  <c r="E2379" i="40"/>
  <c r="F2379" i="40" s="1"/>
  <c r="E2380" i="40"/>
  <c r="F2380" i="40" s="1"/>
  <c r="E2381" i="40"/>
  <c r="F2381" i="40" s="1"/>
  <c r="E2382" i="40"/>
  <c r="F2382" i="40" s="1"/>
  <c r="E2383" i="40"/>
  <c r="F2383" i="40" s="1"/>
  <c r="E2384" i="40"/>
  <c r="F2384" i="40" s="1"/>
  <c r="E2385" i="40"/>
  <c r="F2385" i="40" s="1"/>
  <c r="E2386" i="40"/>
  <c r="F2386" i="40" s="1"/>
  <c r="E2387" i="40"/>
  <c r="F2387" i="40" s="1"/>
  <c r="E2388" i="40"/>
  <c r="F2388" i="40" s="1"/>
  <c r="E2389" i="40"/>
  <c r="F2389" i="40" s="1"/>
  <c r="E2390" i="40"/>
  <c r="F2390" i="40" s="1"/>
  <c r="E2391" i="40"/>
  <c r="F2391" i="40" s="1"/>
  <c r="E2392" i="40"/>
  <c r="F2392" i="40" s="1"/>
  <c r="E2393" i="40"/>
  <c r="F2393" i="40" s="1"/>
  <c r="E2394" i="40"/>
  <c r="F2394" i="40" s="1"/>
  <c r="E2395" i="40"/>
  <c r="F2395" i="40" s="1"/>
  <c r="E2396" i="40"/>
  <c r="F2396" i="40" s="1"/>
  <c r="E2397" i="40"/>
  <c r="F2397" i="40" s="1"/>
  <c r="E2398" i="40"/>
  <c r="F2398" i="40" s="1"/>
  <c r="E2399" i="40"/>
  <c r="F2399" i="40" s="1"/>
  <c r="E2400" i="40"/>
  <c r="F2400" i="40" s="1"/>
  <c r="E2401" i="40"/>
  <c r="F2401" i="40" s="1"/>
  <c r="E2402" i="40"/>
  <c r="F2402" i="40" s="1"/>
  <c r="E2403" i="40"/>
  <c r="F2403" i="40" s="1"/>
  <c r="E2404" i="40"/>
  <c r="F2404" i="40" s="1"/>
  <c r="E2405" i="40"/>
  <c r="F2405" i="40" s="1"/>
  <c r="E2406" i="40"/>
  <c r="F2406" i="40" s="1"/>
  <c r="E2407" i="40"/>
  <c r="F2407" i="40" s="1"/>
  <c r="E2408" i="40"/>
  <c r="F2408" i="40" s="1"/>
  <c r="E2409" i="40"/>
  <c r="F2409" i="40" s="1"/>
  <c r="E2410" i="40"/>
  <c r="F2410" i="40" s="1"/>
  <c r="E2411" i="40"/>
  <c r="F2411" i="40" s="1"/>
  <c r="E2412" i="40"/>
  <c r="F2412" i="40" s="1"/>
  <c r="E2413" i="40"/>
  <c r="F2413" i="40" s="1"/>
  <c r="E2414" i="40"/>
  <c r="F2414" i="40" s="1"/>
  <c r="E2415" i="40"/>
  <c r="F2415" i="40" s="1"/>
  <c r="E2416" i="40"/>
  <c r="F2416" i="40" s="1"/>
  <c r="E2417" i="40"/>
  <c r="F2417" i="40" s="1"/>
  <c r="E2418" i="40"/>
  <c r="F2418" i="40" s="1"/>
  <c r="E2419" i="40"/>
  <c r="F2419" i="40" s="1"/>
  <c r="E2420" i="40"/>
  <c r="F2420" i="40" s="1"/>
  <c r="E2421" i="40"/>
  <c r="F2421" i="40" s="1"/>
  <c r="E2422" i="40"/>
  <c r="F2422" i="40" s="1"/>
  <c r="E2423" i="40"/>
  <c r="F2423" i="40" s="1"/>
  <c r="E2424" i="40"/>
  <c r="F2424" i="40" s="1"/>
  <c r="E2425" i="40"/>
  <c r="F2425" i="40" s="1"/>
  <c r="E2426" i="40"/>
  <c r="F2426" i="40" s="1"/>
  <c r="E2427" i="40"/>
  <c r="F2427" i="40" s="1"/>
  <c r="E2428" i="40"/>
  <c r="E2429" i="40"/>
  <c r="F2429" i="40" s="1"/>
  <c r="E2430" i="40"/>
  <c r="F2430" i="40" s="1"/>
  <c r="E2431" i="40"/>
  <c r="F2431" i="40" s="1"/>
  <c r="E2432" i="40"/>
  <c r="F2432" i="40" s="1"/>
  <c r="E2433" i="40"/>
  <c r="F2433" i="40" s="1"/>
  <c r="E2434" i="40"/>
  <c r="F2434" i="40" s="1"/>
  <c r="E2435" i="40"/>
  <c r="F2435" i="40" s="1"/>
  <c r="E2436" i="40"/>
  <c r="F2436" i="40" s="1"/>
  <c r="E2437" i="40"/>
  <c r="F2437" i="40" s="1"/>
  <c r="E2438" i="40"/>
  <c r="F2438" i="40" s="1"/>
  <c r="E2439" i="40"/>
  <c r="F2439" i="40" s="1"/>
  <c r="E2440" i="40"/>
  <c r="F2440" i="40" s="1"/>
  <c r="E2441" i="40"/>
  <c r="E2442" i="40"/>
  <c r="E2443" i="40"/>
  <c r="F2443" i="40" s="1"/>
  <c r="E2444" i="40"/>
  <c r="F2444" i="40" s="1"/>
  <c r="E2445" i="40"/>
  <c r="F2445" i="40" s="1"/>
  <c r="E2446" i="40"/>
  <c r="F2446" i="40" s="1"/>
  <c r="E2447" i="40"/>
  <c r="F2447" i="40" s="1"/>
  <c r="E2448" i="40"/>
  <c r="F2448" i="40" s="1"/>
  <c r="E2449" i="40"/>
  <c r="F2449" i="40" s="1"/>
  <c r="E2450" i="40"/>
  <c r="F2450" i="40" s="1"/>
  <c r="E2451" i="40"/>
  <c r="F2451" i="40" s="1"/>
  <c r="E2452" i="40"/>
  <c r="F2452" i="40" s="1"/>
  <c r="E2453" i="40"/>
  <c r="F2453" i="40" s="1"/>
  <c r="E2454" i="40"/>
  <c r="F2454" i="40" s="1"/>
  <c r="E2455" i="40"/>
  <c r="F2455" i="40" s="1"/>
  <c r="E2456" i="40"/>
  <c r="F2456" i="40" s="1"/>
  <c r="E2457" i="40"/>
  <c r="F2457" i="40" s="1"/>
  <c r="E2458" i="40"/>
  <c r="F2458" i="40" s="1"/>
  <c r="E2459" i="40"/>
  <c r="F2459" i="40" s="1"/>
  <c r="E2460" i="40"/>
  <c r="F2460" i="40" s="1"/>
  <c r="E2461" i="40"/>
  <c r="F2461" i="40" s="1"/>
  <c r="E2462" i="40"/>
  <c r="F2462" i="40" s="1"/>
  <c r="E2463" i="40"/>
  <c r="F2463" i="40" s="1"/>
  <c r="E2464" i="40"/>
  <c r="F2464" i="40" s="1"/>
  <c r="E2465" i="40"/>
  <c r="F2465" i="40" s="1"/>
  <c r="E2466" i="40"/>
  <c r="F2466" i="40" s="1"/>
  <c r="E2467" i="40"/>
  <c r="F2467" i="40" s="1"/>
  <c r="E2468" i="40"/>
  <c r="F2468" i="40" s="1"/>
  <c r="E2469" i="40"/>
  <c r="F2469" i="40" s="1"/>
  <c r="E2470" i="40"/>
  <c r="F2470" i="40" s="1"/>
  <c r="E2471" i="40"/>
  <c r="F2471" i="40" s="1"/>
  <c r="E2472" i="40"/>
  <c r="F2472" i="40" s="1"/>
  <c r="E2473" i="40"/>
  <c r="F2473" i="40" s="1"/>
  <c r="E2474" i="40"/>
  <c r="F2474" i="40" s="1"/>
  <c r="E2475" i="40"/>
  <c r="F2475" i="40" s="1"/>
  <c r="E2476" i="40"/>
  <c r="F2476" i="40" s="1"/>
  <c r="E2477" i="40"/>
  <c r="F2477" i="40" s="1"/>
  <c r="E2478" i="40"/>
  <c r="F2478" i="40" s="1"/>
  <c r="E2479" i="40"/>
  <c r="F2479" i="40" s="1"/>
  <c r="E2480" i="40"/>
  <c r="F2480" i="40" s="1"/>
  <c r="E2481" i="40"/>
  <c r="F2481" i="40" s="1"/>
  <c r="E2482" i="40"/>
  <c r="F2482" i="40" s="1"/>
  <c r="E2483" i="40"/>
  <c r="F2483" i="40" s="1"/>
  <c r="E2484" i="40"/>
  <c r="F2484" i="40" s="1"/>
  <c r="E2485" i="40"/>
  <c r="F2485" i="40" s="1"/>
  <c r="E2486" i="40"/>
  <c r="F2486" i="40" s="1"/>
  <c r="E2487" i="40"/>
  <c r="F2487" i="40" s="1"/>
  <c r="E2488" i="40"/>
  <c r="F2488" i="40" s="1"/>
  <c r="E2489" i="40"/>
  <c r="F2489" i="40" s="1"/>
  <c r="E2490" i="40"/>
  <c r="F2490" i="40" s="1"/>
  <c r="E2491" i="40"/>
  <c r="F2491" i="40" s="1"/>
  <c r="E2492" i="40"/>
  <c r="F2492" i="40" s="1"/>
  <c r="E2493" i="40"/>
  <c r="F2493" i="40" s="1"/>
  <c r="E2494" i="40"/>
  <c r="F2494" i="40" s="1"/>
  <c r="E2495" i="40"/>
  <c r="F2495" i="40" s="1"/>
  <c r="E2496" i="40"/>
  <c r="F2496" i="40" s="1"/>
  <c r="E2497" i="40"/>
  <c r="F2497" i="40" s="1"/>
  <c r="E2498" i="40"/>
  <c r="F2498" i="40" s="1"/>
  <c r="E2499" i="40"/>
  <c r="F2499" i="40" s="1"/>
  <c r="E2500" i="40"/>
  <c r="F2500" i="40" s="1"/>
  <c r="E2501" i="40"/>
  <c r="F2501" i="40" s="1"/>
  <c r="E2502" i="40"/>
  <c r="F2502" i="40" s="1"/>
  <c r="E2503" i="40"/>
  <c r="F2503" i="40" s="1"/>
  <c r="E2504" i="40"/>
  <c r="F2504" i="40" s="1"/>
  <c r="E2505" i="40"/>
  <c r="F2505" i="40" s="1"/>
  <c r="E2506" i="40"/>
  <c r="F2506" i="40" s="1"/>
  <c r="E2507" i="40"/>
  <c r="F2507" i="40" s="1"/>
  <c r="E2508" i="40"/>
  <c r="F2508" i="40" s="1"/>
  <c r="E2509" i="40"/>
  <c r="F2509" i="40" s="1"/>
  <c r="E2510" i="40"/>
  <c r="F2510" i="40" s="1"/>
  <c r="E2511" i="40"/>
  <c r="F2511" i="40" s="1"/>
  <c r="E2512" i="40"/>
  <c r="F2512" i="40" s="1"/>
  <c r="E2513" i="40"/>
  <c r="F2513" i="40" s="1"/>
  <c r="E2514" i="40"/>
  <c r="F2514" i="40" s="1"/>
  <c r="E2515" i="40"/>
  <c r="F2515" i="40" s="1"/>
  <c r="E2516" i="40"/>
  <c r="F2516" i="40" s="1"/>
  <c r="E2517" i="40"/>
  <c r="F2517" i="40" s="1"/>
  <c r="E2518" i="40"/>
  <c r="F2518" i="40" s="1"/>
  <c r="E2519" i="40"/>
  <c r="F2519" i="40" s="1"/>
  <c r="E2520" i="40"/>
  <c r="F2520" i="40" s="1"/>
  <c r="E2521" i="40"/>
  <c r="F2521" i="40" s="1"/>
  <c r="E2522" i="40"/>
  <c r="F2522" i="40" s="1"/>
  <c r="E2523" i="40"/>
  <c r="F2523" i="40" s="1"/>
  <c r="E2524" i="40"/>
  <c r="F2524" i="40" s="1"/>
  <c r="E2525" i="40"/>
  <c r="F2525" i="40" s="1"/>
  <c r="E2526" i="40"/>
  <c r="F2526" i="40" s="1"/>
  <c r="E2527" i="40"/>
  <c r="F2527" i="40" s="1"/>
  <c r="E2528" i="40"/>
  <c r="E2529" i="40"/>
  <c r="F2529" i="40" s="1"/>
  <c r="E2530" i="40"/>
  <c r="F2530" i="40" s="1"/>
  <c r="E2531" i="40"/>
  <c r="F2531" i="40" s="1"/>
  <c r="E2532" i="40"/>
  <c r="F2532" i="40" s="1"/>
  <c r="E2533" i="40"/>
  <c r="F2533" i="40" s="1"/>
  <c r="E2534" i="40"/>
  <c r="F2534" i="40" s="1"/>
  <c r="E2535" i="40"/>
  <c r="F2535" i="40" s="1"/>
  <c r="E2536" i="40"/>
  <c r="F2536" i="40" s="1"/>
  <c r="E2537" i="40"/>
  <c r="F2537" i="40" s="1"/>
  <c r="E2538" i="40"/>
  <c r="F2538" i="40" s="1"/>
  <c r="E2539" i="40"/>
  <c r="E2540" i="40"/>
  <c r="F2540" i="40" s="1"/>
  <c r="E2541" i="40"/>
  <c r="F2541" i="40" s="1"/>
  <c r="E2542" i="40"/>
  <c r="F2542" i="40" s="1"/>
  <c r="E2543" i="40"/>
  <c r="F2543" i="40" s="1"/>
  <c r="E2544" i="40"/>
  <c r="F2544" i="40" s="1"/>
  <c r="E2545" i="40"/>
  <c r="F2545" i="40" s="1"/>
  <c r="E2546" i="40"/>
  <c r="F2546" i="40" s="1"/>
  <c r="E2547" i="40"/>
  <c r="F2547" i="40" s="1"/>
  <c r="E2548" i="40"/>
  <c r="E2549" i="40"/>
  <c r="F2549" i="40" s="1"/>
  <c r="E2550" i="40"/>
  <c r="F2550" i="40" s="1"/>
  <c r="E2551" i="40"/>
  <c r="F2551" i="40" s="1"/>
  <c r="E2552" i="40"/>
  <c r="F2552" i="40" s="1"/>
  <c r="E2553" i="40"/>
  <c r="F2553" i="40" s="1"/>
  <c r="E2554" i="40"/>
  <c r="F2554" i="40" s="1"/>
  <c r="E2555" i="40"/>
  <c r="F2555" i="40" s="1"/>
  <c r="E2556" i="40"/>
  <c r="F2556" i="40" s="1"/>
  <c r="E2557" i="40"/>
  <c r="F2557" i="40" s="1"/>
  <c r="E2558" i="40"/>
  <c r="F2558" i="40" s="1"/>
  <c r="B45" i="26"/>
  <c r="B50" i="26"/>
  <c r="B55" i="26"/>
  <c r="AU1068" i="40" l="1"/>
  <c r="AU1048" i="40"/>
  <c r="AU1028" i="40"/>
  <c r="AU1008" i="40"/>
  <c r="AU988" i="40"/>
  <c r="AU968" i="40"/>
  <c r="AU948" i="40"/>
  <c r="AU928" i="40"/>
  <c r="AU908" i="40"/>
  <c r="AU888" i="40"/>
  <c r="AU868" i="40"/>
  <c r="AU848" i="40"/>
  <c r="AU828" i="40"/>
  <c r="AU808" i="40"/>
  <c r="AU788" i="40"/>
  <c r="AU768" i="40"/>
  <c r="AU748" i="40"/>
  <c r="AU728" i="40"/>
  <c r="AU708" i="40"/>
  <c r="AU688" i="40"/>
  <c r="AU668" i="40"/>
  <c r="AU648" i="40"/>
  <c r="AU628" i="40"/>
  <c r="AU608" i="40"/>
  <c r="AU588" i="40"/>
  <c r="AU568" i="40"/>
  <c r="AU548" i="40"/>
  <c r="AU528" i="40"/>
  <c r="AU508" i="40"/>
  <c r="AU488" i="40"/>
  <c r="AU468" i="40"/>
  <c r="AU448" i="40"/>
  <c r="AU428" i="40"/>
  <c r="AU408" i="40"/>
  <c r="AU388" i="40"/>
  <c r="AU368" i="40"/>
  <c r="AU348" i="40"/>
  <c r="AU328" i="40"/>
  <c r="AU308" i="40"/>
  <c r="AL33" i="40" s="1"/>
  <c r="AU288" i="40"/>
  <c r="AL746" i="40" s="1"/>
  <c r="AU268" i="40"/>
  <c r="AU248" i="40"/>
  <c r="AU228" i="40"/>
  <c r="AU208" i="40"/>
  <c r="AU188" i="40"/>
  <c r="AU168" i="40"/>
  <c r="AU148" i="40"/>
  <c r="AU128" i="40"/>
  <c r="AL158" i="40" s="1"/>
  <c r="AU108" i="40"/>
  <c r="AU88" i="40"/>
  <c r="AU68" i="40"/>
  <c r="AU48" i="40"/>
  <c r="AU28" i="40"/>
  <c r="AU8" i="40"/>
  <c r="AU1067" i="40"/>
  <c r="AU1047" i="40"/>
  <c r="AU1027" i="40"/>
  <c r="AU1007" i="40"/>
  <c r="AU987" i="40"/>
  <c r="AL435" i="40" s="1"/>
  <c r="AU967" i="40"/>
  <c r="AL48" i="40" s="1"/>
  <c r="AU947" i="40"/>
  <c r="AU927" i="40"/>
  <c r="AU907" i="40"/>
  <c r="AU887" i="40"/>
  <c r="AU867" i="40"/>
  <c r="AU847" i="40"/>
  <c r="AU827" i="40"/>
  <c r="AU807" i="40"/>
  <c r="AU787" i="40"/>
  <c r="AU767" i="40"/>
  <c r="AU747" i="40"/>
  <c r="AU727" i="40"/>
  <c r="AU707" i="40"/>
  <c r="AU687" i="40"/>
  <c r="AU667" i="40"/>
  <c r="AU647" i="40"/>
  <c r="AU627" i="40"/>
  <c r="AU607" i="40"/>
  <c r="AU587" i="40"/>
  <c r="AU567" i="40"/>
  <c r="AL505" i="40" s="1"/>
  <c r="AU547" i="40"/>
  <c r="AU527" i="40"/>
  <c r="AU507" i="40"/>
  <c r="AU487" i="40"/>
  <c r="AU467" i="40"/>
  <c r="AU447" i="40"/>
  <c r="AU427" i="40"/>
  <c r="AU407" i="40"/>
  <c r="AU387" i="40"/>
  <c r="AU367" i="40"/>
  <c r="AU347" i="40"/>
  <c r="AU327" i="40"/>
  <c r="AU307" i="40"/>
  <c r="AU287" i="40"/>
  <c r="AU267" i="40"/>
  <c r="AU247" i="40"/>
  <c r="AU227" i="40"/>
  <c r="AL257" i="40" s="1"/>
  <c r="AU207" i="40"/>
  <c r="AU187" i="40"/>
  <c r="AL217" i="40" s="1"/>
  <c r="AU167" i="40"/>
  <c r="AL564" i="40" s="1"/>
  <c r="AU147" i="40"/>
  <c r="AL177" i="40" s="1"/>
  <c r="AU127" i="40"/>
  <c r="AU107" i="40"/>
  <c r="AU87" i="40"/>
  <c r="AU67" i="40"/>
  <c r="AU47" i="40"/>
  <c r="AU27" i="40"/>
  <c r="AU7" i="40"/>
  <c r="AU1066" i="40"/>
  <c r="AU1046" i="40"/>
  <c r="AU1026" i="40"/>
  <c r="AU1006" i="40"/>
  <c r="AU986" i="40"/>
  <c r="AU966" i="40"/>
  <c r="AU946" i="40"/>
  <c r="AU926" i="40"/>
  <c r="AU906" i="40"/>
  <c r="AU886" i="40"/>
  <c r="AU866" i="40"/>
  <c r="AU846" i="40"/>
  <c r="AU826" i="40"/>
  <c r="AU806" i="40"/>
  <c r="AU786" i="40"/>
  <c r="AU766" i="40"/>
  <c r="AU746" i="40"/>
  <c r="AU726" i="40"/>
  <c r="AU706" i="40"/>
  <c r="AU686" i="40"/>
  <c r="AU666" i="40"/>
  <c r="AU646" i="40"/>
  <c r="AU626" i="40"/>
  <c r="AU606" i="40"/>
  <c r="AU586" i="40"/>
  <c r="AU566" i="40"/>
  <c r="AU546" i="40"/>
  <c r="AU526" i="40"/>
  <c r="AU506" i="40"/>
  <c r="AU486" i="40"/>
  <c r="AU466" i="40"/>
  <c r="AL98" i="40" s="1"/>
  <c r="AU446" i="40"/>
  <c r="AL200" i="40" s="1"/>
  <c r="AU426" i="40"/>
  <c r="AU406" i="40"/>
  <c r="AU386" i="40"/>
  <c r="AU366" i="40"/>
  <c r="AU346" i="40"/>
  <c r="AU326" i="40"/>
  <c r="AU306" i="40"/>
  <c r="AL397" i="40" s="1"/>
  <c r="AU286" i="40"/>
  <c r="AU266" i="40"/>
  <c r="AL296" i="40" s="1"/>
  <c r="AU246" i="40"/>
  <c r="AU226" i="40"/>
  <c r="AU206" i="40"/>
  <c r="AU186" i="40"/>
  <c r="AU166" i="40"/>
  <c r="AU146" i="40"/>
  <c r="AU126" i="40"/>
  <c r="AU106" i="40"/>
  <c r="AU86" i="40"/>
  <c r="AU66" i="40"/>
  <c r="AL463" i="40" s="1"/>
  <c r="AU46" i="40"/>
  <c r="AL18" i="40" s="1"/>
  <c r="AU26" i="40"/>
  <c r="AU6" i="40"/>
  <c r="AU1065" i="40"/>
  <c r="AU1045" i="40"/>
  <c r="AU1025" i="40"/>
  <c r="AU1005" i="40"/>
  <c r="AU985" i="40"/>
  <c r="AU965" i="40"/>
  <c r="AU945" i="40"/>
  <c r="AU925" i="40"/>
  <c r="AU905" i="40"/>
  <c r="AU885" i="40"/>
  <c r="AU865" i="40"/>
  <c r="AU845" i="40"/>
  <c r="AU825" i="40"/>
  <c r="AU805" i="40"/>
  <c r="AU785" i="40"/>
  <c r="AU765" i="40"/>
  <c r="AU745" i="40"/>
  <c r="AU725" i="40"/>
  <c r="AU705" i="40"/>
  <c r="AU685" i="40"/>
  <c r="AU665" i="40"/>
  <c r="AU645" i="40"/>
  <c r="AU625" i="40"/>
  <c r="AU605" i="40"/>
  <c r="AU585" i="40"/>
  <c r="AU565" i="40"/>
  <c r="AU545" i="40"/>
  <c r="AU525" i="40"/>
  <c r="AU505" i="40"/>
  <c r="AU485" i="40"/>
  <c r="AU465" i="40"/>
  <c r="AU445" i="40"/>
  <c r="AU425" i="40"/>
  <c r="AU405" i="40"/>
  <c r="AU385" i="40"/>
  <c r="AU365" i="40"/>
  <c r="AU345" i="40"/>
  <c r="AL99" i="40" s="1"/>
  <c r="AU325" i="40"/>
  <c r="AL50" i="40" s="1"/>
  <c r="AU305" i="40"/>
  <c r="AL396" i="40" s="1"/>
  <c r="AU285" i="40"/>
  <c r="AU265" i="40"/>
  <c r="AU245" i="40"/>
  <c r="AU225" i="40"/>
  <c r="AU205" i="40"/>
  <c r="AU185" i="40"/>
  <c r="AU165" i="40"/>
  <c r="AU145" i="40"/>
  <c r="AU125" i="40"/>
  <c r="AU105" i="40"/>
  <c r="AU85" i="40"/>
  <c r="AU65" i="40"/>
  <c r="AU45" i="40"/>
  <c r="AU25" i="40"/>
  <c r="AU5" i="40"/>
  <c r="AU1064" i="40"/>
  <c r="AU1044" i="40"/>
  <c r="AU1024" i="40"/>
  <c r="AL473" i="40" s="1"/>
  <c r="AU1004" i="40"/>
  <c r="AL85" i="40" s="1"/>
  <c r="AU984" i="40"/>
  <c r="AU964" i="40"/>
  <c r="AU944" i="40"/>
  <c r="AU924" i="40"/>
  <c r="AU904" i="40"/>
  <c r="AU884" i="40"/>
  <c r="AU864" i="40"/>
  <c r="AU844" i="40"/>
  <c r="AU824" i="40"/>
  <c r="AU804" i="40"/>
  <c r="AU784" i="40"/>
  <c r="AU764" i="40"/>
  <c r="AU744" i="40"/>
  <c r="AU724" i="40"/>
  <c r="AU704" i="40"/>
  <c r="AU684" i="40"/>
  <c r="AU664" i="40"/>
  <c r="AU644" i="40"/>
  <c r="AU624" i="40"/>
  <c r="AL378" i="40" s="1"/>
  <c r="AU604" i="40"/>
  <c r="AL175" i="40" s="1"/>
  <c r="AU584" i="40"/>
  <c r="AU564" i="40"/>
  <c r="AU544" i="40"/>
  <c r="AU524" i="40"/>
  <c r="AU504" i="40"/>
  <c r="AU484" i="40"/>
  <c r="AU464" i="40"/>
  <c r="AU444" i="40"/>
  <c r="AU424" i="40"/>
  <c r="AU404" i="40"/>
  <c r="AU384" i="40"/>
  <c r="AU364" i="40"/>
  <c r="AU344" i="40"/>
  <c r="AU324" i="40"/>
  <c r="AU304" i="40"/>
  <c r="AU284" i="40"/>
  <c r="AU264" i="40"/>
  <c r="AU244" i="40"/>
  <c r="AU224" i="40"/>
  <c r="AL621" i="40" s="1"/>
  <c r="AU204" i="40"/>
  <c r="AL601" i="40" s="1"/>
  <c r="AU184" i="40"/>
  <c r="AU164" i="40"/>
  <c r="AU144" i="40"/>
  <c r="AU124" i="40"/>
  <c r="AU104" i="40"/>
  <c r="AU84" i="40"/>
  <c r="AU64" i="40"/>
  <c r="AL94" i="40" s="1"/>
  <c r="AU44" i="40"/>
  <c r="AU24" i="40"/>
  <c r="AU4" i="40"/>
  <c r="AU1063" i="40"/>
  <c r="AU1043" i="40"/>
  <c r="AU1023" i="40"/>
  <c r="AU1003" i="40"/>
  <c r="AU983" i="40"/>
  <c r="AU963" i="40"/>
  <c r="AU943" i="40"/>
  <c r="AU923" i="40"/>
  <c r="AU903" i="40"/>
  <c r="AL503" i="40" s="1"/>
  <c r="AU883" i="40"/>
  <c r="AL483" i="40" s="1"/>
  <c r="AU863" i="40"/>
  <c r="AU843" i="40"/>
  <c r="AU823" i="40"/>
  <c r="AU803" i="40"/>
  <c r="AU783" i="40"/>
  <c r="AU763" i="40"/>
  <c r="AU743" i="40"/>
  <c r="AU723" i="40"/>
  <c r="AU703" i="40"/>
  <c r="AL487" i="40" s="1"/>
  <c r="AU683" i="40"/>
  <c r="AU663" i="40"/>
  <c r="AU643" i="40"/>
  <c r="AU623" i="40"/>
  <c r="AU603" i="40"/>
  <c r="AU583" i="40"/>
  <c r="AU563" i="40"/>
  <c r="AU543" i="40"/>
  <c r="AU523" i="40"/>
  <c r="AU503" i="40"/>
  <c r="AU483" i="40"/>
  <c r="AL115" i="40" s="1"/>
  <c r="AU463" i="40"/>
  <c r="AU443" i="40"/>
  <c r="AU423" i="40"/>
  <c r="AU403" i="40"/>
  <c r="AU383" i="40"/>
  <c r="AL137" i="40" s="1"/>
  <c r="AU363" i="40"/>
  <c r="AL117" i="40" s="1"/>
  <c r="AU343" i="40"/>
  <c r="AU323" i="40"/>
  <c r="AU303" i="40"/>
  <c r="AL394" i="40" s="1"/>
  <c r="AU283" i="40"/>
  <c r="AU263" i="40"/>
  <c r="AU243" i="40"/>
  <c r="AU223" i="40"/>
  <c r="AU203" i="40"/>
  <c r="AU183" i="40"/>
  <c r="AU163" i="40"/>
  <c r="AU143" i="40"/>
  <c r="AU123" i="40"/>
  <c r="AU103" i="40"/>
  <c r="AL133" i="40" s="1"/>
  <c r="AU83" i="40"/>
  <c r="AL113" i="40" s="1"/>
  <c r="AU63" i="40"/>
  <c r="AU43" i="40"/>
  <c r="AU23" i="40"/>
  <c r="AU3" i="40"/>
  <c r="AL14" i="40" s="1"/>
  <c r="AU1057" i="40"/>
  <c r="AU1037" i="40"/>
  <c r="AU1017" i="40"/>
  <c r="AU997" i="40"/>
  <c r="AU977" i="40"/>
  <c r="AU957" i="40"/>
  <c r="AU937" i="40"/>
  <c r="AU917" i="40"/>
  <c r="AU897" i="40"/>
  <c r="AU877" i="40"/>
  <c r="AU857" i="40"/>
  <c r="AU837" i="40"/>
  <c r="AU817" i="40"/>
  <c r="AU797" i="40"/>
  <c r="AU777" i="40"/>
  <c r="AL561" i="40" s="1"/>
  <c r="AU757" i="40"/>
  <c r="AL541" i="40" s="1"/>
  <c r="AU737" i="40"/>
  <c r="AU717" i="40"/>
  <c r="AU697" i="40"/>
  <c r="AU677" i="40"/>
  <c r="AU657" i="40"/>
  <c r="AU637" i="40"/>
  <c r="AU617" i="40"/>
  <c r="AU597" i="40"/>
  <c r="AU577" i="40"/>
  <c r="AU557" i="40"/>
  <c r="AU537" i="40"/>
  <c r="AU517" i="40"/>
  <c r="AU497" i="40"/>
  <c r="AU477" i="40"/>
  <c r="AU457" i="40"/>
  <c r="AU437" i="40"/>
  <c r="AU417" i="40"/>
  <c r="AL171" i="40" s="1"/>
  <c r="AU397" i="40"/>
  <c r="AU377" i="40"/>
  <c r="AL131" i="40" s="1"/>
  <c r="AU357" i="40"/>
  <c r="AL111" i="40" s="1"/>
  <c r="AU337" i="40"/>
  <c r="AU317" i="40"/>
  <c r="AU297" i="40"/>
  <c r="AU277" i="40"/>
  <c r="AU257" i="40"/>
  <c r="AU237" i="40"/>
  <c r="AU217" i="40"/>
  <c r="AU197" i="40"/>
  <c r="AU177" i="40"/>
  <c r="AU157" i="40"/>
  <c r="AU137" i="40"/>
  <c r="AU117" i="40"/>
  <c r="AU97" i="40"/>
  <c r="AU77" i="40"/>
  <c r="AU57" i="40"/>
  <c r="AU37" i="40"/>
  <c r="AU17" i="40"/>
  <c r="AU1056" i="40"/>
  <c r="AU1036" i="40"/>
  <c r="AL485" i="40" s="1"/>
  <c r="AU1016" i="40"/>
  <c r="AU996" i="40"/>
  <c r="AU976" i="40"/>
  <c r="AU956" i="40"/>
  <c r="AU936" i="40"/>
  <c r="AU916" i="40"/>
  <c r="AU896" i="40"/>
  <c r="AU876" i="40"/>
  <c r="AU856" i="40"/>
  <c r="AU836" i="40"/>
  <c r="AU816" i="40"/>
  <c r="AU796" i="40"/>
  <c r="AU776" i="40"/>
  <c r="AU756" i="40"/>
  <c r="AU736" i="40"/>
  <c r="AU716" i="40"/>
  <c r="AU696" i="40"/>
  <c r="AU676" i="40"/>
  <c r="AU656" i="40"/>
  <c r="AU636" i="40"/>
  <c r="AL757" i="40" s="1"/>
  <c r="AU616" i="40"/>
  <c r="AL737" i="40" s="1"/>
  <c r="AU596" i="40"/>
  <c r="AU576" i="40"/>
  <c r="AU556" i="40"/>
  <c r="AU536" i="40"/>
  <c r="AU516" i="40"/>
  <c r="AU496" i="40"/>
  <c r="AU476" i="40"/>
  <c r="AU456" i="40"/>
  <c r="AU436" i="40"/>
  <c r="AU416" i="40"/>
  <c r="AU396" i="40"/>
  <c r="AU376" i="40"/>
  <c r="AU356" i="40"/>
  <c r="AU336" i="40"/>
  <c r="AU316" i="40"/>
  <c r="AU296" i="40"/>
  <c r="AU276" i="40"/>
  <c r="AU256" i="40"/>
  <c r="AL286" i="40" s="1"/>
  <c r="AU236" i="40"/>
  <c r="AL633" i="40" s="1"/>
  <c r="AU216" i="40"/>
  <c r="AL613" i="40" s="1"/>
  <c r="AU196" i="40"/>
  <c r="AU176" i="40"/>
  <c r="AU156" i="40"/>
  <c r="AU136" i="40"/>
  <c r="AU116" i="40"/>
  <c r="AU96" i="40"/>
  <c r="AU76" i="40"/>
  <c r="AU56" i="40"/>
  <c r="AU36" i="40"/>
  <c r="AU16" i="40"/>
  <c r="AU1055" i="40"/>
  <c r="AU1035" i="40"/>
  <c r="AU1015" i="40"/>
  <c r="AU995" i="40"/>
  <c r="AU975" i="40"/>
  <c r="AU955" i="40"/>
  <c r="AU935" i="40"/>
  <c r="AU915" i="40"/>
  <c r="AU895" i="40"/>
  <c r="AU875" i="40"/>
  <c r="AU855" i="40"/>
  <c r="AU835" i="40"/>
  <c r="AU815" i="40"/>
  <c r="AU795" i="40"/>
  <c r="AU775" i="40"/>
  <c r="AU755" i="40"/>
  <c r="AU735" i="40"/>
  <c r="AU715" i="40"/>
  <c r="AU695" i="40"/>
  <c r="AU675" i="40"/>
  <c r="AU655" i="40"/>
  <c r="AU635" i="40"/>
  <c r="AU615" i="40"/>
  <c r="AU595" i="40"/>
  <c r="AU575" i="40"/>
  <c r="AU555" i="40"/>
  <c r="AU535" i="40"/>
  <c r="AU515" i="40"/>
  <c r="AU495" i="40"/>
  <c r="AL494" i="40" s="1"/>
  <c r="AU475" i="40"/>
  <c r="AL474" i="40" s="1"/>
  <c r="AU455" i="40"/>
  <c r="AU435" i="40"/>
  <c r="AU415" i="40"/>
  <c r="AU395" i="40"/>
  <c r="AU375" i="40"/>
  <c r="AU355" i="40"/>
  <c r="AU335" i="40"/>
  <c r="AU315" i="40"/>
  <c r="AU295" i="40"/>
  <c r="AU275" i="40"/>
  <c r="AU255" i="40"/>
  <c r="AU235" i="40"/>
  <c r="AU215" i="40"/>
  <c r="AU195" i="40"/>
  <c r="AU175" i="40"/>
  <c r="AU155" i="40"/>
  <c r="AU135" i="40"/>
  <c r="AL165" i="40" s="1"/>
  <c r="AU115" i="40"/>
  <c r="AU95" i="40"/>
  <c r="AL125" i="40" s="1"/>
  <c r="AU75" i="40"/>
  <c r="AL105" i="40" s="1"/>
  <c r="AU55" i="40"/>
  <c r="AU35" i="40"/>
  <c r="AU15" i="40"/>
  <c r="AL354" i="40"/>
  <c r="AU1054" i="40"/>
  <c r="AU1034" i="40"/>
  <c r="AU1014" i="40"/>
  <c r="AU994" i="40"/>
  <c r="AU974" i="40"/>
  <c r="AU954" i="40"/>
  <c r="AU934" i="40"/>
  <c r="AU914" i="40"/>
  <c r="AU894" i="40"/>
  <c r="AU874" i="40"/>
  <c r="AU854" i="40"/>
  <c r="AU834" i="40"/>
  <c r="AU814" i="40"/>
  <c r="AU794" i="40"/>
  <c r="AU774" i="40"/>
  <c r="AL191" i="40" s="1"/>
  <c r="AU754" i="40"/>
  <c r="AL538" i="40" s="1"/>
  <c r="AU734" i="40"/>
  <c r="AU714" i="40"/>
  <c r="AU694" i="40"/>
  <c r="AU674" i="40"/>
  <c r="AU654" i="40"/>
  <c r="AU634" i="40"/>
  <c r="AU614" i="40"/>
  <c r="AU594" i="40"/>
  <c r="AU574" i="40"/>
  <c r="AU554" i="40"/>
  <c r="AU534" i="40"/>
  <c r="AU514" i="40"/>
  <c r="AU494" i="40"/>
  <c r="AU474" i="40"/>
  <c r="AU454" i="40"/>
  <c r="AU434" i="40"/>
  <c r="AU414" i="40"/>
  <c r="AU394" i="40"/>
  <c r="AU374" i="40"/>
  <c r="AL495" i="40" s="1"/>
  <c r="AU354" i="40"/>
  <c r="AL475" i="40" s="1"/>
  <c r="AU334" i="40"/>
  <c r="AU314" i="40"/>
  <c r="AU294" i="40"/>
  <c r="AU274" i="40"/>
  <c r="AU254" i="40"/>
  <c r="AU234" i="40"/>
  <c r="AU214" i="40"/>
  <c r="AU194" i="40"/>
  <c r="AU174" i="40"/>
  <c r="AU154" i="40"/>
  <c r="AU134" i="40"/>
  <c r="AU114" i="40"/>
  <c r="AU94" i="40"/>
  <c r="AU74" i="40"/>
  <c r="AU54" i="40"/>
  <c r="AU34" i="40"/>
  <c r="AU14" i="40"/>
  <c r="AL371" i="40"/>
  <c r="AU1053" i="40"/>
  <c r="AU1033" i="40"/>
  <c r="AU1013" i="40"/>
  <c r="AU993" i="40"/>
  <c r="AU973" i="40"/>
  <c r="AU953" i="40"/>
  <c r="AU933" i="40"/>
  <c r="AU913" i="40"/>
  <c r="AU893" i="40"/>
  <c r="AU873" i="40"/>
  <c r="AU853" i="40"/>
  <c r="AU833" i="40"/>
  <c r="AU813" i="40"/>
  <c r="AU793" i="40"/>
  <c r="AU773" i="40"/>
  <c r="AU753" i="40"/>
  <c r="AU733" i="40"/>
  <c r="AU713" i="40"/>
  <c r="AU693" i="40"/>
  <c r="AU673" i="40"/>
  <c r="AU653" i="40"/>
  <c r="AU633" i="40"/>
  <c r="AL387" i="40" s="1"/>
  <c r="AU613" i="40"/>
  <c r="AU593" i="40"/>
  <c r="AU573" i="40"/>
  <c r="AU553" i="40"/>
  <c r="AU533" i="40"/>
  <c r="AU513" i="40"/>
  <c r="AU493" i="40"/>
  <c r="AU473" i="40"/>
  <c r="AU453" i="40"/>
  <c r="AU433" i="40"/>
  <c r="AU413" i="40"/>
  <c r="AU393" i="40"/>
  <c r="AU373" i="40"/>
  <c r="AU353" i="40"/>
  <c r="AU333" i="40"/>
  <c r="AU313" i="40"/>
  <c r="AU293" i="40"/>
  <c r="AU273" i="40"/>
  <c r="AU253" i="40"/>
  <c r="AL283" i="40" s="1"/>
  <c r="AU233" i="40"/>
  <c r="AL263" i="40" s="1"/>
  <c r="AU213" i="40"/>
  <c r="AU193" i="40"/>
  <c r="AU173" i="40"/>
  <c r="AU153" i="40"/>
  <c r="AU133" i="40"/>
  <c r="AU113" i="40"/>
  <c r="AU93" i="40"/>
  <c r="AU73" i="40"/>
  <c r="AU53" i="40"/>
  <c r="AU33" i="40"/>
  <c r="AU13" i="40"/>
  <c r="AU1052" i="40"/>
  <c r="AU1032" i="40"/>
  <c r="AU1012" i="40"/>
  <c r="AU992" i="40"/>
  <c r="AU972" i="40"/>
  <c r="AU952" i="40"/>
  <c r="AU932" i="40"/>
  <c r="AL532" i="40" s="1"/>
  <c r="AU912" i="40"/>
  <c r="AL145" i="40" s="1"/>
  <c r="AU892" i="40"/>
  <c r="AU872" i="40"/>
  <c r="AU852" i="40"/>
  <c r="AU832" i="40"/>
  <c r="AU812" i="40"/>
  <c r="AU792" i="40"/>
  <c r="AL209" i="40" s="1"/>
  <c r="AU772" i="40"/>
  <c r="AU752" i="40"/>
  <c r="AU732" i="40"/>
  <c r="AU712" i="40"/>
  <c r="AU692" i="40"/>
  <c r="AU672" i="40"/>
  <c r="AU652" i="40"/>
  <c r="AU632" i="40"/>
  <c r="AU612" i="40"/>
  <c r="AU592" i="40"/>
  <c r="AU572" i="40"/>
  <c r="AU552" i="40"/>
  <c r="AU532" i="40"/>
  <c r="AL103" i="40" s="1"/>
  <c r="AU512" i="40"/>
  <c r="AL511" i="40" s="1"/>
  <c r="AU492" i="40"/>
  <c r="AU472" i="40"/>
  <c r="AU452" i="40"/>
  <c r="AU432" i="40"/>
  <c r="AU412" i="40"/>
  <c r="AU392" i="40"/>
  <c r="AU372" i="40"/>
  <c r="AU352" i="40"/>
  <c r="AU332" i="40"/>
  <c r="AU312" i="40"/>
  <c r="AU292" i="40"/>
  <c r="AU272" i="40"/>
  <c r="AU252" i="40"/>
  <c r="AU232" i="40"/>
  <c r="AU212" i="40"/>
  <c r="AU192" i="40"/>
  <c r="AU172" i="40"/>
  <c r="AU152" i="40"/>
  <c r="AU132" i="40"/>
  <c r="AL162" i="40" s="1"/>
  <c r="AU112" i="40"/>
  <c r="AL142" i="40" s="1"/>
  <c r="AU92" i="40"/>
  <c r="AU72" i="40"/>
  <c r="AU52" i="40"/>
  <c r="AU32" i="40"/>
  <c r="AN1075" i="40"/>
  <c r="AN1082" i="40"/>
  <c r="AN1062" i="40"/>
  <c r="AN1042" i="40"/>
  <c r="AL381" i="40"/>
  <c r="AL297" i="40"/>
  <c r="AL157" i="40"/>
  <c r="AL97" i="40"/>
  <c r="AL336" i="40"/>
  <c r="AL298" i="40"/>
  <c r="AL225" i="40"/>
  <c r="AM312" i="40"/>
  <c r="AM702" i="40"/>
  <c r="AL109" i="40"/>
  <c r="AL277" i="40"/>
  <c r="AL547" i="40"/>
  <c r="AL527" i="40"/>
  <c r="AL467" i="40"/>
  <c r="AL377" i="40"/>
  <c r="AL256" i="40"/>
  <c r="AL369" i="40"/>
  <c r="AL334" i="40"/>
  <c r="AL291" i="40"/>
  <c r="AL218" i="40"/>
  <c r="AL237" i="40"/>
  <c r="AL86" i="40"/>
  <c r="AL376" i="40"/>
  <c r="AL74" i="40"/>
  <c r="AL54" i="40"/>
  <c r="AL34" i="40"/>
  <c r="AL366" i="40"/>
  <c r="AL332" i="40"/>
  <c r="AL289" i="40"/>
  <c r="AL198" i="40"/>
  <c r="AL274" i="40"/>
  <c r="AL214" i="40"/>
  <c r="AL154" i="40"/>
  <c r="AL134" i="40"/>
  <c r="AL114" i="40"/>
  <c r="AL365" i="40"/>
  <c r="AL331" i="40"/>
  <c r="AL287" i="40"/>
  <c r="AL207" i="40"/>
  <c r="AL178" i="40"/>
  <c r="AL294" i="40"/>
  <c r="AL374" i="40"/>
  <c r="AL361" i="40"/>
  <c r="AL329" i="40"/>
  <c r="AL205" i="40"/>
  <c r="AL367" i="40"/>
  <c r="AL272" i="40"/>
  <c r="AL359" i="40"/>
  <c r="AL327" i="40"/>
  <c r="AL285" i="40"/>
  <c r="AL185" i="40"/>
  <c r="AL46" i="40"/>
  <c r="AL372" i="40"/>
  <c r="AL358" i="40"/>
  <c r="AL326" i="40"/>
  <c r="AL278" i="40"/>
  <c r="AL169" i="40"/>
  <c r="AL271" i="40"/>
  <c r="AL79" i="40"/>
  <c r="AL727" i="40"/>
  <c r="AL447" i="40"/>
  <c r="AL656" i="40"/>
  <c r="AL269" i="40"/>
  <c r="AL596" i="40"/>
  <c r="AL189" i="40"/>
  <c r="AL149" i="40"/>
  <c r="AL129" i="40"/>
  <c r="AL356" i="40"/>
  <c r="AL321" i="40"/>
  <c r="AL267" i="40"/>
  <c r="AL77" i="40"/>
  <c r="AL716" i="40"/>
  <c r="AL319" i="40"/>
  <c r="AM365" i="40"/>
  <c r="AN365" i="40" s="1"/>
  <c r="AL707" i="40"/>
  <c r="AL227" i="40"/>
  <c r="AL187" i="40"/>
  <c r="AL147" i="40"/>
  <c r="AL66" i="40"/>
  <c r="AL352" i="40"/>
  <c r="AL318" i="40"/>
  <c r="AL258" i="40"/>
  <c r="AM363" i="40"/>
  <c r="AL696" i="40"/>
  <c r="AL351" i="40"/>
  <c r="AL317" i="40"/>
  <c r="AN317" i="40" s="1"/>
  <c r="AL251" i="40"/>
  <c r="AM360" i="40"/>
  <c r="AL687" i="40"/>
  <c r="AL756" i="40"/>
  <c r="AL736" i="40"/>
  <c r="AL427" i="40"/>
  <c r="AL407" i="40"/>
  <c r="AL265" i="40"/>
  <c r="AL349" i="40"/>
  <c r="AL316" i="40"/>
  <c r="AL249" i="40"/>
  <c r="AM352" i="40"/>
  <c r="AN352" i="40" s="1"/>
  <c r="AL676" i="40"/>
  <c r="AL167" i="40"/>
  <c r="AL211" i="40"/>
  <c r="AL146" i="40"/>
  <c r="AL59" i="40"/>
  <c r="AL39" i="40"/>
  <c r="AL347" i="40"/>
  <c r="AL314" i="40"/>
  <c r="AL247" i="40"/>
  <c r="AM345" i="40"/>
  <c r="AL667" i="40"/>
  <c r="AL346" i="40"/>
  <c r="AL312" i="40"/>
  <c r="AM343" i="40"/>
  <c r="AL647" i="40"/>
  <c r="AL391" i="40"/>
  <c r="AL311" i="40"/>
  <c r="AL245" i="40"/>
  <c r="AL389" i="40"/>
  <c r="AL341" i="40"/>
  <c r="AL309" i="40"/>
  <c r="AL238" i="40"/>
  <c r="AM332" i="40"/>
  <c r="AN332" i="40" s="1"/>
  <c r="AL616" i="40"/>
  <c r="AL345" i="40"/>
  <c r="AL339" i="40"/>
  <c r="AL307" i="40"/>
  <c r="AL231" i="40"/>
  <c r="AM325" i="40"/>
  <c r="AL607" i="40"/>
  <c r="AL186" i="40"/>
  <c r="AL57" i="40"/>
  <c r="AL37" i="40"/>
  <c r="AL299" i="40"/>
  <c r="AL219" i="40"/>
  <c r="AL199" i="40"/>
  <c r="AL159" i="40"/>
  <c r="AL139" i="40"/>
  <c r="AL119" i="40"/>
  <c r="AL386" i="40"/>
  <c r="AL338" i="40"/>
  <c r="AL306" i="40"/>
  <c r="AL229" i="40"/>
  <c r="AM323" i="40"/>
  <c r="AL587" i="40"/>
  <c r="AL206" i="40"/>
  <c r="AL166" i="40"/>
  <c r="AL126" i="40"/>
  <c r="AL747" i="40"/>
  <c r="AL279" i="40"/>
  <c r="AL259" i="40"/>
  <c r="AL239" i="40"/>
  <c r="AL179" i="40"/>
  <c r="AL385" i="40"/>
  <c r="AL337" i="40"/>
  <c r="AL301" i="40"/>
  <c r="AL226" i="40"/>
  <c r="AM320" i="40"/>
  <c r="AM722" i="40"/>
  <c r="AL392" i="40"/>
  <c r="AL292" i="40"/>
  <c r="AL252" i="40"/>
  <c r="AL212" i="40"/>
  <c r="AL221" i="40"/>
  <c r="AL261" i="40"/>
  <c r="AL65" i="40"/>
  <c r="AL635" i="40"/>
  <c r="AL87" i="40"/>
  <c r="AM335" i="40"/>
  <c r="AL49" i="40"/>
  <c r="AL69" i="40"/>
  <c r="AL89" i="40"/>
  <c r="AL91" i="40"/>
  <c r="AL151" i="40"/>
  <c r="AL152" i="40"/>
  <c r="AL172" i="40"/>
  <c r="AL216" i="40"/>
  <c r="AL236" i="40"/>
  <c r="AL241" i="40"/>
  <c r="AL281" i="40"/>
  <c r="AL636" i="40"/>
  <c r="AL232" i="40"/>
  <c r="AL192" i="40"/>
  <c r="AL305" i="40"/>
  <c r="AL507" i="40"/>
  <c r="AL276" i="40"/>
  <c r="AL201" i="40"/>
  <c r="AL181" i="40"/>
  <c r="AL141" i="40"/>
  <c r="AL61" i="40"/>
  <c r="AM327" i="40"/>
  <c r="AN327" i="40" s="1"/>
  <c r="AL380" i="40"/>
  <c r="AL360" i="40"/>
  <c r="AL340" i="40"/>
  <c r="AN340" i="40" s="1"/>
  <c r="AL320" i="40"/>
  <c r="AN320" i="40" s="1"/>
  <c r="AL300" i="40"/>
  <c r="AL280" i="40"/>
  <c r="AL260" i="40"/>
  <c r="AL240" i="40"/>
  <c r="AL220" i="40"/>
  <c r="AL180" i="40"/>
  <c r="AL160" i="40"/>
  <c r="AL140" i="40"/>
  <c r="AL120" i="40"/>
  <c r="AL100" i="40"/>
  <c r="AL80" i="40"/>
  <c r="AL60" i="40"/>
  <c r="AL40" i="40"/>
  <c r="AM366" i="40"/>
  <c r="AN366" i="40" s="1"/>
  <c r="AM346" i="40"/>
  <c r="AM326" i="40"/>
  <c r="AN326" i="40" s="1"/>
  <c r="AM306" i="40"/>
  <c r="AL750" i="40"/>
  <c r="AL730" i="40"/>
  <c r="AL710" i="40"/>
  <c r="AL690" i="40"/>
  <c r="AL670" i="40"/>
  <c r="AL610" i="40"/>
  <c r="AL590" i="40"/>
  <c r="AL570" i="40"/>
  <c r="AL550" i="40"/>
  <c r="AL530" i="40"/>
  <c r="AL510" i="40"/>
  <c r="AL490" i="40"/>
  <c r="AL450" i="40"/>
  <c r="AL430" i="40"/>
  <c r="AL410" i="40"/>
  <c r="AM725" i="40"/>
  <c r="AM705" i="40"/>
  <c r="AM685" i="40"/>
  <c r="AL13" i="40"/>
  <c r="AL749" i="40"/>
  <c r="AL729" i="40"/>
  <c r="AL709" i="40"/>
  <c r="AL689" i="40"/>
  <c r="AL669" i="40"/>
  <c r="AL649" i="40"/>
  <c r="AL629" i="40"/>
  <c r="AL609" i="40"/>
  <c r="AL589" i="40"/>
  <c r="AL569" i="40"/>
  <c r="AL549" i="40"/>
  <c r="AL489" i="40"/>
  <c r="AL469" i="40"/>
  <c r="AL449" i="40"/>
  <c r="AL429" i="40"/>
  <c r="AL409" i="40"/>
  <c r="AM724" i="40"/>
  <c r="AM704" i="40"/>
  <c r="AM684" i="40"/>
  <c r="AL78" i="40"/>
  <c r="AL58" i="40"/>
  <c r="AL38" i="40"/>
  <c r="AM364" i="40"/>
  <c r="AM344" i="40"/>
  <c r="AM324" i="40"/>
  <c r="AL748" i="40"/>
  <c r="AL728" i="40"/>
  <c r="AL708" i="40"/>
  <c r="AL688" i="40"/>
  <c r="AL668" i="40"/>
  <c r="AL648" i="40"/>
  <c r="AL628" i="40"/>
  <c r="AL608" i="40"/>
  <c r="AL588" i="40"/>
  <c r="AL568" i="40"/>
  <c r="AL548" i="40"/>
  <c r="AL528" i="40"/>
  <c r="AL508" i="40"/>
  <c r="AL488" i="40"/>
  <c r="AL468" i="40"/>
  <c r="AL448" i="40"/>
  <c r="AL428" i="40"/>
  <c r="AL408" i="40"/>
  <c r="AM723" i="40"/>
  <c r="AM703" i="40"/>
  <c r="AM683" i="40"/>
  <c r="AM682" i="40"/>
  <c r="AL196" i="40"/>
  <c r="AL176" i="40"/>
  <c r="AL156" i="40"/>
  <c r="AL96" i="40"/>
  <c r="AL76" i="40"/>
  <c r="AL56" i="40"/>
  <c r="AL36" i="40"/>
  <c r="AM362" i="40"/>
  <c r="AM342" i="40"/>
  <c r="AM322" i="40"/>
  <c r="AL726" i="40"/>
  <c r="AL706" i="40"/>
  <c r="AL686" i="40"/>
  <c r="AL666" i="40"/>
  <c r="AL646" i="40"/>
  <c r="AL626" i="40"/>
  <c r="AL606" i="40"/>
  <c r="AL586" i="40"/>
  <c r="AL566" i="40"/>
  <c r="AL546" i="40"/>
  <c r="AL526" i="40"/>
  <c r="AL506" i="40"/>
  <c r="AL486" i="40"/>
  <c r="AL466" i="40"/>
  <c r="AL446" i="40"/>
  <c r="AL426" i="40"/>
  <c r="AL406" i="40"/>
  <c r="AM721" i="40"/>
  <c r="AM701" i="40"/>
  <c r="AM681" i="40"/>
  <c r="AL395" i="40"/>
  <c r="AL375" i="40"/>
  <c r="AL355" i="40"/>
  <c r="AL335" i="40"/>
  <c r="AL315" i="40"/>
  <c r="AL295" i="40"/>
  <c r="AL275" i="40"/>
  <c r="AL255" i="40"/>
  <c r="AL235" i="40"/>
  <c r="AL215" i="40"/>
  <c r="AL195" i="40"/>
  <c r="AL155" i="40"/>
  <c r="AL135" i="40"/>
  <c r="AL95" i="40"/>
  <c r="AL55" i="40"/>
  <c r="AL35" i="40"/>
  <c r="AM361" i="40"/>
  <c r="AN361" i="40" s="1"/>
  <c r="AM341" i="40"/>
  <c r="AN341" i="40" s="1"/>
  <c r="AM321" i="40"/>
  <c r="AN321" i="40" s="1"/>
  <c r="AL725" i="40"/>
  <c r="AL705" i="40"/>
  <c r="AL685" i="40"/>
  <c r="AL665" i="40"/>
  <c r="AL645" i="40"/>
  <c r="AL625" i="40"/>
  <c r="AL605" i="40"/>
  <c r="AL585" i="40"/>
  <c r="AL565" i="40"/>
  <c r="AL545" i="40"/>
  <c r="AL525" i="40"/>
  <c r="AL445" i="40"/>
  <c r="AL425" i="40"/>
  <c r="AL405" i="40"/>
  <c r="AM720" i="40"/>
  <c r="AM700" i="40"/>
  <c r="AM680" i="40"/>
  <c r="AL764" i="40"/>
  <c r="AL744" i="40"/>
  <c r="AL724" i="40"/>
  <c r="AL704" i="40"/>
  <c r="AL684" i="40"/>
  <c r="AL664" i="40"/>
  <c r="AL644" i="40"/>
  <c r="AL624" i="40"/>
  <c r="AL604" i="40"/>
  <c r="AL584" i="40"/>
  <c r="AL544" i="40"/>
  <c r="AL524" i="40"/>
  <c r="AL504" i="40"/>
  <c r="AL484" i="40"/>
  <c r="AL464" i="40"/>
  <c r="AL444" i="40"/>
  <c r="AL424" i="40"/>
  <c r="AL404" i="40"/>
  <c r="AM719" i="40"/>
  <c r="AM699" i="40"/>
  <c r="AM679" i="40"/>
  <c r="AL393" i="40"/>
  <c r="AL373" i="40"/>
  <c r="AL353" i="40"/>
  <c r="AL333" i="40"/>
  <c r="AL313" i="40"/>
  <c r="AL293" i="40"/>
  <c r="AL273" i="40"/>
  <c r="AL253" i="40"/>
  <c r="AL233" i="40"/>
  <c r="AL213" i="40"/>
  <c r="AL193" i="40"/>
  <c r="AL173" i="40"/>
  <c r="AL153" i="40"/>
  <c r="AL93" i="40"/>
  <c r="AL73" i="40"/>
  <c r="AL53" i="40"/>
  <c r="AM359" i="40"/>
  <c r="AM339" i="40"/>
  <c r="AN339" i="40" s="1"/>
  <c r="AM319" i="40"/>
  <c r="AN319" i="40" s="1"/>
  <c r="AL763" i="40"/>
  <c r="AL743" i="40"/>
  <c r="AL723" i="40"/>
  <c r="AL703" i="40"/>
  <c r="AL683" i="40"/>
  <c r="AL663" i="40"/>
  <c r="AL643" i="40"/>
  <c r="AL623" i="40"/>
  <c r="AL603" i="40"/>
  <c r="AL583" i="40"/>
  <c r="AL563" i="40"/>
  <c r="AL543" i="40"/>
  <c r="AL523" i="40"/>
  <c r="AL443" i="40"/>
  <c r="AL423" i="40"/>
  <c r="AL403" i="40"/>
  <c r="AM718" i="40"/>
  <c r="AM698" i="40"/>
  <c r="AM678" i="40"/>
  <c r="AL132" i="40"/>
  <c r="AL112" i="40"/>
  <c r="AL92" i="40"/>
  <c r="AL72" i="40"/>
  <c r="AL52" i="40"/>
  <c r="AL32" i="40"/>
  <c r="AM358" i="40"/>
  <c r="AM338" i="40"/>
  <c r="AM318" i="40"/>
  <c r="AN318" i="40" s="1"/>
  <c r="AL762" i="40"/>
  <c r="AL742" i="40"/>
  <c r="AL722" i="40"/>
  <c r="AL702" i="40"/>
  <c r="AL682" i="40"/>
  <c r="AL662" i="40"/>
  <c r="AL642" i="40"/>
  <c r="AL622" i="40"/>
  <c r="AL602" i="40"/>
  <c r="AL582" i="40"/>
  <c r="AL562" i="40"/>
  <c r="AL522" i="40"/>
  <c r="AL502" i="40"/>
  <c r="AL462" i="40"/>
  <c r="AL422" i="40"/>
  <c r="AL402" i="40"/>
  <c r="AM717" i="40"/>
  <c r="AM697" i="40"/>
  <c r="AM677" i="40"/>
  <c r="AL71" i="40"/>
  <c r="AL51" i="40"/>
  <c r="AM357" i="40"/>
  <c r="AM337" i="40"/>
  <c r="AN337" i="40" s="1"/>
  <c r="AM317" i="40"/>
  <c r="AL761" i="40"/>
  <c r="AL741" i="40"/>
  <c r="AL721" i="40"/>
  <c r="AL701" i="40"/>
  <c r="AL681" i="40"/>
  <c r="AL661" i="40"/>
  <c r="AL641" i="40"/>
  <c r="AL581" i="40"/>
  <c r="AL521" i="40"/>
  <c r="AL501" i="40"/>
  <c r="AL481" i="40"/>
  <c r="AL461" i="40"/>
  <c r="AL441" i="40"/>
  <c r="AL421" i="40"/>
  <c r="AL401" i="40"/>
  <c r="AM716" i="40"/>
  <c r="AN716" i="40" s="1"/>
  <c r="AM696" i="40"/>
  <c r="AN696" i="40" s="1"/>
  <c r="AM676" i="40"/>
  <c r="AN676" i="40" s="1"/>
  <c r="AL350" i="40"/>
  <c r="AL330" i="40"/>
  <c r="AL310" i="40"/>
  <c r="AL290" i="40"/>
  <c r="AL270" i="40"/>
  <c r="AL250" i="40"/>
  <c r="AL230" i="40"/>
  <c r="AL210" i="40"/>
  <c r="AL190" i="40"/>
  <c r="AL170" i="40"/>
  <c r="AL150" i="40"/>
  <c r="AL130" i="40"/>
  <c r="AL110" i="40"/>
  <c r="AL90" i="40"/>
  <c r="AL70" i="40"/>
  <c r="AM356" i="40"/>
  <c r="AM336" i="40"/>
  <c r="AM316" i="40"/>
  <c r="AN316" i="40" s="1"/>
  <c r="AL760" i="40"/>
  <c r="AL740" i="40"/>
  <c r="AL720" i="40"/>
  <c r="AL700" i="40"/>
  <c r="AL680" i="40"/>
  <c r="AL660" i="40"/>
  <c r="AL640" i="40"/>
  <c r="AL620" i="40"/>
  <c r="AL600" i="40"/>
  <c r="AL580" i="40"/>
  <c r="AL560" i="40"/>
  <c r="AL540" i="40"/>
  <c r="AL520" i="40"/>
  <c r="AL460" i="40"/>
  <c r="AL440" i="40"/>
  <c r="AL420" i="40"/>
  <c r="AL400" i="40"/>
  <c r="AM715" i="40"/>
  <c r="AM695" i="40"/>
  <c r="AM675" i="40"/>
  <c r="AM355" i="40"/>
  <c r="AN355" i="40" s="1"/>
  <c r="AM315" i="40"/>
  <c r="AN315" i="40" s="1"/>
  <c r="AL759" i="40"/>
  <c r="AL739" i="40"/>
  <c r="AL719" i="40"/>
  <c r="AL699" i="40"/>
  <c r="AL679" i="40"/>
  <c r="AL659" i="40"/>
  <c r="AL639" i="40"/>
  <c r="AL619" i="40"/>
  <c r="AL599" i="40"/>
  <c r="AL579" i="40"/>
  <c r="AL559" i="40"/>
  <c r="AL539" i="40"/>
  <c r="AL519" i="40"/>
  <c r="AL499" i="40"/>
  <c r="AL479" i="40"/>
  <c r="AL459" i="40"/>
  <c r="AL439" i="40"/>
  <c r="AL419" i="40"/>
  <c r="AL399" i="40"/>
  <c r="AM714" i="40"/>
  <c r="AM694" i="40"/>
  <c r="AM674" i="40"/>
  <c r="AL388" i="40"/>
  <c r="AL368" i="40"/>
  <c r="AL348" i="40"/>
  <c r="AL328" i="40"/>
  <c r="AL308" i="40"/>
  <c r="AL288" i="40"/>
  <c r="AL268" i="40"/>
  <c r="AL248" i="40"/>
  <c r="AL228" i="40"/>
  <c r="AL208" i="40"/>
  <c r="AL188" i="40"/>
  <c r="AL168" i="40"/>
  <c r="AL148" i="40"/>
  <c r="AL88" i="40"/>
  <c r="AL68" i="40"/>
  <c r="AM354" i="40"/>
  <c r="AN354" i="40" s="1"/>
  <c r="AM334" i="40"/>
  <c r="AN334" i="40" s="1"/>
  <c r="AM314" i="40"/>
  <c r="AN314" i="40" s="1"/>
  <c r="AL758" i="40"/>
  <c r="AL738" i="40"/>
  <c r="AL718" i="40"/>
  <c r="AL698" i="40"/>
  <c r="AL678" i="40"/>
  <c r="AL658" i="40"/>
  <c r="AL638" i="40"/>
  <c r="AL618" i="40"/>
  <c r="AL598" i="40"/>
  <c r="AL578" i="40"/>
  <c r="AL518" i="40"/>
  <c r="AL458" i="40"/>
  <c r="AL438" i="40"/>
  <c r="AL418" i="40"/>
  <c r="AM733" i="40"/>
  <c r="AM713" i="40"/>
  <c r="AM693" i="40"/>
  <c r="AM673" i="40"/>
  <c r="AL67" i="40"/>
  <c r="AL47" i="40"/>
  <c r="AM353" i="40"/>
  <c r="AN353" i="40" s="1"/>
  <c r="AM333" i="40"/>
  <c r="AM313" i="40"/>
  <c r="AN313" i="40" s="1"/>
  <c r="AL717" i="40"/>
  <c r="AL697" i="40"/>
  <c r="AL677" i="40"/>
  <c r="AL657" i="40"/>
  <c r="AL637" i="40"/>
  <c r="AL617" i="40"/>
  <c r="AL597" i="40"/>
  <c r="AL577" i="40"/>
  <c r="AL557" i="40"/>
  <c r="AL537" i="40"/>
  <c r="AL517" i="40"/>
  <c r="AL497" i="40"/>
  <c r="AL477" i="40"/>
  <c r="AL457" i="40"/>
  <c r="AL437" i="40"/>
  <c r="AL417" i="40"/>
  <c r="AM732" i="40"/>
  <c r="AM712" i="40"/>
  <c r="AM692" i="40"/>
  <c r="AM458" i="40"/>
  <c r="AL576" i="40"/>
  <c r="AL556" i="40"/>
  <c r="AL536" i="40"/>
  <c r="AL516" i="40"/>
  <c r="AL496" i="40"/>
  <c r="AL476" i="40"/>
  <c r="AL456" i="40"/>
  <c r="AL436" i="40"/>
  <c r="AL416" i="40"/>
  <c r="AM731" i="40"/>
  <c r="AM711" i="40"/>
  <c r="AM691" i="40"/>
  <c r="AL615" i="40"/>
  <c r="AL595" i="40"/>
  <c r="AL575" i="40"/>
  <c r="AL555" i="40"/>
  <c r="AL535" i="40"/>
  <c r="AL515" i="40"/>
  <c r="AL455" i="40"/>
  <c r="AL415" i="40"/>
  <c r="AM730" i="40"/>
  <c r="AM710" i="40"/>
  <c r="AN710" i="40" s="1"/>
  <c r="AM690" i="40"/>
  <c r="AN690" i="40" s="1"/>
  <c r="AM311" i="40"/>
  <c r="AN311" i="40" s="1"/>
  <c r="AL755" i="40"/>
  <c r="AL715" i="40"/>
  <c r="AL675" i="40"/>
  <c r="AL384" i="40"/>
  <c r="AL364" i="40"/>
  <c r="AL344" i="40"/>
  <c r="AL324" i="40"/>
  <c r="AL304" i="40"/>
  <c r="AL284" i="40"/>
  <c r="AL264" i="40"/>
  <c r="AL244" i="40"/>
  <c r="AL224" i="40"/>
  <c r="AL204" i="40"/>
  <c r="AL184" i="40"/>
  <c r="AL164" i="40"/>
  <c r="AL124" i="40"/>
  <c r="AL104" i="40"/>
  <c r="AL84" i="40"/>
  <c r="AL64" i="40"/>
  <c r="AL44" i="40"/>
  <c r="AM350" i="40"/>
  <c r="AM330" i="40"/>
  <c r="AM310" i="40"/>
  <c r="AL734" i="40"/>
  <c r="AL714" i="40"/>
  <c r="AL694" i="40"/>
  <c r="AL674" i="40"/>
  <c r="AL654" i="40"/>
  <c r="AL634" i="40"/>
  <c r="AL614" i="40"/>
  <c r="AL594" i="40"/>
  <c r="AL574" i="40"/>
  <c r="AL554" i="40"/>
  <c r="AL534" i="40"/>
  <c r="AL514" i="40"/>
  <c r="AL454" i="40"/>
  <c r="AL434" i="40"/>
  <c r="AL414" i="40"/>
  <c r="AM729" i="40"/>
  <c r="AN729" i="40" s="1"/>
  <c r="AM709" i="40"/>
  <c r="AN709" i="40" s="1"/>
  <c r="AM689" i="40"/>
  <c r="AN689" i="40" s="1"/>
  <c r="AM351" i="40"/>
  <c r="AM331" i="40"/>
  <c r="AN331" i="40" s="1"/>
  <c r="AM91" i="40"/>
  <c r="AN91" i="40" s="1"/>
  <c r="AL735" i="40"/>
  <c r="AL695" i="40"/>
  <c r="AL655" i="40"/>
  <c r="AL383" i="40"/>
  <c r="AL363" i="40"/>
  <c r="AL343" i="40"/>
  <c r="AL323" i="40"/>
  <c r="AL303" i="40"/>
  <c r="AL243" i="40"/>
  <c r="AL223" i="40"/>
  <c r="AL203" i="40"/>
  <c r="AL183" i="40"/>
  <c r="AL163" i="40"/>
  <c r="AL143" i="40"/>
  <c r="AL123" i="40"/>
  <c r="AL83" i="40"/>
  <c r="AL63" i="40"/>
  <c r="AL43" i="40"/>
  <c r="AM349" i="40"/>
  <c r="AN349" i="40" s="1"/>
  <c r="AM329" i="40"/>
  <c r="AN329" i="40" s="1"/>
  <c r="AM309" i="40"/>
  <c r="AN309" i="40" s="1"/>
  <c r="AL753" i="40"/>
  <c r="AL733" i="40"/>
  <c r="AL713" i="40"/>
  <c r="AL693" i="40"/>
  <c r="AL673" i="40"/>
  <c r="AL653" i="40"/>
  <c r="AL593" i="40"/>
  <c r="AL573" i="40"/>
  <c r="AL553" i="40"/>
  <c r="AL533" i="40"/>
  <c r="AL513" i="40"/>
  <c r="AL493" i="40"/>
  <c r="AL453" i="40"/>
  <c r="AL433" i="40"/>
  <c r="AL413" i="40"/>
  <c r="AM728" i="40"/>
  <c r="AN728" i="40" s="1"/>
  <c r="AM708" i="40"/>
  <c r="AN708" i="40" s="1"/>
  <c r="AM688" i="40"/>
  <c r="AN688" i="40" s="1"/>
  <c r="AL16" i="40"/>
  <c r="AL45" i="40"/>
  <c r="AL382" i="40"/>
  <c r="AL362" i="40"/>
  <c r="AL342" i="40"/>
  <c r="AL322" i="40"/>
  <c r="AL302" i="40"/>
  <c r="AL282" i="40"/>
  <c r="AL262" i="40"/>
  <c r="AL242" i="40"/>
  <c r="AL222" i="40"/>
  <c r="AL202" i="40"/>
  <c r="AL182" i="40"/>
  <c r="AL122" i="40"/>
  <c r="AL102" i="40"/>
  <c r="AL82" i="40"/>
  <c r="AL62" i="40"/>
  <c r="AL42" i="40"/>
  <c r="AM348" i="40"/>
  <c r="AM328" i="40"/>
  <c r="AM308" i="40"/>
  <c r="AL752" i="40"/>
  <c r="AL732" i="40"/>
  <c r="AL712" i="40"/>
  <c r="AL692" i="40"/>
  <c r="AL672" i="40"/>
  <c r="AL652" i="40"/>
  <c r="AL632" i="40"/>
  <c r="AL612" i="40"/>
  <c r="AL592" i="40"/>
  <c r="AL572" i="40"/>
  <c r="AL552" i="40"/>
  <c r="AL432" i="40"/>
  <c r="AL412" i="40"/>
  <c r="AM727" i="40"/>
  <c r="AN727" i="40" s="1"/>
  <c r="AM707" i="40"/>
  <c r="AN707" i="40" s="1"/>
  <c r="AM687" i="40"/>
  <c r="AN687" i="40" s="1"/>
  <c r="AL161" i="40"/>
  <c r="AL121" i="40"/>
  <c r="AL101" i="40"/>
  <c r="AL81" i="40"/>
  <c r="AL41" i="40"/>
  <c r="AM347" i="40"/>
  <c r="AN347" i="40" s="1"/>
  <c r="AM307" i="40"/>
  <c r="AN307" i="40" s="1"/>
  <c r="AL751" i="40"/>
  <c r="AL731" i="40"/>
  <c r="AL711" i="40"/>
  <c r="AL691" i="40"/>
  <c r="AL671" i="40"/>
  <c r="AL651" i="40"/>
  <c r="AL631" i="40"/>
  <c r="AL611" i="40"/>
  <c r="AL591" i="40"/>
  <c r="AL571" i="40"/>
  <c r="AL551" i="40"/>
  <c r="AL531" i="40"/>
  <c r="AL491" i="40"/>
  <c r="AL471" i="40"/>
  <c r="AL451" i="40"/>
  <c r="AL431" i="40"/>
  <c r="AL411" i="40"/>
  <c r="AM726" i="40"/>
  <c r="AN726" i="40" s="1"/>
  <c r="AM706" i="40"/>
  <c r="AN706" i="40" s="1"/>
  <c r="AM686" i="40"/>
  <c r="AN686" i="40" s="1"/>
  <c r="AN1093" i="40"/>
  <c r="AN1073" i="40"/>
  <c r="AN1053" i="40"/>
  <c r="AN358" i="40"/>
  <c r="AN338" i="40"/>
  <c r="AN1098" i="40"/>
  <c r="AN1078" i="40"/>
  <c r="AN1058" i="40"/>
  <c r="AN1097" i="40"/>
  <c r="AN1077" i="40"/>
  <c r="B70" i="26"/>
  <c r="AN1095" i="40"/>
  <c r="AN1094" i="40"/>
  <c r="O3" i="40"/>
  <c r="Q3" i="40" s="1"/>
  <c r="H4" i="40" s="1"/>
  <c r="G3" i="40"/>
  <c r="I3" i="40" s="1"/>
  <c r="R3" i="40"/>
  <c r="S3" i="40" s="1"/>
  <c r="T3" i="40" s="1"/>
  <c r="B75" i="26" s="1"/>
  <c r="B36" i="26"/>
  <c r="AL498" i="40" l="1"/>
  <c r="AL108" i="40"/>
  <c r="AL370" i="40"/>
  <c r="AL542" i="40"/>
  <c r="AL116" i="40"/>
  <c r="AN306" i="40"/>
  <c r="AL106" i="40"/>
  <c r="AL27" i="40" s="1"/>
  <c r="AL194" i="40"/>
  <c r="AL379" i="40"/>
  <c r="AL390" i="40"/>
  <c r="AL136" i="40"/>
  <c r="AL452" i="40"/>
  <c r="AN336" i="40"/>
  <c r="AL234" i="40"/>
  <c r="AL174" i="40"/>
  <c r="AL128" i="40"/>
  <c r="AL472" i="40"/>
  <c r="AL20" i="40"/>
  <c r="AL558" i="40"/>
  <c r="AN356" i="40"/>
  <c r="AL254" i="40"/>
  <c r="AL144" i="40"/>
  <c r="AN458" i="40"/>
  <c r="AL492" i="40"/>
  <c r="AN691" i="40"/>
  <c r="AL512" i="40"/>
  <c r="AN359" i="40"/>
  <c r="AM19" i="40"/>
  <c r="AN19" i="40" s="1"/>
  <c r="AL10" i="40"/>
  <c r="AL509" i="40"/>
  <c r="AL470" i="40"/>
  <c r="AL480" i="40"/>
  <c r="AL529" i="40"/>
  <c r="AL197" i="40"/>
  <c r="AN333" i="40"/>
  <c r="AL500" i="40"/>
  <c r="AL11" i="40"/>
  <c r="AL127" i="40"/>
  <c r="AN351" i="40"/>
  <c r="AM20" i="40"/>
  <c r="AN20" i="40" s="1"/>
  <c r="AN683" i="40"/>
  <c r="AL107" i="40"/>
  <c r="AL478" i="40"/>
  <c r="AL17" i="40"/>
  <c r="AL745" i="40"/>
  <c r="AL138" i="40"/>
  <c r="AL754" i="40"/>
  <c r="AL246" i="40"/>
  <c r="AL567" i="40"/>
  <c r="AL19" i="40"/>
  <c r="AL21" i="40"/>
  <c r="AL266" i="40"/>
  <c r="AL630" i="40"/>
  <c r="AL650" i="40"/>
  <c r="AL325" i="40"/>
  <c r="AN325" i="40" s="1"/>
  <c r="AL357" i="40"/>
  <c r="AN357" i="40" s="1"/>
  <c r="AN733" i="40"/>
  <c r="AL442" i="40"/>
  <c r="AL465" i="40"/>
  <c r="AL75" i="40"/>
  <c r="AL28" i="40" s="1"/>
  <c r="AL118" i="40"/>
  <c r="AN730" i="40"/>
  <c r="AL15" i="40"/>
  <c r="AL12" i="40"/>
  <c r="AN360" i="40"/>
  <c r="AN312" i="40"/>
  <c r="AL482" i="40"/>
  <c r="AN323" i="40"/>
  <c r="AN702" i="40"/>
  <c r="L3" i="40"/>
  <c r="M3" i="40" s="1"/>
  <c r="B77" i="26"/>
  <c r="AN362" i="40"/>
  <c r="AN342" i="40"/>
  <c r="AN343" i="40"/>
  <c r="AN363" i="40"/>
  <c r="AN711" i="40"/>
  <c r="AN722" i="40"/>
  <c r="AN731" i="40"/>
  <c r="AN732" i="40"/>
  <c r="AN697" i="40"/>
  <c r="AN345" i="40"/>
  <c r="AN717" i="40"/>
  <c r="AN346" i="40"/>
  <c r="AN723" i="40"/>
  <c r="AN674" i="40"/>
  <c r="AN675" i="40"/>
  <c r="AN328" i="40"/>
  <c r="AN694" i="40"/>
  <c r="AN348" i="40"/>
  <c r="AN308" i="40"/>
  <c r="AN310" i="40"/>
  <c r="AN718" i="40"/>
  <c r="AN682" i="40"/>
  <c r="AN692" i="40"/>
  <c r="AN330" i="40"/>
  <c r="AN712" i="40"/>
  <c r="AN350" i="40"/>
  <c r="AN703" i="40"/>
  <c r="AN679" i="40"/>
  <c r="AN673" i="40"/>
  <c r="AN699" i="40"/>
  <c r="AN693" i="40"/>
  <c r="AN719" i="40"/>
  <c r="AN322" i="40"/>
  <c r="AN684" i="40"/>
  <c r="AN713" i="40"/>
  <c r="AN695" i="40"/>
  <c r="AN704" i="40"/>
  <c r="AN714" i="40"/>
  <c r="AN715" i="40"/>
  <c r="AN724" i="40"/>
  <c r="AN335" i="40"/>
  <c r="AN677" i="40"/>
  <c r="AN681" i="40"/>
  <c r="AN680" i="40"/>
  <c r="AN701" i="40"/>
  <c r="AN700" i="40"/>
  <c r="AN721" i="40"/>
  <c r="AN720" i="40"/>
  <c r="AN324" i="40"/>
  <c r="AN685" i="40"/>
  <c r="AN678" i="40"/>
  <c r="AN344" i="40"/>
  <c r="AN705" i="40"/>
  <c r="AN698" i="40"/>
  <c r="AN364" i="40"/>
  <c r="AN725" i="40"/>
  <c r="U3" i="40"/>
  <c r="W3" i="40" s="1"/>
  <c r="X4" i="40"/>
  <c r="N4" i="40" s="1"/>
  <c r="G4" i="40" s="1"/>
  <c r="J4" i="40"/>
  <c r="AL24" i="40" l="1"/>
  <c r="AL26" i="40"/>
  <c r="AL25" i="40"/>
  <c r="K4" i="40"/>
  <c r="O4" i="40" s="1"/>
  <c r="I4" i="40" s="1"/>
  <c r="L4" i="40" s="1"/>
  <c r="Q4" i="40" l="1"/>
  <c r="H5" i="40" s="1"/>
  <c r="M4" i="40"/>
  <c r="R4" i="40"/>
  <c r="S4" i="40" s="1"/>
  <c r="T4" i="40" s="1"/>
  <c r="X5" i="40" l="1"/>
  <c r="N5" i="40" s="1"/>
  <c r="G5" i="40" s="1"/>
  <c r="J5" i="40"/>
  <c r="U4" i="40"/>
  <c r="W4" i="40" s="1"/>
  <c r="K5" i="40" l="1"/>
  <c r="O5" i="40" s="1"/>
  <c r="I5" i="40"/>
  <c r="L5" i="40" s="1"/>
  <c r="R5" i="40"/>
  <c r="S5" i="40" s="1"/>
  <c r="T5" i="40" s="1"/>
  <c r="Q5" i="40"/>
  <c r="M5" i="40" l="1"/>
  <c r="U5" i="40"/>
  <c r="W5" i="40" s="1"/>
  <c r="H6" i="40"/>
  <c r="X6" i="40" s="1"/>
  <c r="N6" i="40" s="1"/>
  <c r="G6" i="40" s="1"/>
  <c r="J6" i="40" l="1"/>
  <c r="K6" i="40" l="1"/>
  <c r="O6" i="40" s="1"/>
  <c r="I6" i="40"/>
  <c r="L6" i="40" s="1"/>
  <c r="M6" i="40" s="1"/>
  <c r="R6" i="40"/>
  <c r="S6" i="40" s="1"/>
  <c r="T6" i="40" s="1"/>
  <c r="Q6" i="40"/>
  <c r="U6" i="40" l="1"/>
  <c r="H7" i="40"/>
  <c r="X7" i="40" s="1"/>
  <c r="N7" i="40" s="1"/>
  <c r="G7" i="40" s="1"/>
  <c r="W6" i="40"/>
  <c r="J7" i="40" l="1"/>
  <c r="K7" i="40" l="1"/>
  <c r="O7" i="40" s="1"/>
  <c r="I7" i="40"/>
  <c r="L7" i="40" s="1"/>
  <c r="R7" i="40"/>
  <c r="S7" i="40" s="1"/>
  <c r="T7" i="40" s="1"/>
  <c r="Q7" i="40"/>
  <c r="M7" i="40" l="1"/>
  <c r="U7" i="40" s="1"/>
  <c r="W7" i="40" s="1"/>
  <c r="H8" i="40"/>
  <c r="X8" i="40" s="1"/>
  <c r="N8" i="40" s="1"/>
  <c r="G8" i="40" s="1"/>
  <c r="J8" i="40"/>
  <c r="K8" i="40" l="1"/>
  <c r="O8" i="40"/>
  <c r="I8" i="40" l="1"/>
  <c r="L8" i="40" s="1"/>
  <c r="R8" i="40"/>
  <c r="S8" i="40" s="1"/>
  <c r="T8" i="40" s="1"/>
  <c r="Q8" i="40"/>
  <c r="H9" i="40" l="1"/>
  <c r="X9" i="40" s="1"/>
  <c r="N9" i="40" s="1"/>
  <c r="G9" i="40" s="1"/>
  <c r="J9" i="40"/>
  <c r="K9" i="40" s="1"/>
  <c r="M8" i="40"/>
  <c r="U8" i="40" s="1"/>
  <c r="W8" i="40" s="1"/>
  <c r="O9" i="40" l="1"/>
  <c r="I9" i="40" l="1"/>
  <c r="L9" i="40" s="1"/>
  <c r="R9" i="40"/>
  <c r="S9" i="40" s="1"/>
  <c r="T9" i="40" s="1"/>
  <c r="M9" i="40"/>
  <c r="Q9" i="40"/>
  <c r="U9" i="40" l="1"/>
  <c r="H10" i="40"/>
  <c r="X10" i="40" s="1"/>
  <c r="N10" i="40" s="1"/>
  <c r="G10" i="40" s="1"/>
  <c r="W9" i="40"/>
  <c r="J10" i="40"/>
  <c r="K10" i="40" s="1"/>
  <c r="O10" i="40" l="1"/>
  <c r="I10" i="40" l="1"/>
  <c r="L10" i="40" s="1"/>
  <c r="R10" i="40"/>
  <c r="S10" i="40" s="1"/>
  <c r="T10" i="40" s="1"/>
  <c r="Q10" i="40"/>
  <c r="M10" i="40" l="1"/>
  <c r="U10" i="40" s="1"/>
  <c r="H11" i="40"/>
  <c r="X11" i="40" s="1"/>
  <c r="N11" i="40" s="1"/>
  <c r="G11" i="40" s="1"/>
  <c r="W10" i="40"/>
  <c r="J11" i="40"/>
  <c r="K11" i="40" s="1"/>
  <c r="O11" i="40" l="1"/>
  <c r="I11" i="40" l="1"/>
  <c r="R11" i="40"/>
  <c r="S11" i="40" s="1"/>
  <c r="T11" i="40" s="1"/>
  <c r="L11" i="40"/>
  <c r="Q11" i="40"/>
  <c r="H12" i="40" l="1"/>
  <c r="X12" i="40" s="1"/>
  <c r="N12" i="40" s="1"/>
  <c r="G12" i="40" s="1"/>
  <c r="M11" i="40"/>
  <c r="U11" i="40" s="1"/>
  <c r="W11" i="40" s="1"/>
  <c r="J12" i="40" l="1"/>
  <c r="K12" i="40" s="1"/>
  <c r="O12" i="40" s="1"/>
  <c r="I12" i="40" l="1"/>
  <c r="L12" i="40" s="1"/>
  <c r="R12" i="40"/>
  <c r="S12" i="40" s="1"/>
  <c r="T12" i="40" s="1"/>
  <c r="M12" i="40"/>
  <c r="Q12" i="40"/>
  <c r="U12" i="40" l="1"/>
  <c r="H13" i="40"/>
  <c r="X13" i="40" s="1"/>
  <c r="N13" i="40" s="1"/>
  <c r="G13" i="40" s="1"/>
  <c r="W12" i="40"/>
  <c r="J13" i="40"/>
  <c r="K13" i="40" s="1"/>
  <c r="O13" i="40" l="1"/>
  <c r="I13" i="40" l="1"/>
  <c r="L13" i="40" s="1"/>
  <c r="R13" i="40"/>
  <c r="S13" i="40" s="1"/>
  <c r="T13" i="40" s="1"/>
  <c r="M13" i="40"/>
  <c r="Q13" i="40"/>
  <c r="H14" i="40" l="1"/>
  <c r="X14" i="40" s="1"/>
  <c r="N14" i="40" s="1"/>
  <c r="G14" i="40" s="1"/>
  <c r="U13" i="40"/>
  <c r="W13" i="40" s="1"/>
  <c r="J14" i="40" l="1"/>
  <c r="K14" i="40" s="1"/>
  <c r="O14" i="40" s="1"/>
  <c r="I14" i="40" s="1"/>
  <c r="L14" i="40" s="1"/>
  <c r="R14" i="40" l="1"/>
  <c r="S14" i="40" s="1"/>
  <c r="T14" i="40" s="1"/>
  <c r="M14" i="40"/>
  <c r="Q14" i="40"/>
  <c r="U14" i="40" l="1"/>
  <c r="H15" i="40"/>
  <c r="X15" i="40" s="1"/>
  <c r="N15" i="40" s="1"/>
  <c r="G15" i="40" s="1"/>
  <c r="W14" i="40"/>
  <c r="J15" i="40"/>
  <c r="K15" i="40" s="1"/>
  <c r="O15" i="40" l="1"/>
  <c r="I15" i="40" l="1"/>
  <c r="L15" i="40" s="1"/>
  <c r="R15" i="40"/>
  <c r="S15" i="40" s="1"/>
  <c r="T15" i="40" s="1"/>
  <c r="Q15" i="40"/>
  <c r="M15" i="40" l="1"/>
  <c r="U15" i="40"/>
  <c r="H16" i="40"/>
  <c r="X16" i="40" s="1"/>
  <c r="N16" i="40" s="1"/>
  <c r="G16" i="40" s="1"/>
  <c r="W15" i="40"/>
  <c r="J16" i="40"/>
  <c r="K16" i="40" s="1"/>
  <c r="O16" i="40" l="1"/>
  <c r="I16" i="40" l="1"/>
  <c r="L16" i="40" s="1"/>
  <c r="R16" i="40"/>
  <c r="S16" i="40" s="1"/>
  <c r="T16" i="40" s="1"/>
  <c r="Q16" i="40"/>
  <c r="M16" i="40" l="1"/>
  <c r="U16" i="40" s="1"/>
  <c r="H17" i="40"/>
  <c r="X17" i="40" s="1"/>
  <c r="N17" i="40" s="1"/>
  <c r="G17" i="40" s="1"/>
  <c r="W16" i="40"/>
  <c r="J17" i="40"/>
  <c r="K17" i="40" s="1"/>
  <c r="O17" i="40" l="1"/>
  <c r="I17" i="40" l="1"/>
  <c r="R17" i="40"/>
  <c r="S17" i="40" s="1"/>
  <c r="T17" i="40" s="1"/>
  <c r="L17" i="40"/>
  <c r="Q17" i="40"/>
  <c r="H18" i="40" l="1"/>
  <c r="X18" i="40" s="1"/>
  <c r="N18" i="40" s="1"/>
  <c r="G18" i="40" s="1"/>
  <c r="J18" i="40"/>
  <c r="K18" i="40" s="1"/>
  <c r="M17" i="40"/>
  <c r="U17" i="40" s="1"/>
  <c r="W17" i="40" s="1"/>
  <c r="O18" i="40" l="1"/>
  <c r="I18" i="40" l="1"/>
  <c r="R18" i="40"/>
  <c r="S18" i="40" s="1"/>
  <c r="T18" i="40" s="1"/>
  <c r="L18" i="40"/>
  <c r="Q18" i="40"/>
  <c r="H19" i="40" l="1"/>
  <c r="X19" i="40" s="1"/>
  <c r="N19" i="40" s="1"/>
  <c r="G19" i="40" s="1"/>
  <c r="M18" i="40"/>
  <c r="U18" i="40" s="1"/>
  <c r="W18" i="40" s="1"/>
  <c r="J19" i="40"/>
  <c r="K19" i="40" s="1"/>
  <c r="O19" i="40" l="1"/>
  <c r="I19" i="40" l="1"/>
  <c r="L19" i="40" s="1"/>
  <c r="R19" i="40"/>
  <c r="S19" i="40" s="1"/>
  <c r="T19" i="40" s="1"/>
  <c r="M19" i="40"/>
  <c r="Q19" i="40"/>
  <c r="U19" i="40" l="1"/>
  <c r="H20" i="40"/>
  <c r="X20" i="40" s="1"/>
  <c r="N20" i="40" s="1"/>
  <c r="G20" i="40" s="1"/>
  <c r="W19" i="40"/>
  <c r="J20" i="40"/>
  <c r="K20" i="40" s="1"/>
  <c r="O20" i="40" l="1"/>
  <c r="I20" i="40" l="1"/>
  <c r="L20" i="40" s="1"/>
  <c r="R20" i="40"/>
  <c r="S20" i="40" s="1"/>
  <c r="T20" i="40" s="1"/>
  <c r="M20" i="40"/>
  <c r="Q20" i="40"/>
  <c r="U20" i="40" l="1"/>
  <c r="H21" i="40"/>
  <c r="X21" i="40" s="1"/>
  <c r="N21" i="40" s="1"/>
  <c r="G21" i="40" s="1"/>
  <c r="W20" i="40"/>
  <c r="J21" i="40"/>
  <c r="K21" i="40" s="1"/>
  <c r="O21" i="40" l="1"/>
  <c r="I21" i="40" l="1"/>
  <c r="L21" i="40" s="1"/>
  <c r="R21" i="40"/>
  <c r="S21" i="40" s="1"/>
  <c r="T21" i="40" s="1"/>
  <c r="M21" i="40"/>
  <c r="Q21" i="40"/>
  <c r="U21" i="40" l="1"/>
  <c r="H22" i="40"/>
  <c r="X22" i="40" s="1"/>
  <c r="N22" i="40" s="1"/>
  <c r="G22" i="40" s="1"/>
  <c r="W21" i="40"/>
  <c r="J22" i="40"/>
  <c r="K22" i="40" s="1"/>
  <c r="O22" i="40" l="1"/>
  <c r="I22" i="40" l="1"/>
  <c r="L22" i="40" s="1"/>
  <c r="R22" i="40"/>
  <c r="S22" i="40" s="1"/>
  <c r="T22" i="40" s="1"/>
  <c r="M22" i="40"/>
  <c r="Q22" i="40"/>
  <c r="U22" i="40" l="1"/>
  <c r="H23" i="40"/>
  <c r="X23" i="40" s="1"/>
  <c r="N23" i="40" s="1"/>
  <c r="G23" i="40" s="1"/>
  <c r="W22" i="40"/>
  <c r="J23" i="40"/>
  <c r="K23" i="40" s="1"/>
  <c r="O23" i="40" l="1"/>
  <c r="I23" i="40" l="1"/>
  <c r="L23" i="40" s="1"/>
  <c r="R23" i="40"/>
  <c r="S23" i="40" s="1"/>
  <c r="T23" i="40" s="1"/>
  <c r="M23" i="40"/>
  <c r="Q23" i="40"/>
  <c r="U23" i="40" l="1"/>
  <c r="H24" i="40"/>
  <c r="X24" i="40" s="1"/>
  <c r="N24" i="40" s="1"/>
  <c r="G24" i="40" s="1"/>
  <c r="W23" i="40"/>
  <c r="J24" i="40"/>
  <c r="K24" i="40" s="1"/>
  <c r="O24" i="40" l="1"/>
  <c r="I24" i="40" l="1"/>
  <c r="R24" i="40"/>
  <c r="L24" i="40"/>
  <c r="Q24" i="40"/>
  <c r="H25" i="40" l="1"/>
  <c r="X25" i="40" s="1"/>
  <c r="N25" i="40" s="1"/>
  <c r="G25" i="40" s="1"/>
  <c r="S24" i="40"/>
  <c r="T24" i="40" s="1"/>
  <c r="J25" i="40"/>
  <c r="K25" i="40" s="1"/>
  <c r="M24" i="40"/>
  <c r="U24" i="40" l="1"/>
  <c r="W24" i="40" s="1"/>
  <c r="O25" i="40"/>
  <c r="I25" i="40" s="1"/>
  <c r="L25" i="40" s="1"/>
  <c r="R25" i="40" l="1"/>
  <c r="M25" i="40"/>
  <c r="Q25" i="40"/>
  <c r="H26" i="40" l="1"/>
  <c r="X26" i="40" s="1"/>
  <c r="N26" i="40" s="1"/>
  <c r="G26" i="40" s="1"/>
  <c r="S25" i="40"/>
  <c r="T25" i="40" s="1"/>
  <c r="J26" i="40"/>
  <c r="K26" i="40" s="1"/>
  <c r="U25" i="40" l="1"/>
  <c r="W25" i="40" s="1"/>
  <c r="O26" i="40"/>
  <c r="I26" i="40" s="1"/>
  <c r="L26" i="40" s="1"/>
  <c r="R26" i="40" l="1"/>
  <c r="M26" i="40"/>
  <c r="Q26" i="40"/>
  <c r="H27" i="40" l="1"/>
  <c r="X27" i="40" s="1"/>
  <c r="N27" i="40" s="1"/>
  <c r="G27" i="40" s="1"/>
  <c r="S26" i="40"/>
  <c r="T26" i="40"/>
  <c r="J27" i="40"/>
  <c r="K27" i="40" s="1"/>
  <c r="U26" i="40" l="1"/>
  <c r="W26" i="40" s="1"/>
  <c r="O27" i="40"/>
  <c r="I27" i="40" s="1"/>
  <c r="L27" i="40" s="1"/>
  <c r="R27" i="40" l="1"/>
  <c r="S27" i="40" s="1"/>
  <c r="T27" i="40" s="1"/>
  <c r="M27" i="40"/>
  <c r="Q27" i="40"/>
  <c r="U27" i="40" l="1"/>
  <c r="H28" i="40"/>
  <c r="X28" i="40" s="1"/>
  <c r="N28" i="40" s="1"/>
  <c r="G28" i="40" s="1"/>
  <c r="W27" i="40"/>
  <c r="J28" i="40"/>
  <c r="K28" i="40" s="1"/>
  <c r="O28" i="40" l="1"/>
  <c r="I28" i="40" l="1"/>
  <c r="L28" i="40" s="1"/>
  <c r="R28" i="40"/>
  <c r="S28" i="40" s="1"/>
  <c r="T28" i="40" s="1"/>
  <c r="M28" i="40"/>
  <c r="Q28" i="40"/>
  <c r="U28" i="40" l="1"/>
  <c r="H29" i="40"/>
  <c r="X29" i="40" s="1"/>
  <c r="N29" i="40" s="1"/>
  <c r="G29" i="40" s="1"/>
  <c r="W28" i="40"/>
  <c r="J29" i="40"/>
  <c r="K29" i="40" s="1"/>
  <c r="O29" i="40" l="1"/>
  <c r="I29" i="40" l="1"/>
  <c r="L29" i="40" s="1"/>
  <c r="R29" i="40"/>
  <c r="S29" i="40" s="1"/>
  <c r="T29" i="40" s="1"/>
  <c r="M29" i="40"/>
  <c r="Q29" i="40"/>
  <c r="U29" i="40" l="1"/>
  <c r="H30" i="40"/>
  <c r="X30" i="40" s="1"/>
  <c r="N30" i="40" s="1"/>
  <c r="G30" i="40" s="1"/>
  <c r="W29" i="40"/>
  <c r="J30" i="40"/>
  <c r="K30" i="40" s="1"/>
  <c r="O30" i="40" l="1"/>
  <c r="I30" i="40" l="1"/>
  <c r="R30" i="40"/>
  <c r="S30" i="40" s="1"/>
  <c r="T30" i="40" s="1"/>
  <c r="L30" i="40"/>
  <c r="Q30" i="40"/>
  <c r="H31" i="40" l="1"/>
  <c r="X31" i="40" s="1"/>
  <c r="N31" i="40" s="1"/>
  <c r="G31" i="40" s="1"/>
  <c r="M30" i="40"/>
  <c r="U30" i="40" s="1"/>
  <c r="W30" i="40" s="1"/>
  <c r="J31" i="40" l="1"/>
  <c r="K31" i="40" s="1"/>
  <c r="O31" i="40"/>
  <c r="I31" i="40" l="1"/>
  <c r="R31" i="40"/>
  <c r="L31" i="40"/>
  <c r="Q31" i="40"/>
  <c r="H32" i="40" l="1"/>
  <c r="X32" i="40" s="1"/>
  <c r="N32" i="40" s="1"/>
  <c r="G32" i="40" s="1"/>
  <c r="S31" i="40"/>
  <c r="T31" i="40"/>
  <c r="J32" i="40"/>
  <c r="K32" i="40" s="1"/>
  <c r="M31" i="40"/>
  <c r="U31" i="40" s="1"/>
  <c r="W31" i="40" s="1"/>
  <c r="O32" i="40" l="1"/>
  <c r="I32" i="40" s="1"/>
  <c r="L32" i="40" s="1"/>
  <c r="Q32" i="40"/>
  <c r="H33" i="40" l="1"/>
  <c r="X33" i="40" s="1"/>
  <c r="N33" i="40" s="1"/>
  <c r="G33" i="40" s="1"/>
  <c r="R32" i="40"/>
  <c r="S32" i="40" s="1"/>
  <c r="T32" i="40" s="1"/>
  <c r="J33" i="40"/>
  <c r="K33" i="40" s="1"/>
  <c r="M32" i="40"/>
  <c r="U32" i="40" s="1"/>
  <c r="W32" i="40" s="1"/>
  <c r="O33" i="40" l="1"/>
  <c r="I33" i="40" s="1"/>
  <c r="L33" i="40" s="1"/>
  <c r="R33" i="40" l="1"/>
  <c r="M33" i="40"/>
  <c r="Q33" i="40"/>
  <c r="H34" i="40" l="1"/>
  <c r="X34" i="40" s="1"/>
  <c r="N34" i="40" s="1"/>
  <c r="G34" i="40" s="1"/>
  <c r="S33" i="40"/>
  <c r="T33" i="40" s="1"/>
  <c r="J34" i="40"/>
  <c r="K34" i="40" s="1"/>
  <c r="U33" i="40" l="1"/>
  <c r="W33" i="40" s="1"/>
  <c r="O34" i="40"/>
  <c r="I34" i="40" s="1"/>
  <c r="L34" i="40" s="1"/>
  <c r="R34" i="40" l="1"/>
  <c r="S34" i="40" s="1"/>
  <c r="T34" i="40" s="1"/>
  <c r="M34" i="40"/>
  <c r="U34" i="40" s="1"/>
  <c r="Q34" i="40"/>
  <c r="H35" i="40" l="1"/>
  <c r="X35" i="40" s="1"/>
  <c r="N35" i="40" s="1"/>
  <c r="G35" i="40" s="1"/>
  <c r="W34" i="40"/>
  <c r="J35" i="40"/>
  <c r="K35" i="40" s="1"/>
  <c r="O35" i="40" l="1"/>
  <c r="I35" i="40" l="1"/>
  <c r="L35" i="40" s="1"/>
  <c r="R35" i="40"/>
  <c r="S35" i="40" s="1"/>
  <c r="T35" i="40" s="1"/>
  <c r="M35" i="40"/>
  <c r="Q35" i="40"/>
  <c r="U35" i="40" l="1"/>
  <c r="H36" i="40"/>
  <c r="X36" i="40" s="1"/>
  <c r="N36" i="40" s="1"/>
  <c r="G36" i="40" s="1"/>
  <c r="W35" i="40"/>
  <c r="J36" i="40"/>
  <c r="K36" i="40" s="1"/>
  <c r="O36" i="40" l="1"/>
  <c r="I36" i="40" l="1"/>
  <c r="L36" i="40" s="1"/>
  <c r="R36" i="40"/>
  <c r="S36" i="40" s="1"/>
  <c r="T36" i="40" s="1"/>
  <c r="M36" i="40"/>
  <c r="Q36" i="40"/>
  <c r="U36" i="40" l="1"/>
  <c r="H37" i="40"/>
  <c r="X37" i="40" s="1"/>
  <c r="N37" i="40" s="1"/>
  <c r="G37" i="40" s="1"/>
  <c r="W36" i="40"/>
  <c r="J37" i="40"/>
  <c r="K37" i="40" s="1"/>
  <c r="O37" i="40" l="1"/>
  <c r="I37" i="40" l="1"/>
  <c r="L37" i="40" s="1"/>
  <c r="R37" i="40"/>
  <c r="S37" i="40" s="1"/>
  <c r="T37" i="40" s="1"/>
  <c r="M37" i="40"/>
  <c r="Q37" i="40"/>
  <c r="U37" i="40" l="1"/>
  <c r="H38" i="40"/>
  <c r="X38" i="40" s="1"/>
  <c r="N38" i="40" s="1"/>
  <c r="G38" i="40" s="1"/>
  <c r="W37" i="40"/>
  <c r="J38" i="40"/>
  <c r="K38" i="40" s="1"/>
  <c r="O38" i="40" l="1"/>
  <c r="I38" i="40" l="1"/>
  <c r="L38" i="40" s="1"/>
  <c r="R38" i="40"/>
  <c r="S38" i="40" s="1"/>
  <c r="T38" i="40" s="1"/>
  <c r="M38" i="40"/>
  <c r="Q38" i="40"/>
  <c r="U38" i="40" l="1"/>
  <c r="H39" i="40"/>
  <c r="X39" i="40" s="1"/>
  <c r="N39" i="40" s="1"/>
  <c r="G39" i="40" s="1"/>
  <c r="W38" i="40"/>
  <c r="J39" i="40"/>
  <c r="K39" i="40" s="1"/>
  <c r="O39" i="40" l="1"/>
  <c r="I39" i="40" l="1"/>
  <c r="L39" i="40" s="1"/>
  <c r="R39" i="40"/>
  <c r="S39" i="40" s="1"/>
  <c r="T39" i="40" s="1"/>
  <c r="M39" i="40"/>
  <c r="Q39" i="40"/>
  <c r="U39" i="40" l="1"/>
  <c r="H40" i="40"/>
  <c r="X40" i="40" s="1"/>
  <c r="N40" i="40" s="1"/>
  <c r="G40" i="40" s="1"/>
  <c r="W39" i="40"/>
  <c r="J40" i="40"/>
  <c r="K40" i="40" s="1"/>
  <c r="O40" i="40" l="1"/>
  <c r="I40" i="40" l="1"/>
  <c r="L40" i="40" s="1"/>
  <c r="R40" i="40"/>
  <c r="S40" i="40" s="1"/>
  <c r="T40" i="40" s="1"/>
  <c r="M40" i="40"/>
  <c r="Q40" i="40"/>
  <c r="U40" i="40" l="1"/>
  <c r="H41" i="40"/>
  <c r="X41" i="40" s="1"/>
  <c r="N41" i="40" s="1"/>
  <c r="G41" i="40" s="1"/>
  <c r="W40" i="40"/>
  <c r="J41" i="40"/>
  <c r="K41" i="40" s="1"/>
  <c r="O41" i="40" l="1"/>
  <c r="I41" i="40" l="1"/>
  <c r="R41" i="40"/>
  <c r="S41" i="40" s="1"/>
  <c r="T41" i="40" s="1"/>
  <c r="L41" i="40"/>
  <c r="Q41" i="40"/>
  <c r="H42" i="40" l="1"/>
  <c r="X42" i="40" s="1"/>
  <c r="N42" i="40" s="1"/>
  <c r="G42" i="40" s="1"/>
  <c r="J42" i="40"/>
  <c r="K42" i="40" s="1"/>
  <c r="M41" i="40"/>
  <c r="U41" i="40" s="1"/>
  <c r="W41" i="40" s="1"/>
  <c r="O42" i="40" l="1"/>
  <c r="I42" i="40" l="1"/>
  <c r="L42" i="40" s="1"/>
  <c r="R42" i="40"/>
  <c r="S42" i="40" s="1"/>
  <c r="T42" i="40" s="1"/>
  <c r="M42" i="40"/>
  <c r="Q42" i="40"/>
  <c r="U42" i="40" l="1"/>
  <c r="H43" i="40"/>
  <c r="X43" i="40" s="1"/>
  <c r="N43" i="40" s="1"/>
  <c r="G43" i="40" s="1"/>
  <c r="W42" i="40"/>
  <c r="J43" i="40"/>
  <c r="K43" i="40" s="1"/>
  <c r="O43" i="40" l="1"/>
  <c r="I43" i="40" l="1"/>
  <c r="L43" i="40" s="1"/>
  <c r="R43" i="40"/>
  <c r="M43" i="40"/>
  <c r="Q43" i="40"/>
  <c r="H44" i="40" l="1"/>
  <c r="X44" i="40" s="1"/>
  <c r="N44" i="40" s="1"/>
  <c r="G44" i="40" s="1"/>
  <c r="S43" i="40"/>
  <c r="T43" i="40"/>
  <c r="J44" i="40"/>
  <c r="K44" i="40" s="1"/>
  <c r="U43" i="40" l="1"/>
  <c r="W43" i="40" s="1"/>
  <c r="O44" i="40"/>
  <c r="I44" i="40" s="1"/>
  <c r="L44" i="40" s="1"/>
  <c r="R44" i="40" l="1"/>
  <c r="M44" i="40"/>
  <c r="Q44" i="40"/>
  <c r="H45" i="40" l="1"/>
  <c r="X45" i="40" s="1"/>
  <c r="N45" i="40" s="1"/>
  <c r="G45" i="40" s="1"/>
  <c r="S44" i="40"/>
  <c r="T44" i="40" s="1"/>
  <c r="J45" i="40" l="1"/>
  <c r="K45" i="40" s="1"/>
  <c r="U44" i="40"/>
  <c r="W44" i="40" s="1"/>
  <c r="O45" i="40"/>
  <c r="I45" i="40" s="1"/>
  <c r="L45" i="40" s="1"/>
  <c r="R45" i="40" l="1"/>
  <c r="M45" i="40"/>
  <c r="Q45" i="40"/>
  <c r="H46" i="40" l="1"/>
  <c r="X46" i="40" s="1"/>
  <c r="N46" i="40" s="1"/>
  <c r="G46" i="40" s="1"/>
  <c r="S45" i="40"/>
  <c r="T45" i="40" s="1"/>
  <c r="J46" i="40"/>
  <c r="K46" i="40" s="1"/>
  <c r="U45" i="40" l="1"/>
  <c r="W45" i="40" s="1"/>
  <c r="O46" i="40"/>
  <c r="I46" i="40" s="1"/>
  <c r="L46" i="40" s="1"/>
  <c r="R46" i="40" l="1"/>
  <c r="S46" i="40" s="1"/>
  <c r="T46" i="40" s="1"/>
  <c r="M46" i="40"/>
  <c r="U46" i="40" s="1"/>
  <c r="Q46" i="40"/>
  <c r="H47" i="40" l="1"/>
  <c r="X47" i="40" s="1"/>
  <c r="N47" i="40" s="1"/>
  <c r="G47" i="40" s="1"/>
  <c r="W46" i="40"/>
  <c r="J47" i="40"/>
  <c r="K47" i="40" s="1"/>
  <c r="O47" i="40" l="1"/>
  <c r="I47" i="40" l="1"/>
  <c r="R47" i="40"/>
  <c r="S47" i="40" s="1"/>
  <c r="T47" i="40" s="1"/>
  <c r="L47" i="40"/>
  <c r="Q47" i="40"/>
  <c r="H48" i="40" l="1"/>
  <c r="X48" i="40" s="1"/>
  <c r="N48" i="40" s="1"/>
  <c r="G48" i="40" s="1"/>
  <c r="M47" i="40"/>
  <c r="U47" i="40" s="1"/>
  <c r="W47" i="40" s="1"/>
  <c r="J48" i="40"/>
  <c r="K48" i="40" s="1"/>
  <c r="O48" i="40" l="1"/>
  <c r="I48" i="40" l="1"/>
  <c r="L48" i="40" s="1"/>
  <c r="R48" i="40"/>
  <c r="S48" i="40" s="1"/>
  <c r="T48" i="40" s="1"/>
  <c r="M48" i="40"/>
  <c r="U48" i="40" s="1"/>
  <c r="Q48" i="40"/>
  <c r="H49" i="40" l="1"/>
  <c r="X49" i="40" s="1"/>
  <c r="N49" i="40" s="1"/>
  <c r="G49" i="40" s="1"/>
  <c r="W48" i="40"/>
  <c r="J49" i="40"/>
  <c r="K49" i="40" s="1"/>
  <c r="O49" i="40" l="1"/>
  <c r="I49" i="40" l="1"/>
  <c r="R49" i="40"/>
  <c r="S49" i="40" s="1"/>
  <c r="T49" i="40" s="1"/>
  <c r="L49" i="40"/>
  <c r="Q49" i="40"/>
  <c r="H50" i="40" l="1"/>
  <c r="X50" i="40" s="1"/>
  <c r="N50" i="40" s="1"/>
  <c r="G50" i="40" s="1"/>
  <c r="J50" i="40"/>
  <c r="K50" i="40" s="1"/>
  <c r="M49" i="40"/>
  <c r="U49" i="40" s="1"/>
  <c r="W49" i="40" s="1"/>
  <c r="O50" i="40" l="1"/>
  <c r="I50" i="40" l="1"/>
  <c r="L50" i="40" s="1"/>
  <c r="R50" i="40"/>
  <c r="S50" i="40" s="1"/>
  <c r="T50" i="40" s="1"/>
  <c r="M50" i="40"/>
  <c r="Q50" i="40"/>
  <c r="U50" i="40" l="1"/>
  <c r="H51" i="40"/>
  <c r="X51" i="40" s="1"/>
  <c r="N51" i="40" s="1"/>
  <c r="G51" i="40" s="1"/>
  <c r="W50" i="40"/>
  <c r="J51" i="40"/>
  <c r="K51" i="40" s="1"/>
  <c r="O51" i="40" l="1"/>
  <c r="I51" i="40" l="1"/>
  <c r="L51" i="40" s="1"/>
  <c r="R51" i="40"/>
  <c r="S51" i="40" s="1"/>
  <c r="T51" i="40" s="1"/>
  <c r="M51" i="40"/>
  <c r="Q51" i="40"/>
  <c r="U51" i="40" l="1"/>
  <c r="H52" i="40"/>
  <c r="X52" i="40" s="1"/>
  <c r="N52" i="40" s="1"/>
  <c r="G52" i="40" s="1"/>
  <c r="W51" i="40"/>
  <c r="J52" i="40"/>
  <c r="K52" i="40" s="1"/>
  <c r="O52" i="40" l="1"/>
  <c r="I52" i="40" l="1"/>
  <c r="L52" i="40" s="1"/>
  <c r="R52" i="40"/>
  <c r="S52" i="40" s="1"/>
  <c r="T52" i="40" s="1"/>
  <c r="M52" i="40"/>
  <c r="Q52" i="40"/>
  <c r="U52" i="40" l="1"/>
  <c r="H53" i="40"/>
  <c r="X53" i="40" s="1"/>
  <c r="N53" i="40" s="1"/>
  <c r="G53" i="40" s="1"/>
  <c r="W52" i="40"/>
  <c r="J53" i="40"/>
  <c r="K53" i="40" s="1"/>
  <c r="O53" i="40" l="1"/>
  <c r="I53" i="40" l="1"/>
  <c r="L53" i="40" s="1"/>
  <c r="R53" i="40"/>
  <c r="S53" i="40" s="1"/>
  <c r="T53" i="40" s="1"/>
  <c r="M53" i="40"/>
  <c r="Q53" i="40"/>
  <c r="U53" i="40" l="1"/>
  <c r="H54" i="40"/>
  <c r="X54" i="40" s="1"/>
  <c r="N54" i="40" s="1"/>
  <c r="G54" i="40" s="1"/>
  <c r="W53" i="40"/>
  <c r="J54" i="40"/>
  <c r="K54" i="40" s="1"/>
  <c r="O54" i="40" l="1"/>
  <c r="I54" i="40" l="1"/>
  <c r="L54" i="40" s="1"/>
  <c r="R54" i="40"/>
  <c r="S54" i="40" s="1"/>
  <c r="T54" i="40" s="1"/>
  <c r="M54" i="40"/>
  <c r="Q54" i="40"/>
  <c r="U54" i="40" l="1"/>
  <c r="H55" i="40"/>
  <c r="X55" i="40" s="1"/>
  <c r="N55" i="40" s="1"/>
  <c r="G55" i="40" s="1"/>
  <c r="W54" i="40"/>
  <c r="J55" i="40"/>
  <c r="K55" i="40" s="1"/>
  <c r="O55" i="40" l="1"/>
  <c r="I55" i="40" l="1"/>
  <c r="L55" i="40" s="1"/>
  <c r="R55" i="40"/>
  <c r="S55" i="40" s="1"/>
  <c r="T55" i="40" s="1"/>
  <c r="M55" i="40"/>
  <c r="Q55" i="40"/>
  <c r="U55" i="40" l="1"/>
  <c r="H56" i="40"/>
  <c r="X56" i="40" s="1"/>
  <c r="N56" i="40" s="1"/>
  <c r="G56" i="40" s="1"/>
  <c r="W55" i="40"/>
  <c r="J56" i="40"/>
  <c r="K56" i="40" s="1"/>
  <c r="O56" i="40" l="1"/>
  <c r="I56" i="40" l="1"/>
  <c r="L56" i="40" s="1"/>
  <c r="R56" i="40"/>
  <c r="S56" i="40" s="1"/>
  <c r="T56" i="40" s="1"/>
  <c r="M56" i="40"/>
  <c r="Q56" i="40"/>
  <c r="U56" i="40" l="1"/>
  <c r="H57" i="40"/>
  <c r="X57" i="40" s="1"/>
  <c r="N57" i="40" s="1"/>
  <c r="G57" i="40" s="1"/>
  <c r="W56" i="40"/>
  <c r="J57" i="40"/>
  <c r="K57" i="40" s="1"/>
  <c r="O57" i="40" l="1"/>
  <c r="I57" i="40" l="1"/>
  <c r="L57" i="40" s="1"/>
  <c r="R57" i="40"/>
  <c r="S57" i="40" s="1"/>
  <c r="T57" i="40" s="1"/>
  <c r="M57" i="40"/>
  <c r="Q57" i="40"/>
  <c r="U57" i="40" l="1"/>
  <c r="H58" i="40"/>
  <c r="X58" i="40" s="1"/>
  <c r="N58" i="40" s="1"/>
  <c r="G58" i="40" s="1"/>
  <c r="W57" i="40"/>
  <c r="J58" i="40"/>
  <c r="K58" i="40" s="1"/>
  <c r="O58" i="40" l="1"/>
  <c r="I58" i="40" l="1"/>
  <c r="L58" i="40" s="1"/>
  <c r="R58" i="40"/>
  <c r="M58" i="40"/>
  <c r="Q58" i="40"/>
  <c r="H59" i="40" l="1"/>
  <c r="X59" i="40" s="1"/>
  <c r="N59" i="40" s="1"/>
  <c r="G59" i="40" s="1"/>
  <c r="S58" i="40"/>
  <c r="T58" i="40" s="1"/>
  <c r="J59" i="40"/>
  <c r="K59" i="40" s="1"/>
  <c r="U58" i="40" l="1"/>
  <c r="W58" i="40" s="1"/>
  <c r="O59" i="40"/>
  <c r="I59" i="40" s="1"/>
  <c r="L59" i="40" s="1"/>
  <c r="R59" i="40" l="1"/>
  <c r="M59" i="40"/>
  <c r="Q59" i="40"/>
  <c r="H60" i="40" l="1"/>
  <c r="X60" i="40" s="1"/>
  <c r="N60" i="40" s="1"/>
  <c r="G60" i="40" s="1"/>
  <c r="S59" i="40"/>
  <c r="T59" i="40" s="1"/>
  <c r="J60" i="40"/>
  <c r="K60" i="40" s="1"/>
  <c r="U59" i="40" l="1"/>
  <c r="W59" i="40" s="1"/>
  <c r="O60" i="40"/>
  <c r="I60" i="40" s="1"/>
  <c r="L60" i="40" s="1"/>
  <c r="R60" i="40" l="1"/>
  <c r="S60" i="40" s="1"/>
  <c r="T60" i="40" s="1"/>
  <c r="M60" i="40"/>
  <c r="U60" i="40" s="1"/>
  <c r="Q60" i="40"/>
  <c r="H61" i="40" l="1"/>
  <c r="X61" i="40" s="1"/>
  <c r="N61" i="40" s="1"/>
  <c r="G61" i="40" s="1"/>
  <c r="W60" i="40"/>
  <c r="J61" i="40"/>
  <c r="K61" i="40" s="1"/>
  <c r="O61" i="40" l="1"/>
  <c r="I61" i="40" l="1"/>
  <c r="R61" i="40"/>
  <c r="L61" i="40"/>
  <c r="Q61" i="40"/>
  <c r="H62" i="40" l="1"/>
  <c r="X62" i="40" s="1"/>
  <c r="N62" i="40" s="1"/>
  <c r="G62" i="40" s="1"/>
  <c r="S61" i="40"/>
  <c r="T61" i="40" s="1"/>
  <c r="J62" i="40"/>
  <c r="K62" i="40" s="1"/>
  <c r="M61" i="40"/>
  <c r="U61" i="40" l="1"/>
  <c r="W61" i="40" s="1"/>
  <c r="O62" i="40"/>
  <c r="I62" i="40" s="1"/>
  <c r="L62" i="40" s="1"/>
  <c r="R62" i="40" l="1"/>
  <c r="S62" i="40" s="1"/>
  <c r="T62" i="40" s="1"/>
  <c r="M62" i="40"/>
  <c r="U62" i="40" s="1"/>
  <c r="Q62" i="40"/>
  <c r="H63" i="40" l="1"/>
  <c r="X63" i="40" s="1"/>
  <c r="N63" i="40" s="1"/>
  <c r="G63" i="40" s="1"/>
  <c r="W62" i="40"/>
  <c r="J63" i="40" l="1"/>
  <c r="K63" i="40" s="1"/>
  <c r="O63" i="40" s="1"/>
  <c r="I63" i="40" l="1"/>
  <c r="L63" i="40" s="1"/>
  <c r="R63" i="40"/>
  <c r="S63" i="40" s="1"/>
  <c r="T63" i="40" s="1"/>
  <c r="M63" i="40"/>
  <c r="Q63" i="40"/>
  <c r="H64" i="40" l="1"/>
  <c r="X64" i="40" s="1"/>
  <c r="N64" i="40" s="1"/>
  <c r="G64" i="40" s="1"/>
  <c r="U63" i="40"/>
  <c r="W63" i="40" s="1"/>
  <c r="J64" i="40"/>
  <c r="K64" i="40" s="1"/>
  <c r="O64" i="40" l="1"/>
  <c r="I64" i="40" s="1"/>
  <c r="L64" i="40" s="1"/>
  <c r="R64" i="40" l="1"/>
  <c r="S64" i="40" s="1"/>
  <c r="T64" i="40" s="1"/>
  <c r="M64" i="40"/>
  <c r="U64" i="40" s="1"/>
  <c r="Q64" i="40"/>
  <c r="H65" i="40" l="1"/>
  <c r="X65" i="40" s="1"/>
  <c r="N65" i="40" s="1"/>
  <c r="G65" i="40" s="1"/>
  <c r="W64" i="40"/>
  <c r="J65" i="40"/>
  <c r="K65" i="40" s="1"/>
  <c r="O65" i="40" l="1"/>
  <c r="I65" i="40" l="1"/>
  <c r="L65" i="40" s="1"/>
  <c r="R65" i="40"/>
  <c r="S65" i="40" s="1"/>
  <c r="T65" i="40" s="1"/>
  <c r="Q65" i="40"/>
  <c r="M65" i="40" l="1"/>
  <c r="U65" i="40" s="1"/>
  <c r="H66" i="40"/>
  <c r="X66" i="40" s="1"/>
  <c r="N66" i="40" s="1"/>
  <c r="G66" i="40" s="1"/>
  <c r="W65" i="40"/>
  <c r="J66" i="40"/>
  <c r="K66" i="40" s="1"/>
  <c r="O66" i="40" l="1"/>
  <c r="Q66" i="40"/>
  <c r="H67" i="40" l="1"/>
  <c r="X67" i="40" s="1"/>
  <c r="N67" i="40" s="1"/>
  <c r="G67" i="40" s="1"/>
  <c r="I66" i="40"/>
  <c r="L66" i="40" s="1"/>
  <c r="M66" i="40" s="1"/>
  <c r="R66" i="40"/>
  <c r="S66" i="40" s="1"/>
  <c r="T66" i="40" s="1"/>
  <c r="J67" i="40"/>
  <c r="K67" i="40" s="1"/>
  <c r="U66" i="40" l="1"/>
  <c r="W66" i="40" s="1"/>
  <c r="O67" i="40"/>
  <c r="I67" i="40" s="1"/>
  <c r="R67" i="40" l="1"/>
  <c r="S67" i="40" s="1"/>
  <c r="T67" i="40" s="1"/>
  <c r="L67" i="40"/>
  <c r="Q67" i="40"/>
  <c r="H68" i="40" l="1"/>
  <c r="X68" i="40" s="1"/>
  <c r="N68" i="40" s="1"/>
  <c r="G68" i="40" s="1"/>
  <c r="J68" i="40"/>
  <c r="K68" i="40" s="1"/>
  <c r="M67" i="40"/>
  <c r="U67" i="40" s="1"/>
  <c r="W67" i="40" s="1"/>
  <c r="O68" i="40" l="1"/>
  <c r="I68" i="40" l="1"/>
  <c r="R68" i="40"/>
  <c r="S68" i="40" s="1"/>
  <c r="T68" i="40" s="1"/>
  <c r="L68" i="40"/>
  <c r="Q68" i="40"/>
  <c r="H69" i="40" l="1"/>
  <c r="X69" i="40" s="1"/>
  <c r="N69" i="40" s="1"/>
  <c r="G69" i="40" s="1"/>
  <c r="M68" i="40"/>
  <c r="U68" i="40" s="1"/>
  <c r="W68" i="40" s="1"/>
  <c r="J69" i="40" l="1"/>
  <c r="K69" i="40" s="1"/>
  <c r="O69" i="40" s="1"/>
  <c r="I69" i="40" l="1"/>
  <c r="L69" i="40" s="1"/>
  <c r="R69" i="40"/>
  <c r="S69" i="40" s="1"/>
  <c r="T69" i="40" s="1"/>
  <c r="M69" i="40"/>
  <c r="Q69" i="40"/>
  <c r="U69" i="40" l="1"/>
  <c r="H70" i="40"/>
  <c r="X70" i="40" s="1"/>
  <c r="N70" i="40" s="1"/>
  <c r="G70" i="40" s="1"/>
  <c r="W69" i="40"/>
  <c r="J70" i="40"/>
  <c r="K70" i="40" s="1"/>
  <c r="O70" i="40" l="1"/>
  <c r="I70" i="40" l="1"/>
  <c r="L70" i="40" s="1"/>
  <c r="R70" i="40"/>
  <c r="S70" i="40" s="1"/>
  <c r="T70" i="40" s="1"/>
  <c r="M70" i="40"/>
  <c r="Q70" i="40"/>
  <c r="U70" i="40" l="1"/>
  <c r="H71" i="40"/>
  <c r="X71" i="40" s="1"/>
  <c r="N71" i="40" s="1"/>
  <c r="G71" i="40" s="1"/>
  <c r="W70" i="40"/>
  <c r="J71" i="40"/>
  <c r="K71" i="40" s="1"/>
  <c r="O71" i="40" l="1"/>
  <c r="I71" i="40" l="1"/>
  <c r="L71" i="40" s="1"/>
  <c r="R71" i="40"/>
  <c r="S71" i="40" s="1"/>
  <c r="T71" i="40" s="1"/>
  <c r="M71" i="40"/>
  <c r="Q71" i="40"/>
  <c r="U71" i="40" l="1"/>
  <c r="H72" i="40"/>
  <c r="X72" i="40" s="1"/>
  <c r="N72" i="40" s="1"/>
  <c r="G72" i="40" s="1"/>
  <c r="W71" i="40"/>
  <c r="J72" i="40"/>
  <c r="K72" i="40" s="1"/>
  <c r="O72" i="40" l="1"/>
  <c r="Q72" i="40"/>
  <c r="H73" i="40" l="1"/>
  <c r="X73" i="40" s="1"/>
  <c r="N73" i="40" s="1"/>
  <c r="G73" i="40" s="1"/>
  <c r="I72" i="40"/>
  <c r="L72" i="40" s="1"/>
  <c r="R72" i="40"/>
  <c r="S72" i="40" s="1"/>
  <c r="T72" i="40" s="1"/>
  <c r="J73" i="40"/>
  <c r="K73" i="40" s="1"/>
  <c r="M72" i="40"/>
  <c r="U72" i="40" l="1"/>
  <c r="W72" i="40" s="1"/>
  <c r="O73" i="40"/>
  <c r="I73" i="40" s="1"/>
  <c r="L73" i="40" s="1"/>
  <c r="R73" i="40" l="1"/>
  <c r="S73" i="40" s="1"/>
  <c r="T73" i="40" s="1"/>
  <c r="M73" i="40"/>
  <c r="U73" i="40" s="1"/>
  <c r="Q73" i="40"/>
  <c r="H74" i="40" l="1"/>
  <c r="X74" i="40" s="1"/>
  <c r="N74" i="40" s="1"/>
  <c r="G74" i="40" s="1"/>
  <c r="W73" i="40"/>
  <c r="J74" i="40"/>
  <c r="K74" i="40" s="1"/>
  <c r="O74" i="40" l="1"/>
  <c r="I74" i="40" l="1"/>
  <c r="L74" i="40" s="1"/>
  <c r="R74" i="40"/>
  <c r="S74" i="40" s="1"/>
  <c r="T74" i="40" s="1"/>
  <c r="M74" i="40"/>
  <c r="Q74" i="40"/>
  <c r="U74" i="40" l="1"/>
  <c r="H75" i="40"/>
  <c r="X75" i="40" s="1"/>
  <c r="N75" i="40" s="1"/>
  <c r="G75" i="40" s="1"/>
  <c r="W74" i="40"/>
  <c r="J75" i="40"/>
  <c r="K75" i="40" s="1"/>
  <c r="O75" i="40" l="1"/>
  <c r="I75" i="40" l="1"/>
  <c r="L75" i="40" s="1"/>
  <c r="R75" i="40"/>
  <c r="S75" i="40" s="1"/>
  <c r="T75" i="40" s="1"/>
  <c r="M75" i="40"/>
  <c r="Q75" i="40"/>
  <c r="U75" i="40" l="1"/>
  <c r="H76" i="40"/>
  <c r="X76" i="40" s="1"/>
  <c r="N76" i="40" s="1"/>
  <c r="G76" i="40" s="1"/>
  <c r="W75" i="40"/>
  <c r="J76" i="40"/>
  <c r="K76" i="40" s="1"/>
  <c r="O76" i="40" l="1"/>
  <c r="I76" i="40" l="1"/>
  <c r="L76" i="40" s="1"/>
  <c r="R76" i="40"/>
  <c r="S76" i="40" s="1"/>
  <c r="T76" i="40" s="1"/>
  <c r="M76" i="40"/>
  <c r="Q76" i="40"/>
  <c r="U76" i="40" l="1"/>
  <c r="H77" i="40"/>
  <c r="X77" i="40" s="1"/>
  <c r="N77" i="40" s="1"/>
  <c r="G77" i="40" s="1"/>
  <c r="W76" i="40"/>
  <c r="J77" i="40"/>
  <c r="K77" i="40" s="1"/>
  <c r="O77" i="40" l="1"/>
  <c r="I77" i="40" l="1"/>
  <c r="R77" i="40"/>
  <c r="S77" i="40" s="1"/>
  <c r="T77" i="40" s="1"/>
  <c r="L77" i="40"/>
  <c r="Q77" i="40"/>
  <c r="H78" i="40" l="1"/>
  <c r="X78" i="40" s="1"/>
  <c r="N78" i="40" s="1"/>
  <c r="G78" i="40" s="1"/>
  <c r="J78" i="40"/>
  <c r="K78" i="40" s="1"/>
  <c r="M77" i="40"/>
  <c r="U77" i="40" s="1"/>
  <c r="W77" i="40" s="1"/>
  <c r="O78" i="40" l="1"/>
  <c r="I78" i="40" l="1"/>
  <c r="R78" i="40"/>
  <c r="S78" i="40" s="1"/>
  <c r="T78" i="40" s="1"/>
  <c r="L78" i="40"/>
  <c r="M78" i="40" s="1"/>
  <c r="U78" i="40" s="1"/>
  <c r="Q78" i="40"/>
  <c r="H79" i="40" l="1"/>
  <c r="X79" i="40" s="1"/>
  <c r="N79" i="40" s="1"/>
  <c r="G79" i="40" s="1"/>
  <c r="W78" i="40"/>
  <c r="J79" i="40"/>
  <c r="K79" i="40" s="1"/>
  <c r="O79" i="40" l="1"/>
  <c r="I79" i="40" l="1"/>
  <c r="L79" i="40" s="1"/>
  <c r="R79" i="40"/>
  <c r="M79" i="40"/>
  <c r="Q79" i="40"/>
  <c r="H80" i="40" l="1"/>
  <c r="X80" i="40" s="1"/>
  <c r="N80" i="40" s="1"/>
  <c r="G80" i="40" s="1"/>
  <c r="S79" i="40"/>
  <c r="T79" i="40"/>
  <c r="J80" i="40"/>
  <c r="K80" i="40" s="1"/>
  <c r="U79" i="40" l="1"/>
  <c r="W79" i="40" s="1"/>
  <c r="O80" i="40"/>
  <c r="I80" i="40" l="1"/>
  <c r="L80" i="40" s="1"/>
  <c r="R80" i="40"/>
  <c r="S80" i="40" s="1"/>
  <c r="T80" i="40" s="1"/>
  <c r="M80" i="40"/>
  <c r="Q80" i="40"/>
  <c r="U80" i="40" l="1"/>
  <c r="H81" i="40"/>
  <c r="X81" i="40" s="1"/>
  <c r="N81" i="40" s="1"/>
  <c r="G81" i="40" s="1"/>
  <c r="W80" i="40"/>
  <c r="J81" i="40"/>
  <c r="K81" i="40" s="1"/>
  <c r="O81" i="40" l="1"/>
  <c r="I81" i="40" l="1"/>
  <c r="L81" i="40" s="1"/>
  <c r="R81" i="40"/>
  <c r="M81" i="40"/>
  <c r="Q81" i="40"/>
  <c r="H82" i="40" l="1"/>
  <c r="X82" i="40" s="1"/>
  <c r="N82" i="40" s="1"/>
  <c r="G82" i="40" s="1"/>
  <c r="S81" i="40"/>
  <c r="T81" i="40"/>
  <c r="J82" i="40"/>
  <c r="K82" i="40" s="1"/>
  <c r="U81" i="40" l="1"/>
  <c r="W81" i="40" s="1"/>
  <c r="O82" i="40"/>
  <c r="I82" i="40" s="1"/>
  <c r="L82" i="40" s="1"/>
  <c r="R82" i="40" l="1"/>
  <c r="M82" i="40"/>
  <c r="Q82" i="40"/>
  <c r="H83" i="40" l="1"/>
  <c r="X83" i="40" s="1"/>
  <c r="N83" i="40" s="1"/>
  <c r="G83" i="40" s="1"/>
  <c r="S82" i="40"/>
  <c r="T82" i="40"/>
  <c r="J83" i="40"/>
  <c r="K83" i="40" s="1"/>
  <c r="U82" i="40" l="1"/>
  <c r="W82" i="40" s="1"/>
  <c r="O83" i="40"/>
  <c r="I83" i="40" s="1"/>
  <c r="L83" i="40" s="1"/>
  <c r="R83" i="40" l="1"/>
  <c r="S83" i="40" s="1"/>
  <c r="T83" i="40" s="1"/>
  <c r="M83" i="40"/>
  <c r="Q83" i="40"/>
  <c r="U83" i="40" l="1"/>
  <c r="H84" i="40"/>
  <c r="X84" i="40" s="1"/>
  <c r="N84" i="40" s="1"/>
  <c r="G84" i="40" s="1"/>
  <c r="W83" i="40"/>
  <c r="J84" i="40"/>
  <c r="K84" i="40" s="1"/>
  <c r="O84" i="40" l="1"/>
  <c r="I84" i="40" l="1"/>
  <c r="L84" i="40" s="1"/>
  <c r="R84" i="40"/>
  <c r="S84" i="40" s="1"/>
  <c r="T84" i="40" s="1"/>
  <c r="M84" i="40"/>
  <c r="Q84" i="40"/>
  <c r="U84" i="40" l="1"/>
  <c r="H85" i="40"/>
  <c r="X85" i="40" s="1"/>
  <c r="N85" i="40" s="1"/>
  <c r="G85" i="40" s="1"/>
  <c r="W84" i="40"/>
  <c r="J85" i="40"/>
  <c r="K85" i="40" s="1"/>
  <c r="O85" i="40" l="1"/>
  <c r="I85" i="40" l="1"/>
  <c r="L85" i="40" s="1"/>
  <c r="R85" i="40"/>
  <c r="S85" i="40" s="1"/>
  <c r="T85" i="40" s="1"/>
  <c r="M85" i="40"/>
  <c r="Q85" i="40"/>
  <c r="U85" i="40" l="1"/>
  <c r="H86" i="40"/>
  <c r="X86" i="40" s="1"/>
  <c r="N86" i="40" s="1"/>
  <c r="G86" i="40" s="1"/>
  <c r="W85" i="40"/>
  <c r="J86" i="40"/>
  <c r="K86" i="40" s="1"/>
  <c r="O86" i="40" l="1"/>
  <c r="I86" i="40" l="1"/>
  <c r="L86" i="40" s="1"/>
  <c r="R86" i="40"/>
  <c r="S86" i="40" s="1"/>
  <c r="T86" i="40" s="1"/>
  <c r="M86" i="40"/>
  <c r="Q86" i="40"/>
  <c r="U86" i="40" l="1"/>
  <c r="H87" i="40"/>
  <c r="X87" i="40" s="1"/>
  <c r="N87" i="40" s="1"/>
  <c r="G87" i="40" s="1"/>
  <c r="W86" i="40"/>
  <c r="J87" i="40"/>
  <c r="K87" i="40" s="1"/>
  <c r="O87" i="40" l="1"/>
  <c r="I87" i="40" l="1"/>
  <c r="L87" i="40" s="1"/>
  <c r="R87" i="40"/>
  <c r="S87" i="40" s="1"/>
  <c r="T87" i="40" s="1"/>
  <c r="Q87" i="40"/>
  <c r="M87" i="40" l="1"/>
  <c r="U87" i="40" s="1"/>
  <c r="H88" i="40"/>
  <c r="X88" i="40" s="1"/>
  <c r="N88" i="40" s="1"/>
  <c r="G88" i="40" s="1"/>
  <c r="W87" i="40"/>
  <c r="J88" i="40"/>
  <c r="K88" i="40" s="1"/>
  <c r="O88" i="40" l="1"/>
  <c r="I88" i="40" l="1"/>
  <c r="L88" i="40" s="1"/>
  <c r="R88" i="40"/>
  <c r="S88" i="40" s="1"/>
  <c r="T88" i="40" s="1"/>
  <c r="M88" i="40"/>
  <c r="Q88" i="40"/>
  <c r="U88" i="40" l="1"/>
  <c r="H89" i="40"/>
  <c r="X89" i="40" s="1"/>
  <c r="N89" i="40" s="1"/>
  <c r="G89" i="40" s="1"/>
  <c r="W88" i="40"/>
  <c r="J89" i="40"/>
  <c r="K89" i="40" s="1"/>
  <c r="O89" i="40" l="1"/>
  <c r="I89" i="40" l="1"/>
  <c r="L89" i="40" s="1"/>
  <c r="R89" i="40"/>
  <c r="S89" i="40" s="1"/>
  <c r="T89" i="40" s="1"/>
  <c r="M89" i="40"/>
  <c r="Q89" i="40"/>
  <c r="U89" i="40" l="1"/>
  <c r="H90" i="40"/>
  <c r="X90" i="40" s="1"/>
  <c r="N90" i="40" s="1"/>
  <c r="G90" i="40" s="1"/>
  <c r="W89" i="40"/>
  <c r="J90" i="40"/>
  <c r="K90" i="40" s="1"/>
  <c r="O90" i="40" l="1"/>
  <c r="I90" i="40" l="1"/>
  <c r="L90" i="40" s="1"/>
  <c r="R90" i="40"/>
  <c r="S90" i="40" s="1"/>
  <c r="T90" i="40" s="1"/>
  <c r="M90" i="40"/>
  <c r="Q90" i="40"/>
  <c r="U90" i="40" l="1"/>
  <c r="H91" i="40"/>
  <c r="X91" i="40" s="1"/>
  <c r="N91" i="40" s="1"/>
  <c r="G91" i="40" s="1"/>
  <c r="W90" i="40"/>
  <c r="J91" i="40"/>
  <c r="K91" i="40" s="1"/>
  <c r="O91" i="40" l="1"/>
  <c r="I91" i="40" l="1"/>
  <c r="R91" i="40"/>
  <c r="S91" i="40" s="1"/>
  <c r="T91" i="40" s="1"/>
  <c r="L91" i="40"/>
  <c r="Q91" i="40"/>
  <c r="H92" i="40" l="1"/>
  <c r="X92" i="40" s="1"/>
  <c r="N92" i="40" s="1"/>
  <c r="G92" i="40" s="1"/>
  <c r="J92" i="40"/>
  <c r="K92" i="40" s="1"/>
  <c r="M91" i="40"/>
  <c r="U91" i="40" s="1"/>
  <c r="W91" i="40" s="1"/>
  <c r="O92" i="40" l="1"/>
  <c r="I92" i="40" l="1"/>
  <c r="L92" i="40" s="1"/>
  <c r="R92" i="40"/>
  <c r="S92" i="40" s="1"/>
  <c r="T92" i="40" s="1"/>
  <c r="M92" i="40"/>
  <c r="Q92" i="40"/>
  <c r="H93" i="40" l="1"/>
  <c r="X93" i="40" s="1"/>
  <c r="N93" i="40" s="1"/>
  <c r="G93" i="40" s="1"/>
  <c r="U92" i="40"/>
  <c r="W92" i="40" s="1"/>
  <c r="J93" i="40"/>
  <c r="K93" i="40" s="1"/>
  <c r="O93" i="40" l="1"/>
  <c r="I93" i="40" s="1"/>
  <c r="R93" i="40" l="1"/>
  <c r="S93" i="40" s="1"/>
  <c r="T93" i="40" s="1"/>
  <c r="L93" i="40"/>
  <c r="Q93" i="40"/>
  <c r="H94" i="40" l="1"/>
  <c r="X94" i="40" s="1"/>
  <c r="N94" i="40" s="1"/>
  <c r="G94" i="40" s="1"/>
  <c r="J94" i="40"/>
  <c r="K94" i="40" s="1"/>
  <c r="M93" i="40"/>
  <c r="U93" i="40" s="1"/>
  <c r="W93" i="40" s="1"/>
  <c r="O94" i="40" l="1"/>
  <c r="I94" i="40" l="1"/>
  <c r="L94" i="40" s="1"/>
  <c r="R94" i="40"/>
  <c r="S94" i="40" s="1"/>
  <c r="T94" i="40" s="1"/>
  <c r="M94" i="40"/>
  <c r="Q94" i="40"/>
  <c r="U94" i="40" l="1"/>
  <c r="H95" i="40"/>
  <c r="X95" i="40" s="1"/>
  <c r="N95" i="40" s="1"/>
  <c r="G95" i="40" s="1"/>
  <c r="W94" i="40"/>
  <c r="J95" i="40"/>
  <c r="K95" i="40" s="1"/>
  <c r="O95" i="40" l="1"/>
  <c r="I95" i="40" l="1"/>
  <c r="L95" i="40" s="1"/>
  <c r="R95" i="40"/>
  <c r="S95" i="40" s="1"/>
  <c r="T95" i="40" s="1"/>
  <c r="M95" i="40"/>
  <c r="Q95" i="40"/>
  <c r="U95" i="40" l="1"/>
  <c r="H96" i="40"/>
  <c r="X96" i="40" s="1"/>
  <c r="N96" i="40" s="1"/>
  <c r="G96" i="40" s="1"/>
  <c r="W95" i="40"/>
  <c r="J96" i="40"/>
  <c r="K96" i="40" s="1"/>
  <c r="O96" i="40" l="1"/>
  <c r="I96" i="40" l="1"/>
  <c r="L96" i="40" s="1"/>
  <c r="R96" i="40"/>
  <c r="S96" i="40" s="1"/>
  <c r="T96" i="40" s="1"/>
  <c r="M96" i="40"/>
  <c r="Q96" i="40"/>
  <c r="U96" i="40" l="1"/>
  <c r="H97" i="40"/>
  <c r="X97" i="40" s="1"/>
  <c r="N97" i="40" s="1"/>
  <c r="G97" i="40" s="1"/>
  <c r="W96" i="40"/>
  <c r="J97" i="40"/>
  <c r="K97" i="40" s="1"/>
  <c r="O97" i="40" l="1"/>
  <c r="I97" i="40" l="1"/>
  <c r="L97" i="40" s="1"/>
  <c r="R97" i="40"/>
  <c r="S97" i="40" s="1"/>
  <c r="T97" i="40" s="1"/>
  <c r="M97" i="40"/>
  <c r="Q97" i="40"/>
  <c r="U97" i="40" l="1"/>
  <c r="H98" i="40"/>
  <c r="X98" i="40" s="1"/>
  <c r="N98" i="40" s="1"/>
  <c r="G98" i="40" s="1"/>
  <c r="W97" i="40"/>
  <c r="J98" i="40"/>
  <c r="K98" i="40" s="1"/>
  <c r="O98" i="40" l="1"/>
  <c r="I98" i="40" l="1"/>
  <c r="L98" i="40" s="1"/>
  <c r="R98" i="40"/>
  <c r="S98" i="40" s="1"/>
  <c r="T98" i="40" s="1"/>
  <c r="M98" i="40"/>
  <c r="Q98" i="40"/>
  <c r="H99" i="40" l="1"/>
  <c r="X99" i="40" s="1"/>
  <c r="N99" i="40" s="1"/>
  <c r="G99" i="40" s="1"/>
  <c r="U98" i="40"/>
  <c r="W98" i="40" s="1"/>
  <c r="J99" i="40"/>
  <c r="K99" i="40" s="1"/>
  <c r="O99" i="40" l="1"/>
  <c r="I99" i="40" s="1"/>
  <c r="L99" i="40" s="1"/>
  <c r="R99" i="40" l="1"/>
  <c r="S99" i="40" s="1"/>
  <c r="T99" i="40" s="1"/>
  <c r="M99" i="40"/>
  <c r="Q99" i="40"/>
  <c r="U99" i="40" l="1"/>
  <c r="H100" i="40"/>
  <c r="X100" i="40" s="1"/>
  <c r="N100" i="40" s="1"/>
  <c r="G100" i="40" s="1"/>
  <c r="W99" i="40"/>
  <c r="J100" i="40"/>
  <c r="K100" i="40" s="1"/>
  <c r="O100" i="40" l="1"/>
  <c r="I100" i="40" l="1"/>
  <c r="L100" i="40" s="1"/>
  <c r="R100" i="40"/>
  <c r="S100" i="40" s="1"/>
  <c r="T100" i="40" s="1"/>
  <c r="M100" i="40"/>
  <c r="Q100" i="40"/>
  <c r="U100" i="40" l="1"/>
  <c r="H101" i="40"/>
  <c r="X101" i="40" s="1"/>
  <c r="N101" i="40" s="1"/>
  <c r="G101" i="40" s="1"/>
  <c r="W100" i="40"/>
  <c r="J101" i="40"/>
  <c r="K101" i="40" s="1"/>
  <c r="O101" i="40" l="1"/>
  <c r="I101" i="40" l="1"/>
  <c r="L101" i="40" s="1"/>
  <c r="R101" i="40"/>
  <c r="S101" i="40" s="1"/>
  <c r="T101" i="40" s="1"/>
  <c r="M101" i="40"/>
  <c r="U101" i="40" s="1"/>
  <c r="Q101" i="40"/>
  <c r="H102" i="40" l="1"/>
  <c r="X102" i="40" s="1"/>
  <c r="N102" i="40" s="1"/>
  <c r="G102" i="40" s="1"/>
  <c r="W101" i="40"/>
  <c r="J102" i="40"/>
  <c r="K102" i="40" s="1"/>
  <c r="O102" i="40" l="1"/>
  <c r="I102" i="40" l="1"/>
  <c r="R102" i="40"/>
  <c r="S102" i="40" s="1"/>
  <c r="T102" i="40" s="1"/>
  <c r="L102" i="40"/>
  <c r="Q102" i="40"/>
  <c r="H103" i="40" l="1"/>
  <c r="X103" i="40" s="1"/>
  <c r="N103" i="40" s="1"/>
  <c r="G103" i="40" s="1"/>
  <c r="J103" i="40"/>
  <c r="K103" i="40" s="1"/>
  <c r="M102" i="40"/>
  <c r="U102" i="40" s="1"/>
  <c r="W102" i="40" s="1"/>
  <c r="O103" i="40" l="1"/>
  <c r="I103" i="40" l="1"/>
  <c r="L103" i="40" s="1"/>
  <c r="R103" i="40"/>
  <c r="M103" i="40"/>
  <c r="Q103" i="40"/>
  <c r="H104" i="40" l="1"/>
  <c r="X104" i="40" s="1"/>
  <c r="N104" i="40" s="1"/>
  <c r="G104" i="40" s="1"/>
  <c r="S103" i="40"/>
  <c r="T103" i="40" s="1"/>
  <c r="J104" i="40"/>
  <c r="K104" i="40" s="1"/>
  <c r="U103" i="40" l="1"/>
  <c r="W103" i="40" s="1"/>
  <c r="O104" i="40"/>
  <c r="I104" i="40" s="1"/>
  <c r="L104" i="40" s="1"/>
  <c r="R104" i="40" l="1"/>
  <c r="M104" i="40"/>
  <c r="Q104" i="40"/>
  <c r="H105" i="40" l="1"/>
  <c r="X105" i="40" s="1"/>
  <c r="N105" i="40" s="1"/>
  <c r="G105" i="40" s="1"/>
  <c r="S104" i="40"/>
  <c r="T104" i="40" s="1"/>
  <c r="J105" i="40" l="1"/>
  <c r="K105" i="40" s="1"/>
  <c r="U104" i="40"/>
  <c r="W104" i="40" s="1"/>
  <c r="O105" i="40"/>
  <c r="I105" i="40" s="1"/>
  <c r="R105" i="40" l="1"/>
  <c r="L105" i="40"/>
  <c r="M105" i="40" s="1"/>
  <c r="Q105" i="40"/>
  <c r="H106" i="40" l="1"/>
  <c r="X106" i="40" s="1"/>
  <c r="N106" i="40" s="1"/>
  <c r="G106" i="40" s="1"/>
  <c r="S105" i="40"/>
  <c r="T105" i="40" s="1"/>
  <c r="J106" i="40"/>
  <c r="K106" i="40" s="1"/>
  <c r="U105" i="40" l="1"/>
  <c r="W105" i="40" s="1"/>
  <c r="O106" i="40"/>
  <c r="I106" i="40" s="1"/>
  <c r="L106" i="40" s="1"/>
  <c r="R106" i="40" l="1"/>
  <c r="M106" i="40"/>
  <c r="Q106" i="40"/>
  <c r="H107" i="40" l="1"/>
  <c r="X107" i="40" s="1"/>
  <c r="N107" i="40" s="1"/>
  <c r="G107" i="40" s="1"/>
  <c r="S106" i="40"/>
  <c r="T106" i="40" s="1"/>
  <c r="J107" i="40"/>
  <c r="K107" i="40" s="1"/>
  <c r="U106" i="40" l="1"/>
  <c r="W106" i="40" s="1"/>
  <c r="O107" i="40"/>
  <c r="I107" i="40" s="1"/>
  <c r="L107" i="40" s="1"/>
  <c r="Q107" i="40"/>
  <c r="H108" i="40" l="1"/>
  <c r="X108" i="40" s="1"/>
  <c r="N108" i="40" s="1"/>
  <c r="G108" i="40" s="1"/>
  <c r="R107" i="40"/>
  <c r="S107" i="40" s="1"/>
  <c r="T107" i="40" s="1"/>
  <c r="J108" i="40"/>
  <c r="K108" i="40" s="1"/>
  <c r="M107" i="40"/>
  <c r="U107" i="40" l="1"/>
  <c r="W107" i="40" s="1"/>
  <c r="O108" i="40"/>
  <c r="I108" i="40" s="1"/>
  <c r="L108" i="40" s="1"/>
  <c r="R108" i="40" l="1"/>
  <c r="S108" i="40" s="1"/>
  <c r="T108" i="40" s="1"/>
  <c r="M108" i="40"/>
  <c r="U108" i="40" s="1"/>
  <c r="Q108" i="40"/>
  <c r="H109" i="40" l="1"/>
  <c r="X109" i="40" s="1"/>
  <c r="N109" i="40" s="1"/>
  <c r="G109" i="40" s="1"/>
  <c r="W108" i="40"/>
  <c r="J109" i="40"/>
  <c r="K109" i="40" s="1"/>
  <c r="O109" i="40" l="1"/>
  <c r="I109" i="40" l="1"/>
  <c r="L109" i="40" s="1"/>
  <c r="R109" i="40"/>
  <c r="M109" i="40"/>
  <c r="Q109" i="40"/>
  <c r="H110" i="40" l="1"/>
  <c r="X110" i="40" s="1"/>
  <c r="N110" i="40" s="1"/>
  <c r="G110" i="40" s="1"/>
  <c r="S109" i="40"/>
  <c r="T109" i="40"/>
  <c r="J110" i="40"/>
  <c r="K110" i="40" s="1"/>
  <c r="U109" i="40" l="1"/>
  <c r="W109" i="40" s="1"/>
  <c r="O110" i="40"/>
  <c r="I110" i="40" s="1"/>
  <c r="R110" i="40" l="1"/>
  <c r="L110" i="40"/>
  <c r="M110" i="40" s="1"/>
  <c r="Q110" i="40"/>
  <c r="H111" i="40" l="1"/>
  <c r="X111" i="40" s="1"/>
  <c r="N111" i="40" s="1"/>
  <c r="G111" i="40" s="1"/>
  <c r="S110" i="40"/>
  <c r="T110" i="40" s="1"/>
  <c r="J111" i="40"/>
  <c r="K111" i="40" s="1"/>
  <c r="U110" i="40" l="1"/>
  <c r="W110" i="40" s="1"/>
  <c r="O111" i="40"/>
  <c r="I111" i="40" s="1"/>
  <c r="L111" i="40" s="1"/>
  <c r="R111" i="40" l="1"/>
  <c r="S111" i="40" s="1"/>
  <c r="T111" i="40" s="1"/>
  <c r="M111" i="40"/>
  <c r="U111" i="40" s="1"/>
  <c r="Q111" i="40"/>
  <c r="H112" i="40" l="1"/>
  <c r="X112" i="40" s="1"/>
  <c r="N112" i="40" s="1"/>
  <c r="G112" i="40" s="1"/>
  <c r="W111" i="40"/>
  <c r="J112" i="40"/>
  <c r="K112" i="40" s="1"/>
  <c r="O112" i="40" l="1"/>
  <c r="I112" i="40" l="1"/>
  <c r="L112" i="40" s="1"/>
  <c r="R112" i="40"/>
  <c r="S112" i="40" s="1"/>
  <c r="T112" i="40" s="1"/>
  <c r="M112" i="40"/>
  <c r="Q112" i="40"/>
  <c r="U112" i="40" l="1"/>
  <c r="H113" i="40"/>
  <c r="X113" i="40" s="1"/>
  <c r="N113" i="40" s="1"/>
  <c r="G113" i="40" s="1"/>
  <c r="W112" i="40"/>
  <c r="J113" i="40"/>
  <c r="K113" i="40" s="1"/>
  <c r="O113" i="40" l="1"/>
  <c r="I113" i="40" l="1"/>
  <c r="L113" i="40" s="1"/>
  <c r="R113" i="40"/>
  <c r="S113" i="40" s="1"/>
  <c r="T113" i="40" s="1"/>
  <c r="M113" i="40"/>
  <c r="U113" i="40" s="1"/>
  <c r="Q113" i="40"/>
  <c r="H114" i="40" l="1"/>
  <c r="X114" i="40" s="1"/>
  <c r="N114" i="40" s="1"/>
  <c r="G114" i="40" s="1"/>
  <c r="W113" i="40"/>
  <c r="J114" i="40"/>
  <c r="K114" i="40" s="1"/>
  <c r="O114" i="40" l="1"/>
  <c r="I114" i="40" l="1"/>
  <c r="L114" i="40" s="1"/>
  <c r="R114" i="40"/>
  <c r="S114" i="40" s="1"/>
  <c r="T114" i="40" s="1"/>
  <c r="M114" i="40"/>
  <c r="Q114" i="40"/>
  <c r="U114" i="40" l="1"/>
  <c r="H115" i="40"/>
  <c r="X115" i="40" s="1"/>
  <c r="N115" i="40" s="1"/>
  <c r="G115" i="40" s="1"/>
  <c r="W114" i="40"/>
  <c r="J115" i="40"/>
  <c r="K115" i="40" s="1"/>
  <c r="O115" i="40" l="1"/>
  <c r="I115" i="40" l="1"/>
  <c r="L115" i="40" s="1"/>
  <c r="R115" i="40"/>
  <c r="S115" i="40" s="1"/>
  <c r="T115" i="40" s="1"/>
  <c r="M115" i="40"/>
  <c r="Q115" i="40"/>
  <c r="H116" i="40" l="1"/>
  <c r="X116" i="40" s="1"/>
  <c r="N116" i="40" s="1"/>
  <c r="G116" i="40" s="1"/>
  <c r="U115" i="40"/>
  <c r="W115" i="40" s="1"/>
  <c r="J116" i="40"/>
  <c r="K116" i="40" s="1"/>
  <c r="O116" i="40" l="1"/>
  <c r="I116" i="40" s="1"/>
  <c r="L116" i="40" s="1"/>
  <c r="R116" i="40" l="1"/>
  <c r="S116" i="40" s="1"/>
  <c r="T116" i="40" s="1"/>
  <c r="M116" i="40"/>
  <c r="U116" i="40" s="1"/>
  <c r="Q116" i="40"/>
  <c r="H117" i="40" l="1"/>
  <c r="X117" i="40" s="1"/>
  <c r="N117" i="40" s="1"/>
  <c r="G117" i="40" s="1"/>
  <c r="W116" i="40"/>
  <c r="J117" i="40"/>
  <c r="K117" i="40" s="1"/>
  <c r="O117" i="40" l="1"/>
  <c r="I117" i="40" l="1"/>
  <c r="R117" i="40"/>
  <c r="S117" i="40" s="1"/>
  <c r="T117" i="40" s="1"/>
  <c r="L117" i="40"/>
  <c r="Q117" i="40"/>
  <c r="H118" i="40" l="1"/>
  <c r="X118" i="40" s="1"/>
  <c r="N118" i="40" s="1"/>
  <c r="G118" i="40" s="1"/>
  <c r="J118" i="40"/>
  <c r="K118" i="40" s="1"/>
  <c r="M117" i="40"/>
  <c r="U117" i="40" s="1"/>
  <c r="W117" i="40" s="1"/>
  <c r="O118" i="40" l="1"/>
  <c r="I118" i="40" l="1"/>
  <c r="L118" i="40" s="1"/>
  <c r="M118" i="40" s="1"/>
  <c r="R118" i="40"/>
  <c r="S118" i="40" s="1"/>
  <c r="T118" i="40" s="1"/>
  <c r="Q118" i="40"/>
  <c r="U118" i="40" l="1"/>
  <c r="H119" i="40"/>
  <c r="X119" i="40" s="1"/>
  <c r="N119" i="40" s="1"/>
  <c r="G119" i="40" s="1"/>
  <c r="W118" i="40"/>
  <c r="J119" i="40"/>
  <c r="K119" i="40" s="1"/>
  <c r="O119" i="40" l="1"/>
  <c r="I119" i="40" s="1"/>
  <c r="L119" i="40" s="1"/>
  <c r="R119" i="40" l="1"/>
  <c r="S119" i="40" s="1"/>
  <c r="T119" i="40" s="1"/>
  <c r="M119" i="40"/>
  <c r="U119" i="40" s="1"/>
  <c r="Q119" i="40"/>
  <c r="H120" i="40" l="1"/>
  <c r="X120" i="40" s="1"/>
  <c r="N120" i="40" s="1"/>
  <c r="G120" i="40" s="1"/>
  <c r="W119" i="40"/>
  <c r="J120" i="40"/>
  <c r="K120" i="40" s="1"/>
  <c r="O120" i="40" l="1"/>
  <c r="I120" i="40" l="1"/>
  <c r="L120" i="40" s="1"/>
  <c r="R120" i="40"/>
  <c r="S120" i="40" s="1"/>
  <c r="T120" i="40" s="1"/>
  <c r="M120" i="40"/>
  <c r="U120" i="40" s="1"/>
  <c r="Q120" i="40"/>
  <c r="H121" i="40" l="1"/>
  <c r="X121" i="40" s="1"/>
  <c r="N121" i="40" s="1"/>
  <c r="G121" i="40" s="1"/>
  <c r="W120" i="40"/>
  <c r="J121" i="40"/>
  <c r="K121" i="40" s="1"/>
  <c r="O121" i="40" l="1"/>
  <c r="I121" i="40" s="1"/>
  <c r="L121" i="40" s="1"/>
  <c r="R121" i="40" l="1"/>
  <c r="S121" i="40" s="1"/>
  <c r="T121" i="40" s="1"/>
  <c r="M121" i="40"/>
  <c r="Q121" i="40"/>
  <c r="U121" i="40" l="1"/>
  <c r="H122" i="40"/>
  <c r="X122" i="40" s="1"/>
  <c r="N122" i="40" s="1"/>
  <c r="G122" i="40" s="1"/>
  <c r="W121" i="40"/>
  <c r="J122" i="40"/>
  <c r="K122" i="40" s="1"/>
  <c r="O122" i="40" l="1"/>
  <c r="I122" i="40" l="1"/>
  <c r="L122" i="40" s="1"/>
  <c r="R122" i="40"/>
  <c r="S122" i="40" s="1"/>
  <c r="T122" i="40" s="1"/>
  <c r="M122" i="40"/>
  <c r="Q122" i="40"/>
  <c r="U122" i="40" l="1"/>
  <c r="H123" i="40"/>
  <c r="X123" i="40" s="1"/>
  <c r="N123" i="40" s="1"/>
  <c r="G123" i="40" s="1"/>
  <c r="W122" i="40"/>
  <c r="J123" i="40"/>
  <c r="K123" i="40" s="1"/>
  <c r="O123" i="40" l="1"/>
  <c r="I123" i="40" l="1"/>
  <c r="L123" i="40" s="1"/>
  <c r="R123" i="40"/>
  <c r="S123" i="40" s="1"/>
  <c r="T123" i="40" s="1"/>
  <c r="M123" i="40"/>
  <c r="Q123" i="40"/>
  <c r="H124" i="40" l="1"/>
  <c r="X124" i="40" s="1"/>
  <c r="N124" i="40" s="1"/>
  <c r="G124" i="40" s="1"/>
  <c r="U123" i="40"/>
  <c r="W123" i="40" s="1"/>
  <c r="J124" i="40"/>
  <c r="K124" i="40" s="1"/>
  <c r="O124" i="40" l="1"/>
  <c r="I124" i="40" s="1"/>
  <c r="L124" i="40" s="1"/>
  <c r="R124" i="40" l="1"/>
  <c r="S124" i="40" s="1"/>
  <c r="T124" i="40" s="1"/>
  <c r="M124" i="40"/>
  <c r="U124" i="40" s="1"/>
  <c r="Q124" i="40"/>
  <c r="H125" i="40" l="1"/>
  <c r="X125" i="40" s="1"/>
  <c r="N125" i="40" s="1"/>
  <c r="G125" i="40" s="1"/>
  <c r="W124" i="40"/>
  <c r="J125" i="40"/>
  <c r="K125" i="40" s="1"/>
  <c r="O125" i="40" l="1"/>
  <c r="I125" i="40" l="1"/>
  <c r="L125" i="40" s="1"/>
  <c r="M125" i="40" s="1"/>
  <c r="R125" i="40"/>
  <c r="S125" i="40" s="1"/>
  <c r="T125" i="40" s="1"/>
  <c r="Q125" i="40"/>
  <c r="U125" i="40" l="1"/>
  <c r="H126" i="40"/>
  <c r="X126" i="40" s="1"/>
  <c r="N126" i="40" s="1"/>
  <c r="G126" i="40" s="1"/>
  <c r="W125" i="40"/>
  <c r="J126" i="40"/>
  <c r="K126" i="40" s="1"/>
  <c r="O126" i="40" l="1"/>
  <c r="Q126" i="40" s="1"/>
  <c r="H127" i="40" l="1"/>
  <c r="X127" i="40" s="1"/>
  <c r="N127" i="40" s="1"/>
  <c r="G127" i="40" s="1"/>
  <c r="I126" i="40"/>
  <c r="L126" i="40" s="1"/>
  <c r="R126" i="40"/>
  <c r="S126" i="40" s="1"/>
  <c r="T126" i="40" s="1"/>
  <c r="J127" i="40"/>
  <c r="K127" i="40" s="1"/>
  <c r="M126" i="40"/>
  <c r="U126" i="40" s="1"/>
  <c r="W126" i="40" s="1"/>
  <c r="O127" i="40" l="1"/>
  <c r="I127" i="40" s="1"/>
  <c r="L127" i="40" s="1"/>
  <c r="R127" i="40" l="1"/>
  <c r="S127" i="40" s="1"/>
  <c r="T127" i="40" s="1"/>
  <c r="M127" i="40"/>
  <c r="Q127" i="40"/>
  <c r="U127" i="40" l="1"/>
  <c r="H128" i="40"/>
  <c r="X128" i="40" s="1"/>
  <c r="N128" i="40" s="1"/>
  <c r="G128" i="40" s="1"/>
  <c r="W127" i="40"/>
  <c r="J128" i="40"/>
  <c r="K128" i="40" s="1"/>
  <c r="O128" i="40" l="1"/>
  <c r="I128" i="40" l="1"/>
  <c r="L128" i="40" s="1"/>
  <c r="R128" i="40"/>
  <c r="S128" i="40" s="1"/>
  <c r="T128" i="40" s="1"/>
  <c r="M128" i="40"/>
  <c r="Q128" i="40"/>
  <c r="U128" i="40" l="1"/>
  <c r="H129" i="40"/>
  <c r="X129" i="40" s="1"/>
  <c r="N129" i="40" s="1"/>
  <c r="G129" i="40" s="1"/>
  <c r="W128" i="40"/>
  <c r="J129" i="40"/>
  <c r="K129" i="40" s="1"/>
  <c r="O129" i="40" l="1"/>
  <c r="I129" i="40" s="1"/>
  <c r="L129" i="40" s="1"/>
  <c r="R129" i="40" l="1"/>
  <c r="S129" i="40" s="1"/>
  <c r="T129" i="40" s="1"/>
  <c r="M129" i="40"/>
  <c r="U129" i="40" s="1"/>
  <c r="Q129" i="40"/>
  <c r="H130" i="40" l="1"/>
  <c r="X130" i="40" s="1"/>
  <c r="N130" i="40" s="1"/>
  <c r="G130" i="40" s="1"/>
  <c r="W129" i="40"/>
  <c r="J130" i="40"/>
  <c r="K130" i="40" s="1"/>
  <c r="O130" i="40" l="1"/>
  <c r="I130" i="40" l="1"/>
  <c r="L130" i="40" s="1"/>
  <c r="R130" i="40"/>
  <c r="S130" i="40" s="1"/>
  <c r="T130" i="40" s="1"/>
  <c r="M130" i="40"/>
  <c r="Q130" i="40"/>
  <c r="H131" i="40" l="1"/>
  <c r="X131" i="40" s="1"/>
  <c r="N131" i="40" s="1"/>
  <c r="G131" i="40" s="1"/>
  <c r="U130" i="40"/>
  <c r="W130" i="40" s="1"/>
  <c r="J131" i="40"/>
  <c r="K131" i="40" s="1"/>
  <c r="O131" i="40" l="1"/>
  <c r="I131" i="40" s="1"/>
  <c r="L131" i="40" s="1"/>
  <c r="R131" i="40" l="1"/>
  <c r="S131" i="40" s="1"/>
  <c r="T131" i="40" s="1"/>
  <c r="M131" i="40"/>
  <c r="U131" i="40" s="1"/>
  <c r="Q131" i="40"/>
  <c r="H132" i="40" l="1"/>
  <c r="X132" i="40" s="1"/>
  <c r="N132" i="40" s="1"/>
  <c r="G132" i="40" s="1"/>
  <c r="W131" i="40"/>
  <c r="J132" i="40"/>
  <c r="K132" i="40" s="1"/>
  <c r="O132" i="40" l="1"/>
  <c r="I132" i="40" l="1"/>
  <c r="L132" i="40" s="1"/>
  <c r="R132" i="40"/>
  <c r="S132" i="40" s="1"/>
  <c r="T132" i="40" s="1"/>
  <c r="M132" i="40"/>
  <c r="Q132" i="40"/>
  <c r="H133" i="40" l="1"/>
  <c r="X133" i="40" s="1"/>
  <c r="N133" i="40" s="1"/>
  <c r="G133" i="40" s="1"/>
  <c r="U132" i="40"/>
  <c r="W132" i="40" s="1"/>
  <c r="J133" i="40"/>
  <c r="K133" i="40" s="1"/>
  <c r="O133" i="40" l="1"/>
  <c r="I133" i="40" l="1"/>
  <c r="L133" i="40" s="1"/>
  <c r="R133" i="40"/>
  <c r="M133" i="40"/>
  <c r="Q133" i="40"/>
  <c r="H134" i="40" l="1"/>
  <c r="X134" i="40" s="1"/>
  <c r="N134" i="40" s="1"/>
  <c r="G134" i="40" s="1"/>
  <c r="S133" i="40"/>
  <c r="T133" i="40"/>
  <c r="U133" i="40" s="1"/>
  <c r="W133" i="40" s="1"/>
  <c r="J134" i="40"/>
  <c r="K134" i="40" s="1"/>
  <c r="O134" i="40" l="1"/>
  <c r="I134" i="40" s="1"/>
  <c r="L134" i="40" s="1"/>
  <c r="R134" i="40" l="1"/>
  <c r="M134" i="40"/>
  <c r="Q134" i="40"/>
  <c r="H135" i="40" l="1"/>
  <c r="X135" i="40" s="1"/>
  <c r="N135" i="40" s="1"/>
  <c r="G135" i="40" s="1"/>
  <c r="S134" i="40"/>
  <c r="T134" i="40" s="1"/>
  <c r="J135" i="40"/>
  <c r="K135" i="40" s="1"/>
  <c r="U134" i="40" l="1"/>
  <c r="W134" i="40" s="1"/>
  <c r="O135" i="40"/>
  <c r="I135" i="40" s="1"/>
  <c r="L135" i="40" s="1"/>
  <c r="R135" i="40" l="1"/>
  <c r="S135" i="40" s="1"/>
  <c r="T135" i="40" s="1"/>
  <c r="M135" i="40"/>
  <c r="U135" i="40" s="1"/>
  <c r="Q135" i="40"/>
  <c r="H136" i="40" l="1"/>
  <c r="X136" i="40" s="1"/>
  <c r="N136" i="40" s="1"/>
  <c r="G136" i="40" s="1"/>
  <c r="W135" i="40"/>
  <c r="J136" i="40"/>
  <c r="K136" i="40" s="1"/>
  <c r="O136" i="40" l="1"/>
  <c r="I136" i="40" l="1"/>
  <c r="L136" i="40" s="1"/>
  <c r="R136" i="40"/>
  <c r="M136" i="40"/>
  <c r="Q136" i="40"/>
  <c r="H137" i="40" l="1"/>
  <c r="X137" i="40" s="1"/>
  <c r="N137" i="40" s="1"/>
  <c r="G137" i="40" s="1"/>
  <c r="S136" i="40"/>
  <c r="T136" i="40"/>
  <c r="J137" i="40"/>
  <c r="K137" i="40" s="1"/>
  <c r="U136" i="40" l="1"/>
  <c r="W136" i="40" s="1"/>
  <c r="O137" i="40"/>
  <c r="I137" i="40" s="1"/>
  <c r="L137" i="40" s="1"/>
  <c r="R137" i="40" l="1"/>
  <c r="M137" i="40"/>
  <c r="Q137" i="40"/>
  <c r="H138" i="40" l="1"/>
  <c r="X138" i="40" s="1"/>
  <c r="N138" i="40" s="1"/>
  <c r="G138" i="40" s="1"/>
  <c r="S137" i="40"/>
  <c r="T137" i="40" s="1"/>
  <c r="J138" i="40"/>
  <c r="K138" i="40" s="1"/>
  <c r="U137" i="40" l="1"/>
  <c r="W137" i="40" s="1"/>
  <c r="O138" i="40"/>
  <c r="I138" i="40" s="1"/>
  <c r="L138" i="40" s="1"/>
  <c r="R138" i="40" l="1"/>
  <c r="S138" i="40" s="1"/>
  <c r="T138" i="40" s="1"/>
  <c r="M138" i="40"/>
  <c r="U138" i="40" s="1"/>
  <c r="Q138" i="40"/>
  <c r="H139" i="40" l="1"/>
  <c r="X139" i="40" s="1"/>
  <c r="N139" i="40" s="1"/>
  <c r="G139" i="40" s="1"/>
  <c r="W138" i="40"/>
  <c r="J139" i="40"/>
  <c r="K139" i="40" s="1"/>
  <c r="O139" i="40" l="1"/>
  <c r="I139" i="40" l="1"/>
  <c r="L139" i="40" s="1"/>
  <c r="R139" i="40"/>
  <c r="S139" i="40" s="1"/>
  <c r="T139" i="40" s="1"/>
  <c r="M139" i="40"/>
  <c r="Q139" i="40"/>
  <c r="H140" i="40" l="1"/>
  <c r="X140" i="40" s="1"/>
  <c r="N140" i="40" s="1"/>
  <c r="G140" i="40" s="1"/>
  <c r="U139" i="40"/>
  <c r="W139" i="40" s="1"/>
  <c r="J140" i="40"/>
  <c r="K140" i="40" s="1"/>
  <c r="O140" i="40" l="1"/>
  <c r="I140" i="40" l="1"/>
  <c r="L140" i="40" s="1"/>
  <c r="R140" i="40"/>
  <c r="S140" i="40" s="1"/>
  <c r="T140" i="40" s="1"/>
  <c r="M140" i="40"/>
  <c r="Q140" i="40"/>
  <c r="H141" i="40" l="1"/>
  <c r="X141" i="40" s="1"/>
  <c r="N141" i="40" s="1"/>
  <c r="G141" i="40" s="1"/>
  <c r="U140" i="40"/>
  <c r="W140" i="40" s="1"/>
  <c r="J141" i="40"/>
  <c r="K141" i="40" s="1"/>
  <c r="O141" i="40" l="1"/>
  <c r="I141" i="40" s="1"/>
  <c r="L141" i="40" s="1"/>
  <c r="R141" i="40" l="1"/>
  <c r="S141" i="40" s="1"/>
  <c r="T141" i="40" s="1"/>
  <c r="M141" i="40"/>
  <c r="U141" i="40" s="1"/>
  <c r="Q141" i="40"/>
  <c r="H142" i="40" l="1"/>
  <c r="X142" i="40" s="1"/>
  <c r="N142" i="40" s="1"/>
  <c r="G142" i="40" s="1"/>
  <c r="W141" i="40"/>
  <c r="J142" i="40" l="1"/>
  <c r="K142" i="40" s="1"/>
  <c r="O142" i="40" s="1"/>
  <c r="I142" i="40" s="1"/>
  <c r="L142" i="40" s="1"/>
  <c r="R142" i="40" l="1"/>
  <c r="S142" i="40" s="1"/>
  <c r="T142" i="40" s="1"/>
  <c r="M142" i="40"/>
  <c r="U142" i="40" s="1"/>
  <c r="Q142" i="40"/>
  <c r="H143" i="40" l="1"/>
  <c r="X143" i="40" s="1"/>
  <c r="N143" i="40" s="1"/>
  <c r="G143" i="40" s="1"/>
  <c r="W142" i="40"/>
  <c r="J143" i="40"/>
  <c r="K143" i="40" s="1"/>
  <c r="O143" i="40" l="1"/>
  <c r="I143" i="40" l="1"/>
  <c r="L143" i="40" s="1"/>
  <c r="R143" i="40"/>
  <c r="M143" i="40"/>
  <c r="Q143" i="40"/>
  <c r="H144" i="40" l="1"/>
  <c r="X144" i="40" s="1"/>
  <c r="N144" i="40" s="1"/>
  <c r="G144" i="40" s="1"/>
  <c r="S143" i="40"/>
  <c r="T143" i="40"/>
  <c r="U143" i="40" s="1"/>
  <c r="W143" i="40" s="1"/>
  <c r="J144" i="40"/>
  <c r="K144" i="40" s="1"/>
  <c r="O144" i="40" l="1"/>
  <c r="I144" i="40" s="1"/>
  <c r="L144" i="40" s="1"/>
  <c r="R144" i="40" l="1"/>
  <c r="S144" i="40" s="1"/>
  <c r="T144" i="40" s="1"/>
  <c r="M144" i="40"/>
  <c r="U144" i="40" s="1"/>
  <c r="Q144" i="40"/>
  <c r="H145" i="40" l="1"/>
  <c r="X145" i="40" s="1"/>
  <c r="N145" i="40" s="1"/>
  <c r="G145" i="40" s="1"/>
  <c r="W144" i="40"/>
  <c r="J145" i="40"/>
  <c r="K145" i="40" s="1"/>
  <c r="O145" i="40" l="1"/>
  <c r="I145" i="40" l="1"/>
  <c r="L145" i="40" s="1"/>
  <c r="R145" i="40"/>
  <c r="M145" i="40"/>
  <c r="Q145" i="40"/>
  <c r="H146" i="40" l="1"/>
  <c r="X146" i="40" s="1"/>
  <c r="N146" i="40" s="1"/>
  <c r="G146" i="40" s="1"/>
  <c r="S145" i="40"/>
  <c r="T145" i="40"/>
  <c r="J146" i="40"/>
  <c r="K146" i="40" s="1"/>
  <c r="U145" i="40" l="1"/>
  <c r="W145" i="40" s="1"/>
  <c r="O146" i="40"/>
  <c r="I146" i="40" s="1"/>
  <c r="L146" i="40" s="1"/>
  <c r="Q146" i="40"/>
  <c r="H147" i="40" l="1"/>
  <c r="X147" i="40" s="1"/>
  <c r="N147" i="40" s="1"/>
  <c r="G147" i="40" s="1"/>
  <c r="R146" i="40"/>
  <c r="S146" i="40" s="1"/>
  <c r="T146" i="40" s="1"/>
  <c r="J147" i="40"/>
  <c r="K147" i="40" s="1"/>
  <c r="M146" i="40"/>
  <c r="U146" i="40" l="1"/>
  <c r="W146" i="40" s="1"/>
  <c r="O147" i="40"/>
  <c r="I147" i="40" s="1"/>
  <c r="R147" i="40" l="1"/>
  <c r="S147" i="40" s="1"/>
  <c r="T147" i="40" s="1"/>
  <c r="L147" i="40"/>
  <c r="Q147" i="40"/>
  <c r="H148" i="40" l="1"/>
  <c r="X148" i="40" s="1"/>
  <c r="N148" i="40" s="1"/>
  <c r="G148" i="40" s="1"/>
  <c r="J148" i="40"/>
  <c r="K148" i="40" s="1"/>
  <c r="M147" i="40"/>
  <c r="U147" i="40" s="1"/>
  <c r="W147" i="40" s="1"/>
  <c r="O148" i="40" l="1"/>
  <c r="I148" i="40" l="1"/>
  <c r="L148" i="40" s="1"/>
  <c r="R148" i="40"/>
  <c r="S148" i="40" s="1"/>
  <c r="T148" i="40" s="1"/>
  <c r="M148" i="40"/>
  <c r="Q148" i="40"/>
  <c r="U148" i="40" l="1"/>
  <c r="H149" i="40"/>
  <c r="X149" i="40" s="1"/>
  <c r="N149" i="40" s="1"/>
  <c r="G149" i="40" s="1"/>
  <c r="W148" i="40"/>
  <c r="J149" i="40"/>
  <c r="K149" i="40" s="1"/>
  <c r="O149" i="40" l="1"/>
  <c r="I149" i="40" l="1"/>
  <c r="R149" i="40"/>
  <c r="S149" i="40" s="1"/>
  <c r="T149" i="40" s="1"/>
  <c r="L149" i="40"/>
  <c r="Q149" i="40"/>
  <c r="H150" i="40" l="1"/>
  <c r="X150" i="40" s="1"/>
  <c r="N150" i="40" s="1"/>
  <c r="G150" i="40" s="1"/>
  <c r="M149" i="40"/>
  <c r="U149" i="40" s="1"/>
  <c r="W149" i="40" s="1"/>
  <c r="J150" i="40"/>
  <c r="K150" i="40" s="1"/>
  <c r="O150" i="40" l="1"/>
  <c r="I150" i="40" l="1"/>
  <c r="L150" i="40" s="1"/>
  <c r="R150" i="40"/>
  <c r="S150" i="40" s="1"/>
  <c r="T150" i="40" s="1"/>
  <c r="M150" i="40"/>
  <c r="Q150" i="40"/>
  <c r="H151" i="40" l="1"/>
  <c r="X151" i="40" s="1"/>
  <c r="N151" i="40" s="1"/>
  <c r="G151" i="40" s="1"/>
  <c r="U150" i="40"/>
  <c r="W150" i="40" s="1"/>
  <c r="J151" i="40"/>
  <c r="K151" i="40" s="1"/>
  <c r="O151" i="40" l="1"/>
  <c r="I151" i="40" s="1"/>
  <c r="L151" i="40" s="1"/>
  <c r="R151" i="40" l="1"/>
  <c r="S151" i="40" s="1"/>
  <c r="T151" i="40" s="1"/>
  <c r="M151" i="40"/>
  <c r="U151" i="40" s="1"/>
  <c r="Q151" i="40"/>
  <c r="H152" i="40" l="1"/>
  <c r="X152" i="40" s="1"/>
  <c r="N152" i="40" s="1"/>
  <c r="G152" i="40" s="1"/>
  <c r="W151" i="40"/>
  <c r="J152" i="40"/>
  <c r="K152" i="40" s="1"/>
  <c r="O152" i="40" l="1"/>
  <c r="I152" i="40" l="1"/>
  <c r="L152" i="40" s="1"/>
  <c r="R152" i="40"/>
  <c r="S152" i="40" s="1"/>
  <c r="T152" i="40" s="1"/>
  <c r="M152" i="40"/>
  <c r="Q152" i="40"/>
  <c r="U152" i="40" l="1"/>
  <c r="H153" i="40"/>
  <c r="X153" i="40" s="1"/>
  <c r="N153" i="40" s="1"/>
  <c r="G153" i="40" s="1"/>
  <c r="W152" i="40"/>
  <c r="J153" i="40"/>
  <c r="K153" i="40" s="1"/>
  <c r="O153" i="40" l="1"/>
  <c r="I153" i="40" l="1"/>
  <c r="R153" i="40"/>
  <c r="S153" i="40" s="1"/>
  <c r="T153" i="40" s="1"/>
  <c r="L153" i="40"/>
  <c r="M153" i="40" s="1"/>
  <c r="U153" i="40" s="1"/>
  <c r="Q153" i="40"/>
  <c r="H154" i="40" l="1"/>
  <c r="X154" i="40" s="1"/>
  <c r="N154" i="40" s="1"/>
  <c r="G154" i="40" s="1"/>
  <c r="W153" i="40"/>
  <c r="J154" i="40"/>
  <c r="K154" i="40" s="1"/>
  <c r="O154" i="40" l="1"/>
  <c r="I154" i="40" l="1"/>
  <c r="L154" i="40" s="1"/>
  <c r="R154" i="40"/>
  <c r="S154" i="40" s="1"/>
  <c r="T154" i="40" s="1"/>
  <c r="M154" i="40"/>
  <c r="Q154" i="40"/>
  <c r="H155" i="40" l="1"/>
  <c r="X155" i="40" s="1"/>
  <c r="N155" i="40" s="1"/>
  <c r="G155" i="40" s="1"/>
  <c r="U154" i="40"/>
  <c r="W154" i="40" s="1"/>
  <c r="J155" i="40"/>
  <c r="K155" i="40" s="1"/>
  <c r="O155" i="40" l="1"/>
  <c r="I155" i="40" s="1"/>
  <c r="L155" i="40" s="1"/>
  <c r="R155" i="40" l="1"/>
  <c r="S155" i="40" s="1"/>
  <c r="T155" i="40" s="1"/>
  <c r="M155" i="40"/>
  <c r="U155" i="40" s="1"/>
  <c r="Q155" i="40"/>
  <c r="H156" i="40" l="1"/>
  <c r="X156" i="40" s="1"/>
  <c r="N156" i="40" s="1"/>
  <c r="G156" i="40" s="1"/>
  <c r="W155" i="40"/>
  <c r="J156" i="40"/>
  <c r="K156" i="40" s="1"/>
  <c r="O156" i="40" l="1"/>
  <c r="I156" i="40" l="1"/>
  <c r="L156" i="40" s="1"/>
  <c r="R156" i="40"/>
  <c r="M156" i="40"/>
  <c r="Q156" i="40"/>
  <c r="S156" i="40" l="1"/>
  <c r="T156" i="40" s="1"/>
  <c r="U156" i="40" s="1"/>
  <c r="W156" i="40" s="1"/>
  <c r="H157" i="40"/>
  <c r="X157" i="40" s="1"/>
  <c r="N157" i="40" s="1"/>
  <c r="G157" i="40" s="1"/>
  <c r="J157" i="40"/>
  <c r="K157" i="40" s="1"/>
  <c r="O157" i="40" l="1"/>
  <c r="I157" i="40" s="1"/>
  <c r="L157" i="40" s="1"/>
  <c r="R157" i="40" l="1"/>
  <c r="S157" i="40" s="1"/>
  <c r="T157" i="40" s="1"/>
  <c r="M157" i="40"/>
  <c r="U157" i="40" s="1"/>
  <c r="Q157" i="40"/>
  <c r="H158" i="40" l="1"/>
  <c r="X158" i="40" s="1"/>
  <c r="N158" i="40" s="1"/>
  <c r="G158" i="40" s="1"/>
  <c r="W157" i="40"/>
  <c r="J158" i="40"/>
  <c r="K158" i="40" s="1"/>
  <c r="O158" i="40" l="1"/>
  <c r="I158" i="40" l="1"/>
  <c r="L158" i="40" s="1"/>
  <c r="R158" i="40"/>
  <c r="S158" i="40" s="1"/>
  <c r="T158" i="40" s="1"/>
  <c r="M158" i="40"/>
  <c r="Q158" i="40"/>
  <c r="U158" i="40" l="1"/>
  <c r="H159" i="40"/>
  <c r="X159" i="40" s="1"/>
  <c r="N159" i="40" s="1"/>
  <c r="G159" i="40" s="1"/>
  <c r="W158" i="40"/>
  <c r="J159" i="40"/>
  <c r="K159" i="40" s="1"/>
  <c r="O159" i="40" l="1"/>
  <c r="I159" i="40" l="1"/>
  <c r="L159" i="40" s="1"/>
  <c r="R159" i="40"/>
  <c r="S159" i="40" s="1"/>
  <c r="T159" i="40" s="1"/>
  <c r="M159" i="40"/>
  <c r="Q159" i="40"/>
  <c r="U159" i="40" l="1"/>
  <c r="H160" i="40"/>
  <c r="X160" i="40" s="1"/>
  <c r="N160" i="40" s="1"/>
  <c r="G160" i="40" s="1"/>
  <c r="W159" i="40"/>
  <c r="J160" i="40"/>
  <c r="K160" i="40" s="1"/>
  <c r="O160" i="40" l="1"/>
  <c r="I160" i="40" l="1"/>
  <c r="R160" i="40"/>
  <c r="S160" i="40" s="1"/>
  <c r="T160" i="40" s="1"/>
  <c r="L160" i="40"/>
  <c r="M160" i="40" s="1"/>
  <c r="U160" i="40" s="1"/>
  <c r="Q160" i="40"/>
  <c r="H161" i="40" l="1"/>
  <c r="X161" i="40" s="1"/>
  <c r="N161" i="40" s="1"/>
  <c r="G161" i="40" s="1"/>
  <c r="W160" i="40"/>
  <c r="J161" i="40"/>
  <c r="K161" i="40" s="1"/>
  <c r="O161" i="40" l="1"/>
  <c r="I161" i="40" l="1"/>
  <c r="L161" i="40" s="1"/>
  <c r="R161" i="40"/>
  <c r="S161" i="40" s="1"/>
  <c r="T161" i="40" s="1"/>
  <c r="Q161" i="40"/>
  <c r="M161" i="40" l="1"/>
  <c r="U161" i="40"/>
  <c r="H162" i="40"/>
  <c r="X162" i="40" s="1"/>
  <c r="N162" i="40" s="1"/>
  <c r="G162" i="40" s="1"/>
  <c r="W161" i="40"/>
  <c r="J162" i="40"/>
  <c r="K162" i="40" s="1"/>
  <c r="O162" i="40" l="1"/>
  <c r="I162" i="40" l="1"/>
  <c r="L162" i="40" s="1"/>
  <c r="R162" i="40"/>
  <c r="S162" i="40" s="1"/>
  <c r="T162" i="40" s="1"/>
  <c r="M162" i="40"/>
  <c r="Q162" i="40"/>
  <c r="U162" i="40" l="1"/>
  <c r="H163" i="40"/>
  <c r="X163" i="40" s="1"/>
  <c r="N163" i="40" s="1"/>
  <c r="G163" i="40" s="1"/>
  <c r="W162" i="40"/>
  <c r="J163" i="40"/>
  <c r="K163" i="40" s="1"/>
  <c r="O163" i="40" l="1"/>
  <c r="I163" i="40" l="1"/>
  <c r="L163" i="40" s="1"/>
  <c r="R163" i="40"/>
  <c r="S163" i="40" s="1"/>
  <c r="T163" i="40" s="1"/>
  <c r="M163" i="40"/>
  <c r="Q163" i="40"/>
  <c r="U163" i="40" l="1"/>
  <c r="H164" i="40"/>
  <c r="X164" i="40" s="1"/>
  <c r="N164" i="40" s="1"/>
  <c r="G164" i="40" s="1"/>
  <c r="W163" i="40"/>
  <c r="J164" i="40"/>
  <c r="K164" i="40" s="1"/>
  <c r="O164" i="40" l="1"/>
  <c r="I164" i="40" l="1"/>
  <c r="L164" i="40" s="1"/>
  <c r="R164" i="40"/>
  <c r="S164" i="40" s="1"/>
  <c r="T164" i="40" s="1"/>
  <c r="M164" i="40"/>
  <c r="Q164" i="40"/>
  <c r="U164" i="40" l="1"/>
  <c r="H165" i="40"/>
  <c r="X165" i="40" s="1"/>
  <c r="N165" i="40" s="1"/>
  <c r="G165" i="40" s="1"/>
  <c r="W164" i="40"/>
  <c r="J165" i="40"/>
  <c r="K165" i="40" s="1"/>
  <c r="O165" i="40" l="1"/>
  <c r="I165" i="40" l="1"/>
  <c r="L165" i="40" s="1"/>
  <c r="R165" i="40"/>
  <c r="S165" i="40" s="1"/>
  <c r="T165" i="40" s="1"/>
  <c r="M165" i="40"/>
  <c r="Q165" i="40"/>
  <c r="U165" i="40" l="1"/>
  <c r="H166" i="40"/>
  <c r="X166" i="40" s="1"/>
  <c r="N166" i="40" s="1"/>
  <c r="G166" i="40" s="1"/>
  <c r="W165" i="40"/>
  <c r="J166" i="40"/>
  <c r="K166" i="40" s="1"/>
  <c r="O166" i="40" l="1"/>
  <c r="I166" i="40" l="1"/>
  <c r="R166" i="40"/>
  <c r="S166" i="40" s="1"/>
  <c r="T166" i="40" s="1"/>
  <c r="L166" i="40"/>
  <c r="Q166" i="40"/>
  <c r="H167" i="40" l="1"/>
  <c r="X167" i="40" s="1"/>
  <c r="N167" i="40" s="1"/>
  <c r="G167" i="40" s="1"/>
  <c r="M166" i="40"/>
  <c r="U166" i="40" s="1"/>
  <c r="W166" i="40" s="1"/>
  <c r="J167" i="40"/>
  <c r="K167" i="40" s="1"/>
  <c r="O167" i="40" l="1"/>
  <c r="I167" i="40" l="1"/>
  <c r="L167" i="40" s="1"/>
  <c r="R167" i="40"/>
  <c r="M167" i="40"/>
  <c r="Q167" i="40"/>
  <c r="H168" i="40" l="1"/>
  <c r="X168" i="40" s="1"/>
  <c r="N168" i="40" s="1"/>
  <c r="G168" i="40" s="1"/>
  <c r="S167" i="40"/>
  <c r="T167" i="40" s="1"/>
  <c r="J168" i="40"/>
  <c r="K168" i="40" s="1"/>
  <c r="U167" i="40" l="1"/>
  <c r="W167" i="40" s="1"/>
  <c r="O168" i="40"/>
  <c r="I168" i="40" s="1"/>
  <c r="R168" i="40" l="1"/>
  <c r="L168" i="40"/>
  <c r="M168" i="40" s="1"/>
  <c r="Q168" i="40"/>
  <c r="H169" i="40" l="1"/>
  <c r="X169" i="40" s="1"/>
  <c r="N169" i="40" s="1"/>
  <c r="G169" i="40" s="1"/>
  <c r="S168" i="40"/>
  <c r="T168" i="40"/>
  <c r="J169" i="40"/>
  <c r="K169" i="40" s="1"/>
  <c r="U168" i="40" l="1"/>
  <c r="W168" i="40" s="1"/>
  <c r="O169" i="40"/>
  <c r="I169" i="40" s="1"/>
  <c r="L169" i="40" s="1"/>
  <c r="R169" i="40" l="1"/>
  <c r="S169" i="40" s="1"/>
  <c r="T169" i="40" s="1"/>
  <c r="M169" i="40"/>
  <c r="U169" i="40" s="1"/>
  <c r="Q169" i="40"/>
  <c r="H170" i="40" l="1"/>
  <c r="X170" i="40" s="1"/>
  <c r="N170" i="40" s="1"/>
  <c r="G170" i="40" s="1"/>
  <c r="W169" i="40"/>
  <c r="J170" i="40"/>
  <c r="K170" i="40" s="1"/>
  <c r="O170" i="40" l="1"/>
  <c r="I170" i="40" l="1"/>
  <c r="L170" i="40" s="1"/>
  <c r="R170" i="40"/>
  <c r="S170" i="40" s="1"/>
  <c r="T170" i="40" s="1"/>
  <c r="M170" i="40"/>
  <c r="Q170" i="40"/>
  <c r="U170" i="40" l="1"/>
  <c r="H171" i="40"/>
  <c r="X171" i="40" s="1"/>
  <c r="N171" i="40" s="1"/>
  <c r="G171" i="40" s="1"/>
  <c r="W170" i="40"/>
  <c r="J171" i="40"/>
  <c r="K171" i="40" s="1"/>
  <c r="O171" i="40" l="1"/>
  <c r="I171" i="40" l="1"/>
  <c r="L171" i="40" s="1"/>
  <c r="R171" i="40"/>
  <c r="S171" i="40" s="1"/>
  <c r="T171" i="40" s="1"/>
  <c r="M171" i="40"/>
  <c r="Q171" i="40"/>
  <c r="U171" i="40" l="1"/>
  <c r="H172" i="40"/>
  <c r="X172" i="40" s="1"/>
  <c r="N172" i="40" s="1"/>
  <c r="G172" i="40" s="1"/>
  <c r="W171" i="40"/>
  <c r="J172" i="40"/>
  <c r="K172" i="40" s="1"/>
  <c r="O172" i="40" l="1"/>
  <c r="I172" i="40" l="1"/>
  <c r="L172" i="40" s="1"/>
  <c r="R172" i="40"/>
  <c r="S172" i="40" s="1"/>
  <c r="T172" i="40" s="1"/>
  <c r="M172" i="40"/>
  <c r="Q172" i="40"/>
  <c r="U172" i="40" l="1"/>
  <c r="H173" i="40"/>
  <c r="X173" i="40" s="1"/>
  <c r="N173" i="40" s="1"/>
  <c r="G173" i="40" s="1"/>
  <c r="W172" i="40"/>
  <c r="J173" i="40"/>
  <c r="K173" i="40" s="1"/>
  <c r="O173" i="40" l="1"/>
  <c r="I173" i="40" l="1"/>
  <c r="L173" i="40" s="1"/>
  <c r="R173" i="40"/>
  <c r="S173" i="40" s="1"/>
  <c r="T173" i="40" s="1"/>
  <c r="M173" i="40"/>
  <c r="Q173" i="40"/>
  <c r="U173" i="40" l="1"/>
  <c r="H174" i="40"/>
  <c r="X174" i="40" s="1"/>
  <c r="N174" i="40" s="1"/>
  <c r="G174" i="40" s="1"/>
  <c r="W173" i="40"/>
  <c r="J174" i="40"/>
  <c r="K174" i="40" s="1"/>
  <c r="O174" i="40" l="1"/>
  <c r="I174" i="40" l="1"/>
  <c r="L174" i="40" s="1"/>
  <c r="R174" i="40"/>
  <c r="S174" i="40" s="1"/>
  <c r="T174" i="40" s="1"/>
  <c r="M174" i="40"/>
  <c r="Q174" i="40"/>
  <c r="U174" i="40" l="1"/>
  <c r="H175" i="40"/>
  <c r="X175" i="40" s="1"/>
  <c r="N175" i="40" s="1"/>
  <c r="G175" i="40" s="1"/>
  <c r="W174" i="40"/>
  <c r="J175" i="40"/>
  <c r="K175" i="40" s="1"/>
  <c r="O175" i="40" l="1"/>
  <c r="I175" i="40" l="1"/>
  <c r="L175" i="40" s="1"/>
  <c r="R175" i="40"/>
  <c r="S175" i="40" s="1"/>
  <c r="T175" i="40" s="1"/>
  <c r="M175" i="40"/>
  <c r="Q175" i="40"/>
  <c r="U175" i="40" l="1"/>
  <c r="H176" i="40"/>
  <c r="X176" i="40" s="1"/>
  <c r="N176" i="40" s="1"/>
  <c r="G176" i="40" s="1"/>
  <c r="W175" i="40"/>
  <c r="J176" i="40"/>
  <c r="K176" i="40" s="1"/>
  <c r="O176" i="40" l="1"/>
  <c r="I176" i="40" l="1"/>
  <c r="L176" i="40" s="1"/>
  <c r="R176" i="40"/>
  <c r="S176" i="40" s="1"/>
  <c r="T176" i="40" s="1"/>
  <c r="M176" i="40"/>
  <c r="U176" i="40" s="1"/>
  <c r="Q176" i="40"/>
  <c r="H177" i="40" l="1"/>
  <c r="X177" i="40" s="1"/>
  <c r="N177" i="40" s="1"/>
  <c r="G177" i="40" s="1"/>
  <c r="W176" i="40"/>
  <c r="J177" i="40"/>
  <c r="K177" i="40" s="1"/>
  <c r="O177" i="40" l="1"/>
  <c r="I177" i="40" l="1"/>
  <c r="L177" i="40" s="1"/>
  <c r="R177" i="40"/>
  <c r="S177" i="40" s="1"/>
  <c r="T177" i="40" s="1"/>
  <c r="M177" i="40"/>
  <c r="Q177" i="40"/>
  <c r="U177" i="40" l="1"/>
  <c r="H178" i="40"/>
  <c r="X178" i="40" s="1"/>
  <c r="N178" i="40" s="1"/>
  <c r="G178" i="40" s="1"/>
  <c r="W177" i="40"/>
  <c r="J178" i="40"/>
  <c r="K178" i="40" s="1"/>
  <c r="O178" i="40" l="1"/>
  <c r="I178" i="40" l="1"/>
  <c r="L178" i="40" s="1"/>
  <c r="R178" i="40"/>
  <c r="S178" i="40" s="1"/>
  <c r="T178" i="40" s="1"/>
  <c r="M178" i="40"/>
  <c r="Q178" i="40"/>
  <c r="U178" i="40" l="1"/>
  <c r="H179" i="40"/>
  <c r="X179" i="40" s="1"/>
  <c r="N179" i="40" s="1"/>
  <c r="G179" i="40" s="1"/>
  <c r="W178" i="40"/>
  <c r="J179" i="40"/>
  <c r="K179" i="40" s="1"/>
  <c r="O179" i="40" l="1"/>
  <c r="I179" i="40" l="1"/>
  <c r="L179" i="40" s="1"/>
  <c r="R179" i="40"/>
  <c r="S179" i="40" s="1"/>
  <c r="T179" i="40" s="1"/>
  <c r="M179" i="40"/>
  <c r="Q179" i="40"/>
  <c r="U179" i="40" l="1"/>
  <c r="H180" i="40"/>
  <c r="X180" i="40" s="1"/>
  <c r="N180" i="40" s="1"/>
  <c r="G180" i="40" s="1"/>
  <c r="W179" i="40"/>
  <c r="J180" i="40"/>
  <c r="K180" i="40" s="1"/>
  <c r="O180" i="40" l="1"/>
  <c r="I180" i="40" l="1"/>
  <c r="R180" i="40"/>
  <c r="S180" i="40" s="1"/>
  <c r="T180" i="40" s="1"/>
  <c r="L180" i="40"/>
  <c r="Q180" i="40"/>
  <c r="H181" i="40" l="1"/>
  <c r="X181" i="40" s="1"/>
  <c r="N181" i="40" s="1"/>
  <c r="G181" i="40" s="1"/>
  <c r="J181" i="40"/>
  <c r="K181" i="40" s="1"/>
  <c r="M180" i="40"/>
  <c r="U180" i="40" s="1"/>
  <c r="W180" i="40" s="1"/>
  <c r="O181" i="40" l="1"/>
  <c r="I181" i="40" l="1"/>
  <c r="R181" i="40"/>
  <c r="S181" i="40" s="1"/>
  <c r="T181" i="40" s="1"/>
  <c r="L181" i="40"/>
  <c r="Q181" i="40"/>
  <c r="H182" i="40" l="1"/>
  <c r="X182" i="40" s="1"/>
  <c r="N182" i="40" s="1"/>
  <c r="G182" i="40" s="1"/>
  <c r="J182" i="40"/>
  <c r="K182" i="40" s="1"/>
  <c r="M181" i="40"/>
  <c r="U181" i="40" s="1"/>
  <c r="W181" i="40" s="1"/>
  <c r="O182" i="40" l="1"/>
  <c r="I182" i="40" l="1"/>
  <c r="L182" i="40" s="1"/>
  <c r="R182" i="40"/>
  <c r="S182" i="40" s="1"/>
  <c r="T182" i="40" s="1"/>
  <c r="M182" i="40"/>
  <c r="Q182" i="40"/>
  <c r="U182" i="40" l="1"/>
  <c r="H183" i="40"/>
  <c r="X183" i="40" s="1"/>
  <c r="N183" i="40" s="1"/>
  <c r="G183" i="40" s="1"/>
  <c r="W182" i="40"/>
  <c r="J183" i="40"/>
  <c r="K183" i="40" s="1"/>
  <c r="O183" i="40" l="1"/>
  <c r="I183" i="40" l="1"/>
  <c r="L183" i="40" s="1"/>
  <c r="R183" i="40"/>
  <c r="S183" i="40" s="1"/>
  <c r="T183" i="40" s="1"/>
  <c r="M183" i="40"/>
  <c r="Q183" i="40"/>
  <c r="U183" i="40" l="1"/>
  <c r="H184" i="40"/>
  <c r="X184" i="40" s="1"/>
  <c r="N184" i="40" s="1"/>
  <c r="G184" i="40" s="1"/>
  <c r="W183" i="40"/>
  <c r="J184" i="40"/>
  <c r="K184" i="40" s="1"/>
  <c r="O184" i="40" l="1"/>
  <c r="I184" i="40" l="1"/>
  <c r="L184" i="40" s="1"/>
  <c r="R184" i="40"/>
  <c r="S184" i="40" s="1"/>
  <c r="T184" i="40" s="1"/>
  <c r="M184" i="40"/>
  <c r="Q184" i="40"/>
  <c r="H185" i="40" l="1"/>
  <c r="X185" i="40" s="1"/>
  <c r="N185" i="40" s="1"/>
  <c r="G185" i="40" s="1"/>
  <c r="U184" i="40"/>
  <c r="W184" i="40" s="1"/>
  <c r="J185" i="40"/>
  <c r="K185" i="40" s="1"/>
  <c r="AM581" i="40" l="1"/>
  <c r="AN581" i="40" s="1"/>
  <c r="O185" i="40"/>
  <c r="I185" i="40" s="1"/>
  <c r="L185" i="40" s="1"/>
  <c r="R185" i="40" l="1"/>
  <c r="S185" i="40" s="1"/>
  <c r="T185" i="40" s="1"/>
  <c r="M185" i="40"/>
  <c r="Q185" i="40"/>
  <c r="AM582" i="40" l="1"/>
  <c r="AN582" i="40" s="1"/>
  <c r="U185" i="40"/>
  <c r="H186" i="40"/>
  <c r="X186" i="40" s="1"/>
  <c r="N186" i="40" s="1"/>
  <c r="G186" i="40" s="1"/>
  <c r="W185" i="40"/>
  <c r="J186" i="40"/>
  <c r="K186" i="40" s="1"/>
  <c r="O186" i="40" l="1"/>
  <c r="I186" i="40" l="1"/>
  <c r="L186" i="40" s="1"/>
  <c r="R186" i="40"/>
  <c r="S186" i="40" s="1"/>
  <c r="T186" i="40" s="1"/>
  <c r="Q186" i="40"/>
  <c r="M186" i="40"/>
  <c r="U186" i="40" l="1"/>
  <c r="H187" i="40"/>
  <c r="W186" i="40"/>
  <c r="AM583" i="40" l="1"/>
  <c r="AN583" i="40" s="1"/>
  <c r="J187" i="40"/>
  <c r="K187" i="40" s="1"/>
  <c r="O187" i="40" s="1"/>
  <c r="X187" i="40"/>
  <c r="N187" i="40" s="1"/>
  <c r="G187" i="40" s="1"/>
  <c r="Q187" i="40" l="1"/>
  <c r="R187" i="40"/>
  <c r="I187" i="40"/>
  <c r="H188" i="40"/>
  <c r="X188" i="40" s="1"/>
  <c r="N188" i="40" s="1"/>
  <c r="G188" i="40" s="1"/>
  <c r="S187" i="40"/>
  <c r="T187" i="40"/>
  <c r="J188" i="40"/>
  <c r="K188" i="40" s="1"/>
  <c r="L187" i="40" l="1"/>
  <c r="M187" i="40"/>
  <c r="U187" i="40" s="1"/>
  <c r="W187" i="40" s="1"/>
  <c r="O188" i="40"/>
  <c r="AM584" i="40" l="1"/>
  <c r="AN584" i="40" s="1"/>
  <c r="I188" i="40"/>
  <c r="L188" i="40" s="1"/>
  <c r="R188" i="40"/>
  <c r="S188" i="40" s="1"/>
  <c r="T188" i="40" s="1"/>
  <c r="M188" i="40"/>
  <c r="Q188" i="40"/>
  <c r="U188" i="40" l="1"/>
  <c r="AM585" i="40"/>
  <c r="AN585" i="40" s="1"/>
  <c r="H189" i="40"/>
  <c r="X189" i="40" s="1"/>
  <c r="N189" i="40" s="1"/>
  <c r="G189" i="40" s="1"/>
  <c r="W188" i="40"/>
  <c r="J189" i="40"/>
  <c r="K189" i="40" s="1"/>
  <c r="O189" i="40" l="1"/>
  <c r="I189" i="40" l="1"/>
  <c r="L189" i="40" s="1"/>
  <c r="R189" i="40"/>
  <c r="M189" i="40"/>
  <c r="Q189" i="40"/>
  <c r="H190" i="40" l="1"/>
  <c r="X190" i="40" s="1"/>
  <c r="N190" i="40" s="1"/>
  <c r="G190" i="40" s="1"/>
  <c r="S189" i="40"/>
  <c r="T189" i="40" s="1"/>
  <c r="J190" i="40"/>
  <c r="K190" i="40" s="1"/>
  <c r="AM586" i="40" l="1"/>
  <c r="AN586" i="40" s="1"/>
  <c r="U189" i="40"/>
  <c r="W189" i="40" s="1"/>
  <c r="O190" i="40"/>
  <c r="I190" i="40" s="1"/>
  <c r="R190" i="40" l="1"/>
  <c r="S190" i="40" s="1"/>
  <c r="T190" i="40" s="1"/>
  <c r="L190" i="40"/>
  <c r="Q190" i="40"/>
  <c r="H191" i="40" l="1"/>
  <c r="X191" i="40" s="1"/>
  <c r="N191" i="40" s="1"/>
  <c r="G191" i="40" s="1"/>
  <c r="J191" i="40"/>
  <c r="K191" i="40" s="1"/>
  <c r="M190" i="40"/>
  <c r="U190" i="40" s="1"/>
  <c r="W190" i="40" s="1"/>
  <c r="AM587" i="40" l="1"/>
  <c r="AN587" i="40" s="1"/>
  <c r="O191" i="40"/>
  <c r="I191" i="40" l="1"/>
  <c r="L191" i="40" s="1"/>
  <c r="R191" i="40"/>
  <c r="S191" i="40" s="1"/>
  <c r="T191" i="40" s="1"/>
  <c r="M191" i="40"/>
  <c r="Q191" i="40"/>
  <c r="U191" i="40" l="1"/>
  <c r="H192" i="40"/>
  <c r="X192" i="40" s="1"/>
  <c r="N192" i="40" s="1"/>
  <c r="G192" i="40" s="1"/>
  <c r="W191" i="40"/>
  <c r="J192" i="40"/>
  <c r="K192" i="40" s="1"/>
  <c r="AM588" i="40" l="1"/>
  <c r="AN588" i="40" s="1"/>
  <c r="O192" i="40"/>
  <c r="I192" i="40" l="1"/>
  <c r="L192" i="40" s="1"/>
  <c r="R192" i="40"/>
  <c r="S192" i="40" s="1"/>
  <c r="T192" i="40" s="1"/>
  <c r="M192" i="40"/>
  <c r="U192" i="40" s="1"/>
  <c r="Q192" i="40"/>
  <c r="H193" i="40" l="1"/>
  <c r="X193" i="40" s="1"/>
  <c r="N193" i="40" s="1"/>
  <c r="G193" i="40" s="1"/>
  <c r="W192" i="40"/>
  <c r="J193" i="40"/>
  <c r="K193" i="40" s="1"/>
  <c r="AM589" i="40" l="1"/>
  <c r="AN589" i="40" s="1"/>
  <c r="O193" i="40"/>
  <c r="I193" i="40" l="1"/>
  <c r="R193" i="40"/>
  <c r="S193" i="40" s="1"/>
  <c r="T193" i="40" s="1"/>
  <c r="L193" i="40"/>
  <c r="M193" i="40" s="1"/>
  <c r="U193" i="40" s="1"/>
  <c r="Q193" i="40"/>
  <c r="H194" i="40" l="1"/>
  <c r="X194" i="40" s="1"/>
  <c r="N194" i="40" s="1"/>
  <c r="G194" i="40" s="1"/>
  <c r="W193" i="40"/>
  <c r="J194" i="40"/>
  <c r="K194" i="40" s="1"/>
  <c r="AM590" i="40" l="1"/>
  <c r="AN590" i="40" s="1"/>
  <c r="O194" i="40"/>
  <c r="I194" i="40" l="1"/>
  <c r="L194" i="40" s="1"/>
  <c r="R194" i="40"/>
  <c r="S194" i="40" s="1"/>
  <c r="T194" i="40" s="1"/>
  <c r="M194" i="40"/>
  <c r="Q194" i="40"/>
  <c r="U194" i="40" l="1"/>
  <c r="H195" i="40"/>
  <c r="X195" i="40" s="1"/>
  <c r="N195" i="40" s="1"/>
  <c r="G195" i="40" s="1"/>
  <c r="W194" i="40"/>
  <c r="J195" i="40"/>
  <c r="K195" i="40" s="1"/>
  <c r="AM591" i="40" l="1"/>
  <c r="AN591" i="40" s="1"/>
  <c r="O195" i="40"/>
  <c r="I195" i="40" l="1"/>
  <c r="L195" i="40" s="1"/>
  <c r="R195" i="40"/>
  <c r="S195" i="40" s="1"/>
  <c r="T195" i="40" s="1"/>
  <c r="M195" i="40"/>
  <c r="Q195" i="40"/>
  <c r="U195" i="40" l="1"/>
  <c r="H196" i="40"/>
  <c r="X196" i="40" s="1"/>
  <c r="N196" i="40" s="1"/>
  <c r="G196" i="40" s="1"/>
  <c r="W195" i="40"/>
  <c r="J196" i="40"/>
  <c r="K196" i="40" s="1"/>
  <c r="AM592" i="40" l="1"/>
  <c r="AN592" i="40" s="1"/>
  <c r="O196" i="40"/>
  <c r="I196" i="40" l="1"/>
  <c r="R196" i="40"/>
  <c r="S196" i="40" s="1"/>
  <c r="T196" i="40" s="1"/>
  <c r="L196" i="40"/>
  <c r="M196" i="40" s="1"/>
  <c r="Q196" i="40"/>
  <c r="H197" i="40" l="1"/>
  <c r="X197" i="40" s="1"/>
  <c r="N197" i="40" s="1"/>
  <c r="G197" i="40" s="1"/>
  <c r="U196" i="40"/>
  <c r="W196" i="40" s="1"/>
  <c r="J197" i="40"/>
  <c r="K197" i="40" s="1"/>
  <c r="AM593" i="40" l="1"/>
  <c r="AN593" i="40" s="1"/>
  <c r="O197" i="40"/>
  <c r="I197" i="40" l="1"/>
  <c r="L197" i="40" s="1"/>
  <c r="R197" i="40"/>
  <c r="S197" i="40" s="1"/>
  <c r="T197" i="40" s="1"/>
  <c r="M197" i="40"/>
  <c r="U197" i="40" s="1"/>
  <c r="Q197" i="40"/>
  <c r="H198" i="40" l="1"/>
  <c r="X198" i="40" s="1"/>
  <c r="N198" i="40" s="1"/>
  <c r="G198" i="40" s="1"/>
  <c r="W197" i="40"/>
  <c r="J198" i="40"/>
  <c r="K198" i="40" s="1"/>
  <c r="AM594" i="40" l="1"/>
  <c r="AN594" i="40" s="1"/>
  <c r="O198" i="40"/>
  <c r="I198" i="40" l="1"/>
  <c r="L198" i="40" s="1"/>
  <c r="R198" i="40"/>
  <c r="S198" i="40" s="1"/>
  <c r="T198" i="40" s="1"/>
  <c r="Q198" i="40"/>
  <c r="M198" i="40" l="1"/>
  <c r="U198" i="40" s="1"/>
  <c r="H199" i="40"/>
  <c r="X199" i="40" s="1"/>
  <c r="N199" i="40" s="1"/>
  <c r="G199" i="40" s="1"/>
  <c r="W198" i="40"/>
  <c r="J199" i="40"/>
  <c r="K199" i="40" s="1"/>
  <c r="AM595" i="40" l="1"/>
  <c r="AN595" i="40" s="1"/>
  <c r="O199" i="40"/>
  <c r="I199" i="40" l="1"/>
  <c r="L199" i="40" s="1"/>
  <c r="R199" i="40"/>
  <c r="S199" i="40" s="1"/>
  <c r="T199" i="40" s="1"/>
  <c r="M199" i="40"/>
  <c r="Q199" i="40"/>
  <c r="U199" i="40" l="1"/>
  <c r="H200" i="40"/>
  <c r="X200" i="40" s="1"/>
  <c r="N200" i="40" s="1"/>
  <c r="G200" i="40" s="1"/>
  <c r="W199" i="40"/>
  <c r="J200" i="40"/>
  <c r="K200" i="40" s="1"/>
  <c r="AM596" i="40" l="1"/>
  <c r="AN596" i="40" s="1"/>
  <c r="O200" i="40"/>
  <c r="I200" i="40" l="1"/>
  <c r="L200" i="40" s="1"/>
  <c r="R200" i="40"/>
  <c r="S200" i="40" s="1"/>
  <c r="T200" i="40" s="1"/>
  <c r="M200" i="40"/>
  <c r="Q200" i="40"/>
  <c r="U200" i="40" l="1"/>
  <c r="H201" i="40"/>
  <c r="X201" i="40" s="1"/>
  <c r="N201" i="40" s="1"/>
  <c r="G201" i="40" s="1"/>
  <c r="W200" i="40"/>
  <c r="J201" i="40"/>
  <c r="K201" i="40" s="1"/>
  <c r="AM597" i="40" l="1"/>
  <c r="AN597" i="40" s="1"/>
  <c r="O201" i="40"/>
  <c r="I201" i="40" l="1"/>
  <c r="R201" i="40"/>
  <c r="S201" i="40" s="1"/>
  <c r="T201" i="40" s="1"/>
  <c r="L201" i="40"/>
  <c r="Q201" i="40"/>
  <c r="H202" i="40" l="1"/>
  <c r="X202" i="40" s="1"/>
  <c r="N202" i="40" s="1"/>
  <c r="G202" i="40" s="1"/>
  <c r="J202" i="40"/>
  <c r="K202" i="40" s="1"/>
  <c r="M201" i="40"/>
  <c r="U201" i="40" s="1"/>
  <c r="W201" i="40" s="1"/>
  <c r="AM598" i="40" l="1"/>
  <c r="AN598" i="40" s="1"/>
  <c r="O202" i="40"/>
  <c r="I202" i="40" l="1"/>
  <c r="L202" i="40" s="1"/>
  <c r="M202" i="40" s="1"/>
  <c r="R202" i="40"/>
  <c r="S202" i="40" s="1"/>
  <c r="T202" i="40" s="1"/>
  <c r="Q202" i="40"/>
  <c r="H203" i="40" l="1"/>
  <c r="X203" i="40" s="1"/>
  <c r="N203" i="40" s="1"/>
  <c r="G203" i="40" s="1"/>
  <c r="U202" i="40"/>
  <c r="W202" i="40" s="1"/>
  <c r="AM599" i="40" l="1"/>
  <c r="AN599" i="40" s="1"/>
  <c r="J203" i="40"/>
  <c r="K203" i="40" s="1"/>
  <c r="O203" i="40" s="1"/>
  <c r="I203" i="40" l="1"/>
  <c r="R203" i="40"/>
  <c r="S203" i="40" s="1"/>
  <c r="T203" i="40" s="1"/>
  <c r="L203" i="40"/>
  <c r="Q203" i="40"/>
  <c r="H204" i="40" l="1"/>
  <c r="X204" i="40" s="1"/>
  <c r="N204" i="40" s="1"/>
  <c r="G204" i="40" s="1"/>
  <c r="J204" i="40"/>
  <c r="K204" i="40" s="1"/>
  <c r="M203" i="40"/>
  <c r="U203" i="40" s="1"/>
  <c r="W203" i="40" s="1"/>
  <c r="AM600" i="40" l="1"/>
  <c r="AN600" i="40" s="1"/>
  <c r="O204" i="40"/>
  <c r="I204" i="40" l="1"/>
  <c r="L204" i="40" s="1"/>
  <c r="R204" i="40"/>
  <c r="S204" i="40" s="1"/>
  <c r="T204" i="40" s="1"/>
  <c r="M204" i="40"/>
  <c r="Q204" i="40"/>
  <c r="H205" i="40" l="1"/>
  <c r="X205" i="40" s="1"/>
  <c r="N205" i="40" s="1"/>
  <c r="G205" i="40" s="1"/>
  <c r="U204" i="40"/>
  <c r="W204" i="40" s="1"/>
  <c r="J205" i="40"/>
  <c r="K205" i="40" s="1"/>
  <c r="AM601" i="40" l="1"/>
  <c r="AN601" i="40" s="1"/>
  <c r="O205" i="40"/>
  <c r="I205" i="40" s="1"/>
  <c r="L205" i="40" s="1"/>
  <c r="R205" i="40" l="1"/>
  <c r="S205" i="40" s="1"/>
  <c r="T205" i="40" s="1"/>
  <c r="M205" i="40"/>
  <c r="U205" i="40" s="1"/>
  <c r="Q205" i="40"/>
  <c r="AM602" i="40" l="1"/>
  <c r="AN602" i="40" s="1"/>
  <c r="H206" i="40"/>
  <c r="X206" i="40" s="1"/>
  <c r="N206" i="40" s="1"/>
  <c r="G206" i="40" s="1"/>
  <c r="W205" i="40"/>
  <c r="J206" i="40"/>
  <c r="K206" i="40" s="1"/>
  <c r="O206" i="40" l="1"/>
  <c r="Q206" i="40"/>
  <c r="H207" i="40" l="1"/>
  <c r="X207" i="40" s="1"/>
  <c r="N207" i="40" s="1"/>
  <c r="G207" i="40" s="1"/>
  <c r="I206" i="40"/>
  <c r="L206" i="40" s="1"/>
  <c r="R206" i="40"/>
  <c r="S206" i="40" s="1"/>
  <c r="T206" i="40" s="1"/>
  <c r="J207" i="40"/>
  <c r="K207" i="40" s="1"/>
  <c r="M206" i="40"/>
  <c r="U206" i="40" l="1"/>
  <c r="W206" i="40" s="1"/>
  <c r="O207" i="40"/>
  <c r="I207" i="40" s="1"/>
  <c r="AM603" i="40" l="1"/>
  <c r="AN603" i="40" s="1"/>
  <c r="R207" i="40"/>
  <c r="S207" i="40" s="1"/>
  <c r="T207" i="40" s="1"/>
  <c r="L207" i="40"/>
  <c r="Q207" i="40"/>
  <c r="H208" i="40" l="1"/>
  <c r="X208" i="40" s="1"/>
  <c r="N208" i="40" s="1"/>
  <c r="G208" i="40" s="1"/>
  <c r="J208" i="40"/>
  <c r="K208" i="40" s="1"/>
  <c r="M207" i="40"/>
  <c r="U207" i="40" s="1"/>
  <c r="W207" i="40" s="1"/>
  <c r="AM604" i="40" l="1"/>
  <c r="AN604" i="40" s="1"/>
  <c r="O208" i="40"/>
  <c r="I208" i="40" l="1"/>
  <c r="L208" i="40" s="1"/>
  <c r="R208" i="40"/>
  <c r="S208" i="40" s="1"/>
  <c r="T208" i="40" s="1"/>
  <c r="M208" i="40"/>
  <c r="Q208" i="40"/>
  <c r="U208" i="40" l="1"/>
  <c r="H209" i="40"/>
  <c r="X209" i="40" s="1"/>
  <c r="N209" i="40" s="1"/>
  <c r="G209" i="40" s="1"/>
  <c r="W208" i="40"/>
  <c r="J209" i="40"/>
  <c r="K209" i="40" s="1"/>
  <c r="AM605" i="40" l="1"/>
  <c r="AN605" i="40" s="1"/>
  <c r="O209" i="40"/>
  <c r="I209" i="40" l="1"/>
  <c r="L209" i="40" s="1"/>
  <c r="R209" i="40"/>
  <c r="S209" i="40" s="1"/>
  <c r="T209" i="40" s="1"/>
  <c r="M209" i="40"/>
  <c r="U209" i="40" s="1"/>
  <c r="Q209" i="40"/>
  <c r="H210" i="40" l="1"/>
  <c r="X210" i="40" s="1"/>
  <c r="N210" i="40" s="1"/>
  <c r="G210" i="40" s="1"/>
  <c r="W209" i="40"/>
  <c r="J210" i="40"/>
  <c r="K210" i="40" s="1"/>
  <c r="AM606" i="40" l="1"/>
  <c r="AN606" i="40" s="1"/>
  <c r="O210" i="40"/>
  <c r="I210" i="40" l="1"/>
  <c r="L210" i="40" s="1"/>
  <c r="R210" i="40"/>
  <c r="S210" i="40" s="1"/>
  <c r="T210" i="40" s="1"/>
  <c r="M210" i="40"/>
  <c r="U210" i="40" s="1"/>
  <c r="Q210" i="40"/>
  <c r="H211" i="40" l="1"/>
  <c r="X211" i="40" s="1"/>
  <c r="N211" i="40" s="1"/>
  <c r="G211" i="40" s="1"/>
  <c r="W210" i="40"/>
  <c r="J211" i="40"/>
  <c r="K211" i="40" s="1"/>
  <c r="AM607" i="40" l="1"/>
  <c r="AN607" i="40" s="1"/>
  <c r="O211" i="40"/>
  <c r="I211" i="40" l="1"/>
  <c r="L211" i="40" s="1"/>
  <c r="R211" i="40"/>
  <c r="S211" i="40" s="1"/>
  <c r="T211" i="40" s="1"/>
  <c r="M211" i="40"/>
  <c r="U211" i="40" s="1"/>
  <c r="Q211" i="40"/>
  <c r="H212" i="40" l="1"/>
  <c r="X212" i="40" s="1"/>
  <c r="N212" i="40" s="1"/>
  <c r="G212" i="40" s="1"/>
  <c r="W211" i="40"/>
  <c r="J212" i="40"/>
  <c r="K212" i="40" s="1"/>
  <c r="AM608" i="40" l="1"/>
  <c r="AN608" i="40" s="1"/>
  <c r="O212" i="40"/>
  <c r="Q212" i="40"/>
  <c r="H213" i="40" l="1"/>
  <c r="X213" i="40" s="1"/>
  <c r="N213" i="40" s="1"/>
  <c r="G213" i="40" s="1"/>
  <c r="I212" i="40"/>
  <c r="L212" i="40" s="1"/>
  <c r="R212" i="40"/>
  <c r="S212" i="40" s="1"/>
  <c r="T212" i="40" s="1"/>
  <c r="J213" i="40"/>
  <c r="K213" i="40" s="1"/>
  <c r="M212" i="40"/>
  <c r="U212" i="40" s="1"/>
  <c r="W212" i="40" s="1"/>
  <c r="O213" i="40" l="1"/>
  <c r="I213" i="40" s="1"/>
  <c r="L213" i="40" s="1"/>
  <c r="AM609" i="40" l="1"/>
  <c r="AN609" i="40" s="1"/>
  <c r="R213" i="40"/>
  <c r="S213" i="40" s="1"/>
  <c r="T213" i="40" s="1"/>
  <c r="M213" i="40"/>
  <c r="Q213" i="40"/>
  <c r="AM610" i="40" l="1"/>
  <c r="AN610" i="40" s="1"/>
  <c r="U213" i="40"/>
  <c r="H214" i="40"/>
  <c r="X214" i="40" s="1"/>
  <c r="N214" i="40" s="1"/>
  <c r="G214" i="40" s="1"/>
  <c r="W213" i="40"/>
  <c r="J214" i="40"/>
  <c r="K214" i="40" s="1"/>
  <c r="O214" i="40" l="1"/>
  <c r="I214" i="40" l="1"/>
  <c r="L214" i="40" s="1"/>
  <c r="R214" i="40"/>
  <c r="M214" i="40"/>
  <c r="Q214" i="40"/>
  <c r="H215" i="40" l="1"/>
  <c r="X215" i="40" s="1"/>
  <c r="N215" i="40" s="1"/>
  <c r="G215" i="40" s="1"/>
  <c r="S214" i="40"/>
  <c r="T214" i="40"/>
  <c r="J215" i="40"/>
  <c r="K215" i="40" s="1"/>
  <c r="AM611" i="40" l="1"/>
  <c r="AN611" i="40" s="1"/>
  <c r="U214" i="40"/>
  <c r="W214" i="40" s="1"/>
  <c r="O215" i="40"/>
  <c r="I215" i="40" s="1"/>
  <c r="L215" i="40" s="1"/>
  <c r="R215" i="40" l="1"/>
  <c r="S215" i="40" s="1"/>
  <c r="T215" i="40" s="1"/>
  <c r="M215" i="40"/>
  <c r="U215" i="40" s="1"/>
  <c r="Q215" i="40"/>
  <c r="AM612" i="40" l="1"/>
  <c r="AN612" i="40" s="1"/>
  <c r="H216" i="40"/>
  <c r="X216" i="40" s="1"/>
  <c r="N216" i="40" s="1"/>
  <c r="G216" i="40" s="1"/>
  <c r="W215" i="40"/>
  <c r="J216" i="40"/>
  <c r="K216" i="40" s="1"/>
  <c r="O216" i="40" l="1"/>
  <c r="I216" i="40" l="1"/>
  <c r="L216" i="40" s="1"/>
  <c r="R216" i="40"/>
  <c r="M216" i="40"/>
  <c r="Q216" i="40"/>
  <c r="H217" i="40" l="1"/>
  <c r="X217" i="40" s="1"/>
  <c r="N217" i="40" s="1"/>
  <c r="G217" i="40" s="1"/>
  <c r="S216" i="40"/>
  <c r="T216" i="40" s="1"/>
  <c r="J217" i="40"/>
  <c r="K217" i="40" s="1"/>
  <c r="AM613" i="40" l="1"/>
  <c r="AN613" i="40" s="1"/>
  <c r="U216" i="40"/>
  <c r="W216" i="40" s="1"/>
  <c r="O217" i="40"/>
  <c r="I217" i="40" s="1"/>
  <c r="L217" i="40" s="1"/>
  <c r="R217" i="40" l="1"/>
  <c r="M217" i="40"/>
  <c r="Q217" i="40"/>
  <c r="AM614" i="40" l="1"/>
  <c r="AN614" i="40" s="1"/>
  <c r="H218" i="40"/>
  <c r="X218" i="40" s="1"/>
  <c r="N218" i="40" s="1"/>
  <c r="G218" i="40" s="1"/>
  <c r="S217" i="40"/>
  <c r="T217" i="40"/>
  <c r="J218" i="40"/>
  <c r="K218" i="40" s="1"/>
  <c r="U217" i="40" l="1"/>
  <c r="W217" i="40" s="1"/>
  <c r="O218" i="40"/>
  <c r="I218" i="40" s="1"/>
  <c r="L218" i="40" s="1"/>
  <c r="R218" i="40" l="1"/>
  <c r="S218" i="40" s="1"/>
  <c r="T218" i="40" s="1"/>
  <c r="M218" i="40"/>
  <c r="U218" i="40" s="1"/>
  <c r="Q218" i="40"/>
  <c r="AM615" i="40" l="1"/>
  <c r="AN615" i="40" s="1"/>
  <c r="H219" i="40"/>
  <c r="X219" i="40" s="1"/>
  <c r="N219" i="40" s="1"/>
  <c r="G219" i="40" s="1"/>
  <c r="W218" i="40"/>
  <c r="J219" i="40"/>
  <c r="K219" i="40" s="1"/>
  <c r="O219" i="40" l="1"/>
  <c r="I219" i="40" l="1"/>
  <c r="R219" i="40"/>
  <c r="S219" i="40" s="1"/>
  <c r="T219" i="40" s="1"/>
  <c r="L219" i="40"/>
  <c r="M219" i="40" s="1"/>
  <c r="U219" i="40" s="1"/>
  <c r="Q219" i="40"/>
  <c r="H220" i="40" l="1"/>
  <c r="X220" i="40" s="1"/>
  <c r="N220" i="40" s="1"/>
  <c r="G220" i="40" s="1"/>
  <c r="W219" i="40"/>
  <c r="J220" i="40"/>
  <c r="K220" i="40" s="1"/>
  <c r="AM616" i="40" l="1"/>
  <c r="AN616" i="40" s="1"/>
  <c r="O220" i="40"/>
  <c r="I220" i="40" l="1"/>
  <c r="L220" i="40" s="1"/>
  <c r="R220" i="40"/>
  <c r="S220" i="40" s="1"/>
  <c r="T220" i="40" s="1"/>
  <c r="M220" i="40"/>
  <c r="U220" i="40" s="1"/>
  <c r="Q220" i="40"/>
  <c r="H221" i="40" l="1"/>
  <c r="X221" i="40" s="1"/>
  <c r="N221" i="40" s="1"/>
  <c r="G221" i="40" s="1"/>
  <c r="W220" i="40"/>
  <c r="J221" i="40"/>
  <c r="K221" i="40" s="1"/>
  <c r="AM617" i="40" l="1"/>
  <c r="AN617" i="40" s="1"/>
  <c r="O221" i="40"/>
  <c r="I221" i="40" l="1"/>
  <c r="L221" i="40" s="1"/>
  <c r="R221" i="40"/>
  <c r="S221" i="40" s="1"/>
  <c r="T221" i="40" s="1"/>
  <c r="M221" i="40"/>
  <c r="U221" i="40" s="1"/>
  <c r="Q221" i="40"/>
  <c r="H222" i="40" l="1"/>
  <c r="X222" i="40" s="1"/>
  <c r="N222" i="40" s="1"/>
  <c r="G222" i="40" s="1"/>
  <c r="W221" i="40"/>
  <c r="J222" i="40"/>
  <c r="K222" i="40" s="1"/>
  <c r="AM618" i="40" l="1"/>
  <c r="AN618" i="40" s="1"/>
  <c r="O222" i="40"/>
  <c r="I222" i="40" l="1"/>
  <c r="L222" i="40" s="1"/>
  <c r="R222" i="40"/>
  <c r="S222" i="40" s="1"/>
  <c r="T222" i="40" s="1"/>
  <c r="M222" i="40"/>
  <c r="Q222" i="40"/>
  <c r="H223" i="40" l="1"/>
  <c r="X223" i="40" s="1"/>
  <c r="N223" i="40" s="1"/>
  <c r="G223" i="40" s="1"/>
  <c r="U222" i="40"/>
  <c r="W222" i="40" s="1"/>
  <c r="J223" i="40"/>
  <c r="K223" i="40" s="1"/>
  <c r="AM619" i="40" l="1"/>
  <c r="AN619" i="40" s="1"/>
  <c r="O223" i="40"/>
  <c r="I223" i="40" s="1"/>
  <c r="L223" i="40" s="1"/>
  <c r="R223" i="40" l="1"/>
  <c r="M223" i="40"/>
  <c r="Q223" i="40"/>
  <c r="AM620" i="40" l="1"/>
  <c r="AN620" i="40" s="1"/>
  <c r="H224" i="40"/>
  <c r="X224" i="40" s="1"/>
  <c r="N224" i="40" s="1"/>
  <c r="G224" i="40" s="1"/>
  <c r="S223" i="40"/>
  <c r="T223" i="40" s="1"/>
  <c r="J224" i="40"/>
  <c r="K224" i="40" s="1"/>
  <c r="U223" i="40" l="1"/>
  <c r="W223" i="40" s="1"/>
  <c r="O224" i="40"/>
  <c r="I224" i="40" s="1"/>
  <c r="L224" i="40" s="1"/>
  <c r="R224" i="40" l="1"/>
  <c r="M224" i="40"/>
  <c r="Q224" i="40"/>
  <c r="AM621" i="40" l="1"/>
  <c r="AN621" i="40" s="1"/>
  <c r="H225" i="40"/>
  <c r="X225" i="40" s="1"/>
  <c r="N225" i="40" s="1"/>
  <c r="G225" i="40" s="1"/>
  <c r="S224" i="40"/>
  <c r="T224" i="40"/>
  <c r="J225" i="40"/>
  <c r="K225" i="40" s="1"/>
  <c r="U224" i="40" l="1"/>
  <c r="W224" i="40" s="1"/>
  <c r="O225" i="40"/>
  <c r="I225" i="40" s="1"/>
  <c r="R225" i="40" l="1"/>
  <c r="L225" i="40"/>
  <c r="Q225" i="40"/>
  <c r="H226" i="40" l="1"/>
  <c r="X226" i="40" s="1"/>
  <c r="N226" i="40" s="1"/>
  <c r="G226" i="40" s="1"/>
  <c r="S225" i="40"/>
  <c r="T225" i="40" s="1"/>
  <c r="M225" i="40"/>
  <c r="J226" i="40"/>
  <c r="K226" i="40" s="1"/>
  <c r="AM622" i="40" l="1"/>
  <c r="AN622" i="40" s="1"/>
  <c r="U225" i="40"/>
  <c r="W225" i="40" s="1"/>
  <c r="O226" i="40"/>
  <c r="I226" i="40" s="1"/>
  <c r="Q226" i="40" l="1"/>
  <c r="H227" i="40"/>
  <c r="X227" i="40" s="1"/>
  <c r="N227" i="40" s="1"/>
  <c r="G227" i="40" s="1"/>
  <c r="R226" i="40"/>
  <c r="S226" i="40" s="1"/>
  <c r="T226" i="40" s="1"/>
  <c r="J227" i="40"/>
  <c r="K227" i="40" s="1"/>
  <c r="L226" i="40"/>
  <c r="O227" i="40" l="1"/>
  <c r="R227" i="40" s="1"/>
  <c r="S227" i="40" s="1"/>
  <c r="T227" i="40" s="1"/>
  <c r="M226" i="40"/>
  <c r="U226" i="40" s="1"/>
  <c r="W226" i="40" s="1"/>
  <c r="AM623" i="40" l="1"/>
  <c r="AN623" i="40" s="1"/>
  <c r="I227" i="40"/>
  <c r="L227" i="40" s="1"/>
  <c r="M227" i="40" s="1"/>
  <c r="U227" i="40" s="1"/>
  <c r="Q227" i="40"/>
  <c r="H228" i="40" l="1"/>
  <c r="X228" i="40" s="1"/>
  <c r="N228" i="40" s="1"/>
  <c r="G228" i="40" s="1"/>
  <c r="W227" i="40"/>
  <c r="J228" i="40"/>
  <c r="K228" i="40" s="1"/>
  <c r="AM624" i="40" l="1"/>
  <c r="AN624" i="40" s="1"/>
  <c r="O228" i="40"/>
  <c r="I228" i="40" s="1"/>
  <c r="L228" i="40" s="1"/>
  <c r="R228" i="40" l="1"/>
  <c r="S228" i="40" s="1"/>
  <c r="T228" i="40" s="1"/>
  <c r="M228" i="40"/>
  <c r="U228" i="40" s="1"/>
  <c r="Q228" i="40"/>
  <c r="AM625" i="40" l="1"/>
  <c r="AN625" i="40" s="1"/>
  <c r="H229" i="40"/>
  <c r="X229" i="40" s="1"/>
  <c r="N229" i="40" s="1"/>
  <c r="G229" i="40" s="1"/>
  <c r="W228" i="40"/>
  <c r="J229" i="40"/>
  <c r="K229" i="40" s="1"/>
  <c r="O229" i="40" l="1"/>
  <c r="I229" i="40" l="1"/>
  <c r="R229" i="40"/>
  <c r="S229" i="40" s="1"/>
  <c r="T229" i="40" s="1"/>
  <c r="L229" i="40"/>
  <c r="Q229" i="40"/>
  <c r="H230" i="40" l="1"/>
  <c r="X230" i="40" s="1"/>
  <c r="N230" i="40" s="1"/>
  <c r="G230" i="40" s="1"/>
  <c r="J230" i="40"/>
  <c r="K230" i="40" s="1"/>
  <c r="M229" i="40"/>
  <c r="U229" i="40" s="1"/>
  <c r="W229" i="40" s="1"/>
  <c r="AM626" i="40" l="1"/>
  <c r="AN626" i="40" s="1"/>
  <c r="O230" i="40"/>
  <c r="I230" i="40" l="1"/>
  <c r="L230" i="40" s="1"/>
  <c r="R230" i="40"/>
  <c r="S230" i="40" s="1"/>
  <c r="T230" i="40" s="1"/>
  <c r="M230" i="40"/>
  <c r="Q230" i="40"/>
  <c r="U230" i="40" l="1"/>
  <c r="H231" i="40"/>
  <c r="X231" i="40" s="1"/>
  <c r="N231" i="40" s="1"/>
  <c r="G231" i="40" s="1"/>
  <c r="W230" i="40"/>
  <c r="J231" i="40"/>
  <c r="K231" i="40" s="1"/>
  <c r="AM627" i="40" l="1"/>
  <c r="AN627" i="40" s="1"/>
  <c r="O231" i="40"/>
  <c r="I231" i="40" l="1"/>
  <c r="L231" i="40" s="1"/>
  <c r="R231" i="40"/>
  <c r="S231" i="40" s="1"/>
  <c r="T231" i="40" s="1"/>
  <c r="M231" i="40"/>
  <c r="Q231" i="40"/>
  <c r="U231" i="40" l="1"/>
  <c r="H232" i="40"/>
  <c r="X232" i="40" s="1"/>
  <c r="N232" i="40" s="1"/>
  <c r="G232" i="40" s="1"/>
  <c r="W231" i="40"/>
  <c r="J232" i="40"/>
  <c r="K232" i="40" s="1"/>
  <c r="AM628" i="40" l="1"/>
  <c r="AN628" i="40" s="1"/>
  <c r="O232" i="40"/>
  <c r="Q232" i="40"/>
  <c r="H233" i="40" l="1"/>
  <c r="X233" i="40" s="1"/>
  <c r="N233" i="40" s="1"/>
  <c r="G233" i="40" s="1"/>
  <c r="I232" i="40"/>
  <c r="L232" i="40" s="1"/>
  <c r="R232" i="40"/>
  <c r="S232" i="40" s="1"/>
  <c r="T232" i="40" s="1"/>
  <c r="J233" i="40"/>
  <c r="K233" i="40" s="1"/>
  <c r="M232" i="40"/>
  <c r="U232" i="40" l="1"/>
  <c r="W232" i="40" s="1"/>
  <c r="O233" i="40"/>
  <c r="I233" i="40" s="1"/>
  <c r="AM629" i="40" l="1"/>
  <c r="AN629" i="40" s="1"/>
  <c r="R233" i="40"/>
  <c r="S233" i="40" s="1"/>
  <c r="T233" i="40" s="1"/>
  <c r="L233" i="40"/>
  <c r="M233" i="40" s="1"/>
  <c r="Q233" i="40"/>
  <c r="U233" i="40" l="1"/>
  <c r="H234" i="40"/>
  <c r="X234" i="40" s="1"/>
  <c r="N234" i="40" s="1"/>
  <c r="G234" i="40" s="1"/>
  <c r="W233" i="40"/>
  <c r="J234" i="40"/>
  <c r="K234" i="40" s="1"/>
  <c r="AM630" i="40" l="1"/>
  <c r="AN630" i="40" s="1"/>
  <c r="O234" i="40"/>
  <c r="I234" i="40" l="1"/>
  <c r="L234" i="40" s="1"/>
  <c r="R234" i="40"/>
  <c r="S234" i="40" s="1"/>
  <c r="T234" i="40" s="1"/>
  <c r="M234" i="40"/>
  <c r="Q234" i="40"/>
  <c r="U234" i="40" l="1"/>
  <c r="H235" i="40"/>
  <c r="X235" i="40" s="1"/>
  <c r="N235" i="40" s="1"/>
  <c r="G235" i="40" s="1"/>
  <c r="W234" i="40"/>
  <c r="J235" i="40"/>
  <c r="K235" i="40" s="1"/>
  <c r="AM631" i="40" l="1"/>
  <c r="AN631" i="40" s="1"/>
  <c r="O235" i="40"/>
  <c r="I235" i="40" l="1"/>
  <c r="L235" i="40" s="1"/>
  <c r="R235" i="40"/>
  <c r="S235" i="40" s="1"/>
  <c r="T235" i="40" s="1"/>
  <c r="M235" i="40"/>
  <c r="Q235" i="40"/>
  <c r="U235" i="40" l="1"/>
  <c r="H236" i="40"/>
  <c r="X236" i="40" s="1"/>
  <c r="N236" i="40" s="1"/>
  <c r="G236" i="40" s="1"/>
  <c r="W235" i="40"/>
  <c r="J236" i="40"/>
  <c r="K236" i="40" s="1"/>
  <c r="AM632" i="40" l="1"/>
  <c r="AN632" i="40" s="1"/>
  <c r="O236" i="40"/>
  <c r="I236" i="40" l="1"/>
  <c r="L236" i="40" s="1"/>
  <c r="R236" i="40"/>
  <c r="S236" i="40" s="1"/>
  <c r="T236" i="40" s="1"/>
  <c r="M236" i="40"/>
  <c r="Q236" i="40"/>
  <c r="U236" i="40" l="1"/>
  <c r="H237" i="40"/>
  <c r="X237" i="40" s="1"/>
  <c r="N237" i="40" s="1"/>
  <c r="G237" i="40" s="1"/>
  <c r="W236" i="40"/>
  <c r="J237" i="40"/>
  <c r="K237" i="40" s="1"/>
  <c r="AM633" i="40" l="1"/>
  <c r="AN633" i="40" s="1"/>
  <c r="O237" i="40"/>
  <c r="I237" i="40" l="1"/>
  <c r="R237" i="40"/>
  <c r="S237" i="40" s="1"/>
  <c r="T237" i="40" s="1"/>
  <c r="L237" i="40"/>
  <c r="Q237" i="40"/>
  <c r="H238" i="40" l="1"/>
  <c r="X238" i="40" s="1"/>
  <c r="N238" i="40" s="1"/>
  <c r="G238" i="40" s="1"/>
  <c r="M237" i="40"/>
  <c r="U237" i="40" s="1"/>
  <c r="W237" i="40" s="1"/>
  <c r="J238" i="40"/>
  <c r="K238" i="40" s="1"/>
  <c r="AM634" i="40" l="1"/>
  <c r="AN634" i="40" s="1"/>
  <c r="O238" i="40"/>
  <c r="I238" i="40" l="1"/>
  <c r="R238" i="40"/>
  <c r="S238" i="40" s="1"/>
  <c r="T238" i="40" s="1"/>
  <c r="L238" i="40"/>
  <c r="Q238" i="40"/>
  <c r="H239" i="40" l="1"/>
  <c r="X239" i="40" s="1"/>
  <c r="N239" i="40" s="1"/>
  <c r="G239" i="40" s="1"/>
  <c r="M238" i="40"/>
  <c r="U238" i="40" s="1"/>
  <c r="W238" i="40" s="1"/>
  <c r="J239" i="40"/>
  <c r="K239" i="40" s="1"/>
  <c r="AM635" i="40" l="1"/>
  <c r="AN635" i="40" s="1"/>
  <c r="O239" i="40"/>
  <c r="I239" i="40" l="1"/>
  <c r="L239" i="40" s="1"/>
  <c r="R239" i="40"/>
  <c r="S239" i="40" s="1"/>
  <c r="T239" i="40" s="1"/>
  <c r="M239" i="40"/>
  <c r="Q239" i="40"/>
  <c r="H240" i="40" l="1"/>
  <c r="X240" i="40" s="1"/>
  <c r="N240" i="40" s="1"/>
  <c r="G240" i="40" s="1"/>
  <c r="U239" i="40"/>
  <c r="W239" i="40" s="1"/>
  <c r="J240" i="40"/>
  <c r="K240" i="40" s="1"/>
  <c r="AM636" i="40" l="1"/>
  <c r="AN636" i="40" s="1"/>
  <c r="O240" i="40"/>
  <c r="I240" i="40" l="1"/>
  <c r="R240" i="40"/>
  <c r="S240" i="40" s="1"/>
  <c r="T240" i="40" s="1"/>
  <c r="L240" i="40"/>
  <c r="Q240" i="40"/>
  <c r="H241" i="40" l="1"/>
  <c r="X241" i="40" s="1"/>
  <c r="N241" i="40" s="1"/>
  <c r="G241" i="40" s="1"/>
  <c r="J241" i="40"/>
  <c r="K241" i="40" s="1"/>
  <c r="M240" i="40"/>
  <c r="U240" i="40" s="1"/>
  <c r="W240" i="40" s="1"/>
  <c r="AM637" i="40" l="1"/>
  <c r="AN637" i="40" s="1"/>
  <c r="O241" i="40"/>
  <c r="I241" i="40" l="1"/>
  <c r="L241" i="40" s="1"/>
  <c r="R241" i="40"/>
  <c r="S241" i="40" s="1"/>
  <c r="T241" i="40" s="1"/>
  <c r="M241" i="40"/>
  <c r="Q241" i="40"/>
  <c r="H242" i="40" l="1"/>
  <c r="X242" i="40" s="1"/>
  <c r="N242" i="40" s="1"/>
  <c r="G242" i="40" s="1"/>
  <c r="U241" i="40"/>
  <c r="W241" i="40" s="1"/>
  <c r="J242" i="40"/>
  <c r="K242" i="40" s="1"/>
  <c r="AM638" i="40" l="1"/>
  <c r="AN638" i="40" s="1"/>
  <c r="O242" i="40"/>
  <c r="I242" i="40" s="1"/>
  <c r="R242" i="40" l="1"/>
  <c r="L242" i="40"/>
  <c r="Q242" i="40"/>
  <c r="H243" i="40" l="1"/>
  <c r="X243" i="40" s="1"/>
  <c r="N243" i="40" s="1"/>
  <c r="G243" i="40" s="1"/>
  <c r="S242" i="40"/>
  <c r="T242" i="40" s="1"/>
  <c r="J243" i="40"/>
  <c r="K243" i="40" s="1"/>
  <c r="M242" i="40"/>
  <c r="AM639" i="40" l="1"/>
  <c r="AN639" i="40" s="1"/>
  <c r="U242" i="40"/>
  <c r="W242" i="40" s="1"/>
  <c r="O243" i="40"/>
  <c r="I243" i="40" s="1"/>
  <c r="L243" i="40" s="1"/>
  <c r="R243" i="40" l="1"/>
  <c r="M243" i="40"/>
  <c r="Q243" i="40"/>
  <c r="AM640" i="40" l="1"/>
  <c r="AN640" i="40" s="1"/>
  <c r="H244" i="40"/>
  <c r="X244" i="40" s="1"/>
  <c r="N244" i="40" s="1"/>
  <c r="G244" i="40" s="1"/>
  <c r="S243" i="40"/>
  <c r="T243" i="40" s="1"/>
  <c r="J244" i="40"/>
  <c r="K244" i="40" s="1"/>
  <c r="U243" i="40" l="1"/>
  <c r="W243" i="40" s="1"/>
  <c r="O244" i="40"/>
  <c r="I244" i="40" s="1"/>
  <c r="L244" i="40" s="1"/>
  <c r="R244" i="40" l="1"/>
  <c r="M244" i="40"/>
  <c r="Q244" i="40"/>
  <c r="AM641" i="40" l="1"/>
  <c r="AN641" i="40" s="1"/>
  <c r="H245" i="40"/>
  <c r="X245" i="40" s="1"/>
  <c r="N245" i="40" s="1"/>
  <c r="G245" i="40" s="1"/>
  <c r="S244" i="40"/>
  <c r="T244" i="40"/>
  <c r="J245" i="40"/>
  <c r="K245" i="40" s="1"/>
  <c r="U244" i="40" l="1"/>
  <c r="W244" i="40" s="1"/>
  <c r="O245" i="40"/>
  <c r="I245" i="40" s="1"/>
  <c r="L245" i="40" s="1"/>
  <c r="R245" i="40" l="1"/>
  <c r="M245" i="40"/>
  <c r="Q245" i="40"/>
  <c r="AM642" i="40" l="1"/>
  <c r="AN642" i="40" s="1"/>
  <c r="H246" i="40"/>
  <c r="X246" i="40" s="1"/>
  <c r="N246" i="40" s="1"/>
  <c r="G246" i="40" s="1"/>
  <c r="S245" i="40"/>
  <c r="T245" i="40" s="1"/>
  <c r="J246" i="40"/>
  <c r="K246" i="40" s="1"/>
  <c r="U245" i="40" l="1"/>
  <c r="W245" i="40" s="1"/>
  <c r="O246" i="40"/>
  <c r="I246" i="40" s="1"/>
  <c r="R246" i="40" l="1"/>
  <c r="L246" i="40"/>
  <c r="Q246" i="40"/>
  <c r="H247" i="40" l="1"/>
  <c r="X247" i="40" s="1"/>
  <c r="N247" i="40" s="1"/>
  <c r="G247" i="40" s="1"/>
  <c r="S246" i="40"/>
  <c r="T246" i="40" s="1"/>
  <c r="J247" i="40"/>
  <c r="K247" i="40" s="1"/>
  <c r="M246" i="40"/>
  <c r="AM643" i="40" l="1"/>
  <c r="AN643" i="40" s="1"/>
  <c r="U246" i="40"/>
  <c r="W246" i="40" s="1"/>
  <c r="O247" i="40"/>
  <c r="I247" i="40" s="1"/>
  <c r="R247" i="40" l="1"/>
  <c r="S247" i="40" s="1"/>
  <c r="T247" i="40" s="1"/>
  <c r="L247" i="40"/>
  <c r="M247" i="40" s="1"/>
  <c r="U247" i="40" s="1"/>
  <c r="Q247" i="40"/>
  <c r="H248" i="40" l="1"/>
  <c r="X248" i="40" s="1"/>
  <c r="N248" i="40" s="1"/>
  <c r="G248" i="40" s="1"/>
  <c r="W247" i="40"/>
  <c r="J248" i="40"/>
  <c r="K248" i="40" s="1"/>
  <c r="AM644" i="40" l="1"/>
  <c r="AN644" i="40" s="1"/>
  <c r="O248" i="40"/>
  <c r="I248" i="40" l="1"/>
  <c r="L248" i="40" s="1"/>
  <c r="R248" i="40"/>
  <c r="S248" i="40" s="1"/>
  <c r="T248" i="40" s="1"/>
  <c r="M248" i="40"/>
  <c r="Q248" i="40"/>
  <c r="U248" i="40" l="1"/>
  <c r="H249" i="40"/>
  <c r="X249" i="40" s="1"/>
  <c r="N249" i="40" s="1"/>
  <c r="G249" i="40" s="1"/>
  <c r="W248" i="40"/>
  <c r="J249" i="40"/>
  <c r="K249" i="40" s="1"/>
  <c r="AM645" i="40" l="1"/>
  <c r="AN645" i="40" s="1"/>
  <c r="O249" i="40"/>
  <c r="I249" i="40" l="1"/>
  <c r="L249" i="40" s="1"/>
  <c r="R249" i="40"/>
  <c r="S249" i="40" s="1"/>
  <c r="T249" i="40" s="1"/>
  <c r="M249" i="40"/>
  <c r="Q249" i="40"/>
  <c r="U249" i="40" l="1"/>
  <c r="H250" i="40"/>
  <c r="X250" i="40" s="1"/>
  <c r="N250" i="40" s="1"/>
  <c r="G250" i="40" s="1"/>
  <c r="W249" i="40"/>
  <c r="J250" i="40"/>
  <c r="K250" i="40" s="1"/>
  <c r="AM646" i="40" l="1"/>
  <c r="AN646" i="40" s="1"/>
  <c r="O250" i="40"/>
  <c r="I250" i="40" l="1"/>
  <c r="L250" i="40" s="1"/>
  <c r="R250" i="40"/>
  <c r="S250" i="40" s="1"/>
  <c r="T250" i="40" s="1"/>
  <c r="M250" i="40"/>
  <c r="Q250" i="40"/>
  <c r="U250" i="40" l="1"/>
  <c r="H251" i="40"/>
  <c r="X251" i="40" s="1"/>
  <c r="N251" i="40" s="1"/>
  <c r="G251" i="40" s="1"/>
  <c r="W250" i="40"/>
  <c r="J251" i="40"/>
  <c r="K251" i="40" s="1"/>
  <c r="AM647" i="40" l="1"/>
  <c r="AN647" i="40" s="1"/>
  <c r="O251" i="40"/>
  <c r="I251" i="40" l="1"/>
  <c r="L251" i="40" s="1"/>
  <c r="R251" i="40"/>
  <c r="S251" i="40" s="1"/>
  <c r="T251" i="40" s="1"/>
  <c r="M251" i="40"/>
  <c r="U251" i="40" s="1"/>
  <c r="Q251" i="40"/>
  <c r="H252" i="40" l="1"/>
  <c r="X252" i="40" s="1"/>
  <c r="N252" i="40" s="1"/>
  <c r="G252" i="40" s="1"/>
  <c r="W251" i="40"/>
  <c r="J252" i="40"/>
  <c r="K252" i="40" s="1"/>
  <c r="AM648" i="40" l="1"/>
  <c r="AN648" i="40" s="1"/>
  <c r="O252" i="40"/>
  <c r="I252" i="40" l="1"/>
  <c r="L252" i="40" s="1"/>
  <c r="R252" i="40"/>
  <c r="S252" i="40" s="1"/>
  <c r="T252" i="40" s="1"/>
  <c r="M252" i="40"/>
  <c r="U252" i="40" s="1"/>
  <c r="Q252" i="40"/>
  <c r="H253" i="40" l="1"/>
  <c r="X253" i="40" s="1"/>
  <c r="N253" i="40" s="1"/>
  <c r="G253" i="40" s="1"/>
  <c r="W252" i="40"/>
  <c r="J253" i="40"/>
  <c r="K253" i="40" s="1"/>
  <c r="AM649" i="40" l="1"/>
  <c r="AN649" i="40" s="1"/>
  <c r="O253" i="40"/>
  <c r="I253" i="40" l="1"/>
  <c r="L253" i="40" s="1"/>
  <c r="R253" i="40"/>
  <c r="S253" i="40" s="1"/>
  <c r="T253" i="40" s="1"/>
  <c r="M253" i="40"/>
  <c r="U253" i="40" s="1"/>
  <c r="Q253" i="40"/>
  <c r="H254" i="40" l="1"/>
  <c r="X254" i="40" s="1"/>
  <c r="N254" i="40" s="1"/>
  <c r="G254" i="40" s="1"/>
  <c r="W253" i="40"/>
  <c r="J254" i="40"/>
  <c r="K254" i="40" s="1"/>
  <c r="AM650" i="40" l="1"/>
  <c r="AN650" i="40" s="1"/>
  <c r="O254" i="40"/>
  <c r="I254" i="40" l="1"/>
  <c r="L254" i="40" s="1"/>
  <c r="M254" i="40" s="1"/>
  <c r="R254" i="40"/>
  <c r="S254" i="40" s="1"/>
  <c r="T254" i="40" s="1"/>
  <c r="Q254" i="40"/>
  <c r="U254" i="40" l="1"/>
  <c r="H255" i="40"/>
  <c r="X255" i="40" s="1"/>
  <c r="N255" i="40" s="1"/>
  <c r="G255" i="40" s="1"/>
  <c r="W254" i="40"/>
  <c r="J255" i="40"/>
  <c r="K255" i="40" s="1"/>
  <c r="AM651" i="40" l="1"/>
  <c r="AN651" i="40" s="1"/>
  <c r="O255" i="40"/>
  <c r="I255" i="40" l="1"/>
  <c r="R255" i="40"/>
  <c r="S255" i="40" s="1"/>
  <c r="T255" i="40" s="1"/>
  <c r="L255" i="40"/>
  <c r="Q255" i="40"/>
  <c r="H256" i="40" l="1"/>
  <c r="X256" i="40" s="1"/>
  <c r="N256" i="40" s="1"/>
  <c r="G256" i="40" s="1"/>
  <c r="J256" i="40"/>
  <c r="K256" i="40" s="1"/>
  <c r="M255" i="40"/>
  <c r="U255" i="40" s="1"/>
  <c r="W255" i="40" s="1"/>
  <c r="AM652" i="40" l="1"/>
  <c r="AN652" i="40" s="1"/>
  <c r="O256" i="40"/>
  <c r="I256" i="40" l="1"/>
  <c r="L256" i="40" s="1"/>
  <c r="R256" i="40"/>
  <c r="S256" i="40" s="1"/>
  <c r="T256" i="40" s="1"/>
  <c r="M256" i="40"/>
  <c r="U256" i="40" s="1"/>
  <c r="Q256" i="40"/>
  <c r="H257" i="40" l="1"/>
  <c r="X257" i="40" s="1"/>
  <c r="N257" i="40" s="1"/>
  <c r="G257" i="40" s="1"/>
  <c r="W256" i="40"/>
  <c r="J257" i="40"/>
  <c r="K257" i="40" s="1"/>
  <c r="AM653" i="40" l="1"/>
  <c r="AN653" i="40" s="1"/>
  <c r="O257" i="40"/>
  <c r="I257" i="40" l="1"/>
  <c r="L257" i="40" s="1"/>
  <c r="R257" i="40"/>
  <c r="S257" i="40" s="1"/>
  <c r="T257" i="40" s="1"/>
  <c r="M257" i="40"/>
  <c r="Q257" i="40"/>
  <c r="H258" i="40" l="1"/>
  <c r="X258" i="40" s="1"/>
  <c r="N258" i="40" s="1"/>
  <c r="G258" i="40" s="1"/>
  <c r="U257" i="40"/>
  <c r="W257" i="40" s="1"/>
  <c r="J258" i="40"/>
  <c r="K258" i="40" s="1"/>
  <c r="AM654" i="40" l="1"/>
  <c r="AN654" i="40" s="1"/>
  <c r="O258" i="40"/>
  <c r="I258" i="40" s="1"/>
  <c r="L258" i="40" s="1"/>
  <c r="R258" i="40" l="1"/>
  <c r="S258" i="40" s="1"/>
  <c r="T258" i="40" s="1"/>
  <c r="M258" i="40"/>
  <c r="U258" i="40" s="1"/>
  <c r="Q258" i="40"/>
  <c r="AM655" i="40" l="1"/>
  <c r="AN655" i="40" s="1"/>
  <c r="H259" i="40"/>
  <c r="X259" i="40" s="1"/>
  <c r="N259" i="40" s="1"/>
  <c r="G259" i="40" s="1"/>
  <c r="W258" i="40"/>
  <c r="J259" i="40"/>
  <c r="K259" i="40" s="1"/>
  <c r="O259" i="40" l="1"/>
  <c r="I259" i="40" l="1"/>
  <c r="R259" i="40"/>
  <c r="S259" i="40" s="1"/>
  <c r="T259" i="40" s="1"/>
  <c r="L259" i="40"/>
  <c r="Q259" i="40"/>
  <c r="H260" i="40" l="1"/>
  <c r="X260" i="40" s="1"/>
  <c r="N260" i="40" s="1"/>
  <c r="G260" i="40" s="1"/>
  <c r="J260" i="40"/>
  <c r="K260" i="40" s="1"/>
  <c r="M259" i="40"/>
  <c r="U259" i="40" s="1"/>
  <c r="W259" i="40" s="1"/>
  <c r="AM656" i="40" l="1"/>
  <c r="AN656" i="40" s="1"/>
  <c r="O260" i="40"/>
  <c r="I260" i="40" l="1"/>
  <c r="L260" i="40" s="1"/>
  <c r="R260" i="40"/>
  <c r="S260" i="40" s="1"/>
  <c r="T260" i="40" s="1"/>
  <c r="M260" i="40"/>
  <c r="Q260" i="40"/>
  <c r="H261" i="40" l="1"/>
  <c r="X261" i="40" s="1"/>
  <c r="N261" i="40" s="1"/>
  <c r="G261" i="40" s="1"/>
  <c r="U260" i="40"/>
  <c r="W260" i="40" s="1"/>
  <c r="J261" i="40"/>
  <c r="K261" i="40" s="1"/>
  <c r="AM657" i="40" l="1"/>
  <c r="AN657" i="40" s="1"/>
  <c r="O261" i="40"/>
  <c r="I261" i="40" s="1"/>
  <c r="L261" i="40" s="1"/>
  <c r="R261" i="40" l="1"/>
  <c r="S261" i="40" s="1"/>
  <c r="T261" i="40" s="1"/>
  <c r="M261" i="40"/>
  <c r="U261" i="40" s="1"/>
  <c r="Q261" i="40"/>
  <c r="AM658" i="40" l="1"/>
  <c r="AN658" i="40" s="1"/>
  <c r="H262" i="40"/>
  <c r="X262" i="40" s="1"/>
  <c r="N262" i="40" s="1"/>
  <c r="G262" i="40" s="1"/>
  <c r="W261" i="40"/>
  <c r="J262" i="40"/>
  <c r="K262" i="40" s="1"/>
  <c r="O262" i="40" l="1"/>
  <c r="I262" i="40" l="1"/>
  <c r="L262" i="40" s="1"/>
  <c r="R262" i="40"/>
  <c r="S262" i="40" s="1"/>
  <c r="T262" i="40" s="1"/>
  <c r="M262" i="40"/>
  <c r="Q262" i="40"/>
  <c r="U262" i="40" l="1"/>
  <c r="H263" i="40"/>
  <c r="X263" i="40" s="1"/>
  <c r="N263" i="40" s="1"/>
  <c r="G263" i="40" s="1"/>
  <c r="W262" i="40"/>
  <c r="J263" i="40"/>
  <c r="K263" i="40" s="1"/>
  <c r="AM659" i="40" l="1"/>
  <c r="AN659" i="40" s="1"/>
  <c r="O263" i="40"/>
  <c r="I263" i="40" l="1"/>
  <c r="L263" i="40" s="1"/>
  <c r="R263" i="40"/>
  <c r="M263" i="40"/>
  <c r="Q263" i="40"/>
  <c r="H264" i="40" l="1"/>
  <c r="X264" i="40" s="1"/>
  <c r="N264" i="40" s="1"/>
  <c r="G264" i="40" s="1"/>
  <c r="S263" i="40"/>
  <c r="T263" i="40" s="1"/>
  <c r="J264" i="40"/>
  <c r="K264" i="40" s="1"/>
  <c r="AM660" i="40" l="1"/>
  <c r="AN660" i="40" s="1"/>
  <c r="U263" i="40"/>
  <c r="W263" i="40" s="1"/>
  <c r="O264" i="40"/>
  <c r="I264" i="40" s="1"/>
  <c r="L264" i="40" s="1"/>
  <c r="R264" i="40" l="1"/>
  <c r="M264" i="40"/>
  <c r="Q264" i="40"/>
  <c r="AM661" i="40" l="1"/>
  <c r="AN661" i="40" s="1"/>
  <c r="H265" i="40"/>
  <c r="X265" i="40" s="1"/>
  <c r="N265" i="40" s="1"/>
  <c r="G265" i="40" s="1"/>
  <c r="S264" i="40"/>
  <c r="T264" i="40" s="1"/>
  <c r="J265" i="40"/>
  <c r="K265" i="40" s="1"/>
  <c r="U264" i="40" l="1"/>
  <c r="W264" i="40" s="1"/>
  <c r="O265" i="40"/>
  <c r="I265" i="40" s="1"/>
  <c r="L265" i="40" s="1"/>
  <c r="R265" i="40" l="1"/>
  <c r="M265" i="40"/>
  <c r="Q265" i="40"/>
  <c r="AM662" i="40" l="1"/>
  <c r="AN662" i="40" s="1"/>
  <c r="H266" i="40"/>
  <c r="X266" i="40" s="1"/>
  <c r="N266" i="40" s="1"/>
  <c r="G266" i="40" s="1"/>
  <c r="S265" i="40"/>
  <c r="T265" i="40" s="1"/>
  <c r="J266" i="40"/>
  <c r="K266" i="40" s="1"/>
  <c r="U265" i="40" l="1"/>
  <c r="W265" i="40" s="1"/>
  <c r="O266" i="40"/>
  <c r="I266" i="40" s="1"/>
  <c r="L266" i="40" s="1"/>
  <c r="R266" i="40" l="1"/>
  <c r="S266" i="40" s="1"/>
  <c r="T266" i="40" s="1"/>
  <c r="M266" i="40"/>
  <c r="U266" i="40" s="1"/>
  <c r="Q266" i="40"/>
  <c r="AM663" i="40" l="1"/>
  <c r="AN663" i="40" s="1"/>
  <c r="H267" i="40"/>
  <c r="X267" i="40" s="1"/>
  <c r="N267" i="40" s="1"/>
  <c r="G267" i="40" s="1"/>
  <c r="W266" i="40"/>
  <c r="J267" i="40"/>
  <c r="K267" i="40" s="1"/>
  <c r="O267" i="40" l="1"/>
  <c r="I267" i="40" l="1"/>
  <c r="L267" i="40" s="1"/>
  <c r="R267" i="40"/>
  <c r="S267" i="40" s="1"/>
  <c r="T267" i="40" s="1"/>
  <c r="M267" i="40"/>
  <c r="Q267" i="40"/>
  <c r="U267" i="40" l="1"/>
  <c r="H268" i="40"/>
  <c r="X268" i="40" s="1"/>
  <c r="N268" i="40" s="1"/>
  <c r="G268" i="40" s="1"/>
  <c r="W267" i="40"/>
  <c r="J268" i="40"/>
  <c r="K268" i="40" s="1"/>
  <c r="AM664" i="40" l="1"/>
  <c r="AN664" i="40" s="1"/>
  <c r="O268" i="40"/>
  <c r="I268" i="40" l="1"/>
  <c r="L268" i="40" s="1"/>
  <c r="R268" i="40"/>
  <c r="S268" i="40" s="1"/>
  <c r="T268" i="40" s="1"/>
  <c r="M268" i="40"/>
  <c r="Q268" i="40"/>
  <c r="U268" i="40" l="1"/>
  <c r="H269" i="40"/>
  <c r="X269" i="40" s="1"/>
  <c r="N269" i="40" s="1"/>
  <c r="G269" i="40" s="1"/>
  <c r="W268" i="40"/>
  <c r="J269" i="40"/>
  <c r="K269" i="40" s="1"/>
  <c r="AM665" i="40" l="1"/>
  <c r="AN665" i="40" s="1"/>
  <c r="O269" i="40"/>
  <c r="I269" i="40" l="1"/>
  <c r="L269" i="40" s="1"/>
  <c r="R269" i="40"/>
  <c r="S269" i="40" s="1"/>
  <c r="T269" i="40" s="1"/>
  <c r="M269" i="40"/>
  <c r="Q269" i="40"/>
  <c r="U269" i="40" l="1"/>
  <c r="H270" i="40"/>
  <c r="X270" i="40" s="1"/>
  <c r="N270" i="40" s="1"/>
  <c r="G270" i="40" s="1"/>
  <c r="W269" i="40"/>
  <c r="J270" i="40"/>
  <c r="K270" i="40" s="1"/>
  <c r="AM666" i="40" l="1"/>
  <c r="AN666" i="40" s="1"/>
  <c r="O270" i="40"/>
  <c r="I270" i="40" l="1"/>
  <c r="L270" i="40" s="1"/>
  <c r="R270" i="40"/>
  <c r="S270" i="40" s="1"/>
  <c r="T270" i="40" s="1"/>
  <c r="M270" i="40"/>
  <c r="Q270" i="40"/>
  <c r="U270" i="40" l="1"/>
  <c r="H271" i="40"/>
  <c r="X271" i="40" s="1"/>
  <c r="N271" i="40" s="1"/>
  <c r="G271" i="40" s="1"/>
  <c r="W270" i="40"/>
  <c r="J271" i="40"/>
  <c r="K271" i="40" s="1"/>
  <c r="AM667" i="40" l="1"/>
  <c r="AN667" i="40" s="1"/>
  <c r="O271" i="40"/>
  <c r="I271" i="40" l="1"/>
  <c r="L271" i="40" s="1"/>
  <c r="R271" i="40"/>
  <c r="S271" i="40" s="1"/>
  <c r="T271" i="40" s="1"/>
  <c r="M271" i="40"/>
  <c r="Q271" i="40"/>
  <c r="U271" i="40" l="1"/>
  <c r="H272" i="40"/>
  <c r="X272" i="40" s="1"/>
  <c r="N272" i="40" s="1"/>
  <c r="G272" i="40" s="1"/>
  <c r="W271" i="40"/>
  <c r="J272" i="40"/>
  <c r="K272" i="40" s="1"/>
  <c r="AM668" i="40" l="1"/>
  <c r="AN668" i="40" s="1"/>
  <c r="O272" i="40"/>
  <c r="I272" i="40" l="1"/>
  <c r="L272" i="40" s="1"/>
  <c r="R272" i="40"/>
  <c r="S272" i="40" s="1"/>
  <c r="T272" i="40" s="1"/>
  <c r="M272" i="40"/>
  <c r="Q272" i="40"/>
  <c r="U272" i="40" l="1"/>
  <c r="H273" i="40"/>
  <c r="X273" i="40" s="1"/>
  <c r="N273" i="40" s="1"/>
  <c r="G273" i="40" s="1"/>
  <c r="W272" i="40"/>
  <c r="J273" i="40"/>
  <c r="K273" i="40" s="1"/>
  <c r="AM669" i="40" l="1"/>
  <c r="AN669" i="40" s="1"/>
  <c r="O273" i="40"/>
  <c r="I273" i="40" l="1"/>
  <c r="L273" i="40" s="1"/>
  <c r="R273" i="40"/>
  <c r="S273" i="40" s="1"/>
  <c r="T273" i="40" s="1"/>
  <c r="M273" i="40"/>
  <c r="Q273" i="40"/>
  <c r="U273" i="40" l="1"/>
  <c r="H274" i="40"/>
  <c r="X274" i="40" s="1"/>
  <c r="N274" i="40" s="1"/>
  <c r="G274" i="40" s="1"/>
  <c r="W273" i="40"/>
  <c r="J274" i="40"/>
  <c r="K274" i="40" s="1"/>
  <c r="AM670" i="40" l="1"/>
  <c r="AN670" i="40" s="1"/>
  <c r="O274" i="40"/>
  <c r="I274" i="40" l="1"/>
  <c r="L274" i="40" s="1"/>
  <c r="R274" i="40"/>
  <c r="S274" i="40" s="1"/>
  <c r="T274" i="40" s="1"/>
  <c r="M274" i="40"/>
  <c r="Q274" i="40"/>
  <c r="U274" i="40" l="1"/>
  <c r="H275" i="40"/>
  <c r="X275" i="40" s="1"/>
  <c r="N275" i="40" s="1"/>
  <c r="G275" i="40" s="1"/>
  <c r="W274" i="40"/>
  <c r="J275" i="40"/>
  <c r="K275" i="40" s="1"/>
  <c r="AM671" i="40" l="1"/>
  <c r="AN671" i="40" s="1"/>
  <c r="O275" i="40"/>
  <c r="I275" i="40" l="1"/>
  <c r="L275" i="40" s="1"/>
  <c r="R275" i="40"/>
  <c r="S275" i="40" s="1"/>
  <c r="T275" i="40" s="1"/>
  <c r="M275" i="40"/>
  <c r="Q275" i="40"/>
  <c r="U275" i="40" l="1"/>
  <c r="H276" i="40"/>
  <c r="X276" i="40" s="1"/>
  <c r="N276" i="40" s="1"/>
  <c r="G276" i="40" s="1"/>
  <c r="W275" i="40"/>
  <c r="J276" i="40"/>
  <c r="K276" i="40" s="1"/>
  <c r="AM672" i="40" l="1"/>
  <c r="AN672" i="40" s="1"/>
  <c r="O276" i="40"/>
  <c r="I276" i="40" l="1"/>
  <c r="L276" i="40" s="1"/>
  <c r="R276" i="40"/>
  <c r="S276" i="40" s="1"/>
  <c r="T276" i="40" s="1"/>
  <c r="M276" i="40"/>
  <c r="Q276" i="40"/>
  <c r="H277" i="40" l="1"/>
  <c r="X277" i="40" s="1"/>
  <c r="N277" i="40" s="1"/>
  <c r="G277" i="40" s="1"/>
  <c r="U276" i="40"/>
  <c r="W276" i="40" s="1"/>
  <c r="J277" i="40"/>
  <c r="K277" i="40" s="1"/>
  <c r="O277" i="40" l="1"/>
  <c r="I277" i="40" s="1"/>
  <c r="L277" i="40" s="1"/>
  <c r="R277" i="40" l="1"/>
  <c r="S277" i="40" s="1"/>
  <c r="T277" i="40" s="1"/>
  <c r="M277" i="40"/>
  <c r="U277" i="40" s="1"/>
  <c r="Q277" i="40"/>
  <c r="H278" i="40" l="1"/>
  <c r="X278" i="40" s="1"/>
  <c r="N278" i="40" s="1"/>
  <c r="G278" i="40" s="1"/>
  <c r="W277" i="40"/>
  <c r="J278" i="40"/>
  <c r="K278" i="40" s="1"/>
  <c r="O278" i="40" l="1"/>
  <c r="I278" i="40" l="1"/>
  <c r="L278" i="40" s="1"/>
  <c r="R278" i="40"/>
  <c r="S278" i="40" s="1"/>
  <c r="T278" i="40" s="1"/>
  <c r="M278" i="40"/>
  <c r="Q278" i="40"/>
  <c r="U278" i="40" l="1"/>
  <c r="H279" i="40"/>
  <c r="X279" i="40" s="1"/>
  <c r="N279" i="40" s="1"/>
  <c r="G279" i="40" s="1"/>
  <c r="W278" i="40"/>
  <c r="J279" i="40"/>
  <c r="K279" i="40" s="1"/>
  <c r="O279" i="40" l="1"/>
  <c r="I279" i="40" l="1"/>
  <c r="R279" i="40"/>
  <c r="S279" i="40" s="1"/>
  <c r="T279" i="40" s="1"/>
  <c r="L279" i="40"/>
  <c r="M279" i="40" s="1"/>
  <c r="U279" i="40" s="1"/>
  <c r="Q279" i="40"/>
  <c r="H280" i="40" l="1"/>
  <c r="X280" i="40" s="1"/>
  <c r="N280" i="40" s="1"/>
  <c r="G280" i="40" s="1"/>
  <c r="W279" i="40"/>
  <c r="J280" i="40"/>
  <c r="K280" i="40" s="1"/>
  <c r="O280" i="40" l="1"/>
  <c r="I280" i="40" l="1"/>
  <c r="R280" i="40"/>
  <c r="S280" i="40" s="1"/>
  <c r="T280" i="40" s="1"/>
  <c r="L280" i="40"/>
  <c r="Q280" i="40"/>
  <c r="H281" i="40" l="1"/>
  <c r="X281" i="40" s="1"/>
  <c r="N281" i="40" s="1"/>
  <c r="G281" i="40" s="1"/>
  <c r="J281" i="40"/>
  <c r="K281" i="40" s="1"/>
  <c r="M280" i="40"/>
  <c r="U280" i="40" s="1"/>
  <c r="W280" i="40" s="1"/>
  <c r="O281" i="40" l="1"/>
  <c r="I281" i="40" l="1"/>
  <c r="L281" i="40" s="1"/>
  <c r="R281" i="40"/>
  <c r="S281" i="40" s="1"/>
  <c r="T281" i="40" s="1"/>
  <c r="M281" i="40"/>
  <c r="Q281" i="40"/>
  <c r="U281" i="40" l="1"/>
  <c r="H282" i="40"/>
  <c r="X282" i="40" s="1"/>
  <c r="N282" i="40" s="1"/>
  <c r="G282" i="40" s="1"/>
  <c r="W281" i="40"/>
  <c r="J282" i="40"/>
  <c r="K282" i="40" s="1"/>
  <c r="O282" i="40" l="1"/>
  <c r="I282" i="40" l="1"/>
  <c r="L282" i="40" s="1"/>
  <c r="R282" i="40"/>
  <c r="S282" i="40" s="1"/>
  <c r="T282" i="40" s="1"/>
  <c r="M282" i="40"/>
  <c r="Q282" i="40"/>
  <c r="U282" i="40" l="1"/>
  <c r="H283" i="40"/>
  <c r="X283" i="40" s="1"/>
  <c r="N283" i="40" s="1"/>
  <c r="G283" i="40" s="1"/>
  <c r="W282" i="40"/>
  <c r="J283" i="40"/>
  <c r="K283" i="40" s="1"/>
  <c r="O283" i="40" l="1"/>
  <c r="I283" i="40" l="1"/>
  <c r="L283" i="40" s="1"/>
  <c r="R283" i="40"/>
  <c r="M283" i="40"/>
  <c r="Q283" i="40"/>
  <c r="H284" i="40" l="1"/>
  <c r="X284" i="40" s="1"/>
  <c r="N284" i="40" s="1"/>
  <c r="G284" i="40" s="1"/>
  <c r="S283" i="40"/>
  <c r="T283" i="40" s="1"/>
  <c r="J284" i="40"/>
  <c r="K284" i="40" s="1"/>
  <c r="U283" i="40" l="1"/>
  <c r="W283" i="40" s="1"/>
  <c r="O284" i="40"/>
  <c r="I284" i="40" s="1"/>
  <c r="R284" i="40" l="1"/>
  <c r="S284" i="40" s="1"/>
  <c r="T284" i="40" s="1"/>
  <c r="L284" i="40"/>
  <c r="Q284" i="40"/>
  <c r="H285" i="40" l="1"/>
  <c r="X285" i="40" s="1"/>
  <c r="N285" i="40" s="1"/>
  <c r="G285" i="40" s="1"/>
  <c r="J285" i="40"/>
  <c r="K285" i="40" s="1"/>
  <c r="M284" i="40"/>
  <c r="U284" i="40" s="1"/>
  <c r="W284" i="40" s="1"/>
  <c r="O285" i="40" l="1"/>
  <c r="I285" i="40" l="1"/>
  <c r="R285" i="40"/>
  <c r="S285" i="40" s="1"/>
  <c r="T285" i="40" s="1"/>
  <c r="L285" i="40"/>
  <c r="Q285" i="40"/>
  <c r="H286" i="40" l="1"/>
  <c r="X286" i="40" s="1"/>
  <c r="N286" i="40" s="1"/>
  <c r="G286" i="40" s="1"/>
  <c r="J286" i="40"/>
  <c r="K286" i="40" s="1"/>
  <c r="M285" i="40"/>
  <c r="U285" i="40" s="1"/>
  <c r="W285" i="40" s="1"/>
  <c r="O286" i="40" l="1"/>
  <c r="I286" i="40" l="1"/>
  <c r="L286" i="40" s="1"/>
  <c r="R286" i="40"/>
  <c r="S286" i="40" s="1"/>
  <c r="T286" i="40" s="1"/>
  <c r="M286" i="40"/>
  <c r="Q286" i="40"/>
  <c r="U286" i="40" l="1"/>
  <c r="H287" i="40"/>
  <c r="X287" i="40" s="1"/>
  <c r="N287" i="40" s="1"/>
  <c r="G287" i="40" s="1"/>
  <c r="W286" i="40"/>
  <c r="J287" i="40"/>
  <c r="K287" i="40" s="1"/>
  <c r="O287" i="40" l="1"/>
  <c r="I287" i="40" l="1"/>
  <c r="L287" i="40" s="1"/>
  <c r="R287" i="40"/>
  <c r="S287" i="40" s="1"/>
  <c r="T287" i="40" s="1"/>
  <c r="M287" i="40"/>
  <c r="Q287" i="40"/>
  <c r="U287" i="40" l="1"/>
  <c r="H288" i="40"/>
  <c r="X288" i="40" s="1"/>
  <c r="N288" i="40" s="1"/>
  <c r="G288" i="40" s="1"/>
  <c r="W287" i="40"/>
  <c r="J288" i="40"/>
  <c r="K288" i="40" s="1"/>
  <c r="O288" i="40" l="1"/>
  <c r="I288" i="40" l="1"/>
  <c r="R288" i="40"/>
  <c r="S288" i="40" s="1"/>
  <c r="T288" i="40" s="1"/>
  <c r="L288" i="40"/>
  <c r="Q288" i="40"/>
  <c r="H289" i="40" l="1"/>
  <c r="X289" i="40" s="1"/>
  <c r="N289" i="40" s="1"/>
  <c r="G289" i="40" s="1"/>
  <c r="J289" i="40"/>
  <c r="K289" i="40" s="1"/>
  <c r="M288" i="40"/>
  <c r="U288" i="40" s="1"/>
  <c r="W288" i="40" s="1"/>
  <c r="O289" i="40" l="1"/>
  <c r="I289" i="40" l="1"/>
  <c r="L289" i="40" s="1"/>
  <c r="R289" i="40"/>
  <c r="M289" i="40"/>
  <c r="Q289" i="40"/>
  <c r="H290" i="40" l="1"/>
  <c r="X290" i="40" s="1"/>
  <c r="N290" i="40" s="1"/>
  <c r="G290" i="40" s="1"/>
  <c r="S289" i="40"/>
  <c r="T289" i="40" s="1"/>
  <c r="J290" i="40"/>
  <c r="K290" i="40" s="1"/>
  <c r="U289" i="40" l="1"/>
  <c r="W289" i="40" s="1"/>
  <c r="O290" i="40"/>
  <c r="I290" i="40" s="1"/>
  <c r="L290" i="40" s="1"/>
  <c r="R290" i="40" l="1"/>
  <c r="S290" i="40" s="1"/>
  <c r="T290" i="40" s="1"/>
  <c r="M290" i="40"/>
  <c r="U290" i="40" s="1"/>
  <c r="Q290" i="40"/>
  <c r="H291" i="40" l="1"/>
  <c r="X291" i="40" s="1"/>
  <c r="N291" i="40" s="1"/>
  <c r="G291" i="40" s="1"/>
  <c r="W290" i="40"/>
  <c r="J291" i="40"/>
  <c r="K291" i="40" s="1"/>
  <c r="O291" i="40" l="1"/>
  <c r="I291" i="40" l="1"/>
  <c r="L291" i="40" s="1"/>
  <c r="M291" i="40" s="1"/>
  <c r="R291" i="40"/>
  <c r="Q291" i="40"/>
  <c r="H292" i="40" l="1"/>
  <c r="X292" i="40" s="1"/>
  <c r="N292" i="40" s="1"/>
  <c r="G292" i="40" s="1"/>
  <c r="S291" i="40"/>
  <c r="T291" i="40" s="1"/>
  <c r="J292" i="40"/>
  <c r="K292" i="40" s="1"/>
  <c r="U291" i="40" l="1"/>
  <c r="W291" i="40" s="1"/>
  <c r="O292" i="40"/>
  <c r="I292" i="40" s="1"/>
  <c r="L292" i="40" s="1"/>
  <c r="R292" i="40" l="1"/>
  <c r="M292" i="40"/>
  <c r="Q292" i="40"/>
  <c r="H293" i="40" l="1"/>
  <c r="X293" i="40" s="1"/>
  <c r="N293" i="40" s="1"/>
  <c r="G293" i="40" s="1"/>
  <c r="S292" i="40"/>
  <c r="T292" i="40"/>
  <c r="J293" i="40"/>
  <c r="K293" i="40" s="1"/>
  <c r="U292" i="40" l="1"/>
  <c r="W292" i="40" s="1"/>
  <c r="O293" i="40"/>
  <c r="I293" i="40" s="1"/>
  <c r="R293" i="40" l="1"/>
  <c r="S293" i="40" s="1"/>
  <c r="T293" i="40" s="1"/>
  <c r="L293" i="40"/>
  <c r="M293" i="40" s="1"/>
  <c r="U293" i="40" s="1"/>
  <c r="Q293" i="40"/>
  <c r="H294" i="40" l="1"/>
  <c r="X294" i="40" s="1"/>
  <c r="N294" i="40" s="1"/>
  <c r="G294" i="40" s="1"/>
  <c r="W293" i="40"/>
  <c r="J294" i="40"/>
  <c r="K294" i="40" s="1"/>
  <c r="O294" i="40" l="1"/>
  <c r="I294" i="40" l="1"/>
  <c r="L294" i="40" s="1"/>
  <c r="R294" i="40"/>
  <c r="S294" i="40" s="1"/>
  <c r="T294" i="40" s="1"/>
  <c r="M294" i="40"/>
  <c r="U294" i="40" s="1"/>
  <c r="Q294" i="40"/>
  <c r="H295" i="40" l="1"/>
  <c r="X295" i="40" s="1"/>
  <c r="N295" i="40" s="1"/>
  <c r="G295" i="40" s="1"/>
  <c r="W294" i="40"/>
  <c r="J295" i="40"/>
  <c r="K295" i="40" s="1"/>
  <c r="O295" i="40" l="1"/>
  <c r="I295" i="40" l="1"/>
  <c r="L295" i="40" s="1"/>
  <c r="R295" i="40"/>
  <c r="S295" i="40" s="1"/>
  <c r="T295" i="40" s="1"/>
  <c r="M295" i="40"/>
  <c r="U295" i="40" s="1"/>
  <c r="Q295" i="40"/>
  <c r="H296" i="40" l="1"/>
  <c r="X296" i="40" s="1"/>
  <c r="N296" i="40" s="1"/>
  <c r="G296" i="40" s="1"/>
  <c r="W295" i="40"/>
  <c r="J296" i="40"/>
  <c r="K296" i="40" s="1"/>
  <c r="O296" i="40" l="1"/>
  <c r="I296" i="40" l="1"/>
  <c r="L296" i="40" s="1"/>
  <c r="R296" i="40"/>
  <c r="S296" i="40" s="1"/>
  <c r="T296" i="40" s="1"/>
  <c r="M296" i="40"/>
  <c r="Q296" i="40"/>
  <c r="U296" i="40" l="1"/>
  <c r="H297" i="40"/>
  <c r="X297" i="40" s="1"/>
  <c r="N297" i="40" s="1"/>
  <c r="G297" i="40" s="1"/>
  <c r="W296" i="40"/>
  <c r="J297" i="40"/>
  <c r="K297" i="40" s="1"/>
  <c r="O297" i="40" l="1"/>
  <c r="I297" i="40" l="1"/>
  <c r="L297" i="40" s="1"/>
  <c r="R297" i="40"/>
  <c r="S297" i="40" s="1"/>
  <c r="T297" i="40" s="1"/>
  <c r="M297" i="40"/>
  <c r="Q297" i="40"/>
  <c r="U297" i="40" l="1"/>
  <c r="H298" i="40"/>
  <c r="X298" i="40" s="1"/>
  <c r="N298" i="40" s="1"/>
  <c r="G298" i="40" s="1"/>
  <c r="W297" i="40"/>
  <c r="J298" i="40"/>
  <c r="K298" i="40" s="1"/>
  <c r="O298" i="40" l="1"/>
  <c r="I298" i="40" l="1"/>
  <c r="L298" i="40" s="1"/>
  <c r="R298" i="40"/>
  <c r="M298" i="40"/>
  <c r="Q298" i="40"/>
  <c r="H299" i="40" l="1"/>
  <c r="X299" i="40" s="1"/>
  <c r="N299" i="40" s="1"/>
  <c r="G299" i="40" s="1"/>
  <c r="S298" i="40"/>
  <c r="T298" i="40" s="1"/>
  <c r="J299" i="40"/>
  <c r="K299" i="40" s="1"/>
  <c r="U298" i="40" l="1"/>
  <c r="W298" i="40" s="1"/>
  <c r="O299" i="40"/>
  <c r="I299" i="40" s="1"/>
  <c r="R299" i="40" l="1"/>
  <c r="L299" i="40"/>
  <c r="Q299" i="40"/>
  <c r="H300" i="40" l="1"/>
  <c r="X300" i="40" s="1"/>
  <c r="N300" i="40" s="1"/>
  <c r="G300" i="40" s="1"/>
  <c r="S299" i="40"/>
  <c r="T299" i="40" s="1"/>
  <c r="J300" i="40"/>
  <c r="K300" i="40" s="1"/>
  <c r="M299" i="40"/>
  <c r="U299" i="40" l="1"/>
  <c r="W299" i="40" s="1"/>
  <c r="O300" i="40"/>
  <c r="I300" i="40" s="1"/>
  <c r="R300" i="40" l="1"/>
  <c r="S300" i="40" s="1"/>
  <c r="T300" i="40" s="1"/>
  <c r="L300" i="40"/>
  <c r="M300" i="40" s="1"/>
  <c r="U300" i="40" s="1"/>
  <c r="Q300" i="40"/>
  <c r="H301" i="40" l="1"/>
  <c r="X301" i="40" s="1"/>
  <c r="N301" i="40" s="1"/>
  <c r="G301" i="40" s="1"/>
  <c r="W300" i="40"/>
  <c r="J301" i="40"/>
  <c r="K301" i="40" s="1"/>
  <c r="O301" i="40" l="1"/>
  <c r="I301" i="40" l="1"/>
  <c r="R301" i="40"/>
  <c r="S301" i="40" s="1"/>
  <c r="T301" i="40" s="1"/>
  <c r="L301" i="40"/>
  <c r="Q301" i="40"/>
  <c r="H302" i="40" l="1"/>
  <c r="X302" i="40" s="1"/>
  <c r="N302" i="40" s="1"/>
  <c r="G302" i="40" s="1"/>
  <c r="M301" i="40"/>
  <c r="U301" i="40" s="1"/>
  <c r="W301" i="40" s="1"/>
  <c r="J302" i="40"/>
  <c r="K302" i="40" s="1"/>
  <c r="O302" i="40" l="1"/>
  <c r="I302" i="40" l="1"/>
  <c r="L302" i="40" s="1"/>
  <c r="R302" i="40"/>
  <c r="S302" i="40" s="1"/>
  <c r="T302" i="40" s="1"/>
  <c r="M302" i="40"/>
  <c r="Q302" i="40"/>
  <c r="U302" i="40" l="1"/>
  <c r="H303" i="40"/>
  <c r="X303" i="40" s="1"/>
  <c r="N303" i="40" s="1"/>
  <c r="G303" i="40" s="1"/>
  <c r="W302" i="40"/>
  <c r="J303" i="40"/>
  <c r="K303" i="40" s="1"/>
  <c r="O303" i="40" l="1"/>
  <c r="I303" i="40" l="1"/>
  <c r="L303" i="40" s="1"/>
  <c r="R303" i="40"/>
  <c r="M303" i="40"/>
  <c r="Q303" i="40"/>
  <c r="H304" i="40" l="1"/>
  <c r="X304" i="40" s="1"/>
  <c r="N304" i="40" s="1"/>
  <c r="G304" i="40" s="1"/>
  <c r="S303" i="40"/>
  <c r="T303" i="40" s="1"/>
  <c r="J304" i="40"/>
  <c r="K304" i="40" s="1"/>
  <c r="U303" i="40" l="1"/>
  <c r="W303" i="40" s="1"/>
  <c r="O304" i="40"/>
  <c r="I304" i="40" s="1"/>
  <c r="L304" i="40" s="1"/>
  <c r="R304" i="40" l="1"/>
  <c r="M304" i="40"/>
  <c r="Q304" i="40"/>
  <c r="H305" i="40" l="1"/>
  <c r="X305" i="40" s="1"/>
  <c r="N305" i="40" s="1"/>
  <c r="G305" i="40" s="1"/>
  <c r="S304" i="40"/>
  <c r="T304" i="40"/>
  <c r="J305" i="40"/>
  <c r="K305" i="40" s="1"/>
  <c r="U304" i="40" l="1"/>
  <c r="W304" i="40" s="1"/>
  <c r="O305" i="40"/>
  <c r="I305" i="40" s="1"/>
  <c r="L305" i="40" s="1"/>
  <c r="R305" i="40" l="1"/>
  <c r="S305" i="40" s="1"/>
  <c r="T305" i="40" s="1"/>
  <c r="M305" i="40"/>
  <c r="U305" i="40" s="1"/>
  <c r="Q305" i="40"/>
  <c r="H306" i="40" l="1"/>
  <c r="X306" i="40" s="1"/>
  <c r="N306" i="40" s="1"/>
  <c r="G306" i="40" s="1"/>
  <c r="W305" i="40"/>
  <c r="J306" i="40"/>
  <c r="K306" i="40" s="1"/>
  <c r="O306" i="40" l="1"/>
  <c r="I306" i="40" l="1"/>
  <c r="L306" i="40" s="1"/>
  <c r="R306" i="40"/>
  <c r="S306" i="40" s="1"/>
  <c r="T306" i="40" s="1"/>
  <c r="M306" i="40"/>
  <c r="Q306" i="40"/>
  <c r="U306" i="40" l="1"/>
  <c r="H307" i="40"/>
  <c r="X307" i="40" s="1"/>
  <c r="N307" i="40" s="1"/>
  <c r="G307" i="40" s="1"/>
  <c r="W306" i="40"/>
  <c r="J307" i="40"/>
  <c r="K307" i="40" s="1"/>
  <c r="O307" i="40" l="1"/>
  <c r="I307" i="40" l="1"/>
  <c r="R307" i="40"/>
  <c r="S307" i="40" s="1"/>
  <c r="T307" i="40" s="1"/>
  <c r="L307" i="40"/>
  <c r="Q307" i="40"/>
  <c r="H308" i="40" l="1"/>
  <c r="X308" i="40" s="1"/>
  <c r="N308" i="40" s="1"/>
  <c r="G308" i="40" s="1"/>
  <c r="J308" i="40"/>
  <c r="K308" i="40" s="1"/>
  <c r="M307" i="40"/>
  <c r="U307" i="40" s="1"/>
  <c r="W307" i="40" s="1"/>
  <c r="O308" i="40" l="1"/>
  <c r="I308" i="40" l="1"/>
  <c r="L308" i="40" s="1"/>
  <c r="R308" i="40"/>
  <c r="S308" i="40" s="1"/>
  <c r="T308" i="40" s="1"/>
  <c r="M308" i="40"/>
  <c r="Q308" i="40"/>
  <c r="U308" i="40" l="1"/>
  <c r="H309" i="40"/>
  <c r="X309" i="40" s="1"/>
  <c r="N309" i="40" s="1"/>
  <c r="G309" i="40" s="1"/>
  <c r="W308" i="40"/>
  <c r="J309" i="40"/>
  <c r="K309" i="40" s="1"/>
  <c r="O309" i="40" l="1"/>
  <c r="I309" i="40" l="1"/>
  <c r="L309" i="40" s="1"/>
  <c r="R309" i="40"/>
  <c r="S309" i="40" s="1"/>
  <c r="T309" i="40" s="1"/>
  <c r="M309" i="40"/>
  <c r="Q309" i="40"/>
  <c r="U309" i="40" l="1"/>
  <c r="H310" i="40"/>
  <c r="X310" i="40" s="1"/>
  <c r="N310" i="40" s="1"/>
  <c r="G310" i="40" s="1"/>
  <c r="W309" i="40"/>
  <c r="J310" i="40"/>
  <c r="K310" i="40" s="1"/>
  <c r="O310" i="40" l="1"/>
  <c r="I310" i="40" l="1"/>
  <c r="L310" i="40" s="1"/>
  <c r="R310" i="40"/>
  <c r="S310" i="40" s="1"/>
  <c r="T310" i="40" s="1"/>
  <c r="M310" i="40"/>
  <c r="Q310" i="40"/>
  <c r="U310" i="40" l="1"/>
  <c r="H311" i="40"/>
  <c r="X311" i="40" s="1"/>
  <c r="N311" i="40" s="1"/>
  <c r="G311" i="40" s="1"/>
  <c r="W310" i="40"/>
  <c r="J311" i="40"/>
  <c r="K311" i="40" s="1"/>
  <c r="O311" i="40" l="1"/>
  <c r="I311" i="40" l="1"/>
  <c r="L311" i="40" s="1"/>
  <c r="R311" i="40"/>
  <c r="S311" i="40" s="1"/>
  <c r="T311" i="40" s="1"/>
  <c r="M311" i="40"/>
  <c r="Q311" i="40"/>
  <c r="H312" i="40" l="1"/>
  <c r="X312" i="40" s="1"/>
  <c r="N312" i="40" s="1"/>
  <c r="G312" i="40" s="1"/>
  <c r="U311" i="40"/>
  <c r="W311" i="40" s="1"/>
  <c r="J312" i="40"/>
  <c r="K312" i="40" s="1"/>
  <c r="O312" i="40" l="1"/>
  <c r="I312" i="40" s="1"/>
  <c r="L312" i="40" s="1"/>
  <c r="R312" i="40" l="1"/>
  <c r="S312" i="40" s="1"/>
  <c r="T312" i="40" s="1"/>
  <c r="M312" i="40"/>
  <c r="U312" i="40" s="1"/>
  <c r="Q312" i="40"/>
  <c r="H313" i="40" l="1"/>
  <c r="X313" i="40" s="1"/>
  <c r="N313" i="40" s="1"/>
  <c r="G313" i="40" s="1"/>
  <c r="W312" i="40"/>
  <c r="J313" i="40"/>
  <c r="K313" i="40" s="1"/>
  <c r="O313" i="40" l="1"/>
  <c r="I313" i="40" l="1"/>
  <c r="L313" i="40" s="1"/>
  <c r="R313" i="40"/>
  <c r="S313" i="40" s="1"/>
  <c r="T313" i="40" s="1"/>
  <c r="M313" i="40"/>
  <c r="Q313" i="40"/>
  <c r="U313" i="40" l="1"/>
  <c r="H314" i="40"/>
  <c r="X314" i="40" s="1"/>
  <c r="N314" i="40" s="1"/>
  <c r="G314" i="40" s="1"/>
  <c r="W313" i="40"/>
  <c r="J314" i="40"/>
  <c r="K314" i="40" s="1"/>
  <c r="O314" i="40" l="1"/>
  <c r="I314" i="40" l="1"/>
  <c r="L314" i="40" s="1"/>
  <c r="R314" i="40"/>
  <c r="S314" i="40" s="1"/>
  <c r="T314" i="40" s="1"/>
  <c r="M314" i="40"/>
  <c r="Q314" i="40"/>
  <c r="U314" i="40" l="1"/>
  <c r="H315" i="40"/>
  <c r="X315" i="40" s="1"/>
  <c r="N315" i="40" s="1"/>
  <c r="G315" i="40" s="1"/>
  <c r="W314" i="40"/>
  <c r="J315" i="40"/>
  <c r="K315" i="40" s="1"/>
  <c r="O315" i="40" l="1"/>
  <c r="I315" i="40" l="1"/>
  <c r="L315" i="40" s="1"/>
  <c r="R315" i="40"/>
  <c r="S315" i="40" s="1"/>
  <c r="T315" i="40" s="1"/>
  <c r="M315" i="40"/>
  <c r="Q315" i="40"/>
  <c r="U315" i="40" l="1"/>
  <c r="H316" i="40"/>
  <c r="X316" i="40" s="1"/>
  <c r="N316" i="40" s="1"/>
  <c r="G316" i="40" s="1"/>
  <c r="W315" i="40"/>
  <c r="J316" i="40"/>
  <c r="K316" i="40" s="1"/>
  <c r="O316" i="40" l="1"/>
  <c r="I316" i="40" l="1"/>
  <c r="L316" i="40" s="1"/>
  <c r="R316" i="40"/>
  <c r="S316" i="40" s="1"/>
  <c r="T316" i="40" s="1"/>
  <c r="M316" i="40"/>
  <c r="Q316" i="40"/>
  <c r="U316" i="40" l="1"/>
  <c r="H317" i="40"/>
  <c r="X317" i="40" s="1"/>
  <c r="N317" i="40" s="1"/>
  <c r="G317" i="40" s="1"/>
  <c r="W316" i="40"/>
  <c r="J317" i="40"/>
  <c r="K317" i="40" s="1"/>
  <c r="O317" i="40" l="1"/>
  <c r="I317" i="40" l="1"/>
  <c r="L317" i="40" s="1"/>
  <c r="R317" i="40"/>
  <c r="S317" i="40" s="1"/>
  <c r="T317" i="40" s="1"/>
  <c r="M317" i="40"/>
  <c r="Q317" i="40"/>
  <c r="H318" i="40" l="1"/>
  <c r="X318" i="40" s="1"/>
  <c r="N318" i="40" s="1"/>
  <c r="G318" i="40" s="1"/>
  <c r="U317" i="40"/>
  <c r="W317" i="40" s="1"/>
  <c r="J318" i="40"/>
  <c r="K318" i="40" s="1"/>
  <c r="O318" i="40" l="1"/>
  <c r="I318" i="40" s="1"/>
  <c r="L318" i="40" s="1"/>
  <c r="R318" i="40" l="1"/>
  <c r="S318" i="40" s="1"/>
  <c r="T318" i="40" s="1"/>
  <c r="M318" i="40"/>
  <c r="U318" i="40" s="1"/>
  <c r="Q318" i="40"/>
  <c r="H319" i="40" l="1"/>
  <c r="X319" i="40" s="1"/>
  <c r="N319" i="40" s="1"/>
  <c r="G319" i="40" s="1"/>
  <c r="W318" i="40"/>
  <c r="J319" i="40"/>
  <c r="K319" i="40" s="1"/>
  <c r="O319" i="40" l="1"/>
  <c r="I319" i="40" l="1"/>
  <c r="L319" i="40" s="1"/>
  <c r="R319" i="40"/>
  <c r="S319" i="40" s="1"/>
  <c r="T319" i="40" s="1"/>
  <c r="M319" i="40"/>
  <c r="Q319" i="40"/>
  <c r="U319" i="40" l="1"/>
  <c r="H320" i="40"/>
  <c r="X320" i="40" s="1"/>
  <c r="N320" i="40" s="1"/>
  <c r="G320" i="40" s="1"/>
  <c r="W319" i="40"/>
  <c r="J320" i="40"/>
  <c r="K320" i="40" s="1"/>
  <c r="O320" i="40" l="1"/>
  <c r="I320" i="40" l="1"/>
  <c r="L320" i="40" s="1"/>
  <c r="R320" i="40"/>
  <c r="S320" i="40" s="1"/>
  <c r="T320" i="40" s="1"/>
  <c r="M320" i="40"/>
  <c r="Q320" i="40"/>
  <c r="U320" i="40" l="1"/>
  <c r="H321" i="40"/>
  <c r="X321" i="40" s="1"/>
  <c r="N321" i="40" s="1"/>
  <c r="G321" i="40" s="1"/>
  <c r="W320" i="40"/>
  <c r="J321" i="40"/>
  <c r="K321" i="40" s="1"/>
  <c r="O321" i="40" l="1"/>
  <c r="I321" i="40" l="1"/>
  <c r="L321" i="40" s="1"/>
  <c r="R321" i="40"/>
  <c r="M321" i="40"/>
  <c r="Q321" i="40"/>
  <c r="H322" i="40" l="1"/>
  <c r="X322" i="40" s="1"/>
  <c r="N322" i="40" s="1"/>
  <c r="G322" i="40" s="1"/>
  <c r="S321" i="40"/>
  <c r="T321" i="40"/>
  <c r="J322" i="40"/>
  <c r="K322" i="40" s="1"/>
  <c r="U321" i="40" l="1"/>
  <c r="W321" i="40" s="1"/>
  <c r="O322" i="40"/>
  <c r="I322" i="40" s="1"/>
  <c r="R322" i="40" l="1"/>
  <c r="L322" i="40"/>
  <c r="M322" i="40" s="1"/>
  <c r="Q322" i="40"/>
  <c r="H323" i="40" l="1"/>
  <c r="X323" i="40" s="1"/>
  <c r="N323" i="40" s="1"/>
  <c r="G323" i="40" s="1"/>
  <c r="S322" i="40"/>
  <c r="T322" i="40" s="1"/>
  <c r="J323" i="40"/>
  <c r="K323" i="40" s="1"/>
  <c r="U322" i="40" l="1"/>
  <c r="W322" i="40" s="1"/>
  <c r="O323" i="40"/>
  <c r="I323" i="40" s="1"/>
  <c r="R323" i="40" l="1"/>
  <c r="L323" i="40"/>
  <c r="Q323" i="40"/>
  <c r="H324" i="40" l="1"/>
  <c r="X324" i="40" s="1"/>
  <c r="N324" i="40" s="1"/>
  <c r="G324" i="40" s="1"/>
  <c r="S323" i="40"/>
  <c r="T323" i="40" s="1"/>
  <c r="J324" i="40"/>
  <c r="K324" i="40" s="1"/>
  <c r="M323" i="40"/>
  <c r="U323" i="40" l="1"/>
  <c r="W323" i="40" s="1"/>
  <c r="O324" i="40"/>
  <c r="I324" i="40" s="1"/>
  <c r="L324" i="40" s="1"/>
  <c r="R324" i="40" l="1"/>
  <c r="S324" i="40" s="1"/>
  <c r="T324" i="40" s="1"/>
  <c r="M324" i="40"/>
  <c r="U324" i="40" s="1"/>
  <c r="Q324" i="40"/>
  <c r="H325" i="40" l="1"/>
  <c r="X325" i="40" s="1"/>
  <c r="N325" i="40" s="1"/>
  <c r="G325" i="40" s="1"/>
  <c r="W324" i="40"/>
  <c r="J325" i="40"/>
  <c r="K325" i="40" s="1"/>
  <c r="O325" i="40" l="1"/>
  <c r="I325" i="40" l="1"/>
  <c r="L325" i="40" s="1"/>
  <c r="R325" i="40"/>
  <c r="S325" i="40" s="1"/>
  <c r="T325" i="40" s="1"/>
  <c r="M325" i="40"/>
  <c r="Q325" i="40"/>
  <c r="U325" i="40" l="1"/>
  <c r="H326" i="40"/>
  <c r="X326" i="40" s="1"/>
  <c r="N326" i="40" s="1"/>
  <c r="G326" i="40" s="1"/>
  <c r="W325" i="40"/>
  <c r="J326" i="40"/>
  <c r="K326" i="40" s="1"/>
  <c r="O326" i="40" l="1"/>
  <c r="I326" i="40" l="1"/>
  <c r="L326" i="40" s="1"/>
  <c r="R326" i="40"/>
  <c r="S326" i="40" s="1"/>
  <c r="T326" i="40" s="1"/>
  <c r="M326" i="40"/>
  <c r="U326" i="40" s="1"/>
  <c r="Q326" i="40"/>
  <c r="H327" i="40" l="1"/>
  <c r="X327" i="40" s="1"/>
  <c r="N327" i="40" s="1"/>
  <c r="G327" i="40" s="1"/>
  <c r="W326" i="40"/>
  <c r="J327" i="40"/>
  <c r="K327" i="40" s="1"/>
  <c r="O327" i="40" l="1"/>
  <c r="I327" i="40" l="1"/>
  <c r="R327" i="40"/>
  <c r="S327" i="40" s="1"/>
  <c r="T327" i="40" s="1"/>
  <c r="L327" i="40"/>
  <c r="Q327" i="40"/>
  <c r="H328" i="40" l="1"/>
  <c r="X328" i="40" s="1"/>
  <c r="N328" i="40" s="1"/>
  <c r="G328" i="40" s="1"/>
  <c r="M327" i="40"/>
  <c r="U327" i="40" s="1"/>
  <c r="W327" i="40" s="1"/>
  <c r="J328" i="40"/>
  <c r="K328" i="40" s="1"/>
  <c r="O328" i="40" l="1"/>
  <c r="I328" i="40" l="1"/>
  <c r="L328" i="40" s="1"/>
  <c r="R328" i="40"/>
  <c r="S328" i="40" s="1"/>
  <c r="T328" i="40" s="1"/>
  <c r="M328" i="40"/>
  <c r="U328" i="40" s="1"/>
  <c r="Q328" i="40"/>
  <c r="H329" i="40" l="1"/>
  <c r="X329" i="40" s="1"/>
  <c r="N329" i="40" s="1"/>
  <c r="G329" i="40" s="1"/>
  <c r="W328" i="40"/>
  <c r="J329" i="40"/>
  <c r="K329" i="40" s="1"/>
  <c r="O329" i="40" l="1"/>
  <c r="I329" i="40" l="1"/>
  <c r="L329" i="40" s="1"/>
  <c r="R329" i="40"/>
  <c r="M329" i="40"/>
  <c r="Q329" i="40"/>
  <c r="H330" i="40" l="1"/>
  <c r="X330" i="40" s="1"/>
  <c r="N330" i="40" s="1"/>
  <c r="G330" i="40" s="1"/>
  <c r="S329" i="40"/>
  <c r="T329" i="40" s="1"/>
  <c r="J330" i="40"/>
  <c r="K330" i="40" s="1"/>
  <c r="U329" i="40" l="1"/>
  <c r="W329" i="40" s="1"/>
  <c r="O330" i="40"/>
  <c r="I330" i="40" s="1"/>
  <c r="L330" i="40" s="1"/>
  <c r="R330" i="40" l="1"/>
  <c r="S330" i="40" s="1"/>
  <c r="T330" i="40" s="1"/>
  <c r="M330" i="40"/>
  <c r="U330" i="40" s="1"/>
  <c r="Q330" i="40"/>
  <c r="H331" i="40" l="1"/>
  <c r="X331" i="40" s="1"/>
  <c r="N331" i="40" s="1"/>
  <c r="G331" i="40" s="1"/>
  <c r="W330" i="40"/>
  <c r="J331" i="40"/>
  <c r="K331" i="40" s="1"/>
  <c r="O331" i="40" l="1"/>
  <c r="I331" i="40" l="1"/>
  <c r="L331" i="40" s="1"/>
  <c r="R331" i="40"/>
  <c r="S331" i="40" s="1"/>
  <c r="T331" i="40" s="1"/>
  <c r="M331" i="40"/>
  <c r="Q331" i="40"/>
  <c r="U331" i="40" l="1"/>
  <c r="H332" i="40"/>
  <c r="X332" i="40" s="1"/>
  <c r="N332" i="40" s="1"/>
  <c r="G332" i="40" s="1"/>
  <c r="W331" i="40"/>
  <c r="J332" i="40"/>
  <c r="K332" i="40" s="1"/>
  <c r="O332" i="40" l="1"/>
  <c r="Q332" i="40"/>
  <c r="H333" i="40" l="1"/>
  <c r="X333" i="40" s="1"/>
  <c r="N333" i="40" s="1"/>
  <c r="G333" i="40" s="1"/>
  <c r="I332" i="40"/>
  <c r="L332" i="40" s="1"/>
  <c r="R332" i="40"/>
  <c r="S332" i="40" s="1"/>
  <c r="T332" i="40" s="1"/>
  <c r="J333" i="40"/>
  <c r="K333" i="40" s="1"/>
  <c r="M332" i="40"/>
  <c r="U332" i="40" s="1"/>
  <c r="W332" i="40" s="1"/>
  <c r="O333" i="40" l="1"/>
  <c r="I333" i="40" s="1"/>
  <c r="L333" i="40" s="1"/>
  <c r="R333" i="40" l="1"/>
  <c r="S333" i="40" s="1"/>
  <c r="T333" i="40" s="1"/>
  <c r="M333" i="40"/>
  <c r="U333" i="40" s="1"/>
  <c r="Q333" i="40"/>
  <c r="H334" i="40" l="1"/>
  <c r="X334" i="40" s="1"/>
  <c r="N334" i="40" s="1"/>
  <c r="G334" i="40" s="1"/>
  <c r="W333" i="40"/>
  <c r="J334" i="40"/>
  <c r="K334" i="40" s="1"/>
  <c r="O334" i="40" l="1"/>
  <c r="I334" i="40" l="1"/>
  <c r="L334" i="40" s="1"/>
  <c r="R334" i="40"/>
  <c r="S334" i="40" s="1"/>
  <c r="T334" i="40" s="1"/>
  <c r="M334" i="40"/>
  <c r="Q334" i="40"/>
  <c r="U334" i="40" l="1"/>
  <c r="H335" i="40"/>
  <c r="X335" i="40" s="1"/>
  <c r="N335" i="40" s="1"/>
  <c r="G335" i="40" s="1"/>
  <c r="W334" i="40"/>
  <c r="J335" i="40"/>
  <c r="K335" i="40" s="1"/>
  <c r="O335" i="40" l="1"/>
  <c r="I335" i="40" l="1"/>
  <c r="L335" i="40" s="1"/>
  <c r="R335" i="40"/>
  <c r="S335" i="40" s="1"/>
  <c r="T335" i="40" s="1"/>
  <c r="M335" i="40"/>
  <c r="Q335" i="40"/>
  <c r="U335" i="40" l="1"/>
  <c r="H336" i="40"/>
  <c r="X336" i="40" s="1"/>
  <c r="N336" i="40" s="1"/>
  <c r="G336" i="40" s="1"/>
  <c r="W335" i="40"/>
  <c r="J336" i="40"/>
  <c r="K336" i="40" s="1"/>
  <c r="O336" i="40" l="1"/>
  <c r="I336" i="40" l="1"/>
  <c r="L336" i="40" s="1"/>
  <c r="R336" i="40"/>
  <c r="M336" i="40"/>
  <c r="Q336" i="40"/>
  <c r="H337" i="40" l="1"/>
  <c r="X337" i="40" s="1"/>
  <c r="N337" i="40" s="1"/>
  <c r="G337" i="40" s="1"/>
  <c r="S336" i="40"/>
  <c r="T336" i="40"/>
  <c r="J337" i="40"/>
  <c r="K337" i="40" s="1"/>
  <c r="U336" i="40" l="1"/>
  <c r="W336" i="40" s="1"/>
  <c r="O337" i="40"/>
  <c r="I337" i="40" s="1"/>
  <c r="L337" i="40" s="1"/>
  <c r="R337" i="40" l="1"/>
  <c r="S337" i="40" s="1"/>
  <c r="T337" i="40" s="1"/>
  <c r="M337" i="40"/>
  <c r="U337" i="40" s="1"/>
  <c r="Q337" i="40"/>
  <c r="H338" i="40" l="1"/>
  <c r="X338" i="40" s="1"/>
  <c r="N338" i="40" s="1"/>
  <c r="G338" i="40" s="1"/>
  <c r="W337" i="40"/>
  <c r="J338" i="40"/>
  <c r="K338" i="40" s="1"/>
  <c r="O338" i="40" l="1"/>
  <c r="I338" i="40" l="1"/>
  <c r="R338" i="40"/>
  <c r="S338" i="40" s="1"/>
  <c r="T338" i="40" s="1"/>
  <c r="L338" i="40"/>
  <c r="Q338" i="40"/>
  <c r="H339" i="40" l="1"/>
  <c r="X339" i="40" s="1"/>
  <c r="N339" i="40" s="1"/>
  <c r="G339" i="40" s="1"/>
  <c r="J339" i="40"/>
  <c r="K339" i="40" s="1"/>
  <c r="M338" i="40"/>
  <c r="U338" i="40" s="1"/>
  <c r="W338" i="40" s="1"/>
  <c r="O339" i="40" l="1"/>
  <c r="I339" i="40" l="1"/>
  <c r="L339" i="40" s="1"/>
  <c r="R339" i="40"/>
  <c r="S339" i="40" s="1"/>
  <c r="T339" i="40" s="1"/>
  <c r="M339" i="40"/>
  <c r="Q339" i="40"/>
  <c r="U339" i="40" l="1"/>
  <c r="H340" i="40"/>
  <c r="X340" i="40" s="1"/>
  <c r="N340" i="40" s="1"/>
  <c r="G340" i="40" s="1"/>
  <c r="W339" i="40"/>
  <c r="J340" i="40"/>
  <c r="K340" i="40" s="1"/>
  <c r="O340" i="40" l="1"/>
  <c r="I340" i="40" l="1"/>
  <c r="L340" i="40" s="1"/>
  <c r="R340" i="40"/>
  <c r="S340" i="40" s="1"/>
  <c r="T340" i="40" s="1"/>
  <c r="M340" i="40"/>
  <c r="U340" i="40" s="1"/>
  <c r="Q340" i="40"/>
  <c r="H341" i="40" l="1"/>
  <c r="X341" i="40" s="1"/>
  <c r="N341" i="40" s="1"/>
  <c r="G341" i="40" s="1"/>
  <c r="W340" i="40"/>
  <c r="J341" i="40"/>
  <c r="K341" i="40" s="1"/>
  <c r="O341" i="40" l="1"/>
  <c r="I341" i="40" l="1"/>
  <c r="L341" i="40" s="1"/>
  <c r="R341" i="40"/>
  <c r="S341" i="40" s="1"/>
  <c r="T341" i="40" s="1"/>
  <c r="M341" i="40"/>
  <c r="U341" i="40" s="1"/>
  <c r="Q341" i="40"/>
  <c r="H342" i="40" l="1"/>
  <c r="X342" i="40" s="1"/>
  <c r="N342" i="40" s="1"/>
  <c r="G342" i="40" s="1"/>
  <c r="W341" i="40"/>
  <c r="J342" i="40"/>
  <c r="K342" i="40" s="1"/>
  <c r="O342" i="40" l="1"/>
  <c r="I342" i="40" l="1"/>
  <c r="R342" i="40"/>
  <c r="S342" i="40" s="1"/>
  <c r="T342" i="40" s="1"/>
  <c r="L342" i="40"/>
  <c r="Q342" i="40"/>
  <c r="H343" i="40" l="1"/>
  <c r="X343" i="40" s="1"/>
  <c r="N343" i="40" s="1"/>
  <c r="G343" i="40" s="1"/>
  <c r="M342" i="40"/>
  <c r="U342" i="40" s="1"/>
  <c r="W342" i="40" s="1"/>
  <c r="J343" i="40"/>
  <c r="K343" i="40" s="1"/>
  <c r="O343" i="40" l="1"/>
  <c r="I343" i="40" l="1"/>
  <c r="L343" i="40" s="1"/>
  <c r="R343" i="40"/>
  <c r="S343" i="40" s="1"/>
  <c r="T343" i="40" s="1"/>
  <c r="M343" i="40"/>
  <c r="U343" i="40" s="1"/>
  <c r="Q343" i="40"/>
  <c r="H344" i="40" l="1"/>
  <c r="X344" i="40" s="1"/>
  <c r="N344" i="40" s="1"/>
  <c r="G344" i="40" s="1"/>
  <c r="W343" i="40"/>
  <c r="J344" i="40"/>
  <c r="K344" i="40" s="1"/>
  <c r="O344" i="40" l="1"/>
  <c r="I344" i="40" l="1"/>
  <c r="L344" i="40" s="1"/>
  <c r="R344" i="40"/>
  <c r="S344" i="40" s="1"/>
  <c r="T344" i="40" s="1"/>
  <c r="M344" i="40"/>
  <c r="U344" i="40" s="1"/>
  <c r="Q344" i="40"/>
  <c r="H345" i="40" l="1"/>
  <c r="X345" i="40" s="1"/>
  <c r="N345" i="40" s="1"/>
  <c r="G345" i="40" s="1"/>
  <c r="W344" i="40"/>
  <c r="J345" i="40"/>
  <c r="K345" i="40" s="1"/>
  <c r="O345" i="40" l="1"/>
  <c r="I345" i="40" l="1"/>
  <c r="R345" i="40"/>
  <c r="S345" i="40" s="1"/>
  <c r="T345" i="40" s="1"/>
  <c r="L345" i="40"/>
  <c r="Q345" i="40"/>
  <c r="H346" i="40" l="1"/>
  <c r="X346" i="40" s="1"/>
  <c r="N346" i="40" s="1"/>
  <c r="G346" i="40" s="1"/>
  <c r="J346" i="40"/>
  <c r="K346" i="40" s="1"/>
  <c r="M345" i="40"/>
  <c r="U345" i="40" s="1"/>
  <c r="W345" i="40" s="1"/>
  <c r="O346" i="40" l="1"/>
  <c r="I346" i="40" l="1"/>
  <c r="L346" i="40" s="1"/>
  <c r="R346" i="40"/>
  <c r="S346" i="40" s="1"/>
  <c r="T346" i="40" s="1"/>
  <c r="M346" i="40"/>
  <c r="Q346" i="40"/>
  <c r="U346" i="40" l="1"/>
  <c r="H347" i="40"/>
  <c r="X347" i="40" s="1"/>
  <c r="N347" i="40" s="1"/>
  <c r="G347" i="40" s="1"/>
  <c r="W346" i="40"/>
  <c r="J347" i="40"/>
  <c r="K347" i="40" s="1"/>
  <c r="O347" i="40" l="1"/>
  <c r="I347" i="40" l="1"/>
  <c r="R347" i="40"/>
  <c r="S347" i="40" s="1"/>
  <c r="T347" i="40" s="1"/>
  <c r="L347" i="40"/>
  <c r="Q347" i="40"/>
  <c r="H348" i="40" l="1"/>
  <c r="X348" i="40" s="1"/>
  <c r="N348" i="40" s="1"/>
  <c r="G348" i="40" s="1"/>
  <c r="J348" i="40"/>
  <c r="K348" i="40" s="1"/>
  <c r="M347" i="40"/>
  <c r="U347" i="40" s="1"/>
  <c r="W347" i="40" s="1"/>
  <c r="O348" i="40" l="1"/>
  <c r="I348" i="40" l="1"/>
  <c r="R348" i="40"/>
  <c r="S348" i="40" s="1"/>
  <c r="T348" i="40" s="1"/>
  <c r="L348" i="40"/>
  <c r="Q348" i="40"/>
  <c r="H349" i="40" l="1"/>
  <c r="X349" i="40" s="1"/>
  <c r="N349" i="40" s="1"/>
  <c r="G349" i="40" s="1"/>
  <c r="J349" i="40"/>
  <c r="K349" i="40" s="1"/>
  <c r="M348" i="40"/>
  <c r="U348" i="40" s="1"/>
  <c r="W348" i="40" s="1"/>
  <c r="O349" i="40" l="1"/>
  <c r="I349" i="40" l="1"/>
  <c r="L349" i="40" s="1"/>
  <c r="R349" i="40"/>
  <c r="S349" i="40" s="1"/>
  <c r="T349" i="40" s="1"/>
  <c r="M349" i="40"/>
  <c r="Q349" i="40"/>
  <c r="U349" i="40" l="1"/>
  <c r="H350" i="40"/>
  <c r="X350" i="40" s="1"/>
  <c r="N350" i="40" s="1"/>
  <c r="G350" i="40" s="1"/>
  <c r="W349" i="40"/>
  <c r="J350" i="40"/>
  <c r="K350" i="40" s="1"/>
  <c r="O350" i="40" l="1"/>
  <c r="I350" i="40" l="1"/>
  <c r="R350" i="40"/>
  <c r="S350" i="40" s="1"/>
  <c r="T350" i="40" s="1"/>
  <c r="L350" i="40"/>
  <c r="Q350" i="40"/>
  <c r="H351" i="40" l="1"/>
  <c r="X351" i="40" s="1"/>
  <c r="N351" i="40" s="1"/>
  <c r="G351" i="40" s="1"/>
  <c r="J351" i="40"/>
  <c r="K351" i="40" s="1"/>
  <c r="M350" i="40"/>
  <c r="U350" i="40" s="1"/>
  <c r="W350" i="40" s="1"/>
  <c r="O351" i="40" l="1"/>
  <c r="I351" i="40" l="1"/>
  <c r="L351" i="40" s="1"/>
  <c r="R351" i="40"/>
  <c r="S351" i="40" s="1"/>
  <c r="T351" i="40" s="1"/>
  <c r="M351" i="40"/>
  <c r="Q351" i="40"/>
  <c r="U351" i="40" l="1"/>
  <c r="H352" i="40"/>
  <c r="X352" i="40" s="1"/>
  <c r="N352" i="40" s="1"/>
  <c r="G352" i="40" s="1"/>
  <c r="W351" i="40"/>
  <c r="J352" i="40"/>
  <c r="K352" i="40" s="1"/>
  <c r="O352" i="40" l="1"/>
  <c r="Q352" i="40"/>
  <c r="H353" i="40" l="1"/>
  <c r="X353" i="40" s="1"/>
  <c r="N353" i="40" s="1"/>
  <c r="G353" i="40" s="1"/>
  <c r="I352" i="40"/>
  <c r="L352" i="40" s="1"/>
  <c r="M352" i="40" s="1"/>
  <c r="R352" i="40"/>
  <c r="S352" i="40" s="1"/>
  <c r="T352" i="40" s="1"/>
  <c r="J353" i="40"/>
  <c r="K353" i="40" s="1"/>
  <c r="U352" i="40" l="1"/>
  <c r="W352" i="40" s="1"/>
  <c r="O353" i="40"/>
  <c r="I353" i="40" s="1"/>
  <c r="R353" i="40" l="1"/>
  <c r="S353" i="40" s="1"/>
  <c r="T353" i="40" s="1"/>
  <c r="L353" i="40"/>
  <c r="M353" i="40" s="1"/>
  <c r="U353" i="40" s="1"/>
  <c r="Q353" i="40"/>
  <c r="H354" i="40" l="1"/>
  <c r="X354" i="40" s="1"/>
  <c r="N354" i="40" s="1"/>
  <c r="G354" i="40" s="1"/>
  <c r="W353" i="40"/>
  <c r="J354" i="40"/>
  <c r="K354" i="40" s="1"/>
  <c r="O354" i="40" l="1"/>
  <c r="I354" i="40" l="1"/>
  <c r="L354" i="40" s="1"/>
  <c r="R354" i="40"/>
  <c r="S354" i="40" s="1"/>
  <c r="T354" i="40" s="1"/>
  <c r="M354" i="40"/>
  <c r="Q354" i="40"/>
  <c r="H355" i="40" l="1"/>
  <c r="X355" i="40" s="1"/>
  <c r="N355" i="40" s="1"/>
  <c r="G355" i="40" s="1"/>
  <c r="U354" i="40"/>
  <c r="W354" i="40" s="1"/>
  <c r="J355" i="40"/>
  <c r="K355" i="40" s="1"/>
  <c r="O355" i="40" l="1"/>
  <c r="I355" i="40" s="1"/>
  <c r="L355" i="40" s="1"/>
  <c r="R355" i="40" l="1"/>
  <c r="S355" i="40" s="1"/>
  <c r="T355" i="40" s="1"/>
  <c r="M355" i="40"/>
  <c r="Q355" i="40"/>
  <c r="U355" i="40" l="1"/>
  <c r="W355" i="40" s="1"/>
  <c r="H356" i="40"/>
  <c r="X356" i="40" s="1"/>
  <c r="N356" i="40" s="1"/>
  <c r="G356" i="40" s="1"/>
  <c r="J356" i="40"/>
  <c r="K356" i="40" s="1"/>
  <c r="O356" i="40" l="1"/>
  <c r="I356" i="40" l="1"/>
  <c r="L356" i="40" s="1"/>
  <c r="R356" i="40"/>
  <c r="S356" i="40" s="1"/>
  <c r="T356" i="40" s="1"/>
  <c r="M356" i="40"/>
  <c r="Q356" i="40"/>
  <c r="U356" i="40" l="1"/>
  <c r="H357" i="40"/>
  <c r="X357" i="40" s="1"/>
  <c r="N357" i="40" s="1"/>
  <c r="G357" i="40" s="1"/>
  <c r="W356" i="40"/>
  <c r="J357" i="40"/>
  <c r="K357" i="40" s="1"/>
  <c r="O357" i="40" l="1"/>
  <c r="I357" i="40" l="1"/>
  <c r="L357" i="40" s="1"/>
  <c r="R357" i="40"/>
  <c r="S357" i="40" s="1"/>
  <c r="T357" i="40" s="1"/>
  <c r="M357" i="40"/>
  <c r="Q357" i="40"/>
  <c r="U357" i="40" l="1"/>
  <c r="H358" i="40"/>
  <c r="X358" i="40" s="1"/>
  <c r="N358" i="40" s="1"/>
  <c r="G358" i="40" s="1"/>
  <c r="W357" i="40"/>
  <c r="J358" i="40"/>
  <c r="K358" i="40" s="1"/>
  <c r="O358" i="40" l="1"/>
  <c r="I358" i="40" l="1"/>
  <c r="L358" i="40" s="1"/>
  <c r="R358" i="40"/>
  <c r="M358" i="40"/>
  <c r="Q358" i="40"/>
  <c r="H359" i="40" l="1"/>
  <c r="X359" i="40" s="1"/>
  <c r="N359" i="40" s="1"/>
  <c r="G359" i="40" s="1"/>
  <c r="S358" i="40"/>
  <c r="T358" i="40" s="1"/>
  <c r="J359" i="40"/>
  <c r="K359" i="40" s="1"/>
  <c r="U358" i="40" l="1"/>
  <c r="W358" i="40" s="1"/>
  <c r="O359" i="40"/>
  <c r="I359" i="40" s="1"/>
  <c r="L359" i="40" s="1"/>
  <c r="R359" i="40" l="1"/>
  <c r="M359" i="40"/>
  <c r="Q359" i="40"/>
  <c r="H360" i="40" l="1"/>
  <c r="X360" i="40" s="1"/>
  <c r="N360" i="40" s="1"/>
  <c r="G360" i="40" s="1"/>
  <c r="S359" i="40"/>
  <c r="T359" i="40"/>
  <c r="J360" i="40"/>
  <c r="K360" i="40" s="1"/>
  <c r="U359" i="40" l="1"/>
  <c r="W359" i="40" s="1"/>
  <c r="O360" i="40"/>
  <c r="I360" i="40" s="1"/>
  <c r="L360" i="40" s="1"/>
  <c r="R360" i="40" l="1"/>
  <c r="S360" i="40" s="1"/>
  <c r="T360" i="40" s="1"/>
  <c r="M360" i="40"/>
  <c r="U360" i="40" s="1"/>
  <c r="Q360" i="40"/>
  <c r="H361" i="40" l="1"/>
  <c r="X361" i="40" s="1"/>
  <c r="N361" i="40" s="1"/>
  <c r="G361" i="40" s="1"/>
  <c r="W360" i="40"/>
  <c r="J361" i="40"/>
  <c r="K361" i="40" s="1"/>
  <c r="O361" i="40" l="1"/>
  <c r="I361" i="40" l="1"/>
  <c r="L361" i="40" s="1"/>
  <c r="R361" i="40"/>
  <c r="S361" i="40" s="1"/>
  <c r="T361" i="40" s="1"/>
  <c r="Q361" i="40"/>
  <c r="M361" i="40" l="1"/>
  <c r="U361" i="40" s="1"/>
  <c r="H362" i="40"/>
  <c r="X362" i="40" s="1"/>
  <c r="N362" i="40" s="1"/>
  <c r="G362" i="40" s="1"/>
  <c r="W361" i="40"/>
  <c r="J362" i="40"/>
  <c r="K362" i="40" s="1"/>
  <c r="O362" i="40" l="1"/>
  <c r="I362" i="40" l="1"/>
  <c r="L362" i="40" s="1"/>
  <c r="R362" i="40"/>
  <c r="S362" i="40" s="1"/>
  <c r="T362" i="40" s="1"/>
  <c r="M362" i="40"/>
  <c r="Q362" i="40"/>
  <c r="U362" i="40" l="1"/>
  <c r="H363" i="40"/>
  <c r="X363" i="40" s="1"/>
  <c r="N363" i="40" s="1"/>
  <c r="G363" i="40" s="1"/>
  <c r="W362" i="40"/>
  <c r="J363" i="40"/>
  <c r="K363" i="40" s="1"/>
  <c r="O363" i="40" l="1"/>
  <c r="I363" i="40" l="1"/>
  <c r="L363" i="40" s="1"/>
  <c r="R363" i="40"/>
  <c r="S363" i="40" s="1"/>
  <c r="T363" i="40" s="1"/>
  <c r="M363" i="40"/>
  <c r="Q363" i="40"/>
  <c r="U363" i="40" l="1"/>
  <c r="H364" i="40"/>
  <c r="X364" i="40" s="1"/>
  <c r="N364" i="40" s="1"/>
  <c r="G364" i="40" s="1"/>
  <c r="W363" i="40"/>
  <c r="J364" i="40"/>
  <c r="K364" i="40" s="1"/>
  <c r="O364" i="40" l="1"/>
  <c r="I364" i="40" l="1"/>
  <c r="R364" i="40"/>
  <c r="S364" i="40" s="1"/>
  <c r="T364" i="40" s="1"/>
  <c r="L364" i="40"/>
  <c r="Q364" i="40"/>
  <c r="H365" i="40" l="1"/>
  <c r="X365" i="40" s="1"/>
  <c r="N365" i="40" s="1"/>
  <c r="G365" i="40" s="1"/>
  <c r="J365" i="40"/>
  <c r="K365" i="40" s="1"/>
  <c r="M364" i="40"/>
  <c r="U364" i="40" s="1"/>
  <c r="W364" i="40" s="1"/>
  <c r="O365" i="40" l="1"/>
  <c r="I365" i="40" l="1"/>
  <c r="L365" i="40" s="1"/>
  <c r="R365" i="40"/>
  <c r="M365" i="40"/>
  <c r="Q365" i="40"/>
  <c r="H366" i="40" l="1"/>
  <c r="X366" i="40" s="1"/>
  <c r="N366" i="40" s="1"/>
  <c r="G366" i="40" s="1"/>
  <c r="S365" i="40"/>
  <c r="T365" i="40" s="1"/>
  <c r="J366" i="40"/>
  <c r="K366" i="40" s="1"/>
  <c r="U365" i="40" l="1"/>
  <c r="W365" i="40" s="1"/>
  <c r="O366" i="40"/>
  <c r="I366" i="40" s="1"/>
  <c r="L366" i="40" s="1"/>
  <c r="R366" i="40" l="1"/>
  <c r="S366" i="40" s="1"/>
  <c r="T366" i="40" s="1"/>
  <c r="M366" i="40"/>
  <c r="U366" i="40" s="1"/>
  <c r="Q366" i="40"/>
  <c r="H367" i="40" l="1"/>
  <c r="X367" i="40" s="1"/>
  <c r="N367" i="40" s="1"/>
  <c r="G367" i="40" s="1"/>
  <c r="W366" i="40"/>
  <c r="J367" i="40"/>
  <c r="K367" i="40" s="1"/>
  <c r="O367" i="40" l="1"/>
  <c r="I367" i="40" l="1"/>
  <c r="R367" i="40"/>
  <c r="S367" i="40" s="1"/>
  <c r="T367" i="40" s="1"/>
  <c r="L367" i="40"/>
  <c r="Q367" i="40"/>
  <c r="H368" i="40" l="1"/>
  <c r="X368" i="40" s="1"/>
  <c r="N368" i="40" s="1"/>
  <c r="G368" i="40" s="1"/>
  <c r="J368" i="40"/>
  <c r="K368" i="40" s="1"/>
  <c r="M367" i="40"/>
  <c r="U367" i="40" s="1"/>
  <c r="W367" i="40" s="1"/>
  <c r="O368" i="40" l="1"/>
  <c r="I368" i="40" l="1"/>
  <c r="L368" i="40" s="1"/>
  <c r="R368" i="40"/>
  <c r="S368" i="40" s="1"/>
  <c r="T368" i="40" s="1"/>
  <c r="M368" i="40"/>
  <c r="Q368" i="40"/>
  <c r="U368" i="40" l="1"/>
  <c r="H369" i="40"/>
  <c r="X369" i="40" s="1"/>
  <c r="N369" i="40" s="1"/>
  <c r="G369" i="40" s="1"/>
  <c r="W368" i="40"/>
  <c r="J369" i="40"/>
  <c r="K369" i="40" s="1"/>
  <c r="O369" i="40" l="1"/>
  <c r="I369" i="40" l="1"/>
  <c r="L369" i="40" s="1"/>
  <c r="R369" i="40"/>
  <c r="S369" i="40" s="1"/>
  <c r="T369" i="40" s="1"/>
  <c r="M369" i="40"/>
  <c r="Q369" i="40"/>
  <c r="U369" i="40" l="1"/>
  <c r="H370" i="40"/>
  <c r="X370" i="40" s="1"/>
  <c r="N370" i="40" s="1"/>
  <c r="G370" i="40" s="1"/>
  <c r="W369" i="40"/>
  <c r="J370" i="40"/>
  <c r="K370" i="40" s="1"/>
  <c r="O370" i="40" l="1"/>
  <c r="I370" i="40" l="1"/>
  <c r="L370" i="40" s="1"/>
  <c r="R370" i="40"/>
  <c r="S370" i="40" s="1"/>
  <c r="T370" i="40" s="1"/>
  <c r="M370" i="40"/>
  <c r="Q370" i="40"/>
  <c r="U370" i="40" l="1"/>
  <c r="H371" i="40"/>
  <c r="X371" i="40" s="1"/>
  <c r="N371" i="40" s="1"/>
  <c r="G371" i="40" s="1"/>
  <c r="W370" i="40"/>
  <c r="J371" i="40"/>
  <c r="K371" i="40" s="1"/>
  <c r="O371" i="40" l="1"/>
  <c r="I371" i="40" l="1"/>
  <c r="L371" i="40" s="1"/>
  <c r="R371" i="40"/>
  <c r="S371" i="40" s="1"/>
  <c r="T371" i="40" s="1"/>
  <c r="M371" i="40"/>
  <c r="Q371" i="40"/>
  <c r="U371" i="40" l="1"/>
  <c r="H372" i="40"/>
  <c r="X372" i="40" s="1"/>
  <c r="N372" i="40" s="1"/>
  <c r="G372" i="40" s="1"/>
  <c r="W371" i="40"/>
  <c r="J372" i="40"/>
  <c r="K372" i="40" s="1"/>
  <c r="O372" i="40" l="1"/>
  <c r="I372" i="40" l="1"/>
  <c r="L372" i="40" s="1"/>
  <c r="R372" i="40"/>
  <c r="S372" i="40" s="1"/>
  <c r="T372" i="40" s="1"/>
  <c r="M372" i="40"/>
  <c r="Q372" i="40"/>
  <c r="U372" i="40" l="1"/>
  <c r="H373" i="40"/>
  <c r="X373" i="40" s="1"/>
  <c r="N373" i="40" s="1"/>
  <c r="G373" i="40" s="1"/>
  <c r="W372" i="40"/>
  <c r="J373" i="40"/>
  <c r="K373" i="40" s="1"/>
  <c r="O373" i="40" l="1"/>
  <c r="I373" i="40" l="1"/>
  <c r="L373" i="40" s="1"/>
  <c r="R373" i="40"/>
  <c r="S373" i="40" s="1"/>
  <c r="T373" i="40" s="1"/>
  <c r="M373" i="40"/>
  <c r="Q373" i="40"/>
  <c r="U373" i="40" l="1"/>
  <c r="H374" i="40"/>
  <c r="X374" i="40" s="1"/>
  <c r="N374" i="40" s="1"/>
  <c r="G374" i="40" s="1"/>
  <c r="W373" i="40"/>
  <c r="J374" i="40"/>
  <c r="K374" i="40" s="1"/>
  <c r="O374" i="40" l="1"/>
  <c r="I374" i="40" l="1"/>
  <c r="L374" i="40" s="1"/>
  <c r="R374" i="40"/>
  <c r="S374" i="40" s="1"/>
  <c r="T374" i="40" s="1"/>
  <c r="M374" i="40"/>
  <c r="Q374" i="40"/>
  <c r="U374" i="40" l="1"/>
  <c r="H375" i="40"/>
  <c r="X375" i="40" s="1"/>
  <c r="N375" i="40" s="1"/>
  <c r="G375" i="40" s="1"/>
  <c r="W374" i="40"/>
  <c r="J375" i="40"/>
  <c r="K375" i="40" s="1"/>
  <c r="O375" i="40" l="1"/>
  <c r="I375" i="40" l="1"/>
  <c r="L375" i="40" s="1"/>
  <c r="R375" i="40"/>
  <c r="S375" i="40" s="1"/>
  <c r="T375" i="40" s="1"/>
  <c r="M375" i="40"/>
  <c r="Q375" i="40"/>
  <c r="U375" i="40" l="1"/>
  <c r="H376" i="40"/>
  <c r="X376" i="40" s="1"/>
  <c r="N376" i="40" s="1"/>
  <c r="G376" i="40" s="1"/>
  <c r="W375" i="40"/>
  <c r="J376" i="40"/>
  <c r="K376" i="40" s="1"/>
  <c r="O376" i="40" l="1"/>
  <c r="I376" i="40" l="1"/>
  <c r="L376" i="40" s="1"/>
  <c r="R376" i="40"/>
  <c r="S376" i="40" s="1"/>
  <c r="T376" i="40" s="1"/>
  <c r="M376" i="40"/>
  <c r="Q376" i="40"/>
  <c r="U376" i="40" l="1"/>
  <c r="H377" i="40"/>
  <c r="X377" i="40" s="1"/>
  <c r="N377" i="40" s="1"/>
  <c r="G377" i="40" s="1"/>
  <c r="W376" i="40"/>
  <c r="J377" i="40"/>
  <c r="K377" i="40" s="1"/>
  <c r="O377" i="40" l="1"/>
  <c r="I377" i="40" l="1"/>
  <c r="R377" i="40"/>
  <c r="S377" i="40" s="1"/>
  <c r="T377" i="40" s="1"/>
  <c r="L377" i="40"/>
  <c r="Q377" i="40"/>
  <c r="H378" i="40" l="1"/>
  <c r="X378" i="40" s="1"/>
  <c r="N378" i="40" s="1"/>
  <c r="G378" i="40" s="1"/>
  <c r="J378" i="40"/>
  <c r="K378" i="40" s="1"/>
  <c r="M377" i="40"/>
  <c r="U377" i="40" s="1"/>
  <c r="W377" i="40" s="1"/>
  <c r="O378" i="40" l="1"/>
  <c r="I378" i="40" l="1"/>
  <c r="L378" i="40" s="1"/>
  <c r="R378" i="40"/>
  <c r="S378" i="40" s="1"/>
  <c r="T378" i="40" s="1"/>
  <c r="M378" i="40"/>
  <c r="Q378" i="40"/>
  <c r="U378" i="40" l="1"/>
  <c r="H379" i="40"/>
  <c r="X379" i="40" s="1"/>
  <c r="N379" i="40" s="1"/>
  <c r="G379" i="40" s="1"/>
  <c r="W378" i="40"/>
  <c r="J379" i="40"/>
  <c r="K379" i="40" s="1"/>
  <c r="O379" i="40" l="1"/>
  <c r="I379" i="40" l="1"/>
  <c r="L379" i="40" s="1"/>
  <c r="R379" i="40"/>
  <c r="S379" i="40" s="1"/>
  <c r="T379" i="40" s="1"/>
  <c r="M379" i="40"/>
  <c r="Q379" i="40"/>
  <c r="U379" i="40" l="1"/>
  <c r="H380" i="40"/>
  <c r="X380" i="40" s="1"/>
  <c r="N380" i="40" s="1"/>
  <c r="G380" i="40" s="1"/>
  <c r="W379" i="40"/>
  <c r="J380" i="40"/>
  <c r="K380" i="40" s="1"/>
  <c r="O380" i="40" l="1"/>
  <c r="I380" i="40" l="1"/>
  <c r="L380" i="40" s="1"/>
  <c r="R380" i="40"/>
  <c r="S380" i="40" s="1"/>
  <c r="T380" i="40" s="1"/>
  <c r="M380" i="40"/>
  <c r="Q380" i="40"/>
  <c r="U380" i="40" l="1"/>
  <c r="H381" i="40"/>
  <c r="X381" i="40" s="1"/>
  <c r="N381" i="40" s="1"/>
  <c r="G381" i="40" s="1"/>
  <c r="W380" i="40"/>
  <c r="J381" i="40"/>
  <c r="K381" i="40" s="1"/>
  <c r="O381" i="40" l="1"/>
  <c r="I381" i="40" l="1"/>
  <c r="L381" i="40" s="1"/>
  <c r="R381" i="40"/>
  <c r="S381" i="40" s="1"/>
  <c r="T381" i="40" s="1"/>
  <c r="M381" i="40"/>
  <c r="Q381" i="40"/>
  <c r="U381" i="40" l="1"/>
  <c r="H382" i="40"/>
  <c r="X382" i="40" s="1"/>
  <c r="N382" i="40" s="1"/>
  <c r="G382" i="40" s="1"/>
  <c r="W381" i="40"/>
  <c r="J382" i="40"/>
  <c r="K382" i="40" s="1"/>
  <c r="O382" i="40" l="1"/>
  <c r="I382" i="40" l="1"/>
  <c r="L382" i="40" s="1"/>
  <c r="R382" i="40"/>
  <c r="S382" i="40" s="1"/>
  <c r="T382" i="40" s="1"/>
  <c r="M382" i="40"/>
  <c r="Q382" i="40"/>
  <c r="U382" i="40" l="1"/>
  <c r="H383" i="40"/>
  <c r="X383" i="40" s="1"/>
  <c r="N383" i="40" s="1"/>
  <c r="G383" i="40" s="1"/>
  <c r="W382" i="40"/>
  <c r="J383" i="40"/>
  <c r="K383" i="40" s="1"/>
  <c r="O383" i="40" l="1"/>
  <c r="I383" i="40" l="1"/>
  <c r="L383" i="40" s="1"/>
  <c r="R383" i="40"/>
  <c r="S383" i="40" s="1"/>
  <c r="T383" i="40" s="1"/>
  <c r="M383" i="40"/>
  <c r="Q383" i="40"/>
  <c r="U383" i="40" l="1"/>
  <c r="H384" i="40"/>
  <c r="X384" i="40" s="1"/>
  <c r="N384" i="40" s="1"/>
  <c r="G384" i="40" s="1"/>
  <c r="W383" i="40"/>
  <c r="J384" i="40"/>
  <c r="K384" i="40" s="1"/>
  <c r="O384" i="40" l="1"/>
  <c r="I384" i="40" l="1"/>
  <c r="L384" i="40" s="1"/>
  <c r="R384" i="40"/>
  <c r="S384" i="40" s="1"/>
  <c r="T384" i="40" s="1"/>
  <c r="M384" i="40"/>
  <c r="Q384" i="40"/>
  <c r="U384" i="40" l="1"/>
  <c r="H385" i="40"/>
  <c r="X385" i="40" s="1"/>
  <c r="N385" i="40" s="1"/>
  <c r="G385" i="40" s="1"/>
  <c r="W384" i="40"/>
  <c r="J385" i="40"/>
  <c r="K385" i="40" s="1"/>
  <c r="O385" i="40" l="1"/>
  <c r="I385" i="40" l="1"/>
  <c r="L385" i="40" s="1"/>
  <c r="R385" i="40"/>
  <c r="S385" i="40" s="1"/>
  <c r="T385" i="40" s="1"/>
  <c r="M385" i="40"/>
  <c r="Q385" i="40"/>
  <c r="H386" i="40" l="1"/>
  <c r="X386" i="40" s="1"/>
  <c r="N386" i="40" s="1"/>
  <c r="G386" i="40" s="1"/>
  <c r="U385" i="40"/>
  <c r="W385" i="40" s="1"/>
  <c r="J386" i="40"/>
  <c r="K386" i="40" s="1"/>
  <c r="O386" i="40" l="1"/>
  <c r="I386" i="40" s="1"/>
  <c r="L386" i="40" s="1"/>
  <c r="Q386" i="40"/>
  <c r="H387" i="40" l="1"/>
  <c r="X387" i="40" s="1"/>
  <c r="N387" i="40" s="1"/>
  <c r="G387" i="40" s="1"/>
  <c r="R386" i="40"/>
  <c r="S386" i="40" s="1"/>
  <c r="T386" i="40" s="1"/>
  <c r="J387" i="40"/>
  <c r="K387" i="40" s="1"/>
  <c r="M386" i="40"/>
  <c r="U386" i="40" s="1"/>
  <c r="W386" i="40" s="1"/>
  <c r="O387" i="40" l="1"/>
  <c r="I387" i="40" s="1"/>
  <c r="L387" i="40" s="1"/>
  <c r="R387" i="40" l="1"/>
  <c r="S387" i="40" s="1"/>
  <c r="T387" i="40" s="1"/>
  <c r="M387" i="40"/>
  <c r="U387" i="40" s="1"/>
  <c r="Q387" i="40"/>
  <c r="H388" i="40" l="1"/>
  <c r="X388" i="40" s="1"/>
  <c r="N388" i="40" s="1"/>
  <c r="G388" i="40" s="1"/>
  <c r="W387" i="40"/>
  <c r="J388" i="40"/>
  <c r="K388" i="40" s="1"/>
  <c r="O388" i="40" l="1"/>
  <c r="I388" i="40" l="1"/>
  <c r="L388" i="40" s="1"/>
  <c r="R388" i="40"/>
  <c r="S388" i="40" s="1"/>
  <c r="T388" i="40" s="1"/>
  <c r="M388" i="40"/>
  <c r="Q388" i="40"/>
  <c r="U388" i="40" l="1"/>
  <c r="H389" i="40"/>
  <c r="X389" i="40" s="1"/>
  <c r="N389" i="40" s="1"/>
  <c r="G389" i="40" s="1"/>
  <c r="W388" i="40"/>
  <c r="J389" i="40"/>
  <c r="K389" i="40" s="1"/>
  <c r="O389" i="40" l="1"/>
  <c r="I389" i="40" l="1"/>
  <c r="L389" i="40" s="1"/>
  <c r="R389" i="40"/>
  <c r="S389" i="40" s="1"/>
  <c r="T389" i="40" s="1"/>
  <c r="M389" i="40"/>
  <c r="U389" i="40" s="1"/>
  <c r="Q389" i="40"/>
  <c r="H390" i="40" l="1"/>
  <c r="X390" i="40" s="1"/>
  <c r="N390" i="40" s="1"/>
  <c r="G390" i="40" s="1"/>
  <c r="W389" i="40"/>
  <c r="J390" i="40"/>
  <c r="K390" i="40" s="1"/>
  <c r="O390" i="40" l="1"/>
  <c r="I390" i="40" l="1"/>
  <c r="R390" i="40"/>
  <c r="L390" i="40"/>
  <c r="Q390" i="40"/>
  <c r="H391" i="40" l="1"/>
  <c r="X391" i="40" s="1"/>
  <c r="N391" i="40" s="1"/>
  <c r="G391" i="40" s="1"/>
  <c r="S390" i="40"/>
  <c r="T390" i="40" s="1"/>
  <c r="J391" i="40"/>
  <c r="K391" i="40" s="1"/>
  <c r="M390" i="40"/>
  <c r="U390" i="40" l="1"/>
  <c r="W390" i="40" s="1"/>
  <c r="O391" i="40"/>
  <c r="I391" i="40" s="1"/>
  <c r="R391" i="40" l="1"/>
  <c r="L391" i="40"/>
  <c r="M391" i="40" s="1"/>
  <c r="Q391" i="40"/>
  <c r="H392" i="40" l="1"/>
  <c r="X392" i="40" s="1"/>
  <c r="N392" i="40" s="1"/>
  <c r="G392" i="40" s="1"/>
  <c r="S391" i="40"/>
  <c r="T391" i="40" s="1"/>
  <c r="J392" i="40"/>
  <c r="K392" i="40" s="1"/>
  <c r="U391" i="40" l="1"/>
  <c r="W391" i="40" s="1"/>
  <c r="O392" i="40"/>
  <c r="I392" i="40" s="1"/>
  <c r="R392" i="40" l="1"/>
  <c r="L392" i="40"/>
  <c r="M392" i="40" s="1"/>
  <c r="Q392" i="40"/>
  <c r="H393" i="40" l="1"/>
  <c r="X393" i="40" s="1"/>
  <c r="N393" i="40" s="1"/>
  <c r="G393" i="40" s="1"/>
  <c r="S392" i="40"/>
  <c r="T392" i="40" s="1"/>
  <c r="J393" i="40"/>
  <c r="K393" i="40" s="1"/>
  <c r="U392" i="40" l="1"/>
  <c r="W392" i="40" s="1"/>
  <c r="O393" i="40"/>
  <c r="I393" i="40" s="1"/>
  <c r="R393" i="40" l="1"/>
  <c r="L393" i="40"/>
  <c r="M393" i="40" s="1"/>
  <c r="Q393" i="40"/>
  <c r="H394" i="40" l="1"/>
  <c r="X394" i="40" s="1"/>
  <c r="N394" i="40" s="1"/>
  <c r="G394" i="40" s="1"/>
  <c r="S393" i="40"/>
  <c r="T393" i="40"/>
  <c r="J394" i="40"/>
  <c r="K394" i="40" s="1"/>
  <c r="U393" i="40" l="1"/>
  <c r="W393" i="40" s="1"/>
  <c r="O394" i="40"/>
  <c r="I394" i="40" s="1"/>
  <c r="L394" i="40" s="1"/>
  <c r="R394" i="40" l="1"/>
  <c r="S394" i="40" s="1"/>
  <c r="T394" i="40" s="1"/>
  <c r="M394" i="40"/>
  <c r="Q394" i="40"/>
  <c r="U394" i="40" l="1"/>
  <c r="H395" i="40"/>
  <c r="X395" i="40" s="1"/>
  <c r="N395" i="40" s="1"/>
  <c r="G395" i="40" s="1"/>
  <c r="W394" i="40"/>
  <c r="J395" i="40"/>
  <c r="K395" i="40" s="1"/>
  <c r="O395" i="40" l="1"/>
  <c r="I395" i="40" l="1"/>
  <c r="L395" i="40" s="1"/>
  <c r="R395" i="40"/>
  <c r="S395" i="40" s="1"/>
  <c r="T395" i="40" s="1"/>
  <c r="M395" i="40"/>
  <c r="Q395" i="40"/>
  <c r="U395" i="40" l="1"/>
  <c r="H396" i="40"/>
  <c r="X396" i="40" s="1"/>
  <c r="N396" i="40" s="1"/>
  <c r="G396" i="40" s="1"/>
  <c r="W395" i="40"/>
  <c r="J396" i="40"/>
  <c r="K396" i="40" s="1"/>
  <c r="O396" i="40" l="1"/>
  <c r="I396" i="40" l="1"/>
  <c r="L396" i="40" s="1"/>
  <c r="R396" i="40"/>
  <c r="S396" i="40" s="1"/>
  <c r="T396" i="40" s="1"/>
  <c r="M396" i="40"/>
  <c r="Q396" i="40"/>
  <c r="U396" i="40" l="1"/>
  <c r="H397" i="40"/>
  <c r="X397" i="40" s="1"/>
  <c r="N397" i="40" s="1"/>
  <c r="G397" i="40" s="1"/>
  <c r="W396" i="40"/>
  <c r="J397" i="40"/>
  <c r="K397" i="40" s="1"/>
  <c r="O397" i="40" l="1"/>
  <c r="I397" i="40" l="1"/>
  <c r="R397" i="40"/>
  <c r="S397" i="40" s="1"/>
  <c r="T397" i="40" s="1"/>
  <c r="L397" i="40"/>
  <c r="M397" i="40" s="1"/>
  <c r="U397" i="40" s="1"/>
  <c r="Q397" i="40"/>
  <c r="H398" i="40" l="1"/>
  <c r="X398" i="40" s="1"/>
  <c r="N398" i="40" s="1"/>
  <c r="G398" i="40" s="1"/>
  <c r="W397" i="40"/>
  <c r="J398" i="40"/>
  <c r="K398" i="40" s="1"/>
  <c r="O398" i="40" l="1"/>
  <c r="I398" i="40" l="1"/>
  <c r="L398" i="40" s="1"/>
  <c r="R398" i="40"/>
  <c r="S398" i="40" s="1"/>
  <c r="T398" i="40" s="1"/>
  <c r="M398" i="40"/>
  <c r="Q398" i="40"/>
  <c r="U398" i="40" l="1"/>
  <c r="H399" i="40"/>
  <c r="X399" i="40" s="1"/>
  <c r="N399" i="40" s="1"/>
  <c r="G399" i="40" s="1"/>
  <c r="W398" i="40"/>
  <c r="J399" i="40"/>
  <c r="K399" i="40" s="1"/>
  <c r="O399" i="40" l="1"/>
  <c r="I399" i="40" l="1"/>
  <c r="L399" i="40" s="1"/>
  <c r="M399" i="40" s="1"/>
  <c r="R399" i="40"/>
  <c r="S399" i="40" s="1"/>
  <c r="T399" i="40" s="1"/>
  <c r="Q399" i="40"/>
  <c r="U399" i="40" l="1"/>
  <c r="H400" i="40"/>
  <c r="X400" i="40" s="1"/>
  <c r="N400" i="40" s="1"/>
  <c r="G400" i="40" s="1"/>
  <c r="W399" i="40"/>
  <c r="J400" i="40"/>
  <c r="K400" i="40" s="1"/>
  <c r="O400" i="40" l="1"/>
  <c r="I400" i="40" l="1"/>
  <c r="L400" i="40" s="1"/>
  <c r="R400" i="40"/>
  <c r="S400" i="40" s="1"/>
  <c r="T400" i="40" s="1"/>
  <c r="M400" i="40"/>
  <c r="Q400" i="40"/>
  <c r="U400" i="40" l="1"/>
  <c r="H401" i="40"/>
  <c r="X401" i="40" s="1"/>
  <c r="N401" i="40" s="1"/>
  <c r="G401" i="40" s="1"/>
  <c r="W400" i="40"/>
  <c r="J401" i="40"/>
  <c r="K401" i="40" s="1"/>
  <c r="O401" i="40" l="1"/>
  <c r="I401" i="40" l="1"/>
  <c r="L401" i="40" s="1"/>
  <c r="R401" i="40"/>
  <c r="S401" i="40" s="1"/>
  <c r="T401" i="40" s="1"/>
  <c r="M401" i="40"/>
  <c r="Q401" i="40"/>
  <c r="U401" i="40" l="1"/>
  <c r="H402" i="40"/>
  <c r="X402" i="40" s="1"/>
  <c r="N402" i="40" s="1"/>
  <c r="G402" i="40" s="1"/>
  <c r="W401" i="40"/>
  <c r="J402" i="40"/>
  <c r="K402" i="40" s="1"/>
  <c r="O402" i="40" l="1"/>
  <c r="I402" i="40" l="1"/>
  <c r="L402" i="40" s="1"/>
  <c r="R402" i="40"/>
  <c r="S402" i="40" s="1"/>
  <c r="T402" i="40" s="1"/>
  <c r="M402" i="40"/>
  <c r="Q402" i="40"/>
  <c r="U402" i="40" l="1"/>
  <c r="H403" i="40"/>
  <c r="X403" i="40" s="1"/>
  <c r="N403" i="40" s="1"/>
  <c r="G403" i="40" s="1"/>
  <c r="W402" i="40"/>
  <c r="J403" i="40"/>
  <c r="K403" i="40" s="1"/>
  <c r="O403" i="40" l="1"/>
  <c r="I403" i="40" l="1"/>
  <c r="L403" i="40" s="1"/>
  <c r="R403" i="40"/>
  <c r="M403" i="40"/>
  <c r="Q403" i="40"/>
  <c r="H404" i="40" l="1"/>
  <c r="X404" i="40" s="1"/>
  <c r="N404" i="40" s="1"/>
  <c r="G404" i="40" s="1"/>
  <c r="S403" i="40"/>
  <c r="T403" i="40" s="1"/>
  <c r="J404" i="40"/>
  <c r="K404" i="40" s="1"/>
  <c r="U403" i="40" l="1"/>
  <c r="W403" i="40" s="1"/>
  <c r="O404" i="40"/>
  <c r="I404" i="40" s="1"/>
  <c r="L404" i="40" s="1"/>
  <c r="R404" i="40" l="1"/>
  <c r="M404" i="40"/>
  <c r="Q404" i="40"/>
  <c r="H405" i="40" l="1"/>
  <c r="X405" i="40" s="1"/>
  <c r="N405" i="40" s="1"/>
  <c r="G405" i="40" s="1"/>
  <c r="S404" i="40"/>
  <c r="T404" i="40" s="1"/>
  <c r="J405" i="40"/>
  <c r="K405" i="40" s="1"/>
  <c r="U404" i="40" l="1"/>
  <c r="W404" i="40" s="1"/>
  <c r="O405" i="40"/>
  <c r="I405" i="40" s="1"/>
  <c r="R405" i="40" l="1"/>
  <c r="S405" i="40" s="1"/>
  <c r="T405" i="40" s="1"/>
  <c r="L405" i="40"/>
  <c r="Q405" i="40"/>
  <c r="H406" i="40" l="1"/>
  <c r="X406" i="40" s="1"/>
  <c r="N406" i="40" s="1"/>
  <c r="G406" i="40" s="1"/>
  <c r="J406" i="40"/>
  <c r="K406" i="40" s="1"/>
  <c r="M405" i="40"/>
  <c r="U405" i="40" s="1"/>
  <c r="W405" i="40" s="1"/>
  <c r="O406" i="40" l="1"/>
  <c r="I406" i="40" l="1"/>
  <c r="L406" i="40" s="1"/>
  <c r="R406" i="40"/>
  <c r="S406" i="40" s="1"/>
  <c r="T406" i="40" s="1"/>
  <c r="M406" i="40"/>
  <c r="U406" i="40" s="1"/>
  <c r="Q406" i="40"/>
  <c r="H407" i="40" l="1"/>
  <c r="X407" i="40" s="1"/>
  <c r="N407" i="40" s="1"/>
  <c r="G407" i="40" s="1"/>
  <c r="W406" i="40"/>
  <c r="J407" i="40"/>
  <c r="K407" i="40" s="1"/>
  <c r="O407" i="40" l="1"/>
  <c r="I407" i="40" l="1"/>
  <c r="R407" i="40"/>
  <c r="S407" i="40" s="1"/>
  <c r="T407" i="40" s="1"/>
  <c r="L407" i="40"/>
  <c r="Q407" i="40"/>
  <c r="H408" i="40" l="1"/>
  <c r="X408" i="40" s="1"/>
  <c r="N408" i="40" s="1"/>
  <c r="G408" i="40" s="1"/>
  <c r="J408" i="40"/>
  <c r="K408" i="40" s="1"/>
  <c r="M407" i="40"/>
  <c r="U407" i="40" s="1"/>
  <c r="W407" i="40" s="1"/>
  <c r="O408" i="40" l="1"/>
  <c r="I408" i="40" l="1"/>
  <c r="L408" i="40" s="1"/>
  <c r="R408" i="40"/>
  <c r="S408" i="40" s="1"/>
  <c r="T408" i="40" s="1"/>
  <c r="M408" i="40"/>
  <c r="Q408" i="40"/>
  <c r="U408" i="40" l="1"/>
  <c r="H409" i="40"/>
  <c r="X409" i="40" s="1"/>
  <c r="N409" i="40" s="1"/>
  <c r="G409" i="40" s="1"/>
  <c r="W408" i="40"/>
  <c r="J409" i="40"/>
  <c r="K409" i="40" s="1"/>
  <c r="O409" i="40" l="1"/>
  <c r="I409" i="40" l="1"/>
  <c r="L409" i="40" s="1"/>
  <c r="R409" i="40"/>
  <c r="M409" i="40"/>
  <c r="Q409" i="40"/>
  <c r="H410" i="40" l="1"/>
  <c r="X410" i="40" s="1"/>
  <c r="N410" i="40" s="1"/>
  <c r="G410" i="40" s="1"/>
  <c r="S409" i="40"/>
  <c r="T409" i="40" s="1"/>
  <c r="J410" i="40"/>
  <c r="K410" i="40" s="1"/>
  <c r="U409" i="40" l="1"/>
  <c r="W409" i="40" s="1"/>
  <c r="O410" i="40"/>
  <c r="I410" i="40" s="1"/>
  <c r="L410" i="40" s="1"/>
  <c r="R410" i="40" l="1"/>
  <c r="M410" i="40"/>
  <c r="Q410" i="40"/>
  <c r="H411" i="40" l="1"/>
  <c r="X411" i="40" s="1"/>
  <c r="N411" i="40" s="1"/>
  <c r="G411" i="40" s="1"/>
  <c r="S410" i="40"/>
  <c r="T410" i="40"/>
  <c r="J411" i="40"/>
  <c r="K411" i="40" s="1"/>
  <c r="U410" i="40" l="1"/>
  <c r="W410" i="40" s="1"/>
  <c r="O411" i="40"/>
  <c r="I411" i="40" s="1"/>
  <c r="L411" i="40" s="1"/>
  <c r="R411" i="40" l="1"/>
  <c r="M411" i="40"/>
  <c r="Q411" i="40"/>
  <c r="H412" i="40" l="1"/>
  <c r="X412" i="40" s="1"/>
  <c r="N412" i="40" s="1"/>
  <c r="G412" i="40" s="1"/>
  <c r="S411" i="40"/>
  <c r="T411" i="40"/>
  <c r="J412" i="40"/>
  <c r="K412" i="40" s="1"/>
  <c r="U411" i="40" l="1"/>
  <c r="W411" i="40" s="1"/>
  <c r="O412" i="40"/>
  <c r="I412" i="40" s="1"/>
  <c r="L412" i="40" s="1"/>
  <c r="R412" i="40" l="1"/>
  <c r="S412" i="40" s="1"/>
  <c r="T412" i="40" s="1"/>
  <c r="M412" i="40"/>
  <c r="U412" i="40" s="1"/>
  <c r="Q412" i="40"/>
  <c r="H413" i="40" l="1"/>
  <c r="X413" i="40" s="1"/>
  <c r="N413" i="40" s="1"/>
  <c r="G413" i="40" s="1"/>
  <c r="W412" i="40"/>
  <c r="J413" i="40"/>
  <c r="K413" i="40" s="1"/>
  <c r="O413" i="40" l="1"/>
  <c r="I413" i="40" l="1"/>
  <c r="L413" i="40" s="1"/>
  <c r="R413" i="40"/>
  <c r="S413" i="40" s="1"/>
  <c r="T413" i="40" s="1"/>
  <c r="M413" i="40"/>
  <c r="Q413" i="40"/>
  <c r="U413" i="40" l="1"/>
  <c r="H414" i="40"/>
  <c r="X414" i="40" s="1"/>
  <c r="N414" i="40" s="1"/>
  <c r="G414" i="40" s="1"/>
  <c r="W413" i="40"/>
  <c r="J414" i="40"/>
  <c r="K414" i="40" s="1"/>
  <c r="O414" i="40" l="1"/>
  <c r="I414" i="40" l="1"/>
  <c r="R414" i="40"/>
  <c r="S414" i="40" s="1"/>
  <c r="T414" i="40" s="1"/>
  <c r="L414" i="40"/>
  <c r="Q414" i="40"/>
  <c r="H415" i="40" l="1"/>
  <c r="X415" i="40" s="1"/>
  <c r="N415" i="40" s="1"/>
  <c r="G415" i="40" s="1"/>
  <c r="J415" i="40"/>
  <c r="K415" i="40" s="1"/>
  <c r="M414" i="40"/>
  <c r="U414" i="40" s="1"/>
  <c r="W414" i="40" s="1"/>
  <c r="O415" i="40" l="1"/>
  <c r="I415" i="40" l="1"/>
  <c r="L415" i="40" s="1"/>
  <c r="R415" i="40"/>
  <c r="S415" i="40" s="1"/>
  <c r="T415" i="40" s="1"/>
  <c r="M415" i="40"/>
  <c r="Q415" i="40"/>
  <c r="U415" i="40" l="1"/>
  <c r="H416" i="40"/>
  <c r="X416" i="40" s="1"/>
  <c r="N416" i="40" s="1"/>
  <c r="G416" i="40" s="1"/>
  <c r="W415" i="40"/>
  <c r="J416" i="40"/>
  <c r="K416" i="40" s="1"/>
  <c r="O416" i="40" l="1"/>
  <c r="I416" i="40" l="1"/>
  <c r="L416" i="40" s="1"/>
  <c r="R416" i="40"/>
  <c r="S416" i="40" s="1"/>
  <c r="T416" i="40" s="1"/>
  <c r="M416" i="40"/>
  <c r="Q416" i="40"/>
  <c r="U416" i="40" l="1"/>
  <c r="H417" i="40"/>
  <c r="X417" i="40" s="1"/>
  <c r="N417" i="40" s="1"/>
  <c r="G417" i="40" s="1"/>
  <c r="W416" i="40"/>
  <c r="J417" i="40"/>
  <c r="K417" i="40" s="1"/>
  <c r="O417" i="40" l="1"/>
  <c r="I417" i="40" l="1"/>
  <c r="R417" i="40"/>
  <c r="S417" i="40" s="1"/>
  <c r="T417" i="40" s="1"/>
  <c r="L417" i="40"/>
  <c r="Q417" i="40"/>
  <c r="H418" i="40" l="1"/>
  <c r="X418" i="40" s="1"/>
  <c r="N418" i="40" s="1"/>
  <c r="G418" i="40" s="1"/>
  <c r="J418" i="40"/>
  <c r="K418" i="40" s="1"/>
  <c r="M417" i="40"/>
  <c r="U417" i="40" s="1"/>
  <c r="W417" i="40" s="1"/>
  <c r="O418" i="40" l="1"/>
  <c r="I418" i="40" l="1"/>
  <c r="L418" i="40" s="1"/>
  <c r="M418" i="40" s="1"/>
  <c r="R418" i="40"/>
  <c r="S418" i="40" s="1"/>
  <c r="T418" i="40" s="1"/>
  <c r="Q418" i="40"/>
  <c r="U418" i="40" l="1"/>
  <c r="H419" i="40"/>
  <c r="X419" i="40" s="1"/>
  <c r="N419" i="40" s="1"/>
  <c r="G419" i="40" s="1"/>
  <c r="W418" i="40"/>
  <c r="J419" i="40"/>
  <c r="K419" i="40" s="1"/>
  <c r="O419" i="40" l="1"/>
  <c r="I419" i="40" s="1"/>
  <c r="L419" i="40" s="1"/>
  <c r="R419" i="40" l="1"/>
  <c r="S419" i="40" s="1"/>
  <c r="T419" i="40" s="1"/>
  <c r="M419" i="40"/>
  <c r="U419" i="40" s="1"/>
  <c r="Q419" i="40"/>
  <c r="H420" i="40" l="1"/>
  <c r="X420" i="40" s="1"/>
  <c r="N420" i="40" s="1"/>
  <c r="G420" i="40" s="1"/>
  <c r="W419" i="40"/>
  <c r="J420" i="40"/>
  <c r="K420" i="40" s="1"/>
  <c r="O420" i="40" l="1"/>
  <c r="I420" i="40" l="1"/>
  <c r="L420" i="40" s="1"/>
  <c r="R420" i="40"/>
  <c r="S420" i="40" s="1"/>
  <c r="T420" i="40" s="1"/>
  <c r="M420" i="40"/>
  <c r="Q420" i="40"/>
  <c r="U420" i="40" l="1"/>
  <c r="H421" i="40"/>
  <c r="X421" i="40" s="1"/>
  <c r="N421" i="40" s="1"/>
  <c r="G421" i="40" s="1"/>
  <c r="W420" i="40"/>
  <c r="J421" i="40"/>
  <c r="K421" i="40" s="1"/>
  <c r="O421" i="40" l="1"/>
  <c r="I421" i="40" l="1"/>
  <c r="L421" i="40" s="1"/>
  <c r="R421" i="40"/>
  <c r="S421" i="40" s="1"/>
  <c r="T421" i="40" s="1"/>
  <c r="M421" i="40"/>
  <c r="Q421" i="40"/>
  <c r="H422" i="40" l="1"/>
  <c r="X422" i="40" s="1"/>
  <c r="N422" i="40" s="1"/>
  <c r="G422" i="40" s="1"/>
  <c r="U421" i="40"/>
  <c r="W421" i="40" s="1"/>
  <c r="J422" i="40"/>
  <c r="K422" i="40" s="1"/>
  <c r="O422" i="40" l="1"/>
  <c r="I422" i="40" l="1"/>
  <c r="L422" i="40" s="1"/>
  <c r="R422" i="40"/>
  <c r="S422" i="40" s="1"/>
  <c r="T422" i="40" s="1"/>
  <c r="M422" i="40"/>
  <c r="Q422" i="40"/>
  <c r="H423" i="40" l="1"/>
  <c r="X423" i="40" s="1"/>
  <c r="N423" i="40" s="1"/>
  <c r="G423" i="40" s="1"/>
  <c r="U422" i="40"/>
  <c r="W422" i="40" s="1"/>
  <c r="J423" i="40"/>
  <c r="K423" i="40" s="1"/>
  <c r="O423" i="40" l="1"/>
  <c r="I423" i="40" s="1"/>
  <c r="R423" i="40" l="1"/>
  <c r="S423" i="40" s="1"/>
  <c r="T423" i="40" s="1"/>
  <c r="L423" i="40"/>
  <c r="M423" i="40" s="1"/>
  <c r="U423" i="40" s="1"/>
  <c r="Q423" i="40"/>
  <c r="H424" i="40" l="1"/>
  <c r="X424" i="40" s="1"/>
  <c r="N424" i="40" s="1"/>
  <c r="G424" i="40" s="1"/>
  <c r="W423" i="40"/>
  <c r="J424" i="40"/>
  <c r="K424" i="40" s="1"/>
  <c r="O424" i="40" l="1"/>
  <c r="I424" i="40" l="1"/>
  <c r="L424" i="40" s="1"/>
  <c r="R424" i="40"/>
  <c r="S424" i="40" s="1"/>
  <c r="T424" i="40" s="1"/>
  <c r="M424" i="40"/>
  <c r="Q424" i="40"/>
  <c r="H425" i="40" l="1"/>
  <c r="X425" i="40" s="1"/>
  <c r="N425" i="40" s="1"/>
  <c r="G425" i="40" s="1"/>
  <c r="U424" i="40"/>
  <c r="W424" i="40" s="1"/>
  <c r="J425" i="40"/>
  <c r="K425" i="40" s="1"/>
  <c r="O425" i="40" l="1"/>
  <c r="I425" i="40" s="1"/>
  <c r="L425" i="40" s="1"/>
  <c r="R425" i="40" l="1"/>
  <c r="S425" i="40" s="1"/>
  <c r="T425" i="40" s="1"/>
  <c r="M425" i="40"/>
  <c r="U425" i="40" s="1"/>
  <c r="Q425" i="40"/>
  <c r="H426" i="40" l="1"/>
  <c r="X426" i="40" s="1"/>
  <c r="N426" i="40" s="1"/>
  <c r="G426" i="40" s="1"/>
  <c r="W425" i="40"/>
  <c r="J426" i="40"/>
  <c r="K426" i="40" s="1"/>
  <c r="O426" i="40" l="1"/>
  <c r="I426" i="40" l="1"/>
  <c r="L426" i="40" s="1"/>
  <c r="R426" i="40"/>
  <c r="S426" i="40" s="1"/>
  <c r="T426" i="40" s="1"/>
  <c r="M426" i="40"/>
  <c r="Q426" i="40"/>
  <c r="H427" i="40" l="1"/>
  <c r="X427" i="40" s="1"/>
  <c r="N427" i="40" s="1"/>
  <c r="G427" i="40" s="1"/>
  <c r="U426" i="40"/>
  <c r="W426" i="40" s="1"/>
  <c r="J427" i="40"/>
  <c r="K427" i="40" s="1"/>
  <c r="O427" i="40" l="1"/>
  <c r="I427" i="40" s="1"/>
  <c r="L427" i="40" s="1"/>
  <c r="R427" i="40" l="1"/>
  <c r="S427" i="40" s="1"/>
  <c r="T427" i="40" s="1"/>
  <c r="M427" i="40"/>
  <c r="U427" i="40" s="1"/>
  <c r="Q427" i="40"/>
  <c r="H428" i="40" l="1"/>
  <c r="X428" i="40" s="1"/>
  <c r="N428" i="40" s="1"/>
  <c r="G428" i="40" s="1"/>
  <c r="W427" i="40"/>
  <c r="J428" i="40"/>
  <c r="K428" i="40" s="1"/>
  <c r="O428" i="40" l="1"/>
  <c r="I428" i="40" l="1"/>
  <c r="R428" i="40"/>
  <c r="S428" i="40" s="1"/>
  <c r="T428" i="40" s="1"/>
  <c r="L428" i="40"/>
  <c r="M428" i="40" s="1"/>
  <c r="U428" i="40" s="1"/>
  <c r="Q428" i="40"/>
  <c r="H429" i="40" l="1"/>
  <c r="X429" i="40" s="1"/>
  <c r="N429" i="40" s="1"/>
  <c r="G429" i="40" s="1"/>
  <c r="W428" i="40"/>
  <c r="J429" i="40"/>
  <c r="K429" i="40" s="1"/>
  <c r="O429" i="40" l="1"/>
  <c r="I429" i="40" l="1"/>
  <c r="L429" i="40" s="1"/>
  <c r="R429" i="40"/>
  <c r="S429" i="40" s="1"/>
  <c r="T429" i="40" s="1"/>
  <c r="M429" i="40"/>
  <c r="Q429" i="40"/>
  <c r="U429" i="40" l="1"/>
  <c r="H430" i="40"/>
  <c r="X430" i="40" s="1"/>
  <c r="N430" i="40" s="1"/>
  <c r="G430" i="40" s="1"/>
  <c r="W429" i="40"/>
  <c r="J430" i="40"/>
  <c r="K430" i="40" s="1"/>
  <c r="O430" i="40" l="1"/>
  <c r="I430" i="40" l="1"/>
  <c r="L430" i="40" s="1"/>
  <c r="R430" i="40"/>
  <c r="S430" i="40" s="1"/>
  <c r="T430" i="40" s="1"/>
  <c r="M430" i="40"/>
  <c r="U430" i="40" s="1"/>
  <c r="Q430" i="40"/>
  <c r="H431" i="40" l="1"/>
  <c r="X431" i="40" s="1"/>
  <c r="N431" i="40" s="1"/>
  <c r="G431" i="40" s="1"/>
  <c r="W430" i="40"/>
  <c r="J431" i="40"/>
  <c r="K431" i="40" s="1"/>
  <c r="O431" i="40" l="1"/>
  <c r="I431" i="40" l="1"/>
  <c r="L431" i="40" s="1"/>
  <c r="R431" i="40"/>
  <c r="S431" i="40" s="1"/>
  <c r="T431" i="40" s="1"/>
  <c r="M431" i="40"/>
  <c r="Q431" i="40"/>
  <c r="U431" i="40" l="1"/>
  <c r="H432" i="40"/>
  <c r="X432" i="40" s="1"/>
  <c r="N432" i="40" s="1"/>
  <c r="G432" i="40" s="1"/>
  <c r="W431" i="40"/>
  <c r="J432" i="40"/>
  <c r="K432" i="40" s="1"/>
  <c r="O432" i="40" l="1"/>
  <c r="I432" i="40" l="1"/>
  <c r="L432" i="40" s="1"/>
  <c r="R432" i="40"/>
  <c r="S432" i="40" s="1"/>
  <c r="T432" i="40" s="1"/>
  <c r="M432" i="40"/>
  <c r="Q432" i="40"/>
  <c r="U432" i="40" l="1"/>
  <c r="H433" i="40"/>
  <c r="X433" i="40" s="1"/>
  <c r="N433" i="40" s="1"/>
  <c r="G433" i="40" s="1"/>
  <c r="W432" i="40"/>
  <c r="J433" i="40"/>
  <c r="K433" i="40" s="1"/>
  <c r="O433" i="40" l="1"/>
  <c r="I433" i="40" l="1"/>
  <c r="R433" i="40"/>
  <c r="S433" i="40" s="1"/>
  <c r="T433" i="40" s="1"/>
  <c r="L433" i="40"/>
  <c r="Q433" i="40"/>
  <c r="H434" i="40" l="1"/>
  <c r="X434" i="40" s="1"/>
  <c r="N434" i="40" s="1"/>
  <c r="G434" i="40" s="1"/>
  <c r="M433" i="40"/>
  <c r="U433" i="40" s="1"/>
  <c r="W433" i="40" s="1"/>
  <c r="J434" i="40"/>
  <c r="K434" i="40" s="1"/>
  <c r="O434" i="40" l="1"/>
  <c r="I434" i="40" l="1"/>
  <c r="L434" i="40" s="1"/>
  <c r="R434" i="40"/>
  <c r="M434" i="40"/>
  <c r="Q434" i="40"/>
  <c r="H435" i="40" l="1"/>
  <c r="X435" i="40" s="1"/>
  <c r="N435" i="40" s="1"/>
  <c r="G435" i="40" s="1"/>
  <c r="S434" i="40"/>
  <c r="T434" i="40"/>
  <c r="U434" i="40" s="1"/>
  <c r="W434" i="40" s="1"/>
  <c r="J435" i="40"/>
  <c r="K435" i="40" s="1"/>
  <c r="O435" i="40" l="1"/>
  <c r="I435" i="40" s="1"/>
  <c r="L435" i="40" s="1"/>
  <c r="R435" i="40" l="1"/>
  <c r="S435" i="40" s="1"/>
  <c r="T435" i="40" s="1"/>
  <c r="M435" i="40"/>
  <c r="U435" i="40" s="1"/>
  <c r="Q435" i="40"/>
  <c r="H436" i="40" l="1"/>
  <c r="X436" i="40" s="1"/>
  <c r="N436" i="40" s="1"/>
  <c r="G436" i="40" s="1"/>
  <c r="W435" i="40"/>
  <c r="J436" i="40"/>
  <c r="K436" i="40" s="1"/>
  <c r="O436" i="40" l="1"/>
  <c r="I436" i="40" l="1"/>
  <c r="L436" i="40" s="1"/>
  <c r="R436" i="40"/>
  <c r="S436" i="40" s="1"/>
  <c r="T436" i="40" s="1"/>
  <c r="M436" i="40"/>
  <c r="Q436" i="40"/>
  <c r="U436" i="40" l="1"/>
  <c r="H437" i="40"/>
  <c r="X437" i="40" s="1"/>
  <c r="N437" i="40" s="1"/>
  <c r="G437" i="40" s="1"/>
  <c r="W436" i="40"/>
  <c r="J437" i="40"/>
  <c r="K437" i="40" s="1"/>
  <c r="O437" i="40" l="1"/>
  <c r="I437" i="40" l="1"/>
  <c r="L437" i="40" s="1"/>
  <c r="R437" i="40"/>
  <c r="S437" i="40" s="1"/>
  <c r="T437" i="40" s="1"/>
  <c r="Q437" i="40"/>
  <c r="M437" i="40" l="1"/>
  <c r="U437" i="40" s="1"/>
  <c r="W437" i="40" s="1"/>
  <c r="H438" i="40"/>
  <c r="X438" i="40" s="1"/>
  <c r="N438" i="40" s="1"/>
  <c r="G438" i="40" s="1"/>
  <c r="J438" i="40"/>
  <c r="K438" i="40" s="1"/>
  <c r="O438" i="40" l="1"/>
  <c r="I438" i="40" l="1"/>
  <c r="L438" i="40" s="1"/>
  <c r="R438" i="40"/>
  <c r="S438" i="40" s="1"/>
  <c r="T438" i="40" s="1"/>
  <c r="M438" i="40"/>
  <c r="Q438" i="40"/>
  <c r="U438" i="40" l="1"/>
  <c r="H439" i="40"/>
  <c r="X439" i="40" s="1"/>
  <c r="N439" i="40" s="1"/>
  <c r="G439" i="40" s="1"/>
  <c r="W438" i="40"/>
  <c r="J439" i="40"/>
  <c r="K439" i="40" s="1"/>
  <c r="O439" i="40" l="1"/>
  <c r="I439" i="40" l="1"/>
  <c r="L439" i="40" s="1"/>
  <c r="R439" i="40"/>
  <c r="S439" i="40" s="1"/>
  <c r="T439" i="40" s="1"/>
  <c r="M439" i="40"/>
  <c r="Q439" i="40"/>
  <c r="U439" i="40" l="1"/>
  <c r="H440" i="40"/>
  <c r="X440" i="40" s="1"/>
  <c r="N440" i="40" s="1"/>
  <c r="G440" i="40" s="1"/>
  <c r="W439" i="40"/>
  <c r="J440" i="40"/>
  <c r="K440" i="40" s="1"/>
  <c r="O440" i="40" l="1"/>
  <c r="I440" i="40" l="1"/>
  <c r="L440" i="40" s="1"/>
  <c r="M440" i="40" s="1"/>
  <c r="R440" i="40"/>
  <c r="S440" i="40" s="1"/>
  <c r="T440" i="40" s="1"/>
  <c r="Q440" i="40"/>
  <c r="U440" i="40" l="1"/>
  <c r="H441" i="40"/>
  <c r="X441" i="40" s="1"/>
  <c r="N441" i="40" s="1"/>
  <c r="G441" i="40" s="1"/>
  <c r="W440" i="40"/>
  <c r="J441" i="40"/>
  <c r="K441" i="40" s="1"/>
  <c r="O441" i="40" l="1"/>
  <c r="I441" i="40" l="1"/>
  <c r="R441" i="40"/>
  <c r="S441" i="40" s="1"/>
  <c r="T441" i="40" s="1"/>
  <c r="L441" i="40"/>
  <c r="Q441" i="40"/>
  <c r="H442" i="40" l="1"/>
  <c r="X442" i="40" s="1"/>
  <c r="N442" i="40" s="1"/>
  <c r="G442" i="40" s="1"/>
  <c r="J442" i="40"/>
  <c r="K442" i="40" s="1"/>
  <c r="M441" i="40"/>
  <c r="U441" i="40" s="1"/>
  <c r="W441" i="40" s="1"/>
  <c r="O442" i="40" l="1"/>
  <c r="I442" i="40" l="1"/>
  <c r="L442" i="40" s="1"/>
  <c r="R442" i="40"/>
  <c r="S442" i="40" s="1"/>
  <c r="T442" i="40" s="1"/>
  <c r="M442" i="40"/>
  <c r="Q442" i="40"/>
  <c r="U442" i="40" l="1"/>
  <c r="H443" i="40"/>
  <c r="X443" i="40" s="1"/>
  <c r="N443" i="40" s="1"/>
  <c r="G443" i="40" s="1"/>
  <c r="W442" i="40"/>
  <c r="J443" i="40"/>
  <c r="K443" i="40" s="1"/>
  <c r="O443" i="40" l="1"/>
  <c r="I443" i="40" l="1"/>
  <c r="L443" i="40" s="1"/>
  <c r="R443" i="40"/>
  <c r="M443" i="40"/>
  <c r="Q443" i="40"/>
  <c r="H444" i="40" l="1"/>
  <c r="X444" i="40" s="1"/>
  <c r="N444" i="40" s="1"/>
  <c r="G444" i="40" s="1"/>
  <c r="S443" i="40"/>
  <c r="T443" i="40"/>
  <c r="J444" i="40"/>
  <c r="K444" i="40" s="1"/>
  <c r="U443" i="40" l="1"/>
  <c r="W443" i="40" s="1"/>
  <c r="O444" i="40"/>
  <c r="I444" i="40" s="1"/>
  <c r="L444" i="40" s="1"/>
  <c r="R444" i="40" l="1"/>
  <c r="S444" i="40" s="1"/>
  <c r="T444" i="40" s="1"/>
  <c r="M444" i="40"/>
  <c r="U444" i="40" s="1"/>
  <c r="Q444" i="40"/>
  <c r="H445" i="40" l="1"/>
  <c r="X445" i="40" s="1"/>
  <c r="N445" i="40" s="1"/>
  <c r="G445" i="40" s="1"/>
  <c r="W444" i="40"/>
  <c r="J445" i="40"/>
  <c r="K445" i="40" s="1"/>
  <c r="O445" i="40" l="1"/>
  <c r="I445" i="40" l="1"/>
  <c r="L445" i="40" s="1"/>
  <c r="R445" i="40"/>
  <c r="S445" i="40" s="1"/>
  <c r="T445" i="40" s="1"/>
  <c r="M445" i="40"/>
  <c r="Q445" i="40"/>
  <c r="U445" i="40" l="1"/>
  <c r="H446" i="40"/>
  <c r="X446" i="40" s="1"/>
  <c r="N446" i="40" s="1"/>
  <c r="G446" i="40" s="1"/>
  <c r="W445" i="40"/>
  <c r="J446" i="40"/>
  <c r="K446" i="40" s="1"/>
  <c r="O446" i="40" l="1"/>
  <c r="I446" i="40" l="1"/>
  <c r="R446" i="40"/>
  <c r="S446" i="40" s="1"/>
  <c r="T446" i="40" s="1"/>
  <c r="L446" i="40"/>
  <c r="Q446" i="40"/>
  <c r="H447" i="40" l="1"/>
  <c r="X447" i="40" s="1"/>
  <c r="N447" i="40" s="1"/>
  <c r="G447" i="40" s="1"/>
  <c r="J447" i="40"/>
  <c r="K447" i="40" s="1"/>
  <c r="M446" i="40"/>
  <c r="U446" i="40" s="1"/>
  <c r="W446" i="40" s="1"/>
  <c r="O447" i="40" l="1"/>
  <c r="I447" i="40" l="1"/>
  <c r="R447" i="40"/>
  <c r="S447" i="40" s="1"/>
  <c r="T447" i="40" s="1"/>
  <c r="L447" i="40"/>
  <c r="Q447" i="40"/>
  <c r="H448" i="40" l="1"/>
  <c r="X448" i="40" s="1"/>
  <c r="N448" i="40" s="1"/>
  <c r="G448" i="40" s="1"/>
  <c r="J448" i="40"/>
  <c r="K448" i="40" s="1"/>
  <c r="M447" i="40"/>
  <c r="U447" i="40" s="1"/>
  <c r="W447" i="40" s="1"/>
  <c r="O448" i="40" l="1"/>
  <c r="I448" i="40" l="1"/>
  <c r="L448" i="40" s="1"/>
  <c r="R448" i="40"/>
  <c r="S448" i="40" s="1"/>
  <c r="T448" i="40" s="1"/>
  <c r="M448" i="40"/>
  <c r="Q448" i="40"/>
  <c r="H449" i="40" l="1"/>
  <c r="X449" i="40" s="1"/>
  <c r="N449" i="40" s="1"/>
  <c r="G449" i="40" s="1"/>
  <c r="U448" i="40"/>
  <c r="W448" i="40" s="1"/>
  <c r="J449" i="40"/>
  <c r="K449" i="40" s="1"/>
  <c r="O449" i="40" l="1"/>
  <c r="I449" i="40" s="1"/>
  <c r="L449" i="40" s="1"/>
  <c r="R449" i="40" l="1"/>
  <c r="S449" i="40" s="1"/>
  <c r="T449" i="40" s="1"/>
  <c r="M449" i="40"/>
  <c r="U449" i="40" s="1"/>
  <c r="Q449" i="40"/>
  <c r="H450" i="40" l="1"/>
  <c r="X450" i="40" s="1"/>
  <c r="N450" i="40" s="1"/>
  <c r="G450" i="40" s="1"/>
  <c r="W449" i="40"/>
  <c r="J450" i="40"/>
  <c r="K450" i="40" s="1"/>
  <c r="O450" i="40" l="1"/>
  <c r="I450" i="40" l="1"/>
  <c r="L450" i="40" s="1"/>
  <c r="R450" i="40"/>
  <c r="S450" i="40" s="1"/>
  <c r="T450" i="40" s="1"/>
  <c r="M450" i="40"/>
  <c r="Q450" i="40"/>
  <c r="H451" i="40" l="1"/>
  <c r="X451" i="40" s="1"/>
  <c r="N451" i="40" s="1"/>
  <c r="G451" i="40" s="1"/>
  <c r="U450" i="40"/>
  <c r="W450" i="40" s="1"/>
  <c r="J451" i="40"/>
  <c r="K451" i="40" s="1"/>
  <c r="O451" i="40" l="1"/>
  <c r="I451" i="40" s="1"/>
  <c r="R451" i="40" l="1"/>
  <c r="S451" i="40" s="1"/>
  <c r="T451" i="40" s="1"/>
  <c r="L451" i="40"/>
  <c r="M451" i="40" s="1"/>
  <c r="U451" i="40" s="1"/>
  <c r="Q451" i="40"/>
  <c r="H452" i="40" l="1"/>
  <c r="X452" i="40" s="1"/>
  <c r="N452" i="40" s="1"/>
  <c r="G452" i="40" s="1"/>
  <c r="W451" i="40"/>
  <c r="J452" i="40"/>
  <c r="K452" i="40" s="1"/>
  <c r="O452" i="40" l="1"/>
  <c r="I452" i="40" l="1"/>
  <c r="R452" i="40"/>
  <c r="S452" i="40" s="1"/>
  <c r="T452" i="40" s="1"/>
  <c r="L452" i="40"/>
  <c r="Q452" i="40"/>
  <c r="H453" i="40" l="1"/>
  <c r="X453" i="40" s="1"/>
  <c r="N453" i="40" s="1"/>
  <c r="G453" i="40" s="1"/>
  <c r="J453" i="40"/>
  <c r="K453" i="40" s="1"/>
  <c r="M452" i="40"/>
  <c r="U452" i="40" s="1"/>
  <c r="W452" i="40" s="1"/>
  <c r="O453" i="40" l="1"/>
  <c r="I453" i="40" l="1"/>
  <c r="R453" i="40"/>
  <c r="S453" i="40" s="1"/>
  <c r="T453" i="40" s="1"/>
  <c r="L453" i="40"/>
  <c r="Q453" i="40"/>
  <c r="H454" i="40" l="1"/>
  <c r="X454" i="40" s="1"/>
  <c r="N454" i="40" s="1"/>
  <c r="G454" i="40" s="1"/>
  <c r="J454" i="40"/>
  <c r="K454" i="40" s="1"/>
  <c r="M453" i="40"/>
  <c r="U453" i="40" s="1"/>
  <c r="W453" i="40" s="1"/>
  <c r="O454" i="40" l="1"/>
  <c r="I454" i="40" l="1"/>
  <c r="L454" i="40" s="1"/>
  <c r="R454" i="40"/>
  <c r="S454" i="40" s="1"/>
  <c r="T454" i="40" s="1"/>
  <c r="M454" i="40"/>
  <c r="Q454" i="40"/>
  <c r="U454" i="40" l="1"/>
  <c r="H455" i="40"/>
  <c r="X455" i="40" s="1"/>
  <c r="N455" i="40" s="1"/>
  <c r="G455" i="40" s="1"/>
  <c r="W454" i="40"/>
  <c r="J455" i="40"/>
  <c r="K455" i="40" s="1"/>
  <c r="O455" i="40" l="1"/>
  <c r="I455" i="40" l="1"/>
  <c r="L455" i="40" s="1"/>
  <c r="R455" i="40"/>
  <c r="S455" i="40" s="1"/>
  <c r="T455" i="40" s="1"/>
  <c r="M455" i="40"/>
  <c r="Q455" i="40"/>
  <c r="U455" i="40" l="1"/>
  <c r="H456" i="40"/>
  <c r="X456" i="40" s="1"/>
  <c r="N456" i="40" s="1"/>
  <c r="G456" i="40" s="1"/>
  <c r="W455" i="40"/>
  <c r="J456" i="40"/>
  <c r="K456" i="40" s="1"/>
  <c r="O456" i="40" l="1"/>
  <c r="I456" i="40" l="1"/>
  <c r="L456" i="40" s="1"/>
  <c r="R456" i="40"/>
  <c r="S456" i="40" s="1"/>
  <c r="T456" i="40" s="1"/>
  <c r="M456" i="40"/>
  <c r="Q456" i="40"/>
  <c r="U456" i="40" l="1"/>
  <c r="H457" i="40"/>
  <c r="X457" i="40" s="1"/>
  <c r="N457" i="40" s="1"/>
  <c r="G457" i="40" s="1"/>
  <c r="W456" i="40"/>
  <c r="J457" i="40"/>
  <c r="K457" i="40" s="1"/>
  <c r="O457" i="40" l="1"/>
  <c r="I457" i="40" l="1"/>
  <c r="L457" i="40" s="1"/>
  <c r="R457" i="40"/>
  <c r="S457" i="40" s="1"/>
  <c r="T457" i="40" s="1"/>
  <c r="M457" i="40"/>
  <c r="Q457" i="40"/>
  <c r="U457" i="40" l="1"/>
  <c r="H458" i="40"/>
  <c r="X458" i="40" s="1"/>
  <c r="N458" i="40" s="1"/>
  <c r="G458" i="40" s="1"/>
  <c r="W457" i="40"/>
  <c r="J458" i="40"/>
  <c r="K458" i="40" s="1"/>
  <c r="O458" i="40" l="1"/>
  <c r="I458" i="40" l="1"/>
  <c r="L458" i="40" s="1"/>
  <c r="R458" i="40"/>
  <c r="S458" i="40" s="1"/>
  <c r="T458" i="40" s="1"/>
  <c r="M458" i="40"/>
  <c r="Q458" i="40"/>
  <c r="U458" i="40" l="1"/>
  <c r="H459" i="40"/>
  <c r="X459" i="40" s="1"/>
  <c r="N459" i="40" s="1"/>
  <c r="G459" i="40" s="1"/>
  <c r="W458" i="40"/>
  <c r="J459" i="40"/>
  <c r="K459" i="40" s="1"/>
  <c r="O459" i="40" l="1"/>
  <c r="I459" i="40" l="1"/>
  <c r="L459" i="40" s="1"/>
  <c r="R459" i="40"/>
  <c r="S459" i="40" s="1"/>
  <c r="T459" i="40" s="1"/>
  <c r="M459" i="40"/>
  <c r="Q459" i="40"/>
  <c r="U459" i="40" l="1"/>
  <c r="H460" i="40"/>
  <c r="X460" i="40" s="1"/>
  <c r="N460" i="40" s="1"/>
  <c r="G460" i="40" s="1"/>
  <c r="W459" i="40"/>
  <c r="J460" i="40"/>
  <c r="K460" i="40" s="1"/>
  <c r="O460" i="40" l="1"/>
  <c r="I460" i="40" l="1"/>
  <c r="L460" i="40" s="1"/>
  <c r="R460" i="40"/>
  <c r="S460" i="40" s="1"/>
  <c r="T460" i="40" s="1"/>
  <c r="M460" i="40"/>
  <c r="Q460" i="40"/>
  <c r="U460" i="40" l="1"/>
  <c r="H461" i="40"/>
  <c r="X461" i="40" s="1"/>
  <c r="N461" i="40" s="1"/>
  <c r="G461" i="40" s="1"/>
  <c r="W460" i="40"/>
  <c r="J461" i="40"/>
  <c r="K461" i="40" s="1"/>
  <c r="O461" i="40" l="1"/>
  <c r="I461" i="40" l="1"/>
  <c r="L461" i="40" s="1"/>
  <c r="R461" i="40"/>
  <c r="S461" i="40" s="1"/>
  <c r="T461" i="40" s="1"/>
  <c r="M461" i="40"/>
  <c r="Q461" i="40"/>
  <c r="U461" i="40" l="1"/>
  <c r="H462" i="40"/>
  <c r="X462" i="40" s="1"/>
  <c r="N462" i="40" s="1"/>
  <c r="G462" i="40" s="1"/>
  <c r="W461" i="40"/>
  <c r="J462" i="40"/>
  <c r="K462" i="40" s="1"/>
  <c r="O462" i="40" l="1"/>
  <c r="I462" i="40" l="1"/>
  <c r="L462" i="40" s="1"/>
  <c r="R462" i="40"/>
  <c r="S462" i="40" s="1"/>
  <c r="T462" i="40" s="1"/>
  <c r="M462" i="40"/>
  <c r="Q462" i="40"/>
  <c r="U462" i="40" l="1"/>
  <c r="H463" i="40"/>
  <c r="X463" i="40" s="1"/>
  <c r="N463" i="40" s="1"/>
  <c r="G463" i="40" s="1"/>
  <c r="W462" i="40"/>
  <c r="J463" i="40"/>
  <c r="K463" i="40" s="1"/>
  <c r="O463" i="40" l="1"/>
  <c r="I463" i="40" l="1"/>
  <c r="L463" i="40" s="1"/>
  <c r="R463" i="40"/>
  <c r="S463" i="40" s="1"/>
  <c r="T463" i="40" s="1"/>
  <c r="M463" i="40"/>
  <c r="U463" i="40" s="1"/>
  <c r="Q463" i="40"/>
  <c r="H464" i="40" l="1"/>
  <c r="X464" i="40" s="1"/>
  <c r="N464" i="40" s="1"/>
  <c r="G464" i="40" s="1"/>
  <c r="W463" i="40"/>
  <c r="J464" i="40"/>
  <c r="K464" i="40" s="1"/>
  <c r="O464" i="40" l="1"/>
  <c r="I464" i="40" l="1"/>
  <c r="L464" i="40" s="1"/>
  <c r="R464" i="40"/>
  <c r="S464" i="40" s="1"/>
  <c r="T464" i="40" s="1"/>
  <c r="M464" i="40"/>
  <c r="Q464" i="40"/>
  <c r="H465" i="40" l="1"/>
  <c r="X465" i="40" s="1"/>
  <c r="N465" i="40" s="1"/>
  <c r="G465" i="40" s="1"/>
  <c r="U464" i="40"/>
  <c r="W464" i="40" s="1"/>
  <c r="J465" i="40"/>
  <c r="K465" i="40" s="1"/>
  <c r="O465" i="40" l="1"/>
  <c r="I465" i="40" s="1"/>
  <c r="L465" i="40" s="1"/>
  <c r="R465" i="40" l="1"/>
  <c r="M465" i="40"/>
  <c r="Q465" i="40"/>
  <c r="H466" i="40" l="1"/>
  <c r="X466" i="40" s="1"/>
  <c r="N466" i="40" s="1"/>
  <c r="G466" i="40" s="1"/>
  <c r="S465" i="40"/>
  <c r="T465" i="40" s="1"/>
  <c r="J466" i="40"/>
  <c r="K466" i="40" s="1"/>
  <c r="U465" i="40" l="1"/>
  <c r="W465" i="40" s="1"/>
  <c r="O466" i="40"/>
  <c r="I466" i="40" s="1"/>
  <c r="L466" i="40" s="1"/>
  <c r="R466" i="40" l="1"/>
  <c r="S466" i="40" s="1"/>
  <c r="T466" i="40" s="1"/>
  <c r="M466" i="40"/>
  <c r="U466" i="40" s="1"/>
  <c r="Q466" i="40"/>
  <c r="H467" i="40" l="1"/>
  <c r="X467" i="40" s="1"/>
  <c r="N467" i="40" s="1"/>
  <c r="G467" i="40" s="1"/>
  <c r="W466" i="40"/>
  <c r="J467" i="40"/>
  <c r="K467" i="40" s="1"/>
  <c r="O467" i="40" l="1"/>
  <c r="I467" i="40" l="1"/>
  <c r="L467" i="40" s="1"/>
  <c r="R467" i="40"/>
  <c r="S467" i="40" s="1"/>
  <c r="T467" i="40" s="1"/>
  <c r="M467" i="40"/>
  <c r="Q467" i="40"/>
  <c r="U467" i="40" l="1"/>
  <c r="H468" i="40"/>
  <c r="X468" i="40" s="1"/>
  <c r="N468" i="40" s="1"/>
  <c r="G468" i="40" s="1"/>
  <c r="W467" i="40"/>
  <c r="J468" i="40"/>
  <c r="K468" i="40" s="1"/>
  <c r="O468" i="40" l="1"/>
  <c r="I468" i="40" l="1"/>
  <c r="L468" i="40" s="1"/>
  <c r="R468" i="40"/>
  <c r="S468" i="40" s="1"/>
  <c r="T468" i="40" s="1"/>
  <c r="M468" i="40"/>
  <c r="Q468" i="40"/>
  <c r="U468" i="40" l="1"/>
  <c r="H469" i="40"/>
  <c r="X469" i="40" s="1"/>
  <c r="N469" i="40" s="1"/>
  <c r="G469" i="40" s="1"/>
  <c r="W468" i="40"/>
  <c r="J469" i="40"/>
  <c r="K469" i="40" s="1"/>
  <c r="O469" i="40" l="1"/>
  <c r="I469" i="40" l="1"/>
  <c r="L469" i="40" s="1"/>
  <c r="R469" i="40"/>
  <c r="S469" i="40" s="1"/>
  <c r="T469" i="40" s="1"/>
  <c r="M469" i="40"/>
  <c r="Q469" i="40"/>
  <c r="U469" i="40" l="1"/>
  <c r="H470" i="40"/>
  <c r="X470" i="40" s="1"/>
  <c r="N470" i="40" s="1"/>
  <c r="G470" i="40" s="1"/>
  <c r="W469" i="40"/>
  <c r="J470" i="40"/>
  <c r="K470" i="40" s="1"/>
  <c r="O470" i="40" l="1"/>
  <c r="I470" i="40" l="1"/>
  <c r="L470" i="40" s="1"/>
  <c r="R470" i="40"/>
  <c r="S470" i="40" s="1"/>
  <c r="T470" i="40" s="1"/>
  <c r="M470" i="40"/>
  <c r="Q470" i="40"/>
  <c r="U470" i="40" l="1"/>
  <c r="H471" i="40"/>
  <c r="X471" i="40" s="1"/>
  <c r="N471" i="40" s="1"/>
  <c r="G471" i="40" s="1"/>
  <c r="W470" i="40"/>
  <c r="J471" i="40"/>
  <c r="K471" i="40" s="1"/>
  <c r="O471" i="40" l="1"/>
  <c r="I471" i="40" l="1"/>
  <c r="R471" i="40"/>
  <c r="S471" i="40" s="1"/>
  <c r="T471" i="40" s="1"/>
  <c r="L471" i="40"/>
  <c r="Q471" i="40"/>
  <c r="H472" i="40" l="1"/>
  <c r="X472" i="40" s="1"/>
  <c r="N472" i="40" s="1"/>
  <c r="G472" i="40" s="1"/>
  <c r="J472" i="40"/>
  <c r="K472" i="40" s="1"/>
  <c r="M471" i="40"/>
  <c r="U471" i="40" s="1"/>
  <c r="W471" i="40" s="1"/>
  <c r="O472" i="40" l="1"/>
  <c r="Q472" i="40"/>
  <c r="H473" i="40" l="1"/>
  <c r="X473" i="40" s="1"/>
  <c r="N473" i="40" s="1"/>
  <c r="G473" i="40" s="1"/>
  <c r="I472" i="40"/>
  <c r="L472" i="40" s="1"/>
  <c r="M472" i="40" s="1"/>
  <c r="R472" i="40"/>
  <c r="S472" i="40" s="1"/>
  <c r="T472" i="40" s="1"/>
  <c r="J473" i="40"/>
  <c r="K473" i="40" s="1"/>
  <c r="U472" i="40" l="1"/>
  <c r="W472" i="40" s="1"/>
  <c r="O473" i="40"/>
  <c r="I473" i="40" s="1"/>
  <c r="R473" i="40" l="1"/>
  <c r="S473" i="40" s="1"/>
  <c r="T473" i="40" s="1"/>
  <c r="L473" i="40"/>
  <c r="Q473" i="40"/>
  <c r="H474" i="40" l="1"/>
  <c r="X474" i="40" s="1"/>
  <c r="N474" i="40" s="1"/>
  <c r="G474" i="40" s="1"/>
  <c r="M473" i="40"/>
  <c r="U473" i="40" s="1"/>
  <c r="W473" i="40" s="1"/>
  <c r="J474" i="40"/>
  <c r="K474" i="40" s="1"/>
  <c r="O474" i="40" l="1"/>
  <c r="I474" i="40" l="1"/>
  <c r="L474" i="40" s="1"/>
  <c r="R474" i="40"/>
  <c r="S474" i="40" s="1"/>
  <c r="T474" i="40" s="1"/>
  <c r="M474" i="40"/>
  <c r="Q474" i="40"/>
  <c r="U474" i="40" l="1"/>
  <c r="H475" i="40"/>
  <c r="X475" i="40" s="1"/>
  <c r="N475" i="40" s="1"/>
  <c r="G475" i="40" s="1"/>
  <c r="W474" i="40"/>
  <c r="J475" i="40"/>
  <c r="K475" i="40" s="1"/>
  <c r="O475" i="40" l="1"/>
  <c r="I475" i="40" l="1"/>
  <c r="L475" i="40" s="1"/>
  <c r="R475" i="40"/>
  <c r="S475" i="40" s="1"/>
  <c r="T475" i="40" s="1"/>
  <c r="M475" i="40"/>
  <c r="Q475" i="40"/>
  <c r="U475" i="40" l="1"/>
  <c r="H476" i="40"/>
  <c r="X476" i="40" s="1"/>
  <c r="N476" i="40" s="1"/>
  <c r="G476" i="40" s="1"/>
  <c r="W475" i="40"/>
  <c r="J476" i="40"/>
  <c r="K476" i="40" s="1"/>
  <c r="O476" i="40" l="1"/>
  <c r="I476" i="40" l="1"/>
  <c r="R476" i="40"/>
  <c r="S476" i="40" s="1"/>
  <c r="T476" i="40" s="1"/>
  <c r="L476" i="40"/>
  <c r="Q476" i="40"/>
  <c r="H477" i="40" l="1"/>
  <c r="X477" i="40" s="1"/>
  <c r="N477" i="40" s="1"/>
  <c r="G477" i="40" s="1"/>
  <c r="J477" i="40"/>
  <c r="K477" i="40" s="1"/>
  <c r="M476" i="40"/>
  <c r="U476" i="40" s="1"/>
  <c r="W476" i="40" s="1"/>
  <c r="O477" i="40" l="1"/>
  <c r="I477" i="40" l="1"/>
  <c r="L477" i="40" s="1"/>
  <c r="R477" i="40"/>
  <c r="M477" i="40"/>
  <c r="Q477" i="40"/>
  <c r="H478" i="40" l="1"/>
  <c r="X478" i="40" s="1"/>
  <c r="N478" i="40" s="1"/>
  <c r="G478" i="40" s="1"/>
  <c r="S477" i="40"/>
  <c r="T477" i="40" s="1"/>
  <c r="J478" i="40"/>
  <c r="K478" i="40" s="1"/>
  <c r="U477" i="40" l="1"/>
  <c r="W477" i="40" s="1"/>
  <c r="O478" i="40"/>
  <c r="I478" i="40" s="1"/>
  <c r="L478" i="40" s="1"/>
  <c r="Q478" i="40" l="1"/>
  <c r="H479" i="40"/>
  <c r="X479" i="40" s="1"/>
  <c r="N479" i="40" s="1"/>
  <c r="G479" i="40" s="1"/>
  <c r="R478" i="40"/>
  <c r="J479" i="40"/>
  <c r="K479" i="40" s="1"/>
  <c r="M478" i="40"/>
  <c r="S478" i="40" l="1"/>
  <c r="T478" i="40" s="1"/>
  <c r="O479" i="40"/>
  <c r="R479" i="40" l="1"/>
  <c r="S479" i="40" s="1"/>
  <c r="T479" i="40" s="1"/>
  <c r="U478" i="40"/>
  <c r="W478" i="40" s="1"/>
  <c r="Q479" i="40"/>
  <c r="H480" i="40" l="1"/>
  <c r="X480" i="40" s="1"/>
  <c r="N480" i="40" s="1"/>
  <c r="G480" i="40" s="1"/>
  <c r="I479" i="40"/>
  <c r="J480" i="40"/>
  <c r="K480" i="40" s="1"/>
  <c r="L479" i="40" l="1"/>
  <c r="M479" i="40"/>
  <c r="U479" i="40" s="1"/>
  <c r="W479" i="40" s="1"/>
  <c r="O480" i="40"/>
  <c r="I480" i="40" l="1"/>
  <c r="L480" i="40" s="1"/>
  <c r="R480" i="40"/>
  <c r="S480" i="40" s="1"/>
  <c r="T480" i="40" s="1"/>
  <c r="M480" i="40"/>
  <c r="Q480" i="40"/>
  <c r="U480" i="40" l="1"/>
  <c r="H481" i="40"/>
  <c r="X481" i="40" s="1"/>
  <c r="N481" i="40" s="1"/>
  <c r="G481" i="40" s="1"/>
  <c r="W480" i="40"/>
  <c r="J481" i="40"/>
  <c r="K481" i="40" s="1"/>
  <c r="O481" i="40" l="1"/>
  <c r="I481" i="40" l="1"/>
  <c r="R481" i="40"/>
  <c r="S481" i="40" s="1"/>
  <c r="T481" i="40" s="1"/>
  <c r="L481" i="40"/>
  <c r="M481" i="40"/>
  <c r="U481" i="40" s="1"/>
  <c r="Q481" i="40"/>
  <c r="H482" i="40" l="1"/>
  <c r="X482" i="40" s="1"/>
  <c r="N482" i="40" s="1"/>
  <c r="G482" i="40" s="1"/>
  <c r="W481" i="40"/>
  <c r="J482" i="40"/>
  <c r="K482" i="40" s="1"/>
  <c r="O482" i="40" l="1"/>
  <c r="I482" i="40" l="1"/>
  <c r="L482" i="40" s="1"/>
  <c r="R482" i="40"/>
  <c r="S482" i="40" s="1"/>
  <c r="T482" i="40" s="1"/>
  <c r="M482" i="40"/>
  <c r="Q482" i="40"/>
  <c r="U482" i="40" l="1"/>
  <c r="H483" i="40"/>
  <c r="X483" i="40" s="1"/>
  <c r="N483" i="40" s="1"/>
  <c r="G483" i="40" s="1"/>
  <c r="W482" i="40"/>
  <c r="J483" i="40"/>
  <c r="K483" i="40" s="1"/>
  <c r="O483" i="40" l="1"/>
  <c r="I483" i="40" l="1"/>
  <c r="L483" i="40" s="1"/>
  <c r="R483" i="40"/>
  <c r="S483" i="40" s="1"/>
  <c r="T483" i="40" s="1"/>
  <c r="M483" i="40"/>
  <c r="U483" i="40" s="1"/>
  <c r="Q483" i="40"/>
  <c r="H484" i="40" l="1"/>
  <c r="X484" i="40" s="1"/>
  <c r="N484" i="40" s="1"/>
  <c r="G484" i="40" s="1"/>
  <c r="W483" i="40"/>
  <c r="J484" i="40"/>
  <c r="K484" i="40" s="1"/>
  <c r="O484" i="40" l="1"/>
  <c r="I484" i="40" l="1"/>
  <c r="L484" i="40" s="1"/>
  <c r="R484" i="40"/>
  <c r="S484" i="40" s="1"/>
  <c r="T484" i="40" s="1"/>
  <c r="M484" i="40"/>
  <c r="U484" i="40" s="1"/>
  <c r="Q484" i="40"/>
  <c r="H485" i="40" l="1"/>
  <c r="X485" i="40" s="1"/>
  <c r="N485" i="40" s="1"/>
  <c r="G485" i="40" s="1"/>
  <c r="W484" i="40"/>
  <c r="J485" i="40"/>
  <c r="K485" i="40" s="1"/>
  <c r="O485" i="40" l="1"/>
  <c r="I485" i="40" l="1"/>
  <c r="L485" i="40" s="1"/>
  <c r="R485" i="40"/>
  <c r="S485" i="40" s="1"/>
  <c r="T485" i="40" s="1"/>
  <c r="M485" i="40"/>
  <c r="U485" i="40" s="1"/>
  <c r="Q485" i="40"/>
  <c r="H486" i="40" l="1"/>
  <c r="X486" i="40" s="1"/>
  <c r="N486" i="40" s="1"/>
  <c r="G486" i="40" s="1"/>
  <c r="W485" i="40"/>
  <c r="J486" i="40"/>
  <c r="K486" i="40" s="1"/>
  <c r="O486" i="40" l="1"/>
  <c r="Q486" i="40"/>
  <c r="H487" i="40" l="1"/>
  <c r="X487" i="40" s="1"/>
  <c r="N487" i="40" s="1"/>
  <c r="G487" i="40" s="1"/>
  <c r="I486" i="40"/>
  <c r="L486" i="40" s="1"/>
  <c r="R486" i="40"/>
  <c r="S486" i="40" s="1"/>
  <c r="T486" i="40" s="1"/>
  <c r="J487" i="40"/>
  <c r="K487" i="40" s="1"/>
  <c r="M486" i="40"/>
  <c r="U486" i="40" s="1"/>
  <c r="W486" i="40" s="1"/>
  <c r="O487" i="40" l="1"/>
  <c r="I487" i="40" s="1"/>
  <c r="L487" i="40" s="1"/>
  <c r="R487" i="40" l="1"/>
  <c r="S487" i="40" s="1"/>
  <c r="T487" i="40" s="1"/>
  <c r="M487" i="40"/>
  <c r="U487" i="40" s="1"/>
  <c r="Q487" i="40"/>
  <c r="H488" i="40" l="1"/>
  <c r="X488" i="40" s="1"/>
  <c r="N488" i="40" s="1"/>
  <c r="G488" i="40" s="1"/>
  <c r="W487" i="40"/>
  <c r="J488" i="40"/>
  <c r="K488" i="40" s="1"/>
  <c r="O488" i="40" l="1"/>
  <c r="I488" i="40" l="1"/>
  <c r="L488" i="40" s="1"/>
  <c r="R488" i="40"/>
  <c r="S488" i="40" s="1"/>
  <c r="T488" i="40" s="1"/>
  <c r="M488" i="40"/>
  <c r="Q488" i="40"/>
  <c r="H489" i="40" l="1"/>
  <c r="X489" i="40" s="1"/>
  <c r="N489" i="40" s="1"/>
  <c r="G489" i="40" s="1"/>
  <c r="U488" i="40"/>
  <c r="W488" i="40" s="1"/>
  <c r="J489" i="40"/>
  <c r="K489" i="40" s="1"/>
  <c r="O489" i="40" l="1"/>
  <c r="I489" i="40" s="1"/>
  <c r="L489" i="40" s="1"/>
  <c r="R489" i="40" l="1"/>
  <c r="S489" i="40" s="1"/>
  <c r="T489" i="40" s="1"/>
  <c r="M489" i="40"/>
  <c r="U489" i="40" s="1"/>
  <c r="Q489" i="40"/>
  <c r="H490" i="40" l="1"/>
  <c r="X490" i="40" s="1"/>
  <c r="N490" i="40" s="1"/>
  <c r="G490" i="40" s="1"/>
  <c r="W489" i="40"/>
  <c r="J490" i="40"/>
  <c r="K490" i="40" s="1"/>
  <c r="O490" i="40" l="1"/>
  <c r="I490" i="40" l="1"/>
  <c r="L490" i="40" s="1"/>
  <c r="R490" i="40"/>
  <c r="S490" i="40" s="1"/>
  <c r="T490" i="40" s="1"/>
  <c r="M490" i="40"/>
  <c r="U490" i="40" s="1"/>
  <c r="Q490" i="40"/>
  <c r="H491" i="40" l="1"/>
  <c r="X491" i="40" s="1"/>
  <c r="N491" i="40" s="1"/>
  <c r="G491" i="40" s="1"/>
  <c r="W490" i="40"/>
  <c r="J491" i="40"/>
  <c r="K491" i="40" s="1"/>
  <c r="O491" i="40" l="1"/>
  <c r="I491" i="40" l="1"/>
  <c r="R491" i="40"/>
  <c r="S491" i="40" s="1"/>
  <c r="T491" i="40" s="1"/>
  <c r="L491" i="40"/>
  <c r="Q491" i="40"/>
  <c r="H492" i="40" l="1"/>
  <c r="X492" i="40" s="1"/>
  <c r="N492" i="40" s="1"/>
  <c r="G492" i="40" s="1"/>
  <c r="J492" i="40"/>
  <c r="K492" i="40" s="1"/>
  <c r="M491" i="40"/>
  <c r="U491" i="40" s="1"/>
  <c r="W491" i="40" s="1"/>
  <c r="O492" i="40" l="1"/>
  <c r="I492" i="40" l="1"/>
  <c r="L492" i="40" s="1"/>
  <c r="R492" i="40"/>
  <c r="S492" i="40" s="1"/>
  <c r="T492" i="40" s="1"/>
  <c r="M492" i="40"/>
  <c r="Q492" i="40"/>
  <c r="U492" i="40" l="1"/>
  <c r="H493" i="40"/>
  <c r="X493" i="40" s="1"/>
  <c r="N493" i="40" s="1"/>
  <c r="G493" i="40" s="1"/>
  <c r="W492" i="40"/>
  <c r="J493" i="40"/>
  <c r="K493" i="40" s="1"/>
  <c r="O493" i="40" l="1"/>
  <c r="I493" i="40" l="1"/>
  <c r="L493" i="40" s="1"/>
  <c r="R493" i="40"/>
  <c r="S493" i="40" s="1"/>
  <c r="T493" i="40" s="1"/>
  <c r="M493" i="40"/>
  <c r="U493" i="40" s="1"/>
  <c r="Q493" i="40"/>
  <c r="H494" i="40" l="1"/>
  <c r="X494" i="40" s="1"/>
  <c r="N494" i="40" s="1"/>
  <c r="G494" i="40" s="1"/>
  <c r="W493" i="40"/>
  <c r="J494" i="40"/>
  <c r="K494" i="40" s="1"/>
  <c r="O494" i="40" l="1"/>
  <c r="I494" i="40" l="1"/>
  <c r="L494" i="40" s="1"/>
  <c r="R494" i="40"/>
  <c r="S494" i="40" s="1"/>
  <c r="T494" i="40" s="1"/>
  <c r="M494" i="40"/>
  <c r="U494" i="40" s="1"/>
  <c r="Q494" i="40"/>
  <c r="H495" i="40" l="1"/>
  <c r="X495" i="40" s="1"/>
  <c r="N495" i="40" s="1"/>
  <c r="G495" i="40" s="1"/>
  <c r="W494" i="40"/>
  <c r="J495" i="40"/>
  <c r="K495" i="40" s="1"/>
  <c r="O495" i="40" l="1"/>
  <c r="I495" i="40" l="1"/>
  <c r="L495" i="40" s="1"/>
  <c r="R495" i="40"/>
  <c r="S495" i="40" s="1"/>
  <c r="T495" i="40" s="1"/>
  <c r="M495" i="40"/>
  <c r="U495" i="40" s="1"/>
  <c r="Q495" i="40"/>
  <c r="H496" i="40" l="1"/>
  <c r="X496" i="40" s="1"/>
  <c r="N496" i="40" s="1"/>
  <c r="G496" i="40" s="1"/>
  <c r="W495" i="40"/>
  <c r="J496" i="40"/>
  <c r="K496" i="40" s="1"/>
  <c r="O496" i="40" l="1"/>
  <c r="I496" i="40" l="1"/>
  <c r="L496" i="40" s="1"/>
  <c r="R496" i="40"/>
  <c r="S496" i="40" s="1"/>
  <c r="T496" i="40" s="1"/>
  <c r="M496" i="40"/>
  <c r="U496" i="40" s="1"/>
  <c r="Q496" i="40"/>
  <c r="H497" i="40" l="1"/>
  <c r="X497" i="40" s="1"/>
  <c r="N497" i="40" s="1"/>
  <c r="G497" i="40" s="1"/>
  <c r="W496" i="40"/>
  <c r="J497" i="40"/>
  <c r="K497" i="40" s="1"/>
  <c r="O497" i="40" l="1"/>
  <c r="I497" i="40" l="1"/>
  <c r="L497" i="40" s="1"/>
  <c r="R497" i="40"/>
  <c r="S497" i="40" s="1"/>
  <c r="T497" i="40" s="1"/>
  <c r="M497" i="40"/>
  <c r="U497" i="40" s="1"/>
  <c r="Q497" i="40"/>
  <c r="H498" i="40" l="1"/>
  <c r="X498" i="40" s="1"/>
  <c r="N498" i="40" s="1"/>
  <c r="G498" i="40" s="1"/>
  <c r="W497" i="40"/>
  <c r="J498" i="40"/>
  <c r="K498" i="40" s="1"/>
  <c r="O498" i="40" l="1"/>
  <c r="I498" i="40" l="1"/>
  <c r="L498" i="40" s="1"/>
  <c r="R498" i="40"/>
  <c r="S498" i="40" s="1"/>
  <c r="T498" i="40" s="1"/>
  <c r="M498" i="40"/>
  <c r="Q498" i="40"/>
  <c r="U498" i="40" l="1"/>
  <c r="H499" i="40"/>
  <c r="X499" i="40" s="1"/>
  <c r="N499" i="40" s="1"/>
  <c r="G499" i="40" s="1"/>
  <c r="W498" i="40"/>
  <c r="J499" i="40"/>
  <c r="K499" i="40" s="1"/>
  <c r="O499" i="40" l="1"/>
  <c r="I499" i="40" l="1"/>
  <c r="L499" i="40" s="1"/>
  <c r="R499" i="40"/>
  <c r="S499" i="40" s="1"/>
  <c r="T499" i="40" s="1"/>
  <c r="M499" i="40"/>
  <c r="Q499" i="40"/>
  <c r="U499" i="40" l="1"/>
  <c r="H500" i="40"/>
  <c r="X500" i="40" s="1"/>
  <c r="N500" i="40" s="1"/>
  <c r="G500" i="40" s="1"/>
  <c r="W499" i="40"/>
  <c r="J500" i="40"/>
  <c r="K500" i="40" s="1"/>
  <c r="O500" i="40" l="1"/>
  <c r="I500" i="40" l="1"/>
  <c r="R500" i="40"/>
  <c r="S500" i="40" s="1"/>
  <c r="T500" i="40" s="1"/>
  <c r="L500" i="40"/>
  <c r="Q500" i="40"/>
  <c r="H501" i="40" l="1"/>
  <c r="X501" i="40" s="1"/>
  <c r="N501" i="40" s="1"/>
  <c r="G501" i="40" s="1"/>
  <c r="J501" i="40"/>
  <c r="K501" i="40" s="1"/>
  <c r="M500" i="40"/>
  <c r="U500" i="40" s="1"/>
  <c r="W500" i="40" s="1"/>
  <c r="O501" i="40" l="1"/>
  <c r="I501" i="40" l="1"/>
  <c r="L501" i="40" s="1"/>
  <c r="R501" i="40"/>
  <c r="S501" i="40" s="1"/>
  <c r="T501" i="40" s="1"/>
  <c r="M501" i="40"/>
  <c r="U501" i="40" s="1"/>
  <c r="Q501" i="40"/>
  <c r="H502" i="40" l="1"/>
  <c r="X502" i="40" s="1"/>
  <c r="N502" i="40" s="1"/>
  <c r="G502" i="40" s="1"/>
  <c r="W501" i="40"/>
  <c r="J502" i="40"/>
  <c r="K502" i="40" s="1"/>
  <c r="O502" i="40" l="1"/>
  <c r="I502" i="40" l="1"/>
  <c r="R502" i="40"/>
  <c r="S502" i="40" s="1"/>
  <c r="T502" i="40" s="1"/>
  <c r="L502" i="40"/>
  <c r="Q502" i="40"/>
  <c r="H503" i="40" l="1"/>
  <c r="X503" i="40" s="1"/>
  <c r="N503" i="40" s="1"/>
  <c r="G503" i="40" s="1"/>
  <c r="J503" i="40"/>
  <c r="K503" i="40" s="1"/>
  <c r="M502" i="40"/>
  <c r="U502" i="40" s="1"/>
  <c r="W502" i="40" s="1"/>
  <c r="O503" i="40" l="1"/>
  <c r="I503" i="40" l="1"/>
  <c r="R503" i="40"/>
  <c r="S503" i="40" s="1"/>
  <c r="T503" i="40" s="1"/>
  <c r="L503" i="40"/>
  <c r="Q503" i="40"/>
  <c r="H504" i="40" l="1"/>
  <c r="X504" i="40" s="1"/>
  <c r="N504" i="40" s="1"/>
  <c r="G504" i="40" s="1"/>
  <c r="J504" i="40"/>
  <c r="K504" i="40" s="1"/>
  <c r="M503" i="40"/>
  <c r="U503" i="40" s="1"/>
  <c r="W503" i="40" s="1"/>
  <c r="O504" i="40" l="1"/>
  <c r="I504" i="40" l="1"/>
  <c r="L504" i="40" s="1"/>
  <c r="R504" i="40"/>
  <c r="S504" i="40" s="1"/>
  <c r="T504" i="40" s="1"/>
  <c r="M504" i="40"/>
  <c r="U504" i="40" s="1"/>
  <c r="Q504" i="40"/>
  <c r="H505" i="40" l="1"/>
  <c r="X505" i="40" s="1"/>
  <c r="N505" i="40" s="1"/>
  <c r="G505" i="40" s="1"/>
  <c r="W504" i="40"/>
  <c r="J505" i="40"/>
  <c r="K505" i="40" s="1"/>
  <c r="O505" i="40" l="1"/>
  <c r="I505" i="40" l="1"/>
  <c r="L505" i="40" s="1"/>
  <c r="R505" i="40"/>
  <c r="S505" i="40" s="1"/>
  <c r="T505" i="40" s="1"/>
  <c r="M505" i="40"/>
  <c r="U505" i="40" s="1"/>
  <c r="Q505" i="40"/>
  <c r="H506" i="40" l="1"/>
  <c r="X506" i="40" s="1"/>
  <c r="N506" i="40" s="1"/>
  <c r="G506" i="40" s="1"/>
  <c r="W505" i="40"/>
  <c r="J506" i="40"/>
  <c r="K506" i="40" s="1"/>
  <c r="O506" i="40" l="1"/>
  <c r="I506" i="40" l="1"/>
  <c r="L506" i="40" s="1"/>
  <c r="R506" i="40"/>
  <c r="S506" i="40" s="1"/>
  <c r="T506" i="40" s="1"/>
  <c r="M506" i="40"/>
  <c r="U506" i="40" s="1"/>
  <c r="Q506" i="40"/>
  <c r="H507" i="40" l="1"/>
  <c r="X507" i="40" s="1"/>
  <c r="N507" i="40" s="1"/>
  <c r="G507" i="40" s="1"/>
  <c r="W506" i="40"/>
  <c r="J507" i="40"/>
  <c r="K507" i="40" s="1"/>
  <c r="O507" i="40" l="1"/>
  <c r="I507" i="40" l="1"/>
  <c r="L507" i="40" s="1"/>
  <c r="R507" i="40"/>
  <c r="S507" i="40" s="1"/>
  <c r="T507" i="40" s="1"/>
  <c r="Q507" i="40"/>
  <c r="M507" i="40" l="1"/>
  <c r="U507" i="40" s="1"/>
  <c r="H508" i="40"/>
  <c r="X508" i="40" s="1"/>
  <c r="N508" i="40" s="1"/>
  <c r="G508" i="40" s="1"/>
  <c r="W507" i="40"/>
  <c r="J508" i="40"/>
  <c r="K508" i="40" s="1"/>
  <c r="O508" i="40" l="1"/>
  <c r="I508" i="40" l="1"/>
  <c r="L508" i="40" s="1"/>
  <c r="R508" i="40"/>
  <c r="S508" i="40" s="1"/>
  <c r="T508" i="40" s="1"/>
  <c r="M508" i="40"/>
  <c r="Q508" i="40"/>
  <c r="H509" i="40" l="1"/>
  <c r="X509" i="40" s="1"/>
  <c r="N509" i="40" s="1"/>
  <c r="G509" i="40" s="1"/>
  <c r="U508" i="40"/>
  <c r="W508" i="40" s="1"/>
  <c r="J509" i="40"/>
  <c r="K509" i="40" s="1"/>
  <c r="O509" i="40" l="1"/>
  <c r="I509" i="40" s="1"/>
  <c r="L509" i="40" s="1"/>
  <c r="R509" i="40" l="1"/>
  <c r="S509" i="40" s="1"/>
  <c r="T509" i="40" s="1"/>
  <c r="M509" i="40"/>
  <c r="U509" i="40" s="1"/>
  <c r="Q509" i="40"/>
  <c r="H510" i="40" l="1"/>
  <c r="X510" i="40" s="1"/>
  <c r="N510" i="40" s="1"/>
  <c r="G510" i="40" s="1"/>
  <c r="W509" i="40"/>
  <c r="J510" i="40"/>
  <c r="K510" i="40" s="1"/>
  <c r="O510" i="40" l="1"/>
  <c r="I510" i="40" l="1"/>
  <c r="L510" i="40" s="1"/>
  <c r="R510" i="40"/>
  <c r="S510" i="40" s="1"/>
  <c r="T510" i="40" s="1"/>
  <c r="M510" i="40"/>
  <c r="U510" i="40" s="1"/>
  <c r="Q510" i="40"/>
  <c r="H511" i="40" l="1"/>
  <c r="X511" i="40" s="1"/>
  <c r="N511" i="40" s="1"/>
  <c r="G511" i="40" s="1"/>
  <c r="W510" i="40"/>
  <c r="J511" i="40"/>
  <c r="K511" i="40" s="1"/>
  <c r="O511" i="40" l="1"/>
  <c r="I511" i="40" l="1"/>
  <c r="R511" i="40"/>
  <c r="L511" i="40"/>
  <c r="Q511" i="40"/>
  <c r="H512" i="40" l="1"/>
  <c r="X512" i="40" s="1"/>
  <c r="N512" i="40" s="1"/>
  <c r="G512" i="40" s="1"/>
  <c r="S511" i="40"/>
  <c r="T511" i="40"/>
  <c r="J512" i="40"/>
  <c r="K512" i="40" s="1"/>
  <c r="M511" i="40"/>
  <c r="U511" i="40" s="1"/>
  <c r="W511" i="40" s="1"/>
  <c r="O512" i="40" l="1"/>
  <c r="I512" i="40" s="1"/>
  <c r="L512" i="40" s="1"/>
  <c r="R512" i="40" l="1"/>
  <c r="M512" i="40"/>
  <c r="Q512" i="40"/>
  <c r="H513" i="40" l="1"/>
  <c r="X513" i="40" s="1"/>
  <c r="N513" i="40" s="1"/>
  <c r="G513" i="40" s="1"/>
  <c r="S512" i="40"/>
  <c r="T512" i="40"/>
  <c r="J513" i="40"/>
  <c r="K513" i="40" s="1"/>
  <c r="U512" i="40" l="1"/>
  <c r="W512" i="40" s="1"/>
  <c r="O513" i="40"/>
  <c r="I513" i="40" s="1"/>
  <c r="L513" i="40" s="1"/>
  <c r="R513" i="40" l="1"/>
  <c r="M513" i="40"/>
  <c r="Q513" i="40"/>
  <c r="H514" i="40" l="1"/>
  <c r="X514" i="40" s="1"/>
  <c r="N514" i="40" s="1"/>
  <c r="G514" i="40" s="1"/>
  <c r="S513" i="40"/>
  <c r="T513" i="40" s="1"/>
  <c r="J514" i="40"/>
  <c r="K514" i="40" s="1"/>
  <c r="U513" i="40" l="1"/>
  <c r="W513" i="40" s="1"/>
  <c r="O514" i="40"/>
  <c r="I514" i="40" l="1"/>
  <c r="L514" i="40" s="1"/>
  <c r="R514" i="40"/>
  <c r="S514" i="40" s="1"/>
  <c r="T514" i="40" s="1"/>
  <c r="M514" i="40"/>
  <c r="U514" i="40" s="1"/>
  <c r="Q514" i="40"/>
  <c r="H515" i="40" l="1"/>
  <c r="X515" i="40" s="1"/>
  <c r="N515" i="40" s="1"/>
  <c r="G515" i="40" s="1"/>
  <c r="W514" i="40"/>
  <c r="J515" i="40"/>
  <c r="K515" i="40" s="1"/>
  <c r="O515" i="40" l="1"/>
  <c r="I515" i="40" l="1"/>
  <c r="L515" i="40" s="1"/>
  <c r="R515" i="40"/>
  <c r="S515" i="40" s="1"/>
  <c r="T515" i="40" s="1"/>
  <c r="M515" i="40"/>
  <c r="Q515" i="40"/>
  <c r="U515" i="40" l="1"/>
  <c r="H516" i="40"/>
  <c r="X516" i="40" s="1"/>
  <c r="N516" i="40" s="1"/>
  <c r="G516" i="40" s="1"/>
  <c r="W515" i="40"/>
  <c r="J516" i="40"/>
  <c r="K516" i="40" s="1"/>
  <c r="O516" i="40" l="1"/>
  <c r="I516" i="40" l="1"/>
  <c r="R516" i="40"/>
  <c r="S516" i="40" s="1"/>
  <c r="T516" i="40" s="1"/>
  <c r="L516" i="40"/>
  <c r="Q516" i="40"/>
  <c r="H517" i="40" l="1"/>
  <c r="X517" i="40" s="1"/>
  <c r="N517" i="40" s="1"/>
  <c r="G517" i="40" s="1"/>
  <c r="J517" i="40"/>
  <c r="K517" i="40" s="1"/>
  <c r="M516" i="40"/>
  <c r="U516" i="40" s="1"/>
  <c r="W516" i="40" s="1"/>
  <c r="O517" i="40" l="1"/>
  <c r="I517" i="40" l="1"/>
  <c r="L517" i="40" s="1"/>
  <c r="R517" i="40"/>
  <c r="S517" i="40" s="1"/>
  <c r="T517" i="40" s="1"/>
  <c r="M517" i="40"/>
  <c r="U517" i="40" s="1"/>
  <c r="Q517" i="40"/>
  <c r="H518" i="40" l="1"/>
  <c r="X518" i="40" s="1"/>
  <c r="N518" i="40" s="1"/>
  <c r="G518" i="40" s="1"/>
  <c r="W517" i="40"/>
  <c r="J518" i="40"/>
  <c r="K518" i="40" s="1"/>
  <c r="O518" i="40" l="1"/>
  <c r="I518" i="40" l="1"/>
  <c r="L518" i="40" s="1"/>
  <c r="R518" i="40"/>
  <c r="S518" i="40" s="1"/>
  <c r="T518" i="40" s="1"/>
  <c r="M518" i="40"/>
  <c r="U518" i="40" s="1"/>
  <c r="Q518" i="40"/>
  <c r="H519" i="40" l="1"/>
  <c r="X519" i="40" s="1"/>
  <c r="N519" i="40" s="1"/>
  <c r="G519" i="40" s="1"/>
  <c r="W518" i="40"/>
  <c r="J519" i="40"/>
  <c r="K519" i="40" s="1"/>
  <c r="O519" i="40" l="1"/>
  <c r="I519" i="40" l="1"/>
  <c r="R519" i="40"/>
  <c r="S519" i="40" s="1"/>
  <c r="T519" i="40" s="1"/>
  <c r="L519" i="40"/>
  <c r="Q519" i="40"/>
  <c r="H520" i="40" l="1"/>
  <c r="X520" i="40" s="1"/>
  <c r="N520" i="40" s="1"/>
  <c r="G520" i="40" s="1"/>
  <c r="J520" i="40"/>
  <c r="K520" i="40" s="1"/>
  <c r="M519" i="40"/>
  <c r="U519" i="40" s="1"/>
  <c r="W519" i="40" s="1"/>
  <c r="O520" i="40" l="1"/>
  <c r="I520" i="40" l="1"/>
  <c r="R520" i="40"/>
  <c r="S520" i="40" s="1"/>
  <c r="T520" i="40" s="1"/>
  <c r="L520" i="40"/>
  <c r="Q520" i="40"/>
  <c r="H521" i="40" l="1"/>
  <c r="X521" i="40" s="1"/>
  <c r="N521" i="40" s="1"/>
  <c r="G521" i="40" s="1"/>
  <c r="J521" i="40"/>
  <c r="K521" i="40" s="1"/>
  <c r="M520" i="40"/>
  <c r="U520" i="40" s="1"/>
  <c r="W520" i="40" s="1"/>
  <c r="O521" i="40" l="1"/>
  <c r="I521" i="40" l="1"/>
  <c r="L521" i="40" s="1"/>
  <c r="R521" i="40"/>
  <c r="S521" i="40" s="1"/>
  <c r="T521" i="40" s="1"/>
  <c r="M521" i="40"/>
  <c r="U521" i="40" s="1"/>
  <c r="Q521" i="40"/>
  <c r="H522" i="40" l="1"/>
  <c r="X522" i="40" s="1"/>
  <c r="N522" i="40" s="1"/>
  <c r="G522" i="40" s="1"/>
  <c r="W521" i="40"/>
  <c r="J522" i="40"/>
  <c r="K522" i="40" s="1"/>
  <c r="O522" i="40" l="1"/>
  <c r="I522" i="40" l="1"/>
  <c r="L522" i="40" s="1"/>
  <c r="R522" i="40"/>
  <c r="S522" i="40" s="1"/>
  <c r="T522" i="40" s="1"/>
  <c r="M522" i="40"/>
  <c r="U522" i="40" s="1"/>
  <c r="Q522" i="40"/>
  <c r="H523" i="40" l="1"/>
  <c r="X523" i="40" s="1"/>
  <c r="N523" i="40" s="1"/>
  <c r="G523" i="40" s="1"/>
  <c r="W522" i="40"/>
  <c r="J523" i="40"/>
  <c r="K523" i="40" s="1"/>
  <c r="O523" i="40" l="1"/>
  <c r="I523" i="40" l="1"/>
  <c r="R523" i="40"/>
  <c r="S523" i="40" s="1"/>
  <c r="T523" i="40" s="1"/>
  <c r="L523" i="40"/>
  <c r="Q523" i="40"/>
  <c r="H524" i="40" l="1"/>
  <c r="X524" i="40" s="1"/>
  <c r="N524" i="40" s="1"/>
  <c r="G524" i="40" s="1"/>
  <c r="J524" i="40"/>
  <c r="K524" i="40" s="1"/>
  <c r="M523" i="40"/>
  <c r="U523" i="40" s="1"/>
  <c r="W523" i="40" s="1"/>
  <c r="O524" i="40" l="1"/>
  <c r="I524" i="40" l="1"/>
  <c r="R524" i="40"/>
  <c r="S524" i="40" s="1"/>
  <c r="T524" i="40" s="1"/>
  <c r="L524" i="40"/>
  <c r="Q524" i="40"/>
  <c r="H525" i="40" l="1"/>
  <c r="X525" i="40" s="1"/>
  <c r="N525" i="40" s="1"/>
  <c r="G525" i="40" s="1"/>
  <c r="J525" i="40"/>
  <c r="K525" i="40" s="1"/>
  <c r="M524" i="40"/>
  <c r="U524" i="40" s="1"/>
  <c r="W524" i="40" s="1"/>
  <c r="O525" i="40" l="1"/>
  <c r="I525" i="40" l="1"/>
  <c r="L525" i="40" s="1"/>
  <c r="R525" i="40"/>
  <c r="S525" i="40" s="1"/>
  <c r="T525" i="40" s="1"/>
  <c r="M525" i="40"/>
  <c r="U525" i="40" s="1"/>
  <c r="Q525" i="40"/>
  <c r="H526" i="40" l="1"/>
  <c r="X526" i="40" s="1"/>
  <c r="N526" i="40" s="1"/>
  <c r="G526" i="40" s="1"/>
  <c r="W525" i="40"/>
  <c r="J526" i="40"/>
  <c r="K526" i="40" s="1"/>
  <c r="O526" i="40" l="1"/>
  <c r="Q526" i="40"/>
  <c r="H527" i="40" l="1"/>
  <c r="X527" i="40" s="1"/>
  <c r="N527" i="40" s="1"/>
  <c r="G527" i="40" s="1"/>
  <c r="I526" i="40"/>
  <c r="L526" i="40" s="1"/>
  <c r="R526" i="40"/>
  <c r="S526" i="40" s="1"/>
  <c r="T526" i="40" s="1"/>
  <c r="J527" i="40"/>
  <c r="K527" i="40" s="1"/>
  <c r="M526" i="40"/>
  <c r="U526" i="40" s="1"/>
  <c r="W526" i="40" s="1"/>
  <c r="O527" i="40" l="1"/>
  <c r="I527" i="40" s="1"/>
  <c r="L527" i="40" s="1"/>
  <c r="Q527" i="40"/>
  <c r="H528" i="40" l="1"/>
  <c r="X528" i="40" s="1"/>
  <c r="N528" i="40" s="1"/>
  <c r="G528" i="40" s="1"/>
  <c r="R527" i="40"/>
  <c r="S527" i="40" s="1"/>
  <c r="T527" i="40" s="1"/>
  <c r="J528" i="40"/>
  <c r="K528" i="40" s="1"/>
  <c r="M527" i="40"/>
  <c r="U527" i="40" l="1"/>
  <c r="W527" i="40" s="1"/>
  <c r="O528" i="40"/>
  <c r="I528" i="40" s="1"/>
  <c r="L528" i="40" s="1"/>
  <c r="R528" i="40" l="1"/>
  <c r="S528" i="40" s="1"/>
  <c r="T528" i="40" s="1"/>
  <c r="M528" i="40"/>
  <c r="U528" i="40" s="1"/>
  <c r="Q528" i="40"/>
  <c r="H529" i="40" l="1"/>
  <c r="X529" i="40" s="1"/>
  <c r="N529" i="40" s="1"/>
  <c r="G529" i="40" s="1"/>
  <c r="W528" i="40"/>
  <c r="J529" i="40"/>
  <c r="K529" i="40" s="1"/>
  <c r="O529" i="40" l="1"/>
  <c r="I529" i="40" l="1"/>
  <c r="L529" i="40" s="1"/>
  <c r="R529" i="40"/>
  <c r="S529" i="40" s="1"/>
  <c r="T529" i="40" s="1"/>
  <c r="M529" i="40"/>
  <c r="U529" i="40" s="1"/>
  <c r="Q529" i="40"/>
  <c r="H530" i="40" l="1"/>
  <c r="X530" i="40" s="1"/>
  <c r="N530" i="40" s="1"/>
  <c r="G530" i="40" s="1"/>
  <c r="W529" i="40"/>
  <c r="J530" i="40"/>
  <c r="K530" i="40" s="1"/>
  <c r="O530" i="40" l="1"/>
  <c r="I530" i="40" l="1"/>
  <c r="R530" i="40"/>
  <c r="S530" i="40" s="1"/>
  <c r="T530" i="40" s="1"/>
  <c r="L530" i="40"/>
  <c r="Q530" i="40"/>
  <c r="H531" i="40" l="1"/>
  <c r="X531" i="40" s="1"/>
  <c r="N531" i="40" s="1"/>
  <c r="G531" i="40" s="1"/>
  <c r="J531" i="40"/>
  <c r="K531" i="40" s="1"/>
  <c r="M530" i="40"/>
  <c r="U530" i="40" s="1"/>
  <c r="W530" i="40" s="1"/>
  <c r="O531" i="40" l="1"/>
  <c r="I531" i="40" l="1"/>
  <c r="L531" i="40" s="1"/>
  <c r="R531" i="40"/>
  <c r="S531" i="40" s="1"/>
  <c r="T531" i="40" s="1"/>
  <c r="M531" i="40"/>
  <c r="U531" i="40" s="1"/>
  <c r="Q531" i="40"/>
  <c r="H532" i="40" l="1"/>
  <c r="X532" i="40" s="1"/>
  <c r="N532" i="40" s="1"/>
  <c r="G532" i="40" s="1"/>
  <c r="W531" i="40"/>
  <c r="J532" i="40"/>
  <c r="K532" i="40" s="1"/>
  <c r="O532" i="40" l="1"/>
  <c r="Q532" i="40"/>
  <c r="H533" i="40" l="1"/>
  <c r="X533" i="40" s="1"/>
  <c r="N533" i="40" s="1"/>
  <c r="G533" i="40" s="1"/>
  <c r="I532" i="40"/>
  <c r="L532" i="40" s="1"/>
  <c r="R532" i="40"/>
  <c r="S532" i="40" s="1"/>
  <c r="T532" i="40" s="1"/>
  <c r="J533" i="40"/>
  <c r="K533" i="40" s="1"/>
  <c r="M532" i="40"/>
  <c r="U532" i="40" s="1"/>
  <c r="W532" i="40" s="1"/>
  <c r="O533" i="40" l="1"/>
  <c r="I533" i="40" s="1"/>
  <c r="L533" i="40" s="1"/>
  <c r="R533" i="40" l="1"/>
  <c r="S533" i="40" s="1"/>
  <c r="T533" i="40" s="1"/>
  <c r="M533" i="40"/>
  <c r="U533" i="40" s="1"/>
  <c r="Q533" i="40"/>
  <c r="H534" i="40" l="1"/>
  <c r="X534" i="40" s="1"/>
  <c r="N534" i="40" s="1"/>
  <c r="G534" i="40" s="1"/>
  <c r="W533" i="40"/>
  <c r="J534" i="40"/>
  <c r="K534" i="40" s="1"/>
  <c r="O534" i="40" l="1"/>
  <c r="I534" i="40" l="1"/>
  <c r="L534" i="40" s="1"/>
  <c r="R534" i="40"/>
  <c r="S534" i="40" s="1"/>
  <c r="T534" i="40" s="1"/>
  <c r="M534" i="40"/>
  <c r="U534" i="40" s="1"/>
  <c r="Q534" i="40"/>
  <c r="H535" i="40" l="1"/>
  <c r="X535" i="40" s="1"/>
  <c r="N535" i="40" s="1"/>
  <c r="G535" i="40" s="1"/>
  <c r="W534" i="40"/>
  <c r="J535" i="40"/>
  <c r="K535" i="40" s="1"/>
  <c r="O535" i="40" l="1"/>
  <c r="I535" i="40" l="1"/>
  <c r="L535" i="40" s="1"/>
  <c r="R535" i="40"/>
  <c r="S535" i="40" s="1"/>
  <c r="T535" i="40" s="1"/>
  <c r="M535" i="40"/>
  <c r="U535" i="40" s="1"/>
  <c r="Q535" i="40"/>
  <c r="H536" i="40" l="1"/>
  <c r="X536" i="40" s="1"/>
  <c r="N536" i="40" s="1"/>
  <c r="G536" i="40" s="1"/>
  <c r="W535" i="40"/>
  <c r="J536" i="40"/>
  <c r="K536" i="40" s="1"/>
  <c r="O536" i="40" l="1"/>
  <c r="I536" i="40" l="1"/>
  <c r="L536" i="40" s="1"/>
  <c r="R536" i="40"/>
  <c r="S536" i="40" s="1"/>
  <c r="T536" i="40" s="1"/>
  <c r="M536" i="40"/>
  <c r="U536" i="40" s="1"/>
  <c r="Q536" i="40"/>
  <c r="H537" i="40" l="1"/>
  <c r="X537" i="40" s="1"/>
  <c r="N537" i="40" s="1"/>
  <c r="G537" i="40" s="1"/>
  <c r="W536" i="40"/>
  <c r="J537" i="40"/>
  <c r="K537" i="40" s="1"/>
  <c r="O537" i="40" l="1"/>
  <c r="I537" i="40" l="1"/>
  <c r="R537" i="40"/>
  <c r="S537" i="40" s="1"/>
  <c r="T537" i="40" s="1"/>
  <c r="L537" i="40"/>
  <c r="M537" i="40" s="1"/>
  <c r="U537" i="40" s="1"/>
  <c r="Q537" i="40"/>
  <c r="H538" i="40" l="1"/>
  <c r="X538" i="40" s="1"/>
  <c r="N538" i="40" s="1"/>
  <c r="G538" i="40" s="1"/>
  <c r="W537" i="40"/>
  <c r="J538" i="40"/>
  <c r="K538" i="40" s="1"/>
  <c r="O538" i="40" l="1"/>
  <c r="I538" i="40" l="1"/>
  <c r="R538" i="40"/>
  <c r="S538" i="40" s="1"/>
  <c r="T538" i="40" s="1"/>
  <c r="L538" i="40"/>
  <c r="M538" i="40" s="1"/>
  <c r="U538" i="40" s="1"/>
  <c r="Q538" i="40"/>
  <c r="H539" i="40" l="1"/>
  <c r="X539" i="40" s="1"/>
  <c r="N539" i="40" s="1"/>
  <c r="G539" i="40" s="1"/>
  <c r="W538" i="40"/>
  <c r="J539" i="40"/>
  <c r="K539" i="40" s="1"/>
  <c r="O539" i="40" l="1"/>
  <c r="I539" i="40" l="1"/>
  <c r="L539" i="40" s="1"/>
  <c r="R539" i="40"/>
  <c r="S539" i="40" s="1"/>
  <c r="T539" i="40" s="1"/>
  <c r="M539" i="40"/>
  <c r="Q539" i="40"/>
  <c r="H540" i="40" l="1"/>
  <c r="X540" i="40" s="1"/>
  <c r="N540" i="40" s="1"/>
  <c r="G540" i="40" s="1"/>
  <c r="U539" i="40"/>
  <c r="W539" i="40" s="1"/>
  <c r="J540" i="40"/>
  <c r="K540" i="40" s="1"/>
  <c r="O540" i="40" l="1"/>
  <c r="I540" i="40" s="1"/>
  <c r="L540" i="40" s="1"/>
  <c r="R540" i="40" l="1"/>
  <c r="S540" i="40" s="1"/>
  <c r="T540" i="40" s="1"/>
  <c r="M540" i="40"/>
  <c r="U540" i="40" s="1"/>
  <c r="Q540" i="40"/>
  <c r="H541" i="40" l="1"/>
  <c r="X541" i="40" s="1"/>
  <c r="N541" i="40" s="1"/>
  <c r="G541" i="40" s="1"/>
  <c r="W540" i="40"/>
  <c r="J541" i="40"/>
  <c r="K541" i="40" s="1"/>
  <c r="O541" i="40" l="1"/>
  <c r="I541" i="40" l="1"/>
  <c r="L541" i="40" s="1"/>
  <c r="R541" i="40"/>
  <c r="S541" i="40" s="1"/>
  <c r="T541" i="40" s="1"/>
  <c r="M541" i="40"/>
  <c r="U541" i="40" s="1"/>
  <c r="Q541" i="40"/>
  <c r="H542" i="40" l="1"/>
  <c r="X542" i="40" s="1"/>
  <c r="N542" i="40" s="1"/>
  <c r="G542" i="40" s="1"/>
  <c r="W541" i="40"/>
  <c r="J542" i="40"/>
  <c r="K542" i="40" s="1"/>
  <c r="O542" i="40" l="1"/>
  <c r="I542" i="40" l="1"/>
  <c r="L542" i="40" s="1"/>
  <c r="R542" i="40"/>
  <c r="S542" i="40" s="1"/>
  <c r="T542" i="40" s="1"/>
  <c r="M542" i="40"/>
  <c r="U542" i="40" s="1"/>
  <c r="Q542" i="40"/>
  <c r="H543" i="40" l="1"/>
  <c r="X543" i="40" s="1"/>
  <c r="N543" i="40" s="1"/>
  <c r="G543" i="40" s="1"/>
  <c r="W542" i="40"/>
  <c r="J543" i="40"/>
  <c r="K543" i="40" s="1"/>
  <c r="O543" i="40" l="1"/>
  <c r="I543" i="40" l="1"/>
  <c r="L543" i="40" s="1"/>
  <c r="R543" i="40"/>
  <c r="M543" i="40"/>
  <c r="Q543" i="40"/>
  <c r="H544" i="40" l="1"/>
  <c r="X544" i="40" s="1"/>
  <c r="N544" i="40" s="1"/>
  <c r="G544" i="40" s="1"/>
  <c r="S543" i="40"/>
  <c r="T543" i="40" s="1"/>
  <c r="J544" i="40"/>
  <c r="K544" i="40" s="1"/>
  <c r="U543" i="40" l="1"/>
  <c r="W543" i="40" s="1"/>
  <c r="O544" i="40"/>
  <c r="I544" i="40" s="1"/>
  <c r="L544" i="40" s="1"/>
  <c r="R544" i="40" l="1"/>
  <c r="S544" i="40" s="1"/>
  <c r="T544" i="40" s="1"/>
  <c r="M544" i="40"/>
  <c r="U544" i="40" s="1"/>
  <c r="Q544" i="40"/>
  <c r="H545" i="40" l="1"/>
  <c r="X545" i="40" s="1"/>
  <c r="N545" i="40" s="1"/>
  <c r="G545" i="40" s="1"/>
  <c r="W544" i="40"/>
  <c r="J545" i="40"/>
  <c r="K545" i="40" s="1"/>
  <c r="O545" i="40" l="1"/>
  <c r="I545" i="40" l="1"/>
  <c r="L545" i="40" s="1"/>
  <c r="R545" i="40"/>
  <c r="S545" i="40" s="1"/>
  <c r="T545" i="40" s="1"/>
  <c r="M545" i="40"/>
  <c r="Q545" i="40"/>
  <c r="U545" i="40" l="1"/>
  <c r="H546" i="40"/>
  <c r="X546" i="40" s="1"/>
  <c r="N546" i="40" s="1"/>
  <c r="G546" i="40" s="1"/>
  <c r="W545" i="40"/>
  <c r="J546" i="40"/>
  <c r="K546" i="40" s="1"/>
  <c r="O546" i="40" l="1"/>
  <c r="Q546" i="40"/>
  <c r="H547" i="40" l="1"/>
  <c r="X547" i="40" s="1"/>
  <c r="N547" i="40" s="1"/>
  <c r="G547" i="40" s="1"/>
  <c r="I546" i="40"/>
  <c r="L546" i="40" s="1"/>
  <c r="R546" i="40"/>
  <c r="S546" i="40" s="1"/>
  <c r="T546" i="40" s="1"/>
  <c r="J547" i="40"/>
  <c r="K547" i="40" s="1"/>
  <c r="M546" i="40" l="1"/>
  <c r="U546" i="40" s="1"/>
  <c r="W546" i="40" s="1"/>
  <c r="O547" i="40"/>
  <c r="I547" i="40" s="1"/>
  <c r="L547" i="40" s="1"/>
  <c r="R547" i="40" l="1"/>
  <c r="S547" i="40" s="1"/>
  <c r="T547" i="40" s="1"/>
  <c r="M547" i="40"/>
  <c r="U547" i="40" s="1"/>
  <c r="Q547" i="40"/>
  <c r="H548" i="40" l="1"/>
  <c r="X548" i="40" s="1"/>
  <c r="N548" i="40" s="1"/>
  <c r="G548" i="40" s="1"/>
  <c r="W547" i="40"/>
  <c r="J548" i="40"/>
  <c r="K548" i="40" s="1"/>
  <c r="O548" i="40" l="1"/>
  <c r="I548" i="40" l="1"/>
  <c r="R548" i="40"/>
  <c r="S548" i="40" s="1"/>
  <c r="T548" i="40" s="1"/>
  <c r="L548" i="40"/>
  <c r="Q548" i="40"/>
  <c r="H549" i="40" l="1"/>
  <c r="X549" i="40" s="1"/>
  <c r="N549" i="40" s="1"/>
  <c r="G549" i="40" s="1"/>
  <c r="J549" i="40"/>
  <c r="K549" i="40" s="1"/>
  <c r="M548" i="40"/>
  <c r="U548" i="40" s="1"/>
  <c r="W548" i="40" s="1"/>
  <c r="O549" i="40" l="1"/>
  <c r="I549" i="40" l="1"/>
  <c r="L549" i="40" s="1"/>
  <c r="R549" i="40"/>
  <c r="S549" i="40" s="1"/>
  <c r="T549" i="40" s="1"/>
  <c r="M549" i="40"/>
  <c r="Q549" i="40"/>
  <c r="H550" i="40" l="1"/>
  <c r="X550" i="40" s="1"/>
  <c r="N550" i="40" s="1"/>
  <c r="G550" i="40" s="1"/>
  <c r="U549" i="40"/>
  <c r="W549" i="40" s="1"/>
  <c r="J550" i="40"/>
  <c r="K550" i="40" s="1"/>
  <c r="O550" i="40" l="1"/>
  <c r="I550" i="40" s="1"/>
  <c r="L550" i="40" s="1"/>
  <c r="R550" i="40" l="1"/>
  <c r="S550" i="40" s="1"/>
  <c r="T550" i="40" s="1"/>
  <c r="M550" i="40"/>
  <c r="U550" i="40" s="1"/>
  <c r="Q550" i="40"/>
  <c r="H551" i="40" l="1"/>
  <c r="X551" i="40" s="1"/>
  <c r="N551" i="40" s="1"/>
  <c r="G551" i="40" s="1"/>
  <c r="W550" i="40"/>
  <c r="J551" i="40"/>
  <c r="K551" i="40" s="1"/>
  <c r="O551" i="40" l="1"/>
  <c r="I551" i="40" l="1"/>
  <c r="L551" i="40" s="1"/>
  <c r="R551" i="40"/>
  <c r="M551" i="40"/>
  <c r="Q551" i="40"/>
  <c r="H552" i="40" l="1"/>
  <c r="X552" i="40" s="1"/>
  <c r="N552" i="40" s="1"/>
  <c r="G552" i="40" s="1"/>
  <c r="S551" i="40"/>
  <c r="T551" i="40" s="1"/>
  <c r="U551" i="40" s="1"/>
  <c r="W551" i="40" s="1"/>
  <c r="J552" i="40"/>
  <c r="K552" i="40" s="1"/>
  <c r="O552" i="40" l="1"/>
  <c r="I552" i="40" s="1"/>
  <c r="L552" i="40" s="1"/>
  <c r="Q552" i="40"/>
  <c r="H553" i="40" l="1"/>
  <c r="X553" i="40" s="1"/>
  <c r="N553" i="40" s="1"/>
  <c r="G553" i="40" s="1"/>
  <c r="R552" i="40"/>
  <c r="J553" i="40"/>
  <c r="K553" i="40" s="1"/>
  <c r="M552" i="40"/>
  <c r="S552" i="40" l="1"/>
  <c r="T552" i="40"/>
  <c r="O553" i="40"/>
  <c r="R553" i="40" l="1"/>
  <c r="U552" i="40"/>
  <c r="W552" i="40" s="1"/>
  <c r="Q553" i="40"/>
  <c r="H554" i="40" l="1"/>
  <c r="X554" i="40" s="1"/>
  <c r="N554" i="40" s="1"/>
  <c r="G554" i="40" s="1"/>
  <c r="S553" i="40"/>
  <c r="T553" i="40" s="1"/>
  <c r="I553" i="40"/>
  <c r="J554" i="40"/>
  <c r="K554" i="40" s="1"/>
  <c r="L553" i="40" l="1"/>
  <c r="M553" i="40"/>
  <c r="U553" i="40" s="1"/>
  <c r="W553" i="40" s="1"/>
  <c r="O554" i="40"/>
  <c r="I554" i="40" s="1"/>
  <c r="L554" i="40" s="1"/>
  <c r="R554" i="40" l="1"/>
  <c r="M554" i="40"/>
  <c r="Q554" i="40"/>
  <c r="H555" i="40" l="1"/>
  <c r="X555" i="40" s="1"/>
  <c r="N555" i="40" s="1"/>
  <c r="G555" i="40" s="1"/>
  <c r="S554" i="40"/>
  <c r="T554" i="40" s="1"/>
  <c r="J555" i="40"/>
  <c r="K555" i="40" s="1"/>
  <c r="U554" i="40" l="1"/>
  <c r="W554" i="40" s="1"/>
  <c r="O555" i="40"/>
  <c r="I555" i="40" s="1"/>
  <c r="L555" i="40" s="1"/>
  <c r="R555" i="40" l="1"/>
  <c r="S555" i="40" s="1"/>
  <c r="T555" i="40" s="1"/>
  <c r="M555" i="40"/>
  <c r="U555" i="40" s="1"/>
  <c r="Q555" i="40"/>
  <c r="H556" i="40" l="1"/>
  <c r="X556" i="40" s="1"/>
  <c r="N556" i="40" s="1"/>
  <c r="G556" i="40" s="1"/>
  <c r="W555" i="40"/>
  <c r="J556" i="40"/>
  <c r="K556" i="40" s="1"/>
  <c r="O556" i="40" l="1"/>
  <c r="I556" i="40" l="1"/>
  <c r="R556" i="40"/>
  <c r="S556" i="40" s="1"/>
  <c r="T556" i="40" s="1"/>
  <c r="L556" i="40"/>
  <c r="M556" i="40" s="1"/>
  <c r="U556" i="40" s="1"/>
  <c r="Q556" i="40"/>
  <c r="H557" i="40" l="1"/>
  <c r="X557" i="40" s="1"/>
  <c r="N557" i="40" s="1"/>
  <c r="G557" i="40" s="1"/>
  <c r="W556" i="40"/>
  <c r="J557" i="40"/>
  <c r="K557" i="40" s="1"/>
  <c r="O557" i="40" l="1"/>
  <c r="I557" i="40" l="1"/>
  <c r="L557" i="40" s="1"/>
  <c r="R557" i="40"/>
  <c r="S557" i="40" s="1"/>
  <c r="T557" i="40" s="1"/>
  <c r="M557" i="40"/>
  <c r="U557" i="40" s="1"/>
  <c r="Q557" i="40"/>
  <c r="H558" i="40" l="1"/>
  <c r="X558" i="40" s="1"/>
  <c r="N558" i="40" s="1"/>
  <c r="G558" i="40" s="1"/>
  <c r="W557" i="40"/>
  <c r="J558" i="40"/>
  <c r="K558" i="40" s="1"/>
  <c r="O558" i="40" l="1"/>
  <c r="I558" i="40" l="1"/>
  <c r="L558" i="40" s="1"/>
  <c r="R558" i="40"/>
  <c r="S558" i="40" s="1"/>
  <c r="T558" i="40" s="1"/>
  <c r="M558" i="40"/>
  <c r="U558" i="40" s="1"/>
  <c r="Q558" i="40"/>
  <c r="H559" i="40" l="1"/>
  <c r="X559" i="40" s="1"/>
  <c r="N559" i="40" s="1"/>
  <c r="G559" i="40" s="1"/>
  <c r="W558" i="40"/>
  <c r="J559" i="40"/>
  <c r="K559" i="40" s="1"/>
  <c r="O559" i="40" l="1"/>
  <c r="I559" i="40" l="1"/>
  <c r="L559" i="40" s="1"/>
  <c r="R559" i="40"/>
  <c r="S559" i="40" s="1"/>
  <c r="T559" i="40" s="1"/>
  <c r="M559" i="40"/>
  <c r="U559" i="40" s="1"/>
  <c r="Q559" i="40"/>
  <c r="H560" i="40" l="1"/>
  <c r="X560" i="40" s="1"/>
  <c r="N560" i="40" s="1"/>
  <c r="G560" i="40" s="1"/>
  <c r="W559" i="40"/>
  <c r="J560" i="40"/>
  <c r="K560" i="40" s="1"/>
  <c r="O560" i="40" l="1"/>
  <c r="I560" i="40" l="1"/>
  <c r="L560" i="40" s="1"/>
  <c r="R560" i="40"/>
  <c r="S560" i="40" s="1"/>
  <c r="T560" i="40" s="1"/>
  <c r="M560" i="40"/>
  <c r="U560" i="40" s="1"/>
  <c r="Q560" i="40"/>
  <c r="H561" i="40" l="1"/>
  <c r="X561" i="40" s="1"/>
  <c r="N561" i="40" s="1"/>
  <c r="G561" i="40" s="1"/>
  <c r="W560" i="40"/>
  <c r="J561" i="40"/>
  <c r="K561" i="40" s="1"/>
  <c r="O561" i="40" l="1"/>
  <c r="I561" i="40" l="1"/>
  <c r="L561" i="40" s="1"/>
  <c r="R561" i="40"/>
  <c r="S561" i="40" s="1"/>
  <c r="T561" i="40" s="1"/>
  <c r="M561" i="40"/>
  <c r="Q561" i="40"/>
  <c r="H562" i="40" l="1"/>
  <c r="X562" i="40" s="1"/>
  <c r="N562" i="40" s="1"/>
  <c r="G562" i="40" s="1"/>
  <c r="U561" i="40"/>
  <c r="W561" i="40" s="1"/>
  <c r="J562" i="40"/>
  <c r="K562" i="40" s="1"/>
  <c r="O562" i="40" l="1"/>
  <c r="I562" i="40" s="1"/>
  <c r="L562" i="40" s="1"/>
  <c r="R562" i="40" l="1"/>
  <c r="S562" i="40" s="1"/>
  <c r="T562" i="40" s="1"/>
  <c r="M562" i="40"/>
  <c r="U562" i="40" s="1"/>
  <c r="Q562" i="40"/>
  <c r="H563" i="40" l="1"/>
  <c r="X563" i="40" s="1"/>
  <c r="N563" i="40" s="1"/>
  <c r="G563" i="40" s="1"/>
  <c r="W562" i="40"/>
  <c r="J563" i="40"/>
  <c r="K563" i="40" s="1"/>
  <c r="O563" i="40" l="1"/>
  <c r="I563" i="40" l="1"/>
  <c r="L563" i="40" s="1"/>
  <c r="R563" i="40"/>
  <c r="S563" i="40" s="1"/>
  <c r="T563" i="40" s="1"/>
  <c r="M563" i="40"/>
  <c r="U563" i="40" s="1"/>
  <c r="Q563" i="40"/>
  <c r="H564" i="40" l="1"/>
  <c r="X564" i="40" s="1"/>
  <c r="N564" i="40" s="1"/>
  <c r="G564" i="40" s="1"/>
  <c r="W563" i="40"/>
  <c r="J564" i="40"/>
  <c r="K564" i="40" s="1"/>
  <c r="O564" i="40" l="1"/>
  <c r="I564" i="40" l="1"/>
  <c r="L564" i="40" s="1"/>
  <c r="R564" i="40"/>
  <c r="S564" i="40" s="1"/>
  <c r="T564" i="40" s="1"/>
  <c r="M564" i="40"/>
  <c r="U564" i="40" s="1"/>
  <c r="Q564" i="40"/>
  <c r="H565" i="40" l="1"/>
  <c r="X565" i="40" s="1"/>
  <c r="N565" i="40" s="1"/>
  <c r="G565" i="40" s="1"/>
  <c r="W564" i="40"/>
  <c r="J565" i="40"/>
  <c r="K565" i="40" s="1"/>
  <c r="O565" i="40" l="1"/>
  <c r="I565" i="40" l="1"/>
  <c r="L565" i="40" s="1"/>
  <c r="R565" i="40"/>
  <c r="S565" i="40" s="1"/>
  <c r="T565" i="40" s="1"/>
  <c r="M565" i="40"/>
  <c r="Q565" i="40"/>
  <c r="H566" i="40" l="1"/>
  <c r="X566" i="40" s="1"/>
  <c r="N566" i="40" s="1"/>
  <c r="G566" i="40" s="1"/>
  <c r="U565" i="40"/>
  <c r="W565" i="40" s="1"/>
  <c r="J566" i="40"/>
  <c r="K566" i="40" s="1"/>
  <c r="O566" i="40" l="1"/>
  <c r="I566" i="40" s="1"/>
  <c r="L566" i="40" s="1"/>
  <c r="Q566" i="40"/>
  <c r="H567" i="40" l="1"/>
  <c r="X567" i="40" s="1"/>
  <c r="N567" i="40" s="1"/>
  <c r="G567" i="40" s="1"/>
  <c r="R566" i="40"/>
  <c r="S566" i="40" s="1"/>
  <c r="T566" i="40" s="1"/>
  <c r="J567" i="40"/>
  <c r="K567" i="40" s="1"/>
  <c r="M566" i="40"/>
  <c r="U566" i="40" l="1"/>
  <c r="W566" i="40" s="1"/>
  <c r="O567" i="40"/>
  <c r="I567" i="40" s="1"/>
  <c r="R567" i="40" l="1"/>
  <c r="S567" i="40" s="1"/>
  <c r="T567" i="40" s="1"/>
  <c r="L567" i="40"/>
  <c r="Q567" i="40"/>
  <c r="H568" i="40" l="1"/>
  <c r="X568" i="40" s="1"/>
  <c r="N568" i="40" s="1"/>
  <c r="G568" i="40" s="1"/>
  <c r="J568" i="40"/>
  <c r="K568" i="40" s="1"/>
  <c r="M567" i="40"/>
  <c r="U567" i="40" s="1"/>
  <c r="W567" i="40" s="1"/>
  <c r="O568" i="40" l="1"/>
  <c r="I568" i="40" l="1"/>
  <c r="R568" i="40"/>
  <c r="S568" i="40" s="1"/>
  <c r="T568" i="40" s="1"/>
  <c r="L568" i="40"/>
  <c r="Q568" i="40"/>
  <c r="H569" i="40" l="1"/>
  <c r="X569" i="40" s="1"/>
  <c r="N569" i="40" s="1"/>
  <c r="G569" i="40" s="1"/>
  <c r="J569" i="40"/>
  <c r="K569" i="40" s="1"/>
  <c r="M568" i="40"/>
  <c r="U568" i="40" s="1"/>
  <c r="W568" i="40" s="1"/>
  <c r="O569" i="40" l="1"/>
  <c r="I569" i="40" l="1"/>
  <c r="L569" i="40" s="1"/>
  <c r="R569" i="40"/>
  <c r="S569" i="40" s="1"/>
  <c r="T569" i="40" s="1"/>
  <c r="M569" i="40"/>
  <c r="U569" i="40" s="1"/>
  <c r="Q569" i="40"/>
  <c r="H570" i="40" l="1"/>
  <c r="X570" i="40" s="1"/>
  <c r="N570" i="40" s="1"/>
  <c r="G570" i="40" s="1"/>
  <c r="W569" i="40"/>
  <c r="J570" i="40"/>
  <c r="K570" i="40" s="1"/>
  <c r="O570" i="40" l="1"/>
  <c r="I570" i="40" l="1"/>
  <c r="L570" i="40" s="1"/>
  <c r="R570" i="40"/>
  <c r="S570" i="40" s="1"/>
  <c r="T570" i="40" s="1"/>
  <c r="M570" i="40"/>
  <c r="Q570" i="40"/>
  <c r="U570" i="40" l="1"/>
  <c r="H571" i="40"/>
  <c r="X571" i="40" s="1"/>
  <c r="N571" i="40" s="1"/>
  <c r="G571" i="40" s="1"/>
  <c r="W570" i="40"/>
  <c r="J571" i="40"/>
  <c r="K571" i="40" s="1"/>
  <c r="O571" i="40" l="1"/>
  <c r="I571" i="40" l="1"/>
  <c r="L571" i="40" s="1"/>
  <c r="R571" i="40"/>
  <c r="S571" i="40" s="1"/>
  <c r="T571" i="40" s="1"/>
  <c r="M571" i="40"/>
  <c r="Q571" i="40"/>
  <c r="U571" i="40" l="1"/>
  <c r="H572" i="40"/>
  <c r="X572" i="40" s="1"/>
  <c r="N572" i="40" s="1"/>
  <c r="G572" i="40" s="1"/>
  <c r="W571" i="40"/>
  <c r="J572" i="40"/>
  <c r="K572" i="40" s="1"/>
  <c r="O572" i="40" l="1"/>
  <c r="I572" i="40" l="1"/>
  <c r="R572" i="40"/>
  <c r="S572" i="40" s="1"/>
  <c r="T572" i="40" s="1"/>
  <c r="L572" i="40"/>
  <c r="M572" i="40" s="1"/>
  <c r="U572" i="40" s="1"/>
  <c r="Q572" i="40"/>
  <c r="H573" i="40" l="1"/>
  <c r="X573" i="40" s="1"/>
  <c r="N573" i="40" s="1"/>
  <c r="G573" i="40" s="1"/>
  <c r="W572" i="40"/>
  <c r="J573" i="40"/>
  <c r="K573" i="40" s="1"/>
  <c r="O573" i="40" l="1"/>
  <c r="I573" i="40" l="1"/>
  <c r="R573" i="40"/>
  <c r="S573" i="40" s="1"/>
  <c r="T573" i="40" s="1"/>
  <c r="L573" i="40"/>
  <c r="M573" i="40" s="1"/>
  <c r="U573" i="40" s="1"/>
  <c r="Q573" i="40"/>
  <c r="H574" i="40" l="1"/>
  <c r="X574" i="40" s="1"/>
  <c r="N574" i="40" s="1"/>
  <c r="G574" i="40" s="1"/>
  <c r="W573" i="40"/>
  <c r="J574" i="40"/>
  <c r="K574" i="40" s="1"/>
  <c r="O574" i="40" l="1"/>
  <c r="Q574" i="40"/>
  <c r="H575" i="40" l="1"/>
  <c r="X575" i="40" s="1"/>
  <c r="N575" i="40" s="1"/>
  <c r="G575" i="40" s="1"/>
  <c r="I574" i="40"/>
  <c r="L574" i="40" s="1"/>
  <c r="R574" i="40"/>
  <c r="S574" i="40" s="1"/>
  <c r="T574" i="40" s="1"/>
  <c r="J575" i="40"/>
  <c r="K575" i="40" s="1"/>
  <c r="M574" i="40"/>
  <c r="U574" i="40" s="1"/>
  <c r="W574" i="40" s="1"/>
  <c r="O575" i="40" l="1"/>
  <c r="I575" i="40" s="1"/>
  <c r="R575" i="40" l="1"/>
  <c r="S575" i="40" s="1"/>
  <c r="T575" i="40" s="1"/>
  <c r="L575" i="40"/>
  <c r="M575" i="40" s="1"/>
  <c r="U575" i="40" s="1"/>
  <c r="Q575" i="40"/>
  <c r="H576" i="40" l="1"/>
  <c r="X576" i="40" s="1"/>
  <c r="N576" i="40" s="1"/>
  <c r="G576" i="40" s="1"/>
  <c r="W575" i="40"/>
  <c r="J576" i="40"/>
  <c r="K576" i="40" s="1"/>
  <c r="O576" i="40" l="1"/>
  <c r="I576" i="40" l="1"/>
  <c r="L576" i="40" s="1"/>
  <c r="R576" i="40"/>
  <c r="S576" i="40" s="1"/>
  <c r="T576" i="40" s="1"/>
  <c r="M576" i="40"/>
  <c r="U576" i="40" s="1"/>
  <c r="Q576" i="40"/>
  <c r="H577" i="40" l="1"/>
  <c r="X577" i="40" s="1"/>
  <c r="N577" i="40" s="1"/>
  <c r="G577" i="40" s="1"/>
  <c r="W576" i="40"/>
  <c r="J577" i="40"/>
  <c r="K577" i="40" s="1"/>
  <c r="O577" i="40" l="1"/>
  <c r="I577" i="40" l="1"/>
  <c r="L577" i="40" s="1"/>
  <c r="R577" i="40"/>
  <c r="S577" i="40" s="1"/>
  <c r="T577" i="40" s="1"/>
  <c r="M577" i="40"/>
  <c r="Q577" i="40"/>
  <c r="H578" i="40" l="1"/>
  <c r="X578" i="40" s="1"/>
  <c r="N578" i="40" s="1"/>
  <c r="G578" i="40" s="1"/>
  <c r="U577" i="40"/>
  <c r="W577" i="40" s="1"/>
  <c r="J578" i="40"/>
  <c r="K578" i="40" s="1"/>
  <c r="O578" i="40" l="1"/>
  <c r="I578" i="40" s="1"/>
  <c r="L578" i="40" s="1"/>
  <c r="R578" i="40" l="1"/>
  <c r="S578" i="40" s="1"/>
  <c r="T578" i="40" s="1"/>
  <c r="M578" i="40"/>
  <c r="U578" i="40" s="1"/>
  <c r="Q578" i="40"/>
  <c r="H579" i="40" l="1"/>
  <c r="X579" i="40" s="1"/>
  <c r="N579" i="40" s="1"/>
  <c r="G579" i="40" s="1"/>
  <c r="W578" i="40"/>
  <c r="J579" i="40"/>
  <c r="K579" i="40" s="1"/>
  <c r="O579" i="40" l="1"/>
  <c r="I579" i="40" l="1"/>
  <c r="L579" i="40" s="1"/>
  <c r="R579" i="40"/>
  <c r="S579" i="40" s="1"/>
  <c r="T579" i="40" s="1"/>
  <c r="M579" i="40"/>
  <c r="U579" i="40" s="1"/>
  <c r="Q579" i="40"/>
  <c r="H580" i="40" l="1"/>
  <c r="X580" i="40" s="1"/>
  <c r="N580" i="40" s="1"/>
  <c r="G580" i="40" s="1"/>
  <c r="W579" i="40"/>
  <c r="J580" i="40"/>
  <c r="K580" i="40" s="1"/>
  <c r="O580" i="40" l="1"/>
  <c r="I580" i="40" l="1"/>
  <c r="L580" i="40" s="1"/>
  <c r="R580" i="40"/>
  <c r="S580" i="40" s="1"/>
  <c r="T580" i="40" s="1"/>
  <c r="M580" i="40"/>
  <c r="U580" i="40" s="1"/>
  <c r="Q580" i="40"/>
  <c r="H581" i="40" l="1"/>
  <c r="X581" i="40" s="1"/>
  <c r="N581" i="40" s="1"/>
  <c r="G581" i="40" s="1"/>
  <c r="W580" i="40"/>
  <c r="J581" i="40"/>
  <c r="K581" i="40" s="1"/>
  <c r="O581" i="40" l="1"/>
  <c r="I581" i="40" l="1"/>
  <c r="R581" i="40"/>
  <c r="S581" i="40" s="1"/>
  <c r="T581" i="40" s="1"/>
  <c r="L581" i="40"/>
  <c r="Q581" i="40"/>
  <c r="H582" i="40" l="1"/>
  <c r="X582" i="40" s="1"/>
  <c r="N582" i="40" s="1"/>
  <c r="G582" i="40" s="1"/>
  <c r="J582" i="40"/>
  <c r="K582" i="40" s="1"/>
  <c r="M581" i="40"/>
  <c r="U581" i="40" s="1"/>
  <c r="W581" i="40" s="1"/>
  <c r="O582" i="40" l="1"/>
  <c r="I582" i="40" l="1"/>
  <c r="L582" i="40" s="1"/>
  <c r="R582" i="40"/>
  <c r="S582" i="40" s="1"/>
  <c r="T582" i="40" s="1"/>
  <c r="M582" i="40"/>
  <c r="U582" i="40" s="1"/>
  <c r="Q582" i="40"/>
  <c r="H583" i="40" l="1"/>
  <c r="X583" i="40" s="1"/>
  <c r="N583" i="40" s="1"/>
  <c r="G583" i="40" s="1"/>
  <c r="W582" i="40"/>
  <c r="J583" i="40"/>
  <c r="K583" i="40" s="1"/>
  <c r="O583" i="40" l="1"/>
  <c r="I583" i="40" l="1"/>
  <c r="L583" i="40" s="1"/>
  <c r="R583" i="40"/>
  <c r="S583" i="40" s="1"/>
  <c r="T583" i="40" s="1"/>
  <c r="M583" i="40"/>
  <c r="U583" i="40" s="1"/>
  <c r="Q583" i="40"/>
  <c r="H584" i="40" l="1"/>
  <c r="X584" i="40" s="1"/>
  <c r="N584" i="40" s="1"/>
  <c r="G584" i="40" s="1"/>
  <c r="W583" i="40"/>
  <c r="J584" i="40"/>
  <c r="K584" i="40" s="1"/>
  <c r="O584" i="40" l="1"/>
  <c r="I584" i="40" l="1"/>
  <c r="R584" i="40"/>
  <c r="S584" i="40" s="1"/>
  <c r="T584" i="40" s="1"/>
  <c r="L584" i="40"/>
  <c r="Q584" i="40"/>
  <c r="H585" i="40" l="1"/>
  <c r="X585" i="40" s="1"/>
  <c r="N585" i="40" s="1"/>
  <c r="G585" i="40" s="1"/>
  <c r="J585" i="40"/>
  <c r="K585" i="40" s="1"/>
  <c r="M584" i="40"/>
  <c r="U584" i="40" s="1"/>
  <c r="W584" i="40" s="1"/>
  <c r="O585" i="40" l="1"/>
  <c r="I585" i="40" l="1"/>
  <c r="L585" i="40" s="1"/>
  <c r="R585" i="40"/>
  <c r="S585" i="40" s="1"/>
  <c r="T585" i="40" s="1"/>
  <c r="M585" i="40"/>
  <c r="Q585" i="40"/>
  <c r="H586" i="40" l="1"/>
  <c r="X586" i="40" s="1"/>
  <c r="N586" i="40" s="1"/>
  <c r="G586" i="40" s="1"/>
  <c r="U585" i="40"/>
  <c r="W585" i="40" s="1"/>
  <c r="J586" i="40"/>
  <c r="K586" i="40" s="1"/>
  <c r="O586" i="40" l="1"/>
  <c r="I586" i="40" s="1"/>
  <c r="R586" i="40" l="1"/>
  <c r="S586" i="40" s="1"/>
  <c r="T586" i="40" s="1"/>
  <c r="L586" i="40"/>
  <c r="Q586" i="40"/>
  <c r="H587" i="40" l="1"/>
  <c r="X587" i="40" s="1"/>
  <c r="N587" i="40" s="1"/>
  <c r="G587" i="40" s="1"/>
  <c r="J587" i="40"/>
  <c r="K587" i="40" s="1"/>
  <c r="M586" i="40"/>
  <c r="U586" i="40" s="1"/>
  <c r="W586" i="40" s="1"/>
  <c r="O587" i="40" l="1"/>
  <c r="I587" i="40" l="1"/>
  <c r="L587" i="40" s="1"/>
  <c r="R587" i="40"/>
  <c r="S587" i="40" s="1"/>
  <c r="T587" i="40" s="1"/>
  <c r="Q587" i="40"/>
  <c r="M587" i="40" l="1"/>
  <c r="U587" i="40" s="1"/>
  <c r="H588" i="40"/>
  <c r="X588" i="40" s="1"/>
  <c r="N588" i="40" s="1"/>
  <c r="G588" i="40" s="1"/>
  <c r="W587" i="40"/>
  <c r="J588" i="40"/>
  <c r="K588" i="40" s="1"/>
  <c r="O588" i="40" l="1"/>
  <c r="I588" i="40" l="1"/>
  <c r="L588" i="40" s="1"/>
  <c r="R588" i="40"/>
  <c r="S588" i="40" s="1"/>
  <c r="T588" i="40" s="1"/>
  <c r="M588" i="40"/>
  <c r="U588" i="40" s="1"/>
  <c r="Q588" i="40"/>
  <c r="H589" i="40" l="1"/>
  <c r="X589" i="40" s="1"/>
  <c r="N589" i="40" s="1"/>
  <c r="G589" i="40" s="1"/>
  <c r="W588" i="40"/>
  <c r="J589" i="40"/>
  <c r="K589" i="40" s="1"/>
  <c r="O589" i="40" l="1"/>
  <c r="I589" i="40" l="1"/>
  <c r="L589" i="40" s="1"/>
  <c r="R589" i="40"/>
  <c r="S589" i="40" s="1"/>
  <c r="T589" i="40" s="1"/>
  <c r="M589" i="40"/>
  <c r="U589" i="40" s="1"/>
  <c r="Q589" i="40"/>
  <c r="H590" i="40" l="1"/>
  <c r="X590" i="40" s="1"/>
  <c r="N590" i="40" s="1"/>
  <c r="G590" i="40" s="1"/>
  <c r="W589" i="40"/>
  <c r="J590" i="40"/>
  <c r="K590" i="40" s="1"/>
  <c r="O590" i="40" l="1"/>
  <c r="I590" i="40" l="1"/>
  <c r="R590" i="40"/>
  <c r="S590" i="40" s="1"/>
  <c r="T590" i="40" s="1"/>
  <c r="L590" i="40"/>
  <c r="Q590" i="40"/>
  <c r="H591" i="40" l="1"/>
  <c r="X591" i="40" s="1"/>
  <c r="N591" i="40" s="1"/>
  <c r="G591" i="40" s="1"/>
  <c r="J591" i="40"/>
  <c r="K591" i="40" s="1"/>
  <c r="M590" i="40"/>
  <c r="U590" i="40" s="1"/>
  <c r="W590" i="40" s="1"/>
  <c r="O591" i="40" l="1"/>
  <c r="I591" i="40" l="1"/>
  <c r="L591" i="40" s="1"/>
  <c r="R591" i="40"/>
  <c r="S591" i="40" s="1"/>
  <c r="T591" i="40" s="1"/>
  <c r="M591" i="40"/>
  <c r="Q591" i="40"/>
  <c r="H592" i="40" l="1"/>
  <c r="X592" i="40" s="1"/>
  <c r="N592" i="40" s="1"/>
  <c r="G592" i="40" s="1"/>
  <c r="U591" i="40"/>
  <c r="W591" i="40" s="1"/>
  <c r="J592" i="40"/>
  <c r="K592" i="40" s="1"/>
  <c r="O592" i="40" l="1"/>
  <c r="I592" i="40" s="1"/>
  <c r="L592" i="40" s="1"/>
  <c r="R592" i="40" l="1"/>
  <c r="S592" i="40" s="1"/>
  <c r="T592" i="40" s="1"/>
  <c r="M592" i="40"/>
  <c r="U592" i="40" s="1"/>
  <c r="Q592" i="40"/>
  <c r="H593" i="40" l="1"/>
  <c r="X593" i="40" s="1"/>
  <c r="N593" i="40" s="1"/>
  <c r="G593" i="40" s="1"/>
  <c r="W592" i="40"/>
  <c r="J593" i="40" l="1"/>
  <c r="K593" i="40" s="1"/>
  <c r="O593" i="40"/>
  <c r="I593" i="40" l="1"/>
  <c r="R593" i="40"/>
  <c r="S593" i="40" s="1"/>
  <c r="T593" i="40" s="1"/>
  <c r="L593" i="40"/>
  <c r="Q593" i="40"/>
  <c r="H594" i="40" l="1"/>
  <c r="X594" i="40" s="1"/>
  <c r="N594" i="40" s="1"/>
  <c r="G594" i="40" s="1"/>
  <c r="M593" i="40"/>
  <c r="U593" i="40" s="1"/>
  <c r="W593" i="40" s="1"/>
  <c r="J594" i="40"/>
  <c r="K594" i="40" s="1"/>
  <c r="O594" i="40" l="1"/>
  <c r="I594" i="40" l="1"/>
  <c r="L594" i="40" s="1"/>
  <c r="R594" i="40"/>
  <c r="S594" i="40" s="1"/>
  <c r="T594" i="40" s="1"/>
  <c r="M594" i="40"/>
  <c r="Q594" i="40"/>
  <c r="U594" i="40" l="1"/>
  <c r="H595" i="40"/>
  <c r="X595" i="40" s="1"/>
  <c r="N595" i="40" s="1"/>
  <c r="G595" i="40" s="1"/>
  <c r="W594" i="40"/>
  <c r="J595" i="40"/>
  <c r="K595" i="40" s="1"/>
  <c r="O595" i="40" l="1"/>
  <c r="I595" i="40" l="1"/>
  <c r="R595" i="40"/>
  <c r="S595" i="40" s="1"/>
  <c r="T595" i="40" s="1"/>
  <c r="L595" i="40"/>
  <c r="Q595" i="40"/>
  <c r="H596" i="40" l="1"/>
  <c r="X596" i="40" s="1"/>
  <c r="N596" i="40" s="1"/>
  <c r="G596" i="40" s="1"/>
  <c r="M595" i="40"/>
  <c r="U595" i="40" s="1"/>
  <c r="W595" i="40" s="1"/>
  <c r="J596" i="40"/>
  <c r="K596" i="40" s="1"/>
  <c r="O596" i="40" l="1"/>
  <c r="I596" i="40" l="1"/>
  <c r="L596" i="40" s="1"/>
  <c r="R596" i="40"/>
  <c r="S596" i="40" s="1"/>
  <c r="T596" i="40" s="1"/>
  <c r="M596" i="40"/>
  <c r="U596" i="40" s="1"/>
  <c r="Q596" i="40"/>
  <c r="H597" i="40" l="1"/>
  <c r="X597" i="40" s="1"/>
  <c r="N597" i="40" s="1"/>
  <c r="G597" i="40" s="1"/>
  <c r="W596" i="40"/>
  <c r="J597" i="40"/>
  <c r="K597" i="40" s="1"/>
  <c r="O597" i="40" l="1"/>
  <c r="I597" i="40" l="1"/>
  <c r="R597" i="40"/>
  <c r="S597" i="40" s="1"/>
  <c r="T597" i="40" s="1"/>
  <c r="L597" i="40"/>
  <c r="Q597" i="40"/>
  <c r="H598" i="40" l="1"/>
  <c r="X598" i="40" s="1"/>
  <c r="N598" i="40" s="1"/>
  <c r="G598" i="40" s="1"/>
  <c r="J598" i="40"/>
  <c r="K598" i="40" s="1"/>
  <c r="M597" i="40"/>
  <c r="U597" i="40" s="1"/>
  <c r="W597" i="40" s="1"/>
  <c r="O598" i="40" l="1"/>
  <c r="I598" i="40" l="1"/>
  <c r="L598" i="40" s="1"/>
  <c r="R598" i="40"/>
  <c r="S598" i="40" s="1"/>
  <c r="T598" i="40" s="1"/>
  <c r="M598" i="40"/>
  <c r="Q598" i="40"/>
  <c r="H599" i="40" l="1"/>
  <c r="X599" i="40" s="1"/>
  <c r="N599" i="40" s="1"/>
  <c r="G599" i="40" s="1"/>
  <c r="U598" i="40"/>
  <c r="W598" i="40" s="1"/>
  <c r="J599" i="40"/>
  <c r="K599" i="40" s="1"/>
  <c r="O599" i="40" l="1"/>
  <c r="I599" i="40" l="1"/>
  <c r="L599" i="40" s="1"/>
  <c r="R599" i="40"/>
  <c r="S599" i="40" s="1"/>
  <c r="T599" i="40" s="1"/>
  <c r="M599" i="40"/>
  <c r="U599" i="40" s="1"/>
  <c r="Q599" i="40"/>
  <c r="H600" i="40" l="1"/>
  <c r="X600" i="40" s="1"/>
  <c r="N600" i="40" s="1"/>
  <c r="G600" i="40" s="1"/>
  <c r="W599" i="40"/>
  <c r="J600" i="40"/>
  <c r="K600" i="40" s="1"/>
  <c r="O600" i="40" l="1"/>
  <c r="I600" i="40" l="1"/>
  <c r="L600" i="40" s="1"/>
  <c r="R600" i="40"/>
  <c r="S600" i="40" s="1"/>
  <c r="T600" i="40" s="1"/>
  <c r="M600" i="40"/>
  <c r="U600" i="40" s="1"/>
  <c r="Q600" i="40"/>
  <c r="H601" i="40" l="1"/>
  <c r="X601" i="40" s="1"/>
  <c r="N601" i="40" s="1"/>
  <c r="G601" i="40" s="1"/>
  <c r="W600" i="40"/>
  <c r="J601" i="40"/>
  <c r="K601" i="40" s="1"/>
  <c r="O601" i="40" l="1"/>
  <c r="I601" i="40" l="1"/>
  <c r="L601" i="40" s="1"/>
  <c r="R601" i="40"/>
  <c r="S601" i="40" s="1"/>
  <c r="T601" i="40" s="1"/>
  <c r="M601" i="40"/>
  <c r="U601" i="40" s="1"/>
  <c r="Q601" i="40"/>
  <c r="H602" i="40" l="1"/>
  <c r="X602" i="40" s="1"/>
  <c r="N602" i="40" s="1"/>
  <c r="G602" i="40" s="1"/>
  <c r="W601" i="40"/>
  <c r="J602" i="40"/>
  <c r="K602" i="40" s="1"/>
  <c r="O602" i="40" l="1"/>
  <c r="I602" i="40" l="1"/>
  <c r="R602" i="40"/>
  <c r="S602" i="40" s="1"/>
  <c r="T602" i="40" s="1"/>
  <c r="L602" i="40"/>
  <c r="Q602" i="40"/>
  <c r="H603" i="40" l="1"/>
  <c r="X603" i="40" s="1"/>
  <c r="N603" i="40" s="1"/>
  <c r="G603" i="40" s="1"/>
  <c r="M602" i="40"/>
  <c r="U602" i="40" s="1"/>
  <c r="W602" i="40" s="1"/>
  <c r="J603" i="40"/>
  <c r="K603" i="40" s="1"/>
  <c r="O603" i="40" l="1"/>
  <c r="I603" i="40" l="1"/>
  <c r="L603" i="40" s="1"/>
  <c r="R603" i="40"/>
  <c r="S603" i="40" s="1"/>
  <c r="T603" i="40" s="1"/>
  <c r="M603" i="40"/>
  <c r="U603" i="40" s="1"/>
  <c r="Q603" i="40"/>
  <c r="H604" i="40" l="1"/>
  <c r="X604" i="40" s="1"/>
  <c r="N604" i="40" s="1"/>
  <c r="G604" i="40" s="1"/>
  <c r="W603" i="40"/>
  <c r="J604" i="40"/>
  <c r="K604" i="40" s="1"/>
  <c r="O604" i="40" l="1"/>
  <c r="I604" i="40" l="1"/>
  <c r="L604" i="40" s="1"/>
  <c r="R604" i="40"/>
  <c r="S604" i="40" s="1"/>
  <c r="T604" i="40" s="1"/>
  <c r="M604" i="40"/>
  <c r="Q604" i="40"/>
  <c r="H605" i="40" l="1"/>
  <c r="X605" i="40" s="1"/>
  <c r="N605" i="40" s="1"/>
  <c r="G605" i="40" s="1"/>
  <c r="U604" i="40"/>
  <c r="W604" i="40" s="1"/>
  <c r="J605" i="40"/>
  <c r="K605" i="40" s="1"/>
  <c r="O605" i="40" l="1"/>
  <c r="I605" i="40" s="1"/>
  <c r="L605" i="40" s="1"/>
  <c r="R605" i="40" l="1"/>
  <c r="S605" i="40" s="1"/>
  <c r="T605" i="40" s="1"/>
  <c r="M605" i="40"/>
  <c r="U605" i="40" s="1"/>
  <c r="Q605" i="40"/>
  <c r="H606" i="40" l="1"/>
  <c r="X606" i="40" s="1"/>
  <c r="N606" i="40" s="1"/>
  <c r="G606" i="40" s="1"/>
  <c r="W605" i="40"/>
  <c r="J606" i="40"/>
  <c r="K606" i="40" s="1"/>
  <c r="O606" i="40" l="1"/>
  <c r="I606" i="40" l="1"/>
  <c r="R606" i="40"/>
  <c r="S606" i="40" s="1"/>
  <c r="T606" i="40" s="1"/>
  <c r="L606" i="40"/>
  <c r="Q606" i="40"/>
  <c r="H607" i="40" l="1"/>
  <c r="X607" i="40" s="1"/>
  <c r="N607" i="40" s="1"/>
  <c r="G607" i="40" s="1"/>
  <c r="J607" i="40"/>
  <c r="K607" i="40" s="1"/>
  <c r="M606" i="40"/>
  <c r="U606" i="40" s="1"/>
  <c r="W606" i="40" s="1"/>
  <c r="O607" i="40" l="1"/>
  <c r="I607" i="40" l="1"/>
  <c r="L607" i="40" s="1"/>
  <c r="R607" i="40"/>
  <c r="S607" i="40" s="1"/>
  <c r="T607" i="40" s="1"/>
  <c r="M607" i="40"/>
  <c r="U607" i="40" s="1"/>
  <c r="Q607" i="40"/>
  <c r="H608" i="40" l="1"/>
  <c r="X608" i="40" s="1"/>
  <c r="N608" i="40" s="1"/>
  <c r="G608" i="40" s="1"/>
  <c r="W607" i="40"/>
  <c r="J608" i="40"/>
  <c r="K608" i="40" s="1"/>
  <c r="O608" i="40" l="1"/>
  <c r="I608" i="40" l="1"/>
  <c r="L608" i="40" s="1"/>
  <c r="R608" i="40"/>
  <c r="S608" i="40" s="1"/>
  <c r="T608" i="40" s="1"/>
  <c r="M608" i="40"/>
  <c r="U608" i="40" s="1"/>
  <c r="Q608" i="40"/>
  <c r="H609" i="40" l="1"/>
  <c r="X609" i="40" s="1"/>
  <c r="N609" i="40" s="1"/>
  <c r="G609" i="40" s="1"/>
  <c r="W608" i="40"/>
  <c r="J609" i="40"/>
  <c r="K609" i="40" s="1"/>
  <c r="O609" i="40" l="1"/>
  <c r="I609" i="40" l="1"/>
  <c r="L609" i="40" s="1"/>
  <c r="R609" i="40"/>
  <c r="S609" i="40" s="1"/>
  <c r="T609" i="40" s="1"/>
  <c r="M609" i="40"/>
  <c r="U609" i="40" s="1"/>
  <c r="Q609" i="40"/>
  <c r="H610" i="40" l="1"/>
  <c r="X610" i="40" s="1"/>
  <c r="N610" i="40" s="1"/>
  <c r="G610" i="40" s="1"/>
  <c r="W609" i="40"/>
  <c r="J610" i="40"/>
  <c r="K610" i="40" s="1"/>
  <c r="O610" i="40" l="1"/>
  <c r="I610" i="40" l="1"/>
  <c r="L610" i="40" s="1"/>
  <c r="R610" i="40"/>
  <c r="S610" i="40" s="1"/>
  <c r="T610" i="40" s="1"/>
  <c r="M610" i="40"/>
  <c r="U610" i="40" s="1"/>
  <c r="Q610" i="40"/>
  <c r="H611" i="40" l="1"/>
  <c r="X611" i="40" s="1"/>
  <c r="N611" i="40" s="1"/>
  <c r="G611" i="40" s="1"/>
  <c r="W610" i="40"/>
  <c r="J611" i="40"/>
  <c r="K611" i="40" s="1"/>
  <c r="O611" i="40" l="1"/>
  <c r="I611" i="40" l="1"/>
  <c r="L611" i="40" s="1"/>
  <c r="R611" i="40"/>
  <c r="M611" i="40"/>
  <c r="Q611" i="40"/>
  <c r="H612" i="40" l="1"/>
  <c r="X612" i="40" s="1"/>
  <c r="N612" i="40" s="1"/>
  <c r="G612" i="40" s="1"/>
  <c r="S611" i="40"/>
  <c r="T611" i="40"/>
  <c r="J612" i="40"/>
  <c r="K612" i="40" s="1"/>
  <c r="U611" i="40" l="1"/>
  <c r="W611" i="40" s="1"/>
  <c r="O612" i="40"/>
  <c r="I612" i="40" s="1"/>
  <c r="R612" i="40" l="1"/>
  <c r="L612" i="40"/>
  <c r="Q612" i="40"/>
  <c r="H613" i="40" l="1"/>
  <c r="X613" i="40" s="1"/>
  <c r="N613" i="40" s="1"/>
  <c r="G613" i="40" s="1"/>
  <c r="S612" i="40"/>
  <c r="T612" i="40" s="1"/>
  <c r="J613" i="40"/>
  <c r="K613" i="40" s="1"/>
  <c r="M612" i="40"/>
  <c r="U612" i="40" l="1"/>
  <c r="W612" i="40" s="1"/>
  <c r="O613" i="40"/>
  <c r="I613" i="40" s="1"/>
  <c r="R613" i="40" l="1"/>
  <c r="L613" i="40"/>
  <c r="M613" i="40" s="1"/>
  <c r="Q613" i="40"/>
  <c r="H614" i="40" l="1"/>
  <c r="X614" i="40" s="1"/>
  <c r="N614" i="40" s="1"/>
  <c r="G614" i="40" s="1"/>
  <c r="S613" i="40"/>
  <c r="T613" i="40" s="1"/>
  <c r="J614" i="40"/>
  <c r="K614" i="40" s="1"/>
  <c r="U613" i="40" l="1"/>
  <c r="W613" i="40" s="1"/>
  <c r="O614" i="40"/>
  <c r="I614" i="40" s="1"/>
  <c r="L614" i="40" s="1"/>
  <c r="R614" i="40" l="1"/>
  <c r="S614" i="40" s="1"/>
  <c r="T614" i="40" s="1"/>
  <c r="M614" i="40"/>
  <c r="U614" i="40" s="1"/>
  <c r="Q614" i="40"/>
  <c r="H615" i="40" l="1"/>
  <c r="X615" i="40" s="1"/>
  <c r="N615" i="40" s="1"/>
  <c r="G615" i="40" s="1"/>
  <c r="W614" i="40"/>
  <c r="J615" i="40"/>
  <c r="K615" i="40" s="1"/>
  <c r="O615" i="40" l="1"/>
  <c r="I615" i="40" l="1"/>
  <c r="L615" i="40" s="1"/>
  <c r="R615" i="40"/>
  <c r="S615" i="40" s="1"/>
  <c r="T615" i="40" s="1"/>
  <c r="M615" i="40"/>
  <c r="U615" i="40" s="1"/>
  <c r="Q615" i="40"/>
  <c r="H616" i="40" l="1"/>
  <c r="X616" i="40" s="1"/>
  <c r="N616" i="40" s="1"/>
  <c r="G616" i="40" s="1"/>
  <c r="W615" i="40"/>
  <c r="J616" i="40"/>
  <c r="K616" i="40" s="1"/>
  <c r="O616" i="40" l="1"/>
  <c r="I616" i="40" l="1"/>
  <c r="L616" i="40" s="1"/>
  <c r="R616" i="40"/>
  <c r="S616" i="40" s="1"/>
  <c r="T616" i="40" s="1"/>
  <c r="M616" i="40"/>
  <c r="U616" i="40" s="1"/>
  <c r="Q616" i="40"/>
  <c r="H617" i="40" l="1"/>
  <c r="X617" i="40" s="1"/>
  <c r="N617" i="40" s="1"/>
  <c r="G617" i="40" s="1"/>
  <c r="W616" i="40"/>
  <c r="J617" i="40"/>
  <c r="K617" i="40" s="1"/>
  <c r="O617" i="40" l="1"/>
  <c r="I617" i="40" l="1"/>
  <c r="L617" i="40" s="1"/>
  <c r="R617" i="40"/>
  <c r="S617" i="40" s="1"/>
  <c r="T617" i="40" s="1"/>
  <c r="M617" i="40"/>
  <c r="Q617" i="40"/>
  <c r="H618" i="40" l="1"/>
  <c r="X618" i="40" s="1"/>
  <c r="N618" i="40" s="1"/>
  <c r="G618" i="40" s="1"/>
  <c r="U617" i="40"/>
  <c r="W617" i="40" s="1"/>
  <c r="J618" i="40"/>
  <c r="K618" i="40" s="1"/>
  <c r="O618" i="40" l="1"/>
  <c r="I618" i="40" s="1"/>
  <c r="L618" i="40" s="1"/>
  <c r="R618" i="40" l="1"/>
  <c r="S618" i="40" s="1"/>
  <c r="T618" i="40" s="1"/>
  <c r="M618" i="40"/>
  <c r="U618" i="40" s="1"/>
  <c r="Q618" i="40"/>
  <c r="H619" i="40" l="1"/>
  <c r="X619" i="40" s="1"/>
  <c r="N619" i="40" s="1"/>
  <c r="G619" i="40" s="1"/>
  <c r="W618" i="40"/>
  <c r="J619" i="40"/>
  <c r="K619" i="40" s="1"/>
  <c r="O619" i="40" l="1"/>
  <c r="I619" i="40" l="1"/>
  <c r="L619" i="40" s="1"/>
  <c r="R619" i="40"/>
  <c r="S619" i="40" s="1"/>
  <c r="T619" i="40" s="1"/>
  <c r="M619" i="40"/>
  <c r="U619" i="40" s="1"/>
  <c r="Q619" i="40"/>
  <c r="H620" i="40" l="1"/>
  <c r="X620" i="40" s="1"/>
  <c r="N620" i="40" s="1"/>
  <c r="G620" i="40" s="1"/>
  <c r="W619" i="40"/>
  <c r="J620" i="40"/>
  <c r="K620" i="40" s="1"/>
  <c r="O620" i="40" l="1"/>
  <c r="I620" i="40" l="1"/>
  <c r="L620" i="40" s="1"/>
  <c r="R620" i="40"/>
  <c r="S620" i="40" s="1"/>
  <c r="T620" i="40" s="1"/>
  <c r="M620" i="40"/>
  <c r="U620" i="40" s="1"/>
  <c r="Q620" i="40"/>
  <c r="H621" i="40" l="1"/>
  <c r="X621" i="40" s="1"/>
  <c r="N621" i="40" s="1"/>
  <c r="G621" i="40" s="1"/>
  <c r="W620" i="40"/>
  <c r="J621" i="40"/>
  <c r="K621" i="40" s="1"/>
  <c r="O621" i="40" l="1"/>
  <c r="I621" i="40" l="1"/>
  <c r="R621" i="40"/>
  <c r="S621" i="40" s="1"/>
  <c r="T621" i="40" s="1"/>
  <c r="L621" i="40"/>
  <c r="M621" i="40"/>
  <c r="U621" i="40" s="1"/>
  <c r="Q621" i="40"/>
  <c r="H622" i="40" l="1"/>
  <c r="X622" i="40" s="1"/>
  <c r="N622" i="40" s="1"/>
  <c r="G622" i="40" s="1"/>
  <c r="W621" i="40"/>
  <c r="J622" i="40"/>
  <c r="K622" i="40" s="1"/>
  <c r="O622" i="40" l="1"/>
  <c r="I622" i="40" l="1"/>
  <c r="L622" i="40" s="1"/>
  <c r="R622" i="40"/>
  <c r="S622" i="40" s="1"/>
  <c r="T622" i="40" s="1"/>
  <c r="M622" i="40"/>
  <c r="U622" i="40" s="1"/>
  <c r="Q622" i="40"/>
  <c r="H623" i="40" l="1"/>
  <c r="X623" i="40" s="1"/>
  <c r="N623" i="40" s="1"/>
  <c r="G623" i="40" s="1"/>
  <c r="W622" i="40"/>
  <c r="J623" i="40"/>
  <c r="K623" i="40" s="1"/>
  <c r="O623" i="40" l="1"/>
  <c r="I623" i="40" l="1"/>
  <c r="R623" i="40"/>
  <c r="S623" i="40" s="1"/>
  <c r="T623" i="40" s="1"/>
  <c r="L623" i="40"/>
  <c r="Q623" i="40"/>
  <c r="H624" i="40" l="1"/>
  <c r="X624" i="40" s="1"/>
  <c r="N624" i="40" s="1"/>
  <c r="G624" i="40" s="1"/>
  <c r="J624" i="40"/>
  <c r="K624" i="40" s="1"/>
  <c r="M623" i="40"/>
  <c r="U623" i="40" s="1"/>
  <c r="W623" i="40" s="1"/>
  <c r="O624" i="40" l="1"/>
  <c r="I624" i="40" l="1"/>
  <c r="L624" i="40" s="1"/>
  <c r="R624" i="40"/>
  <c r="S624" i="40" s="1"/>
  <c r="T624" i="40" s="1"/>
  <c r="M624" i="40"/>
  <c r="U624" i="40" s="1"/>
  <c r="Q624" i="40"/>
  <c r="H625" i="40" l="1"/>
  <c r="X625" i="40" s="1"/>
  <c r="N625" i="40" s="1"/>
  <c r="G625" i="40" s="1"/>
  <c r="W624" i="40"/>
  <c r="J625" i="40"/>
  <c r="K625" i="40" s="1"/>
  <c r="O625" i="40" l="1"/>
  <c r="I625" i="40" l="1"/>
  <c r="L625" i="40" s="1"/>
  <c r="R625" i="40"/>
  <c r="S625" i="40" s="1"/>
  <c r="T625" i="40" s="1"/>
  <c r="M625" i="40"/>
  <c r="Q625" i="40"/>
  <c r="U625" i="40" l="1"/>
  <c r="H626" i="40"/>
  <c r="X626" i="40" s="1"/>
  <c r="N626" i="40" s="1"/>
  <c r="G626" i="40" s="1"/>
  <c r="W625" i="40"/>
  <c r="J626" i="40"/>
  <c r="K626" i="40" s="1"/>
  <c r="O626" i="40" l="1"/>
  <c r="Q626" i="40"/>
  <c r="H627" i="40" l="1"/>
  <c r="X627" i="40" s="1"/>
  <c r="N627" i="40" s="1"/>
  <c r="G627" i="40" s="1"/>
  <c r="I626" i="40"/>
  <c r="L626" i="40" s="1"/>
  <c r="R626" i="40"/>
  <c r="S626" i="40" s="1"/>
  <c r="T626" i="40" s="1"/>
  <c r="J627" i="40"/>
  <c r="K627" i="40" s="1"/>
  <c r="M626" i="40"/>
  <c r="U626" i="40" s="1"/>
  <c r="W626" i="40" s="1"/>
  <c r="O627" i="40" l="1"/>
  <c r="I627" i="40" s="1"/>
  <c r="R627" i="40" l="1"/>
  <c r="S627" i="40" s="1"/>
  <c r="T627" i="40" s="1"/>
  <c r="L627" i="40"/>
  <c r="Q627" i="40"/>
  <c r="H628" i="40" l="1"/>
  <c r="X628" i="40" s="1"/>
  <c r="N628" i="40" s="1"/>
  <c r="G628" i="40" s="1"/>
  <c r="J628" i="40"/>
  <c r="K628" i="40" s="1"/>
  <c r="M627" i="40"/>
  <c r="U627" i="40" s="1"/>
  <c r="W627" i="40" s="1"/>
  <c r="O628" i="40" l="1"/>
  <c r="I628" i="40" l="1"/>
  <c r="L628" i="40" s="1"/>
  <c r="R628" i="40"/>
  <c r="S628" i="40" s="1"/>
  <c r="T628" i="40" s="1"/>
  <c r="M628" i="40"/>
  <c r="U628" i="40" s="1"/>
  <c r="Q628" i="40"/>
  <c r="H629" i="40" l="1"/>
  <c r="X629" i="40" s="1"/>
  <c r="N629" i="40" s="1"/>
  <c r="G629" i="40" s="1"/>
  <c r="W628" i="40"/>
  <c r="J629" i="40"/>
  <c r="K629" i="40" s="1"/>
  <c r="O629" i="40" l="1"/>
  <c r="I629" i="40" l="1"/>
  <c r="L629" i="40" s="1"/>
  <c r="R629" i="40"/>
  <c r="S629" i="40" s="1"/>
  <c r="T629" i="40" s="1"/>
  <c r="M629" i="40"/>
  <c r="U629" i="40" s="1"/>
  <c r="Q629" i="40"/>
  <c r="H630" i="40" l="1"/>
  <c r="X630" i="40" s="1"/>
  <c r="N630" i="40" s="1"/>
  <c r="G630" i="40" s="1"/>
  <c r="W629" i="40"/>
  <c r="J630" i="40"/>
  <c r="K630" i="40" s="1"/>
  <c r="O630" i="40" l="1"/>
  <c r="I630" i="40" l="1"/>
  <c r="L630" i="40" s="1"/>
  <c r="R630" i="40"/>
  <c r="S630" i="40" s="1"/>
  <c r="T630" i="40" s="1"/>
  <c r="M630" i="40"/>
  <c r="Q630" i="40"/>
  <c r="U630" i="40" l="1"/>
  <c r="H631" i="40"/>
  <c r="X631" i="40" s="1"/>
  <c r="N631" i="40" s="1"/>
  <c r="G631" i="40" s="1"/>
  <c r="W630" i="40"/>
  <c r="J631" i="40"/>
  <c r="K631" i="40" s="1"/>
  <c r="O631" i="40" l="1"/>
  <c r="I631" i="40" l="1"/>
  <c r="L631" i="40" s="1"/>
  <c r="R631" i="40"/>
  <c r="M631" i="40"/>
  <c r="Q631" i="40"/>
  <c r="H632" i="40" l="1"/>
  <c r="X632" i="40" s="1"/>
  <c r="N632" i="40" s="1"/>
  <c r="G632" i="40" s="1"/>
  <c r="S631" i="40"/>
  <c r="T631" i="40" s="1"/>
  <c r="J632" i="40"/>
  <c r="K632" i="40" s="1"/>
  <c r="U631" i="40" l="1"/>
  <c r="W631" i="40" s="1"/>
  <c r="O632" i="40"/>
  <c r="I632" i="40" s="1"/>
  <c r="L632" i="40" s="1"/>
  <c r="R632" i="40" l="1"/>
  <c r="M632" i="40"/>
  <c r="Q632" i="40"/>
  <c r="H633" i="40" l="1"/>
  <c r="X633" i="40" s="1"/>
  <c r="N633" i="40" s="1"/>
  <c r="G633" i="40" s="1"/>
  <c r="S632" i="40"/>
  <c r="T632" i="40" s="1"/>
  <c r="J633" i="40"/>
  <c r="K633" i="40" s="1"/>
  <c r="U632" i="40" l="1"/>
  <c r="W632" i="40" s="1"/>
  <c r="O633" i="40"/>
  <c r="I633" i="40" s="1"/>
  <c r="L633" i="40" s="1"/>
  <c r="R633" i="40" l="1"/>
  <c r="M633" i="40"/>
  <c r="Q633" i="40"/>
  <c r="H634" i="40" l="1"/>
  <c r="X634" i="40" s="1"/>
  <c r="N634" i="40" s="1"/>
  <c r="G634" i="40" s="1"/>
  <c r="S633" i="40"/>
  <c r="T633" i="40" s="1"/>
  <c r="J634" i="40"/>
  <c r="K634" i="40" s="1"/>
  <c r="U633" i="40" l="1"/>
  <c r="W633" i="40" s="1"/>
  <c r="O634" i="40"/>
  <c r="I634" i="40" s="1"/>
  <c r="L634" i="40" s="1"/>
  <c r="R634" i="40" l="1"/>
  <c r="M634" i="40"/>
  <c r="Q634" i="40"/>
  <c r="H635" i="40" l="1"/>
  <c r="X635" i="40" s="1"/>
  <c r="N635" i="40" s="1"/>
  <c r="G635" i="40" s="1"/>
  <c r="S634" i="40"/>
  <c r="T634" i="40" s="1"/>
  <c r="J635" i="40"/>
  <c r="K635" i="40" s="1"/>
  <c r="U634" i="40" l="1"/>
  <c r="W634" i="40" s="1"/>
  <c r="O635" i="40"/>
  <c r="I635" i="40" s="1"/>
  <c r="L635" i="40" s="1"/>
  <c r="R635" i="40" l="1"/>
  <c r="S635" i="40" s="1"/>
  <c r="T635" i="40" s="1"/>
  <c r="M635" i="40"/>
  <c r="U635" i="40" s="1"/>
  <c r="Q635" i="40"/>
  <c r="H636" i="40" l="1"/>
  <c r="X636" i="40" s="1"/>
  <c r="N636" i="40" s="1"/>
  <c r="G636" i="40" s="1"/>
  <c r="W635" i="40"/>
  <c r="J636" i="40"/>
  <c r="K636" i="40" s="1"/>
  <c r="O636" i="40" l="1"/>
  <c r="I636" i="40" l="1"/>
  <c r="L636" i="40" s="1"/>
  <c r="R636" i="40"/>
  <c r="S636" i="40" s="1"/>
  <c r="T636" i="40" s="1"/>
  <c r="M636" i="40"/>
  <c r="U636" i="40" s="1"/>
  <c r="Q636" i="40"/>
  <c r="H637" i="40" l="1"/>
  <c r="X637" i="40" s="1"/>
  <c r="N637" i="40" s="1"/>
  <c r="G637" i="40" s="1"/>
  <c r="W636" i="40"/>
  <c r="J637" i="40"/>
  <c r="K637" i="40" s="1"/>
  <c r="O637" i="40" l="1"/>
  <c r="I637" i="40" l="1"/>
  <c r="R637" i="40"/>
  <c r="S637" i="40" s="1"/>
  <c r="T637" i="40" s="1"/>
  <c r="L637" i="40"/>
  <c r="Q637" i="40"/>
  <c r="H638" i="40" l="1"/>
  <c r="X638" i="40" s="1"/>
  <c r="N638" i="40" s="1"/>
  <c r="G638" i="40" s="1"/>
  <c r="M637" i="40"/>
  <c r="U637" i="40" s="1"/>
  <c r="W637" i="40" s="1"/>
  <c r="J638" i="40"/>
  <c r="K638" i="40" s="1"/>
  <c r="O638" i="40" l="1"/>
  <c r="I638" i="40" l="1"/>
  <c r="R638" i="40"/>
  <c r="S638" i="40" s="1"/>
  <c r="T638" i="40" s="1"/>
  <c r="L638" i="40"/>
  <c r="Q638" i="40"/>
  <c r="H639" i="40" l="1"/>
  <c r="X639" i="40" s="1"/>
  <c r="N639" i="40" s="1"/>
  <c r="G639" i="40" s="1"/>
  <c r="J639" i="40"/>
  <c r="K639" i="40" s="1"/>
  <c r="M638" i="40"/>
  <c r="U638" i="40" s="1"/>
  <c r="W638" i="40" s="1"/>
  <c r="O639" i="40" l="1"/>
  <c r="I639" i="40" l="1"/>
  <c r="R639" i="40"/>
  <c r="S639" i="40" s="1"/>
  <c r="T639" i="40" s="1"/>
  <c r="L639" i="40"/>
  <c r="Q639" i="40"/>
  <c r="H640" i="40" l="1"/>
  <c r="X640" i="40" s="1"/>
  <c r="N640" i="40" s="1"/>
  <c r="G640" i="40" s="1"/>
  <c r="J640" i="40"/>
  <c r="K640" i="40" s="1"/>
  <c r="M639" i="40"/>
  <c r="U639" i="40" s="1"/>
  <c r="W639" i="40" s="1"/>
  <c r="O640" i="40" l="1"/>
  <c r="I640" i="40" l="1"/>
  <c r="L640" i="40" s="1"/>
  <c r="R640" i="40"/>
  <c r="S640" i="40" s="1"/>
  <c r="T640" i="40" s="1"/>
  <c r="M640" i="40"/>
  <c r="U640" i="40" s="1"/>
  <c r="Q640" i="40"/>
  <c r="H641" i="40" l="1"/>
  <c r="X641" i="40" s="1"/>
  <c r="N641" i="40" s="1"/>
  <c r="G641" i="40" s="1"/>
  <c r="W640" i="40"/>
  <c r="J641" i="40"/>
  <c r="K641" i="40" s="1"/>
  <c r="O641" i="40" l="1"/>
  <c r="I641" i="40" l="1"/>
  <c r="L641" i="40" s="1"/>
  <c r="R641" i="40"/>
  <c r="S641" i="40" s="1"/>
  <c r="T641" i="40" s="1"/>
  <c r="M641" i="40"/>
  <c r="Q641" i="40"/>
  <c r="U641" i="40" l="1"/>
  <c r="H642" i="40"/>
  <c r="X642" i="40" s="1"/>
  <c r="N642" i="40" s="1"/>
  <c r="G642" i="40" s="1"/>
  <c r="W641" i="40"/>
  <c r="J642" i="40"/>
  <c r="K642" i="40" s="1"/>
  <c r="O642" i="40" l="1"/>
  <c r="I642" i="40" l="1"/>
  <c r="L642" i="40" s="1"/>
  <c r="R642" i="40"/>
  <c r="S642" i="40" s="1"/>
  <c r="T642" i="40" s="1"/>
  <c r="M642" i="40"/>
  <c r="U642" i="40" s="1"/>
  <c r="Q642" i="40"/>
  <c r="H643" i="40" l="1"/>
  <c r="X643" i="40" s="1"/>
  <c r="N643" i="40" s="1"/>
  <c r="G643" i="40" s="1"/>
  <c r="W642" i="40"/>
  <c r="J643" i="40"/>
  <c r="K643" i="40" s="1"/>
  <c r="O643" i="40" l="1"/>
  <c r="I643" i="40" l="1"/>
  <c r="L643" i="40" s="1"/>
  <c r="R643" i="40"/>
  <c r="S643" i="40" s="1"/>
  <c r="T643" i="40" s="1"/>
  <c r="M643" i="40"/>
  <c r="U643" i="40" s="1"/>
  <c r="Q643" i="40"/>
  <c r="H644" i="40" l="1"/>
  <c r="X644" i="40" s="1"/>
  <c r="N644" i="40" s="1"/>
  <c r="G644" i="40" s="1"/>
  <c r="W643" i="40"/>
  <c r="J644" i="40"/>
  <c r="K644" i="40" l="1"/>
  <c r="C73" i="26"/>
  <c r="B54" i="26" s="1"/>
  <c r="O644" i="40"/>
  <c r="P3" i="40" l="1"/>
  <c r="V3" i="40" s="1"/>
  <c r="AT3" i="40" s="1"/>
  <c r="P4" i="40"/>
  <c r="V4" i="40" s="1"/>
  <c r="AT4" i="40" s="1"/>
  <c r="P5" i="40"/>
  <c r="V5" i="40" s="1"/>
  <c r="AT5" i="40" s="1"/>
  <c r="P6" i="40"/>
  <c r="V6" i="40" s="1"/>
  <c r="AT6" i="40" s="1"/>
  <c r="P7" i="40"/>
  <c r="V7" i="40" s="1"/>
  <c r="AT7" i="40" s="1"/>
  <c r="P8" i="40"/>
  <c r="V8" i="40" s="1"/>
  <c r="AT8" i="40" s="1"/>
  <c r="P9" i="40"/>
  <c r="V9" i="40" s="1"/>
  <c r="AT9" i="40" s="1"/>
  <c r="P10" i="40"/>
  <c r="V10" i="40" s="1"/>
  <c r="AT10" i="40" s="1"/>
  <c r="P11" i="40"/>
  <c r="V11" i="40" s="1"/>
  <c r="AT11" i="40" s="1"/>
  <c r="P12" i="40"/>
  <c r="V12" i="40" s="1"/>
  <c r="AT12" i="40" s="1"/>
  <c r="P13" i="40"/>
  <c r="V13" i="40" s="1"/>
  <c r="AT13" i="40" s="1"/>
  <c r="P14" i="40"/>
  <c r="V14" i="40" s="1"/>
  <c r="AT14" i="40" s="1"/>
  <c r="P15" i="40"/>
  <c r="V15" i="40" s="1"/>
  <c r="AT15" i="40" s="1"/>
  <c r="P16" i="40"/>
  <c r="V16" i="40" s="1"/>
  <c r="AT16" i="40" s="1"/>
  <c r="P17" i="40"/>
  <c r="V17" i="40" s="1"/>
  <c r="AT17" i="40" s="1"/>
  <c r="P18" i="40"/>
  <c r="V18" i="40" s="1"/>
  <c r="AT18" i="40" s="1"/>
  <c r="P19" i="40"/>
  <c r="V19" i="40" s="1"/>
  <c r="AT19" i="40" s="1"/>
  <c r="P20" i="40"/>
  <c r="V20" i="40" s="1"/>
  <c r="AT20" i="40" s="1"/>
  <c r="P21" i="40"/>
  <c r="V21" i="40" s="1"/>
  <c r="AT21" i="40" s="1"/>
  <c r="P22" i="40"/>
  <c r="V22" i="40" s="1"/>
  <c r="AT22" i="40" s="1"/>
  <c r="P23" i="40"/>
  <c r="V23" i="40" s="1"/>
  <c r="AT23" i="40" s="1"/>
  <c r="P24" i="40"/>
  <c r="V24" i="40" s="1"/>
  <c r="AT24" i="40" s="1"/>
  <c r="P25" i="40"/>
  <c r="V25" i="40" s="1"/>
  <c r="AT25" i="40" s="1"/>
  <c r="P26" i="40"/>
  <c r="V26" i="40" s="1"/>
  <c r="AT26" i="40" s="1"/>
  <c r="P27" i="40"/>
  <c r="V27" i="40" s="1"/>
  <c r="AT27" i="40" s="1"/>
  <c r="P28" i="40"/>
  <c r="V28" i="40" s="1"/>
  <c r="AT28" i="40" s="1"/>
  <c r="P29" i="40"/>
  <c r="V29" i="40" s="1"/>
  <c r="AT29" i="40" s="1"/>
  <c r="P30" i="40"/>
  <c r="V30" i="40" s="1"/>
  <c r="AT30" i="40" s="1"/>
  <c r="P31" i="40"/>
  <c r="V31" i="40" s="1"/>
  <c r="AT31" i="40" s="1"/>
  <c r="P32" i="40"/>
  <c r="V32" i="40" s="1"/>
  <c r="AT32" i="40" s="1"/>
  <c r="P33" i="40"/>
  <c r="V33" i="40" s="1"/>
  <c r="AT33" i="40" s="1"/>
  <c r="P34" i="40"/>
  <c r="V34" i="40" s="1"/>
  <c r="AT34" i="40" s="1"/>
  <c r="P35" i="40"/>
  <c r="V35" i="40" s="1"/>
  <c r="AT35" i="40" s="1"/>
  <c r="P36" i="40"/>
  <c r="V36" i="40" s="1"/>
  <c r="AT36" i="40" s="1"/>
  <c r="P37" i="40"/>
  <c r="V37" i="40" s="1"/>
  <c r="AT37" i="40" s="1"/>
  <c r="P38" i="40"/>
  <c r="V38" i="40" s="1"/>
  <c r="AT38" i="40" s="1"/>
  <c r="P39" i="40"/>
  <c r="V39" i="40" s="1"/>
  <c r="AT39" i="40" s="1"/>
  <c r="P40" i="40"/>
  <c r="V40" i="40" s="1"/>
  <c r="AT40" i="40" s="1"/>
  <c r="P41" i="40"/>
  <c r="V41" i="40" s="1"/>
  <c r="AT41" i="40" s="1"/>
  <c r="P42" i="40"/>
  <c r="V42" i="40" s="1"/>
  <c r="AT42" i="40" s="1"/>
  <c r="P43" i="40"/>
  <c r="V43" i="40" s="1"/>
  <c r="AT43" i="40" s="1"/>
  <c r="P44" i="40"/>
  <c r="V44" i="40" s="1"/>
  <c r="AT44" i="40" s="1"/>
  <c r="P45" i="40"/>
  <c r="V45" i="40" s="1"/>
  <c r="AT45" i="40" s="1"/>
  <c r="P46" i="40"/>
  <c r="V46" i="40" s="1"/>
  <c r="AT46" i="40" s="1"/>
  <c r="P47" i="40"/>
  <c r="V47" i="40" s="1"/>
  <c r="AT47" i="40" s="1"/>
  <c r="P48" i="40"/>
  <c r="V48" i="40" s="1"/>
  <c r="AT48" i="40" s="1"/>
  <c r="P49" i="40"/>
  <c r="V49" i="40" s="1"/>
  <c r="AT49" i="40" s="1"/>
  <c r="P50" i="40"/>
  <c r="V50" i="40" s="1"/>
  <c r="AT50" i="40" s="1"/>
  <c r="P51" i="40"/>
  <c r="V51" i="40" s="1"/>
  <c r="AT51" i="40" s="1"/>
  <c r="P52" i="40"/>
  <c r="V52" i="40" s="1"/>
  <c r="AT52" i="40" s="1"/>
  <c r="P53" i="40"/>
  <c r="V53" i="40" s="1"/>
  <c r="AT53" i="40" s="1"/>
  <c r="P54" i="40"/>
  <c r="V54" i="40" s="1"/>
  <c r="AT54" i="40" s="1"/>
  <c r="P55" i="40"/>
  <c r="V55" i="40" s="1"/>
  <c r="AT55" i="40" s="1"/>
  <c r="P56" i="40"/>
  <c r="V56" i="40" s="1"/>
  <c r="AT56" i="40" s="1"/>
  <c r="P57" i="40"/>
  <c r="V57" i="40" s="1"/>
  <c r="AT57" i="40" s="1"/>
  <c r="P58" i="40"/>
  <c r="V58" i="40" s="1"/>
  <c r="AT58" i="40" s="1"/>
  <c r="P59" i="40"/>
  <c r="V59" i="40" s="1"/>
  <c r="AT59" i="40" s="1"/>
  <c r="P60" i="40"/>
  <c r="V60" i="40" s="1"/>
  <c r="AT60" i="40" s="1"/>
  <c r="P61" i="40"/>
  <c r="V61" i="40" s="1"/>
  <c r="AT61" i="40" s="1"/>
  <c r="P62" i="40"/>
  <c r="V62" i="40" s="1"/>
  <c r="AT62" i="40" s="1"/>
  <c r="P63" i="40"/>
  <c r="V63" i="40" s="1"/>
  <c r="AT63" i="40" s="1"/>
  <c r="P64" i="40"/>
  <c r="V64" i="40" s="1"/>
  <c r="AT64" i="40" s="1"/>
  <c r="P65" i="40"/>
  <c r="V65" i="40" s="1"/>
  <c r="AT65" i="40" s="1"/>
  <c r="P66" i="40"/>
  <c r="V66" i="40" s="1"/>
  <c r="AT66" i="40" s="1"/>
  <c r="P67" i="40"/>
  <c r="V67" i="40" s="1"/>
  <c r="AT67" i="40" s="1"/>
  <c r="P68" i="40"/>
  <c r="V68" i="40" s="1"/>
  <c r="AT68" i="40" s="1"/>
  <c r="P69" i="40"/>
  <c r="V69" i="40" s="1"/>
  <c r="AT69" i="40" s="1"/>
  <c r="P70" i="40"/>
  <c r="V70" i="40" s="1"/>
  <c r="AT70" i="40" s="1"/>
  <c r="P71" i="40"/>
  <c r="V71" i="40" s="1"/>
  <c r="AT71" i="40" s="1"/>
  <c r="P72" i="40"/>
  <c r="V72" i="40" s="1"/>
  <c r="AT72" i="40" s="1"/>
  <c r="P73" i="40"/>
  <c r="V73" i="40" s="1"/>
  <c r="AT73" i="40" s="1"/>
  <c r="P74" i="40"/>
  <c r="V74" i="40" s="1"/>
  <c r="AT74" i="40" s="1"/>
  <c r="P75" i="40"/>
  <c r="V75" i="40" s="1"/>
  <c r="AT75" i="40" s="1"/>
  <c r="P76" i="40"/>
  <c r="V76" i="40" s="1"/>
  <c r="AT76" i="40" s="1"/>
  <c r="P77" i="40"/>
  <c r="V77" i="40" s="1"/>
  <c r="AT77" i="40" s="1"/>
  <c r="P78" i="40"/>
  <c r="V78" i="40" s="1"/>
  <c r="AT78" i="40" s="1"/>
  <c r="P79" i="40"/>
  <c r="V79" i="40" s="1"/>
  <c r="AT79" i="40" s="1"/>
  <c r="P80" i="40"/>
  <c r="V80" i="40" s="1"/>
  <c r="AT80" i="40" s="1"/>
  <c r="P81" i="40"/>
  <c r="V81" i="40" s="1"/>
  <c r="AT81" i="40" s="1"/>
  <c r="P82" i="40"/>
  <c r="V82" i="40" s="1"/>
  <c r="AT82" i="40" s="1"/>
  <c r="P83" i="40"/>
  <c r="V83" i="40" s="1"/>
  <c r="AT83" i="40" s="1"/>
  <c r="P84" i="40"/>
  <c r="V84" i="40" s="1"/>
  <c r="AT84" i="40" s="1"/>
  <c r="P85" i="40"/>
  <c r="V85" i="40" s="1"/>
  <c r="AT85" i="40" s="1"/>
  <c r="P86" i="40"/>
  <c r="V86" i="40" s="1"/>
  <c r="AT86" i="40" s="1"/>
  <c r="P87" i="40"/>
  <c r="V87" i="40" s="1"/>
  <c r="AT87" i="40" s="1"/>
  <c r="P88" i="40"/>
  <c r="V88" i="40" s="1"/>
  <c r="AT88" i="40" s="1"/>
  <c r="P89" i="40"/>
  <c r="V89" i="40" s="1"/>
  <c r="AT89" i="40" s="1"/>
  <c r="P90" i="40"/>
  <c r="V90" i="40" s="1"/>
  <c r="AT90" i="40" s="1"/>
  <c r="P91" i="40"/>
  <c r="V91" i="40" s="1"/>
  <c r="AT91" i="40" s="1"/>
  <c r="P92" i="40"/>
  <c r="V92" i="40" s="1"/>
  <c r="AT92" i="40" s="1"/>
  <c r="P93" i="40"/>
  <c r="V93" i="40" s="1"/>
  <c r="AT93" i="40" s="1"/>
  <c r="P94" i="40"/>
  <c r="V94" i="40" s="1"/>
  <c r="AT94" i="40" s="1"/>
  <c r="P95" i="40"/>
  <c r="V95" i="40" s="1"/>
  <c r="AT95" i="40" s="1"/>
  <c r="P96" i="40"/>
  <c r="V96" i="40" s="1"/>
  <c r="AT96" i="40" s="1"/>
  <c r="P97" i="40"/>
  <c r="V97" i="40" s="1"/>
  <c r="AT97" i="40" s="1"/>
  <c r="P98" i="40"/>
  <c r="V98" i="40" s="1"/>
  <c r="AT98" i="40" s="1"/>
  <c r="P99" i="40"/>
  <c r="V99" i="40" s="1"/>
  <c r="AT99" i="40" s="1"/>
  <c r="P100" i="40"/>
  <c r="V100" i="40" s="1"/>
  <c r="AT100" i="40" s="1"/>
  <c r="P101" i="40"/>
  <c r="V101" i="40" s="1"/>
  <c r="AT101" i="40" s="1"/>
  <c r="P102" i="40"/>
  <c r="V102" i="40" s="1"/>
  <c r="AT102" i="40" s="1"/>
  <c r="P103" i="40"/>
  <c r="V103" i="40" s="1"/>
  <c r="AT103" i="40" s="1"/>
  <c r="P104" i="40"/>
  <c r="V104" i="40" s="1"/>
  <c r="AT104" i="40" s="1"/>
  <c r="P105" i="40"/>
  <c r="V105" i="40" s="1"/>
  <c r="AT105" i="40" s="1"/>
  <c r="P106" i="40"/>
  <c r="V106" i="40" s="1"/>
  <c r="AT106" i="40" s="1"/>
  <c r="P107" i="40"/>
  <c r="V107" i="40" s="1"/>
  <c r="AT107" i="40" s="1"/>
  <c r="P108" i="40"/>
  <c r="V108" i="40" s="1"/>
  <c r="AT108" i="40" s="1"/>
  <c r="P109" i="40"/>
  <c r="V109" i="40" s="1"/>
  <c r="AT109" i="40" s="1"/>
  <c r="P110" i="40"/>
  <c r="V110" i="40" s="1"/>
  <c r="AT110" i="40" s="1"/>
  <c r="P111" i="40"/>
  <c r="V111" i="40" s="1"/>
  <c r="AT111" i="40" s="1"/>
  <c r="P112" i="40"/>
  <c r="V112" i="40" s="1"/>
  <c r="AT112" i="40" s="1"/>
  <c r="P113" i="40"/>
  <c r="V113" i="40" s="1"/>
  <c r="AT113" i="40" s="1"/>
  <c r="P114" i="40"/>
  <c r="V114" i="40" s="1"/>
  <c r="AT114" i="40" s="1"/>
  <c r="P115" i="40"/>
  <c r="V115" i="40" s="1"/>
  <c r="AT115" i="40" s="1"/>
  <c r="P116" i="40"/>
  <c r="V116" i="40" s="1"/>
  <c r="AT116" i="40" s="1"/>
  <c r="P117" i="40"/>
  <c r="V117" i="40" s="1"/>
  <c r="AT117" i="40" s="1"/>
  <c r="P118" i="40"/>
  <c r="V118" i="40" s="1"/>
  <c r="AT118" i="40" s="1"/>
  <c r="P119" i="40"/>
  <c r="V119" i="40" s="1"/>
  <c r="AT119" i="40" s="1"/>
  <c r="P120" i="40"/>
  <c r="V120" i="40" s="1"/>
  <c r="AT120" i="40" s="1"/>
  <c r="P121" i="40"/>
  <c r="V121" i="40" s="1"/>
  <c r="AT121" i="40" s="1"/>
  <c r="P122" i="40"/>
  <c r="V122" i="40" s="1"/>
  <c r="AT122" i="40" s="1"/>
  <c r="P123" i="40"/>
  <c r="V123" i="40" s="1"/>
  <c r="AT123" i="40" s="1"/>
  <c r="P124" i="40"/>
  <c r="V124" i="40" s="1"/>
  <c r="AT124" i="40" s="1"/>
  <c r="P125" i="40"/>
  <c r="V125" i="40" s="1"/>
  <c r="AT125" i="40" s="1"/>
  <c r="P126" i="40"/>
  <c r="V126" i="40" s="1"/>
  <c r="AT126" i="40" s="1"/>
  <c r="P127" i="40"/>
  <c r="V127" i="40" s="1"/>
  <c r="AT127" i="40" s="1"/>
  <c r="P128" i="40"/>
  <c r="V128" i="40" s="1"/>
  <c r="AT128" i="40" s="1"/>
  <c r="P129" i="40"/>
  <c r="V129" i="40" s="1"/>
  <c r="AT129" i="40" s="1"/>
  <c r="P130" i="40"/>
  <c r="V130" i="40" s="1"/>
  <c r="AT130" i="40" s="1"/>
  <c r="P131" i="40"/>
  <c r="V131" i="40" s="1"/>
  <c r="AT131" i="40" s="1"/>
  <c r="P132" i="40"/>
  <c r="V132" i="40" s="1"/>
  <c r="AT132" i="40" s="1"/>
  <c r="P133" i="40"/>
  <c r="V133" i="40" s="1"/>
  <c r="AT133" i="40" s="1"/>
  <c r="P134" i="40"/>
  <c r="V134" i="40" s="1"/>
  <c r="AT134" i="40" s="1"/>
  <c r="P135" i="40"/>
  <c r="V135" i="40" s="1"/>
  <c r="AT135" i="40" s="1"/>
  <c r="P136" i="40"/>
  <c r="V136" i="40" s="1"/>
  <c r="AT136" i="40" s="1"/>
  <c r="P137" i="40"/>
  <c r="V137" i="40" s="1"/>
  <c r="AT137" i="40" s="1"/>
  <c r="P138" i="40"/>
  <c r="V138" i="40" s="1"/>
  <c r="AT138" i="40" s="1"/>
  <c r="P139" i="40"/>
  <c r="V139" i="40" s="1"/>
  <c r="AT139" i="40" s="1"/>
  <c r="P140" i="40"/>
  <c r="V140" i="40" s="1"/>
  <c r="AT140" i="40" s="1"/>
  <c r="P141" i="40"/>
  <c r="V141" i="40" s="1"/>
  <c r="AT141" i="40" s="1"/>
  <c r="P142" i="40"/>
  <c r="V142" i="40" s="1"/>
  <c r="AT142" i="40" s="1"/>
  <c r="P143" i="40"/>
  <c r="V143" i="40" s="1"/>
  <c r="AT143" i="40" s="1"/>
  <c r="P144" i="40"/>
  <c r="V144" i="40" s="1"/>
  <c r="AT144" i="40" s="1"/>
  <c r="P145" i="40"/>
  <c r="V145" i="40" s="1"/>
  <c r="AT145" i="40" s="1"/>
  <c r="P146" i="40"/>
  <c r="V146" i="40" s="1"/>
  <c r="AT146" i="40" s="1"/>
  <c r="P147" i="40"/>
  <c r="V147" i="40" s="1"/>
  <c r="AT147" i="40" s="1"/>
  <c r="P148" i="40"/>
  <c r="V148" i="40" s="1"/>
  <c r="AT148" i="40" s="1"/>
  <c r="P149" i="40"/>
  <c r="V149" i="40" s="1"/>
  <c r="AT149" i="40" s="1"/>
  <c r="P150" i="40"/>
  <c r="V150" i="40" s="1"/>
  <c r="AT150" i="40" s="1"/>
  <c r="P151" i="40"/>
  <c r="V151" i="40" s="1"/>
  <c r="AT151" i="40" s="1"/>
  <c r="P152" i="40"/>
  <c r="V152" i="40" s="1"/>
  <c r="AT152" i="40" s="1"/>
  <c r="P153" i="40"/>
  <c r="V153" i="40" s="1"/>
  <c r="AT153" i="40" s="1"/>
  <c r="P154" i="40"/>
  <c r="V154" i="40" s="1"/>
  <c r="AT154" i="40" s="1"/>
  <c r="P155" i="40"/>
  <c r="V155" i="40" s="1"/>
  <c r="AT155" i="40" s="1"/>
  <c r="P156" i="40"/>
  <c r="V156" i="40" s="1"/>
  <c r="AT156" i="40" s="1"/>
  <c r="P157" i="40"/>
  <c r="V157" i="40" s="1"/>
  <c r="AT157" i="40" s="1"/>
  <c r="P158" i="40"/>
  <c r="V158" i="40" s="1"/>
  <c r="AT158" i="40" s="1"/>
  <c r="P159" i="40"/>
  <c r="V159" i="40" s="1"/>
  <c r="AT159" i="40" s="1"/>
  <c r="P160" i="40"/>
  <c r="V160" i="40" s="1"/>
  <c r="AT160" i="40" s="1"/>
  <c r="P161" i="40"/>
  <c r="V161" i="40" s="1"/>
  <c r="AT161" i="40" s="1"/>
  <c r="P162" i="40"/>
  <c r="V162" i="40" s="1"/>
  <c r="AT162" i="40" s="1"/>
  <c r="P163" i="40"/>
  <c r="V163" i="40" s="1"/>
  <c r="AT163" i="40" s="1"/>
  <c r="P164" i="40"/>
  <c r="V164" i="40" s="1"/>
  <c r="AT164" i="40" s="1"/>
  <c r="P165" i="40"/>
  <c r="V165" i="40" s="1"/>
  <c r="AT165" i="40" s="1"/>
  <c r="P166" i="40"/>
  <c r="V166" i="40" s="1"/>
  <c r="AT166" i="40" s="1"/>
  <c r="P167" i="40"/>
  <c r="V167" i="40" s="1"/>
  <c r="AT167" i="40" s="1"/>
  <c r="P168" i="40"/>
  <c r="V168" i="40" s="1"/>
  <c r="AT168" i="40" s="1"/>
  <c r="P169" i="40"/>
  <c r="V169" i="40" s="1"/>
  <c r="AT169" i="40" s="1"/>
  <c r="P170" i="40"/>
  <c r="V170" i="40" s="1"/>
  <c r="AT170" i="40" s="1"/>
  <c r="P171" i="40"/>
  <c r="V171" i="40" s="1"/>
  <c r="AT171" i="40" s="1"/>
  <c r="P172" i="40"/>
  <c r="V172" i="40" s="1"/>
  <c r="AT172" i="40" s="1"/>
  <c r="P173" i="40"/>
  <c r="V173" i="40" s="1"/>
  <c r="AT173" i="40" s="1"/>
  <c r="P174" i="40"/>
  <c r="V174" i="40" s="1"/>
  <c r="AT174" i="40" s="1"/>
  <c r="P175" i="40"/>
  <c r="V175" i="40" s="1"/>
  <c r="AT175" i="40" s="1"/>
  <c r="P176" i="40"/>
  <c r="V176" i="40" s="1"/>
  <c r="AT176" i="40" s="1"/>
  <c r="P177" i="40"/>
  <c r="V177" i="40" s="1"/>
  <c r="AT177" i="40" s="1"/>
  <c r="P178" i="40"/>
  <c r="V178" i="40" s="1"/>
  <c r="AT178" i="40" s="1"/>
  <c r="P179" i="40"/>
  <c r="V179" i="40" s="1"/>
  <c r="AT179" i="40" s="1"/>
  <c r="P180" i="40"/>
  <c r="V180" i="40" s="1"/>
  <c r="AT180" i="40" s="1"/>
  <c r="P181" i="40"/>
  <c r="V181" i="40" s="1"/>
  <c r="AT181" i="40" s="1"/>
  <c r="P182" i="40"/>
  <c r="V182" i="40" s="1"/>
  <c r="AT182" i="40" s="1"/>
  <c r="P183" i="40"/>
  <c r="V183" i="40" s="1"/>
  <c r="AT183" i="40" s="1"/>
  <c r="P184" i="40"/>
  <c r="V184" i="40" s="1"/>
  <c r="AT184" i="40" s="1"/>
  <c r="P185" i="40"/>
  <c r="V185" i="40" s="1"/>
  <c r="AT185" i="40" s="1"/>
  <c r="P186" i="40"/>
  <c r="V186" i="40" s="1"/>
  <c r="AT186" i="40" s="1"/>
  <c r="P187" i="40"/>
  <c r="V187" i="40" s="1"/>
  <c r="AT187" i="40" s="1"/>
  <c r="P188" i="40"/>
  <c r="V188" i="40" s="1"/>
  <c r="AT188" i="40" s="1"/>
  <c r="P189" i="40"/>
  <c r="V189" i="40" s="1"/>
  <c r="AT189" i="40" s="1"/>
  <c r="P190" i="40"/>
  <c r="V190" i="40" s="1"/>
  <c r="AT190" i="40" s="1"/>
  <c r="P191" i="40"/>
  <c r="V191" i="40" s="1"/>
  <c r="AT191" i="40" s="1"/>
  <c r="P192" i="40"/>
  <c r="V192" i="40" s="1"/>
  <c r="AT192" i="40" s="1"/>
  <c r="P193" i="40"/>
  <c r="V193" i="40" s="1"/>
  <c r="AT193" i="40" s="1"/>
  <c r="P194" i="40"/>
  <c r="V194" i="40" s="1"/>
  <c r="AT194" i="40" s="1"/>
  <c r="P195" i="40"/>
  <c r="V195" i="40" s="1"/>
  <c r="AT195" i="40" s="1"/>
  <c r="P196" i="40"/>
  <c r="V196" i="40" s="1"/>
  <c r="AT196" i="40" s="1"/>
  <c r="P197" i="40"/>
  <c r="V197" i="40" s="1"/>
  <c r="AT197" i="40" s="1"/>
  <c r="P198" i="40"/>
  <c r="V198" i="40" s="1"/>
  <c r="AT198" i="40" s="1"/>
  <c r="P199" i="40"/>
  <c r="V199" i="40" s="1"/>
  <c r="AT199" i="40" s="1"/>
  <c r="P200" i="40"/>
  <c r="V200" i="40" s="1"/>
  <c r="AT200" i="40" s="1"/>
  <c r="P201" i="40"/>
  <c r="V201" i="40" s="1"/>
  <c r="AT201" i="40" s="1"/>
  <c r="P202" i="40"/>
  <c r="V202" i="40" s="1"/>
  <c r="AT202" i="40" s="1"/>
  <c r="P203" i="40"/>
  <c r="V203" i="40" s="1"/>
  <c r="AT203" i="40" s="1"/>
  <c r="P204" i="40"/>
  <c r="V204" i="40" s="1"/>
  <c r="AT204" i="40" s="1"/>
  <c r="P205" i="40"/>
  <c r="V205" i="40" s="1"/>
  <c r="AT205" i="40" s="1"/>
  <c r="P206" i="40"/>
  <c r="V206" i="40" s="1"/>
  <c r="AT206" i="40" s="1"/>
  <c r="P207" i="40"/>
  <c r="V207" i="40" s="1"/>
  <c r="AT207" i="40" s="1"/>
  <c r="P208" i="40"/>
  <c r="V208" i="40" s="1"/>
  <c r="AT208" i="40" s="1"/>
  <c r="P209" i="40"/>
  <c r="V209" i="40" s="1"/>
  <c r="AT209" i="40" s="1"/>
  <c r="P210" i="40"/>
  <c r="V210" i="40" s="1"/>
  <c r="AT210" i="40" s="1"/>
  <c r="P211" i="40"/>
  <c r="V211" i="40" s="1"/>
  <c r="AT211" i="40" s="1"/>
  <c r="P212" i="40"/>
  <c r="V212" i="40" s="1"/>
  <c r="AT212" i="40" s="1"/>
  <c r="P213" i="40"/>
  <c r="V213" i="40" s="1"/>
  <c r="AT213" i="40" s="1"/>
  <c r="P214" i="40"/>
  <c r="V214" i="40" s="1"/>
  <c r="AT214" i="40" s="1"/>
  <c r="P215" i="40"/>
  <c r="V215" i="40" s="1"/>
  <c r="AT215" i="40" s="1"/>
  <c r="P216" i="40"/>
  <c r="V216" i="40" s="1"/>
  <c r="AT216" i="40" s="1"/>
  <c r="P217" i="40"/>
  <c r="V217" i="40" s="1"/>
  <c r="AT217" i="40" s="1"/>
  <c r="P218" i="40"/>
  <c r="V218" i="40" s="1"/>
  <c r="AT218" i="40" s="1"/>
  <c r="P219" i="40"/>
  <c r="V219" i="40" s="1"/>
  <c r="AT219" i="40" s="1"/>
  <c r="P220" i="40"/>
  <c r="V220" i="40" s="1"/>
  <c r="AT220" i="40" s="1"/>
  <c r="P221" i="40"/>
  <c r="V221" i="40" s="1"/>
  <c r="AT221" i="40" s="1"/>
  <c r="P222" i="40"/>
  <c r="V222" i="40" s="1"/>
  <c r="AT222" i="40" s="1"/>
  <c r="P223" i="40"/>
  <c r="V223" i="40" s="1"/>
  <c r="AT223" i="40" s="1"/>
  <c r="P224" i="40"/>
  <c r="V224" i="40" s="1"/>
  <c r="AT224" i="40" s="1"/>
  <c r="P225" i="40"/>
  <c r="V225" i="40" s="1"/>
  <c r="AT225" i="40" s="1"/>
  <c r="P226" i="40"/>
  <c r="V226" i="40" s="1"/>
  <c r="AT226" i="40" s="1"/>
  <c r="P227" i="40"/>
  <c r="V227" i="40" s="1"/>
  <c r="AT227" i="40" s="1"/>
  <c r="P228" i="40"/>
  <c r="V228" i="40" s="1"/>
  <c r="AT228" i="40" s="1"/>
  <c r="P229" i="40"/>
  <c r="V229" i="40" s="1"/>
  <c r="AT229" i="40" s="1"/>
  <c r="P230" i="40"/>
  <c r="V230" i="40" s="1"/>
  <c r="AT230" i="40" s="1"/>
  <c r="P231" i="40"/>
  <c r="V231" i="40" s="1"/>
  <c r="AT231" i="40" s="1"/>
  <c r="P232" i="40"/>
  <c r="V232" i="40" s="1"/>
  <c r="AT232" i="40" s="1"/>
  <c r="P233" i="40"/>
  <c r="V233" i="40" s="1"/>
  <c r="AT233" i="40" s="1"/>
  <c r="P234" i="40"/>
  <c r="V234" i="40" s="1"/>
  <c r="AT234" i="40" s="1"/>
  <c r="P235" i="40"/>
  <c r="V235" i="40" s="1"/>
  <c r="AT235" i="40" s="1"/>
  <c r="P236" i="40"/>
  <c r="V236" i="40" s="1"/>
  <c r="AT236" i="40" s="1"/>
  <c r="P237" i="40"/>
  <c r="V237" i="40" s="1"/>
  <c r="AT237" i="40" s="1"/>
  <c r="P238" i="40"/>
  <c r="V238" i="40" s="1"/>
  <c r="AT238" i="40" s="1"/>
  <c r="P239" i="40"/>
  <c r="V239" i="40" s="1"/>
  <c r="AT239" i="40" s="1"/>
  <c r="P240" i="40"/>
  <c r="V240" i="40" s="1"/>
  <c r="AT240" i="40" s="1"/>
  <c r="P241" i="40"/>
  <c r="V241" i="40" s="1"/>
  <c r="AT241" i="40" s="1"/>
  <c r="P242" i="40"/>
  <c r="V242" i="40" s="1"/>
  <c r="AT242" i="40" s="1"/>
  <c r="P243" i="40"/>
  <c r="V243" i="40" s="1"/>
  <c r="AT243" i="40" s="1"/>
  <c r="P244" i="40"/>
  <c r="V244" i="40" s="1"/>
  <c r="AT244" i="40" s="1"/>
  <c r="P245" i="40"/>
  <c r="V245" i="40" s="1"/>
  <c r="AT245" i="40" s="1"/>
  <c r="P246" i="40"/>
  <c r="V246" i="40" s="1"/>
  <c r="AT246" i="40" s="1"/>
  <c r="P247" i="40"/>
  <c r="V247" i="40" s="1"/>
  <c r="AT247" i="40" s="1"/>
  <c r="P248" i="40"/>
  <c r="V248" i="40" s="1"/>
  <c r="AT248" i="40" s="1"/>
  <c r="P249" i="40"/>
  <c r="V249" i="40" s="1"/>
  <c r="AT249" i="40" s="1"/>
  <c r="P250" i="40"/>
  <c r="V250" i="40" s="1"/>
  <c r="AT250" i="40" s="1"/>
  <c r="P251" i="40"/>
  <c r="V251" i="40" s="1"/>
  <c r="AT251" i="40" s="1"/>
  <c r="P252" i="40"/>
  <c r="V252" i="40" s="1"/>
  <c r="AT252" i="40" s="1"/>
  <c r="P253" i="40"/>
  <c r="V253" i="40" s="1"/>
  <c r="AT253" i="40" s="1"/>
  <c r="P254" i="40"/>
  <c r="V254" i="40" s="1"/>
  <c r="AT254" i="40" s="1"/>
  <c r="P255" i="40"/>
  <c r="V255" i="40" s="1"/>
  <c r="AT255" i="40" s="1"/>
  <c r="P256" i="40"/>
  <c r="V256" i="40" s="1"/>
  <c r="AT256" i="40" s="1"/>
  <c r="P257" i="40"/>
  <c r="V257" i="40" s="1"/>
  <c r="AT257" i="40" s="1"/>
  <c r="P258" i="40"/>
  <c r="V258" i="40" s="1"/>
  <c r="AT258" i="40" s="1"/>
  <c r="P259" i="40"/>
  <c r="V259" i="40" s="1"/>
  <c r="AT259" i="40" s="1"/>
  <c r="P260" i="40"/>
  <c r="V260" i="40" s="1"/>
  <c r="AT260" i="40" s="1"/>
  <c r="P261" i="40"/>
  <c r="V261" i="40" s="1"/>
  <c r="AT261" i="40" s="1"/>
  <c r="P262" i="40"/>
  <c r="V262" i="40" s="1"/>
  <c r="AT262" i="40" s="1"/>
  <c r="P263" i="40"/>
  <c r="V263" i="40" s="1"/>
  <c r="AT263" i="40" s="1"/>
  <c r="P264" i="40"/>
  <c r="V264" i="40" s="1"/>
  <c r="AT264" i="40" s="1"/>
  <c r="P265" i="40"/>
  <c r="V265" i="40" s="1"/>
  <c r="AT265" i="40" s="1"/>
  <c r="P266" i="40"/>
  <c r="V266" i="40" s="1"/>
  <c r="AT266" i="40" s="1"/>
  <c r="P267" i="40"/>
  <c r="V267" i="40" s="1"/>
  <c r="AT267" i="40" s="1"/>
  <c r="P268" i="40"/>
  <c r="V268" i="40" s="1"/>
  <c r="AT268" i="40" s="1"/>
  <c r="P269" i="40"/>
  <c r="V269" i="40" s="1"/>
  <c r="AT269" i="40" s="1"/>
  <c r="P270" i="40"/>
  <c r="V270" i="40" s="1"/>
  <c r="AT270" i="40" s="1"/>
  <c r="P271" i="40"/>
  <c r="V271" i="40" s="1"/>
  <c r="AT271" i="40" s="1"/>
  <c r="P272" i="40"/>
  <c r="V272" i="40" s="1"/>
  <c r="AT272" i="40" s="1"/>
  <c r="P273" i="40"/>
  <c r="V273" i="40" s="1"/>
  <c r="AT273" i="40" s="1"/>
  <c r="P274" i="40"/>
  <c r="V274" i="40" s="1"/>
  <c r="AT274" i="40" s="1"/>
  <c r="P275" i="40"/>
  <c r="V275" i="40" s="1"/>
  <c r="AT275" i="40" s="1"/>
  <c r="P276" i="40"/>
  <c r="V276" i="40" s="1"/>
  <c r="P277" i="40"/>
  <c r="V277" i="40" s="1"/>
  <c r="P278" i="40"/>
  <c r="V278" i="40" s="1"/>
  <c r="P279" i="40"/>
  <c r="V279" i="40" s="1"/>
  <c r="P280" i="40"/>
  <c r="V280" i="40" s="1"/>
  <c r="P281" i="40"/>
  <c r="V281" i="40" s="1"/>
  <c r="P282" i="40"/>
  <c r="V282" i="40" s="1"/>
  <c r="P283" i="40"/>
  <c r="V283" i="40" s="1"/>
  <c r="P284" i="40"/>
  <c r="V284" i="40" s="1"/>
  <c r="P285" i="40"/>
  <c r="V285" i="40" s="1"/>
  <c r="P286" i="40"/>
  <c r="V286" i="40" s="1"/>
  <c r="P287" i="40"/>
  <c r="V287" i="40" s="1"/>
  <c r="P288" i="40"/>
  <c r="V288" i="40" s="1"/>
  <c r="P289" i="40"/>
  <c r="V289" i="40" s="1"/>
  <c r="P290" i="40"/>
  <c r="V290" i="40" s="1"/>
  <c r="P291" i="40"/>
  <c r="V291" i="40" s="1"/>
  <c r="P292" i="40"/>
  <c r="V292" i="40" s="1"/>
  <c r="P293" i="40"/>
  <c r="V293" i="40" s="1"/>
  <c r="P294" i="40"/>
  <c r="V294" i="40" s="1"/>
  <c r="P295" i="40"/>
  <c r="V295" i="40" s="1"/>
  <c r="P296" i="40"/>
  <c r="V296" i="40" s="1"/>
  <c r="P297" i="40"/>
  <c r="V297" i="40" s="1"/>
  <c r="P298" i="40"/>
  <c r="V298" i="40" s="1"/>
  <c r="P299" i="40"/>
  <c r="V299" i="40" s="1"/>
  <c r="P300" i="40"/>
  <c r="V300" i="40" s="1"/>
  <c r="P301" i="40"/>
  <c r="V301" i="40" s="1"/>
  <c r="P302" i="40"/>
  <c r="V302" i="40" s="1"/>
  <c r="P303" i="40"/>
  <c r="V303" i="40" s="1"/>
  <c r="P304" i="40"/>
  <c r="V304" i="40" s="1"/>
  <c r="P305" i="40"/>
  <c r="V305" i="40" s="1"/>
  <c r="P306" i="40"/>
  <c r="V306" i="40" s="1"/>
  <c r="P307" i="40"/>
  <c r="V307" i="40" s="1"/>
  <c r="P308" i="40"/>
  <c r="V308" i="40" s="1"/>
  <c r="P309" i="40"/>
  <c r="V309" i="40" s="1"/>
  <c r="P310" i="40"/>
  <c r="V310" i="40" s="1"/>
  <c r="P311" i="40"/>
  <c r="V311" i="40" s="1"/>
  <c r="P312" i="40"/>
  <c r="V312" i="40" s="1"/>
  <c r="P313" i="40"/>
  <c r="V313" i="40" s="1"/>
  <c r="P314" i="40"/>
  <c r="V314" i="40" s="1"/>
  <c r="P315" i="40"/>
  <c r="V315" i="40" s="1"/>
  <c r="P316" i="40"/>
  <c r="V316" i="40" s="1"/>
  <c r="P317" i="40"/>
  <c r="V317" i="40" s="1"/>
  <c r="P318" i="40"/>
  <c r="V318" i="40" s="1"/>
  <c r="P319" i="40"/>
  <c r="V319" i="40" s="1"/>
  <c r="P320" i="40"/>
  <c r="V320" i="40" s="1"/>
  <c r="P321" i="40"/>
  <c r="V321" i="40" s="1"/>
  <c r="P322" i="40"/>
  <c r="V322" i="40" s="1"/>
  <c r="P323" i="40"/>
  <c r="V323" i="40" s="1"/>
  <c r="P324" i="40"/>
  <c r="V324" i="40" s="1"/>
  <c r="P325" i="40"/>
  <c r="V325" i="40" s="1"/>
  <c r="P326" i="40"/>
  <c r="V326" i="40" s="1"/>
  <c r="P327" i="40"/>
  <c r="V327" i="40" s="1"/>
  <c r="P328" i="40"/>
  <c r="V328" i="40" s="1"/>
  <c r="P329" i="40"/>
  <c r="V329" i="40" s="1"/>
  <c r="P330" i="40"/>
  <c r="V330" i="40" s="1"/>
  <c r="P331" i="40"/>
  <c r="V331" i="40" s="1"/>
  <c r="P332" i="40"/>
  <c r="V332" i="40" s="1"/>
  <c r="P333" i="40"/>
  <c r="V333" i="40" s="1"/>
  <c r="P334" i="40"/>
  <c r="V334" i="40" s="1"/>
  <c r="P335" i="40"/>
  <c r="V335" i="40" s="1"/>
  <c r="P336" i="40"/>
  <c r="V336" i="40" s="1"/>
  <c r="P337" i="40"/>
  <c r="V337" i="40" s="1"/>
  <c r="AT276" i="40" s="1"/>
  <c r="P338" i="40"/>
  <c r="V338" i="40" s="1"/>
  <c r="AT277" i="40" s="1"/>
  <c r="P339" i="40"/>
  <c r="V339" i="40" s="1"/>
  <c r="AT278" i="40" s="1"/>
  <c r="P340" i="40"/>
  <c r="V340" i="40" s="1"/>
  <c r="AT279" i="40" s="1"/>
  <c r="P341" i="40"/>
  <c r="V341" i="40" s="1"/>
  <c r="AT280" i="40" s="1"/>
  <c r="P342" i="40"/>
  <c r="V342" i="40" s="1"/>
  <c r="AT281" i="40" s="1"/>
  <c r="P343" i="40"/>
  <c r="V343" i="40" s="1"/>
  <c r="AT282" i="40" s="1"/>
  <c r="P344" i="40"/>
  <c r="V344" i="40" s="1"/>
  <c r="AT283" i="40" s="1"/>
  <c r="P345" i="40"/>
  <c r="V345" i="40" s="1"/>
  <c r="AT284" i="40" s="1"/>
  <c r="P346" i="40"/>
  <c r="V346" i="40" s="1"/>
  <c r="AT285" i="40" s="1"/>
  <c r="P347" i="40"/>
  <c r="V347" i="40" s="1"/>
  <c r="AT286" i="40" s="1"/>
  <c r="P348" i="40"/>
  <c r="V348" i="40" s="1"/>
  <c r="AT287" i="40" s="1"/>
  <c r="P349" i="40"/>
  <c r="V349" i="40" s="1"/>
  <c r="AT288" i="40" s="1"/>
  <c r="P350" i="40"/>
  <c r="V350" i="40" s="1"/>
  <c r="AT289" i="40" s="1"/>
  <c r="P351" i="40"/>
  <c r="V351" i="40" s="1"/>
  <c r="AT290" i="40" s="1"/>
  <c r="P352" i="40"/>
  <c r="V352" i="40" s="1"/>
  <c r="AT291" i="40" s="1"/>
  <c r="P353" i="40"/>
  <c r="V353" i="40" s="1"/>
  <c r="AT292" i="40" s="1"/>
  <c r="P354" i="40"/>
  <c r="V354" i="40" s="1"/>
  <c r="AT293" i="40" s="1"/>
  <c r="P355" i="40"/>
  <c r="V355" i="40" s="1"/>
  <c r="AT294" i="40" s="1"/>
  <c r="P356" i="40"/>
  <c r="V356" i="40" s="1"/>
  <c r="AT295" i="40" s="1"/>
  <c r="P357" i="40"/>
  <c r="V357" i="40" s="1"/>
  <c r="AT296" i="40" s="1"/>
  <c r="P358" i="40"/>
  <c r="V358" i="40" s="1"/>
  <c r="AT297" i="40" s="1"/>
  <c r="P359" i="40"/>
  <c r="V359" i="40" s="1"/>
  <c r="AT298" i="40" s="1"/>
  <c r="P360" i="40"/>
  <c r="V360" i="40" s="1"/>
  <c r="AT299" i="40" s="1"/>
  <c r="P361" i="40"/>
  <c r="V361" i="40" s="1"/>
  <c r="AT300" i="40" s="1"/>
  <c r="P362" i="40"/>
  <c r="V362" i="40" s="1"/>
  <c r="AT301" i="40" s="1"/>
  <c r="P363" i="40"/>
  <c r="V363" i="40" s="1"/>
  <c r="AT302" i="40" s="1"/>
  <c r="P364" i="40"/>
  <c r="V364" i="40" s="1"/>
  <c r="AT303" i="40" s="1"/>
  <c r="P365" i="40"/>
  <c r="V365" i="40" s="1"/>
  <c r="AT304" i="40" s="1"/>
  <c r="P366" i="40"/>
  <c r="V366" i="40" s="1"/>
  <c r="AT305" i="40" s="1"/>
  <c r="P367" i="40"/>
  <c r="V367" i="40" s="1"/>
  <c r="AT306" i="40" s="1"/>
  <c r="P368" i="40"/>
  <c r="V368" i="40" s="1"/>
  <c r="AT307" i="40" s="1"/>
  <c r="P369" i="40"/>
  <c r="V369" i="40" s="1"/>
  <c r="AT308" i="40" s="1"/>
  <c r="P370" i="40"/>
  <c r="V370" i="40" s="1"/>
  <c r="AT309" i="40" s="1"/>
  <c r="P371" i="40"/>
  <c r="V371" i="40" s="1"/>
  <c r="AT310" i="40" s="1"/>
  <c r="P372" i="40"/>
  <c r="V372" i="40" s="1"/>
  <c r="AT311" i="40" s="1"/>
  <c r="P373" i="40"/>
  <c r="V373" i="40" s="1"/>
  <c r="AT312" i="40" s="1"/>
  <c r="P374" i="40"/>
  <c r="V374" i="40" s="1"/>
  <c r="AT313" i="40" s="1"/>
  <c r="P375" i="40"/>
  <c r="V375" i="40" s="1"/>
  <c r="AT314" i="40" s="1"/>
  <c r="P376" i="40"/>
  <c r="V376" i="40" s="1"/>
  <c r="AT315" i="40" s="1"/>
  <c r="P377" i="40"/>
  <c r="V377" i="40" s="1"/>
  <c r="AT316" i="40" s="1"/>
  <c r="P378" i="40"/>
  <c r="V378" i="40" s="1"/>
  <c r="AT317" i="40" s="1"/>
  <c r="P379" i="40"/>
  <c r="V379" i="40" s="1"/>
  <c r="AT318" i="40" s="1"/>
  <c r="P380" i="40"/>
  <c r="V380" i="40" s="1"/>
  <c r="AT319" i="40" s="1"/>
  <c r="P381" i="40"/>
  <c r="V381" i="40" s="1"/>
  <c r="AT320" i="40" s="1"/>
  <c r="P382" i="40"/>
  <c r="V382" i="40" s="1"/>
  <c r="AT321" i="40" s="1"/>
  <c r="P383" i="40"/>
  <c r="V383" i="40" s="1"/>
  <c r="AT322" i="40" s="1"/>
  <c r="P384" i="40"/>
  <c r="V384" i="40" s="1"/>
  <c r="AT323" i="40" s="1"/>
  <c r="P385" i="40"/>
  <c r="V385" i="40" s="1"/>
  <c r="AT324" i="40" s="1"/>
  <c r="P386" i="40"/>
  <c r="V386" i="40" s="1"/>
  <c r="AT325" i="40" s="1"/>
  <c r="P387" i="40"/>
  <c r="V387" i="40" s="1"/>
  <c r="AT326" i="40" s="1"/>
  <c r="P388" i="40"/>
  <c r="V388" i="40" s="1"/>
  <c r="AT327" i="40" s="1"/>
  <c r="P389" i="40"/>
  <c r="V389" i="40" s="1"/>
  <c r="AT328" i="40" s="1"/>
  <c r="P390" i="40"/>
  <c r="V390" i="40" s="1"/>
  <c r="AT329" i="40" s="1"/>
  <c r="P391" i="40"/>
  <c r="V391" i="40" s="1"/>
  <c r="AT330" i="40" s="1"/>
  <c r="P392" i="40"/>
  <c r="V392" i="40" s="1"/>
  <c r="AT331" i="40" s="1"/>
  <c r="P393" i="40"/>
  <c r="V393" i="40" s="1"/>
  <c r="AT332" i="40" s="1"/>
  <c r="P394" i="40"/>
  <c r="V394" i="40" s="1"/>
  <c r="AT333" i="40" s="1"/>
  <c r="P395" i="40"/>
  <c r="V395" i="40" s="1"/>
  <c r="AT334" i="40" s="1"/>
  <c r="P396" i="40"/>
  <c r="V396" i="40" s="1"/>
  <c r="AT335" i="40" s="1"/>
  <c r="P397" i="40"/>
  <c r="V397" i="40" s="1"/>
  <c r="AT336" i="40" s="1"/>
  <c r="P398" i="40"/>
  <c r="V398" i="40" s="1"/>
  <c r="AT337" i="40" s="1"/>
  <c r="P399" i="40"/>
  <c r="V399" i="40" s="1"/>
  <c r="P400" i="40"/>
  <c r="V400" i="40" s="1"/>
  <c r="P401" i="40"/>
  <c r="V401" i="40" s="1"/>
  <c r="P402" i="40"/>
  <c r="V402" i="40" s="1"/>
  <c r="P403" i="40"/>
  <c r="V403" i="40" s="1"/>
  <c r="P404" i="40"/>
  <c r="V404" i="40" s="1"/>
  <c r="P405" i="40"/>
  <c r="V405" i="40" s="1"/>
  <c r="P406" i="40"/>
  <c r="V406" i="40" s="1"/>
  <c r="P407" i="40"/>
  <c r="V407" i="40" s="1"/>
  <c r="P408" i="40"/>
  <c r="V408" i="40" s="1"/>
  <c r="P409" i="40"/>
  <c r="V409" i="40" s="1"/>
  <c r="P410" i="40"/>
  <c r="V410" i="40" s="1"/>
  <c r="P411" i="40"/>
  <c r="V411" i="40" s="1"/>
  <c r="P412" i="40"/>
  <c r="V412" i="40" s="1"/>
  <c r="P413" i="40"/>
  <c r="V413" i="40" s="1"/>
  <c r="P414" i="40"/>
  <c r="V414" i="40" s="1"/>
  <c r="P415" i="40"/>
  <c r="V415" i="40" s="1"/>
  <c r="P416" i="40"/>
  <c r="V416" i="40" s="1"/>
  <c r="P417" i="40"/>
  <c r="V417" i="40" s="1"/>
  <c r="P418" i="40"/>
  <c r="V418" i="40" s="1"/>
  <c r="P419" i="40"/>
  <c r="V419" i="40" s="1"/>
  <c r="P420" i="40"/>
  <c r="V420" i="40" s="1"/>
  <c r="P421" i="40"/>
  <c r="V421" i="40" s="1"/>
  <c r="P422" i="40"/>
  <c r="V422" i="40" s="1"/>
  <c r="P423" i="40"/>
  <c r="V423" i="40" s="1"/>
  <c r="P424" i="40"/>
  <c r="V424" i="40" s="1"/>
  <c r="P425" i="40"/>
  <c r="V425" i="40" s="1"/>
  <c r="P426" i="40"/>
  <c r="V426" i="40" s="1"/>
  <c r="P427" i="40"/>
  <c r="V427" i="40" s="1"/>
  <c r="AT338" i="40" s="1"/>
  <c r="P428" i="40"/>
  <c r="V428" i="40" s="1"/>
  <c r="AT339" i="40" s="1"/>
  <c r="P429" i="40"/>
  <c r="V429" i="40" s="1"/>
  <c r="AT340" i="40" s="1"/>
  <c r="P430" i="40"/>
  <c r="V430" i="40" s="1"/>
  <c r="AT341" i="40" s="1"/>
  <c r="P431" i="40"/>
  <c r="V431" i="40" s="1"/>
  <c r="AT342" i="40" s="1"/>
  <c r="P432" i="40"/>
  <c r="V432" i="40" s="1"/>
  <c r="AT343" i="40" s="1"/>
  <c r="P433" i="40"/>
  <c r="V433" i="40" s="1"/>
  <c r="AT344" i="40" s="1"/>
  <c r="P434" i="40"/>
  <c r="V434" i="40" s="1"/>
  <c r="AT345" i="40" s="1"/>
  <c r="P435" i="40"/>
  <c r="V435" i="40" s="1"/>
  <c r="AT346" i="40" s="1"/>
  <c r="P436" i="40"/>
  <c r="V436" i="40" s="1"/>
  <c r="AT347" i="40" s="1"/>
  <c r="P437" i="40"/>
  <c r="V437" i="40" s="1"/>
  <c r="AT348" i="40" s="1"/>
  <c r="P438" i="40"/>
  <c r="V438" i="40" s="1"/>
  <c r="AT349" i="40" s="1"/>
  <c r="P439" i="40"/>
  <c r="V439" i="40" s="1"/>
  <c r="AT350" i="40" s="1"/>
  <c r="P440" i="40"/>
  <c r="V440" i="40" s="1"/>
  <c r="AT351" i="40" s="1"/>
  <c r="P441" i="40"/>
  <c r="V441" i="40" s="1"/>
  <c r="AT352" i="40" s="1"/>
  <c r="P442" i="40"/>
  <c r="V442" i="40" s="1"/>
  <c r="AT353" i="40" s="1"/>
  <c r="P443" i="40"/>
  <c r="V443" i="40" s="1"/>
  <c r="AT354" i="40" s="1"/>
  <c r="P444" i="40"/>
  <c r="V444" i="40" s="1"/>
  <c r="AT355" i="40" s="1"/>
  <c r="P445" i="40"/>
  <c r="V445" i="40" s="1"/>
  <c r="AT356" i="40" s="1"/>
  <c r="P446" i="40"/>
  <c r="V446" i="40" s="1"/>
  <c r="AT357" i="40" s="1"/>
  <c r="P447" i="40"/>
  <c r="V447" i="40" s="1"/>
  <c r="AT358" i="40" s="1"/>
  <c r="P448" i="40"/>
  <c r="V448" i="40" s="1"/>
  <c r="AT359" i="40" s="1"/>
  <c r="P449" i="40"/>
  <c r="V449" i="40" s="1"/>
  <c r="AT360" i="40" s="1"/>
  <c r="P450" i="40"/>
  <c r="V450" i="40" s="1"/>
  <c r="AT361" i="40" s="1"/>
  <c r="P451" i="40"/>
  <c r="V451" i="40" s="1"/>
  <c r="AT362" i="40" s="1"/>
  <c r="P452" i="40"/>
  <c r="V452" i="40" s="1"/>
  <c r="AT363" i="40" s="1"/>
  <c r="P453" i="40"/>
  <c r="V453" i="40" s="1"/>
  <c r="AT364" i="40" s="1"/>
  <c r="P454" i="40"/>
  <c r="V454" i="40" s="1"/>
  <c r="AT365" i="40" s="1"/>
  <c r="P455" i="40"/>
  <c r="V455" i="40" s="1"/>
  <c r="AT366" i="40" s="1"/>
  <c r="P456" i="40"/>
  <c r="V456" i="40" s="1"/>
  <c r="AT367" i="40" s="1"/>
  <c r="P457" i="40"/>
  <c r="V457" i="40" s="1"/>
  <c r="AT368" i="40" s="1"/>
  <c r="P458" i="40"/>
  <c r="V458" i="40" s="1"/>
  <c r="AT369" i="40" s="1"/>
  <c r="P459" i="40"/>
  <c r="V459" i="40" s="1"/>
  <c r="AT370" i="40" s="1"/>
  <c r="P460" i="40"/>
  <c r="V460" i="40" s="1"/>
  <c r="AT371" i="40" s="1"/>
  <c r="P461" i="40"/>
  <c r="V461" i="40" s="1"/>
  <c r="AT372" i="40" s="1"/>
  <c r="P462" i="40"/>
  <c r="V462" i="40" s="1"/>
  <c r="AT373" i="40" s="1"/>
  <c r="P463" i="40"/>
  <c r="V463" i="40" s="1"/>
  <c r="AT374" i="40" s="1"/>
  <c r="P464" i="40"/>
  <c r="V464" i="40" s="1"/>
  <c r="AT375" i="40" s="1"/>
  <c r="P465" i="40"/>
  <c r="V465" i="40" s="1"/>
  <c r="AT376" i="40" s="1"/>
  <c r="P466" i="40"/>
  <c r="V466" i="40" s="1"/>
  <c r="AT377" i="40" s="1"/>
  <c r="P467" i="40"/>
  <c r="V467" i="40" s="1"/>
  <c r="AT378" i="40" s="1"/>
  <c r="P468" i="40"/>
  <c r="V468" i="40" s="1"/>
  <c r="AT379" i="40" s="1"/>
  <c r="P469" i="40"/>
  <c r="V469" i="40" s="1"/>
  <c r="AT380" i="40" s="1"/>
  <c r="P470" i="40"/>
  <c r="V470" i="40" s="1"/>
  <c r="AT381" i="40" s="1"/>
  <c r="P471" i="40"/>
  <c r="V471" i="40" s="1"/>
  <c r="AT382" i="40" s="1"/>
  <c r="P472" i="40"/>
  <c r="V472" i="40" s="1"/>
  <c r="AT383" i="40" s="1"/>
  <c r="P473" i="40"/>
  <c r="V473" i="40" s="1"/>
  <c r="AT384" i="40" s="1"/>
  <c r="P474" i="40"/>
  <c r="V474" i="40" s="1"/>
  <c r="AT385" i="40" s="1"/>
  <c r="P475" i="40"/>
  <c r="V475" i="40" s="1"/>
  <c r="AT386" i="40" s="1"/>
  <c r="P476" i="40"/>
  <c r="V476" i="40" s="1"/>
  <c r="AT387" i="40" s="1"/>
  <c r="P477" i="40"/>
  <c r="V477" i="40" s="1"/>
  <c r="AT388" i="40" s="1"/>
  <c r="P478" i="40"/>
  <c r="V478" i="40" s="1"/>
  <c r="AT389" i="40" s="1"/>
  <c r="P479" i="40"/>
  <c r="V479" i="40" s="1"/>
  <c r="AT390" i="40" s="1"/>
  <c r="P480" i="40"/>
  <c r="V480" i="40" s="1"/>
  <c r="AT391" i="40" s="1"/>
  <c r="P481" i="40"/>
  <c r="V481" i="40" s="1"/>
  <c r="AT392" i="40" s="1"/>
  <c r="P482" i="40"/>
  <c r="V482" i="40" s="1"/>
  <c r="AT393" i="40" s="1"/>
  <c r="P483" i="40"/>
  <c r="V483" i="40" s="1"/>
  <c r="AT394" i="40" s="1"/>
  <c r="P484" i="40"/>
  <c r="V484" i="40" s="1"/>
  <c r="AT395" i="40" s="1"/>
  <c r="P485" i="40"/>
  <c r="V485" i="40" s="1"/>
  <c r="AT396" i="40" s="1"/>
  <c r="P486" i="40"/>
  <c r="V486" i="40" s="1"/>
  <c r="AT397" i="40" s="1"/>
  <c r="P487" i="40"/>
  <c r="V487" i="40" s="1"/>
  <c r="AT398" i="40" s="1"/>
  <c r="P488" i="40"/>
  <c r="V488" i="40" s="1"/>
  <c r="AT399" i="40" s="1"/>
  <c r="P489" i="40"/>
  <c r="V489" i="40" s="1"/>
  <c r="AT400" i="40" s="1"/>
  <c r="P490" i="40"/>
  <c r="V490" i="40" s="1"/>
  <c r="AT401" i="40" s="1"/>
  <c r="P491" i="40"/>
  <c r="V491" i="40" s="1"/>
  <c r="AT402" i="40" s="1"/>
  <c r="P492" i="40"/>
  <c r="V492" i="40" s="1"/>
  <c r="AT403" i="40" s="1"/>
  <c r="P493" i="40"/>
  <c r="V493" i="40" s="1"/>
  <c r="AT404" i="40" s="1"/>
  <c r="P494" i="40"/>
  <c r="V494" i="40" s="1"/>
  <c r="AT405" i="40" s="1"/>
  <c r="P495" i="40"/>
  <c r="V495" i="40" s="1"/>
  <c r="AT406" i="40" s="1"/>
  <c r="P496" i="40"/>
  <c r="V496" i="40" s="1"/>
  <c r="AT407" i="40" s="1"/>
  <c r="P497" i="40"/>
  <c r="V497" i="40" s="1"/>
  <c r="AT408" i="40" s="1"/>
  <c r="P498" i="40"/>
  <c r="V498" i="40" s="1"/>
  <c r="AT409" i="40" s="1"/>
  <c r="P499" i="40"/>
  <c r="V499" i="40" s="1"/>
  <c r="AT410" i="40" s="1"/>
  <c r="P500" i="40"/>
  <c r="V500" i="40" s="1"/>
  <c r="AT411" i="40" s="1"/>
  <c r="P501" i="40"/>
  <c r="V501" i="40" s="1"/>
  <c r="AT412" i="40" s="1"/>
  <c r="P502" i="40"/>
  <c r="V502" i="40" s="1"/>
  <c r="AT413" i="40" s="1"/>
  <c r="P503" i="40"/>
  <c r="V503" i="40" s="1"/>
  <c r="AT414" i="40" s="1"/>
  <c r="P504" i="40"/>
  <c r="V504" i="40" s="1"/>
  <c r="AT415" i="40" s="1"/>
  <c r="P505" i="40"/>
  <c r="V505" i="40" s="1"/>
  <c r="AT416" i="40" s="1"/>
  <c r="P506" i="40"/>
  <c r="V506" i="40" s="1"/>
  <c r="AT417" i="40" s="1"/>
  <c r="P507" i="40"/>
  <c r="V507" i="40" s="1"/>
  <c r="AT418" i="40" s="1"/>
  <c r="P508" i="40"/>
  <c r="V508" i="40" s="1"/>
  <c r="AT419" i="40" s="1"/>
  <c r="P509" i="40"/>
  <c r="V509" i="40" s="1"/>
  <c r="AT420" i="40" s="1"/>
  <c r="P510" i="40"/>
  <c r="V510" i="40" s="1"/>
  <c r="AT421" i="40" s="1"/>
  <c r="P511" i="40"/>
  <c r="V511" i="40" s="1"/>
  <c r="AT422" i="40" s="1"/>
  <c r="P512" i="40"/>
  <c r="V512" i="40" s="1"/>
  <c r="AT423" i="40" s="1"/>
  <c r="P513" i="40"/>
  <c r="V513" i="40" s="1"/>
  <c r="AT424" i="40" s="1"/>
  <c r="P514" i="40"/>
  <c r="V514" i="40" s="1"/>
  <c r="AT425" i="40" s="1"/>
  <c r="P515" i="40"/>
  <c r="V515" i="40" s="1"/>
  <c r="AT426" i="40" s="1"/>
  <c r="P516" i="40"/>
  <c r="V516" i="40" s="1"/>
  <c r="AT427" i="40" s="1"/>
  <c r="P517" i="40"/>
  <c r="V517" i="40" s="1"/>
  <c r="AT428" i="40" s="1"/>
  <c r="P518" i="40"/>
  <c r="V518" i="40" s="1"/>
  <c r="AT429" i="40" s="1"/>
  <c r="P519" i="40"/>
  <c r="V519" i="40" s="1"/>
  <c r="AT430" i="40" s="1"/>
  <c r="P520" i="40"/>
  <c r="V520" i="40" s="1"/>
  <c r="AT431" i="40" s="1"/>
  <c r="P521" i="40"/>
  <c r="V521" i="40" s="1"/>
  <c r="AT432" i="40" s="1"/>
  <c r="P522" i="40"/>
  <c r="V522" i="40" s="1"/>
  <c r="AT433" i="40" s="1"/>
  <c r="P523" i="40"/>
  <c r="V523" i="40" s="1"/>
  <c r="AT434" i="40" s="1"/>
  <c r="P524" i="40"/>
  <c r="V524" i="40" s="1"/>
  <c r="AT435" i="40" s="1"/>
  <c r="P525" i="40"/>
  <c r="V525" i="40" s="1"/>
  <c r="AT436" i="40" s="1"/>
  <c r="P526" i="40"/>
  <c r="V526" i="40" s="1"/>
  <c r="AT437" i="40" s="1"/>
  <c r="P527" i="40"/>
  <c r="V527" i="40" s="1"/>
  <c r="AT438" i="40" s="1"/>
  <c r="P528" i="40"/>
  <c r="V528" i="40" s="1"/>
  <c r="AT439" i="40" s="1"/>
  <c r="P529" i="40"/>
  <c r="V529" i="40" s="1"/>
  <c r="AT440" i="40" s="1"/>
  <c r="P530" i="40"/>
  <c r="V530" i="40" s="1"/>
  <c r="AT441" i="40" s="1"/>
  <c r="P531" i="40"/>
  <c r="V531" i="40" s="1"/>
  <c r="AT442" i="40" s="1"/>
  <c r="P532" i="40"/>
  <c r="V532" i="40" s="1"/>
  <c r="AT443" i="40" s="1"/>
  <c r="P533" i="40"/>
  <c r="V533" i="40" s="1"/>
  <c r="AT444" i="40" s="1"/>
  <c r="P534" i="40"/>
  <c r="V534" i="40" s="1"/>
  <c r="AT445" i="40" s="1"/>
  <c r="P535" i="40"/>
  <c r="V535" i="40" s="1"/>
  <c r="AT446" i="40" s="1"/>
  <c r="P536" i="40"/>
  <c r="V536" i="40" s="1"/>
  <c r="AT447" i="40" s="1"/>
  <c r="P537" i="40"/>
  <c r="V537" i="40" s="1"/>
  <c r="AT448" i="40" s="1"/>
  <c r="P538" i="40"/>
  <c r="V538" i="40" s="1"/>
  <c r="AT449" i="40" s="1"/>
  <c r="P539" i="40"/>
  <c r="V539" i="40" s="1"/>
  <c r="AT450" i="40" s="1"/>
  <c r="P540" i="40"/>
  <c r="V540" i="40" s="1"/>
  <c r="AT451" i="40" s="1"/>
  <c r="P541" i="40"/>
  <c r="V541" i="40" s="1"/>
  <c r="AT452" i="40" s="1"/>
  <c r="P542" i="40"/>
  <c r="V542" i="40" s="1"/>
  <c r="AT453" i="40" s="1"/>
  <c r="P543" i="40"/>
  <c r="V543" i="40" s="1"/>
  <c r="AT454" i="40" s="1"/>
  <c r="P544" i="40"/>
  <c r="V544" i="40" s="1"/>
  <c r="AT455" i="40" s="1"/>
  <c r="P545" i="40"/>
  <c r="V545" i="40" s="1"/>
  <c r="AT456" i="40" s="1"/>
  <c r="P546" i="40"/>
  <c r="V546" i="40" s="1"/>
  <c r="AT457" i="40" s="1"/>
  <c r="P547" i="40"/>
  <c r="V547" i="40" s="1"/>
  <c r="AT458" i="40" s="1"/>
  <c r="P548" i="40"/>
  <c r="V548" i="40" s="1"/>
  <c r="AT459" i="40" s="1"/>
  <c r="P549" i="40"/>
  <c r="V549" i="40" s="1"/>
  <c r="P550" i="40"/>
  <c r="V550" i="40" s="1"/>
  <c r="P551" i="40"/>
  <c r="V551" i="40" s="1"/>
  <c r="P552" i="40"/>
  <c r="V552" i="40" s="1"/>
  <c r="P553" i="40"/>
  <c r="V553" i="40" s="1"/>
  <c r="P554" i="40"/>
  <c r="V554" i="40" s="1"/>
  <c r="P555" i="40"/>
  <c r="V555" i="40" s="1"/>
  <c r="P556" i="40"/>
  <c r="V556" i="40" s="1"/>
  <c r="P557" i="40"/>
  <c r="V557" i="40" s="1"/>
  <c r="P558" i="40"/>
  <c r="V558" i="40" s="1"/>
  <c r="P559" i="40"/>
  <c r="V559" i="40" s="1"/>
  <c r="P560" i="40"/>
  <c r="V560" i="40" s="1"/>
  <c r="P561" i="40"/>
  <c r="V561" i="40" s="1"/>
  <c r="P562" i="40"/>
  <c r="V562" i="40" s="1"/>
  <c r="P563" i="40"/>
  <c r="V563" i="40" s="1"/>
  <c r="P564" i="40"/>
  <c r="V564" i="40" s="1"/>
  <c r="P565" i="40"/>
  <c r="V565" i="40" s="1"/>
  <c r="P566" i="40"/>
  <c r="V566" i="40" s="1"/>
  <c r="P567" i="40"/>
  <c r="V567" i="40" s="1"/>
  <c r="P568" i="40"/>
  <c r="V568" i="40" s="1"/>
  <c r="P569" i="40"/>
  <c r="V569" i="40" s="1"/>
  <c r="P570" i="40"/>
  <c r="V570" i="40" s="1"/>
  <c r="P571" i="40"/>
  <c r="V571" i="40" s="1"/>
  <c r="P572" i="40"/>
  <c r="V572" i="40" s="1"/>
  <c r="P573" i="40"/>
  <c r="V573" i="40" s="1"/>
  <c r="P574" i="40"/>
  <c r="V574" i="40" s="1"/>
  <c r="P575" i="40"/>
  <c r="V575" i="40" s="1"/>
  <c r="P576" i="40"/>
  <c r="V576" i="40" s="1"/>
  <c r="P577" i="40"/>
  <c r="V577" i="40" s="1"/>
  <c r="P578" i="40"/>
  <c r="V578" i="40" s="1"/>
  <c r="P579" i="40"/>
  <c r="V579" i="40" s="1"/>
  <c r="P580" i="40"/>
  <c r="V580" i="40" s="1"/>
  <c r="P581" i="40"/>
  <c r="V581" i="40" s="1"/>
  <c r="P582" i="40"/>
  <c r="V582" i="40" s="1"/>
  <c r="P583" i="40"/>
  <c r="V583" i="40" s="1"/>
  <c r="P584" i="40"/>
  <c r="V584" i="40" s="1"/>
  <c r="P585" i="40"/>
  <c r="V585" i="40" s="1"/>
  <c r="P586" i="40"/>
  <c r="V586" i="40" s="1"/>
  <c r="P587" i="40"/>
  <c r="V587" i="40" s="1"/>
  <c r="P588" i="40"/>
  <c r="V588" i="40" s="1"/>
  <c r="P589" i="40"/>
  <c r="V589" i="40" s="1"/>
  <c r="P590" i="40"/>
  <c r="V590" i="40" s="1"/>
  <c r="P591" i="40"/>
  <c r="V591" i="40" s="1"/>
  <c r="P592" i="40"/>
  <c r="V592" i="40" s="1"/>
  <c r="P593" i="40"/>
  <c r="V593" i="40" s="1"/>
  <c r="P594" i="40"/>
  <c r="V594" i="40" s="1"/>
  <c r="P595" i="40"/>
  <c r="V595" i="40" s="1"/>
  <c r="P596" i="40"/>
  <c r="V596" i="40" s="1"/>
  <c r="P597" i="40"/>
  <c r="V597" i="40" s="1"/>
  <c r="P598" i="40"/>
  <c r="V598" i="40" s="1"/>
  <c r="P599" i="40"/>
  <c r="V599" i="40" s="1"/>
  <c r="P600" i="40"/>
  <c r="V600" i="40" s="1"/>
  <c r="P601" i="40"/>
  <c r="V601" i="40" s="1"/>
  <c r="P602" i="40"/>
  <c r="V602" i="40" s="1"/>
  <c r="P603" i="40"/>
  <c r="V603" i="40" s="1"/>
  <c r="P604" i="40"/>
  <c r="V604" i="40" s="1"/>
  <c r="P605" i="40"/>
  <c r="V605" i="40" s="1"/>
  <c r="P606" i="40"/>
  <c r="V606" i="40" s="1"/>
  <c r="P607" i="40"/>
  <c r="V607" i="40" s="1"/>
  <c r="P608" i="40"/>
  <c r="V608" i="40" s="1"/>
  <c r="P609" i="40"/>
  <c r="V609" i="40" s="1"/>
  <c r="P610" i="40"/>
  <c r="V610" i="40" s="1"/>
  <c r="P611" i="40"/>
  <c r="V611" i="40" s="1"/>
  <c r="P612" i="40"/>
  <c r="V612" i="40" s="1"/>
  <c r="P613" i="40"/>
  <c r="V613" i="40" s="1"/>
  <c r="P614" i="40"/>
  <c r="V614" i="40" s="1"/>
  <c r="P615" i="40"/>
  <c r="V615" i="40" s="1"/>
  <c r="P616" i="40"/>
  <c r="V616" i="40" s="1"/>
  <c r="P617" i="40"/>
  <c r="V617" i="40" s="1"/>
  <c r="P618" i="40"/>
  <c r="V618" i="40" s="1"/>
  <c r="P619" i="40"/>
  <c r="V619" i="40" s="1"/>
  <c r="P620" i="40"/>
  <c r="V620" i="40" s="1"/>
  <c r="P621" i="40"/>
  <c r="V621" i="40" s="1"/>
  <c r="P622" i="40"/>
  <c r="V622" i="40" s="1"/>
  <c r="P623" i="40"/>
  <c r="V623" i="40" s="1"/>
  <c r="P624" i="40"/>
  <c r="V624" i="40" s="1"/>
  <c r="P625" i="40"/>
  <c r="V625" i="40" s="1"/>
  <c r="P626" i="40"/>
  <c r="V626" i="40" s="1"/>
  <c r="P627" i="40"/>
  <c r="V627" i="40" s="1"/>
  <c r="P628" i="40"/>
  <c r="V628" i="40" s="1"/>
  <c r="P629" i="40"/>
  <c r="V629" i="40" s="1"/>
  <c r="P630" i="40"/>
  <c r="V630" i="40" s="1"/>
  <c r="P631" i="40"/>
  <c r="V631" i="40" s="1"/>
  <c r="P632" i="40"/>
  <c r="V632" i="40" s="1"/>
  <c r="P633" i="40"/>
  <c r="V633" i="40" s="1"/>
  <c r="P634" i="40"/>
  <c r="V634" i="40" s="1"/>
  <c r="P635" i="40"/>
  <c r="V635" i="40" s="1"/>
  <c r="P636" i="40"/>
  <c r="V636" i="40" s="1"/>
  <c r="P637" i="40"/>
  <c r="V637" i="40" s="1"/>
  <c r="P638" i="40"/>
  <c r="V638" i="40" s="1"/>
  <c r="P639" i="40"/>
  <c r="V639" i="40" s="1"/>
  <c r="P640" i="40"/>
  <c r="V640" i="40" s="1"/>
  <c r="P641" i="40"/>
  <c r="V641" i="40" s="1"/>
  <c r="P642" i="40"/>
  <c r="V642" i="40" s="1"/>
  <c r="P643" i="40"/>
  <c r="V643" i="40" s="1"/>
  <c r="I644" i="40"/>
  <c r="L644" i="40" s="1"/>
  <c r="M644" i="40" s="1"/>
  <c r="R644" i="40"/>
  <c r="S644" i="40" s="1"/>
  <c r="T644" i="40" s="1"/>
  <c r="Q644" i="40"/>
  <c r="P644" i="40" l="1"/>
  <c r="AM187" i="40"/>
  <c r="AN187" i="40" s="1"/>
  <c r="AZ433" i="40"/>
  <c r="AY433" i="40"/>
  <c r="BB433" i="40" s="1"/>
  <c r="AW433" i="40"/>
  <c r="BA433" i="40" s="1"/>
  <c r="AY413" i="40"/>
  <c r="BB413" i="40" s="1"/>
  <c r="AW413" i="40"/>
  <c r="BA413" i="40" s="1"/>
  <c r="AZ413" i="40"/>
  <c r="AY393" i="40"/>
  <c r="BB393" i="40" s="1"/>
  <c r="AZ393" i="40"/>
  <c r="AW393" i="40"/>
  <c r="BA393" i="40" s="1"/>
  <c r="AZ373" i="40"/>
  <c r="AW373" i="40"/>
  <c r="BA373" i="40" s="1"/>
  <c r="AY373" i="40"/>
  <c r="BB373" i="40" s="1"/>
  <c r="AZ353" i="40"/>
  <c r="AY353" i="40"/>
  <c r="BB353" i="40" s="1"/>
  <c r="AW353" i="40"/>
  <c r="BA353" i="40" s="1"/>
  <c r="AM46" i="40"/>
  <c r="AN46" i="40" s="1"/>
  <c r="AY321" i="40"/>
  <c r="BB321" i="40" s="1"/>
  <c r="AZ321" i="40"/>
  <c r="AW321" i="40"/>
  <c r="BA321" i="40" s="1"/>
  <c r="AY301" i="40"/>
  <c r="BB301" i="40" s="1"/>
  <c r="AZ301" i="40"/>
  <c r="AW301" i="40"/>
  <c r="BA301" i="40" s="1"/>
  <c r="AZ281" i="40"/>
  <c r="AY281" i="40"/>
  <c r="BB281" i="40" s="1"/>
  <c r="AW281" i="40"/>
  <c r="BA281" i="40" s="1"/>
  <c r="AM292" i="40"/>
  <c r="AN292" i="40" s="1"/>
  <c r="AM1026" i="40"/>
  <c r="AN1026" i="40" s="1"/>
  <c r="AZ262" i="40"/>
  <c r="AW262" i="40"/>
  <c r="BA262" i="40" s="1"/>
  <c r="AY262" i="40"/>
  <c r="BB262" i="40" s="1"/>
  <c r="AM272" i="40"/>
  <c r="AN272" i="40" s="1"/>
  <c r="AM1006" i="40"/>
  <c r="AN1006" i="40" s="1"/>
  <c r="AZ242" i="40"/>
  <c r="AY242" i="40"/>
  <c r="BB242" i="40" s="1"/>
  <c r="AW242" i="40"/>
  <c r="BA242" i="40" s="1"/>
  <c r="AM252" i="40"/>
  <c r="AN252" i="40" s="1"/>
  <c r="AM986" i="40"/>
  <c r="AN986" i="40" s="1"/>
  <c r="AZ222" i="40"/>
  <c r="AW222" i="40"/>
  <c r="BA222" i="40" s="1"/>
  <c r="AY222" i="40"/>
  <c r="BB222" i="40" s="1"/>
  <c r="AM232" i="40"/>
  <c r="AN232" i="40" s="1"/>
  <c r="AM966" i="40"/>
  <c r="AN966" i="40" s="1"/>
  <c r="AZ202" i="40"/>
  <c r="AY202" i="40"/>
  <c r="BB202" i="40" s="1"/>
  <c r="AW202" i="40"/>
  <c r="BA202" i="40" s="1"/>
  <c r="AZ182" i="40"/>
  <c r="AW182" i="40"/>
  <c r="BA182" i="40" s="1"/>
  <c r="AY182" i="40"/>
  <c r="BB182" i="40" s="1"/>
  <c r="AZ162" i="40"/>
  <c r="AY162" i="40"/>
  <c r="BB162" i="40" s="1"/>
  <c r="AW162" i="40"/>
  <c r="BA162" i="40" s="1"/>
  <c r="AZ142" i="40"/>
  <c r="AY142" i="40"/>
  <c r="BB142" i="40" s="1"/>
  <c r="AW142" i="40"/>
  <c r="BA142" i="40" s="1"/>
  <c r="AZ122" i="40"/>
  <c r="AY122" i="40"/>
  <c r="BB122" i="40" s="1"/>
  <c r="AW122" i="40"/>
  <c r="BA122" i="40" s="1"/>
  <c r="AZ102" i="40"/>
  <c r="AY102" i="40"/>
  <c r="BB102" i="40" s="1"/>
  <c r="AW102" i="40"/>
  <c r="BA102" i="40" s="1"/>
  <c r="AY82" i="40"/>
  <c r="BB82" i="40" s="1"/>
  <c r="AZ82" i="40"/>
  <c r="AW82" i="40"/>
  <c r="BA82" i="40" s="1"/>
  <c r="AZ62" i="40"/>
  <c r="AY62" i="40"/>
  <c r="BB62" i="40" s="1"/>
  <c r="AW62" i="40"/>
  <c r="BA62" i="40" s="1"/>
  <c r="AM71" i="40"/>
  <c r="AN71" i="40" s="1"/>
  <c r="AZ42" i="40"/>
  <c r="AY42" i="40"/>
  <c r="BB42" i="40" s="1"/>
  <c r="AW42" i="40"/>
  <c r="BA42" i="40" s="1"/>
  <c r="AZ22" i="40"/>
  <c r="AW22" i="40"/>
  <c r="BA22" i="40" s="1"/>
  <c r="AY22" i="40"/>
  <c r="BB22" i="40" s="1"/>
  <c r="AM207" i="40"/>
  <c r="AN207" i="40" s="1"/>
  <c r="AZ453" i="40"/>
  <c r="AW453" i="40"/>
  <c r="BA453" i="40" s="1"/>
  <c r="AY453" i="40"/>
  <c r="BB453" i="40" s="1"/>
  <c r="AM206" i="40"/>
  <c r="AN206" i="40" s="1"/>
  <c r="AW452" i="40"/>
  <c r="BA452" i="40" s="1"/>
  <c r="AZ452" i="40"/>
  <c r="AY452" i="40"/>
  <c r="BB452" i="40" s="1"/>
  <c r="AM186" i="40"/>
  <c r="AN186" i="40" s="1"/>
  <c r="AZ432" i="40"/>
  <c r="AW432" i="40"/>
  <c r="BA432" i="40" s="1"/>
  <c r="AY432" i="40"/>
  <c r="BB432" i="40" s="1"/>
  <c r="AY412" i="40"/>
  <c r="BB412" i="40" s="1"/>
  <c r="AW412" i="40"/>
  <c r="BA412" i="40" s="1"/>
  <c r="AZ412" i="40"/>
  <c r="AY392" i="40"/>
  <c r="BB392" i="40" s="1"/>
  <c r="AZ392" i="40"/>
  <c r="AW392" i="40"/>
  <c r="BA392" i="40" s="1"/>
  <c r="AZ372" i="40"/>
  <c r="AW372" i="40"/>
  <c r="BA372" i="40" s="1"/>
  <c r="AY372" i="40"/>
  <c r="BB372" i="40" s="1"/>
  <c r="AZ352" i="40"/>
  <c r="AY352" i="40"/>
  <c r="BB352" i="40" s="1"/>
  <c r="AW352" i="40"/>
  <c r="BA352" i="40" s="1"/>
  <c r="AM45" i="40"/>
  <c r="AN45" i="40" s="1"/>
  <c r="AZ320" i="40"/>
  <c r="AY320" i="40"/>
  <c r="BB320" i="40" s="1"/>
  <c r="AW320" i="40"/>
  <c r="BA320" i="40" s="1"/>
  <c r="AY300" i="40"/>
  <c r="BB300" i="40" s="1"/>
  <c r="AZ300" i="40"/>
  <c r="AW300" i="40"/>
  <c r="BA300" i="40" s="1"/>
  <c r="AZ280" i="40"/>
  <c r="AY280" i="40"/>
  <c r="BB280" i="40" s="1"/>
  <c r="AW280" i="40"/>
  <c r="BA280" i="40" s="1"/>
  <c r="AM291" i="40"/>
  <c r="AN291" i="40" s="1"/>
  <c r="AM1025" i="40"/>
  <c r="AN1025" i="40" s="1"/>
  <c r="AZ261" i="40"/>
  <c r="AW261" i="40"/>
  <c r="BA261" i="40" s="1"/>
  <c r="AY261" i="40"/>
  <c r="BB261" i="40" s="1"/>
  <c r="AM271" i="40"/>
  <c r="AN271" i="40" s="1"/>
  <c r="AM1005" i="40"/>
  <c r="AN1005" i="40" s="1"/>
  <c r="AZ241" i="40"/>
  <c r="AY241" i="40"/>
  <c r="BB241" i="40" s="1"/>
  <c r="AW241" i="40"/>
  <c r="BA241" i="40" s="1"/>
  <c r="AM251" i="40"/>
  <c r="AN251" i="40" s="1"/>
  <c r="AM985" i="40"/>
  <c r="AN985" i="40" s="1"/>
  <c r="AZ221" i="40"/>
  <c r="AY221" i="40"/>
  <c r="BB221" i="40" s="1"/>
  <c r="AW221" i="40"/>
  <c r="BA221" i="40" s="1"/>
  <c r="AM231" i="40"/>
  <c r="AN231" i="40" s="1"/>
  <c r="AM965" i="40"/>
  <c r="AN965" i="40" s="1"/>
  <c r="AY201" i="40"/>
  <c r="BB201" i="40" s="1"/>
  <c r="AZ201" i="40"/>
  <c r="AW201" i="40"/>
  <c r="BA201" i="40" s="1"/>
  <c r="AZ181" i="40"/>
  <c r="AY181" i="40"/>
  <c r="BB181" i="40" s="1"/>
  <c r="AW181" i="40"/>
  <c r="BA181" i="40" s="1"/>
  <c r="AZ161" i="40"/>
  <c r="AY161" i="40"/>
  <c r="BB161" i="40" s="1"/>
  <c r="AW161" i="40"/>
  <c r="BA161" i="40" s="1"/>
  <c r="AZ141" i="40"/>
  <c r="AY141" i="40"/>
  <c r="BB141" i="40" s="1"/>
  <c r="AW141" i="40"/>
  <c r="BA141" i="40" s="1"/>
  <c r="AZ121" i="40"/>
  <c r="AY121" i="40"/>
  <c r="BB121" i="40" s="1"/>
  <c r="AW121" i="40"/>
  <c r="BA121" i="40" s="1"/>
  <c r="AZ101" i="40"/>
  <c r="AW101" i="40"/>
  <c r="BA101" i="40" s="1"/>
  <c r="AY101" i="40"/>
  <c r="BB101" i="40" s="1"/>
  <c r="AY81" i="40"/>
  <c r="BB81" i="40" s="1"/>
  <c r="AZ81" i="40"/>
  <c r="AW81" i="40"/>
  <c r="BA81" i="40" s="1"/>
  <c r="AM90" i="40"/>
  <c r="AN90" i="40" s="1"/>
  <c r="AZ61" i="40"/>
  <c r="AW61" i="40"/>
  <c r="BA61" i="40" s="1"/>
  <c r="AY61" i="40"/>
  <c r="BB61" i="40" s="1"/>
  <c r="AM70" i="40"/>
  <c r="AN70" i="40" s="1"/>
  <c r="AZ41" i="40"/>
  <c r="AY41" i="40"/>
  <c r="BB41" i="40" s="1"/>
  <c r="AW41" i="40"/>
  <c r="BA41" i="40" s="1"/>
  <c r="AZ21" i="40"/>
  <c r="AW21" i="40"/>
  <c r="BA21" i="40" s="1"/>
  <c r="AY21" i="40"/>
  <c r="BB21" i="40" s="1"/>
  <c r="AM205" i="40"/>
  <c r="AN205" i="40" s="1"/>
  <c r="AZ451" i="40"/>
  <c r="AY451" i="40"/>
  <c r="BB451" i="40" s="1"/>
  <c r="AW451" i="40"/>
  <c r="BA451" i="40" s="1"/>
  <c r="AM185" i="40"/>
  <c r="AN185" i="40" s="1"/>
  <c r="AZ431" i="40"/>
  <c r="AY431" i="40"/>
  <c r="BB431" i="40" s="1"/>
  <c r="AW431" i="40"/>
  <c r="BA431" i="40" s="1"/>
  <c r="AY411" i="40"/>
  <c r="BB411" i="40" s="1"/>
  <c r="AW411" i="40"/>
  <c r="BA411" i="40" s="1"/>
  <c r="AZ411" i="40"/>
  <c r="AY391" i="40"/>
  <c r="BB391" i="40" s="1"/>
  <c r="AW391" i="40"/>
  <c r="BA391" i="40" s="1"/>
  <c r="AZ391" i="40"/>
  <c r="AZ371" i="40"/>
  <c r="AY371" i="40"/>
  <c r="BB371" i="40" s="1"/>
  <c r="AW371" i="40"/>
  <c r="BA371" i="40" s="1"/>
  <c r="AY351" i="40"/>
  <c r="BB351" i="40" s="1"/>
  <c r="AW351" i="40"/>
  <c r="BA351" i="40" s="1"/>
  <c r="AZ351" i="40"/>
  <c r="AM44" i="40"/>
  <c r="AN44" i="40" s="1"/>
  <c r="AZ319" i="40"/>
  <c r="AY319" i="40"/>
  <c r="BB319" i="40" s="1"/>
  <c r="AW319" i="40"/>
  <c r="BA319" i="40" s="1"/>
  <c r="AY299" i="40"/>
  <c r="BB299" i="40" s="1"/>
  <c r="AZ299" i="40"/>
  <c r="AW299" i="40"/>
  <c r="BA299" i="40" s="1"/>
  <c r="AY279" i="40"/>
  <c r="BB279" i="40" s="1"/>
  <c r="AZ279" i="40"/>
  <c r="AW279" i="40"/>
  <c r="BA279" i="40" s="1"/>
  <c r="AM290" i="40"/>
  <c r="AN290" i="40" s="1"/>
  <c r="AM1024" i="40"/>
  <c r="AN1024" i="40" s="1"/>
  <c r="AZ260" i="40"/>
  <c r="AW260" i="40"/>
  <c r="BA260" i="40" s="1"/>
  <c r="AY260" i="40"/>
  <c r="BB260" i="40" s="1"/>
  <c r="AM270" i="40"/>
  <c r="AN270" i="40" s="1"/>
  <c r="AM1004" i="40"/>
  <c r="AN1004" i="40" s="1"/>
  <c r="AZ240" i="40"/>
  <c r="AY240" i="40"/>
  <c r="BB240" i="40" s="1"/>
  <c r="AW240" i="40"/>
  <c r="BA240" i="40" s="1"/>
  <c r="AM250" i="40"/>
  <c r="AN250" i="40" s="1"/>
  <c r="AM984" i="40"/>
  <c r="AN984" i="40" s="1"/>
  <c r="AZ220" i="40"/>
  <c r="AY220" i="40"/>
  <c r="BB220" i="40" s="1"/>
  <c r="AW220" i="40"/>
  <c r="BA220" i="40" s="1"/>
  <c r="AM230" i="40"/>
  <c r="AN230" i="40" s="1"/>
  <c r="AM964" i="40"/>
  <c r="AN964" i="40" s="1"/>
  <c r="AY200" i="40"/>
  <c r="BB200" i="40" s="1"/>
  <c r="AZ200" i="40"/>
  <c r="AW200" i="40"/>
  <c r="BA200" i="40" s="1"/>
  <c r="AZ180" i="40"/>
  <c r="AY180" i="40"/>
  <c r="BB180" i="40" s="1"/>
  <c r="AW180" i="40"/>
  <c r="BA180" i="40" s="1"/>
  <c r="AZ160" i="40"/>
  <c r="AY160" i="40"/>
  <c r="BB160" i="40" s="1"/>
  <c r="AW160" i="40"/>
  <c r="BA160" i="40" s="1"/>
  <c r="AZ140" i="40"/>
  <c r="AY140" i="40"/>
  <c r="BB140" i="40" s="1"/>
  <c r="AW140" i="40"/>
  <c r="BA140" i="40" s="1"/>
  <c r="AY120" i="40"/>
  <c r="BB120" i="40" s="1"/>
  <c r="AZ120" i="40"/>
  <c r="AW120" i="40"/>
  <c r="BA120" i="40" s="1"/>
  <c r="AZ100" i="40"/>
  <c r="AW100" i="40"/>
  <c r="BA100" i="40" s="1"/>
  <c r="AY100" i="40"/>
  <c r="BB100" i="40" s="1"/>
  <c r="AZ80" i="40"/>
  <c r="AY80" i="40"/>
  <c r="BB80" i="40" s="1"/>
  <c r="AW80" i="40"/>
  <c r="BA80" i="40" s="1"/>
  <c r="AM89" i="40"/>
  <c r="AN89" i="40" s="1"/>
  <c r="AZ60" i="40"/>
  <c r="AY60" i="40"/>
  <c r="BB60" i="40" s="1"/>
  <c r="AW60" i="40"/>
  <c r="BA60" i="40" s="1"/>
  <c r="AM69" i="40"/>
  <c r="AN69" i="40" s="1"/>
  <c r="AZ40" i="40"/>
  <c r="AY40" i="40"/>
  <c r="BB40" i="40" s="1"/>
  <c r="AW40" i="40"/>
  <c r="BA40" i="40" s="1"/>
  <c r="AZ20" i="40"/>
  <c r="AW20" i="40"/>
  <c r="BA20" i="40" s="1"/>
  <c r="AY20" i="40"/>
  <c r="BB20" i="40" s="1"/>
  <c r="AM204" i="40"/>
  <c r="AN204" i="40" s="1"/>
  <c r="AZ450" i="40"/>
  <c r="AW450" i="40"/>
  <c r="BA450" i="40" s="1"/>
  <c r="AY450" i="40"/>
  <c r="BB450" i="40" s="1"/>
  <c r="AM184" i="40"/>
  <c r="AN184" i="40" s="1"/>
  <c r="AZ430" i="40"/>
  <c r="AW430" i="40"/>
  <c r="BA430" i="40" s="1"/>
  <c r="AY430" i="40"/>
  <c r="BB430" i="40" s="1"/>
  <c r="AY410" i="40"/>
  <c r="BB410" i="40" s="1"/>
  <c r="AW410" i="40"/>
  <c r="BA410" i="40" s="1"/>
  <c r="AZ410" i="40"/>
  <c r="AY390" i="40"/>
  <c r="BB390" i="40" s="1"/>
  <c r="AW390" i="40"/>
  <c r="BA390" i="40" s="1"/>
  <c r="AZ390" i="40"/>
  <c r="AW370" i="40"/>
  <c r="BA370" i="40" s="1"/>
  <c r="AY370" i="40"/>
  <c r="BB370" i="40" s="1"/>
  <c r="AZ370" i="40"/>
  <c r="AW350" i="40"/>
  <c r="BA350" i="40" s="1"/>
  <c r="AZ350" i="40"/>
  <c r="AY350" i="40"/>
  <c r="BB350" i="40" s="1"/>
  <c r="AM43" i="40"/>
  <c r="AN43" i="40" s="1"/>
  <c r="AZ318" i="40"/>
  <c r="AW318" i="40"/>
  <c r="BA318" i="40" s="1"/>
  <c r="AY318" i="40"/>
  <c r="BB318" i="40" s="1"/>
  <c r="AY298" i="40"/>
  <c r="BB298" i="40" s="1"/>
  <c r="AZ298" i="40"/>
  <c r="AW298" i="40"/>
  <c r="BA298" i="40" s="1"/>
  <c r="AZ278" i="40"/>
  <c r="AW278" i="40"/>
  <c r="BA278" i="40" s="1"/>
  <c r="AY278" i="40"/>
  <c r="BB278" i="40" s="1"/>
  <c r="AM289" i="40"/>
  <c r="AN289" i="40" s="1"/>
  <c r="AM1023" i="40"/>
  <c r="AN1023" i="40" s="1"/>
  <c r="AY259" i="40"/>
  <c r="BB259" i="40" s="1"/>
  <c r="AW259" i="40"/>
  <c r="BA259" i="40" s="1"/>
  <c r="AZ259" i="40"/>
  <c r="AM269" i="40"/>
  <c r="AN269" i="40" s="1"/>
  <c r="AM1003" i="40"/>
  <c r="AN1003" i="40" s="1"/>
  <c r="AZ239" i="40"/>
  <c r="AY239" i="40"/>
  <c r="BB239" i="40" s="1"/>
  <c r="AW239" i="40"/>
  <c r="BA239" i="40" s="1"/>
  <c r="AM249" i="40"/>
  <c r="AN249" i="40" s="1"/>
  <c r="AM983" i="40"/>
  <c r="AN983" i="40" s="1"/>
  <c r="AZ219" i="40"/>
  <c r="AW219" i="40"/>
  <c r="BA219" i="40" s="1"/>
  <c r="AY219" i="40"/>
  <c r="BB219" i="40" s="1"/>
  <c r="AM229" i="40"/>
  <c r="AN229" i="40" s="1"/>
  <c r="AM963" i="40"/>
  <c r="AN963" i="40" s="1"/>
  <c r="AY199" i="40"/>
  <c r="BB199" i="40" s="1"/>
  <c r="AZ199" i="40"/>
  <c r="AW199" i="40"/>
  <c r="BA199" i="40" s="1"/>
  <c r="AZ179" i="40"/>
  <c r="AW179" i="40"/>
  <c r="BA179" i="40" s="1"/>
  <c r="AY179" i="40"/>
  <c r="BB179" i="40" s="1"/>
  <c r="AZ159" i="40"/>
  <c r="AY159" i="40"/>
  <c r="BB159" i="40" s="1"/>
  <c r="AW159" i="40"/>
  <c r="BA159" i="40" s="1"/>
  <c r="AZ139" i="40"/>
  <c r="AY139" i="40"/>
  <c r="BB139" i="40" s="1"/>
  <c r="AW139" i="40"/>
  <c r="BA139" i="40" s="1"/>
  <c r="AZ119" i="40"/>
  <c r="AY119" i="40"/>
  <c r="BB119" i="40" s="1"/>
  <c r="AW119" i="40"/>
  <c r="BA119" i="40" s="1"/>
  <c r="AZ99" i="40"/>
  <c r="AW99" i="40"/>
  <c r="BA99" i="40" s="1"/>
  <c r="AY99" i="40"/>
  <c r="BB99" i="40" s="1"/>
  <c r="AZ79" i="40"/>
  <c r="AY79" i="40"/>
  <c r="BB79" i="40" s="1"/>
  <c r="AW79" i="40"/>
  <c r="BA79" i="40" s="1"/>
  <c r="AM88" i="40"/>
  <c r="AN88" i="40" s="1"/>
  <c r="AZ59" i="40"/>
  <c r="AY59" i="40"/>
  <c r="BB59" i="40" s="1"/>
  <c r="AW59" i="40"/>
  <c r="BA59" i="40" s="1"/>
  <c r="AM68" i="40"/>
  <c r="AN68" i="40" s="1"/>
  <c r="AZ39" i="40"/>
  <c r="AY39" i="40"/>
  <c r="BB39" i="40" s="1"/>
  <c r="AW39" i="40"/>
  <c r="BA39" i="40" s="1"/>
  <c r="AZ19" i="40"/>
  <c r="AW19" i="40"/>
  <c r="BA19" i="40" s="1"/>
  <c r="AY19" i="40"/>
  <c r="BB19" i="40" s="1"/>
  <c r="AM203" i="40"/>
  <c r="AN203" i="40" s="1"/>
  <c r="AW449" i="40"/>
  <c r="BA449" i="40" s="1"/>
  <c r="AY449" i="40"/>
  <c r="BB449" i="40" s="1"/>
  <c r="AZ449" i="40"/>
  <c r="AW429" i="40"/>
  <c r="BA429" i="40" s="1"/>
  <c r="AZ429" i="40"/>
  <c r="AY429" i="40"/>
  <c r="BB429" i="40" s="1"/>
  <c r="AW409" i="40"/>
  <c r="BA409" i="40" s="1"/>
  <c r="AZ409" i="40"/>
  <c r="AY409" i="40"/>
  <c r="BB409" i="40" s="1"/>
  <c r="AY389" i="40"/>
  <c r="BB389" i="40" s="1"/>
  <c r="AW389" i="40"/>
  <c r="BA389" i="40" s="1"/>
  <c r="AZ389" i="40"/>
  <c r="AZ369" i="40"/>
  <c r="AW369" i="40"/>
  <c r="BA369" i="40" s="1"/>
  <c r="AY369" i="40"/>
  <c r="BB369" i="40" s="1"/>
  <c r="AW349" i="40"/>
  <c r="BA349" i="40" s="1"/>
  <c r="AZ349" i="40"/>
  <c r="AY349" i="40"/>
  <c r="BB349" i="40" s="1"/>
  <c r="AM62" i="40"/>
  <c r="AN62" i="40" s="1"/>
  <c r="AY337" i="40"/>
  <c r="BB337" i="40" s="1"/>
  <c r="AW337" i="40"/>
  <c r="BA337" i="40" s="1"/>
  <c r="AZ337" i="40"/>
  <c r="AM42" i="40"/>
  <c r="AN42" i="40" s="1"/>
  <c r="AZ317" i="40"/>
  <c r="AY317" i="40"/>
  <c r="BB317" i="40" s="1"/>
  <c r="AW317" i="40"/>
  <c r="BA317" i="40" s="1"/>
  <c r="AZ297" i="40"/>
  <c r="AY297" i="40"/>
  <c r="BB297" i="40" s="1"/>
  <c r="AW297" i="40"/>
  <c r="BA297" i="40" s="1"/>
  <c r="AY277" i="40"/>
  <c r="BB277" i="40" s="1"/>
  <c r="AZ277" i="40"/>
  <c r="AW277" i="40"/>
  <c r="BA277" i="40" s="1"/>
  <c r="AM288" i="40"/>
  <c r="AN288" i="40" s="1"/>
  <c r="AM1022" i="40"/>
  <c r="AN1022" i="40" s="1"/>
  <c r="AY258" i="40"/>
  <c r="BB258" i="40" s="1"/>
  <c r="AZ258" i="40"/>
  <c r="AW258" i="40"/>
  <c r="BA258" i="40" s="1"/>
  <c r="AM268" i="40"/>
  <c r="AN268" i="40" s="1"/>
  <c r="AM1002" i="40"/>
  <c r="AN1002" i="40" s="1"/>
  <c r="AZ238" i="40"/>
  <c r="AW238" i="40"/>
  <c r="BA238" i="40" s="1"/>
  <c r="AY238" i="40"/>
  <c r="BB238" i="40" s="1"/>
  <c r="AM248" i="40"/>
  <c r="AN248" i="40" s="1"/>
  <c r="AM982" i="40"/>
  <c r="AN982" i="40" s="1"/>
  <c r="AZ218" i="40"/>
  <c r="AW218" i="40"/>
  <c r="BA218" i="40" s="1"/>
  <c r="AY218" i="40"/>
  <c r="BB218" i="40" s="1"/>
  <c r="AM228" i="40"/>
  <c r="AN228" i="40" s="1"/>
  <c r="AM962" i="40"/>
  <c r="AN962" i="40" s="1"/>
  <c r="AZ198" i="40"/>
  <c r="AW198" i="40"/>
  <c r="BA198" i="40" s="1"/>
  <c r="AY198" i="40"/>
  <c r="BB198" i="40" s="1"/>
  <c r="AZ178" i="40"/>
  <c r="AW178" i="40"/>
  <c r="BA178" i="40" s="1"/>
  <c r="AY178" i="40"/>
  <c r="BB178" i="40" s="1"/>
  <c r="AZ158" i="40"/>
  <c r="AY158" i="40"/>
  <c r="BB158" i="40" s="1"/>
  <c r="AW158" i="40"/>
  <c r="BA158" i="40" s="1"/>
  <c r="AZ138" i="40"/>
  <c r="AY138" i="40"/>
  <c r="BB138" i="40" s="1"/>
  <c r="AW138" i="40"/>
  <c r="BA138" i="40" s="1"/>
  <c r="AZ118" i="40"/>
  <c r="AY118" i="40"/>
  <c r="BB118" i="40" s="1"/>
  <c r="AW118" i="40"/>
  <c r="BA118" i="40" s="1"/>
  <c r="AZ98" i="40"/>
  <c r="AY98" i="40"/>
  <c r="BB98" i="40" s="1"/>
  <c r="AW98" i="40"/>
  <c r="BA98" i="40" s="1"/>
  <c r="AW78" i="40"/>
  <c r="BA78" i="40" s="1"/>
  <c r="AZ78" i="40"/>
  <c r="AY78" i="40"/>
  <c r="BB78" i="40" s="1"/>
  <c r="AM87" i="40"/>
  <c r="AN87" i="40" s="1"/>
  <c r="AZ58" i="40"/>
  <c r="AY58" i="40"/>
  <c r="BB58" i="40" s="1"/>
  <c r="AW58" i="40"/>
  <c r="BA58" i="40" s="1"/>
  <c r="AM67" i="40"/>
  <c r="AN67" i="40" s="1"/>
  <c r="AZ38" i="40"/>
  <c r="AY38" i="40"/>
  <c r="BB38" i="40" s="1"/>
  <c r="AW38" i="40"/>
  <c r="BA38" i="40" s="1"/>
  <c r="AZ18" i="40"/>
  <c r="AY18" i="40"/>
  <c r="BB18" i="40" s="1"/>
  <c r="AW18" i="40"/>
  <c r="BA18" i="40" s="1"/>
  <c r="AZ428" i="40"/>
  <c r="AW428" i="40"/>
  <c r="BA428" i="40" s="1"/>
  <c r="AY428" i="40"/>
  <c r="BB428" i="40" s="1"/>
  <c r="AZ408" i="40"/>
  <c r="AW408" i="40"/>
  <c r="BA408" i="40" s="1"/>
  <c r="AY408" i="40"/>
  <c r="BB408" i="40" s="1"/>
  <c r="AY388" i="40"/>
  <c r="BB388" i="40" s="1"/>
  <c r="AW388" i="40"/>
  <c r="BA388" i="40" s="1"/>
  <c r="AZ388" i="40"/>
  <c r="AW368" i="40"/>
  <c r="BA368" i="40" s="1"/>
  <c r="AY368" i="40"/>
  <c r="BB368" i="40" s="1"/>
  <c r="AZ368" i="40"/>
  <c r="AW348" i="40"/>
  <c r="BA348" i="40" s="1"/>
  <c r="AY348" i="40"/>
  <c r="BB348" i="40" s="1"/>
  <c r="AZ348" i="40"/>
  <c r="AM61" i="40"/>
  <c r="AN61" i="40" s="1"/>
  <c r="AZ336" i="40"/>
  <c r="AY336" i="40"/>
  <c r="BB336" i="40" s="1"/>
  <c r="AW336" i="40"/>
  <c r="BA336" i="40" s="1"/>
  <c r="AM41" i="40"/>
  <c r="AN41" i="40" s="1"/>
  <c r="AZ316" i="40"/>
  <c r="AY316" i="40"/>
  <c r="BB316" i="40" s="1"/>
  <c r="AW316" i="40"/>
  <c r="BA316" i="40" s="1"/>
  <c r="AZ296" i="40"/>
  <c r="AY296" i="40"/>
  <c r="BB296" i="40" s="1"/>
  <c r="AW296" i="40"/>
  <c r="BA296" i="40" s="1"/>
  <c r="AZ276" i="40"/>
  <c r="AY276" i="40"/>
  <c r="BB276" i="40" s="1"/>
  <c r="AW276" i="40"/>
  <c r="BA276" i="40" s="1"/>
  <c r="AM287" i="40"/>
  <c r="AN287" i="40" s="1"/>
  <c r="AM1021" i="40"/>
  <c r="AN1021" i="40" s="1"/>
  <c r="AY257" i="40"/>
  <c r="BB257" i="40" s="1"/>
  <c r="AZ257" i="40"/>
  <c r="AW257" i="40"/>
  <c r="BA257" i="40" s="1"/>
  <c r="AM267" i="40"/>
  <c r="AN267" i="40" s="1"/>
  <c r="AM1001" i="40"/>
  <c r="AN1001" i="40" s="1"/>
  <c r="AZ237" i="40"/>
  <c r="AY237" i="40"/>
  <c r="BB237" i="40" s="1"/>
  <c r="AW237" i="40"/>
  <c r="BA237" i="40" s="1"/>
  <c r="AM247" i="40"/>
  <c r="AN247" i="40" s="1"/>
  <c r="AM981" i="40"/>
  <c r="AN981" i="40" s="1"/>
  <c r="AZ217" i="40"/>
  <c r="AW217" i="40"/>
  <c r="BA217" i="40" s="1"/>
  <c r="AY217" i="40"/>
  <c r="BB217" i="40" s="1"/>
  <c r="AM227" i="40"/>
  <c r="AN227" i="40" s="1"/>
  <c r="AM961" i="40"/>
  <c r="AN961" i="40" s="1"/>
  <c r="AZ197" i="40"/>
  <c r="AW197" i="40"/>
  <c r="BA197" i="40" s="1"/>
  <c r="AY197" i="40"/>
  <c r="BB197" i="40" s="1"/>
  <c r="AZ177" i="40"/>
  <c r="AY177" i="40"/>
  <c r="BB177" i="40" s="1"/>
  <c r="AW177" i="40"/>
  <c r="BA177" i="40" s="1"/>
  <c r="AY157" i="40"/>
  <c r="BB157" i="40" s="1"/>
  <c r="AW157" i="40"/>
  <c r="BA157" i="40" s="1"/>
  <c r="AZ157" i="40"/>
  <c r="AZ137" i="40"/>
  <c r="AY137" i="40"/>
  <c r="BB137" i="40" s="1"/>
  <c r="AW137" i="40"/>
  <c r="BA137" i="40" s="1"/>
  <c r="AZ117" i="40"/>
  <c r="AY117" i="40"/>
  <c r="BB117" i="40" s="1"/>
  <c r="AW117" i="40"/>
  <c r="BA117" i="40" s="1"/>
  <c r="AZ97" i="40"/>
  <c r="AY97" i="40"/>
  <c r="BB97" i="40" s="1"/>
  <c r="AW97" i="40"/>
  <c r="BA97" i="40" s="1"/>
  <c r="AZ77" i="40"/>
  <c r="AW77" i="40"/>
  <c r="BA77" i="40" s="1"/>
  <c r="AY77" i="40"/>
  <c r="BB77" i="40" s="1"/>
  <c r="AM86" i="40"/>
  <c r="AN86" i="40" s="1"/>
  <c r="AZ57" i="40"/>
  <c r="AY57" i="40"/>
  <c r="BB57" i="40" s="1"/>
  <c r="AW57" i="40"/>
  <c r="BA57" i="40" s="1"/>
  <c r="AM66" i="40"/>
  <c r="AN66" i="40" s="1"/>
  <c r="AZ37" i="40"/>
  <c r="AY37" i="40"/>
  <c r="BB37" i="40" s="1"/>
  <c r="AW37" i="40"/>
  <c r="BA37" i="40" s="1"/>
  <c r="AZ17" i="40"/>
  <c r="AY17" i="40"/>
  <c r="BB17" i="40" s="1"/>
  <c r="AW17" i="40"/>
  <c r="BA17" i="40" s="1"/>
  <c r="AM201" i="40"/>
  <c r="AN201" i="40" s="1"/>
  <c r="AY447" i="40"/>
  <c r="BB447" i="40" s="1"/>
  <c r="AW447" i="40"/>
  <c r="BA447" i="40" s="1"/>
  <c r="AZ447" i="40"/>
  <c r="AZ427" i="40"/>
  <c r="AY427" i="40"/>
  <c r="BB427" i="40" s="1"/>
  <c r="AW427" i="40"/>
  <c r="BA427" i="40" s="1"/>
  <c r="AZ407" i="40"/>
  <c r="AY407" i="40"/>
  <c r="BB407" i="40" s="1"/>
  <c r="AW407" i="40"/>
  <c r="BA407" i="40" s="1"/>
  <c r="AY387" i="40"/>
  <c r="BB387" i="40" s="1"/>
  <c r="AW387" i="40"/>
  <c r="BA387" i="40" s="1"/>
  <c r="AZ387" i="40"/>
  <c r="AY367" i="40"/>
  <c r="BB367" i="40" s="1"/>
  <c r="AW367" i="40"/>
  <c r="BA367" i="40" s="1"/>
  <c r="AZ367" i="40"/>
  <c r="AY347" i="40"/>
  <c r="BB347" i="40" s="1"/>
  <c r="AW347" i="40"/>
  <c r="BA347" i="40" s="1"/>
  <c r="AZ347" i="40"/>
  <c r="AM60" i="40"/>
  <c r="AN60" i="40" s="1"/>
  <c r="AZ335" i="40"/>
  <c r="AY335" i="40"/>
  <c r="BB335" i="40" s="1"/>
  <c r="AW335" i="40"/>
  <c r="BA335" i="40" s="1"/>
  <c r="AM40" i="40"/>
  <c r="AN40" i="40" s="1"/>
  <c r="AZ315" i="40"/>
  <c r="AY315" i="40"/>
  <c r="BB315" i="40" s="1"/>
  <c r="AW315" i="40"/>
  <c r="BA315" i="40" s="1"/>
  <c r="AZ295" i="40"/>
  <c r="AY295" i="40"/>
  <c r="BB295" i="40" s="1"/>
  <c r="AW295" i="40"/>
  <c r="BA295" i="40" s="1"/>
  <c r="AM286" i="40"/>
  <c r="AN286" i="40" s="1"/>
  <c r="AM1020" i="40"/>
  <c r="AN1020" i="40" s="1"/>
  <c r="AY256" i="40"/>
  <c r="BB256" i="40" s="1"/>
  <c r="AZ256" i="40"/>
  <c r="AW256" i="40"/>
  <c r="BA256" i="40" s="1"/>
  <c r="AM266" i="40"/>
  <c r="AN266" i="40" s="1"/>
  <c r="AM1000" i="40"/>
  <c r="AN1000" i="40" s="1"/>
  <c r="AY236" i="40"/>
  <c r="BB236" i="40" s="1"/>
  <c r="AZ236" i="40"/>
  <c r="AW236" i="40"/>
  <c r="BA236" i="40" s="1"/>
  <c r="AM246" i="40"/>
  <c r="AN246" i="40" s="1"/>
  <c r="AM980" i="40"/>
  <c r="AN980" i="40" s="1"/>
  <c r="AZ216" i="40"/>
  <c r="AW216" i="40"/>
  <c r="BA216" i="40" s="1"/>
  <c r="AY216" i="40"/>
  <c r="BB216" i="40" s="1"/>
  <c r="AM226" i="40"/>
  <c r="AN226" i="40" s="1"/>
  <c r="AM960" i="40"/>
  <c r="AN960" i="40" s="1"/>
  <c r="AZ196" i="40"/>
  <c r="AY196" i="40"/>
  <c r="BB196" i="40" s="1"/>
  <c r="AW196" i="40"/>
  <c r="BA196" i="40" s="1"/>
  <c r="AZ176" i="40"/>
  <c r="AW176" i="40"/>
  <c r="BA176" i="40" s="1"/>
  <c r="AY176" i="40"/>
  <c r="BB176" i="40" s="1"/>
  <c r="AY156" i="40"/>
  <c r="BB156" i="40" s="1"/>
  <c r="AW156" i="40"/>
  <c r="BA156" i="40" s="1"/>
  <c r="AZ156" i="40"/>
  <c r="AZ136" i="40"/>
  <c r="AY136" i="40"/>
  <c r="BB136" i="40" s="1"/>
  <c r="AW136" i="40"/>
  <c r="BA136" i="40" s="1"/>
  <c r="AY116" i="40"/>
  <c r="BB116" i="40" s="1"/>
  <c r="AZ116" i="40"/>
  <c r="AW116" i="40"/>
  <c r="BA116" i="40" s="1"/>
  <c r="AZ96" i="40"/>
  <c r="AY96" i="40"/>
  <c r="BB96" i="40" s="1"/>
  <c r="AW96" i="40"/>
  <c r="BA96" i="40" s="1"/>
  <c r="AZ76" i="40"/>
  <c r="AW76" i="40"/>
  <c r="BA76" i="40" s="1"/>
  <c r="AY76" i="40"/>
  <c r="BB76" i="40" s="1"/>
  <c r="AM85" i="40"/>
  <c r="AN85" i="40" s="1"/>
  <c r="AZ56" i="40"/>
  <c r="AY56" i="40"/>
  <c r="BB56" i="40" s="1"/>
  <c r="AW56" i="40"/>
  <c r="BA56" i="40" s="1"/>
  <c r="AM65" i="40"/>
  <c r="AN65" i="40" s="1"/>
  <c r="AZ36" i="40"/>
  <c r="AY36" i="40"/>
  <c r="BB36" i="40" s="1"/>
  <c r="AW36" i="40"/>
  <c r="BA36" i="40" s="1"/>
  <c r="AZ16" i="40"/>
  <c r="AY16" i="40"/>
  <c r="BB16" i="40" s="1"/>
  <c r="AW16" i="40"/>
  <c r="BA16" i="40" s="1"/>
  <c r="AZ426" i="40"/>
  <c r="AY426" i="40"/>
  <c r="BB426" i="40" s="1"/>
  <c r="AW426" i="40"/>
  <c r="BA426" i="40" s="1"/>
  <c r="AZ406" i="40"/>
  <c r="AY406" i="40"/>
  <c r="BB406" i="40" s="1"/>
  <c r="AW406" i="40"/>
  <c r="BA406" i="40" s="1"/>
  <c r="AZ386" i="40"/>
  <c r="AW386" i="40"/>
  <c r="BA386" i="40" s="1"/>
  <c r="AY386" i="40"/>
  <c r="BB386" i="40" s="1"/>
  <c r="AZ366" i="40"/>
  <c r="AY366" i="40"/>
  <c r="BB366" i="40" s="1"/>
  <c r="AW366" i="40"/>
  <c r="BA366" i="40" s="1"/>
  <c r="AZ346" i="40"/>
  <c r="AY346" i="40"/>
  <c r="BB346" i="40" s="1"/>
  <c r="AW346" i="40"/>
  <c r="BA346" i="40" s="1"/>
  <c r="AM59" i="40"/>
  <c r="AN59" i="40" s="1"/>
  <c r="AY334" i="40"/>
  <c r="BB334" i="40" s="1"/>
  <c r="AW334" i="40"/>
  <c r="BA334" i="40" s="1"/>
  <c r="AZ334" i="40"/>
  <c r="AM39" i="40"/>
  <c r="AN39" i="40" s="1"/>
  <c r="AZ314" i="40"/>
  <c r="AY314" i="40"/>
  <c r="BB314" i="40" s="1"/>
  <c r="AW314" i="40"/>
  <c r="BA314" i="40" s="1"/>
  <c r="AZ294" i="40"/>
  <c r="AY294" i="40"/>
  <c r="BB294" i="40" s="1"/>
  <c r="AW294" i="40"/>
  <c r="BA294" i="40" s="1"/>
  <c r="AM305" i="40"/>
  <c r="AN305" i="40" s="1"/>
  <c r="AM1039" i="40"/>
  <c r="AN1039" i="40" s="1"/>
  <c r="AZ275" i="40"/>
  <c r="AY275" i="40"/>
  <c r="BB275" i="40" s="1"/>
  <c r="AW275" i="40"/>
  <c r="BA275" i="40" s="1"/>
  <c r="AM285" i="40"/>
  <c r="AN285" i="40" s="1"/>
  <c r="AM1019" i="40"/>
  <c r="AN1019" i="40" s="1"/>
  <c r="AZ255" i="40"/>
  <c r="AY255" i="40"/>
  <c r="BB255" i="40" s="1"/>
  <c r="AW255" i="40"/>
  <c r="BA255" i="40" s="1"/>
  <c r="AM265" i="40"/>
  <c r="AN265" i="40" s="1"/>
  <c r="AM999" i="40"/>
  <c r="AN999" i="40" s="1"/>
  <c r="AY235" i="40"/>
  <c r="BB235" i="40" s="1"/>
  <c r="AW235" i="40"/>
  <c r="BA235" i="40" s="1"/>
  <c r="AZ235" i="40"/>
  <c r="AM245" i="40"/>
  <c r="AN245" i="40" s="1"/>
  <c r="AM979" i="40"/>
  <c r="AN979" i="40" s="1"/>
  <c r="AZ215" i="40"/>
  <c r="AY215" i="40"/>
  <c r="BB215" i="40" s="1"/>
  <c r="AW215" i="40"/>
  <c r="BA215" i="40" s="1"/>
  <c r="AM225" i="40"/>
  <c r="AN225" i="40" s="1"/>
  <c r="AM959" i="40"/>
  <c r="AN959" i="40" s="1"/>
  <c r="AZ195" i="40"/>
  <c r="AY195" i="40"/>
  <c r="BB195" i="40" s="1"/>
  <c r="AW195" i="40"/>
  <c r="BA195" i="40" s="1"/>
  <c r="AZ175" i="40"/>
  <c r="AW175" i="40"/>
  <c r="BA175" i="40" s="1"/>
  <c r="AY175" i="40"/>
  <c r="BB175" i="40" s="1"/>
  <c r="AY155" i="40"/>
  <c r="BB155" i="40" s="1"/>
  <c r="AW155" i="40"/>
  <c r="BA155" i="40" s="1"/>
  <c r="AZ155" i="40"/>
  <c r="AZ135" i="40"/>
  <c r="AY135" i="40"/>
  <c r="BB135" i="40" s="1"/>
  <c r="AW135" i="40"/>
  <c r="BA135" i="40" s="1"/>
  <c r="AY115" i="40"/>
  <c r="BB115" i="40" s="1"/>
  <c r="AZ115" i="40"/>
  <c r="AW115" i="40"/>
  <c r="BA115" i="40" s="1"/>
  <c r="AY95" i="40"/>
  <c r="BB95" i="40" s="1"/>
  <c r="AZ95" i="40"/>
  <c r="AW95" i="40"/>
  <c r="BA95" i="40" s="1"/>
  <c r="AZ75" i="40"/>
  <c r="AW75" i="40"/>
  <c r="BA75" i="40" s="1"/>
  <c r="AY75" i="40"/>
  <c r="BB75" i="40" s="1"/>
  <c r="AM84" i="40"/>
  <c r="AN84" i="40" s="1"/>
  <c r="AZ55" i="40"/>
  <c r="AY55" i="40"/>
  <c r="BB55" i="40" s="1"/>
  <c r="AW55" i="40"/>
  <c r="BA55" i="40" s="1"/>
  <c r="AM64" i="40"/>
  <c r="AN64" i="40" s="1"/>
  <c r="AZ35" i="40"/>
  <c r="AY35" i="40"/>
  <c r="BB35" i="40" s="1"/>
  <c r="AW35" i="40"/>
  <c r="BA35" i="40" s="1"/>
  <c r="AY15" i="40"/>
  <c r="BB15" i="40" s="1"/>
  <c r="AZ15" i="40"/>
  <c r="AW15" i="40"/>
  <c r="BA15" i="40" s="1"/>
  <c r="AZ425" i="40"/>
  <c r="AY425" i="40"/>
  <c r="BB425" i="40" s="1"/>
  <c r="AW425" i="40"/>
  <c r="BA425" i="40" s="1"/>
  <c r="AZ405" i="40"/>
  <c r="AY405" i="40"/>
  <c r="BB405" i="40" s="1"/>
  <c r="AW405" i="40"/>
  <c r="BA405" i="40" s="1"/>
  <c r="AZ385" i="40"/>
  <c r="AW385" i="40"/>
  <c r="BA385" i="40" s="1"/>
  <c r="AY385" i="40"/>
  <c r="BB385" i="40" s="1"/>
  <c r="AY365" i="40"/>
  <c r="BB365" i="40" s="1"/>
  <c r="AZ365" i="40"/>
  <c r="AW365" i="40"/>
  <c r="BA365" i="40" s="1"/>
  <c r="AZ345" i="40"/>
  <c r="AY345" i="40"/>
  <c r="BB345" i="40" s="1"/>
  <c r="AW345" i="40"/>
  <c r="BA345" i="40" s="1"/>
  <c r="AM58" i="40"/>
  <c r="AN58" i="40" s="1"/>
  <c r="AZ333" i="40"/>
  <c r="AY333" i="40"/>
  <c r="BB333" i="40" s="1"/>
  <c r="AW333" i="40"/>
  <c r="BA333" i="40" s="1"/>
  <c r="AM38" i="40"/>
  <c r="AN38" i="40" s="1"/>
  <c r="AZ313" i="40"/>
  <c r="AW313" i="40"/>
  <c r="BA313" i="40" s="1"/>
  <c r="AY313" i="40"/>
  <c r="BB313" i="40" s="1"/>
  <c r="AZ293" i="40"/>
  <c r="AY293" i="40"/>
  <c r="BB293" i="40" s="1"/>
  <c r="AW293" i="40"/>
  <c r="BA293" i="40" s="1"/>
  <c r="AM304" i="40"/>
  <c r="AN304" i="40" s="1"/>
  <c r="AM1038" i="40"/>
  <c r="AN1038" i="40" s="1"/>
  <c r="AZ274" i="40"/>
  <c r="AY274" i="40"/>
  <c r="BB274" i="40" s="1"/>
  <c r="AW274" i="40"/>
  <c r="BA274" i="40" s="1"/>
  <c r="AM284" i="40"/>
  <c r="AN284" i="40" s="1"/>
  <c r="AM1018" i="40"/>
  <c r="AN1018" i="40" s="1"/>
  <c r="AZ254" i="40"/>
  <c r="AY254" i="40"/>
  <c r="BB254" i="40" s="1"/>
  <c r="AW254" i="40"/>
  <c r="BA254" i="40" s="1"/>
  <c r="AM264" i="40"/>
  <c r="AN264" i="40" s="1"/>
  <c r="AM998" i="40"/>
  <c r="AN998" i="40" s="1"/>
  <c r="AY234" i="40"/>
  <c r="BB234" i="40" s="1"/>
  <c r="AW234" i="40"/>
  <c r="BA234" i="40" s="1"/>
  <c r="AZ234" i="40"/>
  <c r="AM244" i="40"/>
  <c r="AN244" i="40" s="1"/>
  <c r="AM978" i="40"/>
  <c r="AN978" i="40" s="1"/>
  <c r="AZ214" i="40"/>
  <c r="AY214" i="40"/>
  <c r="BB214" i="40" s="1"/>
  <c r="AW214" i="40"/>
  <c r="BA214" i="40" s="1"/>
  <c r="AM224" i="40"/>
  <c r="AN224" i="40" s="1"/>
  <c r="AM958" i="40"/>
  <c r="AN958" i="40" s="1"/>
  <c r="AZ194" i="40"/>
  <c r="AY194" i="40"/>
  <c r="BB194" i="40" s="1"/>
  <c r="AW194" i="40"/>
  <c r="BA194" i="40" s="1"/>
  <c r="AZ174" i="40"/>
  <c r="AW174" i="40"/>
  <c r="BA174" i="40" s="1"/>
  <c r="AY174" i="40"/>
  <c r="BB174" i="40" s="1"/>
  <c r="AW154" i="40"/>
  <c r="BA154" i="40" s="1"/>
  <c r="AY154" i="40"/>
  <c r="BB154" i="40" s="1"/>
  <c r="AZ154" i="40"/>
  <c r="AZ134" i="40"/>
  <c r="AY134" i="40"/>
  <c r="BB134" i="40" s="1"/>
  <c r="AW134" i="40"/>
  <c r="BA134" i="40" s="1"/>
  <c r="AY114" i="40"/>
  <c r="BB114" i="40" s="1"/>
  <c r="AZ114" i="40"/>
  <c r="AW114" i="40"/>
  <c r="BA114" i="40" s="1"/>
  <c r="AZ94" i="40"/>
  <c r="AY94" i="40"/>
  <c r="BB94" i="40" s="1"/>
  <c r="AW94" i="40"/>
  <c r="BA94" i="40" s="1"/>
  <c r="AZ74" i="40"/>
  <c r="AW74" i="40"/>
  <c r="BA74" i="40" s="1"/>
  <c r="AY74" i="40"/>
  <c r="BB74" i="40" s="1"/>
  <c r="AM83" i="40"/>
  <c r="AN83" i="40" s="1"/>
  <c r="AZ54" i="40"/>
  <c r="AY54" i="40"/>
  <c r="BB54" i="40" s="1"/>
  <c r="AW54" i="40"/>
  <c r="BA54" i="40" s="1"/>
  <c r="AM63" i="40"/>
  <c r="AN63" i="40" s="1"/>
  <c r="AZ34" i="40"/>
  <c r="AY34" i="40"/>
  <c r="BB34" i="40" s="1"/>
  <c r="AW34" i="40"/>
  <c r="BA34" i="40" s="1"/>
  <c r="AY14" i="40"/>
  <c r="BB14" i="40" s="1"/>
  <c r="AZ14" i="40"/>
  <c r="AW14" i="40"/>
  <c r="BA14" i="40" s="1"/>
  <c r="AY424" i="40"/>
  <c r="BB424" i="40" s="1"/>
  <c r="AZ424" i="40"/>
  <c r="AW424" i="40"/>
  <c r="BA424" i="40" s="1"/>
  <c r="AZ404" i="40"/>
  <c r="AY404" i="40"/>
  <c r="BB404" i="40" s="1"/>
  <c r="AW404" i="40"/>
  <c r="BA404" i="40" s="1"/>
  <c r="AZ384" i="40"/>
  <c r="AY384" i="40"/>
  <c r="BB384" i="40" s="1"/>
  <c r="AW384" i="40"/>
  <c r="BA384" i="40" s="1"/>
  <c r="AZ364" i="40"/>
  <c r="AW364" i="40"/>
  <c r="BA364" i="40" s="1"/>
  <c r="AY364" i="40"/>
  <c r="BB364" i="40" s="1"/>
  <c r="AZ344" i="40"/>
  <c r="AY344" i="40"/>
  <c r="BB344" i="40" s="1"/>
  <c r="AW344" i="40"/>
  <c r="BA344" i="40" s="1"/>
  <c r="AM57" i="40"/>
  <c r="AN57" i="40" s="1"/>
  <c r="AZ332" i="40"/>
  <c r="AW332" i="40"/>
  <c r="BA332" i="40" s="1"/>
  <c r="AY332" i="40"/>
  <c r="BB332" i="40" s="1"/>
  <c r="AM37" i="40"/>
  <c r="AN37" i="40" s="1"/>
  <c r="AZ312" i="40"/>
  <c r="AW312" i="40"/>
  <c r="BA312" i="40" s="1"/>
  <c r="AY312" i="40"/>
  <c r="BB312" i="40" s="1"/>
  <c r="AZ292" i="40"/>
  <c r="AY292" i="40"/>
  <c r="BB292" i="40" s="1"/>
  <c r="AW292" i="40"/>
  <c r="BA292" i="40" s="1"/>
  <c r="AM303" i="40"/>
  <c r="AN303" i="40" s="1"/>
  <c r="AM1037" i="40"/>
  <c r="AN1037" i="40" s="1"/>
  <c r="AY273" i="40"/>
  <c r="BB273" i="40" s="1"/>
  <c r="AZ273" i="40"/>
  <c r="AW273" i="40"/>
  <c r="BA273" i="40" s="1"/>
  <c r="AM283" i="40"/>
  <c r="AN283" i="40" s="1"/>
  <c r="AM1017" i="40"/>
  <c r="AN1017" i="40" s="1"/>
  <c r="AZ253" i="40"/>
  <c r="AY253" i="40"/>
  <c r="BB253" i="40" s="1"/>
  <c r="AW253" i="40"/>
  <c r="BA253" i="40" s="1"/>
  <c r="AM263" i="40"/>
  <c r="AN263" i="40" s="1"/>
  <c r="AM997" i="40"/>
  <c r="AN997" i="40" s="1"/>
  <c r="AY233" i="40"/>
  <c r="BB233" i="40" s="1"/>
  <c r="AW233" i="40"/>
  <c r="BA233" i="40" s="1"/>
  <c r="AZ233" i="40"/>
  <c r="AM243" i="40"/>
  <c r="AN243" i="40" s="1"/>
  <c r="AM977" i="40"/>
  <c r="AN977" i="40" s="1"/>
  <c r="AZ213" i="40"/>
  <c r="AY213" i="40"/>
  <c r="BB213" i="40" s="1"/>
  <c r="AW213" i="40"/>
  <c r="BA213" i="40" s="1"/>
  <c r="AM223" i="40"/>
  <c r="AN223" i="40" s="1"/>
  <c r="AM957" i="40"/>
  <c r="AN957" i="40" s="1"/>
  <c r="AZ193" i="40"/>
  <c r="AY193" i="40"/>
  <c r="BB193" i="40" s="1"/>
  <c r="AW193" i="40"/>
  <c r="BA193" i="40" s="1"/>
  <c r="AZ173" i="40"/>
  <c r="AW173" i="40"/>
  <c r="BA173" i="40" s="1"/>
  <c r="AY173" i="40"/>
  <c r="BB173" i="40" s="1"/>
  <c r="AY153" i="40"/>
  <c r="BB153" i="40" s="1"/>
  <c r="AW153" i="40"/>
  <c r="BA153" i="40" s="1"/>
  <c r="AZ153" i="40"/>
  <c r="AZ133" i="40"/>
  <c r="AW133" i="40"/>
  <c r="BA133" i="40" s="1"/>
  <c r="AY133" i="40"/>
  <c r="BB133" i="40" s="1"/>
  <c r="AY113" i="40"/>
  <c r="BB113" i="40" s="1"/>
  <c r="AZ113" i="40"/>
  <c r="AW113" i="40"/>
  <c r="BA113" i="40" s="1"/>
  <c r="AZ93" i="40"/>
  <c r="AY93" i="40"/>
  <c r="BB93" i="40" s="1"/>
  <c r="AW93" i="40"/>
  <c r="BA93" i="40" s="1"/>
  <c r="AZ73" i="40"/>
  <c r="AY73" i="40"/>
  <c r="BB73" i="40" s="1"/>
  <c r="AW73" i="40"/>
  <c r="BA73" i="40" s="1"/>
  <c r="AM82" i="40"/>
  <c r="AN82" i="40" s="1"/>
  <c r="AZ53" i="40"/>
  <c r="AY53" i="40"/>
  <c r="BB53" i="40" s="1"/>
  <c r="AW53" i="40"/>
  <c r="BA53" i="40" s="1"/>
  <c r="AZ33" i="40"/>
  <c r="AY33" i="40"/>
  <c r="BB33" i="40" s="1"/>
  <c r="AW33" i="40"/>
  <c r="BA33" i="40" s="1"/>
  <c r="AZ13" i="40"/>
  <c r="AY13" i="40"/>
  <c r="BB13" i="40" s="1"/>
  <c r="AW13" i="40"/>
  <c r="BA13" i="40" s="1"/>
  <c r="AZ423" i="40"/>
  <c r="AW423" i="40"/>
  <c r="BA423" i="40" s="1"/>
  <c r="AY423" i="40"/>
  <c r="BB423" i="40" s="1"/>
  <c r="AZ403" i="40"/>
  <c r="AY403" i="40"/>
  <c r="BB403" i="40" s="1"/>
  <c r="AW403" i="40"/>
  <c r="BA403" i="40" s="1"/>
  <c r="AZ383" i="40"/>
  <c r="AY383" i="40"/>
  <c r="BB383" i="40" s="1"/>
  <c r="AW383" i="40"/>
  <c r="BA383" i="40" s="1"/>
  <c r="AZ363" i="40"/>
  <c r="AY363" i="40"/>
  <c r="BB363" i="40" s="1"/>
  <c r="AW363" i="40"/>
  <c r="BA363" i="40" s="1"/>
  <c r="AZ343" i="40"/>
  <c r="AY343" i="40"/>
  <c r="BB343" i="40" s="1"/>
  <c r="AW343" i="40"/>
  <c r="BA343" i="40" s="1"/>
  <c r="AM56" i="40"/>
  <c r="AN56" i="40" s="1"/>
  <c r="AY331" i="40"/>
  <c r="BB331" i="40" s="1"/>
  <c r="AW331" i="40"/>
  <c r="BA331" i="40" s="1"/>
  <c r="AZ331" i="40"/>
  <c r="AM36" i="40"/>
  <c r="AN36" i="40" s="1"/>
  <c r="AY311" i="40"/>
  <c r="BB311" i="40" s="1"/>
  <c r="AW311" i="40"/>
  <c r="BA311" i="40" s="1"/>
  <c r="AZ311" i="40"/>
  <c r="AY291" i="40"/>
  <c r="BB291" i="40" s="1"/>
  <c r="AW291" i="40"/>
  <c r="BA291" i="40" s="1"/>
  <c r="AZ291" i="40"/>
  <c r="AM302" i="40"/>
  <c r="AN302" i="40" s="1"/>
  <c r="AM1036" i="40"/>
  <c r="AN1036" i="40" s="1"/>
  <c r="AY272" i="40"/>
  <c r="BB272" i="40" s="1"/>
  <c r="AZ272" i="40"/>
  <c r="AW272" i="40"/>
  <c r="BA272" i="40" s="1"/>
  <c r="AM282" i="40"/>
  <c r="AN282" i="40" s="1"/>
  <c r="AM1016" i="40"/>
  <c r="AN1016" i="40" s="1"/>
  <c r="AZ252" i="40"/>
  <c r="AY252" i="40"/>
  <c r="BB252" i="40" s="1"/>
  <c r="AW252" i="40"/>
  <c r="BA252" i="40" s="1"/>
  <c r="AM262" i="40"/>
  <c r="AN262" i="40" s="1"/>
  <c r="AM996" i="40"/>
  <c r="AN996" i="40" s="1"/>
  <c r="AY232" i="40"/>
  <c r="BB232" i="40" s="1"/>
  <c r="AW232" i="40"/>
  <c r="BA232" i="40" s="1"/>
  <c r="AZ232" i="40"/>
  <c r="AM242" i="40"/>
  <c r="AN242" i="40" s="1"/>
  <c r="AM976" i="40"/>
  <c r="AN976" i="40" s="1"/>
  <c r="AZ212" i="40"/>
  <c r="AY212" i="40"/>
  <c r="BB212" i="40" s="1"/>
  <c r="AW212" i="40"/>
  <c r="BA212" i="40" s="1"/>
  <c r="AM222" i="40"/>
  <c r="AN222" i="40" s="1"/>
  <c r="AM956" i="40"/>
  <c r="AN956" i="40" s="1"/>
  <c r="AZ192" i="40"/>
  <c r="AY192" i="40"/>
  <c r="BB192" i="40" s="1"/>
  <c r="AW192" i="40"/>
  <c r="BA192" i="40" s="1"/>
  <c r="AZ172" i="40"/>
  <c r="AW172" i="40"/>
  <c r="BA172" i="40" s="1"/>
  <c r="AY172" i="40"/>
  <c r="BB172" i="40" s="1"/>
  <c r="AY152" i="40"/>
  <c r="BB152" i="40" s="1"/>
  <c r="AW152" i="40"/>
  <c r="BA152" i="40" s="1"/>
  <c r="AZ152" i="40"/>
  <c r="AZ132" i="40"/>
  <c r="AW132" i="40"/>
  <c r="BA132" i="40" s="1"/>
  <c r="AY132" i="40"/>
  <c r="BB132" i="40" s="1"/>
  <c r="AY112" i="40"/>
  <c r="BB112" i="40" s="1"/>
  <c r="AZ112" i="40"/>
  <c r="AW112" i="40"/>
  <c r="BA112" i="40" s="1"/>
  <c r="AZ92" i="40"/>
  <c r="AY92" i="40"/>
  <c r="BB92" i="40" s="1"/>
  <c r="AW92" i="40"/>
  <c r="BA92" i="40" s="1"/>
  <c r="AZ72" i="40"/>
  <c r="AY72" i="40"/>
  <c r="BB72" i="40" s="1"/>
  <c r="AW72" i="40"/>
  <c r="BA72" i="40" s="1"/>
  <c r="AM81" i="40"/>
  <c r="AN81" i="40" s="1"/>
  <c r="AZ52" i="40"/>
  <c r="AY52" i="40"/>
  <c r="BB52" i="40" s="1"/>
  <c r="AW52" i="40"/>
  <c r="BA52" i="40" s="1"/>
  <c r="AZ32" i="40"/>
  <c r="AY32" i="40"/>
  <c r="BB32" i="40" s="1"/>
  <c r="AW32" i="40"/>
  <c r="BA32" i="40" s="1"/>
  <c r="AZ12" i="40"/>
  <c r="AY12" i="40"/>
  <c r="BB12" i="40" s="1"/>
  <c r="AW12" i="40"/>
  <c r="BA12" i="40" s="1"/>
  <c r="AM196" i="40"/>
  <c r="AN196" i="40" s="1"/>
  <c r="AZ442" i="40"/>
  <c r="AY442" i="40"/>
  <c r="BB442" i="40" s="1"/>
  <c r="AW442" i="40"/>
  <c r="BA442" i="40" s="1"/>
  <c r="AZ422" i="40"/>
  <c r="AW422" i="40"/>
  <c r="BA422" i="40" s="1"/>
  <c r="AY422" i="40"/>
  <c r="BB422" i="40" s="1"/>
  <c r="AZ402" i="40"/>
  <c r="AY402" i="40"/>
  <c r="BB402" i="40" s="1"/>
  <c r="AW402" i="40"/>
  <c r="BA402" i="40" s="1"/>
  <c r="AZ382" i="40"/>
  <c r="AY382" i="40"/>
  <c r="BB382" i="40" s="1"/>
  <c r="AW382" i="40"/>
  <c r="BA382" i="40" s="1"/>
  <c r="AZ362" i="40"/>
  <c r="AW362" i="40"/>
  <c r="BA362" i="40" s="1"/>
  <c r="AY362" i="40"/>
  <c r="BB362" i="40" s="1"/>
  <c r="AZ342" i="40"/>
  <c r="AY342" i="40"/>
  <c r="BB342" i="40" s="1"/>
  <c r="AW342" i="40"/>
  <c r="BA342" i="40" s="1"/>
  <c r="AM55" i="40"/>
  <c r="AN55" i="40" s="1"/>
  <c r="AW330" i="40"/>
  <c r="BA330" i="40" s="1"/>
  <c r="AZ330" i="40"/>
  <c r="AY330" i="40"/>
  <c r="BB330" i="40" s="1"/>
  <c r="AM35" i="40"/>
  <c r="AN35" i="40" s="1"/>
  <c r="AZ310" i="40"/>
  <c r="AW310" i="40"/>
  <c r="BA310" i="40" s="1"/>
  <c r="AY310" i="40"/>
  <c r="BB310" i="40" s="1"/>
  <c r="AZ290" i="40"/>
  <c r="AW290" i="40"/>
  <c r="BA290" i="40" s="1"/>
  <c r="AY290" i="40"/>
  <c r="BB290" i="40" s="1"/>
  <c r="AM301" i="40"/>
  <c r="AN301" i="40" s="1"/>
  <c r="AM1035" i="40"/>
  <c r="AN1035" i="40" s="1"/>
  <c r="AY271" i="40"/>
  <c r="BB271" i="40" s="1"/>
  <c r="AW271" i="40"/>
  <c r="BA271" i="40" s="1"/>
  <c r="AZ271" i="40"/>
  <c r="AM281" i="40"/>
  <c r="AN281" i="40" s="1"/>
  <c r="AM1015" i="40"/>
  <c r="AN1015" i="40" s="1"/>
  <c r="AZ251" i="40"/>
  <c r="AY251" i="40"/>
  <c r="BB251" i="40" s="1"/>
  <c r="AW251" i="40"/>
  <c r="BA251" i="40" s="1"/>
  <c r="AM261" i="40"/>
  <c r="AN261" i="40" s="1"/>
  <c r="AM995" i="40"/>
  <c r="AN995" i="40" s="1"/>
  <c r="AY231" i="40"/>
  <c r="BB231" i="40" s="1"/>
  <c r="AW231" i="40"/>
  <c r="BA231" i="40" s="1"/>
  <c r="AZ231" i="40"/>
  <c r="AM241" i="40"/>
  <c r="AN241" i="40" s="1"/>
  <c r="AM975" i="40"/>
  <c r="AN975" i="40" s="1"/>
  <c r="AY211" i="40"/>
  <c r="BB211" i="40" s="1"/>
  <c r="AW211" i="40"/>
  <c r="BA211" i="40" s="1"/>
  <c r="AZ211" i="40"/>
  <c r="AM221" i="40"/>
  <c r="AN221" i="40" s="1"/>
  <c r="AM955" i="40"/>
  <c r="AN955" i="40" s="1"/>
  <c r="AZ191" i="40"/>
  <c r="AY191" i="40"/>
  <c r="BB191" i="40" s="1"/>
  <c r="AW191" i="40"/>
  <c r="BA191" i="40" s="1"/>
  <c r="AZ171" i="40"/>
  <c r="AY171" i="40"/>
  <c r="BB171" i="40" s="1"/>
  <c r="AW171" i="40"/>
  <c r="BA171" i="40" s="1"/>
  <c r="AY151" i="40"/>
  <c r="BB151" i="40" s="1"/>
  <c r="AW151" i="40"/>
  <c r="BA151" i="40" s="1"/>
  <c r="AZ151" i="40"/>
  <c r="AY131" i="40"/>
  <c r="BB131" i="40" s="1"/>
  <c r="AW131" i="40"/>
  <c r="BA131" i="40" s="1"/>
  <c r="AZ131" i="40"/>
  <c r="AY111" i="40"/>
  <c r="BB111" i="40" s="1"/>
  <c r="AW111" i="40"/>
  <c r="BA111" i="40" s="1"/>
  <c r="AZ111" i="40"/>
  <c r="AY91" i="40"/>
  <c r="BB91" i="40" s="1"/>
  <c r="AZ91" i="40"/>
  <c r="AW91" i="40"/>
  <c r="BA91" i="40" s="1"/>
  <c r="AZ71" i="40"/>
  <c r="AY71" i="40"/>
  <c r="BB71" i="40" s="1"/>
  <c r="AW71" i="40"/>
  <c r="BA71" i="40" s="1"/>
  <c r="AM80" i="40"/>
  <c r="AN80" i="40" s="1"/>
  <c r="AW51" i="40"/>
  <c r="BA51" i="40" s="1"/>
  <c r="AZ51" i="40"/>
  <c r="AY51" i="40"/>
  <c r="BB51" i="40" s="1"/>
  <c r="AW31" i="40"/>
  <c r="BA31" i="40" s="1"/>
  <c r="AY31" i="40"/>
  <c r="BB31" i="40" s="1"/>
  <c r="AZ31" i="40"/>
  <c r="AZ11" i="40"/>
  <c r="AW11" i="40"/>
  <c r="BA11" i="40" s="1"/>
  <c r="AY11" i="40"/>
  <c r="BB11" i="40" s="1"/>
  <c r="AM195" i="40"/>
  <c r="AN195" i="40" s="1"/>
  <c r="AZ441" i="40"/>
  <c r="AW441" i="40"/>
  <c r="BA441" i="40" s="1"/>
  <c r="AY441" i="40"/>
  <c r="BB441" i="40" s="1"/>
  <c r="AZ421" i="40"/>
  <c r="AW421" i="40"/>
  <c r="BA421" i="40" s="1"/>
  <c r="AY421" i="40"/>
  <c r="BB421" i="40" s="1"/>
  <c r="AZ401" i="40"/>
  <c r="AY401" i="40"/>
  <c r="BB401" i="40" s="1"/>
  <c r="AW401" i="40"/>
  <c r="BA401" i="40" s="1"/>
  <c r="AZ381" i="40"/>
  <c r="AY381" i="40"/>
  <c r="BB381" i="40" s="1"/>
  <c r="AW381" i="40"/>
  <c r="BA381" i="40" s="1"/>
  <c r="AZ361" i="40"/>
  <c r="AW361" i="40"/>
  <c r="BA361" i="40" s="1"/>
  <c r="AY361" i="40"/>
  <c r="BB361" i="40" s="1"/>
  <c r="AZ341" i="40"/>
  <c r="AW341" i="40"/>
  <c r="BA341" i="40" s="1"/>
  <c r="AY341" i="40"/>
  <c r="BB341" i="40" s="1"/>
  <c r="AM54" i="40"/>
  <c r="AN54" i="40" s="1"/>
  <c r="AW329" i="40"/>
  <c r="BA329" i="40" s="1"/>
  <c r="AZ329" i="40"/>
  <c r="AY329" i="40"/>
  <c r="BB329" i="40" s="1"/>
  <c r="AM34" i="40"/>
  <c r="AN34" i="40" s="1"/>
  <c r="AZ309" i="40"/>
  <c r="AW309" i="40"/>
  <c r="BA309" i="40" s="1"/>
  <c r="AY309" i="40"/>
  <c r="BB309" i="40" s="1"/>
  <c r="AZ289" i="40"/>
  <c r="AW289" i="40"/>
  <c r="BA289" i="40" s="1"/>
  <c r="AY289" i="40"/>
  <c r="BB289" i="40" s="1"/>
  <c r="AM300" i="40"/>
  <c r="AN300" i="40" s="1"/>
  <c r="AM1034" i="40"/>
  <c r="AN1034" i="40" s="1"/>
  <c r="AW270" i="40"/>
  <c r="BA270" i="40" s="1"/>
  <c r="AY270" i="40"/>
  <c r="BB270" i="40" s="1"/>
  <c r="AZ270" i="40"/>
  <c r="AM280" i="40"/>
  <c r="AN280" i="40" s="1"/>
  <c r="AM1014" i="40"/>
  <c r="AN1014" i="40" s="1"/>
  <c r="AZ250" i="40"/>
  <c r="AW250" i="40"/>
  <c r="BA250" i="40" s="1"/>
  <c r="AY250" i="40"/>
  <c r="BB250" i="40" s="1"/>
  <c r="AM260" i="40"/>
  <c r="AN260" i="40" s="1"/>
  <c r="AM994" i="40"/>
  <c r="AN994" i="40" s="1"/>
  <c r="AW230" i="40"/>
  <c r="BA230" i="40" s="1"/>
  <c r="AY230" i="40"/>
  <c r="BB230" i="40" s="1"/>
  <c r="AZ230" i="40"/>
  <c r="AM240" i="40"/>
  <c r="AN240" i="40" s="1"/>
  <c r="AM974" i="40"/>
  <c r="AN974" i="40" s="1"/>
  <c r="AY210" i="40"/>
  <c r="BB210" i="40" s="1"/>
  <c r="AW210" i="40"/>
  <c r="BA210" i="40" s="1"/>
  <c r="AZ210" i="40"/>
  <c r="AM220" i="40"/>
  <c r="AN220" i="40" s="1"/>
  <c r="AM954" i="40"/>
  <c r="AN954" i="40" s="1"/>
  <c r="AZ190" i="40"/>
  <c r="AY190" i="40"/>
  <c r="BB190" i="40" s="1"/>
  <c r="AW190" i="40"/>
  <c r="BA190" i="40" s="1"/>
  <c r="AW170" i="40"/>
  <c r="BA170" i="40" s="1"/>
  <c r="AY170" i="40"/>
  <c r="BB170" i="40" s="1"/>
  <c r="AZ170" i="40"/>
  <c r="AY150" i="40"/>
  <c r="BB150" i="40" s="1"/>
  <c r="AW150" i="40"/>
  <c r="BA150" i="40" s="1"/>
  <c r="AZ150" i="40"/>
  <c r="AY130" i="40"/>
  <c r="BB130" i="40" s="1"/>
  <c r="AW130" i="40"/>
  <c r="BA130" i="40" s="1"/>
  <c r="AZ130" i="40"/>
  <c r="AY110" i="40"/>
  <c r="BB110" i="40" s="1"/>
  <c r="AW110" i="40"/>
  <c r="BA110" i="40" s="1"/>
  <c r="AZ110" i="40"/>
  <c r="AY90" i="40"/>
  <c r="BB90" i="40" s="1"/>
  <c r="AW90" i="40"/>
  <c r="BA90" i="40" s="1"/>
  <c r="AZ90" i="40"/>
  <c r="AZ70" i="40"/>
  <c r="AY70" i="40"/>
  <c r="BB70" i="40" s="1"/>
  <c r="AW70" i="40"/>
  <c r="BA70" i="40" s="1"/>
  <c r="AM79" i="40"/>
  <c r="AN79" i="40" s="1"/>
  <c r="AW50" i="40"/>
  <c r="BA50" i="40" s="1"/>
  <c r="AZ50" i="40"/>
  <c r="AY50" i="40"/>
  <c r="BB50" i="40" s="1"/>
  <c r="AW30" i="40"/>
  <c r="BA30" i="40" s="1"/>
  <c r="AY30" i="40"/>
  <c r="BB30" i="40" s="1"/>
  <c r="AZ30" i="40"/>
  <c r="AZ10" i="40"/>
  <c r="AW10" i="40"/>
  <c r="BA10" i="40" s="1"/>
  <c r="AY10" i="40"/>
  <c r="BB10" i="40" s="1"/>
  <c r="AM194" i="40"/>
  <c r="AN194" i="40" s="1"/>
  <c r="AZ440" i="40"/>
  <c r="AW440" i="40"/>
  <c r="BA440" i="40" s="1"/>
  <c r="AY440" i="40"/>
  <c r="BB440" i="40" s="1"/>
  <c r="AZ420" i="40"/>
  <c r="AW420" i="40"/>
  <c r="BA420" i="40" s="1"/>
  <c r="AY420" i="40"/>
  <c r="BB420" i="40" s="1"/>
  <c r="AZ400" i="40"/>
  <c r="AY400" i="40"/>
  <c r="BB400" i="40" s="1"/>
  <c r="AW400" i="40"/>
  <c r="BA400" i="40" s="1"/>
  <c r="AY380" i="40"/>
  <c r="BB380" i="40" s="1"/>
  <c r="AZ380" i="40"/>
  <c r="AW380" i="40"/>
  <c r="BA380" i="40" s="1"/>
  <c r="AY360" i="40"/>
  <c r="BB360" i="40" s="1"/>
  <c r="AZ360" i="40"/>
  <c r="AW360" i="40"/>
  <c r="BA360" i="40" s="1"/>
  <c r="AW340" i="40"/>
  <c r="BA340" i="40" s="1"/>
  <c r="AY340" i="40"/>
  <c r="BB340" i="40" s="1"/>
  <c r="AZ340" i="40"/>
  <c r="AM53" i="40"/>
  <c r="AN53" i="40" s="1"/>
  <c r="AW328" i="40"/>
  <c r="BA328" i="40" s="1"/>
  <c r="AZ328" i="40"/>
  <c r="AY328" i="40"/>
  <c r="BB328" i="40" s="1"/>
  <c r="AM33" i="40"/>
  <c r="AN33" i="40" s="1"/>
  <c r="AZ308" i="40"/>
  <c r="AW308" i="40"/>
  <c r="BA308" i="40" s="1"/>
  <c r="AY308" i="40"/>
  <c r="BB308" i="40" s="1"/>
  <c r="AW288" i="40"/>
  <c r="BA288" i="40" s="1"/>
  <c r="AZ288" i="40"/>
  <c r="AY288" i="40"/>
  <c r="BB288" i="40" s="1"/>
  <c r="AM299" i="40"/>
  <c r="AN299" i="40" s="1"/>
  <c r="AM1033" i="40"/>
  <c r="AN1033" i="40" s="1"/>
  <c r="AW269" i="40"/>
  <c r="BA269" i="40" s="1"/>
  <c r="AY269" i="40"/>
  <c r="BB269" i="40" s="1"/>
  <c r="AZ269" i="40"/>
  <c r="AM279" i="40"/>
  <c r="AN279" i="40" s="1"/>
  <c r="AM1013" i="40"/>
  <c r="AN1013" i="40" s="1"/>
  <c r="AW249" i="40"/>
  <c r="BA249" i="40" s="1"/>
  <c r="AY249" i="40"/>
  <c r="BB249" i="40" s="1"/>
  <c r="AZ249" i="40"/>
  <c r="AM259" i="40"/>
  <c r="AN259" i="40" s="1"/>
  <c r="AM993" i="40"/>
  <c r="AN993" i="40" s="1"/>
  <c r="AW229" i="40"/>
  <c r="BA229" i="40" s="1"/>
  <c r="AY229" i="40"/>
  <c r="BB229" i="40" s="1"/>
  <c r="AZ229" i="40"/>
  <c r="AM239" i="40"/>
  <c r="AN239" i="40" s="1"/>
  <c r="AM973" i="40"/>
  <c r="AN973" i="40" s="1"/>
  <c r="AW209" i="40"/>
  <c r="BA209" i="40" s="1"/>
  <c r="AZ209" i="40"/>
  <c r="AY209" i="40"/>
  <c r="BB209" i="40" s="1"/>
  <c r="AM219" i="40"/>
  <c r="AN219" i="40" s="1"/>
  <c r="AM953" i="40"/>
  <c r="AN953" i="40" s="1"/>
  <c r="AY189" i="40"/>
  <c r="BB189" i="40" s="1"/>
  <c r="AW189" i="40"/>
  <c r="BA189" i="40" s="1"/>
  <c r="AZ189" i="40"/>
  <c r="AZ169" i="40"/>
  <c r="AW169" i="40"/>
  <c r="BA169" i="40" s="1"/>
  <c r="AY169" i="40"/>
  <c r="BB169" i="40" s="1"/>
  <c r="AZ149" i="40"/>
  <c r="AY149" i="40"/>
  <c r="BB149" i="40" s="1"/>
  <c r="AW149" i="40"/>
  <c r="BA149" i="40" s="1"/>
  <c r="AY129" i="40"/>
  <c r="BB129" i="40" s="1"/>
  <c r="AW129" i="40"/>
  <c r="BA129" i="40" s="1"/>
  <c r="AZ129" i="40"/>
  <c r="AY109" i="40"/>
  <c r="BB109" i="40" s="1"/>
  <c r="AW109" i="40"/>
  <c r="BA109" i="40" s="1"/>
  <c r="AZ109" i="40"/>
  <c r="AY89" i="40"/>
  <c r="BB89" i="40" s="1"/>
  <c r="AW89" i="40"/>
  <c r="BA89" i="40" s="1"/>
  <c r="AZ89" i="40"/>
  <c r="AZ69" i="40"/>
  <c r="AY69" i="40"/>
  <c r="BB69" i="40" s="1"/>
  <c r="AW69" i="40"/>
  <c r="BA69" i="40" s="1"/>
  <c r="AM78" i="40"/>
  <c r="AN78" i="40" s="1"/>
  <c r="AY49" i="40"/>
  <c r="BB49" i="40" s="1"/>
  <c r="AW49" i="40"/>
  <c r="BA49" i="40" s="1"/>
  <c r="AZ49" i="40"/>
  <c r="AW29" i="40"/>
  <c r="BA29" i="40" s="1"/>
  <c r="AY29" i="40"/>
  <c r="BB29" i="40" s="1"/>
  <c r="AZ29" i="40"/>
  <c r="AZ9" i="40"/>
  <c r="AW9" i="40"/>
  <c r="BA9" i="40" s="1"/>
  <c r="AY9" i="40"/>
  <c r="BB9" i="40" s="1"/>
  <c r="AM193" i="40"/>
  <c r="AN193" i="40" s="1"/>
  <c r="AZ439" i="40"/>
  <c r="AW439" i="40"/>
  <c r="BA439" i="40" s="1"/>
  <c r="AY439" i="40"/>
  <c r="BB439" i="40" s="1"/>
  <c r="AZ419" i="40"/>
  <c r="AW419" i="40"/>
  <c r="BA419" i="40" s="1"/>
  <c r="AY419" i="40"/>
  <c r="BB419" i="40" s="1"/>
  <c r="AZ399" i="40"/>
  <c r="AW399" i="40"/>
  <c r="BA399" i="40" s="1"/>
  <c r="AY399" i="40"/>
  <c r="BB399" i="40" s="1"/>
  <c r="AZ379" i="40"/>
  <c r="AY379" i="40"/>
  <c r="BB379" i="40" s="1"/>
  <c r="AW379" i="40"/>
  <c r="BA379" i="40" s="1"/>
  <c r="AZ359" i="40"/>
  <c r="AY359" i="40"/>
  <c r="BB359" i="40" s="1"/>
  <c r="AW359" i="40"/>
  <c r="BA359" i="40" s="1"/>
  <c r="AZ339" i="40"/>
  <c r="AY339" i="40"/>
  <c r="BB339" i="40" s="1"/>
  <c r="AW339" i="40"/>
  <c r="BA339" i="40" s="1"/>
  <c r="AM52" i="40"/>
  <c r="AN52" i="40" s="1"/>
  <c r="AY327" i="40"/>
  <c r="BB327" i="40" s="1"/>
  <c r="AW327" i="40"/>
  <c r="BA327" i="40" s="1"/>
  <c r="AZ327" i="40"/>
  <c r="AY307" i="40"/>
  <c r="BB307" i="40" s="1"/>
  <c r="AW307" i="40"/>
  <c r="BA307" i="40" s="1"/>
  <c r="AZ307" i="40"/>
  <c r="AZ287" i="40"/>
  <c r="AY287" i="40"/>
  <c r="BB287" i="40" s="1"/>
  <c r="AW287" i="40"/>
  <c r="BA287" i="40" s="1"/>
  <c r="AM298" i="40"/>
  <c r="AN298" i="40" s="1"/>
  <c r="AM1032" i="40"/>
  <c r="AN1032" i="40" s="1"/>
  <c r="AW268" i="40"/>
  <c r="BA268" i="40" s="1"/>
  <c r="AZ268" i="40"/>
  <c r="AY268" i="40"/>
  <c r="BB268" i="40" s="1"/>
  <c r="AM278" i="40"/>
  <c r="AN278" i="40" s="1"/>
  <c r="AM1012" i="40"/>
  <c r="AN1012" i="40" s="1"/>
  <c r="AW248" i="40"/>
  <c r="BA248" i="40" s="1"/>
  <c r="AZ248" i="40"/>
  <c r="AY248" i="40"/>
  <c r="BB248" i="40" s="1"/>
  <c r="AM258" i="40"/>
  <c r="AN258" i="40" s="1"/>
  <c r="AM992" i="40"/>
  <c r="AN992" i="40" s="1"/>
  <c r="AZ228" i="40"/>
  <c r="AW228" i="40"/>
  <c r="BA228" i="40" s="1"/>
  <c r="AY228" i="40"/>
  <c r="BB228" i="40" s="1"/>
  <c r="AM238" i="40"/>
  <c r="AN238" i="40" s="1"/>
  <c r="AM972" i="40"/>
  <c r="AN972" i="40" s="1"/>
  <c r="AW208" i="40"/>
  <c r="BA208" i="40" s="1"/>
  <c r="AZ208" i="40"/>
  <c r="AY208" i="40"/>
  <c r="BB208" i="40" s="1"/>
  <c r="AM218" i="40"/>
  <c r="AN218" i="40" s="1"/>
  <c r="AM952" i="40"/>
  <c r="AN952" i="40" s="1"/>
  <c r="AY188" i="40"/>
  <c r="BB188" i="40" s="1"/>
  <c r="AW188" i="40"/>
  <c r="BA188" i="40" s="1"/>
  <c r="AZ188" i="40"/>
  <c r="AZ168" i="40"/>
  <c r="AW168" i="40"/>
  <c r="BA168" i="40" s="1"/>
  <c r="AY168" i="40"/>
  <c r="BB168" i="40" s="1"/>
  <c r="AZ148" i="40"/>
  <c r="AW148" i="40"/>
  <c r="BA148" i="40" s="1"/>
  <c r="AY148" i="40"/>
  <c r="BB148" i="40" s="1"/>
  <c r="AW128" i="40"/>
  <c r="BA128" i="40" s="1"/>
  <c r="AZ128" i="40"/>
  <c r="AY128" i="40"/>
  <c r="BB128" i="40" s="1"/>
  <c r="AZ108" i="40"/>
  <c r="AW108" i="40"/>
  <c r="BA108" i="40" s="1"/>
  <c r="AY108" i="40"/>
  <c r="BB108" i="40" s="1"/>
  <c r="AW88" i="40"/>
  <c r="BA88" i="40" s="1"/>
  <c r="AZ88" i="40"/>
  <c r="AY88" i="40"/>
  <c r="BB88" i="40" s="1"/>
  <c r="AZ68" i="40"/>
  <c r="AY68" i="40"/>
  <c r="BB68" i="40" s="1"/>
  <c r="AW68" i="40"/>
  <c r="BA68" i="40" s="1"/>
  <c r="AM77" i="40"/>
  <c r="AN77" i="40" s="1"/>
  <c r="AZ48" i="40"/>
  <c r="AY48" i="40"/>
  <c r="BB48" i="40" s="1"/>
  <c r="AW48" i="40"/>
  <c r="BA48" i="40" s="1"/>
  <c r="AY28" i="40"/>
  <c r="BB28" i="40" s="1"/>
  <c r="AW28" i="40"/>
  <c r="BA28" i="40" s="1"/>
  <c r="AZ28" i="40"/>
  <c r="AZ8" i="40"/>
  <c r="AW8" i="40"/>
  <c r="BA8" i="40" s="1"/>
  <c r="AY8" i="40"/>
  <c r="BB8" i="40" s="1"/>
  <c r="AM212" i="40"/>
  <c r="AN212" i="40" s="1"/>
  <c r="AY458" i="40"/>
  <c r="BB458" i="40" s="1"/>
  <c r="AZ458" i="40"/>
  <c r="AW458" i="40"/>
  <c r="BA458" i="40" s="1"/>
  <c r="AM192" i="40"/>
  <c r="AN192" i="40" s="1"/>
  <c r="AZ438" i="40"/>
  <c r="AW438" i="40"/>
  <c r="BA438" i="40" s="1"/>
  <c r="AY438" i="40"/>
  <c r="BB438" i="40" s="1"/>
  <c r="AY418" i="40"/>
  <c r="BB418" i="40" s="1"/>
  <c r="AW418" i="40"/>
  <c r="BA418" i="40" s="1"/>
  <c r="AZ418" i="40"/>
  <c r="AZ398" i="40"/>
  <c r="AW398" i="40"/>
  <c r="BA398" i="40" s="1"/>
  <c r="AY398" i="40"/>
  <c r="BB398" i="40" s="1"/>
  <c r="AZ378" i="40"/>
  <c r="AY378" i="40"/>
  <c r="BB378" i="40" s="1"/>
  <c r="AW378" i="40"/>
  <c r="BA378" i="40" s="1"/>
  <c r="AZ358" i="40"/>
  <c r="AY358" i="40"/>
  <c r="BB358" i="40" s="1"/>
  <c r="AW358" i="40"/>
  <c r="BA358" i="40" s="1"/>
  <c r="AY338" i="40"/>
  <c r="BB338" i="40" s="1"/>
  <c r="AW338" i="40"/>
  <c r="BA338" i="40" s="1"/>
  <c r="AZ338" i="40"/>
  <c r="AM51" i="40"/>
  <c r="AN51" i="40" s="1"/>
  <c r="AZ326" i="40"/>
  <c r="AY326" i="40"/>
  <c r="BB326" i="40" s="1"/>
  <c r="AW326" i="40"/>
  <c r="BA326" i="40" s="1"/>
  <c r="AZ306" i="40"/>
  <c r="AF4" i="40" s="1"/>
  <c r="AW306" i="40"/>
  <c r="BA306" i="40" s="1"/>
  <c r="AY306" i="40"/>
  <c r="BB306" i="40" s="1"/>
  <c r="AZ286" i="40"/>
  <c r="AW286" i="40"/>
  <c r="BA286" i="40" s="1"/>
  <c r="AY286" i="40"/>
  <c r="BB286" i="40" s="1"/>
  <c r="AM297" i="40"/>
  <c r="AN297" i="40" s="1"/>
  <c r="AM1031" i="40"/>
  <c r="AN1031" i="40" s="1"/>
  <c r="AZ267" i="40"/>
  <c r="AY267" i="40"/>
  <c r="BB267" i="40" s="1"/>
  <c r="AW267" i="40"/>
  <c r="BA267" i="40" s="1"/>
  <c r="AM277" i="40"/>
  <c r="AN277" i="40" s="1"/>
  <c r="AM1011" i="40"/>
  <c r="AN1011" i="40" s="1"/>
  <c r="AY247" i="40"/>
  <c r="BB247" i="40" s="1"/>
  <c r="AW247" i="40"/>
  <c r="BA247" i="40" s="1"/>
  <c r="AZ247" i="40"/>
  <c r="AM257" i="40"/>
  <c r="AN257" i="40" s="1"/>
  <c r="AM991" i="40"/>
  <c r="AN991" i="40" s="1"/>
  <c r="AY227" i="40"/>
  <c r="BB227" i="40" s="1"/>
  <c r="AZ227" i="40"/>
  <c r="AW227" i="40"/>
  <c r="BA227" i="40" s="1"/>
  <c r="AM237" i="40"/>
  <c r="AN237" i="40" s="1"/>
  <c r="AM971" i="40"/>
  <c r="AN971" i="40" s="1"/>
  <c r="AY207" i="40"/>
  <c r="BB207" i="40" s="1"/>
  <c r="AW207" i="40"/>
  <c r="BA207" i="40" s="1"/>
  <c r="AZ207" i="40"/>
  <c r="AM217" i="40"/>
  <c r="AN217" i="40" s="1"/>
  <c r="AM951" i="40"/>
  <c r="AN951" i="40" s="1"/>
  <c r="AY187" i="40"/>
  <c r="BB187" i="40" s="1"/>
  <c r="AW187" i="40"/>
  <c r="BA187" i="40" s="1"/>
  <c r="AZ187" i="40"/>
  <c r="AY167" i="40"/>
  <c r="BB167" i="40" s="1"/>
  <c r="AZ167" i="40"/>
  <c r="AW167" i="40"/>
  <c r="BA167" i="40" s="1"/>
  <c r="AY147" i="40"/>
  <c r="BB147" i="40" s="1"/>
  <c r="AW147" i="40"/>
  <c r="BA147" i="40" s="1"/>
  <c r="AZ147" i="40"/>
  <c r="AY127" i="40"/>
  <c r="BB127" i="40" s="1"/>
  <c r="AW127" i="40"/>
  <c r="BA127" i="40" s="1"/>
  <c r="AZ127" i="40"/>
  <c r="AY107" i="40"/>
  <c r="BB107" i="40" s="1"/>
  <c r="AZ107" i="40"/>
  <c r="AW107" i="40"/>
  <c r="BA107" i="40" s="1"/>
  <c r="AY87" i="40"/>
  <c r="BB87" i="40" s="1"/>
  <c r="AW87" i="40"/>
  <c r="BA87" i="40" s="1"/>
  <c r="AZ87" i="40"/>
  <c r="AW67" i="40"/>
  <c r="BA67" i="40" s="1"/>
  <c r="AY67" i="40"/>
  <c r="BB67" i="40" s="1"/>
  <c r="AZ67" i="40"/>
  <c r="AM76" i="40"/>
  <c r="AN76" i="40" s="1"/>
  <c r="AZ47" i="40"/>
  <c r="AY47" i="40"/>
  <c r="BB47" i="40" s="1"/>
  <c r="AW47" i="40"/>
  <c r="BA47" i="40" s="1"/>
  <c r="AY27" i="40"/>
  <c r="BB27" i="40" s="1"/>
  <c r="AW27" i="40"/>
  <c r="BA27" i="40" s="1"/>
  <c r="AZ27" i="40"/>
  <c r="AZ7" i="40"/>
  <c r="AY7" i="40"/>
  <c r="BB7" i="40" s="1"/>
  <c r="AW7" i="40"/>
  <c r="BA7" i="40" s="1"/>
  <c r="AM211" i="40"/>
  <c r="AN211" i="40" s="1"/>
  <c r="AZ457" i="40"/>
  <c r="AY457" i="40"/>
  <c r="BB457" i="40" s="1"/>
  <c r="AW457" i="40"/>
  <c r="BA457" i="40" s="1"/>
  <c r="AM191" i="40"/>
  <c r="AN191" i="40" s="1"/>
  <c r="AZ437" i="40"/>
  <c r="AY437" i="40"/>
  <c r="BB437" i="40" s="1"/>
  <c r="AW437" i="40"/>
  <c r="BA437" i="40" s="1"/>
  <c r="AY417" i="40"/>
  <c r="BB417" i="40" s="1"/>
  <c r="AZ417" i="40"/>
  <c r="AW417" i="40"/>
  <c r="BA417" i="40" s="1"/>
  <c r="AZ397" i="40"/>
  <c r="AW397" i="40"/>
  <c r="BA397" i="40" s="1"/>
  <c r="AY397" i="40"/>
  <c r="BB397" i="40" s="1"/>
  <c r="AZ377" i="40"/>
  <c r="AY377" i="40"/>
  <c r="BB377" i="40" s="1"/>
  <c r="AW377" i="40"/>
  <c r="BA377" i="40" s="1"/>
  <c r="AZ357" i="40"/>
  <c r="AW357" i="40"/>
  <c r="BA357" i="40" s="1"/>
  <c r="AY357" i="40"/>
  <c r="BB357" i="40" s="1"/>
  <c r="AM50" i="40"/>
  <c r="AN50" i="40" s="1"/>
  <c r="AZ325" i="40"/>
  <c r="AY325" i="40"/>
  <c r="BB325" i="40" s="1"/>
  <c r="AW325" i="40"/>
  <c r="BA325" i="40" s="1"/>
  <c r="AW305" i="40"/>
  <c r="BA305" i="40" s="1"/>
  <c r="AZ305" i="40"/>
  <c r="AY305" i="40"/>
  <c r="BB305" i="40" s="1"/>
  <c r="AZ285" i="40"/>
  <c r="AW285" i="40"/>
  <c r="BA285" i="40" s="1"/>
  <c r="AY285" i="40"/>
  <c r="BB285" i="40" s="1"/>
  <c r="AM296" i="40"/>
  <c r="AN296" i="40" s="1"/>
  <c r="AM1030" i="40"/>
  <c r="AN1030" i="40" s="1"/>
  <c r="AZ266" i="40"/>
  <c r="AW266" i="40"/>
  <c r="BA266" i="40" s="1"/>
  <c r="AY266" i="40"/>
  <c r="BB266" i="40" s="1"/>
  <c r="AM276" i="40"/>
  <c r="AN276" i="40" s="1"/>
  <c r="AM1010" i="40"/>
  <c r="AN1010" i="40" s="1"/>
  <c r="AZ246" i="40"/>
  <c r="AY246" i="40"/>
  <c r="BB246" i="40" s="1"/>
  <c r="AW246" i="40"/>
  <c r="BA246" i="40" s="1"/>
  <c r="AM256" i="40"/>
  <c r="AN256" i="40" s="1"/>
  <c r="AM990" i="40"/>
  <c r="AN990" i="40" s="1"/>
  <c r="AZ226" i="40"/>
  <c r="AY226" i="40"/>
  <c r="BB226" i="40" s="1"/>
  <c r="AW226" i="40"/>
  <c r="BA226" i="40" s="1"/>
  <c r="AM236" i="40"/>
  <c r="AN236" i="40" s="1"/>
  <c r="AM970" i="40"/>
  <c r="AN970" i="40" s="1"/>
  <c r="AZ206" i="40"/>
  <c r="AW206" i="40"/>
  <c r="BA206" i="40" s="1"/>
  <c r="AY206" i="40"/>
  <c r="BB206" i="40" s="1"/>
  <c r="AM216" i="40"/>
  <c r="AN216" i="40" s="1"/>
  <c r="AM950" i="40"/>
  <c r="AN950" i="40" s="1"/>
  <c r="AZ186" i="40"/>
  <c r="AY186" i="40"/>
  <c r="BB186" i="40" s="1"/>
  <c r="AW186" i="40"/>
  <c r="BA186" i="40" s="1"/>
  <c r="AZ166" i="40"/>
  <c r="AY166" i="40"/>
  <c r="BB166" i="40" s="1"/>
  <c r="AW166" i="40"/>
  <c r="BA166" i="40" s="1"/>
  <c r="AZ146" i="40"/>
  <c r="AY146" i="40"/>
  <c r="BB146" i="40" s="1"/>
  <c r="AW146" i="40"/>
  <c r="BA146" i="40" s="1"/>
  <c r="AZ126" i="40"/>
  <c r="AW126" i="40"/>
  <c r="BA126" i="40" s="1"/>
  <c r="AY126" i="40"/>
  <c r="BB126" i="40" s="1"/>
  <c r="AZ106" i="40"/>
  <c r="AY106" i="40"/>
  <c r="BB106" i="40" s="1"/>
  <c r="AW106" i="40"/>
  <c r="BA106" i="40" s="1"/>
  <c r="AY86" i="40"/>
  <c r="BB86" i="40" s="1"/>
  <c r="AZ86" i="40"/>
  <c r="AW86" i="40"/>
  <c r="BA86" i="40" s="1"/>
  <c r="AY66" i="40"/>
  <c r="BB66" i="40" s="1"/>
  <c r="AZ66" i="40"/>
  <c r="AW66" i="40"/>
  <c r="BA66" i="40" s="1"/>
  <c r="AM75" i="40"/>
  <c r="AN75" i="40" s="1"/>
  <c r="AY46" i="40"/>
  <c r="BB46" i="40" s="1"/>
  <c r="AZ46" i="40"/>
  <c r="AW46" i="40"/>
  <c r="BA46" i="40" s="1"/>
  <c r="AY26" i="40"/>
  <c r="BB26" i="40" s="1"/>
  <c r="AZ26" i="40"/>
  <c r="AW26" i="40"/>
  <c r="BA26" i="40" s="1"/>
  <c r="AY6" i="40"/>
  <c r="BB6" i="40" s="1"/>
  <c r="AW6" i="40"/>
  <c r="BA6" i="40" s="1"/>
  <c r="AZ6" i="40"/>
  <c r="AM200" i="40"/>
  <c r="AN200" i="40" s="1"/>
  <c r="AZ446" i="40"/>
  <c r="AY446" i="40"/>
  <c r="BB446" i="40" s="1"/>
  <c r="AW446" i="40"/>
  <c r="BA446" i="40" s="1"/>
  <c r="AM198" i="40"/>
  <c r="AN198" i="40" s="1"/>
  <c r="AW444" i="40"/>
  <c r="BA444" i="40" s="1"/>
  <c r="AY444" i="40"/>
  <c r="BB444" i="40" s="1"/>
  <c r="AZ444" i="40"/>
  <c r="AM213" i="40"/>
  <c r="AN213" i="40" s="1"/>
  <c r="AZ459" i="40"/>
  <c r="AY459" i="40"/>
  <c r="BB459" i="40" s="1"/>
  <c r="AW459" i="40"/>
  <c r="BA459" i="40" s="1"/>
  <c r="AM210" i="40"/>
  <c r="AN210" i="40" s="1"/>
  <c r="AY456" i="40"/>
  <c r="BB456" i="40" s="1"/>
  <c r="AZ456" i="40"/>
  <c r="AW456" i="40"/>
  <c r="BA456" i="40" s="1"/>
  <c r="AM190" i="40"/>
  <c r="AN190" i="40" s="1"/>
  <c r="AY436" i="40"/>
  <c r="BB436" i="40" s="1"/>
  <c r="AZ436" i="40"/>
  <c r="AW436" i="40"/>
  <c r="BA436" i="40" s="1"/>
  <c r="AW416" i="40"/>
  <c r="BA416" i="40" s="1"/>
  <c r="AY416" i="40"/>
  <c r="BB416" i="40" s="1"/>
  <c r="AZ416" i="40"/>
  <c r="AZ396" i="40"/>
  <c r="AW396" i="40"/>
  <c r="BA396" i="40" s="1"/>
  <c r="AY396" i="40"/>
  <c r="BB396" i="40" s="1"/>
  <c r="AY376" i="40"/>
  <c r="BB376" i="40" s="1"/>
  <c r="AZ376" i="40"/>
  <c r="AW376" i="40"/>
  <c r="BA376" i="40" s="1"/>
  <c r="AZ356" i="40"/>
  <c r="AY356" i="40"/>
  <c r="BB356" i="40" s="1"/>
  <c r="AW356" i="40"/>
  <c r="BA356" i="40" s="1"/>
  <c r="AM49" i="40"/>
  <c r="AN49" i="40" s="1"/>
  <c r="AY324" i="40"/>
  <c r="BB324" i="40" s="1"/>
  <c r="AZ324" i="40"/>
  <c r="AW324" i="40"/>
  <c r="BA324" i="40" s="1"/>
  <c r="AW304" i="40"/>
  <c r="BA304" i="40" s="1"/>
  <c r="AZ304" i="40"/>
  <c r="AY304" i="40"/>
  <c r="BB304" i="40" s="1"/>
  <c r="AZ284" i="40"/>
  <c r="AW284" i="40"/>
  <c r="BA284" i="40" s="1"/>
  <c r="AY284" i="40"/>
  <c r="BB284" i="40" s="1"/>
  <c r="AM295" i="40"/>
  <c r="AN295" i="40" s="1"/>
  <c r="AM1029" i="40"/>
  <c r="AN1029" i="40" s="1"/>
  <c r="AZ265" i="40"/>
  <c r="AW265" i="40"/>
  <c r="BA265" i="40" s="1"/>
  <c r="AY265" i="40"/>
  <c r="BB265" i="40" s="1"/>
  <c r="AM275" i="40"/>
  <c r="AN275" i="40" s="1"/>
  <c r="AM1009" i="40"/>
  <c r="AN1009" i="40" s="1"/>
  <c r="AZ245" i="40"/>
  <c r="AY245" i="40"/>
  <c r="BB245" i="40" s="1"/>
  <c r="AW245" i="40"/>
  <c r="BA245" i="40" s="1"/>
  <c r="AM255" i="40"/>
  <c r="AN255" i="40" s="1"/>
  <c r="AM989" i="40"/>
  <c r="AN989" i="40" s="1"/>
  <c r="AZ225" i="40"/>
  <c r="AY225" i="40"/>
  <c r="BB225" i="40" s="1"/>
  <c r="AW225" i="40"/>
  <c r="BA225" i="40" s="1"/>
  <c r="AM235" i="40"/>
  <c r="AN235" i="40" s="1"/>
  <c r="AM969" i="40"/>
  <c r="AN969" i="40" s="1"/>
  <c r="AZ205" i="40"/>
  <c r="AY205" i="40"/>
  <c r="BB205" i="40" s="1"/>
  <c r="AW205" i="40"/>
  <c r="BA205" i="40" s="1"/>
  <c r="AM215" i="40"/>
  <c r="AN215" i="40" s="1"/>
  <c r="AM949" i="40"/>
  <c r="AN949" i="40" s="1"/>
  <c r="AY185" i="40"/>
  <c r="BB185" i="40" s="1"/>
  <c r="AZ185" i="40"/>
  <c r="AW185" i="40"/>
  <c r="BA185" i="40" s="1"/>
  <c r="AZ165" i="40"/>
  <c r="AY165" i="40"/>
  <c r="BB165" i="40" s="1"/>
  <c r="AW165" i="40"/>
  <c r="BA165" i="40" s="1"/>
  <c r="AZ145" i="40"/>
  <c r="AY145" i="40"/>
  <c r="BB145" i="40" s="1"/>
  <c r="AW145" i="40"/>
  <c r="BA145" i="40" s="1"/>
  <c r="AZ125" i="40"/>
  <c r="AW125" i="40"/>
  <c r="BA125" i="40" s="1"/>
  <c r="AY125" i="40"/>
  <c r="BB125" i="40" s="1"/>
  <c r="AZ105" i="40"/>
  <c r="AY105" i="40"/>
  <c r="BB105" i="40" s="1"/>
  <c r="AW105" i="40"/>
  <c r="BA105" i="40" s="1"/>
  <c r="AZ85" i="40"/>
  <c r="AY85" i="40"/>
  <c r="BB85" i="40" s="1"/>
  <c r="AW85" i="40"/>
  <c r="BA85" i="40" s="1"/>
  <c r="AY65" i="40"/>
  <c r="BB65" i="40" s="1"/>
  <c r="AZ65" i="40"/>
  <c r="AW65" i="40"/>
  <c r="BA65" i="40" s="1"/>
  <c r="AM74" i="40"/>
  <c r="AN74" i="40" s="1"/>
  <c r="AZ45" i="40"/>
  <c r="AW45" i="40"/>
  <c r="BA45" i="40" s="1"/>
  <c r="AY45" i="40"/>
  <c r="BB45" i="40" s="1"/>
  <c r="AY25" i="40"/>
  <c r="BB25" i="40" s="1"/>
  <c r="AW25" i="40"/>
  <c r="BA25" i="40" s="1"/>
  <c r="AZ25" i="40"/>
  <c r="AZ5" i="40"/>
  <c r="AY5" i="40"/>
  <c r="BB5" i="40" s="1"/>
  <c r="AW5" i="40"/>
  <c r="BA5" i="40" s="1"/>
  <c r="AM189" i="40"/>
  <c r="AN189" i="40" s="1"/>
  <c r="AY435" i="40"/>
  <c r="BB435" i="40" s="1"/>
  <c r="AZ435" i="40"/>
  <c r="AW435" i="40"/>
  <c r="BA435" i="40" s="1"/>
  <c r="AY415" i="40"/>
  <c r="BB415" i="40" s="1"/>
  <c r="AW415" i="40"/>
  <c r="BA415" i="40" s="1"/>
  <c r="AZ415" i="40"/>
  <c r="AZ395" i="40"/>
  <c r="AW395" i="40"/>
  <c r="BA395" i="40" s="1"/>
  <c r="AY395" i="40"/>
  <c r="BB395" i="40" s="1"/>
  <c r="AZ375" i="40"/>
  <c r="AY375" i="40"/>
  <c r="BB375" i="40" s="1"/>
  <c r="AW375" i="40"/>
  <c r="BA375" i="40" s="1"/>
  <c r="AZ355" i="40"/>
  <c r="AY355" i="40"/>
  <c r="BB355" i="40" s="1"/>
  <c r="AW355" i="40"/>
  <c r="BA355" i="40" s="1"/>
  <c r="AM48" i="40"/>
  <c r="AN48" i="40" s="1"/>
  <c r="AZ323" i="40"/>
  <c r="AY323" i="40"/>
  <c r="BB323" i="40" s="1"/>
  <c r="AW323" i="40"/>
  <c r="BA323" i="40" s="1"/>
  <c r="AZ303" i="40"/>
  <c r="AY303" i="40"/>
  <c r="BB303" i="40" s="1"/>
  <c r="AW303" i="40"/>
  <c r="BA303" i="40" s="1"/>
  <c r="AZ283" i="40"/>
  <c r="AY283" i="40"/>
  <c r="BB283" i="40" s="1"/>
  <c r="AW283" i="40"/>
  <c r="BA283" i="40" s="1"/>
  <c r="AM294" i="40"/>
  <c r="AN294" i="40" s="1"/>
  <c r="AM1028" i="40"/>
  <c r="AN1028" i="40" s="1"/>
  <c r="AZ264" i="40"/>
  <c r="AW264" i="40"/>
  <c r="BA264" i="40" s="1"/>
  <c r="AY264" i="40"/>
  <c r="BB264" i="40" s="1"/>
  <c r="AM274" i="40"/>
  <c r="AN274" i="40" s="1"/>
  <c r="AM1008" i="40"/>
  <c r="AN1008" i="40" s="1"/>
  <c r="AZ244" i="40"/>
  <c r="AY244" i="40"/>
  <c r="BB244" i="40" s="1"/>
  <c r="AW244" i="40"/>
  <c r="BA244" i="40" s="1"/>
  <c r="AM254" i="40"/>
  <c r="AN254" i="40" s="1"/>
  <c r="AM988" i="40"/>
  <c r="AN988" i="40" s="1"/>
  <c r="AY224" i="40"/>
  <c r="BB224" i="40" s="1"/>
  <c r="AZ224" i="40"/>
  <c r="AW224" i="40"/>
  <c r="BA224" i="40" s="1"/>
  <c r="AM234" i="40"/>
  <c r="AN234" i="40" s="1"/>
  <c r="AM968" i="40"/>
  <c r="AN968" i="40" s="1"/>
  <c r="AZ204" i="40"/>
  <c r="AY204" i="40"/>
  <c r="BB204" i="40" s="1"/>
  <c r="AW204" i="40"/>
  <c r="BA204" i="40" s="1"/>
  <c r="AM214" i="40"/>
  <c r="AN214" i="40" s="1"/>
  <c r="AM948" i="40"/>
  <c r="AN948" i="40" s="1"/>
  <c r="AY184" i="40"/>
  <c r="BB184" i="40" s="1"/>
  <c r="AZ184" i="40"/>
  <c r="AW184" i="40"/>
  <c r="BA184" i="40" s="1"/>
  <c r="AZ164" i="40"/>
  <c r="AY164" i="40"/>
  <c r="BB164" i="40" s="1"/>
  <c r="AW164" i="40"/>
  <c r="BA164" i="40" s="1"/>
  <c r="AZ144" i="40"/>
  <c r="AY144" i="40"/>
  <c r="BB144" i="40" s="1"/>
  <c r="AW144" i="40"/>
  <c r="BA144" i="40" s="1"/>
  <c r="AZ124" i="40"/>
  <c r="AW124" i="40"/>
  <c r="BA124" i="40" s="1"/>
  <c r="AY124" i="40"/>
  <c r="BB124" i="40" s="1"/>
  <c r="AZ104" i="40"/>
  <c r="AY104" i="40"/>
  <c r="BB104" i="40" s="1"/>
  <c r="AW104" i="40"/>
  <c r="BA104" i="40" s="1"/>
  <c r="AZ84" i="40"/>
  <c r="AY84" i="40"/>
  <c r="BB84" i="40" s="1"/>
  <c r="AW84" i="40"/>
  <c r="BA84" i="40" s="1"/>
  <c r="AY64" i="40"/>
  <c r="BB64" i="40" s="1"/>
  <c r="AZ64" i="40"/>
  <c r="AW64" i="40"/>
  <c r="BA64" i="40" s="1"/>
  <c r="AM73" i="40"/>
  <c r="AN73" i="40" s="1"/>
  <c r="AZ44" i="40"/>
  <c r="AY44" i="40"/>
  <c r="BB44" i="40" s="1"/>
  <c r="AW44" i="40"/>
  <c r="BA44" i="40" s="1"/>
  <c r="AZ24" i="40"/>
  <c r="AY24" i="40"/>
  <c r="BB24" i="40" s="1"/>
  <c r="AW24" i="40"/>
  <c r="BA24" i="40" s="1"/>
  <c r="AY4" i="40"/>
  <c r="BB4" i="40" s="1"/>
  <c r="AZ4" i="40"/>
  <c r="AW4" i="40"/>
  <c r="BA4" i="40" s="1"/>
  <c r="AM202" i="40"/>
  <c r="AN202" i="40" s="1"/>
  <c r="AW448" i="40"/>
  <c r="BA448" i="40" s="1"/>
  <c r="AY448" i="40"/>
  <c r="BB448" i="40" s="1"/>
  <c r="AZ448" i="40"/>
  <c r="AM199" i="40"/>
  <c r="AN199" i="40" s="1"/>
  <c r="AW445" i="40"/>
  <c r="BA445" i="40" s="1"/>
  <c r="AZ445" i="40"/>
  <c r="AY445" i="40"/>
  <c r="BB445" i="40" s="1"/>
  <c r="AM197" i="40"/>
  <c r="AN197" i="40" s="1"/>
  <c r="AZ443" i="40"/>
  <c r="AY443" i="40"/>
  <c r="BB443" i="40" s="1"/>
  <c r="AW443" i="40"/>
  <c r="BA443" i="40" s="1"/>
  <c r="AM209" i="40"/>
  <c r="AN209" i="40" s="1"/>
  <c r="AY455" i="40"/>
  <c r="BB455" i="40" s="1"/>
  <c r="AZ455" i="40"/>
  <c r="AW455" i="40"/>
  <c r="BA455" i="40" s="1"/>
  <c r="AM208" i="40"/>
  <c r="AN208" i="40" s="1"/>
  <c r="AZ454" i="40"/>
  <c r="AY454" i="40"/>
  <c r="BB454" i="40" s="1"/>
  <c r="AW454" i="40"/>
  <c r="BA454" i="40" s="1"/>
  <c r="AM188" i="40"/>
  <c r="AN188" i="40" s="1"/>
  <c r="AZ434" i="40"/>
  <c r="AY434" i="40"/>
  <c r="BB434" i="40" s="1"/>
  <c r="AW434" i="40"/>
  <c r="BA434" i="40" s="1"/>
  <c r="AY414" i="40"/>
  <c r="BB414" i="40" s="1"/>
  <c r="AW414" i="40"/>
  <c r="BA414" i="40" s="1"/>
  <c r="AZ414" i="40"/>
  <c r="AZ394" i="40"/>
  <c r="AW394" i="40"/>
  <c r="BA394" i="40" s="1"/>
  <c r="AY394" i="40"/>
  <c r="BB394" i="40" s="1"/>
  <c r="AZ374" i="40"/>
  <c r="AY374" i="40"/>
  <c r="BB374" i="40" s="1"/>
  <c r="AW374" i="40"/>
  <c r="BA374" i="40" s="1"/>
  <c r="AZ354" i="40"/>
  <c r="AY354" i="40"/>
  <c r="BB354" i="40" s="1"/>
  <c r="AW354" i="40"/>
  <c r="BA354" i="40" s="1"/>
  <c r="AM47" i="40"/>
  <c r="AN47" i="40" s="1"/>
  <c r="AZ322" i="40"/>
  <c r="AY322" i="40"/>
  <c r="BB322" i="40" s="1"/>
  <c r="AW322" i="40"/>
  <c r="BA322" i="40" s="1"/>
  <c r="AZ302" i="40"/>
  <c r="AY302" i="40"/>
  <c r="BB302" i="40" s="1"/>
  <c r="AW302" i="40"/>
  <c r="BA302" i="40" s="1"/>
  <c r="AZ282" i="40"/>
  <c r="AY282" i="40"/>
  <c r="BB282" i="40" s="1"/>
  <c r="AW282" i="40"/>
  <c r="BA282" i="40" s="1"/>
  <c r="AM293" i="40"/>
  <c r="AN293" i="40" s="1"/>
  <c r="AM1027" i="40"/>
  <c r="AN1027" i="40" s="1"/>
  <c r="AZ263" i="40"/>
  <c r="AW263" i="40"/>
  <c r="BA263" i="40" s="1"/>
  <c r="AY263" i="40"/>
  <c r="BB263" i="40" s="1"/>
  <c r="AM273" i="40"/>
  <c r="AN273" i="40" s="1"/>
  <c r="AM1007" i="40"/>
  <c r="AN1007" i="40" s="1"/>
  <c r="AZ243" i="40"/>
  <c r="AY243" i="40"/>
  <c r="BB243" i="40" s="1"/>
  <c r="AW243" i="40"/>
  <c r="BA243" i="40" s="1"/>
  <c r="AM253" i="40"/>
  <c r="AN253" i="40" s="1"/>
  <c r="AM987" i="40"/>
  <c r="AN987" i="40" s="1"/>
  <c r="AZ223" i="40"/>
  <c r="AW223" i="40"/>
  <c r="BA223" i="40" s="1"/>
  <c r="AY223" i="40"/>
  <c r="BB223" i="40" s="1"/>
  <c r="AM233" i="40"/>
  <c r="AN233" i="40" s="1"/>
  <c r="AM967" i="40"/>
  <c r="AN967" i="40" s="1"/>
  <c r="AZ203" i="40"/>
  <c r="AY203" i="40"/>
  <c r="BB203" i="40" s="1"/>
  <c r="AW203" i="40"/>
  <c r="BA203" i="40" s="1"/>
  <c r="AZ183" i="40"/>
  <c r="AY183" i="40"/>
  <c r="BB183" i="40" s="1"/>
  <c r="AW183" i="40"/>
  <c r="BA183" i="40" s="1"/>
  <c r="AZ163" i="40"/>
  <c r="AY163" i="40"/>
  <c r="BB163" i="40" s="1"/>
  <c r="AW163" i="40"/>
  <c r="BA163" i="40" s="1"/>
  <c r="AZ143" i="40"/>
  <c r="AY143" i="40"/>
  <c r="BB143" i="40" s="1"/>
  <c r="AW143" i="40"/>
  <c r="BA143" i="40" s="1"/>
  <c r="AZ123" i="40"/>
  <c r="AW123" i="40"/>
  <c r="BA123" i="40" s="1"/>
  <c r="AY123" i="40"/>
  <c r="BB123" i="40" s="1"/>
  <c r="AZ103" i="40"/>
  <c r="AY103" i="40"/>
  <c r="BB103" i="40" s="1"/>
  <c r="AW103" i="40"/>
  <c r="BA103" i="40" s="1"/>
  <c r="AZ83" i="40"/>
  <c r="AY83" i="40"/>
  <c r="BB83" i="40" s="1"/>
  <c r="AW83" i="40"/>
  <c r="BA83" i="40" s="1"/>
  <c r="AY63" i="40"/>
  <c r="BB63" i="40" s="1"/>
  <c r="AW63" i="40"/>
  <c r="BA63" i="40" s="1"/>
  <c r="AZ63" i="40"/>
  <c r="AM72" i="40"/>
  <c r="AN72" i="40" s="1"/>
  <c r="AZ43" i="40"/>
  <c r="AY43" i="40"/>
  <c r="BB43" i="40" s="1"/>
  <c r="AW43" i="40"/>
  <c r="BA43" i="40" s="1"/>
  <c r="AZ23" i="40"/>
  <c r="AY23" i="40"/>
  <c r="BB23" i="40" s="1"/>
  <c r="AW23" i="40"/>
  <c r="BA23" i="40" s="1"/>
  <c r="AY3" i="40"/>
  <c r="BB3" i="40" s="1"/>
  <c r="AE4" i="40" a="1"/>
  <c r="AE4" i="40" s="1"/>
  <c r="AW3" i="40"/>
  <c r="BA3" i="40" s="1"/>
  <c r="AZ3" i="40"/>
  <c r="AH4" i="40"/>
  <c r="AG4" i="40"/>
  <c r="AC4" i="40" a="1"/>
  <c r="AC4" i="40" s="1"/>
  <c r="AD4" i="40" a="1"/>
  <c r="AD4" i="40" s="1"/>
  <c r="AI4" i="40"/>
  <c r="U644" i="40"/>
  <c r="W644" i="40" s="1"/>
  <c r="H645" i="40"/>
  <c r="X645" i="40" s="1"/>
  <c r="N645" i="40" s="1"/>
  <c r="G645" i="40" s="1"/>
  <c r="V644" i="40"/>
  <c r="J645" i="40" l="1"/>
  <c r="K645" i="40" s="1"/>
  <c r="O645" i="40"/>
  <c r="I645" i="40" l="1"/>
  <c r="L645" i="40" s="1"/>
  <c r="P645" i="40" s="1"/>
  <c r="R645" i="40"/>
  <c r="S645" i="40" s="1"/>
  <c r="T645" i="40" s="1"/>
  <c r="Q645" i="40"/>
  <c r="M645" i="40" l="1"/>
  <c r="U645" i="40"/>
  <c r="H646" i="40"/>
  <c r="X646" i="40" s="1"/>
  <c r="N646" i="40" s="1"/>
  <c r="G646" i="40" s="1"/>
  <c r="W645" i="40"/>
  <c r="V645" i="40"/>
  <c r="J646" i="40"/>
  <c r="K646" i="40" s="1"/>
  <c r="O646" i="40" l="1"/>
  <c r="I646" i="40" l="1"/>
  <c r="L646" i="40" s="1"/>
  <c r="R646" i="40"/>
  <c r="S646" i="40" s="1"/>
  <c r="T646" i="40" s="1"/>
  <c r="M646" i="40"/>
  <c r="U646" i="40" s="1"/>
  <c r="P646" i="40"/>
  <c r="Q646" i="40"/>
  <c r="H647" i="40" l="1"/>
  <c r="X647" i="40" s="1"/>
  <c r="N647" i="40" s="1"/>
  <c r="G647" i="40" s="1"/>
  <c r="W646" i="40"/>
  <c r="V646" i="40"/>
  <c r="J647" i="40"/>
  <c r="K647" i="40" s="1"/>
  <c r="O647" i="40" l="1"/>
  <c r="I647" i="40" l="1"/>
  <c r="L647" i="40" s="1"/>
  <c r="R647" i="40"/>
  <c r="S647" i="40" s="1"/>
  <c r="T647" i="40" s="1"/>
  <c r="M647" i="40"/>
  <c r="U647" i="40" s="1"/>
  <c r="P647" i="40"/>
  <c r="Q647" i="40"/>
  <c r="H648" i="40" l="1"/>
  <c r="X648" i="40" s="1"/>
  <c r="N648" i="40" s="1"/>
  <c r="G648" i="40" s="1"/>
  <c r="W647" i="40"/>
  <c r="V647" i="40"/>
  <c r="J648" i="40"/>
  <c r="K648" i="40" s="1"/>
  <c r="O648" i="40" l="1"/>
  <c r="I648" i="40" l="1"/>
  <c r="R648" i="40"/>
  <c r="S648" i="40" s="1"/>
  <c r="T648" i="40" s="1"/>
  <c r="L648" i="40"/>
  <c r="Q648" i="40"/>
  <c r="H649" i="40" l="1"/>
  <c r="X649" i="40" s="1"/>
  <c r="N649" i="40" s="1"/>
  <c r="G649" i="40" s="1"/>
  <c r="P648" i="40"/>
  <c r="V648" i="40" s="1"/>
  <c r="J649" i="40"/>
  <c r="K649" i="40" s="1"/>
  <c r="M648" i="40"/>
  <c r="U648" i="40" s="1"/>
  <c r="W648" i="40" s="1"/>
  <c r="O649" i="40" l="1"/>
  <c r="I649" i="40" l="1"/>
  <c r="L649" i="40" s="1"/>
  <c r="R649" i="40"/>
  <c r="S649" i="40" s="1"/>
  <c r="T649" i="40" s="1"/>
  <c r="M649" i="40"/>
  <c r="U649" i="40" s="1"/>
  <c r="P649" i="40"/>
  <c r="Q649" i="40"/>
  <c r="H650" i="40" l="1"/>
  <c r="X650" i="40" s="1"/>
  <c r="N650" i="40" s="1"/>
  <c r="G650" i="40" s="1"/>
  <c r="W649" i="40"/>
  <c r="V649" i="40"/>
  <c r="J650" i="40"/>
  <c r="K650" i="40" s="1"/>
  <c r="O650" i="40" l="1"/>
  <c r="I650" i="40" l="1"/>
  <c r="L650" i="40" s="1"/>
  <c r="R650" i="40"/>
  <c r="S650" i="40" s="1"/>
  <c r="T650" i="40" s="1"/>
  <c r="M650" i="40"/>
  <c r="U650" i="40" s="1"/>
  <c r="P650" i="40"/>
  <c r="Q650" i="40"/>
  <c r="H651" i="40" l="1"/>
  <c r="X651" i="40" s="1"/>
  <c r="N651" i="40" s="1"/>
  <c r="G651" i="40" s="1"/>
  <c r="W650" i="40"/>
  <c r="V650" i="40"/>
  <c r="J651" i="40"/>
  <c r="K651" i="40" s="1"/>
  <c r="O651" i="40" l="1"/>
  <c r="I651" i="40" l="1"/>
  <c r="L651" i="40" s="1"/>
  <c r="R651" i="40"/>
  <c r="S651" i="40" s="1"/>
  <c r="T651" i="40" s="1"/>
  <c r="M651" i="40"/>
  <c r="U651" i="40" s="1"/>
  <c r="P651" i="40"/>
  <c r="Q651" i="40"/>
  <c r="H652" i="40" l="1"/>
  <c r="X652" i="40" s="1"/>
  <c r="N652" i="40" s="1"/>
  <c r="G652" i="40" s="1"/>
  <c r="W651" i="40"/>
  <c r="V651" i="40"/>
  <c r="J652" i="40"/>
  <c r="K652" i="40" s="1"/>
  <c r="O652" i="40" l="1"/>
  <c r="I652" i="40" s="1"/>
  <c r="L652" i="40" s="1"/>
  <c r="R652" i="40" l="1"/>
  <c r="S652" i="40" s="1"/>
  <c r="T652" i="40" s="1"/>
  <c r="M652" i="40"/>
  <c r="U652" i="40" s="1"/>
  <c r="P652" i="40"/>
  <c r="V652" i="40" s="1"/>
  <c r="Q652" i="40"/>
  <c r="H653" i="40" l="1"/>
  <c r="X653" i="40" s="1"/>
  <c r="N653" i="40" s="1"/>
  <c r="G653" i="40" s="1"/>
  <c r="W652" i="40"/>
  <c r="J653" i="40"/>
  <c r="K653" i="40" s="1"/>
  <c r="O653" i="40" l="1"/>
  <c r="I653" i="40" l="1"/>
  <c r="L653" i="40" s="1"/>
  <c r="R653" i="40"/>
  <c r="M653" i="40"/>
  <c r="P653" i="40"/>
  <c r="Q653" i="40"/>
  <c r="S653" i="40" l="1"/>
  <c r="T653" i="40"/>
  <c r="H654" i="40"/>
  <c r="X654" i="40" s="1"/>
  <c r="N654" i="40" s="1"/>
  <c r="G654" i="40" s="1"/>
  <c r="U653" i="40"/>
  <c r="W653" i="40" s="1"/>
  <c r="V653" i="40"/>
  <c r="J654" i="40"/>
  <c r="K654" i="40" s="1"/>
  <c r="O654" i="40" l="1"/>
  <c r="I654" i="40" s="1"/>
  <c r="L654" i="40" s="1"/>
  <c r="R654" i="40" l="1"/>
  <c r="S654" i="40" s="1"/>
  <c r="T654" i="40" s="1"/>
  <c r="M654" i="40"/>
  <c r="U654" i="40" s="1"/>
  <c r="P654" i="40"/>
  <c r="V654" i="40" s="1"/>
  <c r="Q654" i="40"/>
  <c r="H655" i="40" l="1"/>
  <c r="X655" i="40" s="1"/>
  <c r="N655" i="40" s="1"/>
  <c r="G655" i="40" s="1"/>
  <c r="W654" i="40"/>
  <c r="J655" i="40"/>
  <c r="K655" i="40" s="1"/>
  <c r="O655" i="40" l="1"/>
  <c r="I655" i="40" l="1"/>
  <c r="L655" i="40" s="1"/>
  <c r="R655" i="40"/>
  <c r="S655" i="40" s="1"/>
  <c r="T655" i="40" s="1"/>
  <c r="M655" i="40"/>
  <c r="P655" i="40"/>
  <c r="Q655" i="40"/>
  <c r="H656" i="40" l="1"/>
  <c r="X656" i="40" s="1"/>
  <c r="N656" i="40" s="1"/>
  <c r="G656" i="40" s="1"/>
  <c r="U655" i="40"/>
  <c r="W655" i="40" s="1"/>
  <c r="V655" i="40"/>
  <c r="J656" i="40"/>
  <c r="K656" i="40" s="1"/>
  <c r="O656" i="40" l="1"/>
  <c r="I656" i="40" s="1"/>
  <c r="L656" i="40" s="1"/>
  <c r="R656" i="40" l="1"/>
  <c r="S656" i="40" s="1"/>
  <c r="T656" i="40" s="1"/>
  <c r="M656" i="40"/>
  <c r="U656" i="40" s="1"/>
  <c r="P656" i="40"/>
  <c r="V656" i="40" s="1"/>
  <c r="Q656" i="40"/>
  <c r="H657" i="40" l="1"/>
  <c r="X657" i="40" s="1"/>
  <c r="N657" i="40" s="1"/>
  <c r="G657" i="40" s="1"/>
  <c r="W656" i="40"/>
  <c r="J657" i="40"/>
  <c r="K657" i="40" s="1"/>
  <c r="O657" i="40" l="1"/>
  <c r="I657" i="40" l="1"/>
  <c r="L657" i="40" s="1"/>
  <c r="R657" i="40"/>
  <c r="S657" i="40" s="1"/>
  <c r="T657" i="40" s="1"/>
  <c r="M657" i="40"/>
  <c r="P657" i="40"/>
  <c r="Q657" i="40"/>
  <c r="H658" i="40" l="1"/>
  <c r="X658" i="40" s="1"/>
  <c r="N658" i="40" s="1"/>
  <c r="G658" i="40" s="1"/>
  <c r="U657" i="40"/>
  <c r="W657" i="40" s="1"/>
  <c r="V657" i="40"/>
  <c r="J658" i="40"/>
  <c r="K658" i="40" s="1"/>
  <c r="O658" i="40" l="1"/>
  <c r="I658" i="40" s="1"/>
  <c r="R658" i="40" l="1"/>
  <c r="S658" i="40" s="1"/>
  <c r="T658" i="40" s="1"/>
  <c r="L658" i="40"/>
  <c r="Q658" i="40"/>
  <c r="P658" i="40" l="1"/>
  <c r="V658" i="40"/>
  <c r="H659" i="40"/>
  <c r="X659" i="40" s="1"/>
  <c r="N659" i="40" s="1"/>
  <c r="G659" i="40" s="1"/>
  <c r="M658" i="40"/>
  <c r="U658" i="40" s="1"/>
  <c r="W658" i="40" s="1"/>
  <c r="J659" i="40"/>
  <c r="K659" i="40" s="1"/>
  <c r="O659" i="40" l="1"/>
  <c r="I659" i="40" l="1"/>
  <c r="L659" i="40" s="1"/>
  <c r="R659" i="40"/>
  <c r="S659" i="40" s="1"/>
  <c r="T659" i="40" s="1"/>
  <c r="M659" i="40"/>
  <c r="P659" i="40"/>
  <c r="Q659" i="40"/>
  <c r="H660" i="40" l="1"/>
  <c r="X660" i="40" s="1"/>
  <c r="N660" i="40" s="1"/>
  <c r="G660" i="40" s="1"/>
  <c r="U659" i="40"/>
  <c r="W659" i="40" s="1"/>
  <c r="V659" i="40"/>
  <c r="J660" i="40"/>
  <c r="K660" i="40" s="1"/>
  <c r="O660" i="40" l="1"/>
  <c r="I660" i="40" s="1"/>
  <c r="L660" i="40" s="1"/>
  <c r="R660" i="40" l="1"/>
  <c r="S660" i="40" s="1"/>
  <c r="T660" i="40" s="1"/>
  <c r="M660" i="40"/>
  <c r="U660" i="40" s="1"/>
  <c r="P660" i="40"/>
  <c r="V660" i="40" s="1"/>
  <c r="Q660" i="40"/>
  <c r="H661" i="40" l="1"/>
  <c r="X661" i="40" s="1"/>
  <c r="N661" i="40" s="1"/>
  <c r="G661" i="40" s="1"/>
  <c r="W660" i="40"/>
  <c r="J661" i="40"/>
  <c r="K661" i="40" s="1"/>
  <c r="O661" i="40" l="1"/>
  <c r="I661" i="40" l="1"/>
  <c r="R661" i="40"/>
  <c r="S661" i="40" s="1"/>
  <c r="T661" i="40" s="1"/>
  <c r="L661" i="40"/>
  <c r="Q661" i="40"/>
  <c r="P661" i="40" l="1"/>
  <c r="V661" i="40"/>
  <c r="H662" i="40"/>
  <c r="X662" i="40" s="1"/>
  <c r="N662" i="40" s="1"/>
  <c r="G662" i="40" s="1"/>
  <c r="J662" i="40"/>
  <c r="K662" i="40" s="1"/>
  <c r="M661" i="40"/>
  <c r="U661" i="40" s="1"/>
  <c r="W661" i="40" s="1"/>
  <c r="O662" i="40" l="1"/>
  <c r="I662" i="40" l="1"/>
  <c r="L662" i="40" s="1"/>
  <c r="R662" i="40"/>
  <c r="S662" i="40" s="1"/>
  <c r="T662" i="40" s="1"/>
  <c r="M662" i="40"/>
  <c r="U662" i="40" s="1"/>
  <c r="P662" i="40"/>
  <c r="Q662" i="40"/>
  <c r="H663" i="40" l="1"/>
  <c r="X663" i="40" s="1"/>
  <c r="N663" i="40" s="1"/>
  <c r="G663" i="40" s="1"/>
  <c r="W662" i="40"/>
  <c r="V662" i="40"/>
  <c r="J663" i="40"/>
  <c r="K663" i="40" s="1"/>
  <c r="O663" i="40" l="1"/>
  <c r="I663" i="40" l="1"/>
  <c r="L663" i="40" s="1"/>
  <c r="R663" i="40"/>
  <c r="S663" i="40" s="1"/>
  <c r="T663" i="40" s="1"/>
  <c r="M663" i="40"/>
  <c r="U663" i="40" s="1"/>
  <c r="P663" i="40"/>
  <c r="Q663" i="40"/>
  <c r="H664" i="40" l="1"/>
  <c r="X664" i="40" s="1"/>
  <c r="N664" i="40" s="1"/>
  <c r="G664" i="40" s="1"/>
  <c r="W663" i="40"/>
  <c r="V663" i="40"/>
  <c r="J664" i="40"/>
  <c r="K664" i="40" s="1"/>
  <c r="O664" i="40" l="1"/>
  <c r="I664" i="40" l="1"/>
  <c r="L664" i="40" s="1"/>
  <c r="R664" i="40"/>
  <c r="S664" i="40" s="1"/>
  <c r="T664" i="40" s="1"/>
  <c r="M664" i="40"/>
  <c r="U664" i="40" s="1"/>
  <c r="P664" i="40"/>
  <c r="Q664" i="40"/>
  <c r="H665" i="40" l="1"/>
  <c r="X665" i="40" s="1"/>
  <c r="N665" i="40" s="1"/>
  <c r="G665" i="40" s="1"/>
  <c r="W664" i="40"/>
  <c r="V664" i="40"/>
  <c r="J665" i="40"/>
  <c r="K665" i="40" s="1"/>
  <c r="O665" i="40" l="1"/>
  <c r="I665" i="40" l="1"/>
  <c r="L665" i="40" s="1"/>
  <c r="R665" i="40"/>
  <c r="S665" i="40" s="1"/>
  <c r="T665" i="40" s="1"/>
  <c r="M665" i="40"/>
  <c r="U665" i="40" s="1"/>
  <c r="P665" i="40"/>
  <c r="Q665" i="40"/>
  <c r="H666" i="40" l="1"/>
  <c r="X666" i="40" s="1"/>
  <c r="N666" i="40" s="1"/>
  <c r="G666" i="40" s="1"/>
  <c r="W665" i="40"/>
  <c r="V665" i="40"/>
  <c r="J666" i="40"/>
  <c r="K666" i="40" s="1"/>
  <c r="O666" i="40" l="1"/>
  <c r="I666" i="40" l="1"/>
  <c r="R666" i="40"/>
  <c r="S666" i="40" s="1"/>
  <c r="T666" i="40" s="1"/>
  <c r="L666" i="40"/>
  <c r="Q666" i="40"/>
  <c r="P666" i="40" l="1"/>
  <c r="V666" i="40" s="1"/>
  <c r="H667" i="40"/>
  <c r="X667" i="40" s="1"/>
  <c r="N667" i="40" s="1"/>
  <c r="G667" i="40" s="1"/>
  <c r="J667" i="40"/>
  <c r="K667" i="40" s="1"/>
  <c r="M666" i="40"/>
  <c r="U666" i="40" s="1"/>
  <c r="W666" i="40" s="1"/>
  <c r="O667" i="40" l="1"/>
  <c r="I667" i="40" l="1"/>
  <c r="L667" i="40" s="1"/>
  <c r="R667" i="40"/>
  <c r="S667" i="40" s="1"/>
  <c r="T667" i="40" s="1"/>
  <c r="M667" i="40"/>
  <c r="U667" i="40" s="1"/>
  <c r="P667" i="40"/>
  <c r="Q667" i="40"/>
  <c r="H668" i="40" l="1"/>
  <c r="X668" i="40" s="1"/>
  <c r="N668" i="40" s="1"/>
  <c r="G668" i="40" s="1"/>
  <c r="W667" i="40"/>
  <c r="V667" i="40"/>
  <c r="J668" i="40"/>
  <c r="K668" i="40" s="1"/>
  <c r="O668" i="40" l="1"/>
  <c r="I668" i="40" l="1"/>
  <c r="L668" i="40" s="1"/>
  <c r="R668" i="40"/>
  <c r="S668" i="40" s="1"/>
  <c r="T668" i="40" s="1"/>
  <c r="M668" i="40"/>
  <c r="U668" i="40" s="1"/>
  <c r="P668" i="40"/>
  <c r="Q668" i="40"/>
  <c r="H669" i="40" l="1"/>
  <c r="X669" i="40" s="1"/>
  <c r="N669" i="40" s="1"/>
  <c r="G669" i="40" s="1"/>
  <c r="W668" i="40"/>
  <c r="V668" i="40"/>
  <c r="J669" i="40" l="1"/>
  <c r="K669" i="40" s="1"/>
  <c r="O669" i="40"/>
  <c r="I669" i="40" l="1"/>
  <c r="L669" i="40" s="1"/>
  <c r="R669" i="40"/>
  <c r="S669" i="40" s="1"/>
  <c r="T669" i="40" s="1"/>
  <c r="M669" i="40"/>
  <c r="U669" i="40" s="1"/>
  <c r="P669" i="40"/>
  <c r="Q669" i="40"/>
  <c r="H670" i="40" l="1"/>
  <c r="X670" i="40" s="1"/>
  <c r="N670" i="40" s="1"/>
  <c r="G670" i="40" s="1"/>
  <c r="W669" i="40"/>
  <c r="V669" i="40"/>
  <c r="J670" i="40"/>
  <c r="K670" i="40" s="1"/>
  <c r="O670" i="40" l="1"/>
  <c r="I670" i="40" l="1"/>
  <c r="L670" i="40" s="1"/>
  <c r="R670" i="40"/>
  <c r="S670" i="40" s="1"/>
  <c r="T670" i="40" s="1"/>
  <c r="M670" i="40"/>
  <c r="P670" i="40"/>
  <c r="Q670" i="40"/>
  <c r="U670" i="40" l="1"/>
  <c r="H671" i="40"/>
  <c r="X671" i="40" s="1"/>
  <c r="N671" i="40" s="1"/>
  <c r="G671" i="40" s="1"/>
  <c r="W670" i="40"/>
  <c r="V670" i="40"/>
  <c r="J671" i="40"/>
  <c r="K671" i="40" s="1"/>
  <c r="O671" i="40" l="1"/>
  <c r="I671" i="40" l="1"/>
  <c r="L671" i="40" s="1"/>
  <c r="R671" i="40"/>
  <c r="S671" i="40" s="1"/>
  <c r="T671" i="40" s="1"/>
  <c r="M671" i="40"/>
  <c r="P671" i="40"/>
  <c r="Q671" i="40"/>
  <c r="U671" i="40" l="1"/>
  <c r="H672" i="40"/>
  <c r="X672" i="40" s="1"/>
  <c r="N672" i="40" s="1"/>
  <c r="G672" i="40" s="1"/>
  <c r="W671" i="40"/>
  <c r="V671" i="40"/>
  <c r="J672" i="40"/>
  <c r="K672" i="40" s="1"/>
  <c r="O672" i="40" l="1"/>
  <c r="I672" i="40" l="1"/>
  <c r="L672" i="40" s="1"/>
  <c r="R672" i="40"/>
  <c r="S672" i="40" s="1"/>
  <c r="T672" i="40" s="1"/>
  <c r="M672" i="40"/>
  <c r="U672" i="40" s="1"/>
  <c r="P672" i="40"/>
  <c r="Q672" i="40"/>
  <c r="H673" i="40" l="1"/>
  <c r="X673" i="40" s="1"/>
  <c r="N673" i="40" s="1"/>
  <c r="G673" i="40" s="1"/>
  <c r="W672" i="40"/>
  <c r="V672" i="40"/>
  <c r="J673" i="40"/>
  <c r="K673" i="40" s="1"/>
  <c r="O673" i="40" l="1"/>
  <c r="I673" i="40" l="1"/>
  <c r="L673" i="40" s="1"/>
  <c r="M673" i="40" s="1"/>
  <c r="R673" i="40"/>
  <c r="S673" i="40" s="1"/>
  <c r="T673" i="40" s="1"/>
  <c r="Q673" i="40"/>
  <c r="U673" i="40" l="1"/>
  <c r="P673" i="40"/>
  <c r="H674" i="40"/>
  <c r="X674" i="40" s="1"/>
  <c r="N674" i="40" s="1"/>
  <c r="G674" i="40" s="1"/>
  <c r="W673" i="40"/>
  <c r="V673" i="40"/>
  <c r="J674" i="40"/>
  <c r="K674" i="40" s="1"/>
  <c r="O674" i="40" l="1"/>
  <c r="I674" i="40" l="1"/>
  <c r="R674" i="40"/>
  <c r="S674" i="40" s="1"/>
  <c r="T674" i="40" s="1"/>
  <c r="L674" i="40"/>
  <c r="Q674" i="40"/>
  <c r="H675" i="40" l="1"/>
  <c r="X675" i="40" s="1"/>
  <c r="N675" i="40" s="1"/>
  <c r="G675" i="40" s="1"/>
  <c r="P674" i="40"/>
  <c r="V674" i="40" s="1"/>
  <c r="J675" i="40"/>
  <c r="K675" i="40" s="1"/>
  <c r="M674" i="40"/>
  <c r="U674" i="40" s="1"/>
  <c r="W674" i="40" s="1"/>
  <c r="O675" i="40" l="1"/>
  <c r="I675" i="40" l="1"/>
  <c r="L675" i="40" s="1"/>
  <c r="R675" i="40"/>
  <c r="S675" i="40" s="1"/>
  <c r="T675" i="40" s="1"/>
  <c r="M675" i="40"/>
  <c r="P675" i="40"/>
  <c r="Q675" i="40"/>
  <c r="H676" i="40" l="1"/>
  <c r="X676" i="40" s="1"/>
  <c r="N676" i="40" s="1"/>
  <c r="G676" i="40" s="1"/>
  <c r="U675" i="40"/>
  <c r="W675" i="40" s="1"/>
  <c r="V675" i="40"/>
  <c r="J676" i="40"/>
  <c r="K676" i="40" s="1"/>
  <c r="O676" i="40" l="1"/>
  <c r="I676" i="40" s="1"/>
  <c r="L676" i="40" s="1"/>
  <c r="R676" i="40" l="1"/>
  <c r="S676" i="40" s="1"/>
  <c r="T676" i="40" s="1"/>
  <c r="M676" i="40"/>
  <c r="U676" i="40" s="1"/>
  <c r="P676" i="40"/>
  <c r="V676" i="40" s="1"/>
  <c r="Q676" i="40"/>
  <c r="H677" i="40" l="1"/>
  <c r="X677" i="40" s="1"/>
  <c r="N677" i="40" s="1"/>
  <c r="G677" i="40" s="1"/>
  <c r="W676" i="40"/>
  <c r="J677" i="40"/>
  <c r="K677" i="40" s="1"/>
  <c r="O677" i="40" l="1"/>
  <c r="I677" i="40" l="1"/>
  <c r="L677" i="40" s="1"/>
  <c r="R677" i="40"/>
  <c r="S677" i="40" s="1"/>
  <c r="T677" i="40" s="1"/>
  <c r="M677" i="40"/>
  <c r="U677" i="40" s="1"/>
  <c r="P677" i="40"/>
  <c r="Q677" i="40"/>
  <c r="H678" i="40" l="1"/>
  <c r="X678" i="40" s="1"/>
  <c r="N678" i="40" s="1"/>
  <c r="G678" i="40" s="1"/>
  <c r="W677" i="40"/>
  <c r="V677" i="40"/>
  <c r="J678" i="40"/>
  <c r="K678" i="40" s="1"/>
  <c r="O678" i="40" l="1"/>
  <c r="I678" i="40" l="1"/>
  <c r="L678" i="40" s="1"/>
  <c r="R678" i="40"/>
  <c r="S678" i="40" s="1"/>
  <c r="T678" i="40" s="1"/>
  <c r="M678" i="40"/>
  <c r="P678" i="40"/>
  <c r="Q678" i="40"/>
  <c r="H679" i="40" l="1"/>
  <c r="X679" i="40" s="1"/>
  <c r="N679" i="40" s="1"/>
  <c r="G679" i="40" s="1"/>
  <c r="U678" i="40"/>
  <c r="W678" i="40" s="1"/>
  <c r="V678" i="40"/>
  <c r="J679" i="40"/>
  <c r="K679" i="40" s="1"/>
  <c r="O679" i="40" l="1"/>
  <c r="I679" i="40" s="1"/>
  <c r="R679" i="40" l="1"/>
  <c r="S679" i="40" s="1"/>
  <c r="T679" i="40" s="1"/>
  <c r="L679" i="40"/>
  <c r="M679" i="40" s="1"/>
  <c r="U679" i="40" s="1"/>
  <c r="Q679" i="40"/>
  <c r="H680" i="40" l="1"/>
  <c r="X680" i="40" s="1"/>
  <c r="N680" i="40" s="1"/>
  <c r="G680" i="40" s="1"/>
  <c r="W679" i="40"/>
  <c r="P679" i="40"/>
  <c r="V679" i="40" s="1"/>
  <c r="J680" i="40"/>
  <c r="K680" i="40" s="1"/>
  <c r="O680" i="40" l="1"/>
  <c r="I680" i="40" l="1"/>
  <c r="L680" i="40" s="1"/>
  <c r="R680" i="40"/>
  <c r="S680" i="40" s="1"/>
  <c r="T680" i="40" s="1"/>
  <c r="M680" i="40"/>
  <c r="U680" i="40" s="1"/>
  <c r="P680" i="40"/>
  <c r="Q680" i="40"/>
  <c r="H681" i="40" l="1"/>
  <c r="X681" i="40" s="1"/>
  <c r="N681" i="40" s="1"/>
  <c r="G681" i="40" s="1"/>
  <c r="W680" i="40"/>
  <c r="V680" i="40"/>
  <c r="J681" i="40"/>
  <c r="K681" i="40" s="1"/>
  <c r="O681" i="40" l="1"/>
  <c r="I681" i="40" l="1"/>
  <c r="L681" i="40" s="1"/>
  <c r="R681" i="40"/>
  <c r="S681" i="40" s="1"/>
  <c r="T681" i="40" s="1"/>
  <c r="M681" i="40"/>
  <c r="U681" i="40" s="1"/>
  <c r="P681" i="40"/>
  <c r="Q681" i="40"/>
  <c r="H682" i="40" l="1"/>
  <c r="X682" i="40" s="1"/>
  <c r="N682" i="40" s="1"/>
  <c r="G682" i="40" s="1"/>
  <c r="W681" i="40"/>
  <c r="V681" i="40"/>
  <c r="J682" i="40"/>
  <c r="K682" i="40" s="1"/>
  <c r="O682" i="40" l="1"/>
  <c r="I682" i="40" l="1"/>
  <c r="L682" i="40" s="1"/>
  <c r="R682" i="40"/>
  <c r="S682" i="40" s="1"/>
  <c r="T682" i="40" s="1"/>
  <c r="M682" i="40"/>
  <c r="U682" i="40" s="1"/>
  <c r="P682" i="40"/>
  <c r="Q682" i="40"/>
  <c r="H683" i="40" l="1"/>
  <c r="X683" i="40" s="1"/>
  <c r="N683" i="40" s="1"/>
  <c r="G683" i="40" s="1"/>
  <c r="W682" i="40"/>
  <c r="V682" i="40"/>
  <c r="J683" i="40"/>
  <c r="K683" i="40" s="1"/>
  <c r="O683" i="40" l="1"/>
  <c r="I683" i="40" l="1"/>
  <c r="L683" i="40" s="1"/>
  <c r="R683" i="40"/>
  <c r="S683" i="40" s="1"/>
  <c r="T683" i="40" s="1"/>
  <c r="M683" i="40"/>
  <c r="U683" i="40" s="1"/>
  <c r="P683" i="40"/>
  <c r="Q683" i="40"/>
  <c r="H684" i="40" l="1"/>
  <c r="X684" i="40" s="1"/>
  <c r="N684" i="40" s="1"/>
  <c r="G684" i="40" s="1"/>
  <c r="W683" i="40"/>
  <c r="V683" i="40"/>
  <c r="J684" i="40"/>
  <c r="K684" i="40" s="1"/>
  <c r="O684" i="40" l="1"/>
  <c r="I684" i="40" l="1"/>
  <c r="L684" i="40" s="1"/>
  <c r="R684" i="40"/>
  <c r="S684" i="40" s="1"/>
  <c r="T684" i="40" s="1"/>
  <c r="M684" i="40"/>
  <c r="U684" i="40" s="1"/>
  <c r="P684" i="40"/>
  <c r="Q684" i="40"/>
  <c r="H685" i="40" l="1"/>
  <c r="X685" i="40" s="1"/>
  <c r="N685" i="40" s="1"/>
  <c r="G685" i="40" s="1"/>
  <c r="W684" i="40"/>
  <c r="V684" i="40"/>
  <c r="J685" i="40"/>
  <c r="K685" i="40" s="1"/>
  <c r="O685" i="40" l="1"/>
  <c r="I685" i="40" l="1"/>
  <c r="L685" i="40" s="1"/>
  <c r="P685" i="40" s="1"/>
  <c r="R685" i="40"/>
  <c r="S685" i="40" s="1"/>
  <c r="T685" i="40" s="1"/>
  <c r="Q685" i="40"/>
  <c r="M685" i="40" l="1"/>
  <c r="U685" i="40" s="1"/>
  <c r="H686" i="40"/>
  <c r="X686" i="40" s="1"/>
  <c r="N686" i="40" s="1"/>
  <c r="G686" i="40" s="1"/>
  <c r="W685" i="40"/>
  <c r="V685" i="40"/>
  <c r="J686" i="40"/>
  <c r="K686" i="40" s="1"/>
  <c r="O686" i="40" l="1"/>
  <c r="I686" i="40" l="1"/>
  <c r="L686" i="40" s="1"/>
  <c r="R686" i="40"/>
  <c r="M686" i="40"/>
  <c r="P686" i="40"/>
  <c r="Q686" i="40"/>
  <c r="H687" i="40" l="1"/>
  <c r="X687" i="40" s="1"/>
  <c r="N687" i="40" s="1"/>
  <c r="G687" i="40" s="1"/>
  <c r="S686" i="40"/>
  <c r="T686" i="40" s="1"/>
  <c r="V686" i="40"/>
  <c r="J687" i="40" l="1"/>
  <c r="K687" i="40" s="1"/>
  <c r="U686" i="40"/>
  <c r="W686" i="40" s="1"/>
  <c r="O687" i="40"/>
  <c r="I687" i="40" s="1"/>
  <c r="L687" i="40" s="1"/>
  <c r="R687" i="40" l="1"/>
  <c r="M687" i="40"/>
  <c r="P687" i="40"/>
  <c r="V687" i="40" s="1"/>
  <c r="Q687" i="40"/>
  <c r="H688" i="40" l="1"/>
  <c r="X688" i="40" s="1"/>
  <c r="N688" i="40" s="1"/>
  <c r="G688" i="40" s="1"/>
  <c r="S687" i="40"/>
  <c r="T687" i="40" s="1"/>
  <c r="J688" i="40"/>
  <c r="K688" i="40" s="1"/>
  <c r="U687" i="40" l="1"/>
  <c r="W687" i="40" s="1"/>
  <c r="O688" i="40"/>
  <c r="I688" i="40" s="1"/>
  <c r="L688" i="40" s="1"/>
  <c r="R688" i="40" l="1"/>
  <c r="M688" i="40"/>
  <c r="P688" i="40"/>
  <c r="V688" i="40" s="1"/>
  <c r="Q688" i="40"/>
  <c r="H689" i="40" l="1"/>
  <c r="X689" i="40" s="1"/>
  <c r="N689" i="40" s="1"/>
  <c r="G689" i="40" s="1"/>
  <c r="S688" i="40"/>
  <c r="T688" i="40" s="1"/>
  <c r="J689" i="40"/>
  <c r="K689" i="40" s="1"/>
  <c r="U688" i="40" l="1"/>
  <c r="W688" i="40" s="1"/>
  <c r="O689" i="40"/>
  <c r="I689" i="40" s="1"/>
  <c r="R689" i="40" l="1"/>
  <c r="L689" i="40"/>
  <c r="Q689" i="40"/>
  <c r="H690" i="40" l="1"/>
  <c r="X690" i="40" s="1"/>
  <c r="N690" i="40" s="1"/>
  <c r="G690" i="40" s="1"/>
  <c r="P689" i="40"/>
  <c r="V689" i="40" s="1"/>
  <c r="S689" i="40"/>
  <c r="T689" i="40" s="1"/>
  <c r="J690" i="40"/>
  <c r="K690" i="40" s="1"/>
  <c r="M689" i="40"/>
  <c r="U689" i="40" l="1"/>
  <c r="W689" i="40" s="1"/>
  <c r="O690" i="40"/>
  <c r="I690" i="40" s="1"/>
  <c r="L690" i="40" s="1"/>
  <c r="R690" i="40" l="1"/>
  <c r="M690" i="40"/>
  <c r="P690" i="40"/>
  <c r="V690" i="40" s="1"/>
  <c r="Q690" i="40"/>
  <c r="H691" i="40" l="1"/>
  <c r="X691" i="40" s="1"/>
  <c r="N691" i="40" s="1"/>
  <c r="G691" i="40" s="1"/>
  <c r="S690" i="40"/>
  <c r="T690" i="40" s="1"/>
  <c r="J691" i="40"/>
  <c r="K691" i="40" s="1"/>
  <c r="U690" i="40" l="1"/>
  <c r="W690" i="40" s="1"/>
  <c r="O691" i="40"/>
  <c r="I691" i="40" s="1"/>
  <c r="L691" i="40" s="1"/>
  <c r="R691" i="40" l="1"/>
  <c r="M691" i="40"/>
  <c r="P691" i="40"/>
  <c r="V691" i="40" s="1"/>
  <c r="Q691" i="40"/>
  <c r="H692" i="40" l="1"/>
  <c r="X692" i="40" s="1"/>
  <c r="N692" i="40" s="1"/>
  <c r="G692" i="40" s="1"/>
  <c r="S691" i="40"/>
  <c r="T691" i="40" s="1"/>
  <c r="J692" i="40"/>
  <c r="K692" i="40" s="1"/>
  <c r="U691" i="40" l="1"/>
  <c r="W691" i="40" s="1"/>
  <c r="O692" i="40"/>
  <c r="I692" i="40" s="1"/>
  <c r="L692" i="40" s="1"/>
  <c r="R692" i="40" l="1"/>
  <c r="S692" i="40" s="1"/>
  <c r="T692" i="40" s="1"/>
  <c r="M692" i="40"/>
  <c r="U692" i="40" s="1"/>
  <c r="P692" i="40"/>
  <c r="V692" i="40" s="1"/>
  <c r="Q692" i="40"/>
  <c r="H693" i="40" l="1"/>
  <c r="X693" i="40" s="1"/>
  <c r="N693" i="40" s="1"/>
  <c r="G693" i="40" s="1"/>
  <c r="W692" i="40"/>
  <c r="J693" i="40"/>
  <c r="K693" i="40" s="1"/>
  <c r="O693" i="40" l="1"/>
  <c r="I693" i="40" l="1"/>
  <c r="L693" i="40" s="1"/>
  <c r="R693" i="40"/>
  <c r="S693" i="40" s="1"/>
  <c r="T693" i="40" s="1"/>
  <c r="M693" i="40"/>
  <c r="U693" i="40" s="1"/>
  <c r="P693" i="40"/>
  <c r="Q693" i="40"/>
  <c r="H694" i="40" l="1"/>
  <c r="X694" i="40" s="1"/>
  <c r="N694" i="40" s="1"/>
  <c r="G694" i="40" s="1"/>
  <c r="W693" i="40"/>
  <c r="V693" i="40"/>
  <c r="J694" i="40"/>
  <c r="K694" i="40" s="1"/>
  <c r="O694" i="40" l="1"/>
  <c r="I694" i="40" l="1"/>
  <c r="L694" i="40" s="1"/>
  <c r="R694" i="40"/>
  <c r="S694" i="40" s="1"/>
  <c r="T694" i="40" s="1"/>
  <c r="M694" i="40"/>
  <c r="P694" i="40"/>
  <c r="Q694" i="40"/>
  <c r="H695" i="40" l="1"/>
  <c r="X695" i="40" s="1"/>
  <c r="N695" i="40" s="1"/>
  <c r="G695" i="40" s="1"/>
  <c r="U694" i="40"/>
  <c r="W694" i="40" s="1"/>
  <c r="V694" i="40"/>
  <c r="J695" i="40"/>
  <c r="K695" i="40" s="1"/>
  <c r="O695" i="40" l="1"/>
  <c r="I695" i="40" s="1"/>
  <c r="L695" i="40" s="1"/>
  <c r="R695" i="40" l="1"/>
  <c r="S695" i="40" s="1"/>
  <c r="T695" i="40" s="1"/>
  <c r="M695" i="40"/>
  <c r="U695" i="40" s="1"/>
  <c r="P695" i="40"/>
  <c r="V695" i="40" s="1"/>
  <c r="Q695" i="40"/>
  <c r="H696" i="40" l="1"/>
  <c r="X696" i="40" s="1"/>
  <c r="N696" i="40" s="1"/>
  <c r="G696" i="40" s="1"/>
  <c r="W695" i="40"/>
  <c r="J696" i="40"/>
  <c r="K696" i="40" s="1"/>
  <c r="O696" i="40" l="1"/>
  <c r="I696" i="40" l="1"/>
  <c r="R696" i="40"/>
  <c r="S696" i="40" s="1"/>
  <c r="T696" i="40" s="1"/>
  <c r="L696" i="40"/>
  <c r="Q696" i="40"/>
  <c r="P696" i="40" l="1"/>
  <c r="V696" i="40"/>
  <c r="H697" i="40"/>
  <c r="X697" i="40" s="1"/>
  <c r="N697" i="40" s="1"/>
  <c r="G697" i="40" s="1"/>
  <c r="M696" i="40"/>
  <c r="U696" i="40" s="1"/>
  <c r="W696" i="40" s="1"/>
  <c r="J697" i="40"/>
  <c r="K697" i="40" s="1"/>
  <c r="O697" i="40" l="1"/>
  <c r="I697" i="40" l="1"/>
  <c r="R697" i="40"/>
  <c r="S697" i="40" s="1"/>
  <c r="T697" i="40" s="1"/>
  <c r="L697" i="40"/>
  <c r="Q697" i="40"/>
  <c r="P697" i="40" l="1"/>
  <c r="V697" i="40"/>
  <c r="H698" i="40"/>
  <c r="X698" i="40" s="1"/>
  <c r="N698" i="40" s="1"/>
  <c r="G698" i="40" s="1"/>
  <c r="J698" i="40"/>
  <c r="K698" i="40" s="1"/>
  <c r="M697" i="40"/>
  <c r="U697" i="40" s="1"/>
  <c r="W697" i="40" s="1"/>
  <c r="O698" i="40" l="1"/>
  <c r="I698" i="40" l="1"/>
  <c r="L698" i="40" s="1"/>
  <c r="R698" i="40"/>
  <c r="M698" i="40"/>
  <c r="P698" i="40"/>
  <c r="Q698" i="40"/>
  <c r="S698" i="40" l="1"/>
  <c r="T698" i="40"/>
  <c r="H699" i="40"/>
  <c r="X699" i="40" s="1"/>
  <c r="N699" i="40" s="1"/>
  <c r="G699" i="40" s="1"/>
  <c r="U698" i="40"/>
  <c r="W698" i="40" s="1"/>
  <c r="V698" i="40"/>
  <c r="J699" i="40"/>
  <c r="K699" i="40" s="1"/>
  <c r="O699" i="40" l="1"/>
  <c r="I699" i="40" s="1"/>
  <c r="L699" i="40" s="1"/>
  <c r="R699" i="40" l="1"/>
  <c r="M699" i="40"/>
  <c r="P699" i="40"/>
  <c r="V699" i="40" s="1"/>
  <c r="Q699" i="40"/>
  <c r="H700" i="40" l="1"/>
  <c r="X700" i="40" s="1"/>
  <c r="N700" i="40" s="1"/>
  <c r="G700" i="40" s="1"/>
  <c r="S699" i="40"/>
  <c r="T699" i="40" s="1"/>
  <c r="J700" i="40"/>
  <c r="K700" i="40" s="1"/>
  <c r="U699" i="40" l="1"/>
  <c r="W699" i="40" s="1"/>
  <c r="O700" i="40"/>
  <c r="I700" i="40" s="1"/>
  <c r="R700" i="40" l="1"/>
  <c r="S700" i="40" s="1"/>
  <c r="T700" i="40" s="1"/>
  <c r="L700" i="40"/>
  <c r="M700" i="40" s="1"/>
  <c r="U700" i="40" s="1"/>
  <c r="Q700" i="40"/>
  <c r="H701" i="40" l="1"/>
  <c r="X701" i="40" s="1"/>
  <c r="N701" i="40" s="1"/>
  <c r="G701" i="40" s="1"/>
  <c r="W700" i="40"/>
  <c r="P700" i="40"/>
  <c r="V700" i="40" s="1"/>
  <c r="J701" i="40"/>
  <c r="K701" i="40" s="1"/>
  <c r="O701" i="40" l="1"/>
  <c r="I701" i="40" l="1"/>
  <c r="L701" i="40" s="1"/>
  <c r="R701" i="40"/>
  <c r="S701" i="40" s="1"/>
  <c r="T701" i="40" s="1"/>
  <c r="M701" i="40"/>
  <c r="U701" i="40" s="1"/>
  <c r="P701" i="40"/>
  <c r="Q701" i="40"/>
  <c r="H702" i="40" l="1"/>
  <c r="X702" i="40" s="1"/>
  <c r="N702" i="40" s="1"/>
  <c r="G702" i="40" s="1"/>
  <c r="W701" i="40"/>
  <c r="V701" i="40"/>
  <c r="J702" i="40"/>
  <c r="K702" i="40" s="1"/>
  <c r="O702" i="40" l="1"/>
  <c r="I702" i="40" l="1"/>
  <c r="L702" i="40" s="1"/>
  <c r="R702" i="40"/>
  <c r="S702" i="40" s="1"/>
  <c r="T702" i="40" s="1"/>
  <c r="M702" i="40"/>
  <c r="U702" i="40" s="1"/>
  <c r="P702" i="40"/>
  <c r="Q702" i="40"/>
  <c r="H703" i="40" l="1"/>
  <c r="X703" i="40" s="1"/>
  <c r="N703" i="40" s="1"/>
  <c r="G703" i="40" s="1"/>
  <c r="W702" i="40"/>
  <c r="V702" i="40"/>
  <c r="J703" i="40"/>
  <c r="K703" i="40" s="1"/>
  <c r="O703" i="40" l="1"/>
  <c r="I703" i="40" l="1"/>
  <c r="L703" i="40" s="1"/>
  <c r="R703" i="40"/>
  <c r="S703" i="40" s="1"/>
  <c r="T703" i="40" s="1"/>
  <c r="M703" i="40"/>
  <c r="U703" i="40" s="1"/>
  <c r="P703" i="40"/>
  <c r="Q703" i="40"/>
  <c r="H704" i="40" l="1"/>
  <c r="X704" i="40" s="1"/>
  <c r="N704" i="40" s="1"/>
  <c r="G704" i="40" s="1"/>
  <c r="W703" i="40"/>
  <c r="V703" i="40"/>
  <c r="J704" i="40"/>
  <c r="K704" i="40" s="1"/>
  <c r="O704" i="40" l="1"/>
  <c r="I704" i="40" l="1"/>
  <c r="L704" i="40" s="1"/>
  <c r="R704" i="40"/>
  <c r="S704" i="40" s="1"/>
  <c r="T704" i="40" s="1"/>
  <c r="M704" i="40"/>
  <c r="U704" i="40" s="1"/>
  <c r="P704" i="40"/>
  <c r="Q704" i="40"/>
  <c r="H705" i="40" l="1"/>
  <c r="X705" i="40" s="1"/>
  <c r="N705" i="40" s="1"/>
  <c r="G705" i="40" s="1"/>
  <c r="W704" i="40"/>
  <c r="V704" i="40"/>
  <c r="J705" i="40"/>
  <c r="K705" i="40" s="1"/>
  <c r="O705" i="40" l="1"/>
  <c r="I705" i="40" l="1"/>
  <c r="L705" i="40" s="1"/>
  <c r="R705" i="40"/>
  <c r="S705" i="40" s="1"/>
  <c r="T705" i="40" s="1"/>
  <c r="M705" i="40"/>
  <c r="U705" i="40" s="1"/>
  <c r="P705" i="40"/>
  <c r="Q705" i="40"/>
  <c r="H706" i="40" l="1"/>
  <c r="X706" i="40" s="1"/>
  <c r="N706" i="40" s="1"/>
  <c r="G706" i="40" s="1"/>
  <c r="W705" i="40"/>
  <c r="V705" i="40"/>
  <c r="J706" i="40"/>
  <c r="K706" i="40" s="1"/>
  <c r="O706" i="40" l="1"/>
  <c r="I706" i="40" l="1"/>
  <c r="L706" i="40" s="1"/>
  <c r="R706" i="40"/>
  <c r="S706" i="40" s="1"/>
  <c r="T706" i="40" s="1"/>
  <c r="M706" i="40"/>
  <c r="U706" i="40" s="1"/>
  <c r="P706" i="40"/>
  <c r="Q706" i="40"/>
  <c r="H707" i="40" l="1"/>
  <c r="X707" i="40" s="1"/>
  <c r="N707" i="40" s="1"/>
  <c r="G707" i="40" s="1"/>
  <c r="W706" i="40"/>
  <c r="V706" i="40"/>
  <c r="J707" i="40"/>
  <c r="K707" i="40" s="1"/>
  <c r="O707" i="40" l="1"/>
  <c r="I707" i="40" l="1"/>
  <c r="L707" i="40" s="1"/>
  <c r="R707" i="40"/>
  <c r="S707" i="40" s="1"/>
  <c r="T707" i="40" s="1"/>
  <c r="M707" i="40"/>
  <c r="U707" i="40" s="1"/>
  <c r="P707" i="40"/>
  <c r="Q707" i="40"/>
  <c r="H708" i="40" l="1"/>
  <c r="X708" i="40" s="1"/>
  <c r="N708" i="40" s="1"/>
  <c r="G708" i="40" s="1"/>
  <c r="W707" i="40"/>
  <c r="V707" i="40"/>
  <c r="J708" i="40"/>
  <c r="K708" i="40" s="1"/>
  <c r="O708" i="40" l="1"/>
  <c r="I708" i="40" l="1"/>
  <c r="L708" i="40" s="1"/>
  <c r="R708" i="40"/>
  <c r="S708" i="40" s="1"/>
  <c r="T708" i="40" s="1"/>
  <c r="M708" i="40"/>
  <c r="U708" i="40" s="1"/>
  <c r="P708" i="40"/>
  <c r="Q708" i="40"/>
  <c r="H709" i="40" l="1"/>
  <c r="X709" i="40" s="1"/>
  <c r="N709" i="40" s="1"/>
  <c r="G709" i="40" s="1"/>
  <c r="W708" i="40"/>
  <c r="V708" i="40"/>
  <c r="J709" i="40"/>
  <c r="K709" i="40" s="1"/>
  <c r="O709" i="40" l="1"/>
  <c r="I709" i="40" l="1"/>
  <c r="L709" i="40" s="1"/>
  <c r="R709" i="40"/>
  <c r="S709" i="40" s="1"/>
  <c r="T709" i="40" s="1"/>
  <c r="M709" i="40"/>
  <c r="U709" i="40" s="1"/>
  <c r="P709" i="40"/>
  <c r="Q709" i="40"/>
  <c r="H710" i="40" l="1"/>
  <c r="X710" i="40" s="1"/>
  <c r="N710" i="40" s="1"/>
  <c r="G710" i="40" s="1"/>
  <c r="W709" i="40"/>
  <c r="V709" i="40"/>
  <c r="J710" i="40"/>
  <c r="K710" i="40" s="1"/>
  <c r="O710" i="40" l="1"/>
  <c r="I710" i="40" l="1"/>
  <c r="L710" i="40" s="1"/>
  <c r="R710" i="40"/>
  <c r="S710" i="40" s="1"/>
  <c r="T710" i="40" s="1"/>
  <c r="M710" i="40"/>
  <c r="U710" i="40" s="1"/>
  <c r="P710" i="40"/>
  <c r="Q710" i="40"/>
  <c r="H711" i="40" l="1"/>
  <c r="X711" i="40" s="1"/>
  <c r="N711" i="40" s="1"/>
  <c r="G711" i="40" s="1"/>
  <c r="W710" i="40"/>
  <c r="V710" i="40"/>
  <c r="J711" i="40"/>
  <c r="K711" i="40" s="1"/>
  <c r="O711" i="40" l="1"/>
  <c r="I711" i="40" l="1"/>
  <c r="L711" i="40" s="1"/>
  <c r="R711" i="40"/>
  <c r="S711" i="40" s="1"/>
  <c r="T711" i="40" s="1"/>
  <c r="M711" i="40"/>
  <c r="U711" i="40" s="1"/>
  <c r="P711" i="40"/>
  <c r="Q711" i="40"/>
  <c r="H712" i="40" l="1"/>
  <c r="X712" i="40" s="1"/>
  <c r="N712" i="40" s="1"/>
  <c r="G712" i="40" s="1"/>
  <c r="W711" i="40"/>
  <c r="V711" i="40"/>
  <c r="J712" i="40"/>
  <c r="K712" i="40" s="1"/>
  <c r="O712" i="40" l="1"/>
  <c r="I712" i="40" l="1"/>
  <c r="L712" i="40" s="1"/>
  <c r="R712" i="40"/>
  <c r="S712" i="40" s="1"/>
  <c r="T712" i="40" s="1"/>
  <c r="M712" i="40"/>
  <c r="U712" i="40" s="1"/>
  <c r="P712" i="40"/>
  <c r="Q712" i="40"/>
  <c r="H713" i="40" l="1"/>
  <c r="X713" i="40" s="1"/>
  <c r="N713" i="40" s="1"/>
  <c r="G713" i="40" s="1"/>
  <c r="W712" i="40"/>
  <c r="V712" i="40"/>
  <c r="J713" i="40"/>
  <c r="K713" i="40" s="1"/>
  <c r="O713" i="40" l="1"/>
  <c r="I713" i="40" l="1"/>
  <c r="L713" i="40" s="1"/>
  <c r="R713" i="40"/>
  <c r="S713" i="40" s="1"/>
  <c r="T713" i="40" s="1"/>
  <c r="M713" i="40"/>
  <c r="P713" i="40"/>
  <c r="Q713" i="40"/>
  <c r="U713" i="40" l="1"/>
  <c r="H714" i="40"/>
  <c r="X714" i="40" s="1"/>
  <c r="N714" i="40" s="1"/>
  <c r="G714" i="40" s="1"/>
  <c r="W713" i="40"/>
  <c r="V713" i="40"/>
  <c r="J714" i="40"/>
  <c r="K714" i="40" s="1"/>
  <c r="O714" i="40" l="1"/>
  <c r="I714" i="40" l="1"/>
  <c r="L714" i="40" s="1"/>
  <c r="R714" i="40"/>
  <c r="S714" i="40" s="1"/>
  <c r="T714" i="40" s="1"/>
  <c r="M714" i="40"/>
  <c r="P714" i="40"/>
  <c r="Q714" i="40"/>
  <c r="U714" i="40" l="1"/>
  <c r="H715" i="40"/>
  <c r="X715" i="40" s="1"/>
  <c r="N715" i="40" s="1"/>
  <c r="G715" i="40" s="1"/>
  <c r="W714" i="40"/>
  <c r="V714" i="40"/>
  <c r="J715" i="40"/>
  <c r="K715" i="40" s="1"/>
  <c r="O715" i="40" l="1"/>
  <c r="Q715" i="40"/>
  <c r="H716" i="40" l="1"/>
  <c r="X716" i="40" s="1"/>
  <c r="N716" i="40" s="1"/>
  <c r="G716" i="40" s="1"/>
  <c r="I715" i="40"/>
  <c r="L715" i="40" s="1"/>
  <c r="R715" i="40"/>
  <c r="S715" i="40" s="1"/>
  <c r="T715" i="40" s="1"/>
  <c r="J716" i="40"/>
  <c r="K716" i="40" s="1"/>
  <c r="M715" i="40"/>
  <c r="P715" i="40"/>
  <c r="U715" i="40" l="1"/>
  <c r="W715" i="40" s="1"/>
  <c r="V715" i="40"/>
  <c r="O716" i="40"/>
  <c r="I716" i="40" s="1"/>
  <c r="L716" i="40" s="1"/>
  <c r="R716" i="40" l="1"/>
  <c r="S716" i="40" s="1"/>
  <c r="T716" i="40" s="1"/>
  <c r="M716" i="40"/>
  <c r="P716" i="40"/>
  <c r="V716" i="40" s="1"/>
  <c r="Q716" i="40"/>
  <c r="U716" i="40" l="1"/>
  <c r="H717" i="40"/>
  <c r="X717" i="40" s="1"/>
  <c r="N717" i="40" s="1"/>
  <c r="G717" i="40" s="1"/>
  <c r="W716" i="40"/>
  <c r="J717" i="40"/>
  <c r="K717" i="40" s="1"/>
  <c r="O717" i="40" l="1"/>
  <c r="I717" i="40" l="1"/>
  <c r="L717" i="40" s="1"/>
  <c r="M717" i="40" s="1"/>
  <c r="R717" i="40"/>
  <c r="S717" i="40" s="1"/>
  <c r="T717" i="40" s="1"/>
  <c r="Q717" i="40"/>
  <c r="U717" i="40" l="1"/>
  <c r="P717" i="40"/>
  <c r="H718" i="40"/>
  <c r="X718" i="40" s="1"/>
  <c r="N718" i="40" s="1"/>
  <c r="G718" i="40" s="1"/>
  <c r="W717" i="40"/>
  <c r="V717" i="40"/>
  <c r="J718" i="40"/>
  <c r="K718" i="40" s="1"/>
  <c r="O718" i="40" l="1"/>
  <c r="I718" i="40" l="1"/>
  <c r="L718" i="40" s="1"/>
  <c r="R718" i="40"/>
  <c r="S718" i="40" s="1"/>
  <c r="T718" i="40" s="1"/>
  <c r="M718" i="40"/>
  <c r="P718" i="40"/>
  <c r="Q718" i="40"/>
  <c r="U718" i="40" l="1"/>
  <c r="H719" i="40"/>
  <c r="X719" i="40" s="1"/>
  <c r="N719" i="40" s="1"/>
  <c r="G719" i="40" s="1"/>
  <c r="W718" i="40"/>
  <c r="V718" i="40"/>
  <c r="J719" i="40"/>
  <c r="K719" i="40" s="1"/>
  <c r="O719" i="40" l="1"/>
  <c r="I719" i="40" l="1"/>
  <c r="R719" i="40"/>
  <c r="S719" i="40" s="1"/>
  <c r="T719" i="40" s="1"/>
  <c r="L719" i="40"/>
  <c r="Q719" i="40"/>
  <c r="P719" i="40" l="1"/>
  <c r="V719" i="40" s="1"/>
  <c r="H720" i="40"/>
  <c r="X720" i="40" s="1"/>
  <c r="N720" i="40" s="1"/>
  <c r="G720" i="40" s="1"/>
  <c r="M719" i="40"/>
  <c r="U719" i="40" s="1"/>
  <c r="W719" i="40" s="1"/>
  <c r="J720" i="40"/>
  <c r="K720" i="40" s="1"/>
  <c r="O720" i="40" l="1"/>
  <c r="I720" i="40" l="1"/>
  <c r="L720" i="40" s="1"/>
  <c r="R720" i="40"/>
  <c r="S720" i="40" s="1"/>
  <c r="T720" i="40" s="1"/>
  <c r="M720" i="40"/>
  <c r="U720" i="40" s="1"/>
  <c r="P720" i="40"/>
  <c r="Q720" i="40"/>
  <c r="H721" i="40" l="1"/>
  <c r="X721" i="40" s="1"/>
  <c r="N721" i="40" s="1"/>
  <c r="G721" i="40" s="1"/>
  <c r="W720" i="40"/>
  <c r="V720" i="40"/>
  <c r="J721" i="40"/>
  <c r="K721" i="40" s="1"/>
  <c r="O721" i="40" l="1"/>
  <c r="I721" i="40" l="1"/>
  <c r="L721" i="40" s="1"/>
  <c r="R721" i="40"/>
  <c r="S721" i="40" s="1"/>
  <c r="T721" i="40" s="1"/>
  <c r="M721" i="40"/>
  <c r="U721" i="40" s="1"/>
  <c r="P721" i="40"/>
  <c r="Q721" i="40"/>
  <c r="H722" i="40" l="1"/>
  <c r="X722" i="40" s="1"/>
  <c r="N722" i="40" s="1"/>
  <c r="G722" i="40" s="1"/>
  <c r="W721" i="40"/>
  <c r="V721" i="40"/>
  <c r="J722" i="40"/>
  <c r="K722" i="40" s="1"/>
  <c r="O722" i="40" l="1"/>
  <c r="I722" i="40" l="1"/>
  <c r="R722" i="40"/>
  <c r="S722" i="40" s="1"/>
  <c r="T722" i="40" s="1"/>
  <c r="L722" i="40"/>
  <c r="Q722" i="40"/>
  <c r="P722" i="40" l="1"/>
  <c r="V722" i="40"/>
  <c r="H723" i="40"/>
  <c r="X723" i="40" s="1"/>
  <c r="N723" i="40" s="1"/>
  <c r="G723" i="40" s="1"/>
  <c r="M722" i="40"/>
  <c r="U722" i="40" s="1"/>
  <c r="W722" i="40" s="1"/>
  <c r="J723" i="40"/>
  <c r="K723" i="40" s="1"/>
  <c r="O723" i="40" l="1"/>
  <c r="I723" i="40" l="1"/>
  <c r="R723" i="40"/>
  <c r="S723" i="40" s="1"/>
  <c r="T723" i="40" s="1"/>
  <c r="L723" i="40"/>
  <c r="Q723" i="40"/>
  <c r="P723" i="40" l="1"/>
  <c r="V723" i="40" s="1"/>
  <c r="H724" i="40"/>
  <c r="X724" i="40" s="1"/>
  <c r="N724" i="40" s="1"/>
  <c r="G724" i="40" s="1"/>
  <c r="J724" i="40"/>
  <c r="K724" i="40" s="1"/>
  <c r="M723" i="40"/>
  <c r="U723" i="40" s="1"/>
  <c r="W723" i="40" s="1"/>
  <c r="O724" i="40" l="1"/>
  <c r="I724" i="40" l="1"/>
  <c r="L724" i="40" s="1"/>
  <c r="R724" i="40"/>
  <c r="S724" i="40" s="1"/>
  <c r="T724" i="40" s="1"/>
  <c r="M724" i="40"/>
  <c r="P724" i="40"/>
  <c r="Q724" i="40"/>
  <c r="U724" i="40" l="1"/>
  <c r="H725" i="40"/>
  <c r="X725" i="40" s="1"/>
  <c r="N725" i="40" s="1"/>
  <c r="G725" i="40" s="1"/>
  <c r="W724" i="40"/>
  <c r="V724" i="40"/>
  <c r="J725" i="40"/>
  <c r="K725" i="40" s="1"/>
  <c r="O725" i="40" l="1"/>
  <c r="I725" i="40" l="1"/>
  <c r="L725" i="40" s="1"/>
  <c r="R725" i="40"/>
  <c r="S725" i="40" s="1"/>
  <c r="T725" i="40" s="1"/>
  <c r="M725" i="40"/>
  <c r="U725" i="40" s="1"/>
  <c r="P725" i="40"/>
  <c r="Q725" i="40"/>
  <c r="H726" i="40" l="1"/>
  <c r="X726" i="40" s="1"/>
  <c r="N726" i="40" s="1"/>
  <c r="G726" i="40" s="1"/>
  <c r="W725" i="40"/>
  <c r="V725" i="40"/>
  <c r="J726" i="40"/>
  <c r="K726" i="40" s="1"/>
  <c r="O726" i="40" l="1"/>
  <c r="Q726" i="40"/>
  <c r="H727" i="40" l="1"/>
  <c r="X727" i="40" s="1"/>
  <c r="N727" i="40" s="1"/>
  <c r="G727" i="40" s="1"/>
  <c r="I726" i="40"/>
  <c r="R726" i="40"/>
  <c r="S726" i="40" s="1"/>
  <c r="T726" i="40" s="1"/>
  <c r="J727" i="40"/>
  <c r="K727" i="40" s="1"/>
  <c r="L726" i="40"/>
  <c r="P726" i="40" l="1"/>
  <c r="V726" i="40"/>
  <c r="O727" i="40"/>
  <c r="R727" i="40" s="1"/>
  <c r="S727" i="40" s="1"/>
  <c r="T727" i="40" s="1"/>
  <c r="M726" i="40"/>
  <c r="U726" i="40" s="1"/>
  <c r="W726" i="40" s="1"/>
  <c r="I727" i="40" l="1"/>
  <c r="L727" i="40" s="1"/>
  <c r="M727" i="40"/>
  <c r="U727" i="40" s="1"/>
  <c r="P727" i="40"/>
  <c r="Q727" i="40"/>
  <c r="H728" i="40" l="1"/>
  <c r="X728" i="40" s="1"/>
  <c r="N728" i="40" s="1"/>
  <c r="G728" i="40" s="1"/>
  <c r="W727" i="40"/>
  <c r="V727" i="40"/>
  <c r="J728" i="40"/>
  <c r="K728" i="40" s="1"/>
  <c r="O728" i="40" l="1"/>
  <c r="I728" i="40" s="1"/>
  <c r="L728" i="40" s="1"/>
  <c r="R728" i="40" l="1"/>
  <c r="S728" i="40" s="1"/>
  <c r="T728" i="40" s="1"/>
  <c r="M728" i="40"/>
  <c r="U728" i="40" s="1"/>
  <c r="P728" i="40"/>
  <c r="V728" i="40" s="1"/>
  <c r="Q728" i="40"/>
  <c r="H729" i="40" l="1"/>
  <c r="X729" i="40" s="1"/>
  <c r="N729" i="40" s="1"/>
  <c r="G729" i="40" s="1"/>
  <c r="W728" i="40"/>
  <c r="J729" i="40"/>
  <c r="K729" i="40" s="1"/>
  <c r="O729" i="40" l="1"/>
  <c r="I729" i="40" l="1"/>
  <c r="L729" i="40" s="1"/>
  <c r="R729" i="40"/>
  <c r="S729" i="40" s="1"/>
  <c r="T729" i="40" s="1"/>
  <c r="M729" i="40"/>
  <c r="U729" i="40" s="1"/>
  <c r="P729" i="40"/>
  <c r="Q729" i="40"/>
  <c r="H730" i="40" l="1"/>
  <c r="X730" i="40" s="1"/>
  <c r="N730" i="40" s="1"/>
  <c r="G730" i="40" s="1"/>
  <c r="W729" i="40"/>
  <c r="V729" i="40"/>
  <c r="J730" i="40"/>
  <c r="K730" i="40" s="1"/>
  <c r="O730" i="40" l="1"/>
  <c r="I730" i="40" l="1"/>
  <c r="L730" i="40" s="1"/>
  <c r="R730" i="40"/>
  <c r="S730" i="40" s="1"/>
  <c r="T730" i="40" s="1"/>
  <c r="M730" i="40"/>
  <c r="U730" i="40" s="1"/>
  <c r="P730" i="40"/>
  <c r="Q730" i="40"/>
  <c r="H731" i="40" l="1"/>
  <c r="X731" i="40" s="1"/>
  <c r="N731" i="40" s="1"/>
  <c r="G731" i="40" s="1"/>
  <c r="W730" i="40"/>
  <c r="V730" i="40"/>
  <c r="J731" i="40"/>
  <c r="K731" i="40" s="1"/>
  <c r="O731" i="40" l="1"/>
  <c r="I731" i="40" l="1"/>
  <c r="R731" i="40"/>
  <c r="S731" i="40" s="1"/>
  <c r="T731" i="40" s="1"/>
  <c r="L731" i="40"/>
  <c r="Q731" i="40"/>
  <c r="P731" i="40" l="1"/>
  <c r="V731" i="40"/>
  <c r="H732" i="40"/>
  <c r="X732" i="40" s="1"/>
  <c r="N732" i="40" s="1"/>
  <c r="G732" i="40" s="1"/>
  <c r="J732" i="40"/>
  <c r="K732" i="40" s="1"/>
  <c r="M731" i="40"/>
  <c r="U731" i="40" s="1"/>
  <c r="W731" i="40" s="1"/>
  <c r="O732" i="40" l="1"/>
  <c r="I732" i="40" l="1"/>
  <c r="L732" i="40" s="1"/>
  <c r="R732" i="40"/>
  <c r="S732" i="40" s="1"/>
  <c r="T732" i="40" s="1"/>
  <c r="M732" i="40"/>
  <c r="U732" i="40" s="1"/>
  <c r="P732" i="40"/>
  <c r="Q732" i="40"/>
  <c r="H733" i="40" l="1"/>
  <c r="X733" i="40" s="1"/>
  <c r="N733" i="40" s="1"/>
  <c r="G733" i="40" s="1"/>
  <c r="W732" i="40"/>
  <c r="V732" i="40"/>
  <c r="J733" i="40"/>
  <c r="K733" i="40" s="1"/>
  <c r="O733" i="40" l="1"/>
  <c r="I733" i="40" l="1"/>
  <c r="L733" i="40" s="1"/>
  <c r="R733" i="40"/>
  <c r="M733" i="40"/>
  <c r="P733" i="40"/>
  <c r="Q733" i="40"/>
  <c r="H734" i="40" l="1"/>
  <c r="X734" i="40" s="1"/>
  <c r="N734" i="40" s="1"/>
  <c r="G734" i="40" s="1"/>
  <c r="S733" i="40"/>
  <c r="T733" i="40" s="1"/>
  <c r="V733" i="40"/>
  <c r="J734" i="40"/>
  <c r="K734" i="40" s="1"/>
  <c r="U733" i="40" l="1"/>
  <c r="W733" i="40" s="1"/>
  <c r="O734" i="40"/>
  <c r="I734" i="40" s="1"/>
  <c r="L734" i="40" s="1"/>
  <c r="R734" i="40" l="1"/>
  <c r="S734" i="40" s="1"/>
  <c r="T734" i="40" s="1"/>
  <c r="M734" i="40"/>
  <c r="U734" i="40" s="1"/>
  <c r="P734" i="40"/>
  <c r="V734" i="40" s="1"/>
  <c r="Q734" i="40"/>
  <c r="H735" i="40" l="1"/>
  <c r="X735" i="40" s="1"/>
  <c r="N735" i="40" s="1"/>
  <c r="G735" i="40" s="1"/>
  <c r="W734" i="40"/>
  <c r="J735" i="40"/>
  <c r="K735" i="40" s="1"/>
  <c r="O735" i="40" l="1"/>
  <c r="I735" i="40" l="1"/>
  <c r="L735" i="40" s="1"/>
  <c r="R735" i="40"/>
  <c r="S735" i="40" s="1"/>
  <c r="T735" i="40" s="1"/>
  <c r="M735" i="40"/>
  <c r="U735" i="40" s="1"/>
  <c r="P735" i="40"/>
  <c r="Q735" i="40"/>
  <c r="H736" i="40" l="1"/>
  <c r="X736" i="40" s="1"/>
  <c r="N736" i="40" s="1"/>
  <c r="G736" i="40" s="1"/>
  <c r="W735" i="40"/>
  <c r="V735" i="40"/>
  <c r="J736" i="40"/>
  <c r="K736" i="40" s="1"/>
  <c r="O736" i="40" l="1"/>
  <c r="I736" i="40" l="1"/>
  <c r="R736" i="40"/>
  <c r="S736" i="40" s="1"/>
  <c r="T736" i="40" s="1"/>
  <c r="L736" i="40"/>
  <c r="M736" i="40" s="1"/>
  <c r="U736" i="40" s="1"/>
  <c r="Q736" i="40"/>
  <c r="H737" i="40" l="1"/>
  <c r="X737" i="40" s="1"/>
  <c r="N737" i="40" s="1"/>
  <c r="G737" i="40" s="1"/>
  <c r="W736" i="40"/>
  <c r="P736" i="40"/>
  <c r="V736" i="40" s="1"/>
  <c r="J737" i="40"/>
  <c r="K737" i="40" s="1"/>
  <c r="O737" i="40" l="1"/>
  <c r="I737" i="40" l="1"/>
  <c r="L737" i="40" s="1"/>
  <c r="R737" i="40"/>
  <c r="S737" i="40" s="1"/>
  <c r="T737" i="40" s="1"/>
  <c r="M737" i="40"/>
  <c r="P737" i="40"/>
  <c r="Q737" i="40"/>
  <c r="H738" i="40" l="1"/>
  <c r="X738" i="40" s="1"/>
  <c r="N738" i="40" s="1"/>
  <c r="G738" i="40" s="1"/>
  <c r="U737" i="40"/>
  <c r="W737" i="40" s="1"/>
  <c r="V737" i="40"/>
  <c r="J738" i="40"/>
  <c r="K738" i="40" s="1"/>
  <c r="O738" i="40" l="1"/>
  <c r="I738" i="40" s="1"/>
  <c r="L738" i="40" s="1"/>
  <c r="R738" i="40" l="1"/>
  <c r="S738" i="40" s="1"/>
  <c r="T738" i="40" s="1"/>
  <c r="M738" i="40"/>
  <c r="U738" i="40" s="1"/>
  <c r="P738" i="40"/>
  <c r="V738" i="40" s="1"/>
  <c r="Q738" i="40"/>
  <c r="H739" i="40" l="1"/>
  <c r="X739" i="40" s="1"/>
  <c r="N739" i="40" s="1"/>
  <c r="G739" i="40" s="1"/>
  <c r="W738" i="40"/>
  <c r="J739" i="40"/>
  <c r="K739" i="40" s="1"/>
  <c r="O739" i="40" l="1"/>
  <c r="I739" i="40" l="1"/>
  <c r="L739" i="40" s="1"/>
  <c r="R739" i="40"/>
  <c r="S739" i="40" s="1"/>
  <c r="T739" i="40" s="1"/>
  <c r="M739" i="40"/>
  <c r="P739" i="40"/>
  <c r="Q739" i="40"/>
  <c r="U739" i="40" l="1"/>
  <c r="H740" i="40"/>
  <c r="X740" i="40" s="1"/>
  <c r="N740" i="40" s="1"/>
  <c r="G740" i="40" s="1"/>
  <c r="W739" i="40"/>
  <c r="V739" i="40"/>
  <c r="J740" i="40"/>
  <c r="K740" i="40" s="1"/>
  <c r="O740" i="40" l="1"/>
  <c r="I740" i="40" l="1"/>
  <c r="L740" i="40" s="1"/>
  <c r="R740" i="40"/>
  <c r="S740" i="40" s="1"/>
  <c r="T740" i="40" s="1"/>
  <c r="M740" i="40"/>
  <c r="P740" i="40"/>
  <c r="Q740" i="40"/>
  <c r="U740" i="40" l="1"/>
  <c r="H741" i="40"/>
  <c r="X741" i="40" s="1"/>
  <c r="N741" i="40" s="1"/>
  <c r="G741" i="40" s="1"/>
  <c r="W740" i="40"/>
  <c r="V740" i="40"/>
  <c r="J741" i="40"/>
  <c r="K741" i="40" s="1"/>
  <c r="O741" i="40" l="1"/>
  <c r="I741" i="40" l="1"/>
  <c r="L741" i="40" s="1"/>
  <c r="R741" i="40"/>
  <c r="S741" i="40" s="1"/>
  <c r="T741" i="40" s="1"/>
  <c r="M741" i="40"/>
  <c r="P741" i="40"/>
  <c r="Q741" i="40"/>
  <c r="U741" i="40" l="1"/>
  <c r="H742" i="40"/>
  <c r="X742" i="40" s="1"/>
  <c r="N742" i="40" s="1"/>
  <c r="G742" i="40" s="1"/>
  <c r="W741" i="40"/>
  <c r="V741" i="40"/>
  <c r="J742" i="40"/>
  <c r="K742" i="40" s="1"/>
  <c r="O742" i="40" l="1"/>
  <c r="I742" i="40" l="1"/>
  <c r="R742" i="40"/>
  <c r="S742" i="40" s="1"/>
  <c r="T742" i="40" s="1"/>
  <c r="L742" i="40"/>
  <c r="M742" i="40" s="1"/>
  <c r="U742" i="40" s="1"/>
  <c r="Q742" i="40"/>
  <c r="H743" i="40" l="1"/>
  <c r="X743" i="40" s="1"/>
  <c r="N743" i="40" s="1"/>
  <c r="G743" i="40" s="1"/>
  <c r="W742" i="40"/>
  <c r="P742" i="40"/>
  <c r="V742" i="40" s="1"/>
  <c r="J743" i="40"/>
  <c r="K743" i="40" s="1"/>
  <c r="O743" i="40" l="1"/>
  <c r="Q743" i="40"/>
  <c r="H744" i="40" l="1"/>
  <c r="X744" i="40" s="1"/>
  <c r="N744" i="40" s="1"/>
  <c r="G744" i="40" s="1"/>
  <c r="I743" i="40"/>
  <c r="L743" i="40" s="1"/>
  <c r="R743" i="40"/>
  <c r="S743" i="40" s="1"/>
  <c r="T743" i="40" s="1"/>
  <c r="J744" i="40"/>
  <c r="K744" i="40" s="1"/>
  <c r="M743" i="40"/>
  <c r="U743" i="40" s="1"/>
  <c r="W743" i="40" s="1"/>
  <c r="P743" i="40"/>
  <c r="V743" i="40" l="1"/>
  <c r="O744" i="40"/>
  <c r="I744" i="40" s="1"/>
  <c r="L744" i="40" s="1"/>
  <c r="R744" i="40" l="1"/>
  <c r="S744" i="40" s="1"/>
  <c r="T744" i="40" s="1"/>
  <c r="M744" i="40"/>
  <c r="U744" i="40" s="1"/>
  <c r="P744" i="40"/>
  <c r="V744" i="40" s="1"/>
  <c r="Q744" i="40"/>
  <c r="H745" i="40" l="1"/>
  <c r="X745" i="40" s="1"/>
  <c r="N745" i="40" s="1"/>
  <c r="G745" i="40" s="1"/>
  <c r="W744" i="40"/>
  <c r="J745" i="40"/>
  <c r="K745" i="40" s="1"/>
  <c r="O745" i="40" l="1"/>
  <c r="I745" i="40" l="1"/>
  <c r="L745" i="40" s="1"/>
  <c r="R745" i="40"/>
  <c r="S745" i="40" s="1"/>
  <c r="T745" i="40" s="1"/>
  <c r="M745" i="40"/>
  <c r="U745" i="40" s="1"/>
  <c r="P745" i="40"/>
  <c r="Q745" i="40"/>
  <c r="H746" i="40" l="1"/>
  <c r="X746" i="40" s="1"/>
  <c r="N746" i="40" s="1"/>
  <c r="G746" i="40" s="1"/>
  <c r="W745" i="40"/>
  <c r="V745" i="40"/>
  <c r="J746" i="40"/>
  <c r="K746" i="40" s="1"/>
  <c r="O746" i="40" l="1"/>
  <c r="I746" i="40" l="1"/>
  <c r="L746" i="40" s="1"/>
  <c r="R746" i="40"/>
  <c r="S746" i="40" s="1"/>
  <c r="T746" i="40" s="1"/>
  <c r="M746" i="40"/>
  <c r="P746" i="40"/>
  <c r="Q746" i="40"/>
  <c r="H747" i="40" l="1"/>
  <c r="X747" i="40" s="1"/>
  <c r="N747" i="40" s="1"/>
  <c r="G747" i="40" s="1"/>
  <c r="U746" i="40"/>
  <c r="W746" i="40" s="1"/>
  <c r="V746" i="40"/>
  <c r="J747" i="40"/>
  <c r="K747" i="40" s="1"/>
  <c r="O747" i="40" l="1"/>
  <c r="I747" i="40" l="1"/>
  <c r="R747" i="40"/>
  <c r="S747" i="40" s="1"/>
  <c r="T747" i="40" s="1"/>
  <c r="L747" i="40"/>
  <c r="Q747" i="40"/>
  <c r="P747" i="40" l="1"/>
  <c r="V747" i="40"/>
  <c r="H748" i="40"/>
  <c r="X748" i="40" s="1"/>
  <c r="N748" i="40" s="1"/>
  <c r="G748" i="40" s="1"/>
  <c r="M747" i="40"/>
  <c r="U747" i="40" s="1"/>
  <c r="W747" i="40" s="1"/>
  <c r="J748" i="40"/>
  <c r="K748" i="40" s="1"/>
  <c r="O748" i="40" l="1"/>
  <c r="I748" i="40" l="1"/>
  <c r="L748" i="40" s="1"/>
  <c r="M748" i="40" s="1"/>
  <c r="R748" i="40"/>
  <c r="S748" i="40" s="1"/>
  <c r="T748" i="40" s="1"/>
  <c r="Q748" i="40"/>
  <c r="U748" i="40" l="1"/>
  <c r="H749" i="40"/>
  <c r="X749" i="40" s="1"/>
  <c r="N749" i="40" s="1"/>
  <c r="G749" i="40" s="1"/>
  <c r="W748" i="40"/>
  <c r="P748" i="40"/>
  <c r="V748" i="40" s="1"/>
  <c r="J749" i="40"/>
  <c r="K749" i="40" s="1"/>
  <c r="O749" i="40" l="1"/>
  <c r="I749" i="40" l="1"/>
  <c r="R749" i="40"/>
  <c r="S749" i="40" s="1"/>
  <c r="T749" i="40" s="1"/>
  <c r="L749" i="40"/>
  <c r="Q749" i="40"/>
  <c r="H750" i="40" l="1"/>
  <c r="X750" i="40" s="1"/>
  <c r="N750" i="40" s="1"/>
  <c r="G750" i="40" s="1"/>
  <c r="P749" i="40"/>
  <c r="V749" i="40" s="1"/>
  <c r="J750" i="40"/>
  <c r="K750" i="40" s="1"/>
  <c r="M749" i="40"/>
  <c r="U749" i="40" s="1"/>
  <c r="W749" i="40" s="1"/>
  <c r="O750" i="40" l="1"/>
  <c r="I750" i="40" l="1"/>
  <c r="R750" i="40"/>
  <c r="S750" i="40" s="1"/>
  <c r="T750" i="40" s="1"/>
  <c r="L750" i="40"/>
  <c r="Q750" i="40"/>
  <c r="H751" i="40" l="1"/>
  <c r="X751" i="40" s="1"/>
  <c r="N751" i="40" s="1"/>
  <c r="G751" i="40" s="1"/>
  <c r="P750" i="40"/>
  <c r="V750" i="40" s="1"/>
  <c r="J751" i="40"/>
  <c r="K751" i="40" s="1"/>
  <c r="M750" i="40"/>
  <c r="U750" i="40" s="1"/>
  <c r="W750" i="40" s="1"/>
  <c r="O751" i="40" l="1"/>
  <c r="I751" i="40" l="1"/>
  <c r="L751" i="40" s="1"/>
  <c r="R751" i="40"/>
  <c r="S751" i="40" s="1"/>
  <c r="T751" i="40" s="1"/>
  <c r="M751" i="40"/>
  <c r="U751" i="40" s="1"/>
  <c r="P751" i="40"/>
  <c r="Q751" i="40"/>
  <c r="H752" i="40" l="1"/>
  <c r="X752" i="40" s="1"/>
  <c r="N752" i="40" s="1"/>
  <c r="G752" i="40" s="1"/>
  <c r="W751" i="40"/>
  <c r="V751" i="40"/>
  <c r="J752" i="40"/>
  <c r="K752" i="40" s="1"/>
  <c r="O752" i="40" l="1"/>
  <c r="I752" i="40" l="1"/>
  <c r="L752" i="40" s="1"/>
  <c r="R752" i="40"/>
  <c r="S752" i="40" s="1"/>
  <c r="T752" i="40" s="1"/>
  <c r="M752" i="40"/>
  <c r="P752" i="40"/>
  <c r="Q752" i="40"/>
  <c r="H753" i="40" l="1"/>
  <c r="X753" i="40" s="1"/>
  <c r="N753" i="40" s="1"/>
  <c r="G753" i="40" s="1"/>
  <c r="U752" i="40"/>
  <c r="W752" i="40" s="1"/>
  <c r="V752" i="40"/>
  <c r="J753" i="40"/>
  <c r="K753" i="40" s="1"/>
  <c r="O753" i="40" l="1"/>
  <c r="I753" i="40" s="1"/>
  <c r="R753" i="40" l="1"/>
  <c r="S753" i="40" s="1"/>
  <c r="T753" i="40" s="1"/>
  <c r="L753" i="40"/>
  <c r="Q753" i="40"/>
  <c r="P753" i="40" l="1"/>
  <c r="V753" i="40"/>
  <c r="H754" i="40"/>
  <c r="X754" i="40" s="1"/>
  <c r="N754" i="40" s="1"/>
  <c r="G754" i="40" s="1"/>
  <c r="M753" i="40"/>
  <c r="U753" i="40" s="1"/>
  <c r="W753" i="40" s="1"/>
  <c r="J754" i="40"/>
  <c r="K754" i="40" s="1"/>
  <c r="O754" i="40" l="1"/>
  <c r="I754" i="40" l="1"/>
  <c r="L754" i="40" s="1"/>
  <c r="R754" i="40"/>
  <c r="S754" i="40" s="1"/>
  <c r="T754" i="40" s="1"/>
  <c r="M754" i="40"/>
  <c r="U754" i="40" s="1"/>
  <c r="P754" i="40"/>
  <c r="Q754" i="40"/>
  <c r="H755" i="40" l="1"/>
  <c r="X755" i="40" s="1"/>
  <c r="N755" i="40" s="1"/>
  <c r="G755" i="40" s="1"/>
  <c r="W754" i="40"/>
  <c r="V754" i="40"/>
  <c r="J755" i="40"/>
  <c r="K755" i="40" s="1"/>
  <c r="O755" i="40" l="1"/>
  <c r="I755" i="40" l="1"/>
  <c r="L755" i="40" s="1"/>
  <c r="R755" i="40"/>
  <c r="S755" i="40" s="1"/>
  <c r="T755" i="40" s="1"/>
  <c r="M755" i="40"/>
  <c r="U755" i="40" s="1"/>
  <c r="P755" i="40"/>
  <c r="Q755" i="40"/>
  <c r="H756" i="40" l="1"/>
  <c r="X756" i="40" s="1"/>
  <c r="N756" i="40" s="1"/>
  <c r="G756" i="40" s="1"/>
  <c r="W755" i="40"/>
  <c r="V755" i="40"/>
  <c r="J756" i="40"/>
  <c r="K756" i="40" s="1"/>
  <c r="O756" i="40" l="1"/>
  <c r="I756" i="40" l="1"/>
  <c r="L756" i="40" s="1"/>
  <c r="R756" i="40"/>
  <c r="S756" i="40" s="1"/>
  <c r="T756" i="40" s="1"/>
  <c r="M756" i="40"/>
  <c r="U756" i="40" s="1"/>
  <c r="P756" i="40"/>
  <c r="Q756" i="40"/>
  <c r="H757" i="40" l="1"/>
  <c r="X757" i="40" s="1"/>
  <c r="N757" i="40" s="1"/>
  <c r="G757" i="40" s="1"/>
  <c r="W756" i="40"/>
  <c r="V756" i="40"/>
  <c r="J757" i="40"/>
  <c r="K757" i="40" s="1"/>
  <c r="O757" i="40" l="1"/>
  <c r="I757" i="40" l="1"/>
  <c r="R757" i="40"/>
  <c r="S757" i="40" s="1"/>
  <c r="T757" i="40" s="1"/>
  <c r="L757" i="40"/>
  <c r="Q757" i="40"/>
  <c r="H758" i="40" l="1"/>
  <c r="X758" i="40" s="1"/>
  <c r="N758" i="40" s="1"/>
  <c r="G758" i="40" s="1"/>
  <c r="P757" i="40"/>
  <c r="V757" i="40" s="1"/>
  <c r="J758" i="40"/>
  <c r="K758" i="40" s="1"/>
  <c r="M757" i="40"/>
  <c r="U757" i="40" s="1"/>
  <c r="W757" i="40" s="1"/>
  <c r="O758" i="40" l="1"/>
  <c r="I758" i="40" l="1"/>
  <c r="L758" i="40" s="1"/>
  <c r="R758" i="40"/>
  <c r="S758" i="40" s="1"/>
  <c r="T758" i="40" s="1"/>
  <c r="M758" i="40"/>
  <c r="P758" i="40"/>
  <c r="Q758" i="40"/>
  <c r="U758" i="40" l="1"/>
  <c r="H759" i="40"/>
  <c r="X759" i="40" s="1"/>
  <c r="N759" i="40" s="1"/>
  <c r="G759" i="40" s="1"/>
  <c r="W758" i="40"/>
  <c r="V758" i="40"/>
  <c r="J759" i="40"/>
  <c r="K759" i="40" s="1"/>
  <c r="O759" i="40" l="1"/>
  <c r="I759" i="40" l="1"/>
  <c r="R759" i="40"/>
  <c r="S759" i="40" s="1"/>
  <c r="T759" i="40" s="1"/>
  <c r="L759" i="40"/>
  <c r="Q759" i="40"/>
  <c r="P759" i="40" l="1"/>
  <c r="V759" i="40"/>
  <c r="H760" i="40"/>
  <c r="X760" i="40" s="1"/>
  <c r="N760" i="40" s="1"/>
  <c r="G760" i="40" s="1"/>
  <c r="M759" i="40"/>
  <c r="U759" i="40" s="1"/>
  <c r="W759" i="40" s="1"/>
  <c r="J760" i="40"/>
  <c r="K760" i="40" s="1"/>
  <c r="O760" i="40" l="1"/>
  <c r="I760" i="40" l="1"/>
  <c r="L760" i="40" s="1"/>
  <c r="R760" i="40"/>
  <c r="S760" i="40" s="1"/>
  <c r="T760" i="40" s="1"/>
  <c r="M760" i="40"/>
  <c r="P760" i="40"/>
  <c r="Q760" i="40"/>
  <c r="U760" i="40" l="1"/>
  <c r="H761" i="40"/>
  <c r="X761" i="40" s="1"/>
  <c r="N761" i="40" s="1"/>
  <c r="G761" i="40" s="1"/>
  <c r="W760" i="40"/>
  <c r="V760" i="40"/>
  <c r="J761" i="40"/>
  <c r="K761" i="40" s="1"/>
  <c r="O761" i="40" l="1"/>
  <c r="I761" i="40" l="1"/>
  <c r="L761" i="40" s="1"/>
  <c r="R761" i="40"/>
  <c r="S761" i="40" s="1"/>
  <c r="T761" i="40" s="1"/>
  <c r="M761" i="40"/>
  <c r="U761" i="40" s="1"/>
  <c r="P761" i="40"/>
  <c r="Q761" i="40"/>
  <c r="H762" i="40" l="1"/>
  <c r="X762" i="40" s="1"/>
  <c r="N762" i="40" s="1"/>
  <c r="G762" i="40" s="1"/>
  <c r="W761" i="40"/>
  <c r="V761" i="40"/>
  <c r="J762" i="40"/>
  <c r="K762" i="40" s="1"/>
  <c r="O762" i="40" l="1"/>
  <c r="I762" i="40" l="1"/>
  <c r="L762" i="40" s="1"/>
  <c r="R762" i="40"/>
  <c r="S762" i="40" s="1"/>
  <c r="T762" i="40" s="1"/>
  <c r="M762" i="40"/>
  <c r="U762" i="40" s="1"/>
  <c r="P762" i="40"/>
  <c r="Q762" i="40"/>
  <c r="H763" i="40" l="1"/>
  <c r="X763" i="40" s="1"/>
  <c r="N763" i="40" s="1"/>
  <c r="G763" i="40" s="1"/>
  <c r="W762" i="40"/>
  <c r="V762" i="40"/>
  <c r="J763" i="40"/>
  <c r="K763" i="40" s="1"/>
  <c r="O763" i="40" l="1"/>
  <c r="I763" i="40" l="1"/>
  <c r="L763" i="40" s="1"/>
  <c r="P763" i="40" s="1"/>
  <c r="R763" i="40"/>
  <c r="S763" i="40" s="1"/>
  <c r="T763" i="40" s="1"/>
  <c r="Q763" i="40"/>
  <c r="M763" i="40" l="1"/>
  <c r="U763" i="40" s="1"/>
  <c r="H764" i="40"/>
  <c r="X764" i="40" s="1"/>
  <c r="N764" i="40" s="1"/>
  <c r="G764" i="40" s="1"/>
  <c r="W763" i="40"/>
  <c r="V763" i="40"/>
  <c r="J764" i="40"/>
  <c r="K764" i="40" s="1"/>
  <c r="O764" i="40" l="1"/>
  <c r="I764" i="40" l="1"/>
  <c r="L764" i="40" s="1"/>
  <c r="R764" i="40"/>
  <c r="S764" i="40" s="1"/>
  <c r="T764" i="40" s="1"/>
  <c r="M764" i="40"/>
  <c r="P764" i="40"/>
  <c r="Q764" i="40"/>
  <c r="U764" i="40" l="1"/>
  <c r="H765" i="40"/>
  <c r="X765" i="40" s="1"/>
  <c r="N765" i="40" s="1"/>
  <c r="G765" i="40" s="1"/>
  <c r="W764" i="40"/>
  <c r="V764" i="40"/>
  <c r="J765" i="40"/>
  <c r="K765" i="40" s="1"/>
  <c r="O765" i="40" l="1"/>
  <c r="Q765" i="40"/>
  <c r="H766" i="40" l="1"/>
  <c r="X766" i="40" s="1"/>
  <c r="N766" i="40" s="1"/>
  <c r="G766" i="40" s="1"/>
  <c r="I765" i="40"/>
  <c r="L765" i="40" s="1"/>
  <c r="P765" i="40" s="1"/>
  <c r="R765" i="40"/>
  <c r="S765" i="40" s="1"/>
  <c r="T765" i="40" s="1"/>
  <c r="J766" i="40"/>
  <c r="K766" i="40" s="1"/>
  <c r="M765" i="40" l="1"/>
  <c r="U765" i="40" s="1"/>
  <c r="W765" i="40" s="1"/>
  <c r="V765" i="40"/>
  <c r="O766" i="40"/>
  <c r="I766" i="40" s="1"/>
  <c r="L766" i="40" s="1"/>
  <c r="R766" i="40" l="1"/>
  <c r="S766" i="40" s="1"/>
  <c r="T766" i="40" s="1"/>
  <c r="M766" i="40"/>
  <c r="U766" i="40" s="1"/>
  <c r="P766" i="40"/>
  <c r="V766" i="40" s="1"/>
  <c r="Q766" i="40"/>
  <c r="H767" i="40" l="1"/>
  <c r="X767" i="40" s="1"/>
  <c r="N767" i="40" s="1"/>
  <c r="G767" i="40" s="1"/>
  <c r="W766" i="40"/>
  <c r="J767" i="40"/>
  <c r="K767" i="40" s="1"/>
  <c r="O767" i="40" l="1"/>
  <c r="I767" i="40" l="1"/>
  <c r="L767" i="40" s="1"/>
  <c r="R767" i="40"/>
  <c r="M767" i="40"/>
  <c r="P767" i="40"/>
  <c r="Q767" i="40"/>
  <c r="H768" i="40" l="1"/>
  <c r="X768" i="40" s="1"/>
  <c r="N768" i="40" s="1"/>
  <c r="G768" i="40" s="1"/>
  <c r="S767" i="40"/>
  <c r="T767" i="40"/>
  <c r="V767" i="40"/>
  <c r="J768" i="40"/>
  <c r="K768" i="40" s="1"/>
  <c r="U767" i="40" l="1"/>
  <c r="W767" i="40" s="1"/>
  <c r="O768" i="40"/>
  <c r="I768" i="40" s="1"/>
  <c r="L768" i="40" s="1"/>
  <c r="R768" i="40" l="1"/>
  <c r="S768" i="40" s="1"/>
  <c r="T768" i="40" s="1"/>
  <c r="M768" i="40"/>
  <c r="U768" i="40" s="1"/>
  <c r="P768" i="40"/>
  <c r="V768" i="40" s="1"/>
  <c r="Q768" i="40"/>
  <c r="H769" i="40" l="1"/>
  <c r="X769" i="40" s="1"/>
  <c r="N769" i="40" s="1"/>
  <c r="G769" i="40" s="1"/>
  <c r="W768" i="40"/>
  <c r="J769" i="40"/>
  <c r="K769" i="40" s="1"/>
  <c r="O769" i="40" l="1"/>
  <c r="I769" i="40" l="1"/>
  <c r="L769" i="40" s="1"/>
  <c r="R769" i="40"/>
  <c r="S769" i="40" s="1"/>
  <c r="T769" i="40" s="1"/>
  <c r="M769" i="40"/>
  <c r="U769" i="40" s="1"/>
  <c r="P769" i="40"/>
  <c r="Q769" i="40"/>
  <c r="H770" i="40" l="1"/>
  <c r="X770" i="40" s="1"/>
  <c r="N770" i="40" s="1"/>
  <c r="G770" i="40" s="1"/>
  <c r="W769" i="40"/>
  <c r="V769" i="40"/>
  <c r="J770" i="40"/>
  <c r="K770" i="40" s="1"/>
  <c r="O770" i="40" l="1"/>
  <c r="I770" i="40" l="1"/>
  <c r="L770" i="40" s="1"/>
  <c r="R770" i="40"/>
  <c r="S770" i="40" s="1"/>
  <c r="T770" i="40" s="1"/>
  <c r="M770" i="40"/>
  <c r="U770" i="40" s="1"/>
  <c r="P770" i="40"/>
  <c r="Q770" i="40"/>
  <c r="H771" i="40" l="1"/>
  <c r="X771" i="40" s="1"/>
  <c r="N771" i="40" s="1"/>
  <c r="G771" i="40" s="1"/>
  <c r="W770" i="40"/>
  <c r="V770" i="40"/>
  <c r="J771" i="40"/>
  <c r="K771" i="40" s="1"/>
  <c r="O771" i="40" l="1"/>
  <c r="I771" i="40" l="1"/>
  <c r="L771" i="40" s="1"/>
  <c r="R771" i="40"/>
  <c r="S771" i="40" s="1"/>
  <c r="T771" i="40" s="1"/>
  <c r="M771" i="40"/>
  <c r="U771" i="40" s="1"/>
  <c r="P771" i="40"/>
  <c r="Q771" i="40"/>
  <c r="H772" i="40" l="1"/>
  <c r="X772" i="40" s="1"/>
  <c r="N772" i="40" s="1"/>
  <c r="G772" i="40" s="1"/>
  <c r="W771" i="40"/>
  <c r="V771" i="40"/>
  <c r="J772" i="40"/>
  <c r="K772" i="40" s="1"/>
  <c r="O772" i="40" l="1"/>
  <c r="I772" i="40" l="1"/>
  <c r="L772" i="40" s="1"/>
  <c r="R772" i="40"/>
  <c r="S772" i="40" s="1"/>
  <c r="T772" i="40" s="1"/>
  <c r="M772" i="40"/>
  <c r="U772" i="40" s="1"/>
  <c r="P772" i="40"/>
  <c r="Q772" i="40"/>
  <c r="H773" i="40" l="1"/>
  <c r="X773" i="40" s="1"/>
  <c r="N773" i="40" s="1"/>
  <c r="G773" i="40" s="1"/>
  <c r="W772" i="40"/>
  <c r="V772" i="40"/>
  <c r="J773" i="40"/>
  <c r="K773" i="40" s="1"/>
  <c r="O773" i="40" l="1"/>
  <c r="I773" i="40" l="1"/>
  <c r="L773" i="40" s="1"/>
  <c r="R773" i="40"/>
  <c r="M773" i="40"/>
  <c r="P773" i="40"/>
  <c r="Q773" i="40"/>
  <c r="H774" i="40" l="1"/>
  <c r="X774" i="40" s="1"/>
  <c r="N774" i="40" s="1"/>
  <c r="G774" i="40" s="1"/>
  <c r="S773" i="40"/>
  <c r="T773" i="40" s="1"/>
  <c r="V773" i="40"/>
  <c r="J774" i="40"/>
  <c r="K774" i="40" s="1"/>
  <c r="U773" i="40" l="1"/>
  <c r="W773" i="40" s="1"/>
  <c r="O774" i="40"/>
  <c r="I774" i="40" s="1"/>
  <c r="R774" i="40" l="1"/>
  <c r="L774" i="40"/>
  <c r="Q774" i="40"/>
  <c r="H775" i="40" l="1"/>
  <c r="X775" i="40" s="1"/>
  <c r="N775" i="40" s="1"/>
  <c r="G775" i="40" s="1"/>
  <c r="P774" i="40"/>
  <c r="V774" i="40" s="1"/>
  <c r="S774" i="40"/>
  <c r="T774" i="40" s="1"/>
  <c r="J775" i="40"/>
  <c r="K775" i="40" s="1"/>
  <c r="M774" i="40"/>
  <c r="U774" i="40" l="1"/>
  <c r="W774" i="40" s="1"/>
  <c r="O775" i="40"/>
  <c r="I775" i="40" s="1"/>
  <c r="L775" i="40" s="1"/>
  <c r="R775" i="40" l="1"/>
  <c r="S775" i="40" s="1"/>
  <c r="T775" i="40" s="1"/>
  <c r="M775" i="40"/>
  <c r="U775" i="40" s="1"/>
  <c r="P775" i="40"/>
  <c r="V775" i="40" s="1"/>
  <c r="Q775" i="40"/>
  <c r="H776" i="40" l="1"/>
  <c r="X776" i="40" s="1"/>
  <c r="N776" i="40" s="1"/>
  <c r="G776" i="40" s="1"/>
  <c r="W775" i="40"/>
  <c r="J776" i="40"/>
  <c r="K776" i="40" s="1"/>
  <c r="O776" i="40" l="1"/>
  <c r="I776" i="40" l="1"/>
  <c r="R776" i="40"/>
  <c r="S776" i="40" s="1"/>
  <c r="T776" i="40" s="1"/>
  <c r="L776" i="40"/>
  <c r="Q776" i="40"/>
  <c r="H777" i="40" l="1"/>
  <c r="X777" i="40" s="1"/>
  <c r="N777" i="40" s="1"/>
  <c r="G777" i="40" s="1"/>
  <c r="P776" i="40"/>
  <c r="V776" i="40" s="1"/>
  <c r="J777" i="40"/>
  <c r="K777" i="40" s="1"/>
  <c r="M776" i="40"/>
  <c r="U776" i="40" s="1"/>
  <c r="W776" i="40" s="1"/>
  <c r="O777" i="40" l="1"/>
  <c r="I777" i="40" l="1"/>
  <c r="L777" i="40" s="1"/>
  <c r="R777" i="40"/>
  <c r="S777" i="40" s="1"/>
  <c r="T777" i="40" s="1"/>
  <c r="M777" i="40"/>
  <c r="U777" i="40" s="1"/>
  <c r="P777" i="40"/>
  <c r="Q777" i="40"/>
  <c r="H778" i="40" l="1"/>
  <c r="X778" i="40" s="1"/>
  <c r="N778" i="40" s="1"/>
  <c r="G778" i="40" s="1"/>
  <c r="W777" i="40"/>
  <c r="V777" i="40"/>
  <c r="J778" i="40"/>
  <c r="K778" i="40" s="1"/>
  <c r="O778" i="40" l="1"/>
  <c r="I778" i="40" l="1"/>
  <c r="L778" i="40" s="1"/>
  <c r="R778" i="40"/>
  <c r="S778" i="40" s="1"/>
  <c r="T778" i="40" s="1"/>
  <c r="M778" i="40"/>
  <c r="U778" i="40" s="1"/>
  <c r="P778" i="40"/>
  <c r="Q778" i="40"/>
  <c r="H779" i="40" l="1"/>
  <c r="X779" i="40" s="1"/>
  <c r="N779" i="40" s="1"/>
  <c r="G779" i="40" s="1"/>
  <c r="W778" i="40"/>
  <c r="V778" i="40"/>
  <c r="J779" i="40"/>
  <c r="K779" i="40" s="1"/>
  <c r="O779" i="40" l="1"/>
  <c r="I779" i="40" l="1"/>
  <c r="L779" i="40" s="1"/>
  <c r="R779" i="40"/>
  <c r="S779" i="40" s="1"/>
  <c r="T779" i="40" s="1"/>
  <c r="M779" i="40"/>
  <c r="U779" i="40" s="1"/>
  <c r="P779" i="40"/>
  <c r="Q779" i="40"/>
  <c r="H780" i="40" l="1"/>
  <c r="X780" i="40" s="1"/>
  <c r="N780" i="40" s="1"/>
  <c r="G780" i="40" s="1"/>
  <c r="W779" i="40"/>
  <c r="V779" i="40"/>
  <c r="J780" i="40"/>
  <c r="K780" i="40" s="1"/>
  <c r="O780" i="40" l="1"/>
  <c r="I780" i="40" l="1"/>
  <c r="R780" i="40"/>
  <c r="S780" i="40" s="1"/>
  <c r="T780" i="40" s="1"/>
  <c r="L780" i="40"/>
  <c r="M780" i="40" s="1"/>
  <c r="U780" i="40" s="1"/>
  <c r="Q780" i="40"/>
  <c r="H781" i="40" l="1"/>
  <c r="X781" i="40" s="1"/>
  <c r="N781" i="40" s="1"/>
  <c r="G781" i="40" s="1"/>
  <c r="W780" i="40"/>
  <c r="P780" i="40"/>
  <c r="V780" i="40" s="1"/>
  <c r="J781" i="40"/>
  <c r="K781" i="40" s="1"/>
  <c r="O781" i="40" l="1"/>
  <c r="I781" i="40" l="1"/>
  <c r="L781" i="40" s="1"/>
  <c r="R781" i="40"/>
  <c r="S781" i="40" s="1"/>
  <c r="T781" i="40" s="1"/>
  <c r="M781" i="40"/>
  <c r="U781" i="40" s="1"/>
  <c r="P781" i="40"/>
  <c r="Q781" i="40"/>
  <c r="H782" i="40" l="1"/>
  <c r="X782" i="40" s="1"/>
  <c r="N782" i="40" s="1"/>
  <c r="G782" i="40" s="1"/>
  <c r="W781" i="40"/>
  <c r="V781" i="40"/>
  <c r="J782" i="40"/>
  <c r="K782" i="40" s="1"/>
  <c r="O782" i="40" l="1"/>
  <c r="I782" i="40" l="1"/>
  <c r="L782" i="40" s="1"/>
  <c r="R782" i="40"/>
  <c r="S782" i="40" s="1"/>
  <c r="T782" i="40" s="1"/>
  <c r="M782" i="40"/>
  <c r="U782" i="40" s="1"/>
  <c r="P782" i="40"/>
  <c r="Q782" i="40"/>
  <c r="H783" i="40" l="1"/>
  <c r="X783" i="40" s="1"/>
  <c r="N783" i="40" s="1"/>
  <c r="G783" i="40" s="1"/>
  <c r="W782" i="40"/>
  <c r="V782" i="40"/>
  <c r="J783" i="40"/>
  <c r="K783" i="40" s="1"/>
  <c r="O783" i="40" l="1"/>
  <c r="I783" i="40" l="1"/>
  <c r="R783" i="40"/>
  <c r="S783" i="40" s="1"/>
  <c r="T783" i="40" s="1"/>
  <c r="L783" i="40"/>
  <c r="M783" i="40" s="1"/>
  <c r="U783" i="40" s="1"/>
  <c r="Q783" i="40"/>
  <c r="H784" i="40" l="1"/>
  <c r="X784" i="40" s="1"/>
  <c r="N784" i="40" s="1"/>
  <c r="G784" i="40" s="1"/>
  <c r="W783" i="40"/>
  <c r="P783" i="40"/>
  <c r="V783" i="40" s="1"/>
  <c r="J784" i="40" l="1"/>
  <c r="K784" i="40" s="1"/>
  <c r="O784" i="40"/>
  <c r="I784" i="40" l="1"/>
  <c r="L784" i="40" s="1"/>
  <c r="R784" i="40"/>
  <c r="S784" i="40" s="1"/>
  <c r="T784" i="40" s="1"/>
  <c r="M784" i="40"/>
  <c r="U784" i="40" s="1"/>
  <c r="P784" i="40"/>
  <c r="Q784" i="40"/>
  <c r="H785" i="40" l="1"/>
  <c r="X785" i="40" s="1"/>
  <c r="N785" i="40" s="1"/>
  <c r="G785" i="40" s="1"/>
  <c r="W784" i="40"/>
  <c r="V784" i="40"/>
  <c r="J785" i="40"/>
  <c r="K785" i="40" s="1"/>
  <c r="O785" i="40" l="1"/>
  <c r="I785" i="40" l="1"/>
  <c r="L785" i="40" s="1"/>
  <c r="M785" i="40" s="1"/>
  <c r="R785" i="40"/>
  <c r="S785" i="40" s="1"/>
  <c r="T785" i="40" s="1"/>
  <c r="P785" i="40"/>
  <c r="Q785" i="40"/>
  <c r="H786" i="40" l="1"/>
  <c r="X786" i="40" s="1"/>
  <c r="N786" i="40" s="1"/>
  <c r="G786" i="40" s="1"/>
  <c r="U785" i="40"/>
  <c r="W785" i="40" s="1"/>
  <c r="V785" i="40"/>
  <c r="J786" i="40"/>
  <c r="K786" i="40" s="1"/>
  <c r="O786" i="40" l="1"/>
  <c r="I786" i="40" s="1"/>
  <c r="L786" i="40" s="1"/>
  <c r="Q786" i="40"/>
  <c r="H787" i="40" l="1"/>
  <c r="X787" i="40" s="1"/>
  <c r="N787" i="40" s="1"/>
  <c r="G787" i="40" s="1"/>
  <c r="R786" i="40"/>
  <c r="S786" i="40" s="1"/>
  <c r="T786" i="40" s="1"/>
  <c r="J787" i="40"/>
  <c r="K787" i="40" s="1"/>
  <c r="M786" i="40"/>
  <c r="P786" i="40"/>
  <c r="V786" i="40" s="1"/>
  <c r="U786" i="40" l="1"/>
  <c r="W786" i="40" s="1"/>
  <c r="O787" i="40"/>
  <c r="I787" i="40" s="1"/>
  <c r="R787" i="40" l="1"/>
  <c r="S787" i="40" s="1"/>
  <c r="T787" i="40" s="1"/>
  <c r="L787" i="40"/>
  <c r="Q787" i="40"/>
  <c r="P787" i="40" l="1"/>
  <c r="V787" i="40" s="1"/>
  <c r="H788" i="40"/>
  <c r="X788" i="40" s="1"/>
  <c r="N788" i="40" s="1"/>
  <c r="G788" i="40" s="1"/>
  <c r="J788" i="40"/>
  <c r="K788" i="40" s="1"/>
  <c r="M787" i="40"/>
  <c r="U787" i="40" s="1"/>
  <c r="W787" i="40" s="1"/>
  <c r="O788" i="40" l="1"/>
  <c r="I788" i="40" l="1"/>
  <c r="L788" i="40" s="1"/>
  <c r="R788" i="40"/>
  <c r="S788" i="40" s="1"/>
  <c r="T788" i="40" s="1"/>
  <c r="M788" i="40"/>
  <c r="U788" i="40" s="1"/>
  <c r="P788" i="40"/>
  <c r="Q788" i="40"/>
  <c r="H789" i="40" l="1"/>
  <c r="X789" i="40" s="1"/>
  <c r="N789" i="40" s="1"/>
  <c r="G789" i="40" s="1"/>
  <c r="W788" i="40"/>
  <c r="V788" i="40"/>
  <c r="J789" i="40"/>
  <c r="K789" i="40" s="1"/>
  <c r="O789" i="40" l="1"/>
  <c r="I789" i="40" l="1"/>
  <c r="L789" i="40" s="1"/>
  <c r="R789" i="40"/>
  <c r="S789" i="40" s="1"/>
  <c r="T789" i="40" s="1"/>
  <c r="M789" i="40"/>
  <c r="U789" i="40" s="1"/>
  <c r="P789" i="40"/>
  <c r="Q789" i="40"/>
  <c r="H790" i="40" l="1"/>
  <c r="X790" i="40" s="1"/>
  <c r="N790" i="40" s="1"/>
  <c r="G790" i="40" s="1"/>
  <c r="W789" i="40"/>
  <c r="V789" i="40"/>
  <c r="J790" i="40"/>
  <c r="K790" i="40" s="1"/>
  <c r="O790" i="40" l="1"/>
  <c r="I790" i="40" l="1"/>
  <c r="L790" i="40" s="1"/>
  <c r="R790" i="40"/>
  <c r="S790" i="40" s="1"/>
  <c r="T790" i="40" s="1"/>
  <c r="M790" i="40"/>
  <c r="U790" i="40" s="1"/>
  <c r="P790" i="40"/>
  <c r="Q790" i="40"/>
  <c r="H791" i="40" l="1"/>
  <c r="X791" i="40" s="1"/>
  <c r="N791" i="40" s="1"/>
  <c r="G791" i="40" s="1"/>
  <c r="W790" i="40"/>
  <c r="V790" i="40"/>
  <c r="J791" i="40" l="1"/>
  <c r="K791" i="40" s="1"/>
  <c r="O791" i="40"/>
  <c r="I791" i="40" s="1"/>
  <c r="L791" i="40" s="1"/>
  <c r="R791" i="40" l="1"/>
  <c r="S791" i="40" s="1"/>
  <c r="T791" i="40" s="1"/>
  <c r="M791" i="40"/>
  <c r="U791" i="40" s="1"/>
  <c r="P791" i="40"/>
  <c r="V791" i="40" s="1"/>
  <c r="Q791" i="40"/>
  <c r="H792" i="40" l="1"/>
  <c r="X792" i="40" s="1"/>
  <c r="N792" i="40" s="1"/>
  <c r="G792" i="40" s="1"/>
  <c r="W791" i="40"/>
  <c r="J792" i="40"/>
  <c r="K792" i="40" s="1"/>
  <c r="O792" i="40" l="1"/>
  <c r="I792" i="40" l="1"/>
  <c r="R792" i="40"/>
  <c r="S792" i="40" s="1"/>
  <c r="T792" i="40" s="1"/>
  <c r="L792" i="40"/>
  <c r="Q792" i="40"/>
  <c r="H793" i="40" l="1"/>
  <c r="X793" i="40" s="1"/>
  <c r="N793" i="40" s="1"/>
  <c r="G793" i="40" s="1"/>
  <c r="P792" i="40"/>
  <c r="V792" i="40" s="1"/>
  <c r="AT460" i="40" s="1"/>
  <c r="J793" i="40"/>
  <c r="K793" i="40" s="1"/>
  <c r="M792" i="40"/>
  <c r="U792" i="40" s="1"/>
  <c r="W792" i="40" s="1"/>
  <c r="AZ460" i="40" l="1"/>
  <c r="AY460" i="40"/>
  <c r="BB460" i="40" s="1"/>
  <c r="AW460" i="40"/>
  <c r="BA460" i="40" s="1"/>
  <c r="O793" i="40"/>
  <c r="I793" i="40" l="1"/>
  <c r="L793" i="40" s="1"/>
  <c r="R793" i="40"/>
  <c r="S793" i="40" s="1"/>
  <c r="T793" i="40" s="1"/>
  <c r="M793" i="40"/>
  <c r="U793" i="40" s="1"/>
  <c r="P793" i="40"/>
  <c r="Q793" i="40"/>
  <c r="H794" i="40" l="1"/>
  <c r="X794" i="40" s="1"/>
  <c r="N794" i="40" s="1"/>
  <c r="G794" i="40" s="1"/>
  <c r="W793" i="40"/>
  <c r="V793" i="40"/>
  <c r="AT461" i="40" s="1"/>
  <c r="J794" i="40"/>
  <c r="K794" i="40" s="1"/>
  <c r="AZ461" i="40" l="1"/>
  <c r="AY461" i="40"/>
  <c r="BB461" i="40" s="1"/>
  <c r="AW461" i="40"/>
  <c r="BA461" i="40" s="1"/>
  <c r="O794" i="40"/>
  <c r="I794" i="40" l="1"/>
  <c r="L794" i="40" s="1"/>
  <c r="R794" i="40"/>
  <c r="S794" i="40" s="1"/>
  <c r="T794" i="40" s="1"/>
  <c r="M794" i="40"/>
  <c r="P794" i="40"/>
  <c r="Q794" i="40"/>
  <c r="U794" i="40" l="1"/>
  <c r="H795" i="40"/>
  <c r="X795" i="40" s="1"/>
  <c r="N795" i="40" s="1"/>
  <c r="G795" i="40" s="1"/>
  <c r="W794" i="40"/>
  <c r="V794" i="40"/>
  <c r="AT462" i="40" s="1"/>
  <c r="J795" i="40"/>
  <c r="K795" i="40" s="1"/>
  <c r="AZ462" i="40" l="1"/>
  <c r="AY462" i="40"/>
  <c r="BB462" i="40" s="1"/>
  <c r="AW462" i="40"/>
  <c r="BA462" i="40" s="1"/>
  <c r="O795" i="40"/>
  <c r="I795" i="40" l="1"/>
  <c r="L795" i="40" s="1"/>
  <c r="R795" i="40"/>
  <c r="S795" i="40" s="1"/>
  <c r="T795" i="40" s="1"/>
  <c r="M795" i="40"/>
  <c r="P795" i="40"/>
  <c r="Q795" i="40"/>
  <c r="U795" i="40" l="1"/>
  <c r="H796" i="40"/>
  <c r="X796" i="40" s="1"/>
  <c r="N796" i="40" s="1"/>
  <c r="G796" i="40" s="1"/>
  <c r="W795" i="40"/>
  <c r="V795" i="40"/>
  <c r="AT463" i="40" s="1"/>
  <c r="J796" i="40"/>
  <c r="K796" i="40" s="1"/>
  <c r="AZ463" i="40" l="1"/>
  <c r="AY463" i="40"/>
  <c r="BB463" i="40" s="1"/>
  <c r="AW463" i="40"/>
  <c r="BA463" i="40" s="1"/>
  <c r="O796" i="40"/>
  <c r="I796" i="40" l="1"/>
  <c r="L796" i="40" s="1"/>
  <c r="R796" i="40"/>
  <c r="S796" i="40" s="1"/>
  <c r="T796" i="40" s="1"/>
  <c r="M796" i="40"/>
  <c r="P796" i="40"/>
  <c r="Q796" i="40"/>
  <c r="U796" i="40" l="1"/>
  <c r="H797" i="40"/>
  <c r="X797" i="40" s="1"/>
  <c r="N797" i="40" s="1"/>
  <c r="G797" i="40" s="1"/>
  <c r="W796" i="40"/>
  <c r="V796" i="40"/>
  <c r="AT464" i="40" s="1"/>
  <c r="J797" i="40"/>
  <c r="K797" i="40" s="1"/>
  <c r="AZ464" i="40" l="1"/>
  <c r="AY464" i="40"/>
  <c r="BB464" i="40" s="1"/>
  <c r="AW464" i="40"/>
  <c r="BA464" i="40" s="1"/>
  <c r="O797" i="40"/>
  <c r="I797" i="40" l="1"/>
  <c r="L797" i="40" s="1"/>
  <c r="R797" i="40"/>
  <c r="S797" i="40" s="1"/>
  <c r="T797" i="40" s="1"/>
  <c r="M797" i="40"/>
  <c r="U797" i="40" s="1"/>
  <c r="P797" i="40"/>
  <c r="Q797" i="40"/>
  <c r="H798" i="40" l="1"/>
  <c r="X798" i="40" s="1"/>
  <c r="N798" i="40" s="1"/>
  <c r="G798" i="40" s="1"/>
  <c r="W797" i="40"/>
  <c r="V797" i="40"/>
  <c r="AT465" i="40" s="1"/>
  <c r="J798" i="40"/>
  <c r="K798" i="40" s="1"/>
  <c r="AZ465" i="40" l="1"/>
  <c r="AW465" i="40"/>
  <c r="BA465" i="40" s="1"/>
  <c r="AY465" i="40"/>
  <c r="BB465" i="40" s="1"/>
  <c r="O798" i="40"/>
  <c r="I798" i="40" l="1"/>
  <c r="L798" i="40" s="1"/>
  <c r="R798" i="40"/>
  <c r="S798" i="40" s="1"/>
  <c r="T798" i="40" s="1"/>
  <c r="M798" i="40"/>
  <c r="U798" i="40" s="1"/>
  <c r="P798" i="40"/>
  <c r="Q798" i="40"/>
  <c r="H799" i="40" l="1"/>
  <c r="X799" i="40" s="1"/>
  <c r="N799" i="40" s="1"/>
  <c r="G799" i="40" s="1"/>
  <c r="W798" i="40"/>
  <c r="V798" i="40"/>
  <c r="AT466" i="40" s="1"/>
  <c r="J799" i="40"/>
  <c r="K799" i="40" s="1"/>
  <c r="AZ466" i="40" l="1"/>
  <c r="AW466" i="40"/>
  <c r="BA466" i="40" s="1"/>
  <c r="AY466" i="40"/>
  <c r="BB466" i="40" s="1"/>
  <c r="O799" i="40"/>
  <c r="I799" i="40" l="1"/>
  <c r="L799" i="40" s="1"/>
  <c r="R799" i="40"/>
  <c r="S799" i="40" s="1"/>
  <c r="T799" i="40" s="1"/>
  <c r="M799" i="40"/>
  <c r="P799" i="40"/>
  <c r="Q799" i="40"/>
  <c r="U799" i="40" l="1"/>
  <c r="H800" i="40"/>
  <c r="X800" i="40" s="1"/>
  <c r="N800" i="40" s="1"/>
  <c r="G800" i="40" s="1"/>
  <c r="W799" i="40"/>
  <c r="V799" i="40"/>
  <c r="AT467" i="40" s="1"/>
  <c r="J800" i="40"/>
  <c r="K800" i="40" s="1"/>
  <c r="AY467" i="40" l="1"/>
  <c r="BB467" i="40" s="1"/>
  <c r="AW467" i="40"/>
  <c r="BA467" i="40" s="1"/>
  <c r="AZ467" i="40"/>
  <c r="O800" i="40"/>
  <c r="I800" i="40" l="1"/>
  <c r="L800" i="40" s="1"/>
  <c r="R800" i="40"/>
  <c r="S800" i="40" s="1"/>
  <c r="T800" i="40" s="1"/>
  <c r="M800" i="40"/>
  <c r="U800" i="40" s="1"/>
  <c r="P800" i="40"/>
  <c r="Q800" i="40"/>
  <c r="H801" i="40" l="1"/>
  <c r="X801" i="40" s="1"/>
  <c r="N801" i="40" s="1"/>
  <c r="G801" i="40" s="1"/>
  <c r="W800" i="40"/>
  <c r="V800" i="40"/>
  <c r="AT468" i="40" s="1"/>
  <c r="J801" i="40"/>
  <c r="K801" i="40" s="1"/>
  <c r="AW468" i="40" l="1"/>
  <c r="BA468" i="40" s="1"/>
  <c r="AZ468" i="40"/>
  <c r="AY468" i="40"/>
  <c r="BB468" i="40" s="1"/>
  <c r="O801" i="40"/>
  <c r="I801" i="40" l="1"/>
  <c r="L801" i="40" s="1"/>
  <c r="R801" i="40"/>
  <c r="S801" i="40" s="1"/>
  <c r="T801" i="40" s="1"/>
  <c r="M801" i="40"/>
  <c r="U801" i="40" s="1"/>
  <c r="P801" i="40"/>
  <c r="Q801" i="40"/>
  <c r="H802" i="40" l="1"/>
  <c r="X802" i="40" s="1"/>
  <c r="N802" i="40" s="1"/>
  <c r="G802" i="40" s="1"/>
  <c r="W801" i="40"/>
  <c r="V801" i="40"/>
  <c r="AT469" i="40" s="1"/>
  <c r="J802" i="40"/>
  <c r="K802" i="40" s="1"/>
  <c r="AW469" i="40" l="1"/>
  <c r="BA469" i="40" s="1"/>
  <c r="AY469" i="40"/>
  <c r="BB469" i="40" s="1"/>
  <c r="AZ469" i="40"/>
  <c r="O802" i="40"/>
  <c r="I802" i="40" l="1"/>
  <c r="L802" i="40" s="1"/>
  <c r="R802" i="40"/>
  <c r="S802" i="40" s="1"/>
  <c r="T802" i="40" s="1"/>
  <c r="M802" i="40"/>
  <c r="U802" i="40" s="1"/>
  <c r="P802" i="40"/>
  <c r="Q802" i="40"/>
  <c r="H803" i="40" l="1"/>
  <c r="X803" i="40" s="1"/>
  <c r="N803" i="40" s="1"/>
  <c r="G803" i="40" s="1"/>
  <c r="W802" i="40"/>
  <c r="V802" i="40"/>
  <c r="AT470" i="40" s="1"/>
  <c r="J803" i="40"/>
  <c r="K803" i="40" s="1"/>
  <c r="AW470" i="40" l="1"/>
  <c r="BA470" i="40" s="1"/>
  <c r="AY470" i="40"/>
  <c r="BB470" i="40" s="1"/>
  <c r="AZ470" i="40"/>
  <c r="O803" i="40"/>
  <c r="I803" i="40" l="1"/>
  <c r="L803" i="40" s="1"/>
  <c r="R803" i="40"/>
  <c r="S803" i="40" s="1"/>
  <c r="T803" i="40" s="1"/>
  <c r="M803" i="40"/>
  <c r="P803" i="40"/>
  <c r="Q803" i="40"/>
  <c r="H804" i="40" l="1"/>
  <c r="X804" i="40" s="1"/>
  <c r="N804" i="40" s="1"/>
  <c r="G804" i="40" s="1"/>
  <c r="U803" i="40"/>
  <c r="W803" i="40" s="1"/>
  <c r="V803" i="40"/>
  <c r="AT471" i="40" s="1"/>
  <c r="J804" i="40"/>
  <c r="K804" i="40" s="1"/>
  <c r="AY471" i="40" l="1"/>
  <c r="BB471" i="40" s="1"/>
  <c r="AZ471" i="40"/>
  <c r="AW471" i="40"/>
  <c r="BA471" i="40" s="1"/>
  <c r="O804" i="40"/>
  <c r="I804" i="40" s="1"/>
  <c r="L804" i="40" s="1"/>
  <c r="R804" i="40" l="1"/>
  <c r="S804" i="40" s="1"/>
  <c r="T804" i="40" s="1"/>
  <c r="M804" i="40"/>
  <c r="U804" i="40" s="1"/>
  <c r="P804" i="40"/>
  <c r="V804" i="40" s="1"/>
  <c r="AT472" i="40" s="1"/>
  <c r="Q804" i="40"/>
  <c r="AZ472" i="40" l="1"/>
  <c r="AY472" i="40"/>
  <c r="BB472" i="40" s="1"/>
  <c r="AW472" i="40"/>
  <c r="BA472" i="40" s="1"/>
  <c r="H805" i="40"/>
  <c r="X805" i="40" s="1"/>
  <c r="N805" i="40" s="1"/>
  <c r="G805" i="40" s="1"/>
  <c r="W804" i="40"/>
  <c r="J805" i="40"/>
  <c r="K805" i="40" s="1"/>
  <c r="O805" i="40" l="1"/>
  <c r="I805" i="40" l="1"/>
  <c r="L805" i="40" s="1"/>
  <c r="R805" i="40"/>
  <c r="S805" i="40" s="1"/>
  <c r="T805" i="40" s="1"/>
  <c r="M805" i="40"/>
  <c r="U805" i="40" s="1"/>
  <c r="P805" i="40"/>
  <c r="Q805" i="40"/>
  <c r="H806" i="40" l="1"/>
  <c r="X806" i="40" s="1"/>
  <c r="N806" i="40" s="1"/>
  <c r="G806" i="40" s="1"/>
  <c r="W805" i="40"/>
  <c r="V805" i="40"/>
  <c r="AT473" i="40" s="1"/>
  <c r="J806" i="40"/>
  <c r="K806" i="40" s="1"/>
  <c r="AZ473" i="40" l="1"/>
  <c r="AY473" i="40"/>
  <c r="BB473" i="40" s="1"/>
  <c r="AW473" i="40"/>
  <c r="BA473" i="40" s="1"/>
  <c r="O806" i="40"/>
  <c r="I806" i="40" l="1"/>
  <c r="R806" i="40"/>
  <c r="S806" i="40" s="1"/>
  <c r="T806" i="40" s="1"/>
  <c r="L806" i="40"/>
  <c r="Q806" i="40"/>
  <c r="H807" i="40" l="1"/>
  <c r="X807" i="40" s="1"/>
  <c r="N807" i="40" s="1"/>
  <c r="G807" i="40" s="1"/>
  <c r="P806" i="40"/>
  <c r="V806" i="40" s="1"/>
  <c r="AT474" i="40" s="1"/>
  <c r="M806" i="40"/>
  <c r="U806" i="40" s="1"/>
  <c r="W806" i="40" s="1"/>
  <c r="AZ474" i="40" l="1"/>
  <c r="AW474" i="40"/>
  <c r="BA474" i="40" s="1"/>
  <c r="AY474" i="40"/>
  <c r="BB474" i="40" s="1"/>
  <c r="J807" i="40"/>
  <c r="K807" i="40" s="1"/>
  <c r="O807" i="40" s="1"/>
  <c r="I807" i="40" l="1"/>
  <c r="L807" i="40" s="1"/>
  <c r="R807" i="40"/>
  <c r="S807" i="40" s="1"/>
  <c r="T807" i="40" s="1"/>
  <c r="M807" i="40"/>
  <c r="U807" i="40" s="1"/>
  <c r="P807" i="40"/>
  <c r="Q807" i="40"/>
  <c r="H808" i="40" l="1"/>
  <c r="X808" i="40" s="1"/>
  <c r="N808" i="40" s="1"/>
  <c r="G808" i="40" s="1"/>
  <c r="W807" i="40"/>
  <c r="V807" i="40"/>
  <c r="AT475" i="40" s="1"/>
  <c r="J808" i="40"/>
  <c r="K808" i="40" s="1"/>
  <c r="AZ475" i="40" l="1"/>
  <c r="AW475" i="40"/>
  <c r="BA475" i="40" s="1"/>
  <c r="AY475" i="40"/>
  <c r="BB475" i="40" s="1"/>
  <c r="O808" i="40"/>
  <c r="I808" i="40" l="1"/>
  <c r="L808" i="40" s="1"/>
  <c r="R808" i="40"/>
  <c r="S808" i="40" s="1"/>
  <c r="T808" i="40" s="1"/>
  <c r="M808" i="40"/>
  <c r="U808" i="40" s="1"/>
  <c r="P808" i="40"/>
  <c r="Q808" i="40"/>
  <c r="H809" i="40" l="1"/>
  <c r="X809" i="40" s="1"/>
  <c r="N809" i="40" s="1"/>
  <c r="G809" i="40" s="1"/>
  <c r="W808" i="40"/>
  <c r="V808" i="40"/>
  <c r="AT476" i="40" s="1"/>
  <c r="J809" i="40"/>
  <c r="K809" i="40" s="1"/>
  <c r="AZ476" i="40" l="1"/>
  <c r="AW476" i="40"/>
  <c r="BA476" i="40" s="1"/>
  <c r="AY476" i="40"/>
  <c r="BB476" i="40" s="1"/>
  <c r="O809" i="40"/>
  <c r="I809" i="40" l="1"/>
  <c r="L809" i="40" s="1"/>
  <c r="P809" i="40" s="1"/>
  <c r="R809" i="40"/>
  <c r="S809" i="40" s="1"/>
  <c r="T809" i="40" s="1"/>
  <c r="Q809" i="40"/>
  <c r="M809" i="40" l="1"/>
  <c r="H810" i="40"/>
  <c r="X810" i="40" s="1"/>
  <c r="N810" i="40" s="1"/>
  <c r="G810" i="40" s="1"/>
  <c r="U809" i="40"/>
  <c r="W809" i="40" s="1"/>
  <c r="V809" i="40"/>
  <c r="AT477" i="40" s="1"/>
  <c r="J810" i="40"/>
  <c r="K810" i="40" s="1"/>
  <c r="AZ477" i="40" l="1"/>
  <c r="AY477" i="40"/>
  <c r="BB477" i="40" s="1"/>
  <c r="AW477" i="40"/>
  <c r="BA477" i="40" s="1"/>
  <c r="O810" i="40"/>
  <c r="I810" i="40" s="1"/>
  <c r="L810" i="40" s="1"/>
  <c r="R810" i="40" l="1"/>
  <c r="S810" i="40" s="1"/>
  <c r="T810" i="40" s="1"/>
  <c r="M810" i="40"/>
  <c r="U810" i="40" s="1"/>
  <c r="P810" i="40"/>
  <c r="V810" i="40" s="1"/>
  <c r="AT478" i="40" s="1"/>
  <c r="Q810" i="40"/>
  <c r="AY478" i="40" l="1"/>
  <c r="BB478" i="40" s="1"/>
  <c r="AZ478" i="40"/>
  <c r="AW478" i="40"/>
  <c r="BA478" i="40" s="1"/>
  <c r="H811" i="40"/>
  <c r="X811" i="40" s="1"/>
  <c r="N811" i="40" s="1"/>
  <c r="G811" i="40" s="1"/>
  <c r="W810" i="40"/>
  <c r="J811" i="40"/>
  <c r="K811" i="40" s="1"/>
  <c r="O811" i="40" l="1"/>
  <c r="I811" i="40" l="1"/>
  <c r="L811" i="40" s="1"/>
  <c r="R811" i="40"/>
  <c r="S811" i="40" s="1"/>
  <c r="T811" i="40" s="1"/>
  <c r="M811" i="40"/>
  <c r="U811" i="40" s="1"/>
  <c r="P811" i="40"/>
  <c r="Q811" i="40"/>
  <c r="H812" i="40" l="1"/>
  <c r="X812" i="40" s="1"/>
  <c r="N812" i="40" s="1"/>
  <c r="G812" i="40" s="1"/>
  <c r="W811" i="40"/>
  <c r="V811" i="40"/>
  <c r="AT479" i="40" s="1"/>
  <c r="J812" i="40"/>
  <c r="K812" i="40" s="1"/>
  <c r="AY479" i="40" l="1"/>
  <c r="BB479" i="40" s="1"/>
  <c r="AZ479" i="40"/>
  <c r="AW479" i="40"/>
  <c r="BA479" i="40" s="1"/>
  <c r="O812" i="40"/>
  <c r="I812" i="40" l="1"/>
  <c r="L812" i="40" s="1"/>
  <c r="R812" i="40"/>
  <c r="S812" i="40" s="1"/>
  <c r="T812" i="40" s="1"/>
  <c r="M812" i="40"/>
  <c r="U812" i="40" s="1"/>
  <c r="P812" i="40"/>
  <c r="Q812" i="40"/>
  <c r="H813" i="40" l="1"/>
  <c r="X813" i="40" s="1"/>
  <c r="N813" i="40" s="1"/>
  <c r="G813" i="40" s="1"/>
  <c r="W812" i="40"/>
  <c r="V812" i="40"/>
  <c r="AT480" i="40" s="1"/>
  <c r="J813" i="40"/>
  <c r="K813" i="40" s="1"/>
  <c r="AY480" i="40" l="1"/>
  <c r="BB480" i="40" s="1"/>
  <c r="AZ480" i="40"/>
  <c r="AW480" i="40"/>
  <c r="BA480" i="40" s="1"/>
  <c r="O813" i="40"/>
  <c r="I813" i="40" l="1"/>
  <c r="L813" i="40" s="1"/>
  <c r="R813" i="40"/>
  <c r="S813" i="40" s="1"/>
  <c r="T813" i="40" s="1"/>
  <c r="M813" i="40"/>
  <c r="U813" i="40" s="1"/>
  <c r="P813" i="40"/>
  <c r="Q813" i="40"/>
  <c r="H814" i="40" l="1"/>
  <c r="X814" i="40" s="1"/>
  <c r="N814" i="40" s="1"/>
  <c r="G814" i="40" s="1"/>
  <c r="W813" i="40"/>
  <c r="V813" i="40"/>
  <c r="AT481" i="40" s="1"/>
  <c r="J814" i="40"/>
  <c r="K814" i="40" s="1"/>
  <c r="AY481" i="40" l="1"/>
  <c r="BB481" i="40" s="1"/>
  <c r="AZ481" i="40"/>
  <c r="AW481" i="40"/>
  <c r="BA481" i="40" s="1"/>
  <c r="O814" i="40"/>
  <c r="I814" i="40" l="1"/>
  <c r="L814" i="40" s="1"/>
  <c r="R814" i="40"/>
  <c r="S814" i="40" s="1"/>
  <c r="T814" i="40" s="1"/>
  <c r="M814" i="40"/>
  <c r="U814" i="40" s="1"/>
  <c r="P814" i="40"/>
  <c r="Q814" i="40"/>
  <c r="H815" i="40" l="1"/>
  <c r="X815" i="40" s="1"/>
  <c r="N815" i="40" s="1"/>
  <c r="G815" i="40" s="1"/>
  <c r="W814" i="40"/>
  <c r="V814" i="40"/>
  <c r="AT482" i="40" s="1"/>
  <c r="J815" i="40"/>
  <c r="K815" i="40" s="1"/>
  <c r="AZ482" i="40" l="1"/>
  <c r="AW482" i="40"/>
  <c r="BA482" i="40" s="1"/>
  <c r="AY482" i="40"/>
  <c r="BB482" i="40" s="1"/>
  <c r="O815" i="40"/>
  <c r="I815" i="40" l="1"/>
  <c r="L815" i="40" s="1"/>
  <c r="R815" i="40"/>
  <c r="S815" i="40" s="1"/>
  <c r="T815" i="40" s="1"/>
  <c r="M815" i="40"/>
  <c r="U815" i="40" s="1"/>
  <c r="P815" i="40"/>
  <c r="Q815" i="40"/>
  <c r="H816" i="40" l="1"/>
  <c r="X816" i="40" s="1"/>
  <c r="N816" i="40" s="1"/>
  <c r="G816" i="40" s="1"/>
  <c r="W815" i="40"/>
  <c r="V815" i="40"/>
  <c r="AT483" i="40" s="1"/>
  <c r="J816" i="40"/>
  <c r="K816" i="40" s="1"/>
  <c r="AZ483" i="40" l="1"/>
  <c r="AW483" i="40"/>
  <c r="BA483" i="40" s="1"/>
  <c r="AY483" i="40"/>
  <c r="BB483" i="40" s="1"/>
  <c r="O816" i="40"/>
  <c r="I816" i="40" l="1"/>
  <c r="L816" i="40" s="1"/>
  <c r="R816" i="40"/>
  <c r="S816" i="40" s="1"/>
  <c r="T816" i="40" s="1"/>
  <c r="M816" i="40"/>
  <c r="U816" i="40" s="1"/>
  <c r="P816" i="40"/>
  <c r="Q816" i="40"/>
  <c r="H817" i="40" l="1"/>
  <c r="X817" i="40" s="1"/>
  <c r="N817" i="40" s="1"/>
  <c r="G817" i="40" s="1"/>
  <c r="W816" i="40"/>
  <c r="V816" i="40"/>
  <c r="AT484" i="40" s="1"/>
  <c r="J817" i="40"/>
  <c r="K817" i="40" s="1"/>
  <c r="AZ484" i="40" l="1"/>
  <c r="AY484" i="40"/>
  <c r="BB484" i="40" s="1"/>
  <c r="AW484" i="40"/>
  <c r="BA484" i="40" s="1"/>
  <c r="O817" i="40"/>
  <c r="I817" i="40" l="1"/>
  <c r="L817" i="40" s="1"/>
  <c r="R817" i="40"/>
  <c r="S817" i="40" s="1"/>
  <c r="T817" i="40" s="1"/>
  <c r="M817" i="40"/>
  <c r="U817" i="40" s="1"/>
  <c r="P817" i="40"/>
  <c r="Q817" i="40"/>
  <c r="H818" i="40" l="1"/>
  <c r="X818" i="40" s="1"/>
  <c r="N818" i="40" s="1"/>
  <c r="G818" i="40" s="1"/>
  <c r="W817" i="40"/>
  <c r="V817" i="40"/>
  <c r="AT485" i="40" s="1"/>
  <c r="J818" i="40"/>
  <c r="K818" i="40" s="1"/>
  <c r="AZ485" i="40" l="1"/>
  <c r="AY485" i="40"/>
  <c r="BB485" i="40" s="1"/>
  <c r="AW485" i="40"/>
  <c r="BA485" i="40" s="1"/>
  <c r="O818" i="40"/>
  <c r="I818" i="40" s="1"/>
  <c r="R818" i="40" l="1"/>
  <c r="S818" i="40" s="1"/>
  <c r="T818" i="40" s="1"/>
  <c r="L818" i="40"/>
  <c r="Q818" i="40"/>
  <c r="H819" i="40" l="1"/>
  <c r="X819" i="40" s="1"/>
  <c r="N819" i="40" s="1"/>
  <c r="G819" i="40" s="1"/>
  <c r="P818" i="40"/>
  <c r="V818" i="40" s="1"/>
  <c r="AT486" i="40" s="1"/>
  <c r="J819" i="40"/>
  <c r="K819" i="40" s="1"/>
  <c r="M818" i="40"/>
  <c r="U818" i="40" s="1"/>
  <c r="W818" i="40" s="1"/>
  <c r="AZ486" i="40" l="1"/>
  <c r="AY486" i="40"/>
  <c r="BB486" i="40" s="1"/>
  <c r="AW486" i="40"/>
  <c r="BA486" i="40" s="1"/>
  <c r="O819" i="40"/>
  <c r="I819" i="40" l="1"/>
  <c r="R819" i="40"/>
  <c r="S819" i="40" s="1"/>
  <c r="T819" i="40" s="1"/>
  <c r="L819" i="40"/>
  <c r="Q819" i="40"/>
  <c r="P819" i="40" l="1"/>
  <c r="V819" i="40"/>
  <c r="AT487" i="40" s="1"/>
  <c r="H820" i="40"/>
  <c r="X820" i="40" s="1"/>
  <c r="N820" i="40" s="1"/>
  <c r="G820" i="40" s="1"/>
  <c r="M819" i="40"/>
  <c r="U819" i="40" s="1"/>
  <c r="W819" i="40" s="1"/>
  <c r="J820" i="40"/>
  <c r="K820" i="40" s="1"/>
  <c r="AY487" i="40" l="1"/>
  <c r="BB487" i="40" s="1"/>
  <c r="AW487" i="40"/>
  <c r="BA487" i="40" s="1"/>
  <c r="AZ487" i="40"/>
  <c r="O820" i="40"/>
  <c r="I820" i="40" l="1"/>
  <c r="L820" i="40" s="1"/>
  <c r="R820" i="40"/>
  <c r="S820" i="40" s="1"/>
  <c r="T820" i="40" s="1"/>
  <c r="M820" i="40"/>
  <c r="P820" i="40"/>
  <c r="Q820" i="40"/>
  <c r="H821" i="40" l="1"/>
  <c r="X821" i="40" s="1"/>
  <c r="N821" i="40" s="1"/>
  <c r="G821" i="40" s="1"/>
  <c r="U820" i="40"/>
  <c r="W820" i="40" s="1"/>
  <c r="V820" i="40"/>
  <c r="AT488" i="40" s="1"/>
  <c r="J821" i="40"/>
  <c r="K821" i="40" s="1"/>
  <c r="AZ488" i="40" l="1"/>
  <c r="AW488" i="40"/>
  <c r="BA488" i="40" s="1"/>
  <c r="AY488" i="40"/>
  <c r="BB488" i="40" s="1"/>
  <c r="O821" i="40"/>
  <c r="I821" i="40" s="1"/>
  <c r="R821" i="40" l="1"/>
  <c r="S821" i="40" s="1"/>
  <c r="T821" i="40" s="1"/>
  <c r="L821" i="40"/>
  <c r="Q821" i="40"/>
  <c r="P821" i="40" l="1"/>
  <c r="V821" i="40"/>
  <c r="AT489" i="40" s="1"/>
  <c r="H822" i="40"/>
  <c r="X822" i="40" s="1"/>
  <c r="N822" i="40" s="1"/>
  <c r="G822" i="40" s="1"/>
  <c r="M821" i="40"/>
  <c r="U821" i="40" s="1"/>
  <c r="W821" i="40" s="1"/>
  <c r="J822" i="40" l="1"/>
  <c r="K822" i="40" s="1"/>
  <c r="AZ489" i="40"/>
  <c r="AW489" i="40"/>
  <c r="BA489" i="40" s="1"/>
  <c r="AY489" i="40"/>
  <c r="BB489" i="40" s="1"/>
  <c r="O822" i="40"/>
  <c r="I822" i="40" l="1"/>
  <c r="L822" i="40" s="1"/>
  <c r="R822" i="40"/>
  <c r="S822" i="40" s="1"/>
  <c r="T822" i="40" s="1"/>
  <c r="M822" i="40"/>
  <c r="U822" i="40" s="1"/>
  <c r="P822" i="40"/>
  <c r="Q822" i="40"/>
  <c r="H823" i="40" l="1"/>
  <c r="X823" i="40" s="1"/>
  <c r="N823" i="40" s="1"/>
  <c r="G823" i="40" s="1"/>
  <c r="W822" i="40"/>
  <c r="V822" i="40"/>
  <c r="AT490" i="40" s="1"/>
  <c r="J823" i="40"/>
  <c r="K823" i="40" s="1"/>
  <c r="AZ490" i="40" l="1"/>
  <c r="AW490" i="40"/>
  <c r="BA490" i="40" s="1"/>
  <c r="AY490" i="40"/>
  <c r="BB490" i="40" s="1"/>
  <c r="O823" i="40"/>
  <c r="I823" i="40" l="1"/>
  <c r="L823" i="40" s="1"/>
  <c r="R823" i="40"/>
  <c r="S823" i="40" s="1"/>
  <c r="T823" i="40" s="1"/>
  <c r="M823" i="40"/>
  <c r="U823" i="40" s="1"/>
  <c r="P823" i="40"/>
  <c r="Q823" i="40"/>
  <c r="H824" i="40" l="1"/>
  <c r="X824" i="40" s="1"/>
  <c r="N824" i="40" s="1"/>
  <c r="G824" i="40" s="1"/>
  <c r="W823" i="40"/>
  <c r="V823" i="40"/>
  <c r="AT491" i="40" s="1"/>
  <c r="J824" i="40"/>
  <c r="K824" i="40" s="1"/>
  <c r="AY491" i="40" l="1"/>
  <c r="BB491" i="40" s="1"/>
  <c r="AW491" i="40"/>
  <c r="BA491" i="40" s="1"/>
  <c r="AZ491" i="40"/>
  <c r="O824" i="40"/>
  <c r="I824" i="40" l="1"/>
  <c r="R824" i="40"/>
  <c r="S824" i="40" s="1"/>
  <c r="T824" i="40" s="1"/>
  <c r="L824" i="40"/>
  <c r="Q824" i="40"/>
  <c r="P824" i="40" l="1"/>
  <c r="V824" i="40"/>
  <c r="AT492" i="40" s="1"/>
  <c r="H825" i="40"/>
  <c r="X825" i="40" s="1"/>
  <c r="N825" i="40" s="1"/>
  <c r="G825" i="40" s="1"/>
  <c r="J825" i="40"/>
  <c r="K825" i="40" s="1"/>
  <c r="M824" i="40"/>
  <c r="U824" i="40" s="1"/>
  <c r="W824" i="40" s="1"/>
  <c r="AY492" i="40" l="1"/>
  <c r="BB492" i="40" s="1"/>
  <c r="AW492" i="40"/>
  <c r="BA492" i="40" s="1"/>
  <c r="AZ492" i="40"/>
  <c r="O825" i="40"/>
  <c r="I825" i="40" l="1"/>
  <c r="R825" i="40"/>
  <c r="S825" i="40" s="1"/>
  <c r="T825" i="40" s="1"/>
  <c r="L825" i="40"/>
  <c r="Q825" i="40"/>
  <c r="P825" i="40" l="1"/>
  <c r="V825" i="40"/>
  <c r="AT493" i="40" s="1"/>
  <c r="H826" i="40"/>
  <c r="X826" i="40" s="1"/>
  <c r="N826" i="40" s="1"/>
  <c r="G826" i="40" s="1"/>
  <c r="M825" i="40"/>
  <c r="U825" i="40" s="1"/>
  <c r="W825" i="40" s="1"/>
  <c r="J826" i="40"/>
  <c r="K826" i="40" s="1"/>
  <c r="AY493" i="40" l="1"/>
  <c r="BB493" i="40" s="1"/>
  <c r="AW493" i="40"/>
  <c r="BA493" i="40" s="1"/>
  <c r="AZ493" i="40"/>
  <c r="O826" i="40"/>
  <c r="Q826" i="40"/>
  <c r="H827" i="40" l="1"/>
  <c r="X827" i="40" s="1"/>
  <c r="N827" i="40" s="1"/>
  <c r="G827" i="40" s="1"/>
  <c r="I826" i="40"/>
  <c r="L826" i="40" s="1"/>
  <c r="R826" i="40"/>
  <c r="S826" i="40" s="1"/>
  <c r="T826" i="40" s="1"/>
  <c r="J827" i="40"/>
  <c r="K827" i="40" s="1"/>
  <c r="M826" i="40"/>
  <c r="P826" i="40"/>
  <c r="U826" i="40" l="1"/>
  <c r="W826" i="40" s="1"/>
  <c r="V826" i="40"/>
  <c r="AT494" i="40" s="1"/>
  <c r="O827" i="40"/>
  <c r="I827" i="40" s="1"/>
  <c r="L827" i="40" s="1"/>
  <c r="AZ494" i="40" l="1"/>
  <c r="AY494" i="40"/>
  <c r="BB494" i="40" s="1"/>
  <c r="AW494" i="40"/>
  <c r="BA494" i="40" s="1"/>
  <c r="R827" i="40"/>
  <c r="S827" i="40" s="1"/>
  <c r="T827" i="40" s="1"/>
  <c r="M827" i="40"/>
  <c r="U827" i="40" s="1"/>
  <c r="P827" i="40"/>
  <c r="V827" i="40" s="1"/>
  <c r="AT495" i="40" s="1"/>
  <c r="Q827" i="40"/>
  <c r="AZ495" i="40" l="1"/>
  <c r="AY495" i="40"/>
  <c r="BB495" i="40" s="1"/>
  <c r="AW495" i="40"/>
  <c r="BA495" i="40" s="1"/>
  <c r="H828" i="40"/>
  <c r="X828" i="40" s="1"/>
  <c r="N828" i="40" s="1"/>
  <c r="G828" i="40" s="1"/>
  <c r="W827" i="40"/>
  <c r="J828" i="40"/>
  <c r="K828" i="40" s="1"/>
  <c r="O828" i="40" l="1"/>
  <c r="I828" i="40" l="1"/>
  <c r="L828" i="40" s="1"/>
  <c r="R828" i="40"/>
  <c r="S828" i="40" s="1"/>
  <c r="T828" i="40" s="1"/>
  <c r="M828" i="40"/>
  <c r="U828" i="40" s="1"/>
  <c r="P828" i="40"/>
  <c r="Q828" i="40"/>
  <c r="H829" i="40" l="1"/>
  <c r="X829" i="40" s="1"/>
  <c r="N829" i="40" s="1"/>
  <c r="G829" i="40" s="1"/>
  <c r="W828" i="40"/>
  <c r="V828" i="40"/>
  <c r="AT496" i="40" s="1"/>
  <c r="J829" i="40"/>
  <c r="K829" i="40" s="1"/>
  <c r="AZ496" i="40" l="1"/>
  <c r="AY496" i="40"/>
  <c r="BB496" i="40" s="1"/>
  <c r="AW496" i="40"/>
  <c r="BA496" i="40" s="1"/>
  <c r="O829" i="40"/>
  <c r="I829" i="40" l="1"/>
  <c r="L829" i="40" s="1"/>
  <c r="R829" i="40"/>
  <c r="S829" i="40" s="1"/>
  <c r="T829" i="40" s="1"/>
  <c r="M829" i="40"/>
  <c r="U829" i="40" s="1"/>
  <c r="P829" i="40"/>
  <c r="Q829" i="40"/>
  <c r="H830" i="40" l="1"/>
  <c r="X830" i="40" s="1"/>
  <c r="N830" i="40" s="1"/>
  <c r="G830" i="40" s="1"/>
  <c r="W829" i="40"/>
  <c r="V829" i="40"/>
  <c r="AT497" i="40" s="1"/>
  <c r="J830" i="40"/>
  <c r="K830" i="40" s="1"/>
  <c r="AZ497" i="40" l="1"/>
  <c r="AY497" i="40"/>
  <c r="BB497" i="40" s="1"/>
  <c r="AW497" i="40"/>
  <c r="BA497" i="40" s="1"/>
  <c r="O830" i="40"/>
  <c r="I830" i="40" s="1"/>
  <c r="R830" i="40" l="1"/>
  <c r="S830" i="40" s="1"/>
  <c r="T830" i="40" s="1"/>
  <c r="L830" i="40"/>
  <c r="Q830" i="40"/>
  <c r="H831" i="40" l="1"/>
  <c r="X831" i="40" s="1"/>
  <c r="N831" i="40" s="1"/>
  <c r="G831" i="40" s="1"/>
  <c r="P830" i="40"/>
  <c r="V830" i="40" s="1"/>
  <c r="AT498" i="40" s="1"/>
  <c r="J831" i="40"/>
  <c r="K831" i="40" s="1"/>
  <c r="M830" i="40"/>
  <c r="U830" i="40" s="1"/>
  <c r="W830" i="40" s="1"/>
  <c r="AZ498" i="40" l="1"/>
  <c r="AY498" i="40"/>
  <c r="BB498" i="40" s="1"/>
  <c r="AW498" i="40"/>
  <c r="BA498" i="40" s="1"/>
  <c r="O831" i="40"/>
  <c r="I831" i="40" l="1"/>
  <c r="L831" i="40" s="1"/>
  <c r="R831" i="40"/>
  <c r="S831" i="40" s="1"/>
  <c r="T831" i="40" s="1"/>
  <c r="M831" i="40"/>
  <c r="U831" i="40" s="1"/>
  <c r="P831" i="40"/>
  <c r="Q831" i="40"/>
  <c r="H832" i="40" l="1"/>
  <c r="X832" i="40" s="1"/>
  <c r="N832" i="40" s="1"/>
  <c r="G832" i="40" s="1"/>
  <c r="W831" i="40"/>
  <c r="V831" i="40"/>
  <c r="AT499" i="40" s="1"/>
  <c r="J832" i="40"/>
  <c r="K832" i="40" s="1"/>
  <c r="AZ499" i="40" l="1"/>
  <c r="AY499" i="40"/>
  <c r="BB499" i="40" s="1"/>
  <c r="AW499" i="40"/>
  <c r="BA499" i="40" s="1"/>
  <c r="O832" i="40"/>
  <c r="I832" i="40" l="1"/>
  <c r="L832" i="40" s="1"/>
  <c r="R832" i="40"/>
  <c r="M832" i="40"/>
  <c r="P832" i="40"/>
  <c r="Q832" i="40"/>
  <c r="H833" i="40" l="1"/>
  <c r="X833" i="40" s="1"/>
  <c r="N833" i="40" s="1"/>
  <c r="G833" i="40" s="1"/>
  <c r="S832" i="40"/>
  <c r="T832" i="40" s="1"/>
  <c r="V832" i="40"/>
  <c r="AT500" i="40" s="1"/>
  <c r="J833" i="40"/>
  <c r="K833" i="40" s="1"/>
  <c r="AY500" i="40" l="1"/>
  <c r="BB500" i="40" s="1"/>
  <c r="AZ500" i="40"/>
  <c r="AW500" i="40"/>
  <c r="BA500" i="40" s="1"/>
  <c r="U832" i="40"/>
  <c r="W832" i="40" s="1"/>
  <c r="O833" i="40"/>
  <c r="I833" i="40" s="1"/>
  <c r="L833" i="40" s="1"/>
  <c r="R833" i="40" l="1"/>
  <c r="M833" i="40"/>
  <c r="P833" i="40"/>
  <c r="V833" i="40" s="1"/>
  <c r="AT501" i="40" s="1"/>
  <c r="Q833" i="40"/>
  <c r="AY501" i="40" l="1"/>
  <c r="BB501" i="40" s="1"/>
  <c r="AZ501" i="40"/>
  <c r="AW501" i="40"/>
  <c r="BA501" i="40" s="1"/>
  <c r="H834" i="40"/>
  <c r="X834" i="40" s="1"/>
  <c r="N834" i="40" s="1"/>
  <c r="G834" i="40" s="1"/>
  <c r="S833" i="40"/>
  <c r="T833" i="40" s="1"/>
  <c r="J834" i="40"/>
  <c r="K834" i="40" s="1"/>
  <c r="U833" i="40" l="1"/>
  <c r="W833" i="40" s="1"/>
  <c r="O834" i="40"/>
  <c r="I834" i="40" s="1"/>
  <c r="R834" i="40" l="1"/>
  <c r="L834" i="40"/>
  <c r="Q834" i="40"/>
  <c r="H835" i="40" l="1"/>
  <c r="X835" i="40" s="1"/>
  <c r="N835" i="40" s="1"/>
  <c r="G835" i="40" s="1"/>
  <c r="P834" i="40"/>
  <c r="V834" i="40" s="1"/>
  <c r="AT502" i="40" s="1"/>
  <c r="S834" i="40"/>
  <c r="T834" i="40" s="1"/>
  <c r="J835" i="40"/>
  <c r="K835" i="40" s="1"/>
  <c r="M834" i="40"/>
  <c r="AZ502" i="40" l="1"/>
  <c r="AY502" i="40"/>
  <c r="BB502" i="40" s="1"/>
  <c r="AW502" i="40"/>
  <c r="BA502" i="40" s="1"/>
  <c r="U834" i="40"/>
  <c r="W834" i="40" s="1"/>
  <c r="O835" i="40"/>
  <c r="I835" i="40" s="1"/>
  <c r="L835" i="40" s="1"/>
  <c r="R835" i="40" l="1"/>
  <c r="S835" i="40" s="1"/>
  <c r="T835" i="40" s="1"/>
  <c r="M835" i="40"/>
  <c r="U835" i="40" s="1"/>
  <c r="P835" i="40"/>
  <c r="V835" i="40" s="1"/>
  <c r="AT503" i="40" s="1"/>
  <c r="Q835" i="40"/>
  <c r="AZ503" i="40" l="1"/>
  <c r="AY503" i="40"/>
  <c r="BB503" i="40" s="1"/>
  <c r="AW503" i="40"/>
  <c r="BA503" i="40" s="1"/>
  <c r="H836" i="40"/>
  <c r="X836" i="40" s="1"/>
  <c r="N836" i="40" s="1"/>
  <c r="G836" i="40" s="1"/>
  <c r="W835" i="40"/>
  <c r="J836" i="40"/>
  <c r="K836" i="40" s="1"/>
  <c r="O836" i="40" l="1"/>
  <c r="I836" i="40" l="1"/>
  <c r="L836" i="40" s="1"/>
  <c r="R836" i="40"/>
  <c r="S836" i="40" s="1"/>
  <c r="T836" i="40" s="1"/>
  <c r="M836" i="40"/>
  <c r="P836" i="40"/>
  <c r="Q836" i="40"/>
  <c r="H837" i="40" l="1"/>
  <c r="X837" i="40" s="1"/>
  <c r="N837" i="40" s="1"/>
  <c r="G837" i="40" s="1"/>
  <c r="U836" i="40"/>
  <c r="W836" i="40" s="1"/>
  <c r="V836" i="40"/>
  <c r="AT504" i="40" s="1"/>
  <c r="J837" i="40"/>
  <c r="K837" i="40" s="1"/>
  <c r="AZ504" i="40" l="1"/>
  <c r="AY504" i="40"/>
  <c r="BB504" i="40" s="1"/>
  <c r="AW504" i="40"/>
  <c r="BA504" i="40" s="1"/>
  <c r="O837" i="40"/>
  <c r="I837" i="40" s="1"/>
  <c r="L837" i="40" s="1"/>
  <c r="R837" i="40" l="1"/>
  <c r="S837" i="40" s="1"/>
  <c r="T837" i="40" s="1"/>
  <c r="M837" i="40"/>
  <c r="P837" i="40"/>
  <c r="V837" i="40" s="1"/>
  <c r="AT505" i="40" s="1"/>
  <c r="Q837" i="40"/>
  <c r="AZ505" i="40" l="1"/>
  <c r="AY505" i="40"/>
  <c r="BB505" i="40" s="1"/>
  <c r="AW505" i="40"/>
  <c r="BA505" i="40" s="1"/>
  <c r="U837" i="40"/>
  <c r="H838" i="40"/>
  <c r="X838" i="40" s="1"/>
  <c r="N838" i="40" s="1"/>
  <c r="G838" i="40" s="1"/>
  <c r="W837" i="40"/>
  <c r="J838" i="40"/>
  <c r="K838" i="40" s="1"/>
  <c r="O838" i="40" l="1"/>
  <c r="I838" i="40" l="1"/>
  <c r="R838" i="40"/>
  <c r="S838" i="40" s="1"/>
  <c r="T838" i="40" s="1"/>
  <c r="L838" i="40"/>
  <c r="Q838" i="40"/>
  <c r="H839" i="40" l="1"/>
  <c r="X839" i="40" s="1"/>
  <c r="N839" i="40" s="1"/>
  <c r="G839" i="40" s="1"/>
  <c r="P838" i="40"/>
  <c r="V838" i="40" s="1"/>
  <c r="AT506" i="40" s="1"/>
  <c r="J839" i="40"/>
  <c r="K839" i="40" s="1"/>
  <c r="M838" i="40"/>
  <c r="U838" i="40" s="1"/>
  <c r="W838" i="40" s="1"/>
  <c r="AZ506" i="40" l="1"/>
  <c r="AY506" i="40"/>
  <c r="BB506" i="40" s="1"/>
  <c r="AW506" i="40"/>
  <c r="BA506" i="40" s="1"/>
  <c r="O839" i="40"/>
  <c r="I839" i="40" l="1"/>
  <c r="L839" i="40" s="1"/>
  <c r="R839" i="40"/>
  <c r="S839" i="40" s="1"/>
  <c r="T839" i="40" s="1"/>
  <c r="M839" i="40"/>
  <c r="U839" i="40" s="1"/>
  <c r="P839" i="40"/>
  <c r="Q839" i="40"/>
  <c r="H840" i="40" l="1"/>
  <c r="X840" i="40" s="1"/>
  <c r="N840" i="40" s="1"/>
  <c r="G840" i="40" s="1"/>
  <c r="W839" i="40"/>
  <c r="V839" i="40"/>
  <c r="AT507" i="40" s="1"/>
  <c r="J840" i="40"/>
  <c r="K840" i="40" s="1"/>
  <c r="AY507" i="40" l="1"/>
  <c r="BB507" i="40" s="1"/>
  <c r="AZ507" i="40"/>
  <c r="AW507" i="40"/>
  <c r="BA507" i="40" s="1"/>
  <c r="O840" i="40"/>
  <c r="I840" i="40" l="1"/>
  <c r="L840" i="40" s="1"/>
  <c r="R840" i="40"/>
  <c r="S840" i="40" s="1"/>
  <c r="T840" i="40" s="1"/>
  <c r="M840" i="40"/>
  <c r="U840" i="40" s="1"/>
  <c r="P840" i="40"/>
  <c r="Q840" i="40"/>
  <c r="H841" i="40" l="1"/>
  <c r="X841" i="40" s="1"/>
  <c r="N841" i="40" s="1"/>
  <c r="G841" i="40" s="1"/>
  <c r="W840" i="40"/>
  <c r="V840" i="40"/>
  <c r="AT508" i="40" s="1"/>
  <c r="J841" i="40"/>
  <c r="K841" i="40" s="1"/>
  <c r="AZ508" i="40" l="1"/>
  <c r="AW508" i="40"/>
  <c r="BA508" i="40" s="1"/>
  <c r="AY508" i="40"/>
  <c r="BB508" i="40" s="1"/>
  <c r="O841" i="40"/>
  <c r="I841" i="40" l="1"/>
  <c r="L841" i="40" s="1"/>
  <c r="R841" i="40"/>
  <c r="S841" i="40" s="1"/>
  <c r="T841" i="40" s="1"/>
  <c r="M841" i="40"/>
  <c r="U841" i="40" s="1"/>
  <c r="P841" i="40"/>
  <c r="Q841" i="40"/>
  <c r="H842" i="40" l="1"/>
  <c r="X842" i="40" s="1"/>
  <c r="N842" i="40" s="1"/>
  <c r="G842" i="40" s="1"/>
  <c r="W841" i="40"/>
  <c r="V841" i="40"/>
  <c r="AT509" i="40" s="1"/>
  <c r="J842" i="40"/>
  <c r="K842" i="40" s="1"/>
  <c r="AZ509" i="40" l="1"/>
  <c r="AW509" i="40"/>
  <c r="BA509" i="40" s="1"/>
  <c r="AY509" i="40"/>
  <c r="BB509" i="40" s="1"/>
  <c r="O842" i="40"/>
  <c r="I842" i="40" l="1"/>
  <c r="L842" i="40" s="1"/>
  <c r="R842" i="40"/>
  <c r="S842" i="40" s="1"/>
  <c r="T842" i="40" s="1"/>
  <c r="M842" i="40"/>
  <c r="U842" i="40" s="1"/>
  <c r="P842" i="40"/>
  <c r="Q842" i="40"/>
  <c r="H843" i="40" l="1"/>
  <c r="X843" i="40" s="1"/>
  <c r="N843" i="40" s="1"/>
  <c r="G843" i="40" s="1"/>
  <c r="W842" i="40"/>
  <c r="V842" i="40"/>
  <c r="AT510" i="40" s="1"/>
  <c r="J843" i="40"/>
  <c r="K843" i="40" s="1"/>
  <c r="AZ510" i="40" l="1"/>
  <c r="AW510" i="40"/>
  <c r="BA510" i="40" s="1"/>
  <c r="AY510" i="40"/>
  <c r="BB510" i="40" s="1"/>
  <c r="O843" i="40"/>
  <c r="I843" i="40" l="1"/>
  <c r="R843" i="40"/>
  <c r="L843" i="40"/>
  <c r="Q843" i="40"/>
  <c r="H844" i="40" l="1"/>
  <c r="X844" i="40" s="1"/>
  <c r="N844" i="40" s="1"/>
  <c r="G844" i="40" s="1"/>
  <c r="P843" i="40"/>
  <c r="V843" i="40" s="1"/>
  <c r="AT511" i="40" s="1"/>
  <c r="S843" i="40"/>
  <c r="T843" i="40"/>
  <c r="J844" i="40"/>
  <c r="K844" i="40" s="1"/>
  <c r="M843" i="40"/>
  <c r="U843" i="40" s="1"/>
  <c r="W843" i="40" s="1"/>
  <c r="AY511" i="40" l="1"/>
  <c r="BB511" i="40" s="1"/>
  <c r="AZ511" i="40"/>
  <c r="AW511" i="40"/>
  <c r="BA511" i="40" s="1"/>
  <c r="O844" i="40"/>
  <c r="I844" i="40" s="1"/>
  <c r="L844" i="40" s="1"/>
  <c r="R844" i="40" l="1"/>
  <c r="S844" i="40" s="1"/>
  <c r="T844" i="40" s="1"/>
  <c r="M844" i="40"/>
  <c r="P844" i="40"/>
  <c r="V844" i="40" s="1"/>
  <c r="AT512" i="40" s="1"/>
  <c r="Q844" i="40"/>
  <c r="U844" i="40" l="1"/>
  <c r="AZ512" i="40"/>
  <c r="AY512" i="40"/>
  <c r="BB512" i="40" s="1"/>
  <c r="AW512" i="40"/>
  <c r="BA512" i="40" s="1"/>
  <c r="H845" i="40"/>
  <c r="X845" i="40" s="1"/>
  <c r="N845" i="40" s="1"/>
  <c r="G845" i="40" s="1"/>
  <c r="W844" i="40"/>
  <c r="J845" i="40"/>
  <c r="K845" i="40" s="1"/>
  <c r="O845" i="40" l="1"/>
  <c r="I845" i="40" l="1"/>
  <c r="L845" i="40" s="1"/>
  <c r="P845" i="40" s="1"/>
  <c r="R845" i="40"/>
  <c r="S845" i="40" s="1"/>
  <c r="T845" i="40" s="1"/>
  <c r="Q845" i="40"/>
  <c r="M845" i="40" l="1"/>
  <c r="U845" i="40" s="1"/>
  <c r="H846" i="40"/>
  <c r="X846" i="40" s="1"/>
  <c r="N846" i="40" s="1"/>
  <c r="G846" i="40" s="1"/>
  <c r="W845" i="40"/>
  <c r="V845" i="40"/>
  <c r="AT513" i="40" s="1"/>
  <c r="J846" i="40"/>
  <c r="K846" i="40" s="1"/>
  <c r="AZ513" i="40" l="1"/>
  <c r="AY513" i="40"/>
  <c r="BB513" i="40" s="1"/>
  <c r="AW513" i="40"/>
  <c r="BA513" i="40" s="1"/>
  <c r="O846" i="40"/>
  <c r="I846" i="40" l="1"/>
  <c r="L846" i="40" s="1"/>
  <c r="R846" i="40"/>
  <c r="S846" i="40" s="1"/>
  <c r="T846" i="40" s="1"/>
  <c r="M846" i="40"/>
  <c r="P846" i="40"/>
  <c r="Q846" i="40"/>
  <c r="U846" i="40" l="1"/>
  <c r="H847" i="40"/>
  <c r="X847" i="40" s="1"/>
  <c r="N847" i="40" s="1"/>
  <c r="G847" i="40" s="1"/>
  <c r="W846" i="40"/>
  <c r="V846" i="40"/>
  <c r="AT514" i="40" s="1"/>
  <c r="J847" i="40"/>
  <c r="K847" i="40" s="1"/>
  <c r="AZ514" i="40" l="1"/>
  <c r="AY514" i="40"/>
  <c r="BB514" i="40" s="1"/>
  <c r="AW514" i="40"/>
  <c r="BA514" i="40" s="1"/>
  <c r="O847" i="40"/>
  <c r="I847" i="40" l="1"/>
  <c r="L847" i="40" s="1"/>
  <c r="R847" i="40"/>
  <c r="S847" i="40" s="1"/>
  <c r="T847" i="40" s="1"/>
  <c r="M847" i="40"/>
  <c r="U847" i="40" s="1"/>
  <c r="P847" i="40"/>
  <c r="Q847" i="40"/>
  <c r="H848" i="40" l="1"/>
  <c r="X848" i="40" s="1"/>
  <c r="N848" i="40" s="1"/>
  <c r="G848" i="40" s="1"/>
  <c r="W847" i="40"/>
  <c r="V847" i="40"/>
  <c r="AT515" i="40" s="1"/>
  <c r="J848" i="40"/>
  <c r="K848" i="40" s="1"/>
  <c r="AZ515" i="40" l="1"/>
  <c r="AY515" i="40"/>
  <c r="BB515" i="40" s="1"/>
  <c r="AW515" i="40"/>
  <c r="BA515" i="40" s="1"/>
  <c r="O848" i="40"/>
  <c r="I848" i="40" l="1"/>
  <c r="L848" i="40" s="1"/>
  <c r="R848" i="40"/>
  <c r="S848" i="40" s="1"/>
  <c r="T848" i="40" s="1"/>
  <c r="M848" i="40"/>
  <c r="U848" i="40" s="1"/>
  <c r="P848" i="40"/>
  <c r="Q848" i="40"/>
  <c r="H849" i="40" l="1"/>
  <c r="X849" i="40" s="1"/>
  <c r="N849" i="40" s="1"/>
  <c r="G849" i="40" s="1"/>
  <c r="W848" i="40"/>
  <c r="V848" i="40"/>
  <c r="AT516" i="40" s="1"/>
  <c r="J849" i="40"/>
  <c r="K849" i="40" s="1"/>
  <c r="AZ516" i="40" l="1"/>
  <c r="AY516" i="40"/>
  <c r="BB516" i="40" s="1"/>
  <c r="AW516" i="40"/>
  <c r="BA516" i="40" s="1"/>
  <c r="O849" i="40"/>
  <c r="I849" i="40" l="1"/>
  <c r="L849" i="40" s="1"/>
  <c r="R849" i="40"/>
  <c r="S849" i="40" s="1"/>
  <c r="T849" i="40" s="1"/>
  <c r="M849" i="40"/>
  <c r="U849" i="40" s="1"/>
  <c r="P849" i="40"/>
  <c r="Q849" i="40"/>
  <c r="H850" i="40" l="1"/>
  <c r="X850" i="40" s="1"/>
  <c r="N850" i="40" s="1"/>
  <c r="G850" i="40" s="1"/>
  <c r="W849" i="40"/>
  <c r="V849" i="40"/>
  <c r="AT517" i="40" s="1"/>
  <c r="J850" i="40"/>
  <c r="K850" i="40" s="1"/>
  <c r="AZ517" i="40" l="1"/>
  <c r="AY517" i="40"/>
  <c r="BB517" i="40" s="1"/>
  <c r="AW517" i="40"/>
  <c r="BA517" i="40" s="1"/>
  <c r="O850" i="40"/>
  <c r="I850" i="40" l="1"/>
  <c r="L850" i="40" s="1"/>
  <c r="R850" i="40"/>
  <c r="S850" i="40" s="1"/>
  <c r="T850" i="40" s="1"/>
  <c r="M850" i="40"/>
  <c r="P850" i="40"/>
  <c r="Q850" i="40"/>
  <c r="U850" i="40" l="1"/>
  <c r="H851" i="40"/>
  <c r="X851" i="40" s="1"/>
  <c r="N851" i="40" s="1"/>
  <c r="G851" i="40" s="1"/>
  <c r="W850" i="40"/>
  <c r="V850" i="40"/>
  <c r="AT518" i="40" s="1"/>
  <c r="J851" i="40"/>
  <c r="K851" i="40" s="1"/>
  <c r="AZ518" i="40" l="1"/>
  <c r="AW518" i="40"/>
  <c r="BA518" i="40" s="1"/>
  <c r="AY518" i="40"/>
  <c r="BB518" i="40" s="1"/>
  <c r="O851" i="40"/>
  <c r="I851" i="40" l="1"/>
  <c r="R851" i="40"/>
  <c r="L851" i="40"/>
  <c r="Q851" i="40"/>
  <c r="H852" i="40" l="1"/>
  <c r="X852" i="40" s="1"/>
  <c r="N852" i="40" s="1"/>
  <c r="G852" i="40" s="1"/>
  <c r="P851" i="40"/>
  <c r="V851" i="40" s="1"/>
  <c r="AT519" i="40" s="1"/>
  <c r="S851" i="40"/>
  <c r="T851" i="40"/>
  <c r="J852" i="40"/>
  <c r="K852" i="40" s="1"/>
  <c r="M851" i="40"/>
  <c r="U851" i="40" s="1"/>
  <c r="W851" i="40" s="1"/>
  <c r="AW519" i="40" l="1"/>
  <c r="BA519" i="40" s="1"/>
  <c r="AZ519" i="40"/>
  <c r="AY519" i="40"/>
  <c r="BB519" i="40" s="1"/>
  <c r="O852" i="40"/>
  <c r="I852" i="40" s="1"/>
  <c r="L852" i="40" s="1"/>
  <c r="Q852" i="40"/>
  <c r="H853" i="40" l="1"/>
  <c r="X853" i="40" s="1"/>
  <c r="N853" i="40" s="1"/>
  <c r="G853" i="40" s="1"/>
  <c r="R852" i="40"/>
  <c r="J853" i="40"/>
  <c r="K853" i="40" s="1"/>
  <c r="M852" i="40"/>
  <c r="P852" i="40"/>
  <c r="V852" i="40" s="1"/>
  <c r="AT520" i="40" s="1"/>
  <c r="AZ520" i="40" l="1"/>
  <c r="AW520" i="40"/>
  <c r="BA520" i="40" s="1"/>
  <c r="AY520" i="40"/>
  <c r="BB520" i="40" s="1"/>
  <c r="S852" i="40"/>
  <c r="T852" i="40"/>
  <c r="O853" i="40"/>
  <c r="R853" i="40" l="1"/>
  <c r="U852" i="40"/>
  <c r="W852" i="40" s="1"/>
  <c r="Q853" i="40"/>
  <c r="H854" i="40" l="1"/>
  <c r="X854" i="40" s="1"/>
  <c r="N854" i="40" s="1"/>
  <c r="G854" i="40" s="1"/>
  <c r="S853" i="40"/>
  <c r="T853" i="40" s="1"/>
  <c r="I853" i="40"/>
  <c r="J854" i="40"/>
  <c r="K854" i="40" s="1"/>
  <c r="L853" i="40" l="1"/>
  <c r="M853" i="40"/>
  <c r="U853" i="40" s="1"/>
  <c r="W853" i="40" s="1"/>
  <c r="O854" i="40"/>
  <c r="I854" i="40" l="1"/>
  <c r="L854" i="40" s="1"/>
  <c r="P853" i="40"/>
  <c r="V853" i="40" s="1"/>
  <c r="R854" i="40"/>
  <c r="M854" i="40"/>
  <c r="P854" i="40"/>
  <c r="V854" i="40" s="1"/>
  <c r="Q854" i="40"/>
  <c r="H855" i="40" l="1"/>
  <c r="X855" i="40" s="1"/>
  <c r="N855" i="40" s="1"/>
  <c r="G855" i="40" s="1"/>
  <c r="S854" i="40"/>
  <c r="T854" i="40" s="1"/>
  <c r="J855" i="40"/>
  <c r="K855" i="40" s="1"/>
  <c r="U854" i="40" l="1"/>
  <c r="W854" i="40" s="1"/>
  <c r="O855" i="40"/>
  <c r="I855" i="40" s="1"/>
  <c r="R855" i="40" l="1"/>
  <c r="S855" i="40" s="1"/>
  <c r="T855" i="40" s="1"/>
  <c r="L855" i="40"/>
  <c r="Q855" i="40"/>
  <c r="P855" i="40" l="1"/>
  <c r="V855" i="40"/>
  <c r="H856" i="40"/>
  <c r="X856" i="40" s="1"/>
  <c r="N856" i="40" s="1"/>
  <c r="G856" i="40" s="1"/>
  <c r="J856" i="40"/>
  <c r="K856" i="40" s="1"/>
  <c r="M855" i="40"/>
  <c r="U855" i="40" s="1"/>
  <c r="W855" i="40" s="1"/>
  <c r="O856" i="40" l="1"/>
  <c r="I856" i="40" l="1"/>
  <c r="L856" i="40" s="1"/>
  <c r="R856" i="40"/>
  <c r="S856" i="40" s="1"/>
  <c r="T856" i="40" s="1"/>
  <c r="M856" i="40"/>
  <c r="P856" i="40"/>
  <c r="Q856" i="40"/>
  <c r="H857" i="40" l="1"/>
  <c r="X857" i="40" s="1"/>
  <c r="N857" i="40" s="1"/>
  <c r="G857" i="40" s="1"/>
  <c r="U856" i="40"/>
  <c r="W856" i="40" s="1"/>
  <c r="V856" i="40"/>
  <c r="J857" i="40"/>
  <c r="K857" i="40" s="1"/>
  <c r="O857" i="40" l="1"/>
  <c r="I857" i="40" s="1"/>
  <c r="L857" i="40" s="1"/>
  <c r="R857" i="40" l="1"/>
  <c r="S857" i="40" s="1"/>
  <c r="T857" i="40" s="1"/>
  <c r="M857" i="40"/>
  <c r="U857" i="40" s="1"/>
  <c r="P857" i="40"/>
  <c r="V857" i="40" s="1"/>
  <c r="Q857" i="40"/>
  <c r="H858" i="40" l="1"/>
  <c r="X858" i="40" s="1"/>
  <c r="N858" i="40" s="1"/>
  <c r="G858" i="40" s="1"/>
  <c r="W857" i="40"/>
  <c r="J858" i="40"/>
  <c r="K858" i="40" s="1"/>
  <c r="O858" i="40" l="1"/>
  <c r="I858" i="40" l="1"/>
  <c r="L858" i="40" s="1"/>
  <c r="R858" i="40"/>
  <c r="S858" i="40" s="1"/>
  <c r="T858" i="40" s="1"/>
  <c r="M858" i="40"/>
  <c r="U858" i="40" s="1"/>
  <c r="P858" i="40"/>
  <c r="Q858" i="40"/>
  <c r="H859" i="40" l="1"/>
  <c r="X859" i="40" s="1"/>
  <c r="N859" i="40" s="1"/>
  <c r="G859" i="40" s="1"/>
  <c r="W858" i="40"/>
  <c r="V858" i="40"/>
  <c r="J859" i="40"/>
  <c r="K859" i="40" s="1"/>
  <c r="O859" i="40" l="1"/>
  <c r="I859" i="40" l="1"/>
  <c r="L859" i="40" s="1"/>
  <c r="R859" i="40"/>
  <c r="S859" i="40" s="1"/>
  <c r="T859" i="40" s="1"/>
  <c r="M859" i="40"/>
  <c r="U859" i="40" s="1"/>
  <c r="P859" i="40"/>
  <c r="Q859" i="40"/>
  <c r="H860" i="40" l="1"/>
  <c r="X860" i="40" s="1"/>
  <c r="N860" i="40" s="1"/>
  <c r="G860" i="40" s="1"/>
  <c r="W859" i="40"/>
  <c r="V859" i="40"/>
  <c r="J860" i="40"/>
  <c r="K860" i="40" s="1"/>
  <c r="O860" i="40" l="1"/>
  <c r="I860" i="40" l="1"/>
  <c r="L860" i="40" s="1"/>
  <c r="R860" i="40"/>
  <c r="S860" i="40" s="1"/>
  <c r="T860" i="40" s="1"/>
  <c r="M860" i="40"/>
  <c r="U860" i="40" s="1"/>
  <c r="P860" i="40"/>
  <c r="Q860" i="40"/>
  <c r="H861" i="40" l="1"/>
  <c r="X861" i="40" s="1"/>
  <c r="N861" i="40" s="1"/>
  <c r="G861" i="40" s="1"/>
  <c r="W860" i="40"/>
  <c r="V860" i="40"/>
  <c r="J861" i="40"/>
  <c r="K861" i="40" s="1"/>
  <c r="O861" i="40" l="1"/>
  <c r="I861" i="40" l="1"/>
  <c r="L861" i="40" s="1"/>
  <c r="R861" i="40"/>
  <c r="S861" i="40" s="1"/>
  <c r="T861" i="40" s="1"/>
  <c r="M861" i="40"/>
  <c r="U861" i="40" s="1"/>
  <c r="P861" i="40"/>
  <c r="Q861" i="40"/>
  <c r="H862" i="40" l="1"/>
  <c r="X862" i="40" s="1"/>
  <c r="N862" i="40" s="1"/>
  <c r="G862" i="40" s="1"/>
  <c r="W861" i="40"/>
  <c r="V861" i="40"/>
  <c r="J862" i="40"/>
  <c r="K862" i="40" s="1"/>
  <c r="O862" i="40" l="1"/>
  <c r="I862" i="40" l="1"/>
  <c r="L862" i="40" s="1"/>
  <c r="R862" i="40"/>
  <c r="S862" i="40" s="1"/>
  <c r="T862" i="40" s="1"/>
  <c r="M862" i="40"/>
  <c r="U862" i="40" s="1"/>
  <c r="P862" i="40"/>
  <c r="Q862" i="40"/>
  <c r="H863" i="40" l="1"/>
  <c r="X863" i="40" s="1"/>
  <c r="N863" i="40" s="1"/>
  <c r="G863" i="40" s="1"/>
  <c r="W862" i="40"/>
  <c r="V862" i="40"/>
  <c r="J863" i="40"/>
  <c r="K863" i="40" s="1"/>
  <c r="O863" i="40" l="1"/>
  <c r="I863" i="40" l="1"/>
  <c r="L863" i="40" s="1"/>
  <c r="R863" i="40"/>
  <c r="S863" i="40" s="1"/>
  <c r="T863" i="40" s="1"/>
  <c r="M863" i="40"/>
  <c r="U863" i="40" s="1"/>
  <c r="P863" i="40"/>
  <c r="Q863" i="40"/>
  <c r="H864" i="40" l="1"/>
  <c r="X864" i="40" s="1"/>
  <c r="N864" i="40" s="1"/>
  <c r="G864" i="40" s="1"/>
  <c r="W863" i="40"/>
  <c r="V863" i="40"/>
  <c r="J864" i="40" l="1"/>
  <c r="K864" i="40" s="1"/>
  <c r="O864" i="40"/>
  <c r="I864" i="40" l="1"/>
  <c r="L864" i="40" s="1"/>
  <c r="M864" i="40" s="1"/>
  <c r="R864" i="40"/>
  <c r="S864" i="40" s="1"/>
  <c r="T864" i="40" s="1"/>
  <c r="Q864" i="40"/>
  <c r="U864" i="40" l="1"/>
  <c r="H865" i="40"/>
  <c r="X865" i="40" s="1"/>
  <c r="N865" i="40" s="1"/>
  <c r="G865" i="40" s="1"/>
  <c r="W864" i="40"/>
  <c r="P864" i="40"/>
  <c r="V864" i="40" s="1"/>
  <c r="J865" i="40"/>
  <c r="K865" i="40" s="1"/>
  <c r="O865" i="40" l="1"/>
  <c r="I865" i="40" l="1"/>
  <c r="L865" i="40" s="1"/>
  <c r="R865" i="40"/>
  <c r="S865" i="40" s="1"/>
  <c r="T865" i="40" s="1"/>
  <c r="M865" i="40"/>
  <c r="U865" i="40" s="1"/>
  <c r="P865" i="40"/>
  <c r="Q865" i="40"/>
  <c r="H866" i="40" l="1"/>
  <c r="X866" i="40" s="1"/>
  <c r="N866" i="40" s="1"/>
  <c r="G866" i="40" s="1"/>
  <c r="W865" i="40"/>
  <c r="V865" i="40"/>
  <c r="J866" i="40"/>
  <c r="K866" i="40" s="1"/>
  <c r="O866" i="40" l="1"/>
  <c r="I866" i="40" l="1"/>
  <c r="L866" i="40" s="1"/>
  <c r="R866" i="40"/>
  <c r="S866" i="40" s="1"/>
  <c r="T866" i="40" s="1"/>
  <c r="M866" i="40"/>
  <c r="U866" i="40" s="1"/>
  <c r="P866" i="40"/>
  <c r="Q866" i="40"/>
  <c r="H867" i="40" l="1"/>
  <c r="X867" i="40" s="1"/>
  <c r="N867" i="40" s="1"/>
  <c r="G867" i="40" s="1"/>
  <c r="W866" i="40"/>
  <c r="V866" i="40"/>
  <c r="J867" i="40"/>
  <c r="K867" i="40" s="1"/>
  <c r="O867" i="40" l="1"/>
  <c r="I867" i="40" l="1"/>
  <c r="L867" i="40" s="1"/>
  <c r="R867" i="40"/>
  <c r="S867" i="40" s="1"/>
  <c r="T867" i="40" s="1"/>
  <c r="M867" i="40"/>
  <c r="U867" i="40" s="1"/>
  <c r="P867" i="40"/>
  <c r="Q867" i="40"/>
  <c r="H868" i="40" l="1"/>
  <c r="X868" i="40" s="1"/>
  <c r="N868" i="40" s="1"/>
  <c r="G868" i="40" s="1"/>
  <c r="W867" i="40"/>
  <c r="V867" i="40"/>
  <c r="J868" i="40"/>
  <c r="K868" i="40" s="1"/>
  <c r="O868" i="40" l="1"/>
  <c r="I868" i="40" l="1"/>
  <c r="L868" i="40" s="1"/>
  <c r="R868" i="40"/>
  <c r="S868" i="40" s="1"/>
  <c r="T868" i="40" s="1"/>
  <c r="M868" i="40"/>
  <c r="U868" i="40" s="1"/>
  <c r="P868" i="40"/>
  <c r="Q868" i="40"/>
  <c r="H869" i="40" l="1"/>
  <c r="X869" i="40" s="1"/>
  <c r="N869" i="40" s="1"/>
  <c r="G869" i="40" s="1"/>
  <c r="W868" i="40"/>
  <c r="V868" i="40"/>
  <c r="J869" i="40"/>
  <c r="K869" i="40" s="1"/>
  <c r="O869" i="40" l="1"/>
  <c r="I869" i="40" l="1"/>
  <c r="R869" i="40"/>
  <c r="S869" i="40" s="1"/>
  <c r="T869" i="40" s="1"/>
  <c r="L869" i="40"/>
  <c r="Q869" i="40"/>
  <c r="H870" i="40" l="1"/>
  <c r="X870" i="40" s="1"/>
  <c r="N870" i="40" s="1"/>
  <c r="G870" i="40" s="1"/>
  <c r="P869" i="40"/>
  <c r="V869" i="40" s="1"/>
  <c r="J870" i="40"/>
  <c r="K870" i="40" s="1"/>
  <c r="M869" i="40"/>
  <c r="U869" i="40" s="1"/>
  <c r="W869" i="40" s="1"/>
  <c r="O870" i="40" l="1"/>
  <c r="I870" i="40" l="1"/>
  <c r="L870" i="40" s="1"/>
  <c r="R870" i="40"/>
  <c r="S870" i="40" s="1"/>
  <c r="T870" i="40" s="1"/>
  <c r="M870" i="40"/>
  <c r="U870" i="40" s="1"/>
  <c r="P870" i="40"/>
  <c r="Q870" i="40"/>
  <c r="H871" i="40" l="1"/>
  <c r="X871" i="40" s="1"/>
  <c r="N871" i="40" s="1"/>
  <c r="G871" i="40" s="1"/>
  <c r="W870" i="40"/>
  <c r="V870" i="40"/>
  <c r="J871" i="40"/>
  <c r="K871" i="40" s="1"/>
  <c r="O871" i="40" l="1"/>
  <c r="I871" i="40" l="1"/>
  <c r="L871" i="40" s="1"/>
  <c r="R871" i="40"/>
  <c r="S871" i="40" s="1"/>
  <c r="T871" i="40" s="1"/>
  <c r="M871" i="40"/>
  <c r="U871" i="40" s="1"/>
  <c r="P871" i="40"/>
  <c r="Q871" i="40"/>
  <c r="H872" i="40" l="1"/>
  <c r="X872" i="40" s="1"/>
  <c r="N872" i="40" s="1"/>
  <c r="G872" i="40" s="1"/>
  <c r="W871" i="40"/>
  <c r="V871" i="40"/>
  <c r="J872" i="40"/>
  <c r="K872" i="40" s="1"/>
  <c r="O872" i="40" l="1"/>
  <c r="Q872" i="40"/>
  <c r="H873" i="40" l="1"/>
  <c r="X873" i="40" s="1"/>
  <c r="N873" i="40" s="1"/>
  <c r="G873" i="40" s="1"/>
  <c r="I872" i="40"/>
  <c r="L872" i="40" s="1"/>
  <c r="R872" i="40"/>
  <c r="S872" i="40" s="1"/>
  <c r="T872" i="40" s="1"/>
  <c r="J873" i="40"/>
  <c r="K873" i="40" s="1"/>
  <c r="M872" i="40"/>
  <c r="P872" i="40"/>
  <c r="U872" i="40" l="1"/>
  <c r="W872" i="40" s="1"/>
  <c r="V872" i="40"/>
  <c r="O873" i="40"/>
  <c r="I873" i="40" s="1"/>
  <c r="L873" i="40" s="1"/>
  <c r="R873" i="40" l="1"/>
  <c r="S873" i="40" s="1"/>
  <c r="T873" i="40" s="1"/>
  <c r="M873" i="40"/>
  <c r="U873" i="40" s="1"/>
  <c r="P873" i="40"/>
  <c r="V873" i="40" s="1"/>
  <c r="Q873" i="40"/>
  <c r="H874" i="40" l="1"/>
  <c r="X874" i="40" s="1"/>
  <c r="N874" i="40" s="1"/>
  <c r="G874" i="40" s="1"/>
  <c r="W873" i="40"/>
  <c r="J874" i="40"/>
  <c r="K874" i="40" s="1"/>
  <c r="O874" i="40" l="1"/>
  <c r="I874" i="40" l="1"/>
  <c r="L874" i="40" s="1"/>
  <c r="R874" i="40"/>
  <c r="S874" i="40" s="1"/>
  <c r="T874" i="40" s="1"/>
  <c r="M874" i="40"/>
  <c r="U874" i="40" s="1"/>
  <c r="P874" i="40"/>
  <c r="Q874" i="40"/>
  <c r="H875" i="40" l="1"/>
  <c r="X875" i="40" s="1"/>
  <c r="N875" i="40" s="1"/>
  <c r="G875" i="40" s="1"/>
  <c r="W874" i="40"/>
  <c r="V874" i="40"/>
  <c r="J875" i="40"/>
  <c r="K875" i="40" s="1"/>
  <c r="O875" i="40" l="1"/>
  <c r="I875" i="40" l="1"/>
  <c r="L875" i="40" s="1"/>
  <c r="R875" i="40"/>
  <c r="S875" i="40" s="1"/>
  <c r="T875" i="40" s="1"/>
  <c r="M875" i="40"/>
  <c r="U875" i="40" s="1"/>
  <c r="P875" i="40"/>
  <c r="Q875" i="40"/>
  <c r="H876" i="40" l="1"/>
  <c r="X876" i="40" s="1"/>
  <c r="N876" i="40" s="1"/>
  <c r="G876" i="40" s="1"/>
  <c r="W875" i="40"/>
  <c r="V875" i="40"/>
  <c r="J876" i="40"/>
  <c r="K876" i="40" s="1"/>
  <c r="O876" i="40" l="1"/>
  <c r="I876" i="40" l="1"/>
  <c r="L876" i="40" s="1"/>
  <c r="R876" i="40"/>
  <c r="S876" i="40" s="1"/>
  <c r="T876" i="40" s="1"/>
  <c r="M876" i="40"/>
  <c r="U876" i="40" s="1"/>
  <c r="P876" i="40"/>
  <c r="Q876" i="40"/>
  <c r="H877" i="40" l="1"/>
  <c r="X877" i="40" s="1"/>
  <c r="N877" i="40" s="1"/>
  <c r="G877" i="40" s="1"/>
  <c r="W876" i="40"/>
  <c r="V876" i="40"/>
  <c r="J877" i="40"/>
  <c r="K877" i="40" s="1"/>
  <c r="O877" i="40" l="1"/>
  <c r="I877" i="40" l="1"/>
  <c r="L877" i="40" s="1"/>
  <c r="R877" i="40"/>
  <c r="S877" i="40" s="1"/>
  <c r="T877" i="40" s="1"/>
  <c r="M877" i="40"/>
  <c r="P877" i="40"/>
  <c r="Q877" i="40"/>
  <c r="H878" i="40" l="1"/>
  <c r="X878" i="40" s="1"/>
  <c r="N878" i="40" s="1"/>
  <c r="G878" i="40" s="1"/>
  <c r="U877" i="40"/>
  <c r="W877" i="40" s="1"/>
  <c r="V877" i="40"/>
  <c r="J878" i="40"/>
  <c r="K878" i="40" s="1"/>
  <c r="O878" i="40" l="1"/>
  <c r="I878" i="40" s="1"/>
  <c r="L878" i="40" s="1"/>
  <c r="R878" i="40" l="1"/>
  <c r="S878" i="40" s="1"/>
  <c r="T878" i="40" s="1"/>
  <c r="M878" i="40"/>
  <c r="U878" i="40" s="1"/>
  <c r="P878" i="40"/>
  <c r="V878" i="40" s="1"/>
  <c r="Q878" i="40"/>
  <c r="H879" i="40" l="1"/>
  <c r="X879" i="40" s="1"/>
  <c r="N879" i="40" s="1"/>
  <c r="G879" i="40" s="1"/>
  <c r="W878" i="40"/>
  <c r="J879" i="40"/>
  <c r="K879" i="40" s="1"/>
  <c r="O879" i="40" l="1"/>
  <c r="I879" i="40" l="1"/>
  <c r="L879" i="40" s="1"/>
  <c r="R879" i="40"/>
  <c r="S879" i="40" s="1"/>
  <c r="T879" i="40" s="1"/>
  <c r="M879" i="40"/>
  <c r="U879" i="40" s="1"/>
  <c r="P879" i="40"/>
  <c r="Q879" i="40"/>
  <c r="H880" i="40" l="1"/>
  <c r="X880" i="40" s="1"/>
  <c r="N880" i="40" s="1"/>
  <c r="G880" i="40" s="1"/>
  <c r="W879" i="40"/>
  <c r="V879" i="40"/>
  <c r="J880" i="40"/>
  <c r="K880" i="40" s="1"/>
  <c r="O880" i="40" l="1"/>
  <c r="I880" i="40" l="1"/>
  <c r="L880" i="40" s="1"/>
  <c r="R880" i="40"/>
  <c r="S880" i="40" s="1"/>
  <c r="T880" i="40" s="1"/>
  <c r="M880" i="40"/>
  <c r="P880" i="40"/>
  <c r="Q880" i="40"/>
  <c r="H881" i="40" l="1"/>
  <c r="X881" i="40" s="1"/>
  <c r="N881" i="40" s="1"/>
  <c r="G881" i="40" s="1"/>
  <c r="U880" i="40"/>
  <c r="W880" i="40" s="1"/>
  <c r="V880" i="40"/>
  <c r="J881" i="40"/>
  <c r="K881" i="40" s="1"/>
  <c r="O881" i="40" l="1"/>
  <c r="I881" i="40" s="1"/>
  <c r="R881" i="40" l="1"/>
  <c r="S881" i="40" s="1"/>
  <c r="T881" i="40" s="1"/>
  <c r="L881" i="40"/>
  <c r="Q881" i="40"/>
  <c r="H882" i="40" l="1"/>
  <c r="X882" i="40" s="1"/>
  <c r="N882" i="40" s="1"/>
  <c r="G882" i="40" s="1"/>
  <c r="P881" i="40"/>
  <c r="V881" i="40" s="1"/>
  <c r="J882" i="40"/>
  <c r="K882" i="40" s="1"/>
  <c r="M881" i="40"/>
  <c r="U881" i="40" s="1"/>
  <c r="W881" i="40" s="1"/>
  <c r="O882" i="40" l="1"/>
  <c r="I882" i="40" l="1"/>
  <c r="L882" i="40" s="1"/>
  <c r="R882" i="40"/>
  <c r="M882" i="40"/>
  <c r="P882" i="40"/>
  <c r="Q882" i="40"/>
  <c r="H883" i="40" l="1"/>
  <c r="X883" i="40" s="1"/>
  <c r="N883" i="40" s="1"/>
  <c r="G883" i="40" s="1"/>
  <c r="S882" i="40"/>
  <c r="T882" i="40" s="1"/>
  <c r="V882" i="40"/>
  <c r="J883" i="40"/>
  <c r="K883" i="40" s="1"/>
  <c r="U882" i="40" l="1"/>
  <c r="W882" i="40" s="1"/>
  <c r="O883" i="40"/>
  <c r="I883" i="40" s="1"/>
  <c r="L883" i="40" s="1"/>
  <c r="R883" i="40" l="1"/>
  <c r="S883" i="40" s="1"/>
  <c r="T883" i="40" s="1"/>
  <c r="M883" i="40"/>
  <c r="U883" i="40" s="1"/>
  <c r="P883" i="40"/>
  <c r="V883" i="40" s="1"/>
  <c r="Q883" i="40"/>
  <c r="H884" i="40" l="1"/>
  <c r="X884" i="40" s="1"/>
  <c r="N884" i="40" s="1"/>
  <c r="G884" i="40" s="1"/>
  <c r="W883" i="40"/>
  <c r="J884" i="40"/>
  <c r="K884" i="40" s="1"/>
  <c r="O884" i="40" l="1"/>
  <c r="I884" i="40" l="1"/>
  <c r="L884" i="40" s="1"/>
  <c r="R884" i="40"/>
  <c r="S884" i="40" s="1"/>
  <c r="T884" i="40" s="1"/>
  <c r="M884" i="40"/>
  <c r="P884" i="40"/>
  <c r="Q884" i="40"/>
  <c r="U884" i="40" l="1"/>
  <c r="H885" i="40"/>
  <c r="X885" i="40" s="1"/>
  <c r="N885" i="40" s="1"/>
  <c r="G885" i="40" s="1"/>
  <c r="W884" i="40"/>
  <c r="V884" i="40"/>
  <c r="J885" i="40"/>
  <c r="K885" i="40" s="1"/>
  <c r="O885" i="40" l="1"/>
  <c r="I885" i="40" l="1"/>
  <c r="R885" i="40"/>
  <c r="S885" i="40" s="1"/>
  <c r="T885" i="40" s="1"/>
  <c r="L885" i="40"/>
  <c r="Q885" i="40"/>
  <c r="H886" i="40" l="1"/>
  <c r="X886" i="40" s="1"/>
  <c r="N886" i="40" s="1"/>
  <c r="G886" i="40" s="1"/>
  <c r="P885" i="40"/>
  <c r="V885" i="40" s="1"/>
  <c r="J886" i="40"/>
  <c r="K886" i="40" s="1"/>
  <c r="M885" i="40"/>
  <c r="U885" i="40" s="1"/>
  <c r="W885" i="40" s="1"/>
  <c r="O886" i="40" l="1"/>
  <c r="Q886" i="40" s="1"/>
  <c r="H887" i="40" l="1"/>
  <c r="X887" i="40" s="1"/>
  <c r="N887" i="40" s="1"/>
  <c r="G887" i="40" s="1"/>
  <c r="I886" i="40"/>
  <c r="L886" i="40" s="1"/>
  <c r="R886" i="40"/>
  <c r="S886" i="40" s="1"/>
  <c r="T886" i="40" s="1"/>
  <c r="J887" i="40"/>
  <c r="K887" i="40" s="1"/>
  <c r="M886" i="40"/>
  <c r="P886" i="40"/>
  <c r="U886" i="40" l="1"/>
  <c r="W886" i="40" s="1"/>
  <c r="V886" i="40"/>
  <c r="O887" i="40"/>
  <c r="I887" i="40" l="1"/>
  <c r="L887" i="40" s="1"/>
  <c r="R887" i="40"/>
  <c r="S887" i="40" s="1"/>
  <c r="T887" i="40" s="1"/>
  <c r="M887" i="40"/>
  <c r="P887" i="40"/>
  <c r="V887" i="40" s="1"/>
  <c r="Q887" i="40"/>
  <c r="U887" i="40" l="1"/>
  <c r="W887" i="40" s="1"/>
  <c r="H888" i="40"/>
  <c r="X888" i="40" s="1"/>
  <c r="N888" i="40" s="1"/>
  <c r="G888" i="40" s="1"/>
  <c r="J888" i="40" l="1"/>
  <c r="K888" i="40" s="1"/>
  <c r="O888" i="40" s="1"/>
  <c r="I888" i="40" l="1"/>
  <c r="L888" i="40" s="1"/>
  <c r="R888" i="40"/>
  <c r="S888" i="40" s="1"/>
  <c r="T888" i="40" s="1"/>
  <c r="M888" i="40"/>
  <c r="P888" i="40"/>
  <c r="Q888" i="40"/>
  <c r="U888" i="40" l="1"/>
  <c r="H889" i="40"/>
  <c r="X889" i="40" s="1"/>
  <c r="N889" i="40" s="1"/>
  <c r="G889" i="40" s="1"/>
  <c r="W888" i="40"/>
  <c r="V888" i="40"/>
  <c r="J889" i="40"/>
  <c r="K889" i="40" s="1"/>
  <c r="O889" i="40" l="1"/>
  <c r="I889" i="40" l="1"/>
  <c r="L889" i="40" s="1"/>
  <c r="R889" i="40"/>
  <c r="S889" i="40" s="1"/>
  <c r="T889" i="40" s="1"/>
  <c r="M889" i="40"/>
  <c r="P889" i="40"/>
  <c r="Q889" i="40"/>
  <c r="U889" i="40" l="1"/>
  <c r="H890" i="40"/>
  <c r="X890" i="40" s="1"/>
  <c r="N890" i="40" s="1"/>
  <c r="G890" i="40" s="1"/>
  <c r="W889" i="40"/>
  <c r="V889" i="40"/>
  <c r="J890" i="40"/>
  <c r="K890" i="40" s="1"/>
  <c r="O890" i="40" l="1"/>
  <c r="I890" i="40" l="1"/>
  <c r="L890" i="40" s="1"/>
  <c r="P890" i="40" s="1"/>
  <c r="R890" i="40"/>
  <c r="S890" i="40" s="1"/>
  <c r="T890" i="40" s="1"/>
  <c r="Q890" i="40"/>
  <c r="M890" i="40" l="1"/>
  <c r="U890" i="40" s="1"/>
  <c r="H891" i="40"/>
  <c r="X891" i="40" s="1"/>
  <c r="N891" i="40" s="1"/>
  <c r="G891" i="40" s="1"/>
  <c r="W890" i="40"/>
  <c r="V890" i="40"/>
  <c r="J891" i="40"/>
  <c r="K891" i="40" s="1"/>
  <c r="O891" i="40" l="1"/>
  <c r="I891" i="40" l="1"/>
  <c r="L891" i="40" s="1"/>
  <c r="R891" i="40"/>
  <c r="S891" i="40" s="1"/>
  <c r="T891" i="40" s="1"/>
  <c r="M891" i="40"/>
  <c r="P891" i="40"/>
  <c r="Q891" i="40"/>
  <c r="U891" i="40" l="1"/>
  <c r="H892" i="40"/>
  <c r="X892" i="40" s="1"/>
  <c r="N892" i="40" s="1"/>
  <c r="G892" i="40" s="1"/>
  <c r="W891" i="40"/>
  <c r="V891" i="40"/>
  <c r="J892" i="40"/>
  <c r="K892" i="40" s="1"/>
  <c r="O892" i="40" l="1"/>
  <c r="Q892" i="40"/>
  <c r="H893" i="40" l="1"/>
  <c r="X893" i="40" s="1"/>
  <c r="N893" i="40" s="1"/>
  <c r="G893" i="40" s="1"/>
  <c r="I892" i="40"/>
  <c r="L892" i="40" s="1"/>
  <c r="R892" i="40"/>
  <c r="S892" i="40" s="1"/>
  <c r="T892" i="40" s="1"/>
  <c r="J893" i="40"/>
  <c r="K893" i="40" s="1"/>
  <c r="M892" i="40"/>
  <c r="P892" i="40"/>
  <c r="U892" i="40" l="1"/>
  <c r="W892" i="40" s="1"/>
  <c r="V892" i="40"/>
  <c r="O893" i="40"/>
  <c r="I893" i="40" s="1"/>
  <c r="R893" i="40" l="1"/>
  <c r="S893" i="40" s="1"/>
  <c r="T893" i="40" s="1"/>
  <c r="L893" i="40"/>
  <c r="M893" i="40" s="1"/>
  <c r="U893" i="40" s="1"/>
  <c r="Q893" i="40"/>
  <c r="H894" i="40" l="1"/>
  <c r="X894" i="40" s="1"/>
  <c r="N894" i="40" s="1"/>
  <c r="G894" i="40" s="1"/>
  <c r="W893" i="40"/>
  <c r="P893" i="40"/>
  <c r="V893" i="40" s="1"/>
  <c r="J894" i="40"/>
  <c r="K894" i="40" s="1"/>
  <c r="O894" i="40" l="1"/>
  <c r="I894" i="40" l="1"/>
  <c r="R894" i="40"/>
  <c r="S894" i="40" s="1"/>
  <c r="T894" i="40" s="1"/>
  <c r="L894" i="40"/>
  <c r="Q894" i="40"/>
  <c r="P894" i="40" l="1"/>
  <c r="V894" i="40"/>
  <c r="H895" i="40"/>
  <c r="X895" i="40" s="1"/>
  <c r="N895" i="40" s="1"/>
  <c r="G895" i="40" s="1"/>
  <c r="M894" i="40"/>
  <c r="U894" i="40" s="1"/>
  <c r="W894" i="40" s="1"/>
  <c r="J895" i="40"/>
  <c r="K895" i="40" s="1"/>
  <c r="O895" i="40" l="1"/>
  <c r="I895" i="40" l="1"/>
  <c r="L895" i="40" s="1"/>
  <c r="R895" i="40"/>
  <c r="S895" i="40" s="1"/>
  <c r="T895" i="40" s="1"/>
  <c r="M895" i="40"/>
  <c r="U895" i="40" s="1"/>
  <c r="P895" i="40"/>
  <c r="Q895" i="40"/>
  <c r="H896" i="40" l="1"/>
  <c r="X896" i="40" s="1"/>
  <c r="N896" i="40" s="1"/>
  <c r="G896" i="40" s="1"/>
  <c r="W895" i="40"/>
  <c r="V895" i="40"/>
  <c r="J896" i="40"/>
  <c r="K896" i="40" s="1"/>
  <c r="O896" i="40" l="1"/>
  <c r="I896" i="40" l="1"/>
  <c r="L896" i="40" s="1"/>
  <c r="R896" i="40"/>
  <c r="S896" i="40" s="1"/>
  <c r="T896" i="40" s="1"/>
  <c r="M896" i="40"/>
  <c r="P896" i="40"/>
  <c r="Q896" i="40"/>
  <c r="U896" i="40" l="1"/>
  <c r="H897" i="40"/>
  <c r="X897" i="40" s="1"/>
  <c r="N897" i="40" s="1"/>
  <c r="G897" i="40" s="1"/>
  <c r="W896" i="40"/>
  <c r="V896" i="40"/>
  <c r="J897" i="40"/>
  <c r="K897" i="40" s="1"/>
  <c r="O897" i="40" l="1"/>
  <c r="I897" i="40" l="1"/>
  <c r="L897" i="40" s="1"/>
  <c r="R897" i="40"/>
  <c r="S897" i="40" s="1"/>
  <c r="T897" i="40" s="1"/>
  <c r="M897" i="40"/>
  <c r="P897" i="40"/>
  <c r="Q897" i="40"/>
  <c r="U897" i="40" l="1"/>
  <c r="H898" i="40"/>
  <c r="X898" i="40" s="1"/>
  <c r="N898" i="40" s="1"/>
  <c r="G898" i="40" s="1"/>
  <c r="W897" i="40"/>
  <c r="V897" i="40"/>
  <c r="J898" i="40"/>
  <c r="K898" i="40" s="1"/>
  <c r="O898" i="40" l="1"/>
  <c r="I898" i="40" l="1"/>
  <c r="L898" i="40" s="1"/>
  <c r="R898" i="40"/>
  <c r="S898" i="40" s="1"/>
  <c r="T898" i="40" s="1"/>
  <c r="M898" i="40"/>
  <c r="P898" i="40"/>
  <c r="Q898" i="40"/>
  <c r="U898" i="40" l="1"/>
  <c r="H899" i="40"/>
  <c r="X899" i="40" s="1"/>
  <c r="N899" i="40" s="1"/>
  <c r="G899" i="40" s="1"/>
  <c r="W898" i="40"/>
  <c r="V898" i="40"/>
  <c r="J899" i="40"/>
  <c r="K899" i="40" s="1"/>
  <c r="O899" i="40" l="1"/>
  <c r="I899" i="40" l="1"/>
  <c r="L899" i="40" s="1"/>
  <c r="R899" i="40"/>
  <c r="S899" i="40" s="1"/>
  <c r="T899" i="40" s="1"/>
  <c r="M899" i="40"/>
  <c r="P899" i="40"/>
  <c r="Q899" i="40"/>
  <c r="U899" i="40" l="1"/>
  <c r="H900" i="40"/>
  <c r="X900" i="40" s="1"/>
  <c r="N900" i="40" s="1"/>
  <c r="G900" i="40" s="1"/>
  <c r="W899" i="40"/>
  <c r="V899" i="40"/>
  <c r="J900" i="40"/>
  <c r="K900" i="40" s="1"/>
  <c r="O900" i="40" l="1"/>
  <c r="I900" i="40" l="1"/>
  <c r="R900" i="40"/>
  <c r="S900" i="40" s="1"/>
  <c r="T900" i="40" s="1"/>
  <c r="L900" i="40"/>
  <c r="Q900" i="40"/>
  <c r="P900" i="40" l="1"/>
  <c r="V900" i="40"/>
  <c r="H901" i="40"/>
  <c r="X901" i="40" s="1"/>
  <c r="N901" i="40" s="1"/>
  <c r="G901" i="40" s="1"/>
  <c r="M900" i="40"/>
  <c r="U900" i="40" s="1"/>
  <c r="W900" i="40" s="1"/>
  <c r="J901" i="40" l="1"/>
  <c r="K901" i="40" s="1"/>
  <c r="O901" i="40"/>
  <c r="I901" i="40" l="1"/>
  <c r="L901" i="40" s="1"/>
  <c r="R901" i="40"/>
  <c r="S901" i="40" s="1"/>
  <c r="T901" i="40" s="1"/>
  <c r="M901" i="40"/>
  <c r="U901" i="40" s="1"/>
  <c r="P901" i="40"/>
  <c r="Q901" i="40"/>
  <c r="H902" i="40" l="1"/>
  <c r="X902" i="40" s="1"/>
  <c r="N902" i="40" s="1"/>
  <c r="G902" i="40" s="1"/>
  <c r="W901" i="40"/>
  <c r="V901" i="40"/>
  <c r="J902" i="40"/>
  <c r="K902" i="40" s="1"/>
  <c r="O902" i="40" l="1"/>
  <c r="I902" i="40" l="1"/>
  <c r="R902" i="40"/>
  <c r="S902" i="40" s="1"/>
  <c r="T902" i="40" s="1"/>
  <c r="L902" i="40"/>
  <c r="M902" i="40" s="1"/>
  <c r="U902" i="40" s="1"/>
  <c r="Q902" i="40"/>
  <c r="H903" i="40" l="1"/>
  <c r="X903" i="40" s="1"/>
  <c r="N903" i="40" s="1"/>
  <c r="G903" i="40" s="1"/>
  <c r="W902" i="40"/>
  <c r="P902" i="40"/>
  <c r="V902" i="40" s="1"/>
  <c r="J903" i="40"/>
  <c r="K903" i="40" s="1"/>
  <c r="O903" i="40" l="1"/>
  <c r="I903" i="40" l="1"/>
  <c r="L903" i="40" s="1"/>
  <c r="R903" i="40"/>
  <c r="M903" i="40"/>
  <c r="P903" i="40"/>
  <c r="Q903" i="40"/>
  <c r="H904" i="40" l="1"/>
  <c r="X904" i="40" s="1"/>
  <c r="N904" i="40" s="1"/>
  <c r="G904" i="40" s="1"/>
  <c r="S903" i="40"/>
  <c r="T903" i="40" s="1"/>
  <c r="V903" i="40"/>
  <c r="J904" i="40"/>
  <c r="K904" i="40" s="1"/>
  <c r="U903" i="40" l="1"/>
  <c r="W903" i="40" s="1"/>
  <c r="O904" i="40"/>
  <c r="I904" i="40" s="1"/>
  <c r="L904" i="40" s="1"/>
  <c r="R904" i="40" l="1"/>
  <c r="M904" i="40"/>
  <c r="P904" i="40"/>
  <c r="V904" i="40" s="1"/>
  <c r="Q904" i="40"/>
  <c r="H905" i="40" l="1"/>
  <c r="X905" i="40" s="1"/>
  <c r="N905" i="40" s="1"/>
  <c r="G905" i="40" s="1"/>
  <c r="S904" i="40"/>
  <c r="T904" i="40"/>
  <c r="J905" i="40"/>
  <c r="K905" i="40" s="1"/>
  <c r="U904" i="40" l="1"/>
  <c r="W904" i="40" s="1"/>
  <c r="O905" i="40"/>
  <c r="I905" i="40" s="1"/>
  <c r="R905" i="40" l="1"/>
  <c r="L905" i="40"/>
  <c r="Q905" i="40"/>
  <c r="H906" i="40" l="1"/>
  <c r="X906" i="40" s="1"/>
  <c r="N906" i="40" s="1"/>
  <c r="G906" i="40" s="1"/>
  <c r="P905" i="40"/>
  <c r="V905" i="40" s="1"/>
  <c r="S905" i="40"/>
  <c r="T905" i="40" s="1"/>
  <c r="J906" i="40"/>
  <c r="K906" i="40" s="1"/>
  <c r="M905" i="40"/>
  <c r="U905" i="40" l="1"/>
  <c r="W905" i="40" s="1"/>
  <c r="O906" i="40"/>
  <c r="I906" i="40" s="1"/>
  <c r="L906" i="40" s="1"/>
  <c r="R906" i="40" l="1"/>
  <c r="S906" i="40" s="1"/>
  <c r="T906" i="40" s="1"/>
  <c r="M906" i="40"/>
  <c r="U906" i="40" s="1"/>
  <c r="P906" i="40"/>
  <c r="V906" i="40" s="1"/>
  <c r="Q906" i="40"/>
  <c r="H907" i="40" l="1"/>
  <c r="X907" i="40" s="1"/>
  <c r="N907" i="40" s="1"/>
  <c r="G907" i="40" s="1"/>
  <c r="W906" i="40"/>
  <c r="J907" i="40"/>
  <c r="K907" i="40" s="1"/>
  <c r="O907" i="40" l="1"/>
  <c r="I907" i="40" l="1"/>
  <c r="L907" i="40" s="1"/>
  <c r="R907" i="40"/>
  <c r="S907" i="40" s="1"/>
  <c r="T907" i="40" s="1"/>
  <c r="M907" i="40"/>
  <c r="U907" i="40" s="1"/>
  <c r="P907" i="40"/>
  <c r="Q907" i="40"/>
  <c r="H908" i="40" l="1"/>
  <c r="X908" i="40" s="1"/>
  <c r="N908" i="40" s="1"/>
  <c r="G908" i="40" s="1"/>
  <c r="W907" i="40"/>
  <c r="V907" i="40"/>
  <c r="J908" i="40"/>
  <c r="K908" i="40" s="1"/>
  <c r="O908" i="40" l="1"/>
  <c r="I908" i="40" l="1"/>
  <c r="R908" i="40"/>
  <c r="S908" i="40" s="1"/>
  <c r="T908" i="40" s="1"/>
  <c r="L908" i="40"/>
  <c r="Q908" i="40"/>
  <c r="H909" i="40" l="1"/>
  <c r="X909" i="40" s="1"/>
  <c r="N909" i="40" s="1"/>
  <c r="G909" i="40" s="1"/>
  <c r="P908" i="40"/>
  <c r="V908" i="40" s="1"/>
  <c r="J909" i="40"/>
  <c r="K909" i="40" s="1"/>
  <c r="M908" i="40"/>
  <c r="U908" i="40" s="1"/>
  <c r="W908" i="40" s="1"/>
  <c r="O909" i="40" l="1"/>
  <c r="I909" i="40" l="1"/>
  <c r="L909" i="40" s="1"/>
  <c r="M909" i="40" s="1"/>
  <c r="R909" i="40"/>
  <c r="S909" i="40" s="1"/>
  <c r="T909" i="40" s="1"/>
  <c r="Q909" i="40"/>
  <c r="U909" i="40" l="1"/>
  <c r="P909" i="40"/>
  <c r="H910" i="40"/>
  <c r="X910" i="40" s="1"/>
  <c r="N910" i="40" s="1"/>
  <c r="G910" i="40" s="1"/>
  <c r="W909" i="40"/>
  <c r="V909" i="40"/>
  <c r="J910" i="40"/>
  <c r="K910" i="40" s="1"/>
  <c r="O910" i="40" l="1"/>
  <c r="I910" i="40" l="1"/>
  <c r="L910" i="40" s="1"/>
  <c r="R910" i="40"/>
  <c r="S910" i="40" s="1"/>
  <c r="T910" i="40" s="1"/>
  <c r="M910" i="40"/>
  <c r="U910" i="40" s="1"/>
  <c r="P910" i="40"/>
  <c r="Q910" i="40"/>
  <c r="H911" i="40" l="1"/>
  <c r="X911" i="40" s="1"/>
  <c r="N911" i="40" s="1"/>
  <c r="G911" i="40" s="1"/>
  <c r="W910" i="40"/>
  <c r="V910" i="40"/>
  <c r="J911" i="40"/>
  <c r="K911" i="40" s="1"/>
  <c r="O911" i="40" l="1"/>
  <c r="I911" i="40" l="1"/>
  <c r="L911" i="40" s="1"/>
  <c r="R911" i="40"/>
  <c r="S911" i="40" s="1"/>
  <c r="T911" i="40" s="1"/>
  <c r="M911" i="40"/>
  <c r="P911" i="40"/>
  <c r="Q911" i="40"/>
  <c r="U911" i="40" l="1"/>
  <c r="H912" i="40"/>
  <c r="X912" i="40" s="1"/>
  <c r="N912" i="40" s="1"/>
  <c r="G912" i="40" s="1"/>
  <c r="W911" i="40"/>
  <c r="V911" i="40"/>
  <c r="J912" i="40"/>
  <c r="K912" i="40" s="1"/>
  <c r="O912" i="40" l="1"/>
  <c r="I912" i="40" l="1"/>
  <c r="L912" i="40" s="1"/>
  <c r="R912" i="40"/>
  <c r="S912" i="40" s="1"/>
  <c r="T912" i="40" s="1"/>
  <c r="M912" i="40"/>
  <c r="U912" i="40" s="1"/>
  <c r="P912" i="40"/>
  <c r="Q912" i="40"/>
  <c r="H913" i="40" l="1"/>
  <c r="X913" i="40" s="1"/>
  <c r="N913" i="40" s="1"/>
  <c r="G913" i="40" s="1"/>
  <c r="W912" i="40"/>
  <c r="V912" i="40"/>
  <c r="J913" i="40"/>
  <c r="K913" i="40" s="1"/>
  <c r="O913" i="40" l="1"/>
  <c r="I913" i="40" l="1"/>
  <c r="L913" i="40" s="1"/>
  <c r="R913" i="40"/>
  <c r="S913" i="40" s="1"/>
  <c r="T913" i="40" s="1"/>
  <c r="M913" i="40"/>
  <c r="U913" i="40" s="1"/>
  <c r="P913" i="40"/>
  <c r="Q913" i="40"/>
  <c r="H914" i="40" l="1"/>
  <c r="X914" i="40" s="1"/>
  <c r="N914" i="40" s="1"/>
  <c r="G914" i="40" s="1"/>
  <c r="W913" i="40"/>
  <c r="V913" i="40"/>
  <c r="J914" i="40"/>
  <c r="K914" i="40" s="1"/>
  <c r="O914" i="40" l="1"/>
  <c r="I914" i="40" l="1"/>
  <c r="L914" i="40" s="1"/>
  <c r="R914" i="40"/>
  <c r="S914" i="40" s="1"/>
  <c r="T914" i="40" s="1"/>
  <c r="M914" i="40"/>
  <c r="U914" i="40" s="1"/>
  <c r="P914" i="40"/>
  <c r="Q914" i="40"/>
  <c r="H915" i="40" l="1"/>
  <c r="X915" i="40" s="1"/>
  <c r="N915" i="40" s="1"/>
  <c r="G915" i="40" s="1"/>
  <c r="W914" i="40"/>
  <c r="V914" i="40"/>
  <c r="J915" i="40"/>
  <c r="K915" i="40" s="1"/>
  <c r="O915" i="40" l="1"/>
  <c r="I915" i="40" l="1"/>
  <c r="L915" i="40" s="1"/>
  <c r="R915" i="40"/>
  <c r="S915" i="40" s="1"/>
  <c r="T915" i="40" s="1"/>
  <c r="M915" i="40"/>
  <c r="U915" i="40" s="1"/>
  <c r="P915" i="40"/>
  <c r="Q915" i="40"/>
  <c r="H916" i="40" l="1"/>
  <c r="X916" i="40" s="1"/>
  <c r="N916" i="40" s="1"/>
  <c r="G916" i="40" s="1"/>
  <c r="W915" i="40"/>
  <c r="V915" i="40"/>
  <c r="J916" i="40"/>
  <c r="K916" i="40" s="1"/>
  <c r="O916" i="40" l="1"/>
  <c r="I916" i="40" l="1"/>
  <c r="L916" i="40" s="1"/>
  <c r="R916" i="40"/>
  <c r="S916" i="40" s="1"/>
  <c r="T916" i="40" s="1"/>
  <c r="M916" i="40"/>
  <c r="U916" i="40" s="1"/>
  <c r="P916" i="40"/>
  <c r="Q916" i="40"/>
  <c r="H917" i="40" l="1"/>
  <c r="X917" i="40" s="1"/>
  <c r="N917" i="40" s="1"/>
  <c r="G917" i="40" s="1"/>
  <c r="W916" i="40"/>
  <c r="V916" i="40"/>
  <c r="J917" i="40"/>
  <c r="K917" i="40" s="1"/>
  <c r="O917" i="40" l="1"/>
  <c r="I917" i="40" l="1"/>
  <c r="L917" i="40" s="1"/>
  <c r="R917" i="40"/>
  <c r="S917" i="40" s="1"/>
  <c r="T917" i="40" s="1"/>
  <c r="M917" i="40"/>
  <c r="U917" i="40" s="1"/>
  <c r="P917" i="40"/>
  <c r="Q917" i="40"/>
  <c r="H918" i="40" l="1"/>
  <c r="X918" i="40" s="1"/>
  <c r="N918" i="40" s="1"/>
  <c r="G918" i="40" s="1"/>
  <c r="W917" i="40"/>
  <c r="V917" i="40"/>
  <c r="J918" i="40"/>
  <c r="K918" i="40" s="1"/>
  <c r="O918" i="40" l="1"/>
  <c r="I918" i="40" l="1"/>
  <c r="L918" i="40" s="1"/>
  <c r="R918" i="40"/>
  <c r="S918" i="40" s="1"/>
  <c r="T918" i="40" s="1"/>
  <c r="M918" i="40"/>
  <c r="U918" i="40" s="1"/>
  <c r="P918" i="40"/>
  <c r="Q918" i="40"/>
  <c r="H919" i="40" l="1"/>
  <c r="X919" i="40" s="1"/>
  <c r="N919" i="40" s="1"/>
  <c r="G919" i="40" s="1"/>
  <c r="W918" i="40"/>
  <c r="V918" i="40"/>
  <c r="J919" i="40"/>
  <c r="K919" i="40" s="1"/>
  <c r="O919" i="40" l="1"/>
  <c r="I919" i="40" l="1"/>
  <c r="L919" i="40" s="1"/>
  <c r="R919" i="40"/>
  <c r="S919" i="40" s="1"/>
  <c r="T919" i="40" s="1"/>
  <c r="M919" i="40"/>
  <c r="U919" i="40" s="1"/>
  <c r="P919" i="40"/>
  <c r="Q919" i="40"/>
  <c r="H920" i="40" l="1"/>
  <c r="X920" i="40" s="1"/>
  <c r="N920" i="40" s="1"/>
  <c r="G920" i="40" s="1"/>
  <c r="W919" i="40"/>
  <c r="V919" i="40"/>
  <c r="J920" i="40"/>
  <c r="K920" i="40" s="1"/>
  <c r="O920" i="40" l="1"/>
  <c r="I920" i="40" l="1"/>
  <c r="L920" i="40" s="1"/>
  <c r="R920" i="40"/>
  <c r="S920" i="40" s="1"/>
  <c r="T920" i="40" s="1"/>
  <c r="M920" i="40"/>
  <c r="U920" i="40" s="1"/>
  <c r="P920" i="40"/>
  <c r="Q920" i="40"/>
  <c r="H921" i="40" l="1"/>
  <c r="X921" i="40" s="1"/>
  <c r="N921" i="40" s="1"/>
  <c r="G921" i="40" s="1"/>
  <c r="W920" i="40"/>
  <c r="V920" i="40"/>
  <c r="J921" i="40"/>
  <c r="K921" i="40" s="1"/>
  <c r="O921" i="40" l="1"/>
  <c r="I921" i="40" l="1"/>
  <c r="L921" i="40" s="1"/>
  <c r="P921" i="40" s="1"/>
  <c r="R921" i="40"/>
  <c r="S921" i="40" s="1"/>
  <c r="T921" i="40" s="1"/>
  <c r="Q921" i="40"/>
  <c r="M921" i="40" l="1"/>
  <c r="U921" i="40" s="1"/>
  <c r="H922" i="40"/>
  <c r="X922" i="40" s="1"/>
  <c r="N922" i="40" s="1"/>
  <c r="G922" i="40" s="1"/>
  <c r="W921" i="40"/>
  <c r="V921" i="40"/>
  <c r="J922" i="40"/>
  <c r="K922" i="40" s="1"/>
  <c r="O922" i="40" l="1"/>
  <c r="I922" i="40" l="1"/>
  <c r="R922" i="40"/>
  <c r="S922" i="40" s="1"/>
  <c r="T922" i="40" s="1"/>
  <c r="L922" i="40"/>
  <c r="Q922" i="40"/>
  <c r="H923" i="40" l="1"/>
  <c r="X923" i="40" s="1"/>
  <c r="N923" i="40" s="1"/>
  <c r="G923" i="40" s="1"/>
  <c r="P922" i="40"/>
  <c r="V922" i="40" s="1"/>
  <c r="J923" i="40"/>
  <c r="K923" i="40" s="1"/>
  <c r="M922" i="40"/>
  <c r="U922" i="40" s="1"/>
  <c r="W922" i="40" s="1"/>
  <c r="O923" i="40" l="1"/>
  <c r="I923" i="40" l="1"/>
  <c r="L923" i="40" s="1"/>
  <c r="R923" i="40"/>
  <c r="S923" i="40" s="1"/>
  <c r="T923" i="40" s="1"/>
  <c r="M923" i="40"/>
  <c r="U923" i="40" s="1"/>
  <c r="P923" i="40"/>
  <c r="Q923" i="40"/>
  <c r="H924" i="40" l="1"/>
  <c r="X924" i="40" s="1"/>
  <c r="N924" i="40" s="1"/>
  <c r="G924" i="40" s="1"/>
  <c r="W923" i="40"/>
  <c r="V923" i="40"/>
  <c r="J924" i="40"/>
  <c r="K924" i="40" s="1"/>
  <c r="O924" i="40" l="1"/>
  <c r="I924" i="40" l="1"/>
  <c r="L924" i="40" s="1"/>
  <c r="R924" i="40"/>
  <c r="S924" i="40" s="1"/>
  <c r="T924" i="40" s="1"/>
  <c r="M924" i="40"/>
  <c r="U924" i="40" s="1"/>
  <c r="P924" i="40"/>
  <c r="Q924" i="40"/>
  <c r="H925" i="40" l="1"/>
  <c r="X925" i="40" s="1"/>
  <c r="N925" i="40" s="1"/>
  <c r="G925" i="40" s="1"/>
  <c r="W924" i="40"/>
  <c r="V924" i="40"/>
  <c r="J925" i="40"/>
  <c r="K925" i="40" s="1"/>
  <c r="O925" i="40" l="1"/>
  <c r="I925" i="40" l="1"/>
  <c r="L925" i="40" s="1"/>
  <c r="R925" i="40"/>
  <c r="S925" i="40" s="1"/>
  <c r="T925" i="40" s="1"/>
  <c r="M925" i="40"/>
  <c r="U925" i="40" s="1"/>
  <c r="P925" i="40"/>
  <c r="Q925" i="40"/>
  <c r="H926" i="40" l="1"/>
  <c r="X926" i="40" s="1"/>
  <c r="N926" i="40" s="1"/>
  <c r="G926" i="40" s="1"/>
  <c r="W925" i="40"/>
  <c r="V925" i="40"/>
  <c r="J926" i="40"/>
  <c r="K926" i="40" s="1"/>
  <c r="O926" i="40" l="1"/>
  <c r="Q926" i="40"/>
  <c r="H927" i="40" l="1"/>
  <c r="X927" i="40" s="1"/>
  <c r="N927" i="40" s="1"/>
  <c r="G927" i="40" s="1"/>
  <c r="I926" i="40"/>
  <c r="R926" i="40"/>
  <c r="J927" i="40"/>
  <c r="K927" i="40" s="1"/>
  <c r="L926" i="40"/>
  <c r="P926" i="40" l="1"/>
  <c r="V926" i="40"/>
  <c r="M926" i="40"/>
  <c r="S926" i="40"/>
  <c r="T926" i="40" s="1"/>
  <c r="O927" i="40"/>
  <c r="R927" i="40" l="1"/>
  <c r="S927" i="40" s="1"/>
  <c r="T927" i="40" s="1"/>
  <c r="U926" i="40"/>
  <c r="W926" i="40" s="1"/>
  <c r="Q927" i="40"/>
  <c r="H928" i="40" l="1"/>
  <c r="X928" i="40" s="1"/>
  <c r="N928" i="40" s="1"/>
  <c r="G928" i="40" s="1"/>
  <c r="I927" i="40"/>
  <c r="L927" i="40" s="1"/>
  <c r="M927" i="40" s="1"/>
  <c r="U927" i="40" s="1"/>
  <c r="W927" i="40" s="1"/>
  <c r="J928" i="40"/>
  <c r="K928" i="40" s="1"/>
  <c r="P927" i="40" l="1"/>
  <c r="V927" i="40" s="1"/>
  <c r="O928" i="40"/>
  <c r="I928" i="40" s="1"/>
  <c r="L928" i="40" s="1"/>
  <c r="R928" i="40" l="1"/>
  <c r="S928" i="40" s="1"/>
  <c r="T928" i="40" s="1"/>
  <c r="M928" i="40"/>
  <c r="U928" i="40" s="1"/>
  <c r="P928" i="40"/>
  <c r="V928" i="40" s="1"/>
  <c r="Q928" i="40"/>
  <c r="H929" i="40" l="1"/>
  <c r="X929" i="40" s="1"/>
  <c r="N929" i="40" s="1"/>
  <c r="G929" i="40" s="1"/>
  <c r="W928" i="40"/>
  <c r="J929" i="40"/>
  <c r="K929" i="40" s="1"/>
  <c r="O929" i="40" l="1"/>
  <c r="I929" i="40" l="1"/>
  <c r="L929" i="40" s="1"/>
  <c r="R929" i="40"/>
  <c r="S929" i="40" s="1"/>
  <c r="T929" i="40" s="1"/>
  <c r="M929" i="40"/>
  <c r="P929" i="40"/>
  <c r="Q929" i="40"/>
  <c r="U929" i="40" l="1"/>
  <c r="H930" i="40"/>
  <c r="X930" i="40" s="1"/>
  <c r="N930" i="40" s="1"/>
  <c r="G930" i="40" s="1"/>
  <c r="W929" i="40"/>
  <c r="V929" i="40"/>
  <c r="J930" i="40"/>
  <c r="K930" i="40" s="1"/>
  <c r="O930" i="40" l="1"/>
  <c r="I930" i="40" l="1"/>
  <c r="R930" i="40"/>
  <c r="S930" i="40" s="1"/>
  <c r="T930" i="40" s="1"/>
  <c r="L930" i="40"/>
  <c r="Q930" i="40"/>
  <c r="H931" i="40" l="1"/>
  <c r="X931" i="40" s="1"/>
  <c r="N931" i="40" s="1"/>
  <c r="G931" i="40" s="1"/>
  <c r="P930" i="40"/>
  <c r="V930" i="40" s="1"/>
  <c r="J931" i="40"/>
  <c r="K931" i="40" s="1"/>
  <c r="M930" i="40"/>
  <c r="U930" i="40" s="1"/>
  <c r="W930" i="40" s="1"/>
  <c r="O931" i="40" l="1"/>
  <c r="I931" i="40" l="1"/>
  <c r="L931" i="40" s="1"/>
  <c r="R931" i="40"/>
  <c r="S931" i="40" s="1"/>
  <c r="T931" i="40" s="1"/>
  <c r="M931" i="40"/>
  <c r="U931" i="40" s="1"/>
  <c r="P931" i="40"/>
  <c r="Q931" i="40"/>
  <c r="H932" i="40" l="1"/>
  <c r="X932" i="40" s="1"/>
  <c r="N932" i="40" s="1"/>
  <c r="G932" i="40" s="1"/>
  <c r="W931" i="40"/>
  <c r="V931" i="40"/>
  <c r="J932" i="40"/>
  <c r="K932" i="40" s="1"/>
  <c r="O932" i="40" l="1"/>
  <c r="I932" i="40" l="1"/>
  <c r="L932" i="40" s="1"/>
  <c r="R932" i="40"/>
  <c r="S932" i="40" s="1"/>
  <c r="T932" i="40" s="1"/>
  <c r="M932" i="40"/>
  <c r="U932" i="40" s="1"/>
  <c r="P932" i="40"/>
  <c r="Q932" i="40"/>
  <c r="H933" i="40" l="1"/>
  <c r="X933" i="40" s="1"/>
  <c r="N933" i="40" s="1"/>
  <c r="G933" i="40" s="1"/>
  <c r="W932" i="40"/>
  <c r="V932" i="40"/>
  <c r="J933" i="40"/>
  <c r="K933" i="40" s="1"/>
  <c r="O933" i="40" l="1"/>
  <c r="I933" i="40" l="1"/>
  <c r="R933" i="40"/>
  <c r="S933" i="40" s="1"/>
  <c r="T933" i="40" s="1"/>
  <c r="L933" i="40"/>
  <c r="M933" i="40" s="1"/>
  <c r="U933" i="40" s="1"/>
  <c r="Q933" i="40"/>
  <c r="H934" i="40" l="1"/>
  <c r="X934" i="40" s="1"/>
  <c r="N934" i="40" s="1"/>
  <c r="G934" i="40" s="1"/>
  <c r="W933" i="40"/>
  <c r="P933" i="40"/>
  <c r="V933" i="40" s="1"/>
  <c r="J934" i="40"/>
  <c r="K934" i="40" s="1"/>
  <c r="O934" i="40" l="1"/>
  <c r="I934" i="40" l="1"/>
  <c r="L934" i="40" s="1"/>
  <c r="R934" i="40"/>
  <c r="S934" i="40" s="1"/>
  <c r="T934" i="40" s="1"/>
  <c r="M934" i="40"/>
  <c r="U934" i="40" s="1"/>
  <c r="P934" i="40"/>
  <c r="Q934" i="40"/>
  <c r="H935" i="40" l="1"/>
  <c r="X935" i="40" s="1"/>
  <c r="N935" i="40" s="1"/>
  <c r="G935" i="40" s="1"/>
  <c r="W934" i="40"/>
  <c r="V934" i="40"/>
  <c r="J935" i="40"/>
  <c r="K935" i="40" s="1"/>
  <c r="O935" i="40" l="1"/>
  <c r="I935" i="40" l="1"/>
  <c r="L935" i="40" s="1"/>
  <c r="R935" i="40"/>
  <c r="S935" i="40" s="1"/>
  <c r="T935" i="40" s="1"/>
  <c r="M935" i="40"/>
  <c r="U935" i="40" s="1"/>
  <c r="P935" i="40"/>
  <c r="Q935" i="40"/>
  <c r="H936" i="40" l="1"/>
  <c r="X936" i="40" s="1"/>
  <c r="N936" i="40" s="1"/>
  <c r="G936" i="40" s="1"/>
  <c r="W935" i="40"/>
  <c r="V935" i="40"/>
  <c r="J936" i="40"/>
  <c r="K936" i="40" s="1"/>
  <c r="O936" i="40" l="1"/>
  <c r="I936" i="40" l="1"/>
  <c r="L936" i="40" s="1"/>
  <c r="R936" i="40"/>
  <c r="S936" i="40" s="1"/>
  <c r="T936" i="40" s="1"/>
  <c r="M936" i="40"/>
  <c r="U936" i="40" s="1"/>
  <c r="P936" i="40"/>
  <c r="Q936" i="40"/>
  <c r="H937" i="40" l="1"/>
  <c r="X937" i="40" s="1"/>
  <c r="N937" i="40" s="1"/>
  <c r="G937" i="40" s="1"/>
  <c r="W936" i="40"/>
  <c r="V936" i="40"/>
  <c r="J937" i="40"/>
  <c r="K937" i="40" s="1"/>
  <c r="O937" i="40" l="1"/>
  <c r="I937" i="40" l="1"/>
  <c r="L937" i="40" s="1"/>
  <c r="R937" i="40"/>
  <c r="S937" i="40" s="1"/>
  <c r="T937" i="40" s="1"/>
  <c r="M937" i="40"/>
  <c r="U937" i="40" s="1"/>
  <c r="P937" i="40"/>
  <c r="Q937" i="40"/>
  <c r="H938" i="40" l="1"/>
  <c r="X938" i="40" s="1"/>
  <c r="N938" i="40" s="1"/>
  <c r="G938" i="40" s="1"/>
  <c r="W937" i="40"/>
  <c r="V937" i="40"/>
  <c r="J938" i="40"/>
  <c r="K938" i="40" s="1"/>
  <c r="O938" i="40" l="1"/>
  <c r="I938" i="40" l="1"/>
  <c r="L938" i="40" s="1"/>
  <c r="R938" i="40"/>
  <c r="S938" i="40" s="1"/>
  <c r="T938" i="40" s="1"/>
  <c r="M938" i="40"/>
  <c r="U938" i="40" s="1"/>
  <c r="P938" i="40"/>
  <c r="Q938" i="40"/>
  <c r="H939" i="40" l="1"/>
  <c r="X939" i="40" s="1"/>
  <c r="N939" i="40" s="1"/>
  <c r="G939" i="40" s="1"/>
  <c r="W938" i="40"/>
  <c r="V938" i="40"/>
  <c r="J939" i="40"/>
  <c r="K939" i="40" s="1"/>
  <c r="O939" i="40" l="1"/>
  <c r="I939" i="40" l="1"/>
  <c r="R939" i="40"/>
  <c r="S939" i="40" s="1"/>
  <c r="T939" i="40" s="1"/>
  <c r="L939" i="40"/>
  <c r="Q939" i="40"/>
  <c r="H940" i="40" l="1"/>
  <c r="X940" i="40" s="1"/>
  <c r="N940" i="40" s="1"/>
  <c r="G940" i="40" s="1"/>
  <c r="P939" i="40"/>
  <c r="V939" i="40" s="1"/>
  <c r="J940" i="40"/>
  <c r="K940" i="40" s="1"/>
  <c r="M939" i="40"/>
  <c r="U939" i="40" s="1"/>
  <c r="W939" i="40" s="1"/>
  <c r="O940" i="40" l="1"/>
  <c r="I940" i="40" l="1"/>
  <c r="L940" i="40" s="1"/>
  <c r="R940" i="40"/>
  <c r="S940" i="40" s="1"/>
  <c r="T940" i="40" s="1"/>
  <c r="M940" i="40"/>
  <c r="U940" i="40" s="1"/>
  <c r="P940" i="40"/>
  <c r="Q940" i="40"/>
  <c r="H941" i="40" l="1"/>
  <c r="X941" i="40" s="1"/>
  <c r="N941" i="40" s="1"/>
  <c r="G941" i="40" s="1"/>
  <c r="W940" i="40"/>
  <c r="V940" i="40"/>
  <c r="J941" i="40"/>
  <c r="K941" i="40" s="1"/>
  <c r="O941" i="40" l="1"/>
  <c r="I941" i="40" l="1"/>
  <c r="R941" i="40"/>
  <c r="S941" i="40" s="1"/>
  <c r="T941" i="40" s="1"/>
  <c r="L941" i="40"/>
  <c r="Q941" i="40"/>
  <c r="H942" i="40" l="1"/>
  <c r="X942" i="40" s="1"/>
  <c r="N942" i="40" s="1"/>
  <c r="G942" i="40" s="1"/>
  <c r="P941" i="40"/>
  <c r="V941" i="40" s="1"/>
  <c r="J942" i="40"/>
  <c r="K942" i="40" s="1"/>
  <c r="M941" i="40"/>
  <c r="U941" i="40" s="1"/>
  <c r="W941" i="40" s="1"/>
  <c r="O942" i="40" l="1"/>
  <c r="I942" i="40" l="1"/>
  <c r="L942" i="40" s="1"/>
  <c r="R942" i="40"/>
  <c r="S942" i="40" s="1"/>
  <c r="T942" i="40" s="1"/>
  <c r="M942" i="40"/>
  <c r="U942" i="40" s="1"/>
  <c r="P942" i="40"/>
  <c r="Q942" i="40"/>
  <c r="H943" i="40" l="1"/>
  <c r="X943" i="40" s="1"/>
  <c r="N943" i="40" s="1"/>
  <c r="G943" i="40" s="1"/>
  <c r="W942" i="40"/>
  <c r="V942" i="40"/>
  <c r="J943" i="40"/>
  <c r="K943" i="40" s="1"/>
  <c r="O943" i="40" l="1"/>
  <c r="I943" i="40" l="1"/>
  <c r="L943" i="40" s="1"/>
  <c r="R943" i="40"/>
  <c r="S943" i="40" s="1"/>
  <c r="T943" i="40" s="1"/>
  <c r="M943" i="40"/>
  <c r="U943" i="40" s="1"/>
  <c r="P943" i="40"/>
  <c r="Q943" i="40"/>
  <c r="H944" i="40" l="1"/>
  <c r="X944" i="40" s="1"/>
  <c r="N944" i="40" s="1"/>
  <c r="G944" i="40" s="1"/>
  <c r="W943" i="40"/>
  <c r="V943" i="40"/>
  <c r="J944" i="40"/>
  <c r="K944" i="40" s="1"/>
  <c r="O944" i="40" l="1"/>
  <c r="I944" i="40" l="1"/>
  <c r="L944" i="40" s="1"/>
  <c r="R944" i="40"/>
  <c r="S944" i="40" s="1"/>
  <c r="T944" i="40" s="1"/>
  <c r="M944" i="40"/>
  <c r="P944" i="40"/>
  <c r="Q944" i="40"/>
  <c r="H945" i="40" l="1"/>
  <c r="X945" i="40" s="1"/>
  <c r="N945" i="40" s="1"/>
  <c r="G945" i="40" s="1"/>
  <c r="U944" i="40"/>
  <c r="W944" i="40" s="1"/>
  <c r="V944" i="40"/>
  <c r="J945" i="40"/>
  <c r="K945" i="40" s="1"/>
  <c r="O945" i="40" l="1"/>
  <c r="I945" i="40" s="1"/>
  <c r="L945" i="40" s="1"/>
  <c r="R945" i="40" l="1"/>
  <c r="S945" i="40" s="1"/>
  <c r="T945" i="40" s="1"/>
  <c r="M945" i="40"/>
  <c r="U945" i="40" s="1"/>
  <c r="P945" i="40"/>
  <c r="V945" i="40" s="1"/>
  <c r="Q945" i="40"/>
  <c r="H946" i="40" l="1"/>
  <c r="X946" i="40" s="1"/>
  <c r="N946" i="40" s="1"/>
  <c r="G946" i="40" s="1"/>
  <c r="W945" i="40"/>
  <c r="J946" i="40"/>
  <c r="K946" i="40" s="1"/>
  <c r="O946" i="40" l="1"/>
  <c r="Q946" i="40"/>
  <c r="H947" i="40" l="1"/>
  <c r="X947" i="40" s="1"/>
  <c r="N947" i="40" s="1"/>
  <c r="G947" i="40" s="1"/>
  <c r="I946" i="40"/>
  <c r="R946" i="40"/>
  <c r="S946" i="40" s="1"/>
  <c r="T946" i="40" s="1"/>
  <c r="J947" i="40"/>
  <c r="K947" i="40" s="1"/>
  <c r="L946" i="40"/>
  <c r="P946" i="40" l="1"/>
  <c r="V946" i="40"/>
  <c r="O947" i="40"/>
  <c r="R947" i="40" s="1"/>
  <c r="S947" i="40" s="1"/>
  <c r="T947" i="40" s="1"/>
  <c r="M946" i="40"/>
  <c r="U946" i="40" s="1"/>
  <c r="W946" i="40" s="1"/>
  <c r="I947" i="40" l="1"/>
  <c r="L947" i="40"/>
  <c r="Q947" i="40"/>
  <c r="H948" i="40" l="1"/>
  <c r="X948" i="40" s="1"/>
  <c r="N948" i="40" s="1"/>
  <c r="G948" i="40" s="1"/>
  <c r="P947" i="40"/>
  <c r="V947" i="40" s="1"/>
  <c r="J948" i="40"/>
  <c r="K948" i="40" s="1"/>
  <c r="M947" i="40"/>
  <c r="U947" i="40" s="1"/>
  <c r="W947" i="40" s="1"/>
  <c r="O948" i="40" l="1"/>
  <c r="I948" i="40" s="1"/>
  <c r="L948" i="40" s="1"/>
  <c r="R948" i="40" l="1"/>
  <c r="S948" i="40" s="1"/>
  <c r="T948" i="40" s="1"/>
  <c r="M948" i="40"/>
  <c r="U948" i="40" s="1"/>
  <c r="P948" i="40"/>
  <c r="V948" i="40" s="1"/>
  <c r="Q948" i="40"/>
  <c r="H949" i="40" l="1"/>
  <c r="X949" i="40" s="1"/>
  <c r="N949" i="40" s="1"/>
  <c r="G949" i="40" s="1"/>
  <c r="W948" i="40"/>
  <c r="J949" i="40"/>
  <c r="K949" i="40" s="1"/>
  <c r="O949" i="40" l="1"/>
  <c r="I949" i="40" l="1"/>
  <c r="L949" i="40" s="1"/>
  <c r="R949" i="40"/>
  <c r="S949" i="40" s="1"/>
  <c r="T949" i="40" s="1"/>
  <c r="M949" i="40"/>
  <c r="U949" i="40" s="1"/>
  <c r="P949" i="40"/>
  <c r="Q949" i="40"/>
  <c r="H950" i="40" l="1"/>
  <c r="X950" i="40" s="1"/>
  <c r="N950" i="40" s="1"/>
  <c r="G950" i="40" s="1"/>
  <c r="W949" i="40"/>
  <c r="V949" i="40"/>
  <c r="J950" i="40"/>
  <c r="K950" i="40" s="1"/>
  <c r="O950" i="40" l="1"/>
  <c r="I950" i="40" l="1"/>
  <c r="L950" i="40" s="1"/>
  <c r="R950" i="40"/>
  <c r="M950" i="40"/>
  <c r="P950" i="40"/>
  <c r="Q950" i="40"/>
  <c r="H951" i="40" l="1"/>
  <c r="X951" i="40" s="1"/>
  <c r="N951" i="40" s="1"/>
  <c r="G951" i="40" s="1"/>
  <c r="S950" i="40"/>
  <c r="T950" i="40" s="1"/>
  <c r="V950" i="40"/>
  <c r="J951" i="40"/>
  <c r="K951" i="40" s="1"/>
  <c r="U950" i="40" l="1"/>
  <c r="W950" i="40" s="1"/>
  <c r="O951" i="40"/>
  <c r="I951" i="40" s="1"/>
  <c r="L951" i="40" s="1"/>
  <c r="R951" i="40" l="1"/>
  <c r="S951" i="40" s="1"/>
  <c r="T951" i="40" s="1"/>
  <c r="M951" i="40"/>
  <c r="U951" i="40" s="1"/>
  <c r="P951" i="40"/>
  <c r="V951" i="40" s="1"/>
  <c r="Q951" i="40"/>
  <c r="H952" i="40" l="1"/>
  <c r="X952" i="40" s="1"/>
  <c r="N952" i="40" s="1"/>
  <c r="G952" i="40" s="1"/>
  <c r="W951" i="40"/>
  <c r="J952" i="40"/>
  <c r="K952" i="40" s="1"/>
  <c r="O952" i="40" l="1"/>
  <c r="I952" i="40" l="1"/>
  <c r="L952" i="40" s="1"/>
  <c r="R952" i="40"/>
  <c r="S952" i="40" s="1"/>
  <c r="T952" i="40" s="1"/>
  <c r="M952" i="40"/>
  <c r="U952" i="40" s="1"/>
  <c r="P952" i="40"/>
  <c r="Q952" i="40"/>
  <c r="H953" i="40" l="1"/>
  <c r="X953" i="40" s="1"/>
  <c r="N953" i="40" s="1"/>
  <c r="G953" i="40" s="1"/>
  <c r="W952" i="40"/>
  <c r="V952" i="40"/>
  <c r="J953" i="40" l="1"/>
  <c r="K953" i="40" s="1"/>
  <c r="O953" i="40"/>
  <c r="I953" i="40" l="1"/>
  <c r="R953" i="40"/>
  <c r="S953" i="40" s="1"/>
  <c r="T953" i="40" s="1"/>
  <c r="L953" i="40"/>
  <c r="M953" i="40" s="1"/>
  <c r="U953" i="40" s="1"/>
  <c r="Q953" i="40"/>
  <c r="H954" i="40" l="1"/>
  <c r="X954" i="40" s="1"/>
  <c r="N954" i="40" s="1"/>
  <c r="G954" i="40" s="1"/>
  <c r="W953" i="40"/>
  <c r="P953" i="40"/>
  <c r="V953" i="40" s="1"/>
  <c r="J954" i="40"/>
  <c r="K954" i="40" s="1"/>
  <c r="O954" i="40" l="1"/>
  <c r="I954" i="40" l="1"/>
  <c r="L954" i="40" s="1"/>
  <c r="R954" i="40"/>
  <c r="S954" i="40" s="1"/>
  <c r="T954" i="40" s="1"/>
  <c r="M954" i="40"/>
  <c r="U954" i="40" s="1"/>
  <c r="P954" i="40"/>
  <c r="Q954" i="40"/>
  <c r="H955" i="40" l="1"/>
  <c r="X955" i="40" s="1"/>
  <c r="N955" i="40" s="1"/>
  <c r="G955" i="40" s="1"/>
  <c r="W954" i="40"/>
  <c r="V954" i="40"/>
  <c r="J955" i="40"/>
  <c r="K955" i="40" s="1"/>
  <c r="O955" i="40" l="1"/>
  <c r="I955" i="40" l="1"/>
  <c r="L955" i="40" s="1"/>
  <c r="R955" i="40"/>
  <c r="S955" i="40" s="1"/>
  <c r="T955" i="40" s="1"/>
  <c r="M955" i="40"/>
  <c r="P955" i="40"/>
  <c r="Q955" i="40"/>
  <c r="H956" i="40" l="1"/>
  <c r="X956" i="40" s="1"/>
  <c r="N956" i="40" s="1"/>
  <c r="G956" i="40" s="1"/>
  <c r="U955" i="40"/>
  <c r="W955" i="40" s="1"/>
  <c r="V955" i="40"/>
  <c r="J956" i="40"/>
  <c r="K956" i="40" s="1"/>
  <c r="O956" i="40" l="1"/>
  <c r="I956" i="40" l="1"/>
  <c r="L956" i="40" s="1"/>
  <c r="R956" i="40"/>
  <c r="S956" i="40" s="1"/>
  <c r="T956" i="40" s="1"/>
  <c r="M956" i="40"/>
  <c r="U956" i="40" s="1"/>
  <c r="P956" i="40"/>
  <c r="Q956" i="40"/>
  <c r="H957" i="40" l="1"/>
  <c r="X957" i="40" s="1"/>
  <c r="N957" i="40" s="1"/>
  <c r="G957" i="40" s="1"/>
  <c r="W956" i="40"/>
  <c r="V956" i="40"/>
  <c r="J957" i="40"/>
  <c r="K957" i="40" s="1"/>
  <c r="O957" i="40" l="1"/>
  <c r="I957" i="40" l="1"/>
  <c r="L957" i="40" s="1"/>
  <c r="R957" i="40"/>
  <c r="S957" i="40" s="1"/>
  <c r="T957" i="40" s="1"/>
  <c r="M957" i="40"/>
  <c r="U957" i="40" s="1"/>
  <c r="P957" i="40"/>
  <c r="Q957" i="40"/>
  <c r="H958" i="40" l="1"/>
  <c r="X958" i="40" s="1"/>
  <c r="N958" i="40" s="1"/>
  <c r="G958" i="40" s="1"/>
  <c r="W957" i="40"/>
  <c r="V957" i="40"/>
  <c r="J958" i="40"/>
  <c r="K958" i="40" s="1"/>
  <c r="O958" i="40" l="1"/>
  <c r="I958" i="40" l="1"/>
  <c r="L958" i="40" s="1"/>
  <c r="R958" i="40"/>
  <c r="S958" i="40" s="1"/>
  <c r="T958" i="40" s="1"/>
  <c r="M958" i="40"/>
  <c r="U958" i="40" s="1"/>
  <c r="P958" i="40"/>
  <c r="Q958" i="40"/>
  <c r="H959" i="40" l="1"/>
  <c r="X959" i="40" s="1"/>
  <c r="N959" i="40" s="1"/>
  <c r="G959" i="40" s="1"/>
  <c r="W958" i="40"/>
  <c r="V958" i="40"/>
  <c r="J959" i="40"/>
  <c r="K959" i="40" s="1"/>
  <c r="O959" i="40" l="1"/>
  <c r="I959" i="40" l="1"/>
  <c r="R959" i="40"/>
  <c r="S959" i="40" s="1"/>
  <c r="T959" i="40" s="1"/>
  <c r="L959" i="40"/>
  <c r="Q959" i="40"/>
  <c r="H960" i="40" l="1"/>
  <c r="X960" i="40" s="1"/>
  <c r="N960" i="40" s="1"/>
  <c r="G960" i="40" s="1"/>
  <c r="P959" i="40"/>
  <c r="V959" i="40" s="1"/>
  <c r="J960" i="40"/>
  <c r="K960" i="40" s="1"/>
  <c r="M959" i="40"/>
  <c r="U959" i="40" s="1"/>
  <c r="W959" i="40" s="1"/>
  <c r="O960" i="40" l="1"/>
  <c r="I960" i="40" l="1"/>
  <c r="L960" i="40" s="1"/>
  <c r="R960" i="40"/>
  <c r="S960" i="40" s="1"/>
  <c r="T960" i="40" s="1"/>
  <c r="M960" i="40"/>
  <c r="U960" i="40" s="1"/>
  <c r="P960" i="40"/>
  <c r="Q960" i="40"/>
  <c r="H961" i="40" l="1"/>
  <c r="X961" i="40" s="1"/>
  <c r="N961" i="40" s="1"/>
  <c r="G961" i="40" s="1"/>
  <c r="W960" i="40"/>
  <c r="V960" i="40"/>
  <c r="J961" i="40"/>
  <c r="K961" i="40" s="1"/>
  <c r="O961" i="40" l="1"/>
  <c r="I961" i="40" l="1"/>
  <c r="L961" i="40" s="1"/>
  <c r="R961" i="40"/>
  <c r="S961" i="40" s="1"/>
  <c r="T961" i="40" s="1"/>
  <c r="M961" i="40"/>
  <c r="U961" i="40" s="1"/>
  <c r="P961" i="40"/>
  <c r="Q961" i="40"/>
  <c r="H962" i="40" l="1"/>
  <c r="X962" i="40" s="1"/>
  <c r="N962" i="40" s="1"/>
  <c r="G962" i="40" s="1"/>
  <c r="W961" i="40"/>
  <c r="V961" i="40"/>
  <c r="J962" i="40"/>
  <c r="K962" i="40" s="1"/>
  <c r="O962" i="40" l="1"/>
  <c r="I962" i="40" l="1"/>
  <c r="L962" i="40" s="1"/>
  <c r="R962" i="40"/>
  <c r="S962" i="40" s="1"/>
  <c r="T962" i="40" s="1"/>
  <c r="M962" i="40"/>
  <c r="P962" i="40"/>
  <c r="Q962" i="40"/>
  <c r="H963" i="40" l="1"/>
  <c r="X963" i="40" s="1"/>
  <c r="N963" i="40" s="1"/>
  <c r="G963" i="40" s="1"/>
  <c r="U962" i="40"/>
  <c r="W962" i="40" s="1"/>
  <c r="V962" i="40"/>
  <c r="J963" i="40"/>
  <c r="K963" i="40" s="1"/>
  <c r="O963" i="40" l="1"/>
  <c r="I963" i="40" l="1"/>
  <c r="L963" i="40" s="1"/>
  <c r="R963" i="40"/>
  <c r="S963" i="40" s="1"/>
  <c r="T963" i="40" s="1"/>
  <c r="M963" i="40"/>
  <c r="U963" i="40" s="1"/>
  <c r="P963" i="40"/>
  <c r="Q963" i="40"/>
  <c r="H964" i="40" l="1"/>
  <c r="X964" i="40" s="1"/>
  <c r="N964" i="40" s="1"/>
  <c r="G964" i="40" s="1"/>
  <c r="W963" i="40"/>
  <c r="V963" i="40"/>
  <c r="J964" i="40"/>
  <c r="K964" i="40" s="1"/>
  <c r="O964" i="40" l="1"/>
  <c r="I964" i="40" l="1"/>
  <c r="R964" i="40"/>
  <c r="S964" i="40" s="1"/>
  <c r="T964" i="40" s="1"/>
  <c r="L964" i="40"/>
  <c r="Q964" i="40"/>
  <c r="P964" i="40" l="1"/>
  <c r="V964" i="40"/>
  <c r="H965" i="40"/>
  <c r="X965" i="40" s="1"/>
  <c r="N965" i="40" s="1"/>
  <c r="G965" i="40" s="1"/>
  <c r="M964" i="40"/>
  <c r="U964" i="40" s="1"/>
  <c r="W964" i="40" s="1"/>
  <c r="J965" i="40"/>
  <c r="K965" i="40" s="1"/>
  <c r="O965" i="40" l="1"/>
  <c r="I965" i="40" l="1"/>
  <c r="L965" i="40" s="1"/>
  <c r="R965" i="40"/>
  <c r="S965" i="40" s="1"/>
  <c r="T965" i="40" s="1"/>
  <c r="M965" i="40"/>
  <c r="P965" i="40"/>
  <c r="Q965" i="40"/>
  <c r="U965" i="40" l="1"/>
  <c r="H966" i="40"/>
  <c r="X966" i="40" s="1"/>
  <c r="N966" i="40" s="1"/>
  <c r="G966" i="40" s="1"/>
  <c r="W965" i="40"/>
  <c r="V965" i="40"/>
  <c r="J966" i="40"/>
  <c r="K966" i="40" s="1"/>
  <c r="O966" i="40" l="1"/>
  <c r="Q966" i="40"/>
  <c r="H967" i="40" l="1"/>
  <c r="X967" i="40" s="1"/>
  <c r="N967" i="40" s="1"/>
  <c r="G967" i="40" s="1"/>
  <c r="I966" i="40"/>
  <c r="L966" i="40" s="1"/>
  <c r="R966" i="40"/>
  <c r="S966" i="40" s="1"/>
  <c r="T966" i="40" s="1"/>
  <c r="J967" i="40"/>
  <c r="K967" i="40" s="1"/>
  <c r="M966" i="40"/>
  <c r="P966" i="40"/>
  <c r="U966" i="40" l="1"/>
  <c r="W966" i="40" s="1"/>
  <c r="V966" i="40"/>
  <c r="O967" i="40"/>
  <c r="I967" i="40" s="1"/>
  <c r="R967" i="40" l="1"/>
  <c r="S967" i="40" s="1"/>
  <c r="T967" i="40" s="1"/>
  <c r="L967" i="40"/>
  <c r="Q967" i="40"/>
  <c r="H968" i="40" l="1"/>
  <c r="X968" i="40" s="1"/>
  <c r="N968" i="40" s="1"/>
  <c r="G968" i="40" s="1"/>
  <c r="P967" i="40"/>
  <c r="V967" i="40" s="1"/>
  <c r="J968" i="40"/>
  <c r="K968" i="40" s="1"/>
  <c r="M967" i="40"/>
  <c r="U967" i="40" s="1"/>
  <c r="W967" i="40" s="1"/>
  <c r="O968" i="40" l="1"/>
  <c r="I968" i="40" l="1"/>
  <c r="L968" i="40" s="1"/>
  <c r="R968" i="40"/>
  <c r="S968" i="40" s="1"/>
  <c r="T968" i="40" s="1"/>
  <c r="M968" i="40"/>
  <c r="U968" i="40" s="1"/>
  <c r="P968" i="40"/>
  <c r="Q968" i="40"/>
  <c r="H969" i="40" l="1"/>
  <c r="X969" i="40" s="1"/>
  <c r="N969" i="40" s="1"/>
  <c r="G969" i="40" s="1"/>
  <c r="W968" i="40"/>
  <c r="V968" i="40"/>
  <c r="J969" i="40"/>
  <c r="K969" i="40" s="1"/>
  <c r="O969" i="40" l="1"/>
  <c r="I969" i="40" l="1"/>
  <c r="L969" i="40" s="1"/>
  <c r="R969" i="40"/>
  <c r="S969" i="40" s="1"/>
  <c r="T969" i="40" s="1"/>
  <c r="M969" i="40"/>
  <c r="U969" i="40" s="1"/>
  <c r="P969" i="40"/>
  <c r="Q969" i="40"/>
  <c r="H970" i="40" l="1"/>
  <c r="X970" i="40" s="1"/>
  <c r="N970" i="40" s="1"/>
  <c r="G970" i="40" s="1"/>
  <c r="W969" i="40"/>
  <c r="V969" i="40"/>
  <c r="J970" i="40"/>
  <c r="K970" i="40" s="1"/>
  <c r="O970" i="40" l="1"/>
  <c r="I970" i="40" l="1"/>
  <c r="R970" i="40"/>
  <c r="S970" i="40" s="1"/>
  <c r="T970" i="40" s="1"/>
  <c r="L970" i="40"/>
  <c r="M970" i="40" s="1"/>
  <c r="U970" i="40" s="1"/>
  <c r="Q970" i="40"/>
  <c r="H971" i="40" l="1"/>
  <c r="X971" i="40" s="1"/>
  <c r="N971" i="40" s="1"/>
  <c r="G971" i="40" s="1"/>
  <c r="W970" i="40"/>
  <c r="P970" i="40"/>
  <c r="V970" i="40" s="1"/>
  <c r="J971" i="40"/>
  <c r="K971" i="40" s="1"/>
  <c r="O971" i="40" l="1"/>
  <c r="I971" i="40" l="1"/>
  <c r="L971" i="40" s="1"/>
  <c r="R971" i="40"/>
  <c r="M971" i="40"/>
  <c r="P971" i="40"/>
  <c r="Q971" i="40"/>
  <c r="H972" i="40" l="1"/>
  <c r="X972" i="40" s="1"/>
  <c r="N972" i="40" s="1"/>
  <c r="G972" i="40" s="1"/>
  <c r="S971" i="40"/>
  <c r="T971" i="40" s="1"/>
  <c r="V971" i="40"/>
  <c r="J972" i="40"/>
  <c r="K972" i="40" s="1"/>
  <c r="U971" i="40" l="1"/>
  <c r="W971" i="40" s="1"/>
  <c r="O972" i="40"/>
  <c r="I972" i="40" s="1"/>
  <c r="L972" i="40" s="1"/>
  <c r="R972" i="40" l="1"/>
  <c r="M972" i="40"/>
  <c r="P972" i="40"/>
  <c r="V972" i="40" s="1"/>
  <c r="Q972" i="40"/>
  <c r="H973" i="40" l="1"/>
  <c r="X973" i="40" s="1"/>
  <c r="N973" i="40" s="1"/>
  <c r="G973" i="40" s="1"/>
  <c r="S972" i="40"/>
  <c r="T972" i="40" s="1"/>
  <c r="J973" i="40"/>
  <c r="K973" i="40" s="1"/>
  <c r="U972" i="40" l="1"/>
  <c r="W972" i="40" s="1"/>
  <c r="O973" i="40"/>
  <c r="I973" i="40" s="1"/>
  <c r="L973" i="40" s="1"/>
  <c r="R973" i="40" l="1"/>
  <c r="S973" i="40" s="1"/>
  <c r="T973" i="40" s="1"/>
  <c r="M973" i="40"/>
  <c r="U973" i="40" s="1"/>
  <c r="P973" i="40"/>
  <c r="V973" i="40" s="1"/>
  <c r="Q973" i="40"/>
  <c r="H974" i="40" l="1"/>
  <c r="X974" i="40" s="1"/>
  <c r="N974" i="40" s="1"/>
  <c r="G974" i="40" s="1"/>
  <c r="W973" i="40"/>
  <c r="J974" i="40"/>
  <c r="K974" i="40" s="1"/>
  <c r="O974" i="40" l="1"/>
  <c r="I974" i="40" l="1"/>
  <c r="R974" i="40"/>
  <c r="S974" i="40" s="1"/>
  <c r="T974" i="40" s="1"/>
  <c r="L974" i="40"/>
  <c r="M974" i="40" s="1"/>
  <c r="U974" i="40" s="1"/>
  <c r="Q974" i="40"/>
  <c r="H975" i="40" l="1"/>
  <c r="X975" i="40" s="1"/>
  <c r="N975" i="40" s="1"/>
  <c r="G975" i="40" s="1"/>
  <c r="W974" i="40"/>
  <c r="P974" i="40"/>
  <c r="V974" i="40" s="1"/>
  <c r="J975" i="40"/>
  <c r="K975" i="40" s="1"/>
  <c r="O975" i="40" l="1"/>
  <c r="I975" i="40" l="1"/>
  <c r="L975" i="40" s="1"/>
  <c r="R975" i="40"/>
  <c r="S975" i="40" s="1"/>
  <c r="T975" i="40" s="1"/>
  <c r="M975" i="40"/>
  <c r="P975" i="40"/>
  <c r="Q975" i="40"/>
  <c r="U975" i="40" l="1"/>
  <c r="H976" i="40"/>
  <c r="X976" i="40" s="1"/>
  <c r="N976" i="40" s="1"/>
  <c r="G976" i="40" s="1"/>
  <c r="W975" i="40"/>
  <c r="V975" i="40"/>
  <c r="J976" i="40"/>
  <c r="K976" i="40" s="1"/>
  <c r="O976" i="40" l="1"/>
  <c r="I976" i="40" l="1"/>
  <c r="R976" i="40"/>
  <c r="S976" i="40" s="1"/>
  <c r="T976" i="40" s="1"/>
  <c r="L976" i="40"/>
  <c r="Q976" i="40"/>
  <c r="H977" i="40" l="1"/>
  <c r="X977" i="40" s="1"/>
  <c r="N977" i="40" s="1"/>
  <c r="G977" i="40" s="1"/>
  <c r="P976" i="40"/>
  <c r="V976" i="40" s="1"/>
  <c r="J977" i="40"/>
  <c r="K977" i="40" s="1"/>
  <c r="M976" i="40"/>
  <c r="U976" i="40" s="1"/>
  <c r="W976" i="40" s="1"/>
  <c r="O977" i="40" l="1"/>
  <c r="I977" i="40" l="1"/>
  <c r="R977" i="40"/>
  <c r="S977" i="40" s="1"/>
  <c r="T977" i="40" s="1"/>
  <c r="L977" i="40"/>
  <c r="Q977" i="40"/>
  <c r="H978" i="40" l="1"/>
  <c r="X978" i="40" s="1"/>
  <c r="N978" i="40" s="1"/>
  <c r="G978" i="40" s="1"/>
  <c r="P977" i="40"/>
  <c r="V977" i="40" s="1"/>
  <c r="J978" i="40"/>
  <c r="K978" i="40" s="1"/>
  <c r="M977" i="40"/>
  <c r="U977" i="40" s="1"/>
  <c r="W977" i="40" s="1"/>
  <c r="O978" i="40" l="1"/>
  <c r="I978" i="40" l="1"/>
  <c r="L978" i="40" s="1"/>
  <c r="R978" i="40"/>
  <c r="S978" i="40" s="1"/>
  <c r="T978" i="40" s="1"/>
  <c r="M978" i="40"/>
  <c r="P978" i="40"/>
  <c r="Q978" i="40"/>
  <c r="U978" i="40" l="1"/>
  <c r="H979" i="40"/>
  <c r="X979" i="40" s="1"/>
  <c r="N979" i="40" s="1"/>
  <c r="G979" i="40" s="1"/>
  <c r="W978" i="40"/>
  <c r="V978" i="40"/>
  <c r="J979" i="40"/>
  <c r="K979" i="40" s="1"/>
  <c r="O979" i="40" l="1"/>
  <c r="I979" i="40" l="1"/>
  <c r="R979" i="40"/>
  <c r="S979" i="40" s="1"/>
  <c r="T979" i="40" s="1"/>
  <c r="L979" i="40"/>
  <c r="M979" i="40"/>
  <c r="U979" i="40" s="1"/>
  <c r="Q979" i="40"/>
  <c r="H980" i="40" l="1"/>
  <c r="X980" i="40" s="1"/>
  <c r="N980" i="40" s="1"/>
  <c r="G980" i="40" s="1"/>
  <c r="W979" i="40"/>
  <c r="P979" i="40"/>
  <c r="V979" i="40" s="1"/>
  <c r="J980" i="40"/>
  <c r="K980" i="40" s="1"/>
  <c r="O980" i="40" l="1"/>
  <c r="I980" i="40" l="1"/>
  <c r="L980" i="40" s="1"/>
  <c r="R980" i="40"/>
  <c r="S980" i="40" s="1"/>
  <c r="T980" i="40" s="1"/>
  <c r="M980" i="40"/>
  <c r="U980" i="40" s="1"/>
  <c r="P980" i="40"/>
  <c r="Q980" i="40"/>
  <c r="H981" i="40" l="1"/>
  <c r="X981" i="40" s="1"/>
  <c r="N981" i="40" s="1"/>
  <c r="G981" i="40" s="1"/>
  <c r="W980" i="40"/>
  <c r="V980" i="40"/>
  <c r="J981" i="40"/>
  <c r="K981" i="40" s="1"/>
  <c r="O981" i="40" l="1"/>
  <c r="I981" i="40" l="1"/>
  <c r="L981" i="40" s="1"/>
  <c r="R981" i="40"/>
  <c r="S981" i="40" s="1"/>
  <c r="T981" i="40" s="1"/>
  <c r="M981" i="40"/>
  <c r="P981" i="40"/>
  <c r="Q981" i="40"/>
  <c r="U981" i="40" l="1"/>
  <c r="H982" i="40"/>
  <c r="X982" i="40" s="1"/>
  <c r="N982" i="40" s="1"/>
  <c r="G982" i="40" s="1"/>
  <c r="W981" i="40"/>
  <c r="V981" i="40"/>
  <c r="J982" i="40"/>
  <c r="K982" i="40" s="1"/>
  <c r="O982" i="40" l="1"/>
  <c r="I982" i="40" l="1"/>
  <c r="L982" i="40" s="1"/>
  <c r="M982" i="40" s="1"/>
  <c r="R982" i="40"/>
  <c r="S982" i="40" s="1"/>
  <c r="T982" i="40" s="1"/>
  <c r="Q982" i="40"/>
  <c r="U982" i="40" l="1"/>
  <c r="P982" i="40"/>
  <c r="V982" i="40" s="1"/>
  <c r="H983" i="40"/>
  <c r="W982" i="40"/>
  <c r="J983" i="40" l="1"/>
  <c r="K983" i="40" s="1"/>
  <c r="O983" i="40" s="1"/>
  <c r="X983" i="40"/>
  <c r="N983" i="40" s="1"/>
  <c r="G983" i="40" s="1"/>
  <c r="Q983" i="40" l="1"/>
  <c r="R983" i="40"/>
  <c r="S983" i="40" s="1"/>
  <c r="T983" i="40" s="1"/>
  <c r="I983" i="40"/>
  <c r="H984" i="40"/>
  <c r="X984" i="40" s="1"/>
  <c r="N984" i="40" s="1"/>
  <c r="G984" i="40" s="1"/>
  <c r="J984" i="40"/>
  <c r="K984" i="40" s="1"/>
  <c r="L983" i="40" l="1"/>
  <c r="P983" i="40" s="1"/>
  <c r="V983" i="40" s="1"/>
  <c r="M983" i="40"/>
  <c r="U983" i="40" s="1"/>
  <c r="W983" i="40" s="1"/>
  <c r="O984" i="40"/>
  <c r="I984" i="40" l="1"/>
  <c r="L984" i="40" s="1"/>
  <c r="R984" i="40"/>
  <c r="S984" i="40" s="1"/>
  <c r="T984" i="40" s="1"/>
  <c r="M984" i="40"/>
  <c r="U984" i="40" s="1"/>
  <c r="P984" i="40"/>
  <c r="Q984" i="40"/>
  <c r="H985" i="40" l="1"/>
  <c r="X985" i="40" s="1"/>
  <c r="N985" i="40" s="1"/>
  <c r="G985" i="40" s="1"/>
  <c r="W984" i="40"/>
  <c r="V984" i="40"/>
  <c r="J985" i="40"/>
  <c r="K985" i="40" s="1"/>
  <c r="O985" i="40" l="1"/>
  <c r="I985" i="40" l="1"/>
  <c r="L985" i="40" s="1"/>
  <c r="P985" i="40" s="1"/>
  <c r="R985" i="40"/>
  <c r="S985" i="40" s="1"/>
  <c r="T985" i="40" s="1"/>
  <c r="Q985" i="40"/>
  <c r="M985" i="40" l="1"/>
  <c r="U985" i="40" s="1"/>
  <c r="H986" i="40"/>
  <c r="X986" i="40" s="1"/>
  <c r="N986" i="40" s="1"/>
  <c r="G986" i="40" s="1"/>
  <c r="W985" i="40"/>
  <c r="V985" i="40"/>
  <c r="J986" i="40"/>
  <c r="K986" i="40" s="1"/>
  <c r="O986" i="40" l="1"/>
  <c r="I986" i="40" l="1"/>
  <c r="L986" i="40" s="1"/>
  <c r="R986" i="40"/>
  <c r="S986" i="40" s="1"/>
  <c r="T986" i="40" s="1"/>
  <c r="M986" i="40"/>
  <c r="U986" i="40" s="1"/>
  <c r="P986" i="40"/>
  <c r="Q986" i="40"/>
  <c r="H987" i="40" l="1"/>
  <c r="X987" i="40" s="1"/>
  <c r="N987" i="40" s="1"/>
  <c r="G987" i="40" s="1"/>
  <c r="W986" i="40"/>
  <c r="V986" i="40"/>
  <c r="J987" i="40"/>
  <c r="K987" i="40" s="1"/>
  <c r="O987" i="40" l="1"/>
  <c r="I987" i="40" l="1"/>
  <c r="L987" i="40" s="1"/>
  <c r="R987" i="40"/>
  <c r="S987" i="40" s="1"/>
  <c r="T987" i="40" s="1"/>
  <c r="M987" i="40"/>
  <c r="U987" i="40" s="1"/>
  <c r="P987" i="40"/>
  <c r="Q987" i="40"/>
  <c r="H988" i="40" l="1"/>
  <c r="X988" i="40" s="1"/>
  <c r="N988" i="40" s="1"/>
  <c r="G988" i="40" s="1"/>
  <c r="W987" i="40"/>
  <c r="V987" i="40"/>
  <c r="J988" i="40"/>
  <c r="K988" i="40" s="1"/>
  <c r="O988" i="40" l="1"/>
  <c r="I988" i="40" l="1"/>
  <c r="L988" i="40" s="1"/>
  <c r="R988" i="40"/>
  <c r="S988" i="40" s="1"/>
  <c r="T988" i="40" s="1"/>
  <c r="M988" i="40"/>
  <c r="U988" i="40" s="1"/>
  <c r="P988" i="40"/>
  <c r="Q988" i="40"/>
  <c r="H989" i="40" l="1"/>
  <c r="X989" i="40" s="1"/>
  <c r="N989" i="40" s="1"/>
  <c r="G989" i="40" s="1"/>
  <c r="W988" i="40"/>
  <c r="V988" i="40"/>
  <c r="J989" i="40"/>
  <c r="K989" i="40" s="1"/>
  <c r="O989" i="40" l="1"/>
  <c r="I989" i="40" l="1"/>
  <c r="L989" i="40" s="1"/>
  <c r="R989" i="40"/>
  <c r="S989" i="40" s="1"/>
  <c r="T989" i="40" s="1"/>
  <c r="M989" i="40"/>
  <c r="U989" i="40" s="1"/>
  <c r="P989" i="40"/>
  <c r="Q989" i="40"/>
  <c r="H990" i="40" l="1"/>
  <c r="X990" i="40" s="1"/>
  <c r="N990" i="40" s="1"/>
  <c r="G990" i="40" s="1"/>
  <c r="W989" i="40"/>
  <c r="V989" i="40"/>
  <c r="J990" i="40"/>
  <c r="K990" i="40" s="1"/>
  <c r="O990" i="40" l="1"/>
  <c r="I990" i="40" l="1"/>
  <c r="L990" i="40" s="1"/>
  <c r="R990" i="40"/>
  <c r="S990" i="40" s="1"/>
  <c r="T990" i="40" s="1"/>
  <c r="M990" i="40"/>
  <c r="P990" i="40"/>
  <c r="Q990" i="40"/>
  <c r="U990" i="40" l="1"/>
  <c r="H991" i="40"/>
  <c r="X991" i="40" s="1"/>
  <c r="N991" i="40" s="1"/>
  <c r="G991" i="40" s="1"/>
  <c r="W990" i="40"/>
  <c r="V990" i="40"/>
  <c r="J991" i="40"/>
  <c r="K991" i="40" s="1"/>
  <c r="O991" i="40" l="1"/>
  <c r="I991" i="40" l="1"/>
  <c r="L991" i="40" s="1"/>
  <c r="R991" i="40"/>
  <c r="S991" i="40" s="1"/>
  <c r="T991" i="40" s="1"/>
  <c r="M991" i="40"/>
  <c r="U991" i="40" s="1"/>
  <c r="P991" i="40"/>
  <c r="Q991" i="40"/>
  <c r="H992" i="40" l="1"/>
  <c r="X992" i="40" s="1"/>
  <c r="N992" i="40" s="1"/>
  <c r="G992" i="40" s="1"/>
  <c r="W991" i="40"/>
  <c r="V991" i="40"/>
  <c r="J992" i="40"/>
  <c r="K992" i="40" s="1"/>
  <c r="O992" i="40" l="1"/>
  <c r="I992" i="40" l="1"/>
  <c r="L992" i="40" s="1"/>
  <c r="R992" i="40"/>
  <c r="S992" i="40" s="1"/>
  <c r="T992" i="40" s="1"/>
  <c r="M992" i="40"/>
  <c r="U992" i="40" s="1"/>
  <c r="P992" i="40"/>
  <c r="Q992" i="40"/>
  <c r="H993" i="40" l="1"/>
  <c r="X993" i="40" s="1"/>
  <c r="N993" i="40" s="1"/>
  <c r="G993" i="40" s="1"/>
  <c r="W992" i="40"/>
  <c r="V992" i="40"/>
  <c r="J993" i="40"/>
  <c r="K993" i="40" s="1"/>
  <c r="O993" i="40" l="1"/>
  <c r="I993" i="40" l="1"/>
  <c r="L993" i="40" s="1"/>
  <c r="R993" i="40"/>
  <c r="S993" i="40" s="1"/>
  <c r="T993" i="40" s="1"/>
  <c r="M993" i="40"/>
  <c r="U993" i="40" s="1"/>
  <c r="P993" i="40"/>
  <c r="Q993" i="40"/>
  <c r="H994" i="40" l="1"/>
  <c r="X994" i="40" s="1"/>
  <c r="N994" i="40" s="1"/>
  <c r="G994" i="40" s="1"/>
  <c r="W993" i="40"/>
  <c r="V993" i="40"/>
  <c r="J994" i="40"/>
  <c r="K994" i="40" s="1"/>
  <c r="O994" i="40" l="1"/>
  <c r="I994" i="40" l="1"/>
  <c r="L994" i="40" s="1"/>
  <c r="R994" i="40"/>
  <c r="S994" i="40" s="1"/>
  <c r="T994" i="40" s="1"/>
  <c r="M994" i="40"/>
  <c r="U994" i="40" s="1"/>
  <c r="P994" i="40"/>
  <c r="Q994" i="40"/>
  <c r="H995" i="40" l="1"/>
  <c r="X995" i="40" s="1"/>
  <c r="N995" i="40" s="1"/>
  <c r="G995" i="40" s="1"/>
  <c r="W994" i="40"/>
  <c r="V994" i="40"/>
  <c r="J995" i="40"/>
  <c r="K995" i="40" s="1"/>
  <c r="O995" i="40" l="1"/>
  <c r="I995" i="40" l="1"/>
  <c r="L995" i="40" s="1"/>
  <c r="R995" i="40"/>
  <c r="S995" i="40" s="1"/>
  <c r="T995" i="40" s="1"/>
  <c r="M995" i="40"/>
  <c r="U995" i="40" s="1"/>
  <c r="P995" i="40"/>
  <c r="Q995" i="40"/>
  <c r="H996" i="40" l="1"/>
  <c r="X996" i="40" s="1"/>
  <c r="N996" i="40" s="1"/>
  <c r="G996" i="40" s="1"/>
  <c r="W995" i="40"/>
  <c r="V995" i="40"/>
  <c r="J996" i="40"/>
  <c r="K996" i="40" s="1"/>
  <c r="O996" i="40" l="1"/>
  <c r="I996" i="40" l="1"/>
  <c r="R996" i="40"/>
  <c r="S996" i="40" s="1"/>
  <c r="T996" i="40" s="1"/>
  <c r="L996" i="40"/>
  <c r="Q996" i="40"/>
  <c r="H997" i="40" l="1"/>
  <c r="X997" i="40" s="1"/>
  <c r="N997" i="40" s="1"/>
  <c r="G997" i="40" s="1"/>
  <c r="P996" i="40"/>
  <c r="V996" i="40" s="1"/>
  <c r="J997" i="40"/>
  <c r="K997" i="40" s="1"/>
  <c r="M996" i="40"/>
  <c r="U996" i="40" s="1"/>
  <c r="W996" i="40" s="1"/>
  <c r="O997" i="40" l="1"/>
  <c r="I997" i="40" l="1"/>
  <c r="L997" i="40" s="1"/>
  <c r="R997" i="40"/>
  <c r="S997" i="40" s="1"/>
  <c r="T997" i="40" s="1"/>
  <c r="M997" i="40"/>
  <c r="P997" i="40"/>
  <c r="Q997" i="40"/>
  <c r="U997" i="40" l="1"/>
  <c r="H998" i="40"/>
  <c r="X998" i="40" s="1"/>
  <c r="N998" i="40" s="1"/>
  <c r="G998" i="40" s="1"/>
  <c r="W997" i="40"/>
  <c r="V997" i="40"/>
  <c r="J998" i="40"/>
  <c r="K998" i="40" s="1"/>
  <c r="O998" i="40" l="1"/>
  <c r="I998" i="40" l="1"/>
  <c r="L998" i="40" s="1"/>
  <c r="R998" i="40"/>
  <c r="S998" i="40" s="1"/>
  <c r="T998" i="40" s="1"/>
  <c r="M998" i="40"/>
  <c r="U998" i="40" s="1"/>
  <c r="P998" i="40"/>
  <c r="Q998" i="40"/>
  <c r="H999" i="40" l="1"/>
  <c r="X999" i="40" s="1"/>
  <c r="N999" i="40" s="1"/>
  <c r="G999" i="40" s="1"/>
  <c r="W998" i="40"/>
  <c r="V998" i="40"/>
  <c r="J999" i="40"/>
  <c r="K999" i="40" s="1"/>
  <c r="O999" i="40" l="1"/>
  <c r="I999" i="40" l="1"/>
  <c r="L999" i="40" s="1"/>
  <c r="R999" i="40"/>
  <c r="S999" i="40" s="1"/>
  <c r="T999" i="40" s="1"/>
  <c r="M999" i="40"/>
  <c r="U999" i="40" s="1"/>
  <c r="P999" i="40"/>
  <c r="Q999" i="40"/>
  <c r="H1000" i="40" l="1"/>
  <c r="X1000" i="40" s="1"/>
  <c r="N1000" i="40" s="1"/>
  <c r="G1000" i="40" s="1"/>
  <c r="W999" i="40"/>
  <c r="V999" i="40"/>
  <c r="J1000" i="40"/>
  <c r="K1000" i="40" s="1"/>
  <c r="O1000" i="40" l="1"/>
  <c r="I1000" i="40" l="1"/>
  <c r="L1000" i="40" s="1"/>
  <c r="M1000" i="40" s="1"/>
  <c r="R1000" i="40"/>
  <c r="S1000" i="40" s="1"/>
  <c r="T1000" i="40" s="1"/>
  <c r="Q1000" i="40"/>
  <c r="U1000" i="40" l="1"/>
  <c r="P1000" i="40"/>
  <c r="H1001" i="40"/>
  <c r="X1001" i="40" s="1"/>
  <c r="N1001" i="40" s="1"/>
  <c r="G1001" i="40" s="1"/>
  <c r="W1000" i="40"/>
  <c r="V1000" i="40"/>
  <c r="J1001" i="40"/>
  <c r="K1001" i="40" s="1"/>
  <c r="O1001" i="40" l="1"/>
  <c r="I1001" i="40" l="1"/>
  <c r="R1001" i="40"/>
  <c r="S1001" i="40" s="1"/>
  <c r="T1001" i="40" s="1"/>
  <c r="L1001" i="40"/>
  <c r="Q1001" i="40"/>
  <c r="H1002" i="40" l="1"/>
  <c r="X1002" i="40" s="1"/>
  <c r="N1002" i="40" s="1"/>
  <c r="G1002" i="40" s="1"/>
  <c r="P1001" i="40"/>
  <c r="V1001" i="40" s="1"/>
  <c r="M1001" i="40"/>
  <c r="U1001" i="40" s="1"/>
  <c r="W1001" i="40" s="1"/>
  <c r="J1002" i="40" l="1"/>
  <c r="K1002" i="40" s="1"/>
  <c r="O1002" i="40" s="1"/>
  <c r="I1002" i="40" l="1"/>
  <c r="R1002" i="40"/>
  <c r="S1002" i="40" s="1"/>
  <c r="T1002" i="40" s="1"/>
  <c r="L1002" i="40"/>
  <c r="M1002" i="40" s="1"/>
  <c r="U1002" i="40" s="1"/>
  <c r="Q1002" i="40"/>
  <c r="H1003" i="40" l="1"/>
  <c r="X1003" i="40" s="1"/>
  <c r="N1003" i="40" s="1"/>
  <c r="G1003" i="40" s="1"/>
  <c r="W1002" i="40"/>
  <c r="P1002" i="40"/>
  <c r="V1002" i="40" s="1"/>
  <c r="J1003" i="40"/>
  <c r="K1003" i="40" s="1"/>
  <c r="O1003" i="40" l="1"/>
  <c r="I1003" i="40" l="1"/>
  <c r="R1003" i="40"/>
  <c r="S1003" i="40" s="1"/>
  <c r="T1003" i="40" s="1"/>
  <c r="L1003" i="40"/>
  <c r="Q1003" i="40"/>
  <c r="P1003" i="40" l="1"/>
  <c r="V1003" i="40"/>
  <c r="H1004" i="40"/>
  <c r="X1004" i="40" s="1"/>
  <c r="N1004" i="40" s="1"/>
  <c r="G1004" i="40" s="1"/>
  <c r="M1003" i="40"/>
  <c r="U1003" i="40" s="1"/>
  <c r="W1003" i="40" s="1"/>
  <c r="J1004" i="40"/>
  <c r="K1004" i="40" s="1"/>
  <c r="O1004" i="40" l="1"/>
  <c r="I1004" i="40" l="1"/>
  <c r="L1004" i="40" s="1"/>
  <c r="R1004" i="40"/>
  <c r="S1004" i="40" s="1"/>
  <c r="T1004" i="40" s="1"/>
  <c r="M1004" i="40"/>
  <c r="P1004" i="40"/>
  <c r="Q1004" i="40"/>
  <c r="U1004" i="40" l="1"/>
  <c r="H1005" i="40"/>
  <c r="X1005" i="40" s="1"/>
  <c r="N1005" i="40" s="1"/>
  <c r="G1005" i="40" s="1"/>
  <c r="W1004" i="40"/>
  <c r="V1004" i="40"/>
  <c r="J1005" i="40"/>
  <c r="K1005" i="40" s="1"/>
  <c r="O1005" i="40" l="1"/>
  <c r="I1005" i="40" l="1"/>
  <c r="R1005" i="40"/>
  <c r="S1005" i="40" s="1"/>
  <c r="T1005" i="40" s="1"/>
  <c r="L1005" i="40"/>
  <c r="Q1005" i="40"/>
  <c r="H1006" i="40" l="1"/>
  <c r="X1006" i="40" s="1"/>
  <c r="N1006" i="40" s="1"/>
  <c r="G1006" i="40" s="1"/>
  <c r="P1005" i="40"/>
  <c r="V1005" i="40" s="1"/>
  <c r="J1006" i="40"/>
  <c r="K1006" i="40" s="1"/>
  <c r="M1005" i="40"/>
  <c r="U1005" i="40" s="1"/>
  <c r="W1005" i="40" s="1"/>
  <c r="O1006" i="40" l="1"/>
  <c r="I1006" i="40" l="1"/>
  <c r="L1006" i="40" s="1"/>
  <c r="R1006" i="40"/>
  <c r="S1006" i="40" s="1"/>
  <c r="T1006" i="40" s="1"/>
  <c r="M1006" i="40"/>
  <c r="P1006" i="40"/>
  <c r="Q1006" i="40"/>
  <c r="U1006" i="40" l="1"/>
  <c r="H1007" i="40"/>
  <c r="X1007" i="40" s="1"/>
  <c r="N1007" i="40" s="1"/>
  <c r="G1007" i="40" s="1"/>
  <c r="W1006" i="40"/>
  <c r="V1006" i="40"/>
  <c r="J1007" i="40"/>
  <c r="K1007" i="40" s="1"/>
  <c r="O1007" i="40" l="1"/>
  <c r="I1007" i="40" l="1"/>
  <c r="R1007" i="40"/>
  <c r="S1007" i="40" s="1"/>
  <c r="T1007" i="40" s="1"/>
  <c r="L1007" i="40"/>
  <c r="M1007" i="40" s="1"/>
  <c r="U1007" i="40" s="1"/>
  <c r="Q1007" i="40"/>
  <c r="H1008" i="40" l="1"/>
  <c r="X1008" i="40" s="1"/>
  <c r="N1008" i="40" s="1"/>
  <c r="G1008" i="40" s="1"/>
  <c r="W1007" i="40"/>
  <c r="P1007" i="40"/>
  <c r="V1007" i="40" s="1"/>
  <c r="J1008" i="40"/>
  <c r="K1008" i="40" s="1"/>
  <c r="O1008" i="40" l="1"/>
  <c r="I1008" i="40" l="1"/>
  <c r="L1008" i="40" s="1"/>
  <c r="R1008" i="40"/>
  <c r="S1008" i="40" s="1"/>
  <c r="T1008" i="40" s="1"/>
  <c r="M1008" i="40"/>
  <c r="P1008" i="40"/>
  <c r="Q1008" i="40"/>
  <c r="U1008" i="40" l="1"/>
  <c r="H1009" i="40"/>
  <c r="X1009" i="40" s="1"/>
  <c r="N1009" i="40" s="1"/>
  <c r="G1009" i="40" s="1"/>
  <c r="W1008" i="40"/>
  <c r="V1008" i="40"/>
  <c r="J1009" i="40"/>
  <c r="K1009" i="40" s="1"/>
  <c r="O1009" i="40" l="1"/>
  <c r="I1009" i="40" l="1"/>
  <c r="R1009" i="40"/>
  <c r="S1009" i="40" s="1"/>
  <c r="T1009" i="40" s="1"/>
  <c r="L1009" i="40"/>
  <c r="Q1009" i="40"/>
  <c r="H1010" i="40" l="1"/>
  <c r="X1010" i="40" s="1"/>
  <c r="N1010" i="40" s="1"/>
  <c r="G1010" i="40" s="1"/>
  <c r="P1009" i="40"/>
  <c r="V1009" i="40" s="1"/>
  <c r="J1010" i="40"/>
  <c r="K1010" i="40" s="1"/>
  <c r="M1009" i="40"/>
  <c r="U1009" i="40" s="1"/>
  <c r="W1009" i="40" s="1"/>
  <c r="O1010" i="40" l="1"/>
  <c r="I1010" i="40" l="1"/>
  <c r="L1010" i="40" s="1"/>
  <c r="R1010" i="40"/>
  <c r="S1010" i="40" s="1"/>
  <c r="T1010" i="40" s="1"/>
  <c r="M1010" i="40"/>
  <c r="P1010" i="40"/>
  <c r="Q1010" i="40"/>
  <c r="U1010" i="40" l="1"/>
  <c r="H1011" i="40"/>
  <c r="X1011" i="40" s="1"/>
  <c r="N1011" i="40" s="1"/>
  <c r="G1011" i="40" s="1"/>
  <c r="W1010" i="40"/>
  <c r="V1010" i="40"/>
  <c r="J1011" i="40"/>
  <c r="K1011" i="40" s="1"/>
  <c r="O1011" i="40" l="1"/>
  <c r="I1011" i="40" l="1"/>
  <c r="L1011" i="40" s="1"/>
  <c r="R1011" i="40"/>
  <c r="M1011" i="40"/>
  <c r="P1011" i="40"/>
  <c r="Q1011" i="40"/>
  <c r="S1011" i="40" l="1"/>
  <c r="T1011" i="40" s="1"/>
  <c r="H1012" i="40"/>
  <c r="X1012" i="40" s="1"/>
  <c r="N1012" i="40" s="1"/>
  <c r="G1012" i="40" s="1"/>
  <c r="V1011" i="40"/>
  <c r="J1012" i="40"/>
  <c r="K1012" i="40" s="1"/>
  <c r="U1011" i="40" l="1"/>
  <c r="W1011" i="40" s="1"/>
  <c r="O1012" i="40"/>
  <c r="I1012" i="40" s="1"/>
  <c r="L1012" i="40" s="1"/>
  <c r="R1012" i="40" l="1"/>
  <c r="S1012" i="40" s="1"/>
  <c r="T1012" i="40" s="1"/>
  <c r="M1012" i="40"/>
  <c r="U1012" i="40" s="1"/>
  <c r="P1012" i="40"/>
  <c r="V1012" i="40" s="1"/>
  <c r="Q1012" i="40"/>
  <c r="H1013" i="40" l="1"/>
  <c r="X1013" i="40" s="1"/>
  <c r="N1013" i="40" s="1"/>
  <c r="G1013" i="40" s="1"/>
  <c r="W1012" i="40"/>
  <c r="J1013" i="40"/>
  <c r="K1013" i="40" s="1"/>
  <c r="O1013" i="40" l="1"/>
  <c r="I1013" i="40" l="1"/>
  <c r="L1013" i="40" s="1"/>
  <c r="P1013" i="40" s="1"/>
  <c r="R1013" i="40"/>
  <c r="S1013" i="40" s="1"/>
  <c r="T1013" i="40" s="1"/>
  <c r="Q1013" i="40"/>
  <c r="M1013" i="40" l="1"/>
  <c r="U1013" i="40" s="1"/>
  <c r="H1014" i="40"/>
  <c r="X1014" i="40" s="1"/>
  <c r="N1014" i="40" s="1"/>
  <c r="G1014" i="40" s="1"/>
  <c r="W1013" i="40"/>
  <c r="V1013" i="40"/>
  <c r="J1014" i="40"/>
  <c r="K1014" i="40" s="1"/>
  <c r="O1014" i="40" l="1"/>
  <c r="I1014" i="40" l="1"/>
  <c r="L1014" i="40" s="1"/>
  <c r="R1014" i="40"/>
  <c r="S1014" i="40" s="1"/>
  <c r="T1014" i="40" s="1"/>
  <c r="M1014" i="40"/>
  <c r="P1014" i="40"/>
  <c r="Q1014" i="40"/>
  <c r="U1014" i="40" l="1"/>
  <c r="H1015" i="40"/>
  <c r="X1015" i="40" s="1"/>
  <c r="N1015" i="40" s="1"/>
  <c r="G1015" i="40" s="1"/>
  <c r="W1014" i="40"/>
  <c r="V1014" i="40"/>
  <c r="J1015" i="40"/>
  <c r="K1015" i="40" s="1"/>
  <c r="O1015" i="40" l="1"/>
  <c r="I1015" i="40" l="1"/>
  <c r="R1015" i="40"/>
  <c r="S1015" i="40" s="1"/>
  <c r="T1015" i="40" s="1"/>
  <c r="L1015" i="40"/>
  <c r="M1015" i="40" s="1"/>
  <c r="U1015" i="40" s="1"/>
  <c r="Q1015" i="40"/>
  <c r="H1016" i="40" l="1"/>
  <c r="X1016" i="40" s="1"/>
  <c r="N1016" i="40" s="1"/>
  <c r="G1016" i="40" s="1"/>
  <c r="W1015" i="40"/>
  <c r="P1015" i="40"/>
  <c r="V1015" i="40" s="1"/>
  <c r="J1016" i="40"/>
  <c r="K1016" i="40" s="1"/>
  <c r="O1016" i="40" l="1"/>
  <c r="I1016" i="40" l="1"/>
  <c r="L1016" i="40" s="1"/>
  <c r="R1016" i="40"/>
  <c r="S1016" i="40" s="1"/>
  <c r="T1016" i="40" s="1"/>
  <c r="M1016" i="40"/>
  <c r="P1016" i="40"/>
  <c r="Q1016" i="40"/>
  <c r="H1017" i="40" l="1"/>
  <c r="X1017" i="40" s="1"/>
  <c r="N1017" i="40" s="1"/>
  <c r="G1017" i="40" s="1"/>
  <c r="U1016" i="40"/>
  <c r="W1016" i="40" s="1"/>
  <c r="V1016" i="40"/>
  <c r="J1017" i="40"/>
  <c r="K1017" i="40" s="1"/>
  <c r="O1017" i="40" l="1"/>
  <c r="I1017" i="40" s="1"/>
  <c r="L1017" i="40" s="1"/>
  <c r="R1017" i="40" l="1"/>
  <c r="S1017" i="40" s="1"/>
  <c r="T1017" i="40" s="1"/>
  <c r="M1017" i="40"/>
  <c r="U1017" i="40" s="1"/>
  <c r="P1017" i="40"/>
  <c r="V1017" i="40" s="1"/>
  <c r="Q1017" i="40"/>
  <c r="H1018" i="40" l="1"/>
  <c r="X1018" i="40" s="1"/>
  <c r="N1018" i="40" s="1"/>
  <c r="G1018" i="40" s="1"/>
  <c r="W1017" i="40"/>
  <c r="J1018" i="40"/>
  <c r="K1018" i="40" s="1"/>
  <c r="O1018" i="40" l="1"/>
  <c r="I1018" i="40" l="1"/>
  <c r="L1018" i="40" s="1"/>
  <c r="R1018" i="40"/>
  <c r="S1018" i="40" s="1"/>
  <c r="T1018" i="40" s="1"/>
  <c r="M1018" i="40"/>
  <c r="P1018" i="40"/>
  <c r="Q1018" i="40"/>
  <c r="U1018" i="40" l="1"/>
  <c r="H1019" i="40"/>
  <c r="X1019" i="40" s="1"/>
  <c r="N1019" i="40" s="1"/>
  <c r="G1019" i="40" s="1"/>
  <c r="W1018" i="40"/>
  <c r="V1018" i="40"/>
  <c r="J1019" i="40"/>
  <c r="K1019" i="40" s="1"/>
  <c r="O1019" i="40" l="1"/>
  <c r="I1019" i="40" l="1"/>
  <c r="R1019" i="40"/>
  <c r="S1019" i="40" s="1"/>
  <c r="T1019" i="40" s="1"/>
  <c r="L1019" i="40"/>
  <c r="M1019" i="40" s="1"/>
  <c r="U1019" i="40" s="1"/>
  <c r="Q1019" i="40"/>
  <c r="H1020" i="40" l="1"/>
  <c r="X1020" i="40" s="1"/>
  <c r="N1020" i="40" s="1"/>
  <c r="G1020" i="40" s="1"/>
  <c r="W1019" i="40"/>
  <c r="P1019" i="40"/>
  <c r="V1019" i="40" s="1"/>
  <c r="J1020" i="40"/>
  <c r="K1020" i="40" s="1"/>
  <c r="O1020" i="40" l="1"/>
  <c r="I1020" i="40" l="1"/>
  <c r="R1020" i="40"/>
  <c r="L1020" i="40"/>
  <c r="Q1020" i="40"/>
  <c r="H1021" i="40" l="1"/>
  <c r="X1021" i="40" s="1"/>
  <c r="N1021" i="40" s="1"/>
  <c r="G1021" i="40" s="1"/>
  <c r="P1020" i="40"/>
  <c r="V1020" i="40" s="1"/>
  <c r="S1020" i="40"/>
  <c r="T1020" i="40" s="1"/>
  <c r="J1021" i="40"/>
  <c r="K1021" i="40" s="1"/>
  <c r="M1020" i="40"/>
  <c r="U1020" i="40" l="1"/>
  <c r="W1020" i="40" s="1"/>
  <c r="O1021" i="40"/>
  <c r="I1021" i="40" s="1"/>
  <c r="L1021" i="40" s="1"/>
  <c r="R1021" i="40" l="1"/>
  <c r="S1021" i="40" s="1"/>
  <c r="T1021" i="40" s="1"/>
  <c r="M1021" i="40"/>
  <c r="U1021" i="40" s="1"/>
  <c r="P1021" i="40"/>
  <c r="V1021" i="40" s="1"/>
  <c r="Q1021" i="40"/>
  <c r="H1022" i="40" l="1"/>
  <c r="X1022" i="40" s="1"/>
  <c r="N1022" i="40" s="1"/>
  <c r="G1022" i="40" s="1"/>
  <c r="W1021" i="40"/>
  <c r="J1022" i="40"/>
  <c r="K1022" i="40" s="1"/>
  <c r="O1022" i="40" l="1"/>
  <c r="I1022" i="40" l="1"/>
  <c r="R1022" i="40"/>
  <c r="S1022" i="40" s="1"/>
  <c r="T1022" i="40" s="1"/>
  <c r="L1022" i="40"/>
  <c r="Q1022" i="40"/>
  <c r="H1023" i="40" l="1"/>
  <c r="X1023" i="40" s="1"/>
  <c r="N1023" i="40" s="1"/>
  <c r="G1023" i="40" s="1"/>
  <c r="P1022" i="40"/>
  <c r="V1022" i="40" s="1"/>
  <c r="J1023" i="40"/>
  <c r="K1023" i="40" s="1"/>
  <c r="M1022" i="40"/>
  <c r="U1022" i="40" s="1"/>
  <c r="W1022" i="40" s="1"/>
  <c r="O1023" i="40" l="1"/>
  <c r="I1023" i="40" l="1"/>
  <c r="L1023" i="40" s="1"/>
  <c r="R1023" i="40"/>
  <c r="S1023" i="40" s="1"/>
  <c r="T1023" i="40" s="1"/>
  <c r="M1023" i="40"/>
  <c r="U1023" i="40" s="1"/>
  <c r="P1023" i="40"/>
  <c r="Q1023" i="40"/>
  <c r="H1024" i="40" l="1"/>
  <c r="X1024" i="40" s="1"/>
  <c r="N1024" i="40" s="1"/>
  <c r="G1024" i="40" s="1"/>
  <c r="W1023" i="40"/>
  <c r="V1023" i="40"/>
  <c r="J1024" i="40"/>
  <c r="K1024" i="40" s="1"/>
  <c r="O1024" i="40" l="1"/>
  <c r="I1024" i="40" l="1"/>
  <c r="L1024" i="40" s="1"/>
  <c r="P1024" i="40" s="1"/>
  <c r="R1024" i="40"/>
  <c r="S1024" i="40" s="1"/>
  <c r="T1024" i="40" s="1"/>
  <c r="Q1024" i="40"/>
  <c r="M1024" i="40" l="1"/>
  <c r="U1024" i="40" s="1"/>
  <c r="H1025" i="40"/>
  <c r="X1025" i="40" s="1"/>
  <c r="N1025" i="40" s="1"/>
  <c r="G1025" i="40" s="1"/>
  <c r="W1024" i="40"/>
  <c r="V1024" i="40"/>
  <c r="J1025" i="40"/>
  <c r="K1025" i="40" s="1"/>
  <c r="O1025" i="40" l="1"/>
  <c r="I1025" i="40" l="1"/>
  <c r="L1025" i="40" s="1"/>
  <c r="R1025" i="40"/>
  <c r="S1025" i="40" s="1"/>
  <c r="T1025" i="40" s="1"/>
  <c r="M1025" i="40"/>
  <c r="P1025" i="40"/>
  <c r="Q1025" i="40"/>
  <c r="U1025" i="40" l="1"/>
  <c r="H1026" i="40"/>
  <c r="X1026" i="40" s="1"/>
  <c r="N1026" i="40" s="1"/>
  <c r="G1026" i="40" s="1"/>
  <c r="W1025" i="40"/>
  <c r="V1025" i="40"/>
  <c r="J1026" i="40" l="1"/>
  <c r="K1026" i="40" s="1"/>
  <c r="O1026" i="40" s="1"/>
  <c r="Q1026" i="40" l="1"/>
  <c r="H1027" i="40"/>
  <c r="X1027" i="40" s="1"/>
  <c r="N1027" i="40" s="1"/>
  <c r="G1027" i="40" s="1"/>
  <c r="I1026" i="40"/>
  <c r="L1026" i="40" s="1"/>
  <c r="R1026" i="40"/>
  <c r="S1026" i="40" s="1"/>
  <c r="T1026" i="40" s="1"/>
  <c r="J1027" i="40"/>
  <c r="K1027" i="40" s="1"/>
  <c r="M1026" i="40"/>
  <c r="U1026" i="40" s="1"/>
  <c r="W1026" i="40" s="1"/>
  <c r="P1026" i="40"/>
  <c r="V1026" i="40" l="1"/>
  <c r="O1027" i="40"/>
  <c r="I1027" i="40" s="1"/>
  <c r="L1027" i="40" s="1"/>
  <c r="R1027" i="40" l="1"/>
  <c r="S1027" i="40" s="1"/>
  <c r="T1027" i="40" s="1"/>
  <c r="M1027" i="40"/>
  <c r="P1027" i="40"/>
  <c r="V1027" i="40" s="1"/>
  <c r="Q1027" i="40"/>
  <c r="U1027" i="40" l="1"/>
  <c r="H1028" i="40"/>
  <c r="X1028" i="40" s="1"/>
  <c r="N1028" i="40" s="1"/>
  <c r="G1028" i="40" s="1"/>
  <c r="W1027" i="40"/>
  <c r="J1028" i="40"/>
  <c r="K1028" i="40" s="1"/>
  <c r="O1028" i="40" l="1"/>
  <c r="I1028" i="40" l="1"/>
  <c r="R1028" i="40"/>
  <c r="S1028" i="40" s="1"/>
  <c r="T1028" i="40" s="1"/>
  <c r="L1028" i="40"/>
  <c r="M1028" i="40" s="1"/>
  <c r="U1028" i="40" s="1"/>
  <c r="Q1028" i="40"/>
  <c r="H1029" i="40" l="1"/>
  <c r="X1029" i="40" s="1"/>
  <c r="N1029" i="40" s="1"/>
  <c r="G1029" i="40" s="1"/>
  <c r="W1028" i="40"/>
  <c r="P1028" i="40"/>
  <c r="V1028" i="40" s="1"/>
  <c r="J1029" i="40"/>
  <c r="K1029" i="40" s="1"/>
  <c r="O1029" i="40" l="1"/>
  <c r="I1029" i="40" l="1"/>
  <c r="L1029" i="40" s="1"/>
  <c r="P1029" i="40" s="1"/>
  <c r="R1029" i="40"/>
  <c r="S1029" i="40" s="1"/>
  <c r="T1029" i="40" s="1"/>
  <c r="Q1029" i="40"/>
  <c r="M1029" i="40" l="1"/>
  <c r="U1029" i="40"/>
  <c r="H1030" i="40"/>
  <c r="X1030" i="40" s="1"/>
  <c r="N1030" i="40" s="1"/>
  <c r="G1030" i="40" s="1"/>
  <c r="W1029" i="40"/>
  <c r="V1029" i="40"/>
  <c r="J1030" i="40"/>
  <c r="K1030" i="40" s="1"/>
  <c r="O1030" i="40" l="1"/>
  <c r="I1030" i="40" l="1"/>
  <c r="R1030" i="40"/>
  <c r="L1030" i="40"/>
  <c r="Q1030" i="40"/>
  <c r="H1031" i="40" l="1"/>
  <c r="X1031" i="40" s="1"/>
  <c r="N1031" i="40" s="1"/>
  <c r="G1031" i="40" s="1"/>
  <c r="P1030" i="40"/>
  <c r="V1030" i="40" s="1"/>
  <c r="S1030" i="40"/>
  <c r="T1030" i="40" s="1"/>
  <c r="J1031" i="40"/>
  <c r="K1031" i="40" s="1"/>
  <c r="M1030" i="40"/>
  <c r="U1030" i="40" l="1"/>
  <c r="W1030" i="40" s="1"/>
  <c r="O1031" i="40"/>
  <c r="I1031" i="40" s="1"/>
  <c r="L1031" i="40" s="1"/>
  <c r="R1031" i="40" l="1"/>
  <c r="M1031" i="40"/>
  <c r="P1031" i="40"/>
  <c r="V1031" i="40" s="1"/>
  <c r="Q1031" i="40"/>
  <c r="H1032" i="40" l="1"/>
  <c r="X1032" i="40" s="1"/>
  <c r="N1032" i="40" s="1"/>
  <c r="G1032" i="40" s="1"/>
  <c r="S1031" i="40"/>
  <c r="T1031" i="40" s="1"/>
  <c r="J1032" i="40"/>
  <c r="K1032" i="40" s="1"/>
  <c r="U1031" i="40" l="1"/>
  <c r="W1031" i="40" s="1"/>
  <c r="O1032" i="40"/>
  <c r="I1032" i="40" s="1"/>
  <c r="L1032" i="40" s="1"/>
  <c r="R1032" i="40" l="1"/>
  <c r="M1032" i="40"/>
  <c r="P1032" i="40"/>
  <c r="V1032" i="40" s="1"/>
  <c r="Q1032" i="40"/>
  <c r="H1033" i="40" l="1"/>
  <c r="X1033" i="40" s="1"/>
  <c r="N1033" i="40" s="1"/>
  <c r="G1033" i="40" s="1"/>
  <c r="S1032" i="40"/>
  <c r="T1032" i="40" s="1"/>
  <c r="J1033" i="40" l="1"/>
  <c r="K1033" i="40" s="1"/>
  <c r="U1032" i="40"/>
  <c r="W1032" i="40" s="1"/>
  <c r="O1033" i="40"/>
  <c r="I1033" i="40" l="1"/>
  <c r="L1033" i="40" s="1"/>
  <c r="R1033" i="40"/>
  <c r="S1033" i="40" s="1"/>
  <c r="T1033" i="40" s="1"/>
  <c r="M1033" i="40"/>
  <c r="P1033" i="40"/>
  <c r="V1033" i="40" s="1"/>
  <c r="Q1033" i="40"/>
  <c r="U1033" i="40" l="1"/>
  <c r="H1034" i="40"/>
  <c r="X1034" i="40" s="1"/>
  <c r="N1034" i="40" s="1"/>
  <c r="G1034" i="40" s="1"/>
  <c r="W1033" i="40"/>
  <c r="J1034" i="40"/>
  <c r="K1034" i="40" s="1"/>
  <c r="O1034" i="40" l="1"/>
  <c r="I1034" i="40" l="1"/>
  <c r="L1034" i="40" s="1"/>
  <c r="R1034" i="40"/>
  <c r="S1034" i="40" s="1"/>
  <c r="T1034" i="40" s="1"/>
  <c r="M1034" i="40"/>
  <c r="P1034" i="40"/>
  <c r="Q1034" i="40"/>
  <c r="H1035" i="40" l="1"/>
  <c r="X1035" i="40" s="1"/>
  <c r="N1035" i="40" s="1"/>
  <c r="G1035" i="40" s="1"/>
  <c r="U1034" i="40"/>
  <c r="W1034" i="40" s="1"/>
  <c r="V1034" i="40"/>
  <c r="J1035" i="40"/>
  <c r="K1035" i="40" s="1"/>
  <c r="O1035" i="40" l="1"/>
  <c r="I1035" i="40" s="1"/>
  <c r="L1035" i="40" s="1"/>
  <c r="R1035" i="40" l="1"/>
  <c r="S1035" i="40" s="1"/>
  <c r="T1035" i="40" s="1"/>
  <c r="M1035" i="40"/>
  <c r="U1035" i="40" s="1"/>
  <c r="P1035" i="40"/>
  <c r="V1035" i="40" s="1"/>
  <c r="Q1035" i="40"/>
  <c r="H1036" i="40" l="1"/>
  <c r="X1036" i="40" s="1"/>
  <c r="N1036" i="40" s="1"/>
  <c r="G1036" i="40" s="1"/>
  <c r="W1035" i="40"/>
  <c r="J1036" i="40"/>
  <c r="K1036" i="40" s="1"/>
  <c r="O1036" i="40" l="1"/>
  <c r="I1036" i="40" l="1"/>
  <c r="L1036" i="40" s="1"/>
  <c r="R1036" i="40"/>
  <c r="S1036" i="40" s="1"/>
  <c r="T1036" i="40" s="1"/>
  <c r="M1036" i="40"/>
  <c r="U1036" i="40" s="1"/>
  <c r="P1036" i="40"/>
  <c r="Q1036" i="40"/>
  <c r="H1037" i="40" l="1"/>
  <c r="X1037" i="40" s="1"/>
  <c r="N1037" i="40" s="1"/>
  <c r="G1037" i="40" s="1"/>
  <c r="W1036" i="40"/>
  <c r="V1036" i="40"/>
  <c r="J1037" i="40"/>
  <c r="K1037" i="40" s="1"/>
  <c r="O1037" i="40" l="1"/>
  <c r="I1037" i="40" l="1"/>
  <c r="L1037" i="40" s="1"/>
  <c r="R1037" i="40"/>
  <c r="S1037" i="40" s="1"/>
  <c r="T1037" i="40" s="1"/>
  <c r="M1037" i="40"/>
  <c r="U1037" i="40" s="1"/>
  <c r="P1037" i="40"/>
  <c r="Q1037" i="40"/>
  <c r="H1038" i="40" l="1"/>
  <c r="X1038" i="40" s="1"/>
  <c r="N1038" i="40" s="1"/>
  <c r="G1038" i="40" s="1"/>
  <c r="W1037" i="40"/>
  <c r="V1037" i="40"/>
  <c r="J1038" i="40"/>
  <c r="K1038" i="40" s="1"/>
  <c r="O1038" i="40" l="1"/>
  <c r="I1038" i="40" l="1"/>
  <c r="L1038" i="40" s="1"/>
  <c r="R1038" i="40"/>
  <c r="S1038" i="40" s="1"/>
  <c r="T1038" i="40" s="1"/>
  <c r="M1038" i="40"/>
  <c r="P1038" i="40"/>
  <c r="Q1038" i="40"/>
  <c r="U1038" i="40" l="1"/>
  <c r="H1039" i="40"/>
  <c r="X1039" i="40" s="1"/>
  <c r="N1039" i="40" s="1"/>
  <c r="G1039" i="40" s="1"/>
  <c r="W1038" i="40"/>
  <c r="V1038" i="40"/>
  <c r="J1039" i="40"/>
  <c r="K1039" i="40" s="1"/>
  <c r="O1039" i="40" l="1"/>
  <c r="I1039" i="40" l="1"/>
  <c r="L1039" i="40" s="1"/>
  <c r="M1039" i="40" s="1"/>
  <c r="R1039" i="40"/>
  <c r="S1039" i="40" s="1"/>
  <c r="T1039" i="40" s="1"/>
  <c r="Q1039" i="40"/>
  <c r="P1039" i="40" l="1"/>
  <c r="U1039" i="40"/>
  <c r="H1040" i="40"/>
  <c r="X1040" i="40" s="1"/>
  <c r="N1040" i="40" s="1"/>
  <c r="G1040" i="40" s="1"/>
  <c r="W1039" i="40"/>
  <c r="V1039" i="40"/>
  <c r="J1040" i="40"/>
  <c r="K1040" i="40" s="1"/>
  <c r="O1040" i="40" l="1"/>
  <c r="I1040" i="40" l="1"/>
  <c r="R1040" i="40"/>
  <c r="S1040" i="40" s="1"/>
  <c r="T1040" i="40" s="1"/>
  <c r="L1040" i="40"/>
  <c r="Q1040" i="40"/>
  <c r="H1041" i="40" l="1"/>
  <c r="X1041" i="40" s="1"/>
  <c r="N1041" i="40" s="1"/>
  <c r="G1041" i="40" s="1"/>
  <c r="P1040" i="40"/>
  <c r="V1040" i="40" s="1"/>
  <c r="J1041" i="40"/>
  <c r="K1041" i="40" s="1"/>
  <c r="M1040" i="40"/>
  <c r="U1040" i="40" s="1"/>
  <c r="W1040" i="40" s="1"/>
  <c r="O1041" i="40" l="1"/>
  <c r="I1041" i="40" l="1"/>
  <c r="L1041" i="40" s="1"/>
  <c r="R1041" i="40"/>
  <c r="S1041" i="40" s="1"/>
  <c r="T1041" i="40" s="1"/>
  <c r="M1041" i="40"/>
  <c r="U1041" i="40" s="1"/>
  <c r="P1041" i="40"/>
  <c r="Q1041" i="40"/>
  <c r="H1042" i="40" l="1"/>
  <c r="X1042" i="40" s="1"/>
  <c r="N1042" i="40" s="1"/>
  <c r="G1042" i="40" s="1"/>
  <c r="W1041" i="40"/>
  <c r="V1041" i="40"/>
  <c r="J1042" i="40"/>
  <c r="K1042" i="40" s="1"/>
  <c r="O1042" i="40" l="1"/>
  <c r="I1042" i="40" l="1"/>
  <c r="L1042" i="40" s="1"/>
  <c r="R1042" i="40"/>
  <c r="S1042" i="40" s="1"/>
  <c r="T1042" i="40" s="1"/>
  <c r="M1042" i="40"/>
  <c r="P1042" i="40"/>
  <c r="Q1042" i="40"/>
  <c r="U1042" i="40" l="1"/>
  <c r="H1043" i="40"/>
  <c r="X1043" i="40" s="1"/>
  <c r="N1043" i="40" s="1"/>
  <c r="G1043" i="40" s="1"/>
  <c r="W1042" i="40"/>
  <c r="V1042" i="40"/>
  <c r="J1043" i="40"/>
  <c r="K1043" i="40" s="1"/>
  <c r="O1043" i="40" l="1"/>
  <c r="I1043" i="40" l="1"/>
  <c r="L1043" i="40" s="1"/>
  <c r="R1043" i="40"/>
  <c r="S1043" i="40" s="1"/>
  <c r="T1043" i="40" s="1"/>
  <c r="M1043" i="40"/>
  <c r="U1043" i="40" s="1"/>
  <c r="P1043" i="40"/>
  <c r="Q1043" i="40"/>
  <c r="H1044" i="40" l="1"/>
  <c r="X1044" i="40" s="1"/>
  <c r="N1044" i="40" s="1"/>
  <c r="G1044" i="40" s="1"/>
  <c r="W1043" i="40"/>
  <c r="V1043" i="40"/>
  <c r="J1044" i="40"/>
  <c r="K1044" i="40" s="1"/>
  <c r="O1044" i="40" l="1"/>
  <c r="I1044" i="40" l="1"/>
  <c r="L1044" i="40" s="1"/>
  <c r="R1044" i="40"/>
  <c r="S1044" i="40" s="1"/>
  <c r="T1044" i="40" s="1"/>
  <c r="M1044" i="40"/>
  <c r="P1044" i="40"/>
  <c r="Q1044" i="40"/>
  <c r="U1044" i="40" l="1"/>
  <c r="H1045" i="40"/>
  <c r="X1045" i="40" s="1"/>
  <c r="N1045" i="40" s="1"/>
  <c r="G1045" i="40" s="1"/>
  <c r="W1044" i="40"/>
  <c r="V1044" i="40"/>
  <c r="J1045" i="40"/>
  <c r="K1045" i="40" s="1"/>
  <c r="O1045" i="40" l="1"/>
  <c r="I1045" i="40" l="1"/>
  <c r="L1045" i="40" s="1"/>
  <c r="R1045" i="40"/>
  <c r="S1045" i="40" s="1"/>
  <c r="T1045" i="40" s="1"/>
  <c r="M1045" i="40"/>
  <c r="P1045" i="40"/>
  <c r="Q1045" i="40"/>
  <c r="U1045" i="40" l="1"/>
  <c r="H1046" i="40"/>
  <c r="X1046" i="40" s="1"/>
  <c r="N1046" i="40" s="1"/>
  <c r="G1046" i="40" s="1"/>
  <c r="W1045" i="40"/>
  <c r="V1045" i="40"/>
  <c r="J1046" i="40"/>
  <c r="K1046" i="40" s="1"/>
  <c r="O1046" i="40" l="1"/>
  <c r="I1046" i="40" l="1"/>
  <c r="L1046" i="40" s="1"/>
  <c r="M1046" i="40" s="1"/>
  <c r="R1046" i="40"/>
  <c r="S1046" i="40" s="1"/>
  <c r="T1046" i="40" s="1"/>
  <c r="Q1046" i="40"/>
  <c r="P1046" i="40"/>
  <c r="U1046" i="40" l="1"/>
  <c r="H1047" i="40"/>
  <c r="W1046" i="40"/>
  <c r="V1046" i="40"/>
  <c r="J1047" i="40" l="1"/>
  <c r="K1047" i="40" s="1"/>
  <c r="O1047" i="40" s="1"/>
  <c r="X1047" i="40"/>
  <c r="N1047" i="40" s="1"/>
  <c r="G1047" i="40" s="1"/>
  <c r="Q1047" i="40" l="1"/>
  <c r="R1047" i="40"/>
  <c r="S1047" i="40" s="1"/>
  <c r="T1047" i="40" s="1"/>
  <c r="I1047" i="40"/>
  <c r="H1048" i="40"/>
  <c r="X1048" i="40" s="1"/>
  <c r="N1048" i="40" s="1"/>
  <c r="G1048" i="40" s="1"/>
  <c r="J1048" i="40" l="1"/>
  <c r="K1048" i="40" s="1"/>
  <c r="L1047" i="40"/>
  <c r="P1047" i="40" s="1"/>
  <c r="V1047" i="40" s="1"/>
  <c r="O1048" i="40"/>
  <c r="M1047" i="40" l="1"/>
  <c r="U1047" i="40" s="1"/>
  <c r="W1047" i="40" s="1"/>
  <c r="I1048" i="40"/>
  <c r="R1048" i="40"/>
  <c r="S1048" i="40" s="1"/>
  <c r="T1048" i="40" s="1"/>
  <c r="L1048" i="40"/>
  <c r="Q1048" i="40"/>
  <c r="H1049" i="40" l="1"/>
  <c r="X1049" i="40" s="1"/>
  <c r="N1049" i="40" s="1"/>
  <c r="G1049" i="40" s="1"/>
  <c r="P1048" i="40"/>
  <c r="V1048" i="40" s="1"/>
  <c r="J1049" i="40"/>
  <c r="K1049" i="40" s="1"/>
  <c r="M1048" i="40"/>
  <c r="U1048" i="40" s="1"/>
  <c r="W1048" i="40" s="1"/>
  <c r="O1049" i="40" l="1"/>
  <c r="I1049" i="40" l="1"/>
  <c r="L1049" i="40" s="1"/>
  <c r="P1049" i="40" s="1"/>
  <c r="R1049" i="40"/>
  <c r="S1049" i="40" s="1"/>
  <c r="T1049" i="40" s="1"/>
  <c r="Q1049" i="40"/>
  <c r="M1049" i="40" l="1"/>
  <c r="U1049" i="40" s="1"/>
  <c r="H1050" i="40"/>
  <c r="X1050" i="40" s="1"/>
  <c r="N1050" i="40" s="1"/>
  <c r="G1050" i="40" s="1"/>
  <c r="W1049" i="40"/>
  <c r="V1049" i="40"/>
  <c r="J1050" i="40"/>
  <c r="K1050" i="40" s="1"/>
  <c r="O1050" i="40" l="1"/>
  <c r="I1050" i="40" l="1"/>
  <c r="L1050" i="40" s="1"/>
  <c r="R1050" i="40"/>
  <c r="S1050" i="40" s="1"/>
  <c r="T1050" i="40" s="1"/>
  <c r="M1050" i="40"/>
  <c r="P1050" i="40"/>
  <c r="Q1050" i="40"/>
  <c r="H1051" i="40" l="1"/>
  <c r="X1051" i="40" s="1"/>
  <c r="N1051" i="40" s="1"/>
  <c r="G1051" i="40" s="1"/>
  <c r="U1050" i="40"/>
  <c r="W1050" i="40" s="1"/>
  <c r="V1050" i="40"/>
  <c r="J1051" i="40"/>
  <c r="K1051" i="40" s="1"/>
  <c r="O1051" i="40" l="1"/>
  <c r="I1051" i="40" s="1"/>
  <c r="L1051" i="40" s="1"/>
  <c r="R1051" i="40" l="1"/>
  <c r="S1051" i="40" s="1"/>
  <c r="T1051" i="40" s="1"/>
  <c r="M1051" i="40"/>
  <c r="U1051" i="40" s="1"/>
  <c r="P1051" i="40"/>
  <c r="V1051" i="40" s="1"/>
  <c r="Q1051" i="40"/>
  <c r="H1052" i="40" l="1"/>
  <c r="X1052" i="40" s="1"/>
  <c r="N1052" i="40" s="1"/>
  <c r="G1052" i="40" s="1"/>
  <c r="W1051" i="40"/>
  <c r="J1052" i="40"/>
  <c r="K1052" i="40" s="1"/>
  <c r="O1052" i="40" l="1"/>
  <c r="I1052" i="40" l="1"/>
  <c r="L1052" i="40" s="1"/>
  <c r="R1052" i="40"/>
  <c r="S1052" i="40" s="1"/>
  <c r="T1052" i="40" s="1"/>
  <c r="M1052" i="40"/>
  <c r="U1052" i="40" s="1"/>
  <c r="P1052" i="40"/>
  <c r="Q1052" i="40"/>
  <c r="H1053" i="40" l="1"/>
  <c r="X1053" i="40" s="1"/>
  <c r="N1053" i="40" s="1"/>
  <c r="G1053" i="40" s="1"/>
  <c r="W1052" i="40"/>
  <c r="V1052" i="40"/>
  <c r="J1053" i="40"/>
  <c r="K1053" i="40" s="1"/>
  <c r="O1053" i="40" l="1"/>
  <c r="I1053" i="40" l="1"/>
  <c r="L1053" i="40" s="1"/>
  <c r="R1053" i="40"/>
  <c r="S1053" i="40" s="1"/>
  <c r="T1053" i="40" s="1"/>
  <c r="M1053" i="40"/>
  <c r="U1053" i="40" s="1"/>
  <c r="P1053" i="40"/>
  <c r="Q1053" i="40"/>
  <c r="H1054" i="40" l="1"/>
  <c r="X1054" i="40" s="1"/>
  <c r="N1054" i="40" s="1"/>
  <c r="G1054" i="40" s="1"/>
  <c r="W1053" i="40"/>
  <c r="V1053" i="40"/>
  <c r="J1054" i="40"/>
  <c r="K1054" i="40" s="1"/>
  <c r="O1054" i="40" l="1"/>
  <c r="I1054" i="40" l="1"/>
  <c r="R1054" i="40"/>
  <c r="S1054" i="40" s="1"/>
  <c r="T1054" i="40" s="1"/>
  <c r="L1054" i="40"/>
  <c r="Q1054" i="40"/>
  <c r="H1055" i="40" l="1"/>
  <c r="X1055" i="40" s="1"/>
  <c r="N1055" i="40" s="1"/>
  <c r="G1055" i="40" s="1"/>
  <c r="P1054" i="40"/>
  <c r="V1054" i="40" s="1"/>
  <c r="J1055" i="40"/>
  <c r="K1055" i="40" s="1"/>
  <c r="M1054" i="40"/>
  <c r="U1054" i="40" s="1"/>
  <c r="W1054" i="40" s="1"/>
  <c r="O1055" i="40" l="1"/>
  <c r="I1055" i="40" l="1"/>
  <c r="L1055" i="40" s="1"/>
  <c r="R1055" i="40"/>
  <c r="S1055" i="40" s="1"/>
  <c r="T1055" i="40" s="1"/>
  <c r="M1055" i="40"/>
  <c r="U1055" i="40" s="1"/>
  <c r="P1055" i="40"/>
  <c r="Q1055" i="40"/>
  <c r="H1056" i="40" l="1"/>
  <c r="X1056" i="40" s="1"/>
  <c r="N1056" i="40" s="1"/>
  <c r="G1056" i="40" s="1"/>
  <c r="W1055" i="40"/>
  <c r="V1055" i="40"/>
  <c r="J1056" i="40"/>
  <c r="K1056" i="40" s="1"/>
  <c r="O1056" i="40" l="1"/>
  <c r="I1056" i="40" l="1"/>
  <c r="L1056" i="40" s="1"/>
  <c r="R1056" i="40"/>
  <c r="S1056" i="40" s="1"/>
  <c r="T1056" i="40" s="1"/>
  <c r="M1056" i="40"/>
  <c r="U1056" i="40" s="1"/>
  <c r="P1056" i="40"/>
  <c r="Q1056" i="40"/>
  <c r="H1057" i="40" l="1"/>
  <c r="X1057" i="40" s="1"/>
  <c r="N1057" i="40" s="1"/>
  <c r="G1057" i="40" s="1"/>
  <c r="W1056" i="40"/>
  <c r="V1056" i="40"/>
  <c r="J1057" i="40"/>
  <c r="K1057" i="40" s="1"/>
  <c r="O1057" i="40" l="1"/>
  <c r="I1057" i="40" l="1"/>
  <c r="L1057" i="40" s="1"/>
  <c r="R1057" i="40"/>
  <c r="S1057" i="40" s="1"/>
  <c r="T1057" i="40" s="1"/>
  <c r="M1057" i="40"/>
  <c r="U1057" i="40" s="1"/>
  <c r="P1057" i="40"/>
  <c r="Q1057" i="40"/>
  <c r="H1058" i="40" l="1"/>
  <c r="X1058" i="40" s="1"/>
  <c r="N1058" i="40" s="1"/>
  <c r="G1058" i="40" s="1"/>
  <c r="W1057" i="40"/>
  <c r="V1057" i="40"/>
  <c r="J1058" i="40"/>
  <c r="K1058" i="40" s="1"/>
  <c r="O1058" i="40" l="1"/>
  <c r="I1058" i="40" l="1"/>
  <c r="L1058" i="40" s="1"/>
  <c r="R1058" i="40"/>
  <c r="S1058" i="40" s="1"/>
  <c r="T1058" i="40" s="1"/>
  <c r="M1058" i="40"/>
  <c r="U1058" i="40" s="1"/>
  <c r="P1058" i="40"/>
  <c r="Q1058" i="40"/>
  <c r="H1059" i="40" l="1"/>
  <c r="X1059" i="40" s="1"/>
  <c r="N1059" i="40" s="1"/>
  <c r="G1059" i="40" s="1"/>
  <c r="W1058" i="40"/>
  <c r="V1058" i="40"/>
  <c r="J1059" i="40"/>
  <c r="K1059" i="40" s="1"/>
  <c r="O1059" i="40" l="1"/>
  <c r="I1059" i="40" l="1"/>
  <c r="L1059" i="40" s="1"/>
  <c r="R1059" i="40"/>
  <c r="S1059" i="40" s="1"/>
  <c r="T1059" i="40" s="1"/>
  <c r="M1059" i="40"/>
  <c r="U1059" i="40" s="1"/>
  <c r="P1059" i="40"/>
  <c r="Q1059" i="40"/>
  <c r="H1060" i="40" l="1"/>
  <c r="X1060" i="40" s="1"/>
  <c r="N1060" i="40" s="1"/>
  <c r="G1060" i="40" s="1"/>
  <c r="W1059" i="40"/>
  <c r="V1059" i="40"/>
  <c r="J1060" i="40"/>
  <c r="K1060" i="40" s="1"/>
  <c r="O1060" i="40" l="1"/>
  <c r="I1060" i="40" l="1"/>
  <c r="L1060" i="40" s="1"/>
  <c r="R1060" i="40"/>
  <c r="S1060" i="40" s="1"/>
  <c r="T1060" i="40" s="1"/>
  <c r="M1060" i="40"/>
  <c r="U1060" i="40" s="1"/>
  <c r="P1060" i="40"/>
  <c r="Q1060" i="40"/>
  <c r="H1061" i="40" l="1"/>
  <c r="X1061" i="40" s="1"/>
  <c r="N1061" i="40" s="1"/>
  <c r="G1061" i="40" s="1"/>
  <c r="W1060" i="40"/>
  <c r="V1060" i="40"/>
  <c r="J1061" i="40"/>
  <c r="K1061" i="40" s="1"/>
  <c r="O1061" i="40" l="1"/>
  <c r="I1061" i="40" l="1"/>
  <c r="L1061" i="40" s="1"/>
  <c r="R1061" i="40"/>
  <c r="S1061" i="40" s="1"/>
  <c r="T1061" i="40" s="1"/>
  <c r="M1061" i="40"/>
  <c r="U1061" i="40" s="1"/>
  <c r="P1061" i="40"/>
  <c r="Q1061" i="40"/>
  <c r="H1062" i="40" l="1"/>
  <c r="X1062" i="40" s="1"/>
  <c r="N1062" i="40" s="1"/>
  <c r="G1062" i="40" s="1"/>
  <c r="W1061" i="40"/>
  <c r="V1061" i="40"/>
  <c r="J1062" i="40"/>
  <c r="K1062" i="40" s="1"/>
  <c r="O1062" i="40" l="1"/>
  <c r="I1062" i="40" l="1"/>
  <c r="R1062" i="40"/>
  <c r="S1062" i="40" s="1"/>
  <c r="T1062" i="40" s="1"/>
  <c r="L1062" i="40"/>
  <c r="M1062" i="40" s="1"/>
  <c r="U1062" i="40" s="1"/>
  <c r="Q1062" i="40"/>
  <c r="H1063" i="40" l="1"/>
  <c r="X1063" i="40" s="1"/>
  <c r="N1063" i="40" s="1"/>
  <c r="G1063" i="40" s="1"/>
  <c r="W1062" i="40"/>
  <c r="P1062" i="40"/>
  <c r="V1062" i="40" s="1"/>
  <c r="J1063" i="40"/>
  <c r="K1063" i="40" s="1"/>
  <c r="O1063" i="40" l="1"/>
  <c r="I1063" i="40" l="1"/>
  <c r="L1063" i="40" s="1"/>
  <c r="R1063" i="40"/>
  <c r="S1063" i="40" s="1"/>
  <c r="T1063" i="40" s="1"/>
  <c r="M1063" i="40"/>
  <c r="U1063" i="40" s="1"/>
  <c r="P1063" i="40"/>
  <c r="Q1063" i="40"/>
  <c r="H1064" i="40" l="1"/>
  <c r="X1064" i="40" s="1"/>
  <c r="N1064" i="40" s="1"/>
  <c r="G1064" i="40" s="1"/>
  <c r="W1063" i="40"/>
  <c r="V1063" i="40"/>
  <c r="J1064" i="40"/>
  <c r="K1064" i="40" s="1"/>
  <c r="O1064" i="40" l="1"/>
  <c r="I1064" i="40" l="1"/>
  <c r="L1064" i="40" s="1"/>
  <c r="R1064" i="40"/>
  <c r="S1064" i="40" s="1"/>
  <c r="T1064" i="40" s="1"/>
  <c r="M1064" i="40"/>
  <c r="U1064" i="40" s="1"/>
  <c r="P1064" i="40"/>
  <c r="Q1064" i="40"/>
  <c r="H1065" i="40" l="1"/>
  <c r="X1065" i="40" s="1"/>
  <c r="N1065" i="40" s="1"/>
  <c r="G1065" i="40" s="1"/>
  <c r="W1064" i="40"/>
  <c r="V1064" i="40"/>
  <c r="J1065" i="40"/>
  <c r="K1065" i="40" s="1"/>
  <c r="O1065" i="40" l="1"/>
  <c r="I1065" i="40" l="1"/>
  <c r="L1065" i="40" s="1"/>
  <c r="R1065" i="40"/>
  <c r="S1065" i="40" s="1"/>
  <c r="T1065" i="40" s="1"/>
  <c r="M1065" i="40"/>
  <c r="U1065" i="40" s="1"/>
  <c r="P1065" i="40"/>
  <c r="Q1065" i="40"/>
  <c r="H1066" i="40" l="1"/>
  <c r="X1066" i="40" s="1"/>
  <c r="N1066" i="40" s="1"/>
  <c r="G1066" i="40" s="1"/>
  <c r="W1065" i="40"/>
  <c r="V1065" i="40"/>
  <c r="J1066" i="40"/>
  <c r="K1066" i="40" s="1"/>
  <c r="O1066" i="40" l="1"/>
  <c r="I1066" i="40" l="1"/>
  <c r="L1066" i="40" s="1"/>
  <c r="R1066" i="40"/>
  <c r="S1066" i="40" s="1"/>
  <c r="T1066" i="40" s="1"/>
  <c r="M1066" i="40"/>
  <c r="U1066" i="40" s="1"/>
  <c r="P1066" i="40"/>
  <c r="Q1066" i="40"/>
  <c r="H1067" i="40" l="1"/>
  <c r="X1067" i="40" s="1"/>
  <c r="N1067" i="40" s="1"/>
  <c r="G1067" i="40" s="1"/>
  <c r="W1066" i="40"/>
  <c r="V1066" i="40"/>
  <c r="J1067" i="40"/>
  <c r="K1067" i="40" s="1"/>
  <c r="O1067" i="40" l="1"/>
  <c r="I1067" i="40" l="1"/>
  <c r="L1067" i="40" s="1"/>
  <c r="R1067" i="40"/>
  <c r="S1067" i="40" s="1"/>
  <c r="T1067" i="40" s="1"/>
  <c r="M1067" i="40"/>
  <c r="U1067" i="40" s="1"/>
  <c r="P1067" i="40"/>
  <c r="Q1067" i="40"/>
  <c r="H1068" i="40" l="1"/>
  <c r="X1068" i="40" s="1"/>
  <c r="N1068" i="40" s="1"/>
  <c r="G1068" i="40" s="1"/>
  <c r="W1067" i="40"/>
  <c r="V1067" i="40"/>
  <c r="J1068" i="40"/>
  <c r="K1068" i="40" s="1"/>
  <c r="O1068" i="40" l="1"/>
  <c r="I1068" i="40" l="1"/>
  <c r="L1068" i="40" s="1"/>
  <c r="R1068" i="40"/>
  <c r="S1068" i="40" s="1"/>
  <c r="T1068" i="40" s="1"/>
  <c r="M1068" i="40"/>
  <c r="U1068" i="40" s="1"/>
  <c r="P1068" i="40"/>
  <c r="Q1068" i="40"/>
  <c r="H1069" i="40" l="1"/>
  <c r="X1069" i="40" s="1"/>
  <c r="N1069" i="40" s="1"/>
  <c r="G1069" i="40" s="1"/>
  <c r="W1068" i="40"/>
  <c r="V1068" i="40"/>
  <c r="J1069" i="40"/>
  <c r="K1069" i="40" s="1"/>
  <c r="O1069" i="40" l="1"/>
  <c r="I1069" i="40" l="1"/>
  <c r="L1069" i="40" s="1"/>
  <c r="R1069" i="40"/>
  <c r="S1069" i="40" s="1"/>
  <c r="T1069" i="40" s="1"/>
  <c r="M1069" i="40"/>
  <c r="U1069" i="40" s="1"/>
  <c r="P1069" i="40"/>
  <c r="Q1069" i="40"/>
  <c r="H1070" i="40" l="1"/>
  <c r="X1070" i="40" s="1"/>
  <c r="N1070" i="40" s="1"/>
  <c r="G1070" i="40" s="1"/>
  <c r="W1069" i="40"/>
  <c r="V1069" i="40"/>
  <c r="J1070" i="40"/>
  <c r="K1070" i="40" s="1"/>
  <c r="O1070" i="40" l="1"/>
  <c r="I1070" i="40" l="1"/>
  <c r="L1070" i="40" s="1"/>
  <c r="R1070" i="40"/>
  <c r="S1070" i="40" s="1"/>
  <c r="T1070" i="40" s="1"/>
  <c r="M1070" i="40"/>
  <c r="U1070" i="40" s="1"/>
  <c r="P1070" i="40"/>
  <c r="Q1070" i="40"/>
  <c r="H1071" i="40" l="1"/>
  <c r="X1071" i="40" s="1"/>
  <c r="N1071" i="40" s="1"/>
  <c r="G1071" i="40" s="1"/>
  <c r="W1070" i="40"/>
  <c r="V1070" i="40"/>
  <c r="J1071" i="40"/>
  <c r="K1071" i="40" s="1"/>
  <c r="O1071" i="40" l="1"/>
  <c r="I1071" i="40" l="1"/>
  <c r="L1071" i="40" s="1"/>
  <c r="R1071" i="40"/>
  <c r="M1071" i="40"/>
  <c r="P1071" i="40"/>
  <c r="Q1071" i="40"/>
  <c r="H1072" i="40" l="1"/>
  <c r="X1072" i="40" s="1"/>
  <c r="N1072" i="40" s="1"/>
  <c r="G1072" i="40" s="1"/>
  <c r="S1071" i="40"/>
  <c r="T1071" i="40"/>
  <c r="V1071" i="40"/>
  <c r="J1072" i="40"/>
  <c r="K1072" i="40" s="1"/>
  <c r="U1071" i="40" l="1"/>
  <c r="W1071" i="40" s="1"/>
  <c r="O1072" i="40"/>
  <c r="I1072" i="40" s="1"/>
  <c r="L1072" i="40" s="1"/>
  <c r="Q1072" i="40"/>
  <c r="H1073" i="40" l="1"/>
  <c r="X1073" i="40" s="1"/>
  <c r="N1073" i="40" s="1"/>
  <c r="G1073" i="40" s="1"/>
  <c r="R1072" i="40"/>
  <c r="J1073" i="40"/>
  <c r="K1073" i="40" s="1"/>
  <c r="M1072" i="40"/>
  <c r="P1072" i="40"/>
  <c r="V1072" i="40" s="1"/>
  <c r="S1072" i="40" l="1"/>
  <c r="T1072" i="40"/>
  <c r="O1073" i="40"/>
  <c r="R1073" i="40" l="1"/>
  <c r="U1072" i="40"/>
  <c r="W1072" i="40" s="1"/>
  <c r="Q1073" i="40"/>
  <c r="H1074" i="40" l="1"/>
  <c r="X1074" i="40" s="1"/>
  <c r="N1074" i="40" s="1"/>
  <c r="G1074" i="40" s="1"/>
  <c r="S1073" i="40"/>
  <c r="T1073" i="40" s="1"/>
  <c r="I1073" i="40"/>
  <c r="J1074" i="40"/>
  <c r="K1074" i="40" s="1"/>
  <c r="L1073" i="40" l="1"/>
  <c r="M1073" i="40" s="1"/>
  <c r="U1073" i="40" s="1"/>
  <c r="W1073" i="40" s="1"/>
  <c r="O1074" i="40"/>
  <c r="I1074" i="40" l="1"/>
  <c r="L1074" i="40" s="1"/>
  <c r="R1074" i="40"/>
  <c r="S1074" i="40" s="1"/>
  <c r="T1074" i="40" s="1"/>
  <c r="P1073" i="40"/>
  <c r="V1073" i="40" s="1"/>
  <c r="M1074" i="40"/>
  <c r="U1074" i="40" s="1"/>
  <c r="P1074" i="40"/>
  <c r="V1074" i="40" s="1"/>
  <c r="Q1074" i="40"/>
  <c r="H1075" i="40" l="1"/>
  <c r="X1075" i="40" s="1"/>
  <c r="N1075" i="40" s="1"/>
  <c r="G1075" i="40" s="1"/>
  <c r="W1074" i="40"/>
  <c r="J1075" i="40" l="1"/>
  <c r="K1075" i="40" s="1"/>
  <c r="O1075" i="40" s="1"/>
  <c r="I1075" i="40" l="1"/>
  <c r="R1075" i="40"/>
  <c r="S1075" i="40" s="1"/>
  <c r="T1075" i="40" s="1"/>
  <c r="L1075" i="40"/>
  <c r="Q1075" i="40"/>
  <c r="H1076" i="40" l="1"/>
  <c r="X1076" i="40" s="1"/>
  <c r="N1076" i="40" s="1"/>
  <c r="G1076" i="40" s="1"/>
  <c r="P1075" i="40"/>
  <c r="V1075" i="40" s="1"/>
  <c r="J1076" i="40"/>
  <c r="K1076" i="40" s="1"/>
  <c r="M1075" i="40"/>
  <c r="U1075" i="40" s="1"/>
  <c r="W1075" i="40" s="1"/>
  <c r="O1076" i="40" l="1"/>
  <c r="I1076" i="40" l="1"/>
  <c r="L1076" i="40" s="1"/>
  <c r="R1076" i="40"/>
  <c r="S1076" i="40" s="1"/>
  <c r="T1076" i="40" s="1"/>
  <c r="M1076" i="40"/>
  <c r="P1076" i="40"/>
  <c r="Q1076" i="40"/>
  <c r="U1076" i="40" l="1"/>
  <c r="H1077" i="40"/>
  <c r="X1077" i="40" s="1"/>
  <c r="N1077" i="40" s="1"/>
  <c r="G1077" i="40" s="1"/>
  <c r="W1076" i="40"/>
  <c r="V1076" i="40"/>
  <c r="J1077" i="40"/>
  <c r="K1077" i="40" s="1"/>
  <c r="O1077" i="40" l="1"/>
  <c r="I1077" i="40" l="1"/>
  <c r="R1077" i="40"/>
  <c r="S1077" i="40" s="1"/>
  <c r="T1077" i="40" s="1"/>
  <c r="L1077" i="40"/>
  <c r="Q1077" i="40"/>
  <c r="H1078" i="40" l="1"/>
  <c r="X1078" i="40" s="1"/>
  <c r="N1078" i="40" s="1"/>
  <c r="G1078" i="40" s="1"/>
  <c r="P1077" i="40"/>
  <c r="V1077" i="40" s="1"/>
  <c r="J1078" i="40"/>
  <c r="K1078" i="40" s="1"/>
  <c r="M1077" i="40"/>
  <c r="U1077" i="40" s="1"/>
  <c r="W1077" i="40" s="1"/>
  <c r="O1078" i="40" l="1"/>
  <c r="I1078" i="40" l="1"/>
  <c r="L1078" i="40" s="1"/>
  <c r="R1078" i="40"/>
  <c r="S1078" i="40" s="1"/>
  <c r="T1078" i="40" s="1"/>
  <c r="M1078" i="40"/>
  <c r="U1078" i="40" s="1"/>
  <c r="P1078" i="40"/>
  <c r="Q1078" i="40"/>
  <c r="H1079" i="40" l="1"/>
  <c r="X1079" i="40" s="1"/>
  <c r="N1079" i="40" s="1"/>
  <c r="G1079" i="40" s="1"/>
  <c r="W1078" i="40"/>
  <c r="V1078" i="40"/>
  <c r="J1079" i="40"/>
  <c r="K1079" i="40" s="1"/>
  <c r="O1079" i="40" l="1"/>
  <c r="I1079" i="40" l="1"/>
  <c r="L1079" i="40" s="1"/>
  <c r="R1079" i="40"/>
  <c r="S1079" i="40" s="1"/>
  <c r="T1079" i="40" s="1"/>
  <c r="M1079" i="40"/>
  <c r="U1079" i="40" s="1"/>
  <c r="P1079" i="40"/>
  <c r="Q1079" i="40"/>
  <c r="H1080" i="40" l="1"/>
  <c r="X1080" i="40" s="1"/>
  <c r="N1080" i="40" s="1"/>
  <c r="G1080" i="40" s="1"/>
  <c r="W1079" i="40"/>
  <c r="V1079" i="40"/>
  <c r="J1080" i="40"/>
  <c r="K1080" i="40" s="1"/>
  <c r="O1080" i="40" l="1"/>
  <c r="I1080" i="40" l="1"/>
  <c r="L1080" i="40" s="1"/>
  <c r="R1080" i="40"/>
  <c r="S1080" i="40" s="1"/>
  <c r="T1080" i="40" s="1"/>
  <c r="M1080" i="40"/>
  <c r="P1080" i="40"/>
  <c r="Q1080" i="40"/>
  <c r="U1080" i="40" l="1"/>
  <c r="H1081" i="40"/>
  <c r="X1081" i="40" s="1"/>
  <c r="N1081" i="40" s="1"/>
  <c r="G1081" i="40" s="1"/>
  <c r="W1080" i="40"/>
  <c r="V1080" i="40"/>
  <c r="J1081" i="40"/>
  <c r="K1081" i="40" s="1"/>
  <c r="O1081" i="40" l="1"/>
  <c r="I1081" i="40" l="1"/>
  <c r="L1081" i="40" s="1"/>
  <c r="R1081" i="40"/>
  <c r="S1081" i="40" s="1"/>
  <c r="T1081" i="40" s="1"/>
  <c r="M1081" i="40"/>
  <c r="P1081" i="40"/>
  <c r="Q1081" i="40"/>
  <c r="U1081" i="40" l="1"/>
  <c r="H1082" i="40"/>
  <c r="X1082" i="40" s="1"/>
  <c r="N1082" i="40" s="1"/>
  <c r="G1082" i="40" s="1"/>
  <c r="W1081" i="40"/>
  <c r="V1081" i="40"/>
  <c r="J1082" i="40"/>
  <c r="K1082" i="40" s="1"/>
  <c r="O1082" i="40" l="1"/>
  <c r="I1082" i="40" l="1"/>
  <c r="L1082" i="40" s="1"/>
  <c r="R1082" i="40"/>
  <c r="S1082" i="40" s="1"/>
  <c r="T1082" i="40" s="1"/>
  <c r="M1082" i="40"/>
  <c r="U1082" i="40" s="1"/>
  <c r="P1082" i="40"/>
  <c r="Q1082" i="40"/>
  <c r="H1083" i="40" l="1"/>
  <c r="X1083" i="40" s="1"/>
  <c r="N1083" i="40" s="1"/>
  <c r="G1083" i="40" s="1"/>
  <c r="W1082" i="40"/>
  <c r="V1082" i="40"/>
  <c r="J1083" i="40"/>
  <c r="K1083" i="40" s="1"/>
  <c r="O1083" i="40" l="1"/>
  <c r="I1083" i="40" l="1"/>
  <c r="L1083" i="40" s="1"/>
  <c r="R1083" i="40"/>
  <c r="S1083" i="40" s="1"/>
  <c r="T1083" i="40" s="1"/>
  <c r="M1083" i="40"/>
  <c r="U1083" i="40" s="1"/>
  <c r="P1083" i="40"/>
  <c r="Q1083" i="40"/>
  <c r="H1084" i="40" l="1"/>
  <c r="X1084" i="40" s="1"/>
  <c r="N1084" i="40" s="1"/>
  <c r="G1084" i="40" s="1"/>
  <c r="W1083" i="40"/>
  <c r="V1083" i="40"/>
  <c r="J1084" i="40"/>
  <c r="K1084" i="40" s="1"/>
  <c r="O1084" i="40" l="1"/>
  <c r="I1084" i="40" l="1"/>
  <c r="L1084" i="40" s="1"/>
  <c r="R1084" i="40"/>
  <c r="S1084" i="40" s="1"/>
  <c r="T1084" i="40" s="1"/>
  <c r="M1084" i="40"/>
  <c r="U1084" i="40" s="1"/>
  <c r="P1084" i="40"/>
  <c r="Q1084" i="40"/>
  <c r="H1085" i="40" l="1"/>
  <c r="X1085" i="40" s="1"/>
  <c r="N1085" i="40" s="1"/>
  <c r="G1085" i="40" s="1"/>
  <c r="W1084" i="40"/>
  <c r="V1084" i="40"/>
  <c r="J1085" i="40"/>
  <c r="K1085" i="40" s="1"/>
  <c r="O1085" i="40" l="1"/>
  <c r="I1085" i="40" l="1"/>
  <c r="L1085" i="40" s="1"/>
  <c r="R1085" i="40"/>
  <c r="S1085" i="40" s="1"/>
  <c r="T1085" i="40" s="1"/>
  <c r="M1085" i="40"/>
  <c r="P1085" i="40"/>
  <c r="Q1085" i="40"/>
  <c r="U1085" i="40" l="1"/>
  <c r="H1086" i="40"/>
  <c r="X1086" i="40" s="1"/>
  <c r="N1086" i="40" s="1"/>
  <c r="G1086" i="40" s="1"/>
  <c r="W1085" i="40"/>
  <c r="V1085" i="40"/>
  <c r="J1086" i="40" l="1"/>
  <c r="K1086" i="40" s="1"/>
  <c r="O1086" i="40"/>
  <c r="Q1086" i="40" s="1"/>
  <c r="H1087" i="40" l="1"/>
  <c r="X1087" i="40" s="1"/>
  <c r="N1087" i="40" s="1"/>
  <c r="G1087" i="40" s="1"/>
  <c r="I1086" i="40"/>
  <c r="L1086" i="40" s="1"/>
  <c r="M1086" i="40" s="1"/>
  <c r="R1086" i="40"/>
  <c r="S1086" i="40" s="1"/>
  <c r="T1086" i="40" s="1"/>
  <c r="P1086" i="40"/>
  <c r="J1087" i="40" l="1"/>
  <c r="K1087" i="40" s="1"/>
  <c r="U1086" i="40"/>
  <c r="W1086" i="40" s="1"/>
  <c r="V1086" i="40"/>
  <c r="O1087" i="40"/>
  <c r="I1087" i="40" s="1"/>
  <c r="L1087" i="40" s="1"/>
  <c r="R1087" i="40" l="1"/>
  <c r="S1087" i="40" s="1"/>
  <c r="T1087" i="40" s="1"/>
  <c r="M1087" i="40"/>
  <c r="P1087" i="40"/>
  <c r="V1087" i="40" s="1"/>
  <c r="Q1087" i="40"/>
  <c r="U1087" i="40" l="1"/>
  <c r="H1088" i="40"/>
  <c r="X1088" i="40" s="1"/>
  <c r="N1088" i="40" s="1"/>
  <c r="G1088" i="40" s="1"/>
  <c r="W1087" i="40"/>
  <c r="J1088" i="40"/>
  <c r="K1088" i="40" s="1"/>
  <c r="O1088" i="40" l="1"/>
  <c r="I1088" i="40" l="1"/>
  <c r="L1088" i="40" s="1"/>
  <c r="R1088" i="40"/>
  <c r="S1088" i="40" s="1"/>
  <c r="T1088" i="40" s="1"/>
  <c r="M1088" i="40"/>
  <c r="U1088" i="40" s="1"/>
  <c r="P1088" i="40"/>
  <c r="Q1088" i="40"/>
  <c r="H1089" i="40" l="1"/>
  <c r="X1089" i="40" s="1"/>
  <c r="N1089" i="40" s="1"/>
  <c r="G1089" i="40" s="1"/>
  <c r="W1088" i="40"/>
  <c r="V1088" i="40"/>
  <c r="J1089" i="40"/>
  <c r="K1089" i="40" s="1"/>
  <c r="O1089" i="40" l="1"/>
  <c r="I1089" i="40" l="1"/>
  <c r="L1089" i="40" s="1"/>
  <c r="R1089" i="40"/>
  <c r="S1089" i="40" s="1"/>
  <c r="T1089" i="40" s="1"/>
  <c r="M1089" i="40"/>
  <c r="P1089" i="40"/>
  <c r="Q1089" i="40"/>
  <c r="H1090" i="40" l="1"/>
  <c r="X1090" i="40" s="1"/>
  <c r="N1090" i="40" s="1"/>
  <c r="G1090" i="40" s="1"/>
  <c r="U1089" i="40"/>
  <c r="W1089" i="40" s="1"/>
  <c r="V1089" i="40"/>
  <c r="J1090" i="40"/>
  <c r="K1090" i="40" s="1"/>
  <c r="O1090" i="40" l="1"/>
  <c r="I1090" i="40" s="1"/>
  <c r="R1090" i="40" l="1"/>
  <c r="S1090" i="40" s="1"/>
  <c r="T1090" i="40" s="1"/>
  <c r="L1090" i="40"/>
  <c r="Q1090" i="40"/>
  <c r="H1091" i="40" l="1"/>
  <c r="X1091" i="40" s="1"/>
  <c r="N1091" i="40" s="1"/>
  <c r="G1091" i="40" s="1"/>
  <c r="P1090" i="40"/>
  <c r="V1090" i="40" s="1"/>
  <c r="J1091" i="40"/>
  <c r="K1091" i="40" s="1"/>
  <c r="M1090" i="40"/>
  <c r="U1090" i="40" s="1"/>
  <c r="W1090" i="40" s="1"/>
  <c r="O1091" i="40" l="1"/>
  <c r="I1091" i="40" l="1"/>
  <c r="L1091" i="40" s="1"/>
  <c r="R1091" i="40"/>
  <c r="S1091" i="40" s="1"/>
  <c r="T1091" i="40" s="1"/>
  <c r="M1091" i="40"/>
  <c r="P1091" i="40"/>
  <c r="Q1091" i="40"/>
  <c r="U1091" i="40" l="1"/>
  <c r="H1092" i="40"/>
  <c r="X1092" i="40" s="1"/>
  <c r="N1092" i="40" s="1"/>
  <c r="G1092" i="40" s="1"/>
  <c r="W1091" i="40"/>
  <c r="V1091" i="40"/>
  <c r="J1092" i="40"/>
  <c r="K1092" i="40" s="1"/>
  <c r="O1092" i="40" l="1"/>
  <c r="I1092" i="40" l="1"/>
  <c r="R1092" i="40"/>
  <c r="S1092" i="40" s="1"/>
  <c r="T1092" i="40" s="1"/>
  <c r="L1092" i="40"/>
  <c r="M1092" i="40" s="1"/>
  <c r="U1092" i="40" s="1"/>
  <c r="Q1092" i="40"/>
  <c r="H1093" i="40" l="1"/>
  <c r="X1093" i="40" s="1"/>
  <c r="N1093" i="40" s="1"/>
  <c r="G1093" i="40" s="1"/>
  <c r="W1092" i="40"/>
  <c r="P1092" i="40"/>
  <c r="V1092" i="40" s="1"/>
  <c r="J1093" i="40"/>
  <c r="K1093" i="40" s="1"/>
  <c r="O1093" i="40" l="1"/>
  <c r="I1093" i="40" l="1"/>
  <c r="R1093" i="40"/>
  <c r="S1093" i="40" s="1"/>
  <c r="T1093" i="40" s="1"/>
  <c r="L1093" i="40"/>
  <c r="M1093" i="40" s="1"/>
  <c r="U1093" i="40" s="1"/>
  <c r="Q1093" i="40"/>
  <c r="H1094" i="40" l="1"/>
  <c r="X1094" i="40" s="1"/>
  <c r="N1094" i="40" s="1"/>
  <c r="G1094" i="40" s="1"/>
  <c r="W1093" i="40"/>
  <c r="P1093" i="40"/>
  <c r="V1093" i="40" s="1"/>
  <c r="J1094" i="40"/>
  <c r="K1094" i="40" s="1"/>
  <c r="O1094" i="40" l="1"/>
  <c r="I1094" i="40" l="1"/>
  <c r="L1094" i="40" s="1"/>
  <c r="R1094" i="40"/>
  <c r="M1094" i="40"/>
  <c r="P1094" i="40"/>
  <c r="Q1094" i="40"/>
  <c r="H1095" i="40" l="1"/>
  <c r="X1095" i="40" s="1"/>
  <c r="N1095" i="40" s="1"/>
  <c r="G1095" i="40" s="1"/>
  <c r="S1094" i="40"/>
  <c r="T1094" i="40" s="1"/>
  <c r="V1094" i="40"/>
  <c r="J1095" i="40"/>
  <c r="K1095" i="40" s="1"/>
  <c r="U1094" i="40" l="1"/>
  <c r="W1094" i="40" s="1"/>
  <c r="O1095" i="40"/>
  <c r="I1095" i="40" s="1"/>
  <c r="L1095" i="40" s="1"/>
  <c r="R1095" i="40" l="1"/>
  <c r="S1095" i="40" s="1"/>
  <c r="T1095" i="40" s="1"/>
  <c r="M1095" i="40"/>
  <c r="U1095" i="40" s="1"/>
  <c r="P1095" i="40"/>
  <c r="V1095" i="40" s="1"/>
  <c r="Q1095" i="40"/>
  <c r="H1096" i="40" l="1"/>
  <c r="X1096" i="40" s="1"/>
  <c r="N1096" i="40" s="1"/>
  <c r="G1096" i="40" s="1"/>
  <c r="W1095" i="40"/>
  <c r="J1096" i="40"/>
  <c r="K1096" i="40" s="1"/>
  <c r="O1096" i="40" l="1"/>
  <c r="I1096" i="40" l="1"/>
  <c r="L1096" i="40" s="1"/>
  <c r="R1096" i="40"/>
  <c r="M1096" i="40"/>
  <c r="P1096" i="40"/>
  <c r="Q1096" i="40"/>
  <c r="H1097" i="40" l="1"/>
  <c r="X1097" i="40" s="1"/>
  <c r="N1097" i="40" s="1"/>
  <c r="G1097" i="40" s="1"/>
  <c r="S1096" i="40"/>
  <c r="T1096" i="40" s="1"/>
  <c r="V1096" i="40"/>
  <c r="J1097" i="40"/>
  <c r="K1097" i="40" s="1"/>
  <c r="U1096" i="40" l="1"/>
  <c r="W1096" i="40" s="1"/>
  <c r="O1097" i="40"/>
  <c r="I1097" i="40" s="1"/>
  <c r="R1097" i="40" l="1"/>
  <c r="S1097" i="40" s="1"/>
  <c r="T1097" i="40" s="1"/>
  <c r="L1097" i="40"/>
  <c r="Q1097" i="40"/>
  <c r="H1098" i="40" l="1"/>
  <c r="X1098" i="40" s="1"/>
  <c r="N1098" i="40" s="1"/>
  <c r="G1098" i="40" s="1"/>
  <c r="P1097" i="40"/>
  <c r="V1097" i="40" s="1"/>
  <c r="J1098" i="40"/>
  <c r="K1098" i="40" s="1"/>
  <c r="M1097" i="40"/>
  <c r="U1097" i="40" s="1"/>
  <c r="W1097" i="40" s="1"/>
  <c r="O1098" i="40" l="1"/>
  <c r="I1098" i="40" l="1"/>
  <c r="L1098" i="40" s="1"/>
  <c r="R1098" i="40"/>
  <c r="S1098" i="40" s="1"/>
  <c r="T1098" i="40" s="1"/>
  <c r="M1098" i="40"/>
  <c r="U1098" i="40" s="1"/>
  <c r="P1098" i="40"/>
  <c r="Q1098" i="40"/>
  <c r="H1099" i="40" l="1"/>
  <c r="X1099" i="40" s="1"/>
  <c r="N1099" i="40" s="1"/>
  <c r="G1099" i="40" s="1"/>
  <c r="W1098" i="40"/>
  <c r="V1098" i="40"/>
  <c r="J1099" i="40"/>
  <c r="K1099" i="40" s="1"/>
  <c r="O1099" i="40" l="1"/>
  <c r="I1099" i="40" l="1"/>
  <c r="L1099" i="40" s="1"/>
  <c r="R1099" i="40"/>
  <c r="S1099" i="40" s="1"/>
  <c r="T1099" i="40" s="1"/>
  <c r="M1099" i="40"/>
  <c r="U1099" i="40" s="1"/>
  <c r="P1099" i="40"/>
  <c r="Q1099" i="40"/>
  <c r="H1100" i="40" l="1"/>
  <c r="X1100" i="40" s="1"/>
  <c r="N1100" i="40" s="1"/>
  <c r="G1100" i="40" s="1"/>
  <c r="W1099" i="40"/>
  <c r="V1099" i="40"/>
  <c r="J1100" i="40"/>
  <c r="K1100" i="40" s="1"/>
  <c r="O1100" i="40" l="1"/>
  <c r="I1100" i="40" l="1"/>
  <c r="R1100" i="40"/>
  <c r="S1100" i="40" s="1"/>
  <c r="T1100" i="40" s="1"/>
  <c r="L1100" i="40"/>
  <c r="M1100" i="40"/>
  <c r="U1100" i="40" s="1"/>
  <c r="Q1100" i="40"/>
  <c r="H1101" i="40" l="1"/>
  <c r="X1101" i="40" s="1"/>
  <c r="N1101" i="40" s="1"/>
  <c r="G1101" i="40" s="1"/>
  <c r="W1100" i="40"/>
  <c r="P1100" i="40"/>
  <c r="V1100" i="40" s="1"/>
  <c r="J1101" i="40"/>
  <c r="K1101" i="40" s="1"/>
  <c r="O1101" i="40" l="1"/>
  <c r="I1101" i="40" l="1"/>
  <c r="R1101" i="40"/>
  <c r="S1101" i="40" s="1"/>
  <c r="T1101" i="40" s="1"/>
  <c r="L1101" i="40"/>
  <c r="Q1101" i="40"/>
  <c r="H1102" i="40" l="1"/>
  <c r="X1102" i="40" s="1"/>
  <c r="N1102" i="40" s="1"/>
  <c r="G1102" i="40" s="1"/>
  <c r="P1101" i="40"/>
  <c r="V1101" i="40" s="1"/>
  <c r="J1102" i="40"/>
  <c r="K1102" i="40" s="1"/>
  <c r="M1101" i="40"/>
  <c r="U1101" i="40" s="1"/>
  <c r="W1101" i="40" s="1"/>
  <c r="O1102" i="40" l="1"/>
  <c r="I1102" i="40" l="1"/>
  <c r="L1102" i="40" s="1"/>
  <c r="R1102" i="40"/>
  <c r="S1102" i="40" s="1"/>
  <c r="T1102" i="40" s="1"/>
  <c r="M1102" i="40"/>
  <c r="U1102" i="40" s="1"/>
  <c r="P1102" i="40"/>
  <c r="Q1102" i="40"/>
  <c r="H1103" i="40" l="1"/>
  <c r="X1103" i="40" s="1"/>
  <c r="N1103" i="40" s="1"/>
  <c r="G1103" i="40" s="1"/>
  <c r="W1102" i="40"/>
  <c r="V1102" i="40"/>
  <c r="J1103" i="40"/>
  <c r="K1103" i="40" s="1"/>
  <c r="O1103" i="40" l="1"/>
  <c r="I1103" i="40" l="1"/>
  <c r="L1103" i="40" s="1"/>
  <c r="R1103" i="40"/>
  <c r="S1103" i="40" s="1"/>
  <c r="T1103" i="40" s="1"/>
  <c r="Q1103" i="40"/>
  <c r="H1104" i="40" l="1"/>
  <c r="X1104" i="40" s="1"/>
  <c r="N1104" i="40" s="1"/>
  <c r="G1104" i="40" s="1"/>
  <c r="P1103" i="40"/>
  <c r="V1103" i="40" s="1"/>
  <c r="M1103" i="40"/>
  <c r="U1103" i="40" s="1"/>
  <c r="W1103" i="40" s="1"/>
  <c r="J1104" i="40"/>
  <c r="K1104" i="40" s="1"/>
  <c r="O1104" i="40" l="1"/>
  <c r="I1104" i="40" l="1"/>
  <c r="L1104" i="40" s="1"/>
  <c r="R1104" i="40"/>
  <c r="S1104" i="40" s="1"/>
  <c r="T1104" i="40" s="1"/>
  <c r="M1104" i="40"/>
  <c r="U1104" i="40" s="1"/>
  <c r="P1104" i="40"/>
  <c r="Q1104" i="40"/>
  <c r="H1105" i="40" l="1"/>
  <c r="X1105" i="40" s="1"/>
  <c r="N1105" i="40" s="1"/>
  <c r="G1105" i="40" s="1"/>
  <c r="W1104" i="40"/>
  <c r="V1104" i="40"/>
  <c r="J1105" i="40"/>
  <c r="K1105" i="40" s="1"/>
  <c r="O1105" i="40" l="1"/>
  <c r="I1105" i="40" l="1"/>
  <c r="L1105" i="40" s="1"/>
  <c r="R1105" i="40"/>
  <c r="M1105" i="40"/>
  <c r="P1105" i="40"/>
  <c r="Q1105" i="40"/>
  <c r="H1106" i="40" l="1"/>
  <c r="X1106" i="40" s="1"/>
  <c r="N1106" i="40" s="1"/>
  <c r="G1106" i="40" s="1"/>
  <c r="S1105" i="40"/>
  <c r="T1105" i="40"/>
  <c r="V1105" i="40"/>
  <c r="J1106" i="40"/>
  <c r="K1106" i="40" s="1"/>
  <c r="U1105" i="40" l="1"/>
  <c r="W1105" i="40" s="1"/>
  <c r="O1106" i="40"/>
  <c r="I1106" i="40" s="1"/>
  <c r="L1106" i="40" s="1"/>
  <c r="R1106" i="40" l="1"/>
  <c r="S1106" i="40" s="1"/>
  <c r="T1106" i="40" s="1"/>
  <c r="M1106" i="40"/>
  <c r="U1106" i="40" s="1"/>
  <c r="P1106" i="40"/>
  <c r="V1106" i="40" s="1"/>
  <c r="Q1106" i="40"/>
  <c r="H1107" i="40" l="1"/>
  <c r="X1107" i="40" s="1"/>
  <c r="N1107" i="40" s="1"/>
  <c r="G1107" i="40" s="1"/>
  <c r="W1106" i="40"/>
  <c r="J1107" i="40"/>
  <c r="K1107" i="40" s="1"/>
  <c r="O1107" i="40" l="1"/>
  <c r="I1107" i="40" l="1"/>
  <c r="R1107" i="40"/>
  <c r="S1107" i="40" s="1"/>
  <c r="T1107" i="40" s="1"/>
  <c r="L1107" i="40"/>
  <c r="Q1107" i="40"/>
  <c r="H1108" i="40" l="1"/>
  <c r="X1108" i="40" s="1"/>
  <c r="N1108" i="40" s="1"/>
  <c r="G1108" i="40" s="1"/>
  <c r="P1107" i="40"/>
  <c r="V1107" i="40" s="1"/>
  <c r="J1108" i="40"/>
  <c r="K1108" i="40" s="1"/>
  <c r="M1107" i="40"/>
  <c r="U1107" i="40" s="1"/>
  <c r="W1107" i="40" s="1"/>
  <c r="O1108" i="40" l="1"/>
  <c r="I1108" i="40" l="1"/>
  <c r="L1108" i="40" s="1"/>
  <c r="R1108" i="40"/>
  <c r="S1108" i="40" s="1"/>
  <c r="T1108" i="40" s="1"/>
  <c r="M1108" i="40"/>
  <c r="U1108" i="40" s="1"/>
  <c r="P1108" i="40"/>
  <c r="Q1108" i="40"/>
  <c r="H1109" i="40" l="1"/>
  <c r="X1109" i="40" s="1"/>
  <c r="N1109" i="40" s="1"/>
  <c r="G1109" i="40" s="1"/>
  <c r="W1108" i="40"/>
  <c r="V1108" i="40"/>
  <c r="J1109" i="40"/>
  <c r="K1109" i="40" s="1"/>
  <c r="O1109" i="40" l="1"/>
  <c r="I1109" i="40" l="1"/>
  <c r="R1109" i="40"/>
  <c r="S1109" i="40" s="1"/>
  <c r="T1109" i="40" s="1"/>
  <c r="L1109" i="40"/>
  <c r="Q1109" i="40"/>
  <c r="H1110" i="40" l="1"/>
  <c r="X1110" i="40" s="1"/>
  <c r="N1110" i="40" s="1"/>
  <c r="G1110" i="40" s="1"/>
  <c r="P1109" i="40"/>
  <c r="V1109" i="40" s="1"/>
  <c r="J1110" i="40"/>
  <c r="K1110" i="40" s="1"/>
  <c r="M1109" i="40"/>
  <c r="U1109" i="40" s="1"/>
  <c r="W1109" i="40" s="1"/>
  <c r="O1110" i="40" l="1"/>
  <c r="I1110" i="40" l="1"/>
  <c r="L1110" i="40" s="1"/>
  <c r="R1110" i="40"/>
  <c r="S1110" i="40" s="1"/>
  <c r="T1110" i="40" s="1"/>
  <c r="M1110" i="40"/>
  <c r="U1110" i="40" s="1"/>
  <c r="P1110" i="40"/>
  <c r="Q1110" i="40"/>
  <c r="H1111" i="40" l="1"/>
  <c r="X1111" i="40" s="1"/>
  <c r="N1111" i="40" s="1"/>
  <c r="G1111" i="40" s="1"/>
  <c r="W1110" i="40"/>
  <c r="V1110" i="40"/>
  <c r="J1111" i="40"/>
  <c r="K1111" i="40" s="1"/>
  <c r="O1111" i="40" l="1"/>
  <c r="I1111" i="40" l="1"/>
  <c r="L1111" i="40" s="1"/>
  <c r="R1111" i="40"/>
  <c r="S1111" i="40" s="1"/>
  <c r="T1111" i="40" s="1"/>
  <c r="M1111" i="40"/>
  <c r="U1111" i="40" s="1"/>
  <c r="P1111" i="40"/>
  <c r="Q1111" i="40"/>
  <c r="H1112" i="40" l="1"/>
  <c r="X1112" i="40" s="1"/>
  <c r="N1112" i="40" s="1"/>
  <c r="G1112" i="40" s="1"/>
  <c r="W1111" i="40"/>
  <c r="V1111" i="40"/>
  <c r="J1112" i="40"/>
  <c r="K1112" i="40" s="1"/>
  <c r="O1112" i="40" l="1"/>
  <c r="I1112" i="40" l="1"/>
  <c r="R1112" i="40"/>
  <c r="S1112" i="40" s="1"/>
  <c r="T1112" i="40" s="1"/>
  <c r="L1112" i="40"/>
  <c r="M1112" i="40" s="1"/>
  <c r="U1112" i="40" s="1"/>
  <c r="Q1112" i="40"/>
  <c r="H1113" i="40" l="1"/>
  <c r="X1113" i="40" s="1"/>
  <c r="N1113" i="40" s="1"/>
  <c r="G1113" i="40" s="1"/>
  <c r="W1112" i="40"/>
  <c r="P1112" i="40"/>
  <c r="V1112" i="40" s="1"/>
  <c r="J1113" i="40"/>
  <c r="K1113" i="40" s="1"/>
  <c r="O1113" i="40" l="1"/>
  <c r="I1113" i="40" l="1"/>
  <c r="R1113" i="40"/>
  <c r="S1113" i="40" s="1"/>
  <c r="T1113" i="40" s="1"/>
  <c r="L1113" i="40"/>
  <c r="M1113" i="40" s="1"/>
  <c r="U1113" i="40" s="1"/>
  <c r="Q1113" i="40"/>
  <c r="H1114" i="40" l="1"/>
  <c r="X1114" i="40" s="1"/>
  <c r="N1114" i="40" s="1"/>
  <c r="G1114" i="40" s="1"/>
  <c r="W1113" i="40"/>
  <c r="P1113" i="40"/>
  <c r="V1113" i="40" s="1"/>
  <c r="J1114" i="40"/>
  <c r="K1114" i="40" s="1"/>
  <c r="O1114" i="40" l="1"/>
  <c r="I1114" i="40" l="1"/>
  <c r="L1114" i="40" s="1"/>
  <c r="R1114" i="40"/>
  <c r="S1114" i="40" s="1"/>
  <c r="T1114" i="40" s="1"/>
  <c r="M1114" i="40"/>
  <c r="U1114" i="40" s="1"/>
  <c r="P1114" i="40"/>
  <c r="Q1114" i="40"/>
  <c r="H1115" i="40" l="1"/>
  <c r="X1115" i="40" s="1"/>
  <c r="N1115" i="40" s="1"/>
  <c r="G1115" i="40" s="1"/>
  <c r="W1114" i="40"/>
  <c r="V1114" i="40"/>
  <c r="J1115" i="40"/>
  <c r="K1115" i="40" s="1"/>
  <c r="O1115" i="40" l="1"/>
  <c r="I1115" i="40" l="1"/>
  <c r="R1115" i="40"/>
  <c r="S1115" i="40" s="1"/>
  <c r="T1115" i="40" s="1"/>
  <c r="L1115" i="40"/>
  <c r="M1115" i="40" s="1"/>
  <c r="U1115" i="40" s="1"/>
  <c r="Q1115" i="40"/>
  <c r="H1116" i="40" l="1"/>
  <c r="X1116" i="40" s="1"/>
  <c r="N1116" i="40" s="1"/>
  <c r="G1116" i="40" s="1"/>
  <c r="W1115" i="40"/>
  <c r="P1115" i="40"/>
  <c r="V1115" i="40" s="1"/>
  <c r="J1116" i="40"/>
  <c r="K1116" i="40" s="1"/>
  <c r="O1116" i="40" l="1"/>
  <c r="I1116" i="40" l="1"/>
  <c r="R1116" i="40"/>
  <c r="S1116" i="40" s="1"/>
  <c r="T1116" i="40" s="1"/>
  <c r="L1116" i="40"/>
  <c r="Q1116" i="40"/>
  <c r="P1116" i="40" l="1"/>
  <c r="V1116" i="40" s="1"/>
  <c r="H1117" i="40"/>
  <c r="X1117" i="40" s="1"/>
  <c r="N1117" i="40" s="1"/>
  <c r="G1117" i="40" s="1"/>
  <c r="J1117" i="40"/>
  <c r="K1117" i="40" s="1"/>
  <c r="M1116" i="40"/>
  <c r="U1116" i="40" s="1"/>
  <c r="W1116" i="40" s="1"/>
  <c r="O1117" i="40" l="1"/>
  <c r="I1117" i="40" l="1"/>
  <c r="R1117" i="40"/>
  <c r="S1117" i="40" s="1"/>
  <c r="T1117" i="40" s="1"/>
  <c r="L1117" i="40"/>
  <c r="Q1117" i="40"/>
  <c r="H1118" i="40" l="1"/>
  <c r="X1118" i="40" s="1"/>
  <c r="N1118" i="40" s="1"/>
  <c r="G1118" i="40" s="1"/>
  <c r="P1117" i="40"/>
  <c r="V1117" i="40" s="1"/>
  <c r="J1118" i="40"/>
  <c r="K1118" i="40" s="1"/>
  <c r="M1117" i="40"/>
  <c r="U1117" i="40" s="1"/>
  <c r="W1117" i="40" s="1"/>
  <c r="O1118" i="40" l="1"/>
  <c r="I1118" i="40" l="1"/>
  <c r="L1118" i="40" s="1"/>
  <c r="R1118" i="40"/>
  <c r="S1118" i="40" s="1"/>
  <c r="T1118" i="40" s="1"/>
  <c r="M1118" i="40"/>
  <c r="P1118" i="40"/>
  <c r="Q1118" i="40"/>
  <c r="U1118" i="40" l="1"/>
  <c r="H1119" i="40"/>
  <c r="X1119" i="40" s="1"/>
  <c r="N1119" i="40" s="1"/>
  <c r="G1119" i="40" s="1"/>
  <c r="W1118" i="40"/>
  <c r="V1118" i="40"/>
  <c r="J1119" i="40"/>
  <c r="K1119" i="40" s="1"/>
  <c r="O1119" i="40" l="1"/>
  <c r="I1119" i="40" l="1"/>
  <c r="L1119" i="40" s="1"/>
  <c r="R1119" i="40"/>
  <c r="S1119" i="40" s="1"/>
  <c r="T1119" i="40" s="1"/>
  <c r="M1119" i="40"/>
  <c r="P1119" i="40"/>
  <c r="Q1119" i="40"/>
  <c r="H1120" i="40" l="1"/>
  <c r="X1120" i="40" s="1"/>
  <c r="N1120" i="40" s="1"/>
  <c r="G1120" i="40" s="1"/>
  <c r="U1119" i="40"/>
  <c r="W1119" i="40" s="1"/>
  <c r="V1119" i="40"/>
  <c r="J1120" i="40"/>
  <c r="K1120" i="40" s="1"/>
  <c r="O1120" i="40" l="1"/>
  <c r="I1120" i="40" s="1"/>
  <c r="L1120" i="40" s="1"/>
  <c r="R1120" i="40" l="1"/>
  <c r="S1120" i="40" s="1"/>
  <c r="T1120" i="40" s="1"/>
  <c r="M1120" i="40"/>
  <c r="U1120" i="40" s="1"/>
  <c r="P1120" i="40"/>
  <c r="V1120" i="40" s="1"/>
  <c r="Q1120" i="40"/>
  <c r="H1121" i="40" l="1"/>
  <c r="X1121" i="40" s="1"/>
  <c r="N1121" i="40" s="1"/>
  <c r="G1121" i="40" s="1"/>
  <c r="W1120" i="40"/>
  <c r="J1121" i="40"/>
  <c r="K1121" i="40" s="1"/>
  <c r="O1121" i="40" l="1"/>
  <c r="I1121" i="40" l="1"/>
  <c r="R1121" i="40"/>
  <c r="S1121" i="40" s="1"/>
  <c r="T1121" i="40" s="1"/>
  <c r="L1121" i="40"/>
  <c r="Q1121" i="40"/>
  <c r="H1122" i="40" l="1"/>
  <c r="X1122" i="40" s="1"/>
  <c r="N1122" i="40" s="1"/>
  <c r="G1122" i="40" s="1"/>
  <c r="P1121" i="40"/>
  <c r="V1121" i="40" s="1"/>
  <c r="J1122" i="40"/>
  <c r="K1122" i="40" s="1"/>
  <c r="M1121" i="40"/>
  <c r="U1121" i="40" s="1"/>
  <c r="W1121" i="40" s="1"/>
  <c r="O1122" i="40" l="1"/>
  <c r="I1122" i="40" l="1"/>
  <c r="L1122" i="40" s="1"/>
  <c r="R1122" i="40"/>
  <c r="S1122" i="40" s="1"/>
  <c r="T1122" i="40" s="1"/>
  <c r="M1122" i="40"/>
  <c r="U1122" i="40" s="1"/>
  <c r="P1122" i="40"/>
  <c r="Q1122" i="40"/>
  <c r="H1123" i="40" l="1"/>
  <c r="X1123" i="40" s="1"/>
  <c r="N1123" i="40" s="1"/>
  <c r="G1123" i="40" s="1"/>
  <c r="W1122" i="40"/>
  <c r="V1122" i="40"/>
  <c r="J1123" i="40"/>
  <c r="K1123" i="40" s="1"/>
  <c r="O1123" i="40" l="1"/>
  <c r="I1123" i="40" l="1"/>
  <c r="R1123" i="40"/>
  <c r="S1123" i="40" s="1"/>
  <c r="T1123" i="40" s="1"/>
  <c r="L1123" i="40"/>
  <c r="Q1123" i="40"/>
  <c r="H1124" i="40" l="1"/>
  <c r="X1124" i="40" s="1"/>
  <c r="N1124" i="40" s="1"/>
  <c r="G1124" i="40" s="1"/>
  <c r="P1123" i="40"/>
  <c r="V1123" i="40" s="1"/>
  <c r="J1124" i="40"/>
  <c r="K1124" i="40" s="1"/>
  <c r="M1123" i="40"/>
  <c r="U1123" i="40" s="1"/>
  <c r="W1123" i="40" s="1"/>
  <c r="O1124" i="40" l="1"/>
  <c r="I1124" i="40" l="1"/>
  <c r="R1124" i="40"/>
  <c r="S1124" i="40" s="1"/>
  <c r="T1124" i="40" s="1"/>
  <c r="L1124" i="40"/>
  <c r="M1124" i="40" s="1"/>
  <c r="U1124" i="40" s="1"/>
  <c r="Q1124" i="40"/>
  <c r="H1125" i="40" l="1"/>
  <c r="X1125" i="40" s="1"/>
  <c r="N1125" i="40" s="1"/>
  <c r="G1125" i="40" s="1"/>
  <c r="W1124" i="40"/>
  <c r="P1124" i="40"/>
  <c r="V1124" i="40" s="1"/>
  <c r="J1125" i="40"/>
  <c r="K1125" i="40" s="1"/>
  <c r="O1125" i="40" l="1"/>
  <c r="I1125" i="40" l="1"/>
  <c r="L1125" i="40" s="1"/>
  <c r="R1125" i="40"/>
  <c r="S1125" i="40" s="1"/>
  <c r="T1125" i="40" s="1"/>
  <c r="M1125" i="40"/>
  <c r="U1125" i="40" s="1"/>
  <c r="P1125" i="40"/>
  <c r="Q1125" i="40"/>
  <c r="H1126" i="40" l="1"/>
  <c r="X1126" i="40" s="1"/>
  <c r="N1126" i="40" s="1"/>
  <c r="G1126" i="40" s="1"/>
  <c r="W1125" i="40"/>
  <c r="V1125" i="40"/>
  <c r="J1126" i="40"/>
  <c r="K1126" i="40" s="1"/>
  <c r="O1126" i="40" l="1"/>
  <c r="I1126" i="40" l="1"/>
  <c r="R1126" i="40"/>
  <c r="S1126" i="40" s="1"/>
  <c r="T1126" i="40" s="1"/>
  <c r="L1126" i="40"/>
  <c r="Q1126" i="40"/>
  <c r="P1126" i="40" l="1"/>
  <c r="V1126" i="40"/>
  <c r="H1127" i="40"/>
  <c r="X1127" i="40" s="1"/>
  <c r="N1127" i="40" s="1"/>
  <c r="G1127" i="40" s="1"/>
  <c r="J1127" i="40"/>
  <c r="K1127" i="40" s="1"/>
  <c r="M1126" i="40"/>
  <c r="U1126" i="40" s="1"/>
  <c r="W1126" i="40" s="1"/>
  <c r="O1127" i="40" l="1"/>
  <c r="I1127" i="40" l="1"/>
  <c r="L1127" i="40" s="1"/>
  <c r="R1127" i="40"/>
  <c r="S1127" i="40" s="1"/>
  <c r="T1127" i="40" s="1"/>
  <c r="M1127" i="40"/>
  <c r="U1127" i="40" s="1"/>
  <c r="P1127" i="40"/>
  <c r="Q1127" i="40"/>
  <c r="H1128" i="40" l="1"/>
  <c r="X1128" i="40" s="1"/>
  <c r="N1128" i="40" s="1"/>
  <c r="G1128" i="40" s="1"/>
  <c r="W1127" i="40"/>
  <c r="V1127" i="40"/>
  <c r="J1128" i="40"/>
  <c r="K1128" i="40" s="1"/>
  <c r="O1128" i="40" l="1"/>
  <c r="I1128" i="40" l="1"/>
  <c r="L1128" i="40" s="1"/>
  <c r="R1128" i="40"/>
  <c r="S1128" i="40" s="1"/>
  <c r="T1128" i="40" s="1"/>
  <c r="M1128" i="40"/>
  <c r="U1128" i="40" s="1"/>
  <c r="P1128" i="40"/>
  <c r="Q1128" i="40"/>
  <c r="H1129" i="40" l="1"/>
  <c r="X1129" i="40" s="1"/>
  <c r="N1129" i="40" s="1"/>
  <c r="G1129" i="40" s="1"/>
  <c r="W1128" i="40"/>
  <c r="V1128" i="40"/>
  <c r="J1129" i="40"/>
  <c r="K1129" i="40" s="1"/>
  <c r="O1129" i="40" l="1"/>
  <c r="I1129" i="40" l="1"/>
  <c r="R1129" i="40"/>
  <c r="S1129" i="40" s="1"/>
  <c r="T1129" i="40" s="1"/>
  <c r="L1129" i="40"/>
  <c r="Q1129" i="40"/>
  <c r="H1130" i="40" l="1"/>
  <c r="X1130" i="40" s="1"/>
  <c r="N1130" i="40" s="1"/>
  <c r="G1130" i="40" s="1"/>
  <c r="P1129" i="40"/>
  <c r="V1129" i="40" s="1"/>
  <c r="J1130" i="40"/>
  <c r="K1130" i="40" s="1"/>
  <c r="M1129" i="40"/>
  <c r="U1129" i="40" s="1"/>
  <c r="W1129" i="40" s="1"/>
  <c r="O1130" i="40" l="1"/>
  <c r="I1130" i="40" l="1"/>
  <c r="L1130" i="40" s="1"/>
  <c r="R1130" i="40"/>
  <c r="S1130" i="40" s="1"/>
  <c r="T1130" i="40" s="1"/>
  <c r="M1130" i="40"/>
  <c r="U1130" i="40" s="1"/>
  <c r="P1130" i="40"/>
  <c r="Q1130" i="40"/>
  <c r="H1131" i="40" l="1"/>
  <c r="X1131" i="40" s="1"/>
  <c r="N1131" i="40" s="1"/>
  <c r="G1131" i="40" s="1"/>
  <c r="W1130" i="40"/>
  <c r="V1130" i="40"/>
  <c r="J1131" i="40"/>
  <c r="K1131" i="40" s="1"/>
  <c r="O1131" i="40" l="1"/>
  <c r="I1131" i="40" l="1"/>
  <c r="L1131" i="40" s="1"/>
  <c r="R1131" i="40"/>
  <c r="S1131" i="40" s="1"/>
  <c r="T1131" i="40" s="1"/>
  <c r="M1131" i="40"/>
  <c r="U1131" i="40" s="1"/>
  <c r="P1131" i="40"/>
  <c r="Q1131" i="40"/>
  <c r="H1132" i="40" l="1"/>
  <c r="X1132" i="40" s="1"/>
  <c r="N1132" i="40" s="1"/>
  <c r="G1132" i="40" s="1"/>
  <c r="W1131" i="40"/>
  <c r="V1131" i="40"/>
  <c r="J1132" i="40"/>
  <c r="K1132" i="40" s="1"/>
  <c r="O1132" i="40" l="1"/>
  <c r="I1132" i="40" l="1"/>
  <c r="R1132" i="40"/>
  <c r="S1132" i="40" s="1"/>
  <c r="T1132" i="40" s="1"/>
  <c r="L1132" i="40"/>
  <c r="Q1132" i="40"/>
  <c r="H1133" i="40" l="1"/>
  <c r="X1133" i="40" s="1"/>
  <c r="N1133" i="40" s="1"/>
  <c r="G1133" i="40" s="1"/>
  <c r="P1132" i="40"/>
  <c r="V1132" i="40" s="1"/>
  <c r="J1133" i="40"/>
  <c r="K1133" i="40" s="1"/>
  <c r="M1132" i="40"/>
  <c r="U1132" i="40" s="1"/>
  <c r="W1132" i="40" s="1"/>
  <c r="O1133" i="40" l="1"/>
  <c r="I1133" i="40" l="1"/>
  <c r="L1133" i="40" s="1"/>
  <c r="R1133" i="40"/>
  <c r="S1133" i="40" s="1"/>
  <c r="T1133" i="40" s="1"/>
  <c r="M1133" i="40"/>
  <c r="P1133" i="40"/>
  <c r="Q1133" i="40"/>
  <c r="U1133" i="40" l="1"/>
  <c r="H1134" i="40"/>
  <c r="X1134" i="40" s="1"/>
  <c r="N1134" i="40" s="1"/>
  <c r="G1134" i="40" s="1"/>
  <c r="W1133" i="40"/>
  <c r="V1133" i="40"/>
  <c r="J1134" i="40"/>
  <c r="K1134" i="40" s="1"/>
  <c r="O1134" i="40" l="1"/>
  <c r="I1134" i="40" l="1"/>
  <c r="L1134" i="40" s="1"/>
  <c r="R1134" i="40"/>
  <c r="S1134" i="40" s="1"/>
  <c r="T1134" i="40" s="1"/>
  <c r="M1134" i="40"/>
  <c r="P1134" i="40"/>
  <c r="Q1134" i="40"/>
  <c r="U1134" i="40" l="1"/>
  <c r="H1135" i="40"/>
  <c r="X1135" i="40" s="1"/>
  <c r="N1135" i="40" s="1"/>
  <c r="G1135" i="40" s="1"/>
  <c r="W1134" i="40"/>
  <c r="V1134" i="40"/>
  <c r="J1135" i="40"/>
  <c r="K1135" i="40" s="1"/>
  <c r="O1135" i="40" l="1"/>
  <c r="I1135" i="40" l="1"/>
  <c r="L1135" i="40" s="1"/>
  <c r="R1135" i="40"/>
  <c r="S1135" i="40" s="1"/>
  <c r="T1135" i="40" s="1"/>
  <c r="M1135" i="40"/>
  <c r="P1135" i="40"/>
  <c r="Q1135" i="40"/>
  <c r="U1135" i="40" l="1"/>
  <c r="H1136" i="40"/>
  <c r="X1136" i="40" s="1"/>
  <c r="N1136" i="40" s="1"/>
  <c r="G1136" i="40" s="1"/>
  <c r="W1135" i="40"/>
  <c r="V1135" i="40"/>
  <c r="J1136" i="40"/>
  <c r="K1136" i="40" s="1"/>
  <c r="O1136" i="40" l="1"/>
  <c r="I1136" i="40" l="1"/>
  <c r="R1136" i="40"/>
  <c r="S1136" i="40" s="1"/>
  <c r="T1136" i="40" s="1"/>
  <c r="L1136" i="40"/>
  <c r="M1136" i="40" s="1"/>
  <c r="U1136" i="40" s="1"/>
  <c r="Q1136" i="40"/>
  <c r="H1137" i="40" l="1"/>
  <c r="X1137" i="40" s="1"/>
  <c r="N1137" i="40" s="1"/>
  <c r="G1137" i="40" s="1"/>
  <c r="W1136" i="40"/>
  <c r="P1136" i="40"/>
  <c r="V1136" i="40" s="1"/>
  <c r="J1137" i="40"/>
  <c r="K1137" i="40" s="1"/>
  <c r="O1137" i="40" l="1"/>
  <c r="I1137" i="40" l="1"/>
  <c r="L1137" i="40" s="1"/>
  <c r="R1137" i="40"/>
  <c r="S1137" i="40" s="1"/>
  <c r="T1137" i="40" s="1"/>
  <c r="M1137" i="40"/>
  <c r="P1137" i="40"/>
  <c r="Q1137" i="40"/>
  <c r="H1138" i="40" l="1"/>
  <c r="X1138" i="40" s="1"/>
  <c r="N1138" i="40" s="1"/>
  <c r="G1138" i="40" s="1"/>
  <c r="U1137" i="40"/>
  <c r="W1137" i="40" s="1"/>
  <c r="V1137" i="40"/>
  <c r="J1138" i="40"/>
  <c r="K1138" i="40" s="1"/>
  <c r="O1138" i="40" l="1"/>
  <c r="I1138" i="40" s="1"/>
  <c r="L1138" i="40" s="1"/>
  <c r="R1138" i="40" l="1"/>
  <c r="S1138" i="40" s="1"/>
  <c r="T1138" i="40" s="1"/>
  <c r="M1138" i="40"/>
  <c r="U1138" i="40" s="1"/>
  <c r="P1138" i="40"/>
  <c r="V1138" i="40" s="1"/>
  <c r="Q1138" i="40"/>
  <c r="H1139" i="40" l="1"/>
  <c r="X1139" i="40" s="1"/>
  <c r="N1139" i="40" s="1"/>
  <c r="G1139" i="40" s="1"/>
  <c r="W1138" i="40"/>
  <c r="J1139" i="40"/>
  <c r="K1139" i="40" s="1"/>
  <c r="O1139" i="40" l="1"/>
  <c r="I1139" i="40" l="1"/>
  <c r="R1139" i="40"/>
  <c r="L1139" i="40"/>
  <c r="Q1139" i="40"/>
  <c r="H1140" i="40" l="1"/>
  <c r="X1140" i="40" s="1"/>
  <c r="N1140" i="40" s="1"/>
  <c r="G1140" i="40" s="1"/>
  <c r="P1139" i="40"/>
  <c r="V1139" i="40" s="1"/>
  <c r="S1139" i="40"/>
  <c r="T1139" i="40" s="1"/>
  <c r="J1140" i="40"/>
  <c r="K1140" i="40" s="1"/>
  <c r="M1139" i="40"/>
  <c r="U1139" i="40" l="1"/>
  <c r="W1139" i="40" s="1"/>
  <c r="O1140" i="40"/>
  <c r="I1140" i="40" s="1"/>
  <c r="L1140" i="40" s="1"/>
  <c r="R1140" i="40" l="1"/>
  <c r="M1140" i="40"/>
  <c r="P1140" i="40"/>
  <c r="V1140" i="40" s="1"/>
  <c r="Q1140" i="40"/>
  <c r="H1141" i="40" l="1"/>
  <c r="X1141" i="40" s="1"/>
  <c r="N1141" i="40" s="1"/>
  <c r="G1141" i="40" s="1"/>
  <c r="S1140" i="40"/>
  <c r="T1140" i="40"/>
  <c r="J1141" i="40"/>
  <c r="K1141" i="40" s="1"/>
  <c r="U1140" i="40" l="1"/>
  <c r="W1140" i="40" s="1"/>
  <c r="O1141" i="40"/>
  <c r="I1141" i="40" s="1"/>
  <c r="L1141" i="40" s="1"/>
  <c r="R1141" i="40" l="1"/>
  <c r="M1141" i="40"/>
  <c r="P1141" i="40"/>
  <c r="V1141" i="40" s="1"/>
  <c r="Q1141" i="40"/>
  <c r="H1142" i="40" l="1"/>
  <c r="X1142" i="40" s="1"/>
  <c r="N1142" i="40" s="1"/>
  <c r="G1142" i="40" s="1"/>
  <c r="S1141" i="40"/>
  <c r="T1141" i="40"/>
  <c r="J1142" i="40"/>
  <c r="K1142" i="40" s="1"/>
  <c r="U1141" i="40" l="1"/>
  <c r="W1141" i="40" s="1"/>
  <c r="O1142" i="40"/>
  <c r="I1142" i="40" s="1"/>
  <c r="L1142" i="40" s="1"/>
  <c r="R1142" i="40" l="1"/>
  <c r="S1142" i="40" s="1"/>
  <c r="T1142" i="40" s="1"/>
  <c r="M1142" i="40"/>
  <c r="U1142" i="40" s="1"/>
  <c r="P1142" i="40"/>
  <c r="V1142" i="40" s="1"/>
  <c r="Q1142" i="40"/>
  <c r="H1143" i="40" l="1"/>
  <c r="X1143" i="40" s="1"/>
  <c r="N1143" i="40" s="1"/>
  <c r="G1143" i="40" s="1"/>
  <c r="W1142" i="40"/>
  <c r="J1143" i="40"/>
  <c r="K1143" i="40" s="1"/>
  <c r="O1143" i="40" l="1"/>
  <c r="I1143" i="40" l="1"/>
  <c r="L1143" i="40" s="1"/>
  <c r="R1143" i="40"/>
  <c r="S1143" i="40" s="1"/>
  <c r="T1143" i="40" s="1"/>
  <c r="M1143" i="40"/>
  <c r="U1143" i="40" s="1"/>
  <c r="P1143" i="40"/>
  <c r="Q1143" i="40"/>
  <c r="H1144" i="40" l="1"/>
  <c r="X1144" i="40" s="1"/>
  <c r="N1144" i="40" s="1"/>
  <c r="G1144" i="40" s="1"/>
  <c r="W1143" i="40"/>
  <c r="V1143" i="40"/>
  <c r="J1144" i="40"/>
  <c r="K1144" i="40" s="1"/>
  <c r="O1144" i="40" l="1"/>
  <c r="I1144" i="40" l="1"/>
  <c r="L1144" i="40" s="1"/>
  <c r="R1144" i="40"/>
  <c r="S1144" i="40" s="1"/>
  <c r="T1144" i="40" s="1"/>
  <c r="M1144" i="40"/>
  <c r="P1144" i="40"/>
  <c r="Q1144" i="40"/>
  <c r="U1144" i="40" l="1"/>
  <c r="H1145" i="40"/>
  <c r="X1145" i="40" s="1"/>
  <c r="N1145" i="40" s="1"/>
  <c r="G1145" i="40" s="1"/>
  <c r="W1144" i="40"/>
  <c r="V1144" i="40"/>
  <c r="J1145" i="40"/>
  <c r="K1145" i="40" s="1"/>
  <c r="O1145" i="40" l="1"/>
  <c r="I1145" i="40" l="1"/>
  <c r="L1145" i="40" s="1"/>
  <c r="R1145" i="40"/>
  <c r="S1145" i="40" s="1"/>
  <c r="T1145" i="40" s="1"/>
  <c r="M1145" i="40"/>
  <c r="U1145" i="40" s="1"/>
  <c r="P1145" i="40"/>
  <c r="Q1145" i="40"/>
  <c r="H1146" i="40" l="1"/>
  <c r="X1146" i="40" s="1"/>
  <c r="N1146" i="40" s="1"/>
  <c r="G1146" i="40" s="1"/>
  <c r="W1145" i="40"/>
  <c r="V1145" i="40"/>
  <c r="J1146" i="40"/>
  <c r="K1146" i="40" s="1"/>
  <c r="O1146" i="40" l="1"/>
  <c r="I1146" i="40" l="1"/>
  <c r="L1146" i="40" s="1"/>
  <c r="R1146" i="40"/>
  <c r="S1146" i="40" s="1"/>
  <c r="T1146" i="40" s="1"/>
  <c r="M1146" i="40"/>
  <c r="U1146" i="40" s="1"/>
  <c r="P1146" i="40"/>
  <c r="Q1146" i="40"/>
  <c r="H1147" i="40" l="1"/>
  <c r="X1147" i="40" s="1"/>
  <c r="N1147" i="40" s="1"/>
  <c r="G1147" i="40" s="1"/>
  <c r="W1146" i="40"/>
  <c r="V1146" i="40"/>
  <c r="J1147" i="40"/>
  <c r="K1147" i="40" s="1"/>
  <c r="O1147" i="40" l="1"/>
  <c r="I1147" i="40" l="1"/>
  <c r="L1147" i="40" s="1"/>
  <c r="R1147" i="40"/>
  <c r="S1147" i="40" s="1"/>
  <c r="T1147" i="40" s="1"/>
  <c r="M1147" i="40"/>
  <c r="U1147" i="40" s="1"/>
  <c r="P1147" i="40"/>
  <c r="Q1147" i="40"/>
  <c r="H1148" i="40" l="1"/>
  <c r="X1148" i="40" s="1"/>
  <c r="N1148" i="40" s="1"/>
  <c r="G1148" i="40" s="1"/>
  <c r="W1147" i="40"/>
  <c r="V1147" i="40"/>
  <c r="J1148" i="40"/>
  <c r="K1148" i="40" s="1"/>
  <c r="O1148" i="40" l="1"/>
  <c r="I1148" i="40" l="1"/>
  <c r="R1148" i="40"/>
  <c r="S1148" i="40" s="1"/>
  <c r="T1148" i="40" s="1"/>
  <c r="L1148" i="40"/>
  <c r="M1148" i="40" s="1"/>
  <c r="U1148" i="40" s="1"/>
  <c r="Q1148" i="40"/>
  <c r="H1149" i="40" l="1"/>
  <c r="X1149" i="40" s="1"/>
  <c r="N1149" i="40" s="1"/>
  <c r="G1149" i="40" s="1"/>
  <c r="W1148" i="40"/>
  <c r="P1148" i="40"/>
  <c r="V1148" i="40" s="1"/>
  <c r="J1149" i="40" l="1"/>
  <c r="K1149" i="40" s="1"/>
  <c r="O1149" i="40"/>
  <c r="I1149" i="40" l="1"/>
  <c r="L1149" i="40" s="1"/>
  <c r="R1149" i="40"/>
  <c r="S1149" i="40" s="1"/>
  <c r="T1149" i="40" s="1"/>
  <c r="M1149" i="40"/>
  <c r="U1149" i="40" s="1"/>
  <c r="P1149" i="40"/>
  <c r="Q1149" i="40"/>
  <c r="H1150" i="40" l="1"/>
  <c r="X1150" i="40" s="1"/>
  <c r="N1150" i="40" s="1"/>
  <c r="G1150" i="40" s="1"/>
  <c r="W1149" i="40"/>
  <c r="V1149" i="40"/>
  <c r="J1150" i="40"/>
  <c r="K1150" i="40" s="1"/>
  <c r="O1150" i="40" l="1"/>
  <c r="I1150" i="40" l="1"/>
  <c r="R1150" i="40"/>
  <c r="S1150" i="40" s="1"/>
  <c r="T1150" i="40" s="1"/>
  <c r="L1150" i="40"/>
  <c r="Q1150" i="40"/>
  <c r="H1151" i="40" l="1"/>
  <c r="X1151" i="40" s="1"/>
  <c r="N1151" i="40" s="1"/>
  <c r="G1151" i="40" s="1"/>
  <c r="P1150" i="40"/>
  <c r="V1150" i="40" s="1"/>
  <c r="J1151" i="40"/>
  <c r="K1151" i="40" s="1"/>
  <c r="M1150" i="40"/>
  <c r="U1150" i="40" s="1"/>
  <c r="W1150" i="40" s="1"/>
  <c r="O1151" i="40" l="1"/>
  <c r="I1151" i="40" l="1"/>
  <c r="L1151" i="40" s="1"/>
  <c r="R1151" i="40"/>
  <c r="S1151" i="40" s="1"/>
  <c r="T1151" i="40" s="1"/>
  <c r="M1151" i="40"/>
  <c r="U1151" i="40" s="1"/>
  <c r="P1151" i="40"/>
  <c r="Q1151" i="40"/>
  <c r="H1152" i="40" l="1"/>
  <c r="X1152" i="40" s="1"/>
  <c r="N1152" i="40" s="1"/>
  <c r="G1152" i="40" s="1"/>
  <c r="W1151" i="40"/>
  <c r="V1151" i="40"/>
  <c r="J1152" i="40"/>
  <c r="K1152" i="40" s="1"/>
  <c r="O1152" i="40" l="1"/>
  <c r="I1152" i="40" l="1"/>
  <c r="L1152" i="40" s="1"/>
  <c r="P1152" i="40" s="1"/>
  <c r="R1152" i="40"/>
  <c r="S1152" i="40" s="1"/>
  <c r="T1152" i="40" s="1"/>
  <c r="Q1152" i="40"/>
  <c r="M1152" i="40" l="1"/>
  <c r="U1152" i="40" s="1"/>
  <c r="H1153" i="40"/>
  <c r="X1153" i="40" s="1"/>
  <c r="N1153" i="40" s="1"/>
  <c r="G1153" i="40" s="1"/>
  <c r="W1152" i="40"/>
  <c r="V1152" i="40"/>
  <c r="J1153" i="40"/>
  <c r="K1153" i="40" s="1"/>
  <c r="O1153" i="40" l="1"/>
  <c r="I1153" i="40" l="1"/>
  <c r="L1153" i="40" s="1"/>
  <c r="R1153" i="40"/>
  <c r="S1153" i="40" s="1"/>
  <c r="T1153" i="40" s="1"/>
  <c r="M1153" i="40"/>
  <c r="P1153" i="40"/>
  <c r="Q1153" i="40"/>
  <c r="H1154" i="40" l="1"/>
  <c r="X1154" i="40" s="1"/>
  <c r="N1154" i="40" s="1"/>
  <c r="G1154" i="40" s="1"/>
  <c r="U1153" i="40"/>
  <c r="W1153" i="40" s="1"/>
  <c r="V1153" i="40"/>
  <c r="J1154" i="40"/>
  <c r="K1154" i="40" s="1"/>
  <c r="O1154" i="40" l="1"/>
  <c r="I1154" i="40" s="1"/>
  <c r="L1154" i="40" s="1"/>
  <c r="R1154" i="40" l="1"/>
  <c r="S1154" i="40" s="1"/>
  <c r="T1154" i="40" s="1"/>
  <c r="M1154" i="40"/>
  <c r="U1154" i="40" s="1"/>
  <c r="P1154" i="40"/>
  <c r="V1154" i="40" s="1"/>
  <c r="Q1154" i="40"/>
  <c r="H1155" i="40" l="1"/>
  <c r="X1155" i="40" s="1"/>
  <c r="N1155" i="40" s="1"/>
  <c r="G1155" i="40" s="1"/>
  <c r="W1154" i="40"/>
  <c r="J1155" i="40"/>
  <c r="K1155" i="40" s="1"/>
  <c r="O1155" i="40" l="1"/>
  <c r="I1155" i="40" l="1"/>
  <c r="L1155" i="40" s="1"/>
  <c r="R1155" i="40"/>
  <c r="S1155" i="40" s="1"/>
  <c r="T1155" i="40" s="1"/>
  <c r="M1155" i="40"/>
  <c r="U1155" i="40" s="1"/>
  <c r="P1155" i="40"/>
  <c r="Q1155" i="40"/>
  <c r="H1156" i="40" l="1"/>
  <c r="X1156" i="40" s="1"/>
  <c r="N1156" i="40" s="1"/>
  <c r="G1156" i="40" s="1"/>
  <c r="W1155" i="40"/>
  <c r="V1155" i="40"/>
  <c r="J1156" i="40"/>
  <c r="K1156" i="40" s="1"/>
  <c r="O1156" i="40" l="1"/>
  <c r="I1156" i="40" l="1"/>
  <c r="L1156" i="40" s="1"/>
  <c r="R1156" i="40"/>
  <c r="S1156" i="40" s="1"/>
  <c r="T1156" i="40" s="1"/>
  <c r="M1156" i="40"/>
  <c r="U1156" i="40" s="1"/>
  <c r="P1156" i="40"/>
  <c r="Q1156" i="40"/>
  <c r="H1157" i="40" l="1"/>
  <c r="X1157" i="40" s="1"/>
  <c r="N1157" i="40" s="1"/>
  <c r="G1157" i="40" s="1"/>
  <c r="W1156" i="40"/>
  <c r="V1156" i="40"/>
  <c r="J1157" i="40"/>
  <c r="K1157" i="40" s="1"/>
  <c r="O1157" i="40" l="1"/>
  <c r="I1157" i="40" l="1"/>
  <c r="L1157" i="40" s="1"/>
  <c r="R1157" i="40"/>
  <c r="S1157" i="40" s="1"/>
  <c r="T1157" i="40" s="1"/>
  <c r="M1157" i="40"/>
  <c r="U1157" i="40" s="1"/>
  <c r="P1157" i="40"/>
  <c r="Q1157" i="40"/>
  <c r="H1158" i="40" l="1"/>
  <c r="X1158" i="40" s="1"/>
  <c r="N1158" i="40" s="1"/>
  <c r="G1158" i="40" s="1"/>
  <c r="W1157" i="40"/>
  <c r="V1157" i="40"/>
  <c r="J1158" i="40"/>
  <c r="K1158" i="40" s="1"/>
  <c r="O1158" i="40" l="1"/>
  <c r="I1158" i="40" l="1"/>
  <c r="L1158" i="40" s="1"/>
  <c r="R1158" i="40"/>
  <c r="S1158" i="40" s="1"/>
  <c r="T1158" i="40" s="1"/>
  <c r="M1158" i="40"/>
  <c r="U1158" i="40" s="1"/>
  <c r="P1158" i="40"/>
  <c r="Q1158" i="40"/>
  <c r="H1159" i="40" l="1"/>
  <c r="X1159" i="40" s="1"/>
  <c r="N1159" i="40" s="1"/>
  <c r="G1159" i="40" s="1"/>
  <c r="W1158" i="40"/>
  <c r="V1158" i="40"/>
  <c r="AT521" i="40" s="1"/>
  <c r="J1159" i="40"/>
  <c r="K1159" i="40" s="1"/>
  <c r="AY521" i="40" l="1"/>
  <c r="BB521" i="40" s="1"/>
  <c r="AW521" i="40"/>
  <c r="BA521" i="40" s="1"/>
  <c r="AZ521" i="40"/>
  <c r="O1159" i="40"/>
  <c r="I1159" i="40" l="1"/>
  <c r="L1159" i="40" s="1"/>
  <c r="R1159" i="40"/>
  <c r="S1159" i="40" s="1"/>
  <c r="T1159" i="40" s="1"/>
  <c r="M1159" i="40"/>
  <c r="U1159" i="40" s="1"/>
  <c r="P1159" i="40"/>
  <c r="Q1159" i="40"/>
  <c r="H1160" i="40" l="1"/>
  <c r="X1160" i="40" s="1"/>
  <c r="N1160" i="40" s="1"/>
  <c r="G1160" i="40" s="1"/>
  <c r="W1159" i="40"/>
  <c r="V1159" i="40"/>
  <c r="AT522" i="40" s="1"/>
  <c r="J1160" i="40"/>
  <c r="K1160" i="40" s="1"/>
  <c r="AZ522" i="40" l="1"/>
  <c r="AY522" i="40"/>
  <c r="BB522" i="40" s="1"/>
  <c r="AW522" i="40"/>
  <c r="BA522" i="40" s="1"/>
  <c r="O1160" i="40"/>
  <c r="I1160" i="40" l="1"/>
  <c r="L1160" i="40" s="1"/>
  <c r="R1160" i="40"/>
  <c r="S1160" i="40" s="1"/>
  <c r="T1160" i="40" s="1"/>
  <c r="M1160" i="40"/>
  <c r="U1160" i="40" s="1"/>
  <c r="P1160" i="40"/>
  <c r="Q1160" i="40"/>
  <c r="H1161" i="40" l="1"/>
  <c r="X1161" i="40" s="1"/>
  <c r="N1161" i="40" s="1"/>
  <c r="G1161" i="40" s="1"/>
  <c r="W1160" i="40"/>
  <c r="V1160" i="40"/>
  <c r="AT523" i="40" s="1"/>
  <c r="J1161" i="40"/>
  <c r="K1161" i="40" s="1"/>
  <c r="AZ523" i="40" l="1"/>
  <c r="AY523" i="40"/>
  <c r="BB523" i="40" s="1"/>
  <c r="AW523" i="40"/>
  <c r="BA523" i="40" s="1"/>
  <c r="O1161" i="40"/>
  <c r="I1161" i="40" l="1"/>
  <c r="R1161" i="40"/>
  <c r="S1161" i="40" s="1"/>
  <c r="T1161" i="40" s="1"/>
  <c r="L1161" i="40"/>
  <c r="Q1161" i="40"/>
  <c r="H1162" i="40" l="1"/>
  <c r="X1162" i="40" s="1"/>
  <c r="N1162" i="40" s="1"/>
  <c r="G1162" i="40" s="1"/>
  <c r="P1161" i="40"/>
  <c r="V1161" i="40" s="1"/>
  <c r="AT524" i="40" s="1"/>
  <c r="J1162" i="40"/>
  <c r="K1162" i="40" s="1"/>
  <c r="M1161" i="40"/>
  <c r="U1161" i="40" s="1"/>
  <c r="W1161" i="40" s="1"/>
  <c r="AY524" i="40" l="1"/>
  <c r="BB524" i="40" s="1"/>
  <c r="AW524" i="40"/>
  <c r="BA524" i="40" s="1"/>
  <c r="AZ524" i="40"/>
  <c r="O1162" i="40"/>
  <c r="I1162" i="40" l="1"/>
  <c r="L1162" i="40" s="1"/>
  <c r="R1162" i="40"/>
  <c r="S1162" i="40" s="1"/>
  <c r="T1162" i="40" s="1"/>
  <c r="M1162" i="40"/>
  <c r="P1162" i="40"/>
  <c r="Q1162" i="40"/>
  <c r="U1162" i="40" l="1"/>
  <c r="H1163" i="40"/>
  <c r="X1163" i="40" s="1"/>
  <c r="N1163" i="40" s="1"/>
  <c r="G1163" i="40" s="1"/>
  <c r="W1162" i="40"/>
  <c r="V1162" i="40"/>
  <c r="AT525" i="40" s="1"/>
  <c r="J1163" i="40"/>
  <c r="K1163" i="40" s="1"/>
  <c r="AY525" i="40" l="1"/>
  <c r="BB525" i="40" s="1"/>
  <c r="AW525" i="40"/>
  <c r="BA525" i="40" s="1"/>
  <c r="AZ525" i="40"/>
  <c r="O1163" i="40"/>
  <c r="I1163" i="40" l="1"/>
  <c r="L1163" i="40" s="1"/>
  <c r="R1163" i="40"/>
  <c r="S1163" i="40" s="1"/>
  <c r="T1163" i="40" s="1"/>
  <c r="M1163" i="40"/>
  <c r="U1163" i="40" s="1"/>
  <c r="P1163" i="40"/>
  <c r="Q1163" i="40"/>
  <c r="H1164" i="40" l="1"/>
  <c r="X1164" i="40" s="1"/>
  <c r="N1164" i="40" s="1"/>
  <c r="G1164" i="40" s="1"/>
  <c r="W1163" i="40"/>
  <c r="V1163" i="40"/>
  <c r="AT526" i="40" s="1"/>
  <c r="J1164" i="40"/>
  <c r="K1164" i="40" s="1"/>
  <c r="AW526" i="40" l="1"/>
  <c r="BA526" i="40" s="1"/>
  <c r="AZ526" i="40"/>
  <c r="AY526" i="40"/>
  <c r="BB526" i="40" s="1"/>
  <c r="O1164" i="40"/>
  <c r="I1164" i="40" l="1"/>
  <c r="R1164" i="40"/>
  <c r="S1164" i="40" s="1"/>
  <c r="T1164" i="40" s="1"/>
  <c r="L1164" i="40"/>
  <c r="Q1164" i="40"/>
  <c r="H1165" i="40" l="1"/>
  <c r="X1165" i="40" s="1"/>
  <c r="N1165" i="40" s="1"/>
  <c r="G1165" i="40" s="1"/>
  <c r="P1164" i="40"/>
  <c r="V1164" i="40" s="1"/>
  <c r="AT527" i="40" s="1"/>
  <c r="J1165" i="40"/>
  <c r="K1165" i="40" s="1"/>
  <c r="M1164" i="40"/>
  <c r="U1164" i="40" s="1"/>
  <c r="W1164" i="40" s="1"/>
  <c r="AY527" i="40" l="1"/>
  <c r="BB527" i="40" s="1"/>
  <c r="AW527" i="40"/>
  <c r="BA527" i="40" s="1"/>
  <c r="AZ527" i="40"/>
  <c r="O1165" i="40"/>
  <c r="I1165" i="40" l="1"/>
  <c r="L1165" i="40" s="1"/>
  <c r="R1165" i="40"/>
  <c r="S1165" i="40" s="1"/>
  <c r="T1165" i="40" s="1"/>
  <c r="M1165" i="40"/>
  <c r="U1165" i="40" s="1"/>
  <c r="P1165" i="40"/>
  <c r="Q1165" i="40"/>
  <c r="H1166" i="40" l="1"/>
  <c r="X1166" i="40" s="1"/>
  <c r="N1166" i="40" s="1"/>
  <c r="G1166" i="40" s="1"/>
  <c r="W1165" i="40"/>
  <c r="V1165" i="40"/>
  <c r="AT528" i="40" s="1"/>
  <c r="J1166" i="40"/>
  <c r="K1166" i="40" s="1"/>
  <c r="AW528" i="40" l="1"/>
  <c r="BA528" i="40" s="1"/>
  <c r="AY528" i="40"/>
  <c r="BB528" i="40" s="1"/>
  <c r="AZ528" i="40"/>
  <c r="O1166" i="40"/>
  <c r="I1166" i="40" l="1"/>
  <c r="L1166" i="40" s="1"/>
  <c r="M1166" i="40" s="1"/>
  <c r="R1166" i="40"/>
  <c r="S1166" i="40" s="1"/>
  <c r="T1166" i="40" s="1"/>
  <c r="Q1166" i="40"/>
  <c r="U1166" i="40" l="1"/>
  <c r="P1166" i="40"/>
  <c r="H1167" i="40"/>
  <c r="X1167" i="40" s="1"/>
  <c r="N1167" i="40" s="1"/>
  <c r="G1167" i="40" s="1"/>
  <c r="W1166" i="40"/>
  <c r="V1166" i="40"/>
  <c r="AT529" i="40" s="1"/>
  <c r="J1167" i="40"/>
  <c r="K1167" i="40" s="1"/>
  <c r="AW529" i="40" l="1"/>
  <c r="BA529" i="40" s="1"/>
  <c r="AZ529" i="40"/>
  <c r="AY529" i="40"/>
  <c r="BB529" i="40" s="1"/>
  <c r="O1167" i="40"/>
  <c r="I1167" i="40" l="1"/>
  <c r="L1167" i="40" s="1"/>
  <c r="R1167" i="40"/>
  <c r="S1167" i="40" s="1"/>
  <c r="T1167" i="40" s="1"/>
  <c r="M1167" i="40"/>
  <c r="P1167" i="40"/>
  <c r="Q1167" i="40"/>
  <c r="U1167" i="40" l="1"/>
  <c r="H1168" i="40"/>
  <c r="X1168" i="40" s="1"/>
  <c r="N1168" i="40" s="1"/>
  <c r="G1168" i="40" s="1"/>
  <c r="W1167" i="40"/>
  <c r="V1167" i="40"/>
  <c r="AT530" i="40" s="1"/>
  <c r="J1168" i="40"/>
  <c r="K1168" i="40" s="1"/>
  <c r="AW530" i="40" l="1"/>
  <c r="BA530" i="40" s="1"/>
  <c r="AZ530" i="40"/>
  <c r="AY530" i="40"/>
  <c r="BB530" i="40" s="1"/>
  <c r="O1168" i="40"/>
  <c r="I1168" i="40" l="1"/>
  <c r="L1168" i="40" s="1"/>
  <c r="R1168" i="40"/>
  <c r="S1168" i="40" s="1"/>
  <c r="T1168" i="40" s="1"/>
  <c r="M1168" i="40"/>
  <c r="P1168" i="40"/>
  <c r="Q1168" i="40"/>
  <c r="U1168" i="40" l="1"/>
  <c r="H1169" i="40"/>
  <c r="X1169" i="40" s="1"/>
  <c r="N1169" i="40" s="1"/>
  <c r="G1169" i="40" s="1"/>
  <c r="W1168" i="40"/>
  <c r="V1168" i="40"/>
  <c r="AT531" i="40" s="1"/>
  <c r="J1169" i="40"/>
  <c r="K1169" i="40" s="1"/>
  <c r="AY531" i="40" l="1"/>
  <c r="BB531" i="40" s="1"/>
  <c r="AW531" i="40"/>
  <c r="BA531" i="40" s="1"/>
  <c r="AZ531" i="40"/>
  <c r="O1169" i="40"/>
  <c r="I1169" i="40" l="1"/>
  <c r="L1169" i="40" s="1"/>
  <c r="R1169" i="40"/>
  <c r="S1169" i="40" s="1"/>
  <c r="T1169" i="40" s="1"/>
  <c r="M1169" i="40"/>
  <c r="U1169" i="40" s="1"/>
  <c r="P1169" i="40"/>
  <c r="Q1169" i="40"/>
  <c r="H1170" i="40" l="1"/>
  <c r="X1170" i="40" s="1"/>
  <c r="N1170" i="40" s="1"/>
  <c r="G1170" i="40" s="1"/>
  <c r="W1169" i="40"/>
  <c r="V1169" i="40"/>
  <c r="AT532" i="40" s="1"/>
  <c r="J1170" i="40"/>
  <c r="K1170" i="40" s="1"/>
  <c r="AZ532" i="40" l="1"/>
  <c r="AW532" i="40"/>
  <c r="BA532" i="40" s="1"/>
  <c r="AY532" i="40"/>
  <c r="BB532" i="40" s="1"/>
  <c r="O1170" i="40"/>
  <c r="I1170" i="40" l="1"/>
  <c r="L1170" i="40" s="1"/>
  <c r="R1170" i="40"/>
  <c r="S1170" i="40" s="1"/>
  <c r="T1170" i="40" s="1"/>
  <c r="M1170" i="40"/>
  <c r="P1170" i="40"/>
  <c r="Q1170" i="40"/>
  <c r="H1171" i="40" l="1"/>
  <c r="X1171" i="40" s="1"/>
  <c r="N1171" i="40" s="1"/>
  <c r="G1171" i="40" s="1"/>
  <c r="U1170" i="40"/>
  <c r="W1170" i="40" s="1"/>
  <c r="V1170" i="40"/>
  <c r="AT533" i="40" s="1"/>
  <c r="J1171" i="40" l="1"/>
  <c r="K1171" i="40" s="1"/>
  <c r="AZ533" i="40"/>
  <c r="AW533" i="40"/>
  <c r="BA533" i="40" s="1"/>
  <c r="AY533" i="40"/>
  <c r="BB533" i="40" s="1"/>
  <c r="O1171" i="40"/>
  <c r="I1171" i="40" s="1"/>
  <c r="R1171" i="40" l="1"/>
  <c r="S1171" i="40" s="1"/>
  <c r="T1171" i="40" s="1"/>
  <c r="L1171" i="40"/>
  <c r="M1171" i="40" s="1"/>
  <c r="U1171" i="40" s="1"/>
  <c r="Q1171" i="40"/>
  <c r="H1172" i="40" l="1"/>
  <c r="X1172" i="40" s="1"/>
  <c r="N1172" i="40" s="1"/>
  <c r="G1172" i="40" s="1"/>
  <c r="W1171" i="40"/>
  <c r="P1171" i="40"/>
  <c r="V1171" i="40" s="1"/>
  <c r="AT534" i="40" s="1"/>
  <c r="J1172" i="40"/>
  <c r="K1172" i="40" s="1"/>
  <c r="AZ534" i="40" l="1"/>
  <c r="AY534" i="40"/>
  <c r="BB534" i="40" s="1"/>
  <c r="AW534" i="40"/>
  <c r="BA534" i="40" s="1"/>
  <c r="O1172" i="40"/>
  <c r="I1172" i="40" l="1"/>
  <c r="R1172" i="40"/>
  <c r="S1172" i="40" s="1"/>
  <c r="T1172" i="40" s="1"/>
  <c r="L1172" i="40"/>
  <c r="M1172" i="40" s="1"/>
  <c r="U1172" i="40" s="1"/>
  <c r="Q1172" i="40"/>
  <c r="H1173" i="40" l="1"/>
  <c r="X1173" i="40" s="1"/>
  <c r="N1173" i="40" s="1"/>
  <c r="G1173" i="40" s="1"/>
  <c r="W1172" i="40"/>
  <c r="P1172" i="40"/>
  <c r="V1172" i="40" s="1"/>
  <c r="AT535" i="40" s="1"/>
  <c r="J1173" i="40"/>
  <c r="K1173" i="40" s="1"/>
  <c r="AZ535" i="40" l="1"/>
  <c r="AY535" i="40"/>
  <c r="BB535" i="40" s="1"/>
  <c r="AW535" i="40"/>
  <c r="BA535" i="40" s="1"/>
  <c r="O1173" i="40"/>
  <c r="I1173" i="40" l="1"/>
  <c r="R1173" i="40"/>
  <c r="S1173" i="40" s="1"/>
  <c r="T1173" i="40" s="1"/>
  <c r="L1173" i="40"/>
  <c r="M1173" i="40" s="1"/>
  <c r="U1173" i="40" s="1"/>
  <c r="Q1173" i="40"/>
  <c r="H1174" i="40" l="1"/>
  <c r="X1174" i="40" s="1"/>
  <c r="N1174" i="40" s="1"/>
  <c r="G1174" i="40" s="1"/>
  <c r="W1173" i="40"/>
  <c r="P1173" i="40"/>
  <c r="V1173" i="40" s="1"/>
  <c r="AT536" i="40" s="1"/>
  <c r="J1174" i="40"/>
  <c r="K1174" i="40" s="1"/>
  <c r="AZ536" i="40" l="1"/>
  <c r="AY536" i="40"/>
  <c r="BB536" i="40" s="1"/>
  <c r="AW536" i="40"/>
  <c r="BA536" i="40" s="1"/>
  <c r="O1174" i="40"/>
  <c r="Q1174" i="40" s="1"/>
  <c r="H1175" i="40" l="1"/>
  <c r="X1175" i="40" s="1"/>
  <c r="N1175" i="40" s="1"/>
  <c r="G1175" i="40" s="1"/>
  <c r="I1174" i="40"/>
  <c r="L1174" i="40" s="1"/>
  <c r="R1174" i="40"/>
  <c r="S1174" i="40" s="1"/>
  <c r="T1174" i="40" s="1"/>
  <c r="J1175" i="40"/>
  <c r="K1175" i="40" s="1"/>
  <c r="M1174" i="40"/>
  <c r="P1174" i="40"/>
  <c r="U1174" i="40" l="1"/>
  <c r="W1174" i="40" s="1"/>
  <c r="V1174" i="40"/>
  <c r="AT537" i="40" s="1"/>
  <c r="O1175" i="40"/>
  <c r="I1175" i="40" s="1"/>
  <c r="L1175" i="40" s="1"/>
  <c r="AZ537" i="40" l="1"/>
  <c r="AY537" i="40"/>
  <c r="BB537" i="40" s="1"/>
  <c r="AW537" i="40"/>
  <c r="BA537" i="40" s="1"/>
  <c r="R1175" i="40"/>
  <c r="S1175" i="40" s="1"/>
  <c r="T1175" i="40" s="1"/>
  <c r="M1175" i="40"/>
  <c r="U1175" i="40" s="1"/>
  <c r="P1175" i="40"/>
  <c r="V1175" i="40" s="1"/>
  <c r="AT538" i="40" s="1"/>
  <c r="Q1175" i="40"/>
  <c r="AZ538" i="40" l="1"/>
  <c r="AY538" i="40"/>
  <c r="BB538" i="40" s="1"/>
  <c r="AW538" i="40"/>
  <c r="BA538" i="40" s="1"/>
  <c r="H1176" i="40"/>
  <c r="X1176" i="40" s="1"/>
  <c r="N1176" i="40" s="1"/>
  <c r="G1176" i="40" s="1"/>
  <c r="W1175" i="40"/>
  <c r="J1176" i="40"/>
  <c r="K1176" i="40" s="1"/>
  <c r="O1176" i="40" l="1"/>
  <c r="I1176" i="40" l="1"/>
  <c r="L1176" i="40" s="1"/>
  <c r="R1176" i="40"/>
  <c r="S1176" i="40" s="1"/>
  <c r="T1176" i="40" s="1"/>
  <c r="M1176" i="40"/>
  <c r="U1176" i="40" s="1"/>
  <c r="P1176" i="40"/>
  <c r="Q1176" i="40"/>
  <c r="H1177" i="40" l="1"/>
  <c r="X1177" i="40" s="1"/>
  <c r="N1177" i="40" s="1"/>
  <c r="G1177" i="40" s="1"/>
  <c r="W1176" i="40"/>
  <c r="V1176" i="40"/>
  <c r="AT539" i="40" s="1"/>
  <c r="J1177" i="40"/>
  <c r="K1177" i="40" s="1"/>
  <c r="AZ539" i="40" l="1"/>
  <c r="AY539" i="40"/>
  <c r="BB539" i="40" s="1"/>
  <c r="AW539" i="40"/>
  <c r="BA539" i="40" s="1"/>
  <c r="O1177" i="40"/>
  <c r="I1177" i="40" l="1"/>
  <c r="L1177" i="40" s="1"/>
  <c r="R1177" i="40"/>
  <c r="S1177" i="40" s="1"/>
  <c r="T1177" i="40" s="1"/>
  <c r="M1177" i="40"/>
  <c r="P1177" i="40"/>
  <c r="Q1177" i="40"/>
  <c r="U1177" i="40" l="1"/>
  <c r="H1178" i="40"/>
  <c r="X1178" i="40" s="1"/>
  <c r="N1178" i="40" s="1"/>
  <c r="G1178" i="40" s="1"/>
  <c r="W1177" i="40"/>
  <c r="V1177" i="40"/>
  <c r="AT540" i="40" s="1"/>
  <c r="J1178" i="40"/>
  <c r="K1178" i="40" s="1"/>
  <c r="AZ540" i="40" l="1"/>
  <c r="AY540" i="40"/>
  <c r="BB540" i="40" s="1"/>
  <c r="AW540" i="40"/>
  <c r="BA540" i="40" s="1"/>
  <c r="O1178" i="40"/>
  <c r="I1178" i="40" l="1"/>
  <c r="L1178" i="40" s="1"/>
  <c r="R1178" i="40"/>
  <c r="S1178" i="40" s="1"/>
  <c r="T1178" i="40" s="1"/>
  <c r="M1178" i="40"/>
  <c r="U1178" i="40" s="1"/>
  <c r="P1178" i="40"/>
  <c r="Q1178" i="40"/>
  <c r="H1179" i="40" l="1"/>
  <c r="X1179" i="40" s="1"/>
  <c r="N1179" i="40" s="1"/>
  <c r="G1179" i="40" s="1"/>
  <c r="W1178" i="40"/>
  <c r="V1178" i="40"/>
  <c r="AT541" i="40" s="1"/>
  <c r="J1179" i="40"/>
  <c r="K1179" i="40" s="1"/>
  <c r="AZ541" i="40" l="1"/>
  <c r="AY541" i="40"/>
  <c r="BB541" i="40" s="1"/>
  <c r="AW541" i="40"/>
  <c r="BA541" i="40" s="1"/>
  <c r="O1179" i="40"/>
  <c r="I1179" i="40" l="1"/>
  <c r="L1179" i="40" s="1"/>
  <c r="R1179" i="40"/>
  <c r="S1179" i="40" s="1"/>
  <c r="T1179" i="40" s="1"/>
  <c r="M1179" i="40"/>
  <c r="U1179" i="40" s="1"/>
  <c r="P1179" i="40"/>
  <c r="Q1179" i="40"/>
  <c r="H1180" i="40" l="1"/>
  <c r="X1180" i="40" s="1"/>
  <c r="N1180" i="40" s="1"/>
  <c r="G1180" i="40" s="1"/>
  <c r="W1179" i="40"/>
  <c r="V1179" i="40"/>
  <c r="AT542" i="40" s="1"/>
  <c r="J1180" i="40"/>
  <c r="K1180" i="40" s="1"/>
  <c r="AZ542" i="40" l="1"/>
  <c r="AY542" i="40"/>
  <c r="BB542" i="40" s="1"/>
  <c r="AW542" i="40"/>
  <c r="BA542" i="40" s="1"/>
  <c r="O1180" i="40"/>
  <c r="I1180" i="40" l="1"/>
  <c r="L1180" i="40" s="1"/>
  <c r="R1180" i="40"/>
  <c r="S1180" i="40" s="1"/>
  <c r="T1180" i="40" s="1"/>
  <c r="M1180" i="40"/>
  <c r="P1180" i="40"/>
  <c r="Q1180" i="40"/>
  <c r="U1180" i="40" l="1"/>
  <c r="H1181" i="40"/>
  <c r="X1181" i="40" s="1"/>
  <c r="N1181" i="40" s="1"/>
  <c r="G1181" i="40" s="1"/>
  <c r="W1180" i="40"/>
  <c r="V1180" i="40"/>
  <c r="AT543" i="40" s="1"/>
  <c r="J1181" i="40"/>
  <c r="K1181" i="40" s="1"/>
  <c r="AZ543" i="40" l="1"/>
  <c r="AY543" i="40"/>
  <c r="BB543" i="40" s="1"/>
  <c r="AW543" i="40"/>
  <c r="BA543" i="40" s="1"/>
  <c r="O1181" i="40"/>
  <c r="I1181" i="40" l="1"/>
  <c r="L1181" i="40" s="1"/>
  <c r="R1181" i="40"/>
  <c r="S1181" i="40" s="1"/>
  <c r="T1181" i="40" s="1"/>
  <c r="M1181" i="40"/>
  <c r="P1181" i="40"/>
  <c r="Q1181" i="40"/>
  <c r="U1181" i="40" l="1"/>
  <c r="H1182" i="40"/>
  <c r="X1182" i="40" s="1"/>
  <c r="N1182" i="40" s="1"/>
  <c r="G1182" i="40" s="1"/>
  <c r="W1181" i="40"/>
  <c r="V1181" i="40"/>
  <c r="AT544" i="40" s="1"/>
  <c r="J1182" i="40"/>
  <c r="K1182" i="40" s="1"/>
  <c r="AZ544" i="40" l="1"/>
  <c r="AY544" i="40"/>
  <c r="BB544" i="40" s="1"/>
  <c r="AW544" i="40"/>
  <c r="BA544" i="40" s="1"/>
  <c r="O1182" i="40"/>
  <c r="I1182" i="40" l="1"/>
  <c r="L1182" i="40" s="1"/>
  <c r="R1182" i="40"/>
  <c r="S1182" i="40" s="1"/>
  <c r="T1182" i="40" s="1"/>
  <c r="M1182" i="40"/>
  <c r="U1182" i="40" s="1"/>
  <c r="P1182" i="40"/>
  <c r="Q1182" i="40"/>
  <c r="H1183" i="40" l="1"/>
  <c r="X1183" i="40" s="1"/>
  <c r="N1183" i="40" s="1"/>
  <c r="G1183" i="40" s="1"/>
  <c r="W1182" i="40"/>
  <c r="V1182" i="40"/>
  <c r="AT545" i="40" s="1"/>
  <c r="J1183" i="40"/>
  <c r="K1183" i="40" s="1"/>
  <c r="AZ545" i="40" l="1"/>
  <c r="AY545" i="40"/>
  <c r="BB545" i="40" s="1"/>
  <c r="AW545" i="40"/>
  <c r="BA545" i="40" s="1"/>
  <c r="O1183" i="40"/>
  <c r="I1183" i="40" l="1"/>
  <c r="L1183" i="40" s="1"/>
  <c r="R1183" i="40"/>
  <c r="S1183" i="40" s="1"/>
  <c r="T1183" i="40" s="1"/>
  <c r="M1183" i="40"/>
  <c r="P1183" i="40"/>
  <c r="Q1183" i="40"/>
  <c r="U1183" i="40" l="1"/>
  <c r="H1184" i="40"/>
  <c r="X1184" i="40" s="1"/>
  <c r="N1184" i="40" s="1"/>
  <c r="G1184" i="40" s="1"/>
  <c r="W1183" i="40"/>
  <c r="V1183" i="40"/>
  <c r="AT546" i="40" s="1"/>
  <c r="J1184" i="40"/>
  <c r="K1184" i="40" s="1"/>
  <c r="AZ546" i="40" l="1"/>
  <c r="AY546" i="40"/>
  <c r="BB546" i="40" s="1"/>
  <c r="AW546" i="40"/>
  <c r="BA546" i="40" s="1"/>
  <c r="O1184" i="40"/>
  <c r="I1184" i="40" l="1"/>
  <c r="R1184" i="40"/>
  <c r="S1184" i="40" s="1"/>
  <c r="T1184" i="40" s="1"/>
  <c r="L1184" i="40"/>
  <c r="Q1184" i="40"/>
  <c r="P1184" i="40" l="1"/>
  <c r="V1184" i="40"/>
  <c r="AT547" i="40" s="1"/>
  <c r="H1185" i="40"/>
  <c r="X1185" i="40" s="1"/>
  <c r="N1185" i="40" s="1"/>
  <c r="G1185" i="40" s="1"/>
  <c r="M1184" i="40"/>
  <c r="U1184" i="40" s="1"/>
  <c r="W1184" i="40" s="1"/>
  <c r="J1185" i="40"/>
  <c r="K1185" i="40" s="1"/>
  <c r="AY547" i="40" l="1"/>
  <c r="BB547" i="40" s="1"/>
  <c r="AW547" i="40"/>
  <c r="BA547" i="40" s="1"/>
  <c r="AZ547" i="40"/>
  <c r="O1185" i="40"/>
  <c r="I1185" i="40" l="1"/>
  <c r="L1185" i="40" s="1"/>
  <c r="P1185" i="40" s="1"/>
  <c r="R1185" i="40"/>
  <c r="S1185" i="40" s="1"/>
  <c r="T1185" i="40" s="1"/>
  <c r="Q1185" i="40"/>
  <c r="M1185" i="40" l="1"/>
  <c r="U1185" i="40" s="1"/>
  <c r="H1186" i="40"/>
  <c r="X1186" i="40" s="1"/>
  <c r="N1186" i="40" s="1"/>
  <c r="G1186" i="40" s="1"/>
  <c r="W1185" i="40"/>
  <c r="V1185" i="40"/>
  <c r="AT548" i="40" s="1"/>
  <c r="J1186" i="40"/>
  <c r="K1186" i="40" s="1"/>
  <c r="AW548" i="40" l="1"/>
  <c r="BA548" i="40" s="1"/>
  <c r="AZ548" i="40"/>
  <c r="AY548" i="40"/>
  <c r="BB548" i="40" s="1"/>
  <c r="O1186" i="40"/>
  <c r="I1186" i="40" l="1"/>
  <c r="L1186" i="40" s="1"/>
  <c r="R1186" i="40"/>
  <c r="S1186" i="40" s="1"/>
  <c r="T1186" i="40" s="1"/>
  <c r="M1186" i="40"/>
  <c r="P1186" i="40"/>
  <c r="Q1186" i="40"/>
  <c r="U1186" i="40" l="1"/>
  <c r="H1187" i="40"/>
  <c r="X1187" i="40" s="1"/>
  <c r="N1187" i="40" s="1"/>
  <c r="G1187" i="40" s="1"/>
  <c r="W1186" i="40"/>
  <c r="V1186" i="40"/>
  <c r="AT549" i="40" s="1"/>
  <c r="J1187" i="40"/>
  <c r="K1187" i="40" s="1"/>
  <c r="AW549" i="40" l="1"/>
  <c r="BA549" i="40" s="1"/>
  <c r="AZ549" i="40"/>
  <c r="AY549" i="40"/>
  <c r="BB549" i="40" s="1"/>
  <c r="O1187" i="40"/>
  <c r="I1187" i="40" l="1"/>
  <c r="L1187" i="40" s="1"/>
  <c r="R1187" i="40"/>
  <c r="S1187" i="40" s="1"/>
  <c r="T1187" i="40" s="1"/>
  <c r="M1187" i="40"/>
  <c r="U1187" i="40" s="1"/>
  <c r="P1187" i="40"/>
  <c r="Q1187" i="40"/>
  <c r="H1188" i="40" l="1"/>
  <c r="X1188" i="40" s="1"/>
  <c r="N1188" i="40" s="1"/>
  <c r="G1188" i="40" s="1"/>
  <c r="W1187" i="40"/>
  <c r="V1187" i="40"/>
  <c r="AT550" i="40" s="1"/>
  <c r="J1188" i="40"/>
  <c r="K1188" i="40" s="1"/>
  <c r="AW550" i="40" l="1"/>
  <c r="BA550" i="40" s="1"/>
  <c r="AZ550" i="40"/>
  <c r="AY550" i="40"/>
  <c r="BB550" i="40" s="1"/>
  <c r="O1188" i="40"/>
  <c r="I1188" i="40" l="1"/>
  <c r="L1188" i="40" s="1"/>
  <c r="R1188" i="40"/>
  <c r="S1188" i="40" s="1"/>
  <c r="T1188" i="40" s="1"/>
  <c r="M1188" i="40"/>
  <c r="U1188" i="40" s="1"/>
  <c r="P1188" i="40"/>
  <c r="Q1188" i="40"/>
  <c r="H1189" i="40" l="1"/>
  <c r="X1189" i="40" s="1"/>
  <c r="N1189" i="40" s="1"/>
  <c r="G1189" i="40" s="1"/>
  <c r="W1188" i="40"/>
  <c r="V1188" i="40"/>
  <c r="AT551" i="40" s="1"/>
  <c r="J1189" i="40"/>
  <c r="K1189" i="40" s="1"/>
  <c r="AY551" i="40" l="1"/>
  <c r="BB551" i="40" s="1"/>
  <c r="AW551" i="40"/>
  <c r="BA551" i="40" s="1"/>
  <c r="AZ551" i="40"/>
  <c r="O1189" i="40"/>
  <c r="I1189" i="40" l="1"/>
  <c r="L1189" i="40" s="1"/>
  <c r="R1189" i="40"/>
  <c r="S1189" i="40" s="1"/>
  <c r="T1189" i="40" s="1"/>
  <c r="M1189" i="40"/>
  <c r="U1189" i="40" s="1"/>
  <c r="P1189" i="40"/>
  <c r="Q1189" i="40"/>
  <c r="H1190" i="40" l="1"/>
  <c r="X1190" i="40" s="1"/>
  <c r="N1190" i="40" s="1"/>
  <c r="G1190" i="40" s="1"/>
  <c r="W1189" i="40"/>
  <c r="V1189" i="40"/>
  <c r="AT552" i="40" s="1"/>
  <c r="J1190" i="40"/>
  <c r="K1190" i="40" s="1"/>
  <c r="AZ552" i="40" l="1"/>
  <c r="AY552" i="40"/>
  <c r="BB552" i="40" s="1"/>
  <c r="AW552" i="40"/>
  <c r="BA552" i="40" s="1"/>
  <c r="O1190" i="40"/>
  <c r="I1190" i="40" l="1"/>
  <c r="L1190" i="40" s="1"/>
  <c r="R1190" i="40"/>
  <c r="S1190" i="40" s="1"/>
  <c r="T1190" i="40" s="1"/>
  <c r="M1190" i="40"/>
  <c r="P1190" i="40"/>
  <c r="Q1190" i="40"/>
  <c r="H1191" i="40" l="1"/>
  <c r="X1191" i="40" s="1"/>
  <c r="N1191" i="40" s="1"/>
  <c r="G1191" i="40" s="1"/>
  <c r="U1190" i="40"/>
  <c r="W1190" i="40" s="1"/>
  <c r="V1190" i="40"/>
  <c r="AT553" i="40" s="1"/>
  <c r="J1191" i="40"/>
  <c r="K1191" i="40" s="1"/>
  <c r="AZ553" i="40" l="1"/>
  <c r="AY553" i="40"/>
  <c r="BB553" i="40" s="1"/>
  <c r="AW553" i="40"/>
  <c r="BA553" i="40" s="1"/>
  <c r="O1191" i="40"/>
  <c r="I1191" i="40" s="1"/>
  <c r="L1191" i="40" s="1"/>
  <c r="R1191" i="40" l="1"/>
  <c r="M1191" i="40"/>
  <c r="P1191" i="40"/>
  <c r="V1191" i="40" s="1"/>
  <c r="AT554" i="40" s="1"/>
  <c r="Q1191" i="40"/>
  <c r="AZ554" i="40" l="1"/>
  <c r="AW554" i="40"/>
  <c r="BA554" i="40" s="1"/>
  <c r="AY554" i="40"/>
  <c r="BB554" i="40" s="1"/>
  <c r="H1192" i="40"/>
  <c r="X1192" i="40" s="1"/>
  <c r="N1192" i="40" s="1"/>
  <c r="G1192" i="40" s="1"/>
  <c r="S1191" i="40"/>
  <c r="T1191" i="40"/>
  <c r="J1192" i="40"/>
  <c r="K1192" i="40" s="1"/>
  <c r="U1191" i="40" l="1"/>
  <c r="W1191" i="40" s="1"/>
  <c r="O1192" i="40"/>
  <c r="I1192" i="40" s="1"/>
  <c r="L1192" i="40" s="1"/>
  <c r="Q1192" i="40"/>
  <c r="H1193" i="40" l="1"/>
  <c r="X1193" i="40" s="1"/>
  <c r="N1193" i="40" s="1"/>
  <c r="G1193" i="40" s="1"/>
  <c r="R1192" i="40"/>
  <c r="J1193" i="40"/>
  <c r="K1193" i="40" s="1"/>
  <c r="M1192" i="40"/>
  <c r="P1192" i="40"/>
  <c r="V1192" i="40" s="1"/>
  <c r="AT555" i="40" s="1"/>
  <c r="AZ555" i="40" l="1"/>
  <c r="AW555" i="40"/>
  <c r="BA555" i="40" s="1"/>
  <c r="AY555" i="40"/>
  <c r="BB555" i="40" s="1"/>
  <c r="S1192" i="40"/>
  <c r="T1192" i="40"/>
  <c r="O1193" i="40"/>
  <c r="R1193" i="40" l="1"/>
  <c r="U1192" i="40"/>
  <c r="W1192" i="40" s="1"/>
  <c r="Q1193" i="40"/>
  <c r="H1194" i="40" l="1"/>
  <c r="X1194" i="40" s="1"/>
  <c r="N1194" i="40" s="1"/>
  <c r="G1194" i="40" s="1"/>
  <c r="S1193" i="40"/>
  <c r="T1193" i="40" s="1"/>
  <c r="I1193" i="40"/>
  <c r="J1194" i="40"/>
  <c r="K1194" i="40" s="1"/>
  <c r="L1193" i="40" l="1"/>
  <c r="M1193" i="40"/>
  <c r="U1193" i="40" s="1"/>
  <c r="W1193" i="40" s="1"/>
  <c r="O1194" i="40"/>
  <c r="I1194" i="40" s="1"/>
  <c r="R1194" i="40" l="1"/>
  <c r="S1194" i="40"/>
  <c r="T1194" i="40"/>
  <c r="P1193" i="40"/>
  <c r="V1193" i="40" s="1"/>
  <c r="AT556" i="40" s="1"/>
  <c r="L1194" i="40"/>
  <c r="Q1194" i="40"/>
  <c r="AZ556" i="40" l="1"/>
  <c r="AW556" i="40"/>
  <c r="BA556" i="40" s="1"/>
  <c r="AY556" i="40"/>
  <c r="BB556" i="40" s="1"/>
  <c r="P1194" i="40"/>
  <c r="V1194" i="40" s="1"/>
  <c r="AT557" i="40" s="1"/>
  <c r="H1195" i="40"/>
  <c r="X1195" i="40" s="1"/>
  <c r="N1195" i="40" s="1"/>
  <c r="G1195" i="40" s="1"/>
  <c r="J1195" i="40"/>
  <c r="K1195" i="40" s="1"/>
  <c r="M1194" i="40"/>
  <c r="U1194" i="40" s="1"/>
  <c r="W1194" i="40" s="1"/>
  <c r="AZ557" i="40" l="1"/>
  <c r="AW557" i="40"/>
  <c r="BA557" i="40" s="1"/>
  <c r="AY557" i="40"/>
  <c r="BB557" i="40" s="1"/>
  <c r="O1195" i="40"/>
  <c r="I1195" i="40" l="1"/>
  <c r="L1195" i="40" s="1"/>
  <c r="R1195" i="40"/>
  <c r="S1195" i="40" s="1"/>
  <c r="T1195" i="40" s="1"/>
  <c r="M1195" i="40"/>
  <c r="U1195" i="40" s="1"/>
  <c r="P1195" i="40"/>
  <c r="Q1195" i="40"/>
  <c r="H1196" i="40" l="1"/>
  <c r="X1196" i="40" s="1"/>
  <c r="N1196" i="40" s="1"/>
  <c r="G1196" i="40" s="1"/>
  <c r="W1195" i="40"/>
  <c r="V1195" i="40"/>
  <c r="AT558" i="40" s="1"/>
  <c r="J1196" i="40"/>
  <c r="K1196" i="40" s="1"/>
  <c r="AZ558" i="40" l="1"/>
  <c r="AY558" i="40"/>
  <c r="BB558" i="40" s="1"/>
  <c r="AW558" i="40"/>
  <c r="BA558" i="40" s="1"/>
  <c r="O1196" i="40"/>
  <c r="I1196" i="40" l="1"/>
  <c r="L1196" i="40" s="1"/>
  <c r="R1196" i="40"/>
  <c r="S1196" i="40" s="1"/>
  <c r="T1196" i="40" s="1"/>
  <c r="M1196" i="40"/>
  <c r="U1196" i="40" s="1"/>
  <c r="P1196" i="40"/>
  <c r="Q1196" i="40"/>
  <c r="H1197" i="40" l="1"/>
  <c r="X1197" i="40" s="1"/>
  <c r="N1197" i="40" s="1"/>
  <c r="G1197" i="40" s="1"/>
  <c r="W1196" i="40"/>
  <c r="V1196" i="40"/>
  <c r="AT559" i="40" s="1"/>
  <c r="J1197" i="40"/>
  <c r="K1197" i="40" s="1"/>
  <c r="AZ559" i="40" l="1"/>
  <c r="AY559" i="40"/>
  <c r="BB559" i="40" s="1"/>
  <c r="AW559" i="40"/>
  <c r="BA559" i="40" s="1"/>
  <c r="O1197" i="40"/>
  <c r="I1197" i="40" l="1"/>
  <c r="L1197" i="40" s="1"/>
  <c r="R1197" i="40"/>
  <c r="S1197" i="40" s="1"/>
  <c r="T1197" i="40" s="1"/>
  <c r="M1197" i="40"/>
  <c r="U1197" i="40" s="1"/>
  <c r="P1197" i="40"/>
  <c r="Q1197" i="40"/>
  <c r="H1198" i="40" l="1"/>
  <c r="X1198" i="40" s="1"/>
  <c r="N1198" i="40" s="1"/>
  <c r="G1198" i="40" s="1"/>
  <c r="W1197" i="40"/>
  <c r="V1197" i="40"/>
  <c r="AT560" i="40" s="1"/>
  <c r="J1198" i="40"/>
  <c r="K1198" i="40" s="1"/>
  <c r="AZ560" i="40" l="1"/>
  <c r="AY560" i="40"/>
  <c r="BB560" i="40" s="1"/>
  <c r="AW560" i="40"/>
  <c r="BA560" i="40" s="1"/>
  <c r="O1198" i="40"/>
  <c r="I1198" i="40" l="1"/>
  <c r="L1198" i="40" s="1"/>
  <c r="R1198" i="40"/>
  <c r="S1198" i="40" s="1"/>
  <c r="T1198" i="40" s="1"/>
  <c r="M1198" i="40"/>
  <c r="U1198" i="40" s="1"/>
  <c r="P1198" i="40"/>
  <c r="Q1198" i="40"/>
  <c r="H1199" i="40" l="1"/>
  <c r="X1199" i="40" s="1"/>
  <c r="N1199" i="40" s="1"/>
  <c r="G1199" i="40" s="1"/>
  <c r="W1198" i="40"/>
  <c r="V1198" i="40"/>
  <c r="AT561" i="40" s="1"/>
  <c r="AZ561" i="40" l="1"/>
  <c r="AY561" i="40"/>
  <c r="BB561" i="40" s="1"/>
  <c r="AW561" i="40"/>
  <c r="BA561" i="40" s="1"/>
  <c r="J1199" i="40"/>
  <c r="K1199" i="40" s="1"/>
  <c r="O1199" i="40" s="1"/>
  <c r="I1199" i="40" l="1"/>
  <c r="L1199" i="40" s="1"/>
  <c r="R1199" i="40"/>
  <c r="S1199" i="40" s="1"/>
  <c r="T1199" i="40" s="1"/>
  <c r="M1199" i="40"/>
  <c r="U1199" i="40" s="1"/>
  <c r="P1199" i="40"/>
  <c r="Q1199" i="40"/>
  <c r="H1200" i="40" l="1"/>
  <c r="X1200" i="40" s="1"/>
  <c r="N1200" i="40" s="1"/>
  <c r="G1200" i="40" s="1"/>
  <c r="W1199" i="40"/>
  <c r="V1199" i="40"/>
  <c r="AT562" i="40" s="1"/>
  <c r="J1200" i="40"/>
  <c r="K1200" i="40" s="1"/>
  <c r="AZ562" i="40" l="1"/>
  <c r="AY562" i="40"/>
  <c r="BB562" i="40" s="1"/>
  <c r="AW562" i="40"/>
  <c r="BA562" i="40" s="1"/>
  <c r="O1200" i="40"/>
  <c r="I1200" i="40" l="1"/>
  <c r="L1200" i="40" s="1"/>
  <c r="R1200" i="40"/>
  <c r="S1200" i="40" s="1"/>
  <c r="T1200" i="40" s="1"/>
  <c r="M1200" i="40"/>
  <c r="U1200" i="40" s="1"/>
  <c r="P1200" i="40"/>
  <c r="Q1200" i="40"/>
  <c r="H1201" i="40" l="1"/>
  <c r="X1201" i="40" s="1"/>
  <c r="N1201" i="40" s="1"/>
  <c r="G1201" i="40" s="1"/>
  <c r="W1200" i="40"/>
  <c r="V1200" i="40"/>
  <c r="AT563" i="40" s="1"/>
  <c r="J1201" i="40"/>
  <c r="K1201" i="40" s="1"/>
  <c r="AZ563" i="40" l="1"/>
  <c r="AY563" i="40"/>
  <c r="BB563" i="40" s="1"/>
  <c r="AW563" i="40"/>
  <c r="BA563" i="40" s="1"/>
  <c r="O1201" i="40"/>
  <c r="I1201" i="40" l="1"/>
  <c r="R1201" i="40"/>
  <c r="S1201" i="40" s="1"/>
  <c r="T1201" i="40" s="1"/>
  <c r="L1201" i="40"/>
  <c r="M1201" i="40" s="1"/>
  <c r="U1201" i="40" s="1"/>
  <c r="Q1201" i="40"/>
  <c r="H1202" i="40" l="1"/>
  <c r="X1202" i="40" s="1"/>
  <c r="N1202" i="40" s="1"/>
  <c r="G1202" i="40" s="1"/>
  <c r="W1201" i="40"/>
  <c r="P1201" i="40"/>
  <c r="V1201" i="40" s="1"/>
  <c r="AT564" i="40" s="1"/>
  <c r="J1202" i="40"/>
  <c r="K1202" i="40" s="1"/>
  <c r="AZ564" i="40" l="1"/>
  <c r="AY564" i="40"/>
  <c r="BB564" i="40" s="1"/>
  <c r="AW564" i="40"/>
  <c r="BA564" i="40" s="1"/>
  <c r="O1202" i="40"/>
  <c r="I1202" i="40" l="1"/>
  <c r="L1202" i="40" s="1"/>
  <c r="R1202" i="40"/>
  <c r="S1202" i="40" s="1"/>
  <c r="T1202" i="40" s="1"/>
  <c r="M1202" i="40"/>
  <c r="P1202" i="40"/>
  <c r="Q1202" i="40"/>
  <c r="U1202" i="40" l="1"/>
  <c r="H1203" i="40"/>
  <c r="X1203" i="40" s="1"/>
  <c r="N1203" i="40" s="1"/>
  <c r="G1203" i="40" s="1"/>
  <c r="W1202" i="40"/>
  <c r="V1202" i="40"/>
  <c r="AT565" i="40" s="1"/>
  <c r="J1203" i="40"/>
  <c r="K1203" i="40" s="1"/>
  <c r="AY565" i="40" l="1"/>
  <c r="BB565" i="40" s="1"/>
  <c r="AZ565" i="40"/>
  <c r="AW565" i="40"/>
  <c r="BA565" i="40" s="1"/>
  <c r="O1203" i="40"/>
  <c r="I1203" i="40" l="1"/>
  <c r="R1203" i="40"/>
  <c r="S1203" i="40" s="1"/>
  <c r="T1203" i="40" s="1"/>
  <c r="L1203" i="40"/>
  <c r="Q1203" i="40"/>
  <c r="H1204" i="40" l="1"/>
  <c r="X1204" i="40" s="1"/>
  <c r="N1204" i="40" s="1"/>
  <c r="G1204" i="40" s="1"/>
  <c r="P1203" i="40"/>
  <c r="V1203" i="40" s="1"/>
  <c r="AT566" i="40" s="1"/>
  <c r="J1204" i="40"/>
  <c r="K1204" i="40" s="1"/>
  <c r="M1203" i="40"/>
  <c r="U1203" i="40" s="1"/>
  <c r="W1203" i="40" s="1"/>
  <c r="AZ566" i="40" l="1"/>
  <c r="AY566" i="40"/>
  <c r="BB566" i="40" s="1"/>
  <c r="AW566" i="40"/>
  <c r="BA566" i="40" s="1"/>
  <c r="O1204" i="40"/>
  <c r="I1204" i="40" l="1"/>
  <c r="R1204" i="40"/>
  <c r="S1204" i="40" s="1"/>
  <c r="T1204" i="40" s="1"/>
  <c r="L1204" i="40"/>
  <c r="Q1204" i="40"/>
  <c r="H1205" i="40" l="1"/>
  <c r="X1205" i="40" s="1"/>
  <c r="N1205" i="40" s="1"/>
  <c r="G1205" i="40" s="1"/>
  <c r="P1204" i="40"/>
  <c r="V1204" i="40" s="1"/>
  <c r="AT567" i="40" s="1"/>
  <c r="J1205" i="40"/>
  <c r="K1205" i="40" s="1"/>
  <c r="M1204" i="40"/>
  <c r="U1204" i="40" s="1"/>
  <c r="W1204" i="40" s="1"/>
  <c r="AZ567" i="40" l="1"/>
  <c r="AY567" i="40"/>
  <c r="BB567" i="40" s="1"/>
  <c r="AW567" i="40"/>
  <c r="BA567" i="40" s="1"/>
  <c r="O1205" i="40"/>
  <c r="I1205" i="40" l="1"/>
  <c r="L1205" i="40" s="1"/>
  <c r="R1205" i="40"/>
  <c r="S1205" i="40" s="1"/>
  <c r="T1205" i="40" s="1"/>
  <c r="M1205" i="40"/>
  <c r="U1205" i="40" s="1"/>
  <c r="P1205" i="40"/>
  <c r="Q1205" i="40"/>
  <c r="H1206" i="40" l="1"/>
  <c r="X1206" i="40" s="1"/>
  <c r="N1206" i="40" s="1"/>
  <c r="G1206" i="40" s="1"/>
  <c r="W1205" i="40"/>
  <c r="V1205" i="40"/>
  <c r="AT568" i="40" s="1"/>
  <c r="J1206" i="40"/>
  <c r="K1206" i="40" s="1"/>
  <c r="AW568" i="40" l="1"/>
  <c r="BA568" i="40" s="1"/>
  <c r="AY568" i="40"/>
  <c r="BB568" i="40" s="1"/>
  <c r="AZ568" i="40"/>
  <c r="O1206" i="40"/>
  <c r="Q1206" i="40"/>
  <c r="H1207" i="40" l="1"/>
  <c r="X1207" i="40" s="1"/>
  <c r="N1207" i="40" s="1"/>
  <c r="G1207" i="40" s="1"/>
  <c r="I1206" i="40"/>
  <c r="R1206" i="40"/>
  <c r="S1206" i="40" s="1"/>
  <c r="T1206" i="40" s="1"/>
  <c r="J1207" i="40"/>
  <c r="K1207" i="40" s="1"/>
  <c r="L1206" i="40"/>
  <c r="M1206" i="40" s="1"/>
  <c r="U1206" i="40" s="1"/>
  <c r="W1206" i="40" s="1"/>
  <c r="P1206" i="40" l="1"/>
  <c r="V1206" i="40"/>
  <c r="AT569" i="40" s="1"/>
  <c r="O1207" i="40"/>
  <c r="I1207" i="40" s="1"/>
  <c r="L1207" i="40" s="1"/>
  <c r="AZ569" i="40" l="1"/>
  <c r="AW569" i="40"/>
  <c r="BA569" i="40" s="1"/>
  <c r="AY569" i="40"/>
  <c r="BB569" i="40" s="1"/>
  <c r="R1207" i="40"/>
  <c r="S1207" i="40" s="1"/>
  <c r="T1207" i="40" s="1"/>
  <c r="M1207" i="40"/>
  <c r="U1207" i="40" s="1"/>
  <c r="P1207" i="40"/>
  <c r="V1207" i="40" s="1"/>
  <c r="AT570" i="40" s="1"/>
  <c r="Q1207" i="40"/>
  <c r="AZ570" i="40" l="1"/>
  <c r="AW570" i="40"/>
  <c r="BA570" i="40" s="1"/>
  <c r="AY570" i="40"/>
  <c r="BB570" i="40" s="1"/>
  <c r="H1208" i="40"/>
  <c r="X1208" i="40" s="1"/>
  <c r="N1208" i="40" s="1"/>
  <c r="G1208" i="40" s="1"/>
  <c r="W1207" i="40"/>
  <c r="J1208" i="40"/>
  <c r="K1208" i="40" s="1"/>
  <c r="O1208" i="40" l="1"/>
  <c r="I1208" i="40" l="1"/>
  <c r="L1208" i="40" s="1"/>
  <c r="R1208" i="40"/>
  <c r="S1208" i="40" s="1"/>
  <c r="T1208" i="40" s="1"/>
  <c r="M1208" i="40"/>
  <c r="P1208" i="40"/>
  <c r="Q1208" i="40"/>
  <c r="U1208" i="40" l="1"/>
  <c r="H1209" i="40"/>
  <c r="X1209" i="40" s="1"/>
  <c r="N1209" i="40" s="1"/>
  <c r="G1209" i="40" s="1"/>
  <c r="W1208" i="40"/>
  <c r="V1208" i="40"/>
  <c r="AT571" i="40" s="1"/>
  <c r="J1209" i="40"/>
  <c r="K1209" i="40" s="1"/>
  <c r="AZ571" i="40" l="1"/>
  <c r="AY571" i="40"/>
  <c r="BB571" i="40" s="1"/>
  <c r="AW571" i="40"/>
  <c r="BA571" i="40" s="1"/>
  <c r="O1209" i="40"/>
  <c r="I1209" i="40" l="1"/>
  <c r="L1209" i="40" s="1"/>
  <c r="R1209" i="40"/>
  <c r="S1209" i="40" s="1"/>
  <c r="T1209" i="40" s="1"/>
  <c r="M1209" i="40"/>
  <c r="U1209" i="40" s="1"/>
  <c r="P1209" i="40"/>
  <c r="Q1209" i="40"/>
  <c r="H1210" i="40" l="1"/>
  <c r="X1210" i="40" s="1"/>
  <c r="N1210" i="40" s="1"/>
  <c r="G1210" i="40" s="1"/>
  <c r="W1209" i="40"/>
  <c r="V1209" i="40"/>
  <c r="AT572" i="40" s="1"/>
  <c r="J1210" i="40"/>
  <c r="K1210" i="40" s="1"/>
  <c r="AZ572" i="40" l="1"/>
  <c r="AW572" i="40"/>
  <c r="BA572" i="40" s="1"/>
  <c r="AY572" i="40"/>
  <c r="BB572" i="40" s="1"/>
  <c r="O1210" i="40"/>
  <c r="I1210" i="40" l="1"/>
  <c r="L1210" i="40" s="1"/>
  <c r="R1210" i="40"/>
  <c r="S1210" i="40" s="1"/>
  <c r="T1210" i="40" s="1"/>
  <c r="M1210" i="40"/>
  <c r="P1210" i="40"/>
  <c r="Q1210" i="40"/>
  <c r="U1210" i="40" l="1"/>
  <c r="H1211" i="40"/>
  <c r="X1211" i="40" s="1"/>
  <c r="N1211" i="40" s="1"/>
  <c r="G1211" i="40" s="1"/>
  <c r="W1210" i="40"/>
  <c r="V1210" i="40"/>
  <c r="AT573" i="40" s="1"/>
  <c r="J1211" i="40"/>
  <c r="K1211" i="40" s="1"/>
  <c r="AZ573" i="40" l="1"/>
  <c r="AW573" i="40"/>
  <c r="BA573" i="40" s="1"/>
  <c r="AY573" i="40"/>
  <c r="BB573" i="40" s="1"/>
  <c r="O1211" i="40"/>
  <c r="I1211" i="40" l="1"/>
  <c r="R1211" i="40"/>
  <c r="L1211" i="40"/>
  <c r="Q1211" i="40"/>
  <c r="H1212" i="40" l="1"/>
  <c r="X1212" i="40" s="1"/>
  <c r="N1212" i="40" s="1"/>
  <c r="G1212" i="40" s="1"/>
  <c r="P1211" i="40"/>
  <c r="V1211" i="40" s="1"/>
  <c r="AT574" i="40" s="1"/>
  <c r="S1211" i="40"/>
  <c r="T1211" i="40" s="1"/>
  <c r="J1212" i="40"/>
  <c r="K1212" i="40" s="1"/>
  <c r="M1211" i="40"/>
  <c r="AZ574" i="40" l="1"/>
  <c r="AW574" i="40"/>
  <c r="BA574" i="40" s="1"/>
  <c r="AY574" i="40"/>
  <c r="BB574" i="40" s="1"/>
  <c r="U1211" i="40"/>
  <c r="W1211" i="40" s="1"/>
  <c r="O1212" i="40"/>
  <c r="I1212" i="40" s="1"/>
  <c r="R1212" i="40" l="1"/>
  <c r="S1212" i="40" s="1"/>
  <c r="T1212" i="40" s="1"/>
  <c r="L1212" i="40"/>
  <c r="Q1212" i="40"/>
  <c r="H1213" i="40" l="1"/>
  <c r="X1213" i="40" s="1"/>
  <c r="N1213" i="40" s="1"/>
  <c r="G1213" i="40" s="1"/>
  <c r="P1212" i="40"/>
  <c r="V1212" i="40" s="1"/>
  <c r="AT575" i="40" s="1"/>
  <c r="J1213" i="40"/>
  <c r="K1213" i="40" s="1"/>
  <c r="M1212" i="40"/>
  <c r="U1212" i="40" s="1"/>
  <c r="W1212" i="40" s="1"/>
  <c r="AZ575" i="40" l="1"/>
  <c r="AW575" i="40"/>
  <c r="BA575" i="40" s="1"/>
  <c r="AY575" i="40"/>
  <c r="BB575" i="40" s="1"/>
  <c r="O1213" i="40"/>
  <c r="I1213" i="40" l="1"/>
  <c r="R1213" i="40"/>
  <c r="S1213" i="40" s="1"/>
  <c r="T1213" i="40" s="1"/>
  <c r="L1213" i="40"/>
  <c r="M1213" i="40" s="1"/>
  <c r="U1213" i="40" s="1"/>
  <c r="Q1213" i="40"/>
  <c r="H1214" i="40" l="1"/>
  <c r="X1214" i="40" s="1"/>
  <c r="N1214" i="40" s="1"/>
  <c r="G1214" i="40" s="1"/>
  <c r="W1213" i="40"/>
  <c r="P1213" i="40"/>
  <c r="V1213" i="40" s="1"/>
  <c r="AT576" i="40" s="1"/>
  <c r="J1214" i="40"/>
  <c r="K1214" i="40" s="1"/>
  <c r="AZ576" i="40" l="1"/>
  <c r="AY576" i="40"/>
  <c r="BB576" i="40" s="1"/>
  <c r="AW576" i="40"/>
  <c r="BA576" i="40" s="1"/>
  <c r="O1214" i="40"/>
  <c r="I1214" i="40" l="1"/>
  <c r="L1214" i="40" s="1"/>
  <c r="R1214" i="40"/>
  <c r="S1214" i="40" s="1"/>
  <c r="T1214" i="40" s="1"/>
  <c r="M1214" i="40"/>
  <c r="U1214" i="40" s="1"/>
  <c r="P1214" i="40"/>
  <c r="Q1214" i="40"/>
  <c r="H1215" i="40" l="1"/>
  <c r="X1215" i="40" s="1"/>
  <c r="N1215" i="40" s="1"/>
  <c r="G1215" i="40" s="1"/>
  <c r="W1214" i="40"/>
  <c r="V1214" i="40"/>
  <c r="AT577" i="40" s="1"/>
  <c r="J1215" i="40"/>
  <c r="K1215" i="40" s="1"/>
  <c r="AZ577" i="40" l="1"/>
  <c r="AY577" i="40"/>
  <c r="BB577" i="40" s="1"/>
  <c r="AW577" i="40"/>
  <c r="BA577" i="40" s="1"/>
  <c r="O1215" i="40"/>
  <c r="I1215" i="40" l="1"/>
  <c r="L1215" i="40" s="1"/>
  <c r="R1215" i="40"/>
  <c r="S1215" i="40" s="1"/>
  <c r="T1215" i="40" s="1"/>
  <c r="M1215" i="40"/>
  <c r="U1215" i="40" s="1"/>
  <c r="P1215" i="40"/>
  <c r="Q1215" i="40"/>
  <c r="H1216" i="40" l="1"/>
  <c r="X1216" i="40" s="1"/>
  <c r="N1216" i="40" s="1"/>
  <c r="G1216" i="40" s="1"/>
  <c r="W1215" i="40"/>
  <c r="V1215" i="40"/>
  <c r="AT578" i="40" s="1"/>
  <c r="J1216" i="40"/>
  <c r="K1216" i="40" s="1"/>
  <c r="AZ578" i="40" l="1"/>
  <c r="AY578" i="40"/>
  <c r="BB578" i="40" s="1"/>
  <c r="AW578" i="40"/>
  <c r="BA578" i="40" s="1"/>
  <c r="O1216" i="40"/>
  <c r="I1216" i="40" l="1"/>
  <c r="R1216" i="40"/>
  <c r="S1216" i="40" s="1"/>
  <c r="T1216" i="40" s="1"/>
  <c r="L1216" i="40"/>
  <c r="Q1216" i="40"/>
  <c r="H1217" i="40" l="1"/>
  <c r="X1217" i="40" s="1"/>
  <c r="N1217" i="40" s="1"/>
  <c r="G1217" i="40" s="1"/>
  <c r="P1216" i="40"/>
  <c r="V1216" i="40" s="1"/>
  <c r="AT579" i="40" s="1"/>
  <c r="J1217" i="40"/>
  <c r="K1217" i="40" s="1"/>
  <c r="M1216" i="40"/>
  <c r="U1216" i="40" s="1"/>
  <c r="W1216" i="40" s="1"/>
  <c r="AW579" i="40" l="1"/>
  <c r="BA579" i="40" s="1"/>
  <c r="AY579" i="40"/>
  <c r="BB579" i="40" s="1"/>
  <c r="AZ579" i="40"/>
  <c r="O1217" i="40"/>
  <c r="I1217" i="40" l="1"/>
  <c r="L1217" i="40" s="1"/>
  <c r="R1217" i="40"/>
  <c r="S1217" i="40" s="1"/>
  <c r="T1217" i="40" s="1"/>
  <c r="M1217" i="40"/>
  <c r="U1217" i="40" s="1"/>
  <c r="P1217" i="40"/>
  <c r="Q1217" i="40"/>
  <c r="H1218" i="40" l="1"/>
  <c r="X1218" i="40" s="1"/>
  <c r="N1218" i="40" s="1"/>
  <c r="G1218" i="40" s="1"/>
  <c r="W1217" i="40"/>
  <c r="V1217" i="40"/>
  <c r="AT580" i="40" s="1"/>
  <c r="J1218" i="40"/>
  <c r="K1218" i="40" s="1"/>
  <c r="AY580" i="40" l="1"/>
  <c r="BB580" i="40" s="1"/>
  <c r="AW580" i="40"/>
  <c r="BA580" i="40" s="1"/>
  <c r="AZ580" i="40"/>
  <c r="O1218" i="40"/>
  <c r="I1218" i="40" l="1"/>
  <c r="R1218" i="40"/>
  <c r="S1218" i="40" s="1"/>
  <c r="T1218" i="40" s="1"/>
  <c r="L1218" i="40"/>
  <c r="M1218" i="40" s="1"/>
  <c r="U1218" i="40" s="1"/>
  <c r="Q1218" i="40"/>
  <c r="H1219" i="40" l="1"/>
  <c r="X1219" i="40" s="1"/>
  <c r="N1219" i="40" s="1"/>
  <c r="G1219" i="40" s="1"/>
  <c r="W1218" i="40"/>
  <c r="P1218" i="40"/>
  <c r="V1218" i="40" s="1"/>
  <c r="AT581" i="40" s="1"/>
  <c r="J1219" i="40"/>
  <c r="K1219" i="40" s="1"/>
  <c r="AY581" i="40" l="1"/>
  <c r="BB581" i="40" s="1"/>
  <c r="AW581" i="40"/>
  <c r="BA581" i="40" s="1"/>
  <c r="AZ581" i="40"/>
  <c r="O1219" i="40"/>
  <c r="I1219" i="40" l="1"/>
  <c r="L1219" i="40" s="1"/>
  <c r="R1219" i="40"/>
  <c r="S1219" i="40" s="1"/>
  <c r="T1219" i="40" s="1"/>
  <c r="M1219" i="40"/>
  <c r="U1219" i="40" s="1"/>
  <c r="P1219" i="40"/>
  <c r="Q1219" i="40"/>
  <c r="H1220" i="40" l="1"/>
  <c r="X1220" i="40" s="1"/>
  <c r="N1220" i="40" s="1"/>
  <c r="G1220" i="40" s="1"/>
  <c r="W1219" i="40"/>
  <c r="V1219" i="40"/>
  <c r="AT582" i="40" s="1"/>
  <c r="AM153" i="40" s="1"/>
  <c r="AN153" i="40" s="1"/>
  <c r="J1220" i="40"/>
  <c r="K1220" i="40" s="1"/>
  <c r="AZ582" i="40" l="1"/>
  <c r="AY582" i="40"/>
  <c r="BB582" i="40" s="1"/>
  <c r="AW582" i="40"/>
  <c r="BA582" i="40" s="1"/>
  <c r="O1220" i="40"/>
  <c r="I1220" i="40" l="1"/>
  <c r="L1220" i="40" s="1"/>
  <c r="R1220" i="40"/>
  <c r="S1220" i="40" s="1"/>
  <c r="T1220" i="40" s="1"/>
  <c r="M1220" i="40"/>
  <c r="U1220" i="40" s="1"/>
  <c r="P1220" i="40"/>
  <c r="Q1220" i="40"/>
  <c r="H1221" i="40" l="1"/>
  <c r="X1221" i="40" s="1"/>
  <c r="N1221" i="40" s="1"/>
  <c r="G1221" i="40" s="1"/>
  <c r="W1220" i="40"/>
  <c r="V1220" i="40"/>
  <c r="AT583" i="40" s="1"/>
  <c r="AM154" i="40" s="1"/>
  <c r="AN154" i="40" s="1"/>
  <c r="J1221" i="40"/>
  <c r="K1221" i="40" s="1"/>
  <c r="AZ583" i="40" l="1"/>
  <c r="AY583" i="40"/>
  <c r="BB583" i="40" s="1"/>
  <c r="AW583" i="40"/>
  <c r="BA583" i="40" s="1"/>
  <c r="O1221" i="40"/>
  <c r="I1221" i="40" l="1"/>
  <c r="L1221" i="40" s="1"/>
  <c r="R1221" i="40"/>
  <c r="S1221" i="40" s="1"/>
  <c r="T1221" i="40" s="1"/>
  <c r="M1221" i="40"/>
  <c r="U1221" i="40" s="1"/>
  <c r="P1221" i="40"/>
  <c r="Q1221" i="40"/>
  <c r="H1222" i="40" l="1"/>
  <c r="X1222" i="40" s="1"/>
  <c r="N1222" i="40" s="1"/>
  <c r="G1222" i="40" s="1"/>
  <c r="W1221" i="40"/>
  <c r="V1221" i="40"/>
  <c r="AT584" i="40" s="1"/>
  <c r="AM155" i="40" s="1"/>
  <c r="AN155" i="40" s="1"/>
  <c r="J1222" i="40"/>
  <c r="K1222" i="40" s="1"/>
  <c r="AY584" i="40" l="1"/>
  <c r="BB584" i="40" s="1"/>
  <c r="AW584" i="40"/>
  <c r="BA584" i="40" s="1"/>
  <c r="AZ584" i="40"/>
  <c r="O1222" i="40"/>
  <c r="I1222" i="40" l="1"/>
  <c r="R1222" i="40"/>
  <c r="S1222" i="40" s="1"/>
  <c r="T1222" i="40" s="1"/>
  <c r="L1222" i="40"/>
  <c r="M1222" i="40" s="1"/>
  <c r="U1222" i="40" s="1"/>
  <c r="Q1222" i="40"/>
  <c r="H1223" i="40" l="1"/>
  <c r="X1223" i="40" s="1"/>
  <c r="N1223" i="40" s="1"/>
  <c r="G1223" i="40" s="1"/>
  <c r="W1222" i="40"/>
  <c r="P1222" i="40"/>
  <c r="V1222" i="40" s="1"/>
  <c r="AT585" i="40" s="1"/>
  <c r="AM156" i="40" s="1"/>
  <c r="AN156" i="40" s="1"/>
  <c r="J1223" i="40"/>
  <c r="K1223" i="40" s="1"/>
  <c r="AW585" i="40" l="1"/>
  <c r="BA585" i="40" s="1"/>
  <c r="AY585" i="40"/>
  <c r="BB585" i="40" s="1"/>
  <c r="AZ585" i="40"/>
  <c r="O1223" i="40"/>
  <c r="I1223" i="40" l="1"/>
  <c r="L1223" i="40" s="1"/>
  <c r="R1223" i="40"/>
  <c r="S1223" i="40" s="1"/>
  <c r="T1223" i="40" s="1"/>
  <c r="M1223" i="40"/>
  <c r="U1223" i="40" s="1"/>
  <c r="P1223" i="40"/>
  <c r="Q1223" i="40"/>
  <c r="H1224" i="40" l="1"/>
  <c r="X1224" i="40" s="1"/>
  <c r="N1224" i="40" s="1"/>
  <c r="G1224" i="40" s="1"/>
  <c r="W1223" i="40"/>
  <c r="V1223" i="40"/>
  <c r="AT586" i="40" s="1"/>
  <c r="AM157" i="40" s="1"/>
  <c r="AN157" i="40" s="1"/>
  <c r="J1224" i="40"/>
  <c r="K1224" i="40" s="1"/>
  <c r="AZ586" i="40" l="1"/>
  <c r="AW586" i="40"/>
  <c r="BA586" i="40" s="1"/>
  <c r="AY586" i="40"/>
  <c r="BB586" i="40" s="1"/>
  <c r="O1224" i="40"/>
  <c r="I1224" i="40" l="1"/>
  <c r="L1224" i="40" s="1"/>
  <c r="R1224" i="40"/>
  <c r="S1224" i="40" s="1"/>
  <c r="T1224" i="40" s="1"/>
  <c r="M1224" i="40"/>
  <c r="P1224" i="40"/>
  <c r="Q1224" i="40"/>
  <c r="U1224" i="40" l="1"/>
  <c r="H1225" i="40"/>
  <c r="X1225" i="40" s="1"/>
  <c r="N1225" i="40" s="1"/>
  <c r="G1225" i="40" s="1"/>
  <c r="W1224" i="40"/>
  <c r="V1224" i="40"/>
  <c r="AT587" i="40" s="1"/>
  <c r="AM158" i="40" s="1"/>
  <c r="AN158" i="40" s="1"/>
  <c r="J1225" i="40"/>
  <c r="K1225" i="40" s="1"/>
  <c r="AY587" i="40" l="1"/>
  <c r="BB587" i="40" s="1"/>
  <c r="AW587" i="40"/>
  <c r="BA587" i="40" s="1"/>
  <c r="AZ587" i="40"/>
  <c r="O1225" i="40"/>
  <c r="I1225" i="40" l="1"/>
  <c r="L1225" i="40" s="1"/>
  <c r="R1225" i="40"/>
  <c r="S1225" i="40" s="1"/>
  <c r="T1225" i="40" s="1"/>
  <c r="M1225" i="40"/>
  <c r="U1225" i="40" s="1"/>
  <c r="P1225" i="40"/>
  <c r="Q1225" i="40"/>
  <c r="H1226" i="40" l="1"/>
  <c r="X1226" i="40" s="1"/>
  <c r="N1226" i="40" s="1"/>
  <c r="G1226" i="40" s="1"/>
  <c r="W1225" i="40"/>
  <c r="V1225" i="40"/>
  <c r="AT588" i="40" s="1"/>
  <c r="AM159" i="40" s="1"/>
  <c r="AN159" i="40" s="1"/>
  <c r="J1226" i="40"/>
  <c r="K1226" i="40" s="1"/>
  <c r="AZ588" i="40" l="1"/>
  <c r="AY588" i="40"/>
  <c r="BB588" i="40" s="1"/>
  <c r="AW588" i="40"/>
  <c r="BA588" i="40" s="1"/>
  <c r="O1226" i="40"/>
  <c r="I1226" i="40" l="1"/>
  <c r="R1226" i="40"/>
  <c r="S1226" i="40" s="1"/>
  <c r="T1226" i="40" s="1"/>
  <c r="L1226" i="40"/>
  <c r="Q1226" i="40"/>
  <c r="H1227" i="40" l="1"/>
  <c r="X1227" i="40" s="1"/>
  <c r="N1227" i="40" s="1"/>
  <c r="G1227" i="40" s="1"/>
  <c r="P1226" i="40"/>
  <c r="V1226" i="40" s="1"/>
  <c r="AT589" i="40" s="1"/>
  <c r="AM160" i="40" s="1"/>
  <c r="AN160" i="40" s="1"/>
  <c r="J1227" i="40"/>
  <c r="K1227" i="40" s="1"/>
  <c r="M1226" i="40"/>
  <c r="U1226" i="40" s="1"/>
  <c r="W1226" i="40" s="1"/>
  <c r="AY589" i="40" l="1"/>
  <c r="BB589" i="40" s="1"/>
  <c r="AW589" i="40"/>
  <c r="BA589" i="40" s="1"/>
  <c r="AZ589" i="40"/>
  <c r="O1227" i="40"/>
  <c r="I1227" i="40" l="1"/>
  <c r="L1227" i="40" s="1"/>
  <c r="R1227" i="40"/>
  <c r="S1227" i="40" s="1"/>
  <c r="T1227" i="40" s="1"/>
  <c r="M1227" i="40"/>
  <c r="U1227" i="40" s="1"/>
  <c r="P1227" i="40"/>
  <c r="Q1227" i="40"/>
  <c r="H1228" i="40" l="1"/>
  <c r="X1228" i="40" s="1"/>
  <c r="N1228" i="40" s="1"/>
  <c r="G1228" i="40" s="1"/>
  <c r="W1227" i="40"/>
  <c r="V1227" i="40"/>
  <c r="AT590" i="40" s="1"/>
  <c r="AM161" i="40" s="1"/>
  <c r="AN161" i="40" s="1"/>
  <c r="J1228" i="40"/>
  <c r="K1228" i="40" s="1"/>
  <c r="AY590" i="40" l="1"/>
  <c r="BB590" i="40" s="1"/>
  <c r="AW590" i="40"/>
  <c r="BA590" i="40" s="1"/>
  <c r="AZ590" i="40"/>
  <c r="O1228" i="40"/>
  <c r="I1228" i="40" l="1"/>
  <c r="L1228" i="40" s="1"/>
  <c r="R1228" i="40"/>
  <c r="S1228" i="40" s="1"/>
  <c r="T1228" i="40" s="1"/>
  <c r="M1228" i="40"/>
  <c r="U1228" i="40" s="1"/>
  <c r="P1228" i="40"/>
  <c r="Q1228" i="40"/>
  <c r="H1229" i="40" l="1"/>
  <c r="X1229" i="40" s="1"/>
  <c r="N1229" i="40" s="1"/>
  <c r="G1229" i="40" s="1"/>
  <c r="W1228" i="40"/>
  <c r="V1228" i="40"/>
  <c r="AT591" i="40" s="1"/>
  <c r="AM162" i="40" s="1"/>
  <c r="AN162" i="40" s="1"/>
  <c r="J1229" i="40"/>
  <c r="K1229" i="40" s="1"/>
  <c r="AZ591" i="40" l="1"/>
  <c r="AY591" i="40"/>
  <c r="BB591" i="40" s="1"/>
  <c r="AW591" i="40"/>
  <c r="BA591" i="40" s="1"/>
  <c r="O1229" i="40"/>
  <c r="I1229" i="40" l="1"/>
  <c r="L1229" i="40" s="1"/>
  <c r="R1229" i="40"/>
  <c r="S1229" i="40" s="1"/>
  <c r="T1229" i="40" s="1"/>
  <c r="M1229" i="40"/>
  <c r="U1229" i="40" s="1"/>
  <c r="P1229" i="40"/>
  <c r="Q1229" i="40"/>
  <c r="H1230" i="40" l="1"/>
  <c r="X1230" i="40" s="1"/>
  <c r="N1230" i="40" s="1"/>
  <c r="G1230" i="40" s="1"/>
  <c r="W1229" i="40"/>
  <c r="V1229" i="40"/>
  <c r="AT592" i="40" s="1"/>
  <c r="AM163" i="40" s="1"/>
  <c r="AN163" i="40" s="1"/>
  <c r="J1230" i="40" l="1"/>
  <c r="K1230" i="40" s="1"/>
  <c r="AY592" i="40"/>
  <c r="BB592" i="40" s="1"/>
  <c r="AZ592" i="40"/>
  <c r="AW592" i="40"/>
  <c r="BA592" i="40" s="1"/>
  <c r="O1230" i="40"/>
  <c r="I1230" i="40" l="1"/>
  <c r="L1230" i="40" s="1"/>
  <c r="R1230" i="40"/>
  <c r="S1230" i="40" s="1"/>
  <c r="T1230" i="40" s="1"/>
  <c r="M1230" i="40"/>
  <c r="U1230" i="40" s="1"/>
  <c r="P1230" i="40"/>
  <c r="Q1230" i="40"/>
  <c r="H1231" i="40" l="1"/>
  <c r="X1231" i="40" s="1"/>
  <c r="N1231" i="40" s="1"/>
  <c r="G1231" i="40" s="1"/>
  <c r="W1230" i="40"/>
  <c r="V1230" i="40"/>
  <c r="AT593" i="40" s="1"/>
  <c r="AM164" i="40" s="1"/>
  <c r="AN164" i="40" s="1"/>
  <c r="J1231" i="40"/>
  <c r="K1231" i="40" s="1"/>
  <c r="AZ593" i="40" l="1"/>
  <c r="AY593" i="40"/>
  <c r="BB593" i="40" s="1"/>
  <c r="AW593" i="40"/>
  <c r="BA593" i="40" s="1"/>
  <c r="O1231" i="40"/>
  <c r="I1231" i="40" l="1"/>
  <c r="L1231" i="40" s="1"/>
  <c r="M1231" i="40" s="1"/>
  <c r="R1231" i="40"/>
  <c r="Q1231" i="40"/>
  <c r="P1231" i="40" l="1"/>
  <c r="H1232" i="40"/>
  <c r="X1232" i="40" s="1"/>
  <c r="N1232" i="40" s="1"/>
  <c r="G1232" i="40" s="1"/>
  <c r="S1231" i="40"/>
  <c r="T1231" i="40"/>
  <c r="V1231" i="40"/>
  <c r="AT594" i="40" s="1"/>
  <c r="AM165" i="40" s="1"/>
  <c r="AN165" i="40" s="1"/>
  <c r="J1232" i="40"/>
  <c r="K1232" i="40" s="1"/>
  <c r="AZ594" i="40" l="1"/>
  <c r="AY594" i="40"/>
  <c r="BB594" i="40" s="1"/>
  <c r="AW594" i="40"/>
  <c r="BA594" i="40" s="1"/>
  <c r="U1231" i="40"/>
  <c r="W1231" i="40" s="1"/>
  <c r="O1232" i="40"/>
  <c r="I1232" i="40" s="1"/>
  <c r="L1232" i="40" s="1"/>
  <c r="Q1232" i="40" l="1"/>
  <c r="H1233" i="40"/>
  <c r="X1233" i="40" s="1"/>
  <c r="N1233" i="40" s="1"/>
  <c r="G1233" i="40" s="1"/>
  <c r="R1232" i="40"/>
  <c r="J1233" i="40"/>
  <c r="K1233" i="40" s="1"/>
  <c r="M1232" i="40"/>
  <c r="P1232" i="40"/>
  <c r="V1232" i="40" s="1"/>
  <c r="AT595" i="40" s="1"/>
  <c r="AM166" i="40" s="1"/>
  <c r="AN166" i="40" s="1"/>
  <c r="AZ595" i="40" l="1"/>
  <c r="AY595" i="40"/>
  <c r="BB595" i="40" s="1"/>
  <c r="AW595" i="40"/>
  <c r="BA595" i="40" s="1"/>
  <c r="S1232" i="40"/>
  <c r="T1232" i="40"/>
  <c r="O1233" i="40"/>
  <c r="R1233" i="40" l="1"/>
  <c r="S1233" i="40" s="1"/>
  <c r="T1233" i="40" s="1"/>
  <c r="U1232" i="40"/>
  <c r="W1232" i="40" s="1"/>
  <c r="Q1233" i="40"/>
  <c r="H1234" i="40" l="1"/>
  <c r="X1234" i="40" s="1"/>
  <c r="N1234" i="40" s="1"/>
  <c r="G1234" i="40" s="1"/>
  <c r="I1233" i="40"/>
  <c r="J1234" i="40"/>
  <c r="K1234" i="40" s="1"/>
  <c r="L1233" i="40" l="1"/>
  <c r="M1233" i="40"/>
  <c r="U1233" i="40" s="1"/>
  <c r="W1233" i="40" s="1"/>
  <c r="O1234" i="40"/>
  <c r="I1234" i="40" l="1"/>
  <c r="L1234" i="40" s="1"/>
  <c r="R1234" i="40"/>
  <c r="S1234" i="40" s="1"/>
  <c r="T1234" i="40" s="1"/>
  <c r="P1233" i="40"/>
  <c r="V1233" i="40" s="1"/>
  <c r="AT596" i="40" s="1"/>
  <c r="AM167" i="40" s="1"/>
  <c r="AN167" i="40" s="1"/>
  <c r="M1234" i="40"/>
  <c r="U1234" i="40" s="1"/>
  <c r="P1234" i="40"/>
  <c r="Q1234" i="40"/>
  <c r="AZ596" i="40" l="1"/>
  <c r="AY596" i="40"/>
  <c r="BB596" i="40" s="1"/>
  <c r="AW596" i="40"/>
  <c r="BA596" i="40" s="1"/>
  <c r="H1235" i="40"/>
  <c r="X1235" i="40" s="1"/>
  <c r="N1235" i="40" s="1"/>
  <c r="G1235" i="40" s="1"/>
  <c r="W1234" i="40"/>
  <c r="V1234" i="40"/>
  <c r="AT597" i="40" s="1"/>
  <c r="AM168" i="40" s="1"/>
  <c r="AN168" i="40" s="1"/>
  <c r="J1235" i="40"/>
  <c r="K1235" i="40" s="1"/>
  <c r="AZ597" i="40" l="1"/>
  <c r="AW597" i="40"/>
  <c r="BA597" i="40" s="1"/>
  <c r="AY597" i="40"/>
  <c r="BB597" i="40" s="1"/>
  <c r="O1235" i="40"/>
  <c r="I1235" i="40" l="1"/>
  <c r="L1235" i="40" s="1"/>
  <c r="R1235" i="40"/>
  <c r="S1235" i="40" s="1"/>
  <c r="T1235" i="40" s="1"/>
  <c r="M1235" i="40"/>
  <c r="U1235" i="40" s="1"/>
  <c r="P1235" i="40"/>
  <c r="Q1235" i="40"/>
  <c r="H1236" i="40" l="1"/>
  <c r="X1236" i="40" s="1"/>
  <c r="N1236" i="40" s="1"/>
  <c r="G1236" i="40" s="1"/>
  <c r="W1235" i="40"/>
  <c r="V1235" i="40"/>
  <c r="AT598" i="40" s="1"/>
  <c r="AM169" i="40" s="1"/>
  <c r="AN169" i="40" s="1"/>
  <c r="J1236" i="40"/>
  <c r="K1236" i="40" s="1"/>
  <c r="AZ598" i="40" l="1"/>
  <c r="AW598" i="40"/>
  <c r="BA598" i="40" s="1"/>
  <c r="AY598" i="40"/>
  <c r="BB598" i="40" s="1"/>
  <c r="O1236" i="40"/>
  <c r="I1236" i="40" l="1"/>
  <c r="L1236" i="40" s="1"/>
  <c r="M1236" i="40" s="1"/>
  <c r="R1236" i="40"/>
  <c r="Q1236" i="40"/>
  <c r="H1237" i="40" l="1"/>
  <c r="X1237" i="40" s="1"/>
  <c r="N1237" i="40" s="1"/>
  <c r="G1237" i="40" s="1"/>
  <c r="P1236" i="40"/>
  <c r="V1236" i="40" s="1"/>
  <c r="AT599" i="40" s="1"/>
  <c r="AM170" i="40" s="1"/>
  <c r="AN170" i="40" s="1"/>
  <c r="S1236" i="40"/>
  <c r="T1236" i="40" s="1"/>
  <c r="J1237" i="40"/>
  <c r="K1237" i="40" s="1"/>
  <c r="AZ599" i="40" l="1"/>
  <c r="AW599" i="40"/>
  <c r="BA599" i="40" s="1"/>
  <c r="AY599" i="40"/>
  <c r="BB599" i="40" s="1"/>
  <c r="U1236" i="40"/>
  <c r="W1236" i="40" s="1"/>
  <c r="O1237" i="40"/>
  <c r="I1237" i="40" s="1"/>
  <c r="L1237" i="40" s="1"/>
  <c r="R1237" i="40" l="1"/>
  <c r="M1237" i="40"/>
  <c r="P1237" i="40"/>
  <c r="V1237" i="40" s="1"/>
  <c r="AT600" i="40" s="1"/>
  <c r="AM171" i="40" s="1"/>
  <c r="AN171" i="40" s="1"/>
  <c r="Q1237" i="40"/>
  <c r="AZ600" i="40" l="1"/>
  <c r="AY600" i="40"/>
  <c r="BB600" i="40" s="1"/>
  <c r="AW600" i="40"/>
  <c r="BA600" i="40" s="1"/>
  <c r="H1238" i="40"/>
  <c r="X1238" i="40" s="1"/>
  <c r="N1238" i="40" s="1"/>
  <c r="G1238" i="40" s="1"/>
  <c r="S1237" i="40"/>
  <c r="T1237" i="40" s="1"/>
  <c r="J1238" i="40"/>
  <c r="K1238" i="40" s="1"/>
  <c r="U1237" i="40" l="1"/>
  <c r="W1237" i="40" s="1"/>
  <c r="O1238" i="40"/>
  <c r="I1238" i="40" s="1"/>
  <c r="R1238" i="40" l="1"/>
  <c r="L1238" i="40"/>
  <c r="M1238" i="40"/>
  <c r="Q1238" i="40"/>
  <c r="H1239" i="40" l="1"/>
  <c r="X1239" i="40" s="1"/>
  <c r="N1239" i="40" s="1"/>
  <c r="G1239" i="40" s="1"/>
  <c r="P1238" i="40"/>
  <c r="V1238" i="40" s="1"/>
  <c r="AT601" i="40" s="1"/>
  <c r="AM172" i="40" s="1"/>
  <c r="AN172" i="40" s="1"/>
  <c r="S1238" i="40"/>
  <c r="T1238" i="40" s="1"/>
  <c r="J1239" i="40"/>
  <c r="K1239" i="40" s="1"/>
  <c r="AZ601" i="40" l="1"/>
  <c r="AY601" i="40"/>
  <c r="BB601" i="40" s="1"/>
  <c r="AW601" i="40"/>
  <c r="BA601" i="40" s="1"/>
  <c r="U1238" i="40"/>
  <c r="W1238" i="40" s="1"/>
  <c r="O1239" i="40"/>
  <c r="I1239" i="40" s="1"/>
  <c r="L1239" i="40" s="1"/>
  <c r="R1239" i="40" l="1"/>
  <c r="S1239" i="40" s="1"/>
  <c r="T1239" i="40" s="1"/>
  <c r="M1239" i="40"/>
  <c r="U1239" i="40" s="1"/>
  <c r="P1239" i="40"/>
  <c r="V1239" i="40" s="1"/>
  <c r="AT602" i="40" s="1"/>
  <c r="AM173" i="40" s="1"/>
  <c r="AN173" i="40" s="1"/>
  <c r="Q1239" i="40"/>
  <c r="AZ602" i="40" l="1"/>
  <c r="AY602" i="40"/>
  <c r="BB602" i="40" s="1"/>
  <c r="AW602" i="40"/>
  <c r="BA602" i="40" s="1"/>
  <c r="H1240" i="40"/>
  <c r="X1240" i="40" s="1"/>
  <c r="N1240" i="40" s="1"/>
  <c r="G1240" i="40" s="1"/>
  <c r="W1239" i="40"/>
  <c r="J1240" i="40"/>
  <c r="K1240" i="40" s="1"/>
  <c r="O1240" i="40" l="1"/>
  <c r="I1240" i="40" l="1"/>
  <c r="R1240" i="40"/>
  <c r="S1240" i="40" s="1"/>
  <c r="T1240" i="40" s="1"/>
  <c r="L1240" i="40"/>
  <c r="Q1240" i="40"/>
  <c r="H1241" i="40" l="1"/>
  <c r="X1241" i="40" s="1"/>
  <c r="N1241" i="40" s="1"/>
  <c r="G1241" i="40" s="1"/>
  <c r="P1240" i="40"/>
  <c r="V1240" i="40" s="1"/>
  <c r="AT603" i="40" s="1"/>
  <c r="AM174" i="40" s="1"/>
  <c r="AN174" i="40" s="1"/>
  <c r="J1241" i="40"/>
  <c r="K1241" i="40" s="1"/>
  <c r="M1240" i="40"/>
  <c r="U1240" i="40" s="1"/>
  <c r="W1240" i="40" s="1"/>
  <c r="AZ603" i="40" l="1"/>
  <c r="AY603" i="40"/>
  <c r="BB603" i="40" s="1"/>
  <c r="AW603" i="40"/>
  <c r="BA603" i="40" s="1"/>
  <c r="O1241" i="40"/>
  <c r="I1241" i="40" l="1"/>
  <c r="R1241" i="40"/>
  <c r="S1241" i="40" s="1"/>
  <c r="T1241" i="40" s="1"/>
  <c r="L1241" i="40"/>
  <c r="M1241" i="40"/>
  <c r="U1241" i="40" s="1"/>
  <c r="Q1241" i="40"/>
  <c r="H1242" i="40" l="1"/>
  <c r="X1242" i="40" s="1"/>
  <c r="N1242" i="40" s="1"/>
  <c r="G1242" i="40" s="1"/>
  <c r="W1241" i="40"/>
  <c r="P1241" i="40"/>
  <c r="V1241" i="40" s="1"/>
  <c r="AT604" i="40" s="1"/>
  <c r="AM175" i="40" s="1"/>
  <c r="AN175" i="40" s="1"/>
  <c r="J1242" i="40"/>
  <c r="K1242" i="40" s="1"/>
  <c r="AZ604" i="40" l="1"/>
  <c r="AY604" i="40"/>
  <c r="BB604" i="40" s="1"/>
  <c r="AW604" i="40"/>
  <c r="BA604" i="40" s="1"/>
  <c r="O1242" i="40"/>
  <c r="I1242" i="40" l="1"/>
  <c r="L1242" i="40" s="1"/>
  <c r="R1242" i="40"/>
  <c r="S1242" i="40" s="1"/>
  <c r="T1242" i="40" s="1"/>
  <c r="M1242" i="40"/>
  <c r="U1242" i="40" s="1"/>
  <c r="P1242" i="40"/>
  <c r="Q1242" i="40"/>
  <c r="H1243" i="40" l="1"/>
  <c r="X1243" i="40" s="1"/>
  <c r="N1243" i="40" s="1"/>
  <c r="G1243" i="40" s="1"/>
  <c r="W1242" i="40"/>
  <c r="V1242" i="40"/>
  <c r="AT605" i="40" s="1"/>
  <c r="AM176" i="40" s="1"/>
  <c r="AN176" i="40" s="1"/>
  <c r="J1243" i="40"/>
  <c r="K1243" i="40" s="1"/>
  <c r="AZ605" i="40" l="1"/>
  <c r="AW605" i="40"/>
  <c r="BA605" i="40" s="1"/>
  <c r="AY605" i="40"/>
  <c r="BB605" i="40" s="1"/>
  <c r="O1243" i="40"/>
  <c r="I1243" i="40" l="1"/>
  <c r="L1243" i="40" s="1"/>
  <c r="R1243" i="40"/>
  <c r="S1243" i="40" s="1"/>
  <c r="T1243" i="40" s="1"/>
  <c r="M1243" i="40"/>
  <c r="U1243" i="40" s="1"/>
  <c r="P1243" i="40"/>
  <c r="Q1243" i="40"/>
  <c r="H1244" i="40" l="1"/>
  <c r="X1244" i="40" s="1"/>
  <c r="N1244" i="40" s="1"/>
  <c r="G1244" i="40" s="1"/>
  <c r="W1243" i="40"/>
  <c r="V1243" i="40"/>
  <c r="AT606" i="40" s="1"/>
  <c r="AM177" i="40" s="1"/>
  <c r="AN177" i="40" s="1"/>
  <c r="J1244" i="40"/>
  <c r="K1244" i="40" s="1"/>
  <c r="AZ606" i="40" l="1"/>
  <c r="AW606" i="40"/>
  <c r="BA606" i="40" s="1"/>
  <c r="AY606" i="40"/>
  <c r="BB606" i="40" s="1"/>
  <c r="O1244" i="40"/>
  <c r="I1244" i="40" l="1"/>
  <c r="L1244" i="40" s="1"/>
  <c r="R1244" i="40"/>
  <c r="S1244" i="40" s="1"/>
  <c r="T1244" i="40" s="1"/>
  <c r="M1244" i="40"/>
  <c r="U1244" i="40" s="1"/>
  <c r="P1244" i="40"/>
  <c r="Q1244" i="40"/>
  <c r="H1245" i="40" l="1"/>
  <c r="X1245" i="40" s="1"/>
  <c r="N1245" i="40" s="1"/>
  <c r="G1245" i="40" s="1"/>
  <c r="W1244" i="40"/>
  <c r="V1244" i="40"/>
  <c r="AT607" i="40" s="1"/>
  <c r="AM178" i="40" s="1"/>
  <c r="AN178" i="40" s="1"/>
  <c r="J1245" i="40"/>
  <c r="K1245" i="40" s="1"/>
  <c r="AY607" i="40" l="1"/>
  <c r="BB607" i="40" s="1"/>
  <c r="AW607" i="40"/>
  <c r="BA607" i="40" s="1"/>
  <c r="AZ607" i="40"/>
  <c r="O1245" i="40"/>
  <c r="I1245" i="40" l="1"/>
  <c r="L1245" i="40" s="1"/>
  <c r="R1245" i="40"/>
  <c r="S1245" i="40" s="1"/>
  <c r="T1245" i="40" s="1"/>
  <c r="M1245" i="40"/>
  <c r="U1245" i="40" s="1"/>
  <c r="P1245" i="40"/>
  <c r="Q1245" i="40"/>
  <c r="H1246" i="40" l="1"/>
  <c r="X1246" i="40" s="1"/>
  <c r="N1246" i="40" s="1"/>
  <c r="G1246" i="40" s="1"/>
  <c r="W1245" i="40"/>
  <c r="V1245" i="40"/>
  <c r="AT608" i="40" s="1"/>
  <c r="AM179" i="40" s="1"/>
  <c r="AN179" i="40" s="1"/>
  <c r="J1246" i="40"/>
  <c r="K1246" i="40" s="1"/>
  <c r="AZ608" i="40" l="1"/>
  <c r="AW608" i="40"/>
  <c r="BA608" i="40" s="1"/>
  <c r="AY608" i="40"/>
  <c r="BB608" i="40" s="1"/>
  <c r="O1246" i="40"/>
  <c r="I1246" i="40" l="1"/>
  <c r="L1246" i="40" s="1"/>
  <c r="R1246" i="40"/>
  <c r="S1246" i="40" s="1"/>
  <c r="T1246" i="40" s="1"/>
  <c r="M1246" i="40"/>
  <c r="U1246" i="40" s="1"/>
  <c r="P1246" i="40"/>
  <c r="Q1246" i="40"/>
  <c r="H1247" i="40" l="1"/>
  <c r="X1247" i="40" s="1"/>
  <c r="N1247" i="40" s="1"/>
  <c r="G1247" i="40" s="1"/>
  <c r="W1246" i="40"/>
  <c r="V1246" i="40"/>
  <c r="AT609" i="40" s="1"/>
  <c r="AM180" i="40" s="1"/>
  <c r="AN180" i="40" s="1"/>
  <c r="J1247" i="40"/>
  <c r="K1247" i="40" s="1"/>
  <c r="AW609" i="40" l="1"/>
  <c r="BA609" i="40" s="1"/>
  <c r="AZ609" i="40"/>
  <c r="AY609" i="40"/>
  <c r="BB609" i="40" s="1"/>
  <c r="O1247" i="40"/>
  <c r="I1247" i="40" l="1"/>
  <c r="L1247" i="40" s="1"/>
  <c r="R1247" i="40"/>
  <c r="S1247" i="40" s="1"/>
  <c r="T1247" i="40" s="1"/>
  <c r="M1247" i="40"/>
  <c r="U1247" i="40" s="1"/>
  <c r="P1247" i="40"/>
  <c r="Q1247" i="40"/>
  <c r="H1248" i="40" l="1"/>
  <c r="X1248" i="40" s="1"/>
  <c r="N1248" i="40" s="1"/>
  <c r="G1248" i="40" s="1"/>
  <c r="W1247" i="40"/>
  <c r="V1247" i="40"/>
  <c r="AT610" i="40" s="1"/>
  <c r="AM181" i="40" s="1"/>
  <c r="AN181" i="40" s="1"/>
  <c r="J1248" i="40"/>
  <c r="K1248" i="40" s="1"/>
  <c r="AZ610" i="40" l="1"/>
  <c r="AY610" i="40"/>
  <c r="BB610" i="40" s="1"/>
  <c r="AW610" i="40"/>
  <c r="BA610" i="40" s="1"/>
  <c r="O1248" i="40"/>
  <c r="I1248" i="40" l="1"/>
  <c r="L1248" i="40" s="1"/>
  <c r="R1248" i="40"/>
  <c r="S1248" i="40" s="1"/>
  <c r="T1248" i="40" s="1"/>
  <c r="M1248" i="40"/>
  <c r="U1248" i="40" s="1"/>
  <c r="P1248" i="40"/>
  <c r="Q1248" i="40"/>
  <c r="H1249" i="40" l="1"/>
  <c r="X1249" i="40" s="1"/>
  <c r="N1249" i="40" s="1"/>
  <c r="G1249" i="40" s="1"/>
  <c r="W1248" i="40"/>
  <c r="V1248" i="40"/>
  <c r="AT611" i="40" s="1"/>
  <c r="AM182" i="40" s="1"/>
  <c r="AN182" i="40" s="1"/>
  <c r="J1249" i="40"/>
  <c r="K1249" i="40" s="1"/>
  <c r="AY611" i="40" l="1"/>
  <c r="BB611" i="40" s="1"/>
  <c r="AW611" i="40"/>
  <c r="BA611" i="40" s="1"/>
  <c r="AZ611" i="40"/>
  <c r="O1249" i="40"/>
  <c r="I1249" i="40" l="1"/>
  <c r="L1249" i="40" s="1"/>
  <c r="R1249" i="40"/>
  <c r="S1249" i="40" s="1"/>
  <c r="T1249" i="40" s="1"/>
  <c r="M1249" i="40"/>
  <c r="P1249" i="40"/>
  <c r="Q1249" i="40"/>
  <c r="H1250" i="40" l="1"/>
  <c r="X1250" i="40" s="1"/>
  <c r="N1250" i="40" s="1"/>
  <c r="G1250" i="40" s="1"/>
  <c r="U1249" i="40"/>
  <c r="W1249" i="40" s="1"/>
  <c r="V1249" i="40"/>
  <c r="AT612" i="40" s="1"/>
  <c r="AM183" i="40" s="1"/>
  <c r="AN183" i="40" s="1"/>
  <c r="J1250" i="40"/>
  <c r="K1250" i="40" s="1"/>
  <c r="AY612" i="40" l="1"/>
  <c r="BB612" i="40" s="1"/>
  <c r="AW612" i="40"/>
  <c r="BA612" i="40" s="1"/>
  <c r="AZ612" i="40"/>
  <c r="O1250" i="40"/>
  <c r="I1250" i="40" s="1"/>
  <c r="L1250" i="40" s="1"/>
  <c r="R1250" i="40" l="1"/>
  <c r="S1250" i="40" s="1"/>
  <c r="T1250" i="40" s="1"/>
  <c r="M1250" i="40"/>
  <c r="U1250" i="40" s="1"/>
  <c r="P1250" i="40"/>
  <c r="V1250" i="40" s="1"/>
  <c r="Q1250" i="40"/>
  <c r="H1251" i="40" l="1"/>
  <c r="X1251" i="40" s="1"/>
  <c r="N1251" i="40" s="1"/>
  <c r="G1251" i="40" s="1"/>
  <c r="W1250" i="40"/>
  <c r="J1251" i="40"/>
  <c r="K1251" i="40" s="1"/>
  <c r="O1251" i="40" l="1"/>
  <c r="I1251" i="40" l="1"/>
  <c r="L1251" i="40" s="1"/>
  <c r="R1251" i="40"/>
  <c r="S1251" i="40" s="1"/>
  <c r="T1251" i="40" s="1"/>
  <c r="M1251" i="40"/>
  <c r="U1251" i="40" s="1"/>
  <c r="P1251" i="40"/>
  <c r="Q1251" i="40"/>
  <c r="H1252" i="40" l="1"/>
  <c r="X1252" i="40" s="1"/>
  <c r="N1252" i="40" s="1"/>
  <c r="G1252" i="40" s="1"/>
  <c r="W1251" i="40"/>
  <c r="V1251" i="40"/>
  <c r="J1252" i="40"/>
  <c r="K1252" i="40" s="1"/>
  <c r="O1252" i="40" l="1"/>
  <c r="I1252" i="40" l="1"/>
  <c r="L1252" i="40" s="1"/>
  <c r="R1252" i="40"/>
  <c r="S1252" i="40" s="1"/>
  <c r="T1252" i="40" s="1"/>
  <c r="M1252" i="40"/>
  <c r="P1252" i="40"/>
  <c r="Q1252" i="40"/>
  <c r="U1252" i="40" l="1"/>
  <c r="H1253" i="40"/>
  <c r="X1253" i="40" s="1"/>
  <c r="N1253" i="40" s="1"/>
  <c r="G1253" i="40" s="1"/>
  <c r="W1252" i="40"/>
  <c r="V1252" i="40"/>
  <c r="J1253" i="40"/>
  <c r="K1253" i="40" s="1"/>
  <c r="O1253" i="40" l="1"/>
  <c r="I1253" i="40" l="1"/>
  <c r="R1253" i="40"/>
  <c r="S1253" i="40" s="1"/>
  <c r="T1253" i="40" s="1"/>
  <c r="L1253" i="40"/>
  <c r="Q1253" i="40"/>
  <c r="H1254" i="40" l="1"/>
  <c r="X1254" i="40" s="1"/>
  <c r="N1254" i="40" s="1"/>
  <c r="G1254" i="40" s="1"/>
  <c r="P1253" i="40"/>
  <c r="V1253" i="40" s="1"/>
  <c r="J1254" i="40"/>
  <c r="K1254" i="40" s="1"/>
  <c r="M1253" i="40"/>
  <c r="U1253" i="40" s="1"/>
  <c r="W1253" i="40" s="1"/>
  <c r="O1254" i="40" l="1"/>
  <c r="I1254" i="40" l="1"/>
  <c r="R1254" i="40"/>
  <c r="S1254" i="40" s="1"/>
  <c r="T1254" i="40" s="1"/>
  <c r="L1254" i="40"/>
  <c r="Q1254" i="40"/>
  <c r="H1255" i="40" l="1"/>
  <c r="X1255" i="40" s="1"/>
  <c r="N1255" i="40" s="1"/>
  <c r="G1255" i="40" s="1"/>
  <c r="P1254" i="40"/>
  <c r="V1254" i="40" s="1"/>
  <c r="J1255" i="40"/>
  <c r="K1255" i="40" s="1"/>
  <c r="M1254" i="40"/>
  <c r="U1254" i="40" s="1"/>
  <c r="W1254" i="40" s="1"/>
  <c r="O1255" i="40" l="1"/>
  <c r="I1255" i="40" l="1"/>
  <c r="L1255" i="40" s="1"/>
  <c r="R1255" i="40"/>
  <c r="S1255" i="40" s="1"/>
  <c r="T1255" i="40" s="1"/>
  <c r="M1255" i="40"/>
  <c r="P1255" i="40"/>
  <c r="Q1255" i="40"/>
  <c r="U1255" i="40" l="1"/>
  <c r="H1256" i="40"/>
  <c r="X1256" i="40" s="1"/>
  <c r="N1256" i="40" s="1"/>
  <c r="G1256" i="40" s="1"/>
  <c r="W1255" i="40"/>
  <c r="V1255" i="40"/>
  <c r="J1256" i="40" l="1"/>
  <c r="K1256" i="40" s="1"/>
  <c r="O1256" i="40" s="1"/>
  <c r="I1256" i="40" l="1"/>
  <c r="R1256" i="40"/>
  <c r="S1256" i="40" s="1"/>
  <c r="T1256" i="40" s="1"/>
  <c r="L1256" i="40"/>
  <c r="Q1256" i="40"/>
  <c r="H1257" i="40" l="1"/>
  <c r="X1257" i="40" s="1"/>
  <c r="N1257" i="40" s="1"/>
  <c r="G1257" i="40" s="1"/>
  <c r="P1256" i="40"/>
  <c r="V1256" i="40" s="1"/>
  <c r="J1257" i="40"/>
  <c r="K1257" i="40" s="1"/>
  <c r="M1256" i="40"/>
  <c r="U1256" i="40" s="1"/>
  <c r="W1256" i="40" s="1"/>
  <c r="O1257" i="40" l="1"/>
  <c r="I1257" i="40" l="1"/>
  <c r="R1257" i="40"/>
  <c r="S1257" i="40" s="1"/>
  <c r="T1257" i="40" s="1"/>
  <c r="L1257" i="40"/>
  <c r="Q1257" i="40"/>
  <c r="H1258" i="40" l="1"/>
  <c r="X1258" i="40" s="1"/>
  <c r="N1258" i="40" s="1"/>
  <c r="G1258" i="40" s="1"/>
  <c r="P1257" i="40"/>
  <c r="V1257" i="40" s="1"/>
  <c r="J1258" i="40"/>
  <c r="K1258" i="40" s="1"/>
  <c r="M1257" i="40"/>
  <c r="U1257" i="40" s="1"/>
  <c r="W1257" i="40" s="1"/>
  <c r="O1258" i="40" l="1"/>
  <c r="I1258" i="40" l="1"/>
  <c r="L1258" i="40" s="1"/>
  <c r="R1258" i="40"/>
  <c r="S1258" i="40" s="1"/>
  <c r="T1258" i="40" s="1"/>
  <c r="M1258" i="40"/>
  <c r="P1258" i="40"/>
  <c r="Q1258" i="40"/>
  <c r="U1258" i="40" l="1"/>
  <c r="H1259" i="40"/>
  <c r="X1259" i="40" s="1"/>
  <c r="N1259" i="40" s="1"/>
  <c r="G1259" i="40" s="1"/>
  <c r="W1258" i="40"/>
  <c r="V1258" i="40"/>
  <c r="J1259" i="40"/>
  <c r="K1259" i="40" s="1"/>
  <c r="O1259" i="40" l="1"/>
  <c r="I1259" i="40" l="1"/>
  <c r="L1259" i="40" s="1"/>
  <c r="R1259" i="40"/>
  <c r="S1259" i="40" s="1"/>
  <c r="T1259" i="40" s="1"/>
  <c r="M1259" i="40"/>
  <c r="U1259" i="40" s="1"/>
  <c r="P1259" i="40"/>
  <c r="Q1259" i="40"/>
  <c r="H1260" i="40" l="1"/>
  <c r="X1260" i="40" s="1"/>
  <c r="N1260" i="40" s="1"/>
  <c r="G1260" i="40" s="1"/>
  <c r="W1259" i="40"/>
  <c r="V1259" i="40"/>
  <c r="J1260" i="40"/>
  <c r="K1260" i="40" s="1"/>
  <c r="O1260" i="40" l="1"/>
  <c r="I1260" i="40" l="1"/>
  <c r="L1260" i="40" s="1"/>
  <c r="R1260" i="40"/>
  <c r="S1260" i="40" s="1"/>
  <c r="T1260" i="40" s="1"/>
  <c r="M1260" i="40"/>
  <c r="P1260" i="40"/>
  <c r="Q1260" i="40"/>
  <c r="H1261" i="40" l="1"/>
  <c r="X1261" i="40" s="1"/>
  <c r="N1261" i="40" s="1"/>
  <c r="G1261" i="40" s="1"/>
  <c r="U1260" i="40"/>
  <c r="W1260" i="40" s="1"/>
  <c r="V1260" i="40"/>
  <c r="J1261" i="40"/>
  <c r="K1261" i="40" s="1"/>
  <c r="O1261" i="40" l="1"/>
  <c r="I1261" i="40" l="1"/>
  <c r="L1261" i="40" s="1"/>
  <c r="R1261" i="40"/>
  <c r="S1261" i="40" s="1"/>
  <c r="T1261" i="40" s="1"/>
  <c r="M1261" i="40"/>
  <c r="P1261" i="40"/>
  <c r="Q1261" i="40"/>
  <c r="H1262" i="40" l="1"/>
  <c r="X1262" i="40" s="1"/>
  <c r="N1262" i="40" s="1"/>
  <c r="G1262" i="40" s="1"/>
  <c r="U1261" i="40"/>
  <c r="W1261" i="40" s="1"/>
  <c r="V1261" i="40"/>
  <c r="J1262" i="40"/>
  <c r="K1262" i="40" s="1"/>
  <c r="O1262" i="40" l="1"/>
  <c r="I1262" i="40" s="1"/>
  <c r="L1262" i="40" s="1"/>
  <c r="R1262" i="40" l="1"/>
  <c r="S1262" i="40" s="1"/>
  <c r="T1262" i="40" s="1"/>
  <c r="M1262" i="40"/>
  <c r="U1262" i="40" s="1"/>
  <c r="P1262" i="40"/>
  <c r="V1262" i="40" s="1"/>
  <c r="Q1262" i="40"/>
  <c r="H1263" i="40" l="1"/>
  <c r="X1263" i="40" s="1"/>
  <c r="N1263" i="40" s="1"/>
  <c r="G1263" i="40" s="1"/>
  <c r="W1262" i="40"/>
  <c r="J1263" i="40"/>
  <c r="K1263" i="40" s="1"/>
  <c r="O1263" i="40" l="1"/>
  <c r="I1263" i="40" l="1"/>
  <c r="L1263" i="40" s="1"/>
  <c r="P1263" i="40" s="1"/>
  <c r="R1263" i="40"/>
  <c r="S1263" i="40" s="1"/>
  <c r="T1263" i="40" s="1"/>
  <c r="Q1263" i="40"/>
  <c r="M1263" i="40" l="1"/>
  <c r="U1263" i="40" s="1"/>
  <c r="W1263" i="40" s="1"/>
  <c r="H1264" i="40"/>
  <c r="X1264" i="40" s="1"/>
  <c r="N1264" i="40" s="1"/>
  <c r="G1264" i="40" s="1"/>
  <c r="V1263" i="40"/>
  <c r="J1264" i="40"/>
  <c r="K1264" i="40" s="1"/>
  <c r="O1264" i="40" l="1"/>
  <c r="I1264" i="40" l="1"/>
  <c r="R1264" i="40"/>
  <c r="S1264" i="40" s="1"/>
  <c r="T1264" i="40" s="1"/>
  <c r="L1264" i="40"/>
  <c r="Q1264" i="40"/>
  <c r="P1264" i="40" l="1"/>
  <c r="V1264" i="40"/>
  <c r="H1265" i="40"/>
  <c r="X1265" i="40" s="1"/>
  <c r="N1265" i="40" s="1"/>
  <c r="G1265" i="40" s="1"/>
  <c r="J1265" i="40"/>
  <c r="K1265" i="40" s="1"/>
  <c r="M1264" i="40"/>
  <c r="U1264" i="40" s="1"/>
  <c r="W1264" i="40" s="1"/>
  <c r="O1265" i="40" l="1"/>
  <c r="I1265" i="40" s="1"/>
  <c r="L1265" i="40" s="1"/>
  <c r="R1265" i="40" l="1"/>
  <c r="S1265" i="40" s="1"/>
  <c r="T1265" i="40" s="1"/>
  <c r="M1265" i="40"/>
  <c r="U1265" i="40" s="1"/>
  <c r="P1265" i="40"/>
  <c r="V1265" i="40" s="1"/>
  <c r="Q1265" i="40"/>
  <c r="H1266" i="40" l="1"/>
  <c r="X1266" i="40" s="1"/>
  <c r="N1266" i="40" s="1"/>
  <c r="G1266" i="40" s="1"/>
  <c r="W1265" i="40"/>
  <c r="J1266" i="40"/>
  <c r="K1266" i="40" s="1"/>
  <c r="O1266" i="40" l="1"/>
  <c r="Q1266" i="40"/>
  <c r="H1267" i="40" l="1"/>
  <c r="X1267" i="40" s="1"/>
  <c r="N1267" i="40" s="1"/>
  <c r="G1267" i="40" s="1"/>
  <c r="I1266" i="40"/>
  <c r="L1266" i="40" s="1"/>
  <c r="P1266" i="40" s="1"/>
  <c r="R1266" i="40"/>
  <c r="S1266" i="40" s="1"/>
  <c r="T1266" i="40" s="1"/>
  <c r="J1267" i="40"/>
  <c r="K1267" i="40" s="1"/>
  <c r="M1266" i="40" l="1"/>
  <c r="U1266" i="40"/>
  <c r="W1266" i="40" s="1"/>
  <c r="V1266" i="40"/>
  <c r="O1267" i="40"/>
  <c r="I1267" i="40" s="1"/>
  <c r="L1267" i="40" s="1"/>
  <c r="R1267" i="40" l="1"/>
  <c r="S1267" i="40" s="1"/>
  <c r="T1267" i="40" s="1"/>
  <c r="M1267" i="40"/>
  <c r="U1267" i="40" s="1"/>
  <c r="P1267" i="40"/>
  <c r="V1267" i="40" s="1"/>
  <c r="Q1267" i="40"/>
  <c r="H1268" i="40" l="1"/>
  <c r="X1268" i="40" s="1"/>
  <c r="N1268" i="40" s="1"/>
  <c r="G1268" i="40" s="1"/>
  <c r="W1267" i="40"/>
  <c r="J1268" i="40"/>
  <c r="K1268" i="40" s="1"/>
  <c r="O1268" i="40" l="1"/>
  <c r="I1268" i="40" l="1"/>
  <c r="L1268" i="40" s="1"/>
  <c r="R1268" i="40"/>
  <c r="S1268" i="40" s="1"/>
  <c r="T1268" i="40" s="1"/>
  <c r="M1268" i="40"/>
  <c r="P1268" i="40"/>
  <c r="Q1268" i="40"/>
  <c r="H1269" i="40" l="1"/>
  <c r="X1269" i="40" s="1"/>
  <c r="N1269" i="40" s="1"/>
  <c r="G1269" i="40" s="1"/>
  <c r="U1268" i="40"/>
  <c r="W1268" i="40" s="1"/>
  <c r="V1268" i="40"/>
  <c r="J1269" i="40"/>
  <c r="K1269" i="40" s="1"/>
  <c r="O1269" i="40" l="1"/>
  <c r="I1269" i="40" s="1"/>
  <c r="L1269" i="40" s="1"/>
  <c r="R1269" i="40" l="1"/>
  <c r="S1269" i="40" s="1"/>
  <c r="T1269" i="40" s="1"/>
  <c r="M1269" i="40"/>
  <c r="U1269" i="40" s="1"/>
  <c r="P1269" i="40"/>
  <c r="V1269" i="40" s="1"/>
  <c r="Q1269" i="40"/>
  <c r="H1270" i="40" l="1"/>
  <c r="X1270" i="40" s="1"/>
  <c r="N1270" i="40" s="1"/>
  <c r="G1270" i="40" s="1"/>
  <c r="W1269" i="40"/>
  <c r="J1270" i="40"/>
  <c r="K1270" i="40" s="1"/>
  <c r="O1270" i="40" l="1"/>
  <c r="I1270" i="40" l="1"/>
  <c r="R1270" i="40"/>
  <c r="S1270" i="40" s="1"/>
  <c r="T1270" i="40" s="1"/>
  <c r="L1270" i="40"/>
  <c r="Q1270" i="40"/>
  <c r="H1271" i="40" l="1"/>
  <c r="X1271" i="40" s="1"/>
  <c r="N1271" i="40" s="1"/>
  <c r="G1271" i="40" s="1"/>
  <c r="P1270" i="40"/>
  <c r="V1270" i="40" s="1"/>
  <c r="J1271" i="40"/>
  <c r="K1271" i="40" s="1"/>
  <c r="M1270" i="40"/>
  <c r="U1270" i="40" s="1"/>
  <c r="W1270" i="40" s="1"/>
  <c r="O1271" i="40" l="1"/>
  <c r="I1271" i="40" l="1"/>
  <c r="L1271" i="40" s="1"/>
  <c r="R1271" i="40"/>
  <c r="S1271" i="40" s="1"/>
  <c r="T1271" i="40" s="1"/>
  <c r="M1271" i="40"/>
  <c r="U1271" i="40" s="1"/>
  <c r="P1271" i="40"/>
  <c r="Q1271" i="40"/>
  <c r="H1272" i="40" l="1"/>
  <c r="X1272" i="40" s="1"/>
  <c r="N1272" i="40" s="1"/>
  <c r="G1272" i="40" s="1"/>
  <c r="W1271" i="40"/>
  <c r="V1271" i="40"/>
  <c r="J1272" i="40"/>
  <c r="K1272" i="40" s="1"/>
  <c r="O1272" i="40" l="1"/>
  <c r="Q1272" i="40"/>
  <c r="H1273" i="40" l="1"/>
  <c r="X1273" i="40" s="1"/>
  <c r="N1273" i="40" s="1"/>
  <c r="G1273" i="40" s="1"/>
  <c r="I1272" i="40"/>
  <c r="R1272" i="40"/>
  <c r="S1272" i="40" s="1"/>
  <c r="T1272" i="40" s="1"/>
  <c r="J1273" i="40"/>
  <c r="K1273" i="40" s="1"/>
  <c r="L1272" i="40"/>
  <c r="P1272" i="40" l="1"/>
  <c r="V1272" i="40" s="1"/>
  <c r="O1273" i="40"/>
  <c r="R1273" i="40" s="1"/>
  <c r="S1273" i="40" s="1"/>
  <c r="T1273" i="40" s="1"/>
  <c r="M1272" i="40"/>
  <c r="U1272" i="40" s="1"/>
  <c r="W1272" i="40" s="1"/>
  <c r="I1273" i="40" l="1"/>
  <c r="L1273" i="40" s="1"/>
  <c r="M1273" i="40"/>
  <c r="U1273" i="40" s="1"/>
  <c r="P1273" i="40"/>
  <c r="Q1273" i="40"/>
  <c r="H1274" i="40" l="1"/>
  <c r="X1274" i="40" s="1"/>
  <c r="N1274" i="40" s="1"/>
  <c r="G1274" i="40" s="1"/>
  <c r="W1273" i="40"/>
  <c r="V1273" i="40"/>
  <c r="J1274" i="40"/>
  <c r="K1274" i="40" s="1"/>
  <c r="O1274" i="40" l="1"/>
  <c r="I1274" i="40" s="1"/>
  <c r="L1274" i="40" s="1"/>
  <c r="R1274" i="40" l="1"/>
  <c r="S1274" i="40" s="1"/>
  <c r="T1274" i="40" s="1"/>
  <c r="M1274" i="40"/>
  <c r="U1274" i="40" s="1"/>
  <c r="P1274" i="40"/>
  <c r="V1274" i="40" s="1"/>
  <c r="Q1274" i="40"/>
  <c r="H1275" i="40" l="1"/>
  <c r="X1275" i="40" s="1"/>
  <c r="N1275" i="40" s="1"/>
  <c r="G1275" i="40" s="1"/>
  <c r="W1274" i="40"/>
  <c r="J1275" i="40"/>
  <c r="K1275" i="40" s="1"/>
  <c r="O1275" i="40" l="1"/>
  <c r="I1275" i="40" l="1"/>
  <c r="L1275" i="40" s="1"/>
  <c r="R1275" i="40"/>
  <c r="S1275" i="40" s="1"/>
  <c r="T1275" i="40" s="1"/>
  <c r="M1275" i="40"/>
  <c r="P1275" i="40"/>
  <c r="Q1275" i="40"/>
  <c r="U1275" i="40" l="1"/>
  <c r="H1276" i="40"/>
  <c r="X1276" i="40" s="1"/>
  <c r="N1276" i="40" s="1"/>
  <c r="G1276" i="40" s="1"/>
  <c r="W1275" i="40"/>
  <c r="V1275" i="40"/>
  <c r="J1276" i="40"/>
  <c r="K1276" i="40" s="1"/>
  <c r="O1276" i="40" l="1"/>
  <c r="I1276" i="40" l="1"/>
  <c r="L1276" i="40" s="1"/>
  <c r="R1276" i="40"/>
  <c r="S1276" i="40" s="1"/>
  <c r="T1276" i="40" s="1"/>
  <c r="M1276" i="40"/>
  <c r="U1276" i="40" s="1"/>
  <c r="P1276" i="40"/>
  <c r="Q1276" i="40"/>
  <c r="H1277" i="40" l="1"/>
  <c r="X1277" i="40" s="1"/>
  <c r="N1277" i="40" s="1"/>
  <c r="G1277" i="40" s="1"/>
  <c r="W1276" i="40"/>
  <c r="V1276" i="40"/>
  <c r="J1277" i="40"/>
  <c r="K1277" i="40" s="1"/>
  <c r="O1277" i="40" l="1"/>
  <c r="I1277" i="40" l="1"/>
  <c r="L1277" i="40" s="1"/>
  <c r="M1277" i="40" s="1"/>
  <c r="R1277" i="40"/>
  <c r="S1277" i="40" s="1"/>
  <c r="T1277" i="40" s="1"/>
  <c r="Q1277" i="40"/>
  <c r="U1277" i="40" l="1"/>
  <c r="H1278" i="40"/>
  <c r="X1278" i="40" s="1"/>
  <c r="N1278" i="40" s="1"/>
  <c r="G1278" i="40" s="1"/>
  <c r="W1277" i="40"/>
  <c r="P1277" i="40"/>
  <c r="V1277" i="40" s="1"/>
  <c r="J1278" i="40"/>
  <c r="K1278" i="40" s="1"/>
  <c r="O1278" i="40" l="1"/>
  <c r="I1278" i="40" l="1"/>
  <c r="L1278" i="40" s="1"/>
  <c r="R1278" i="40"/>
  <c r="S1278" i="40" s="1"/>
  <c r="T1278" i="40" s="1"/>
  <c r="M1278" i="40"/>
  <c r="P1278" i="40"/>
  <c r="Q1278" i="40"/>
  <c r="U1278" i="40" l="1"/>
  <c r="H1279" i="40"/>
  <c r="X1279" i="40" s="1"/>
  <c r="N1279" i="40" s="1"/>
  <c r="G1279" i="40" s="1"/>
  <c r="W1278" i="40"/>
  <c r="V1278" i="40"/>
  <c r="J1279" i="40"/>
  <c r="K1279" i="40" s="1"/>
  <c r="O1279" i="40" l="1"/>
  <c r="I1279" i="40" l="1"/>
  <c r="L1279" i="40" s="1"/>
  <c r="R1279" i="40"/>
  <c r="S1279" i="40" s="1"/>
  <c r="T1279" i="40" s="1"/>
  <c r="M1279" i="40"/>
  <c r="U1279" i="40" s="1"/>
  <c r="P1279" i="40"/>
  <c r="Q1279" i="40"/>
  <c r="H1280" i="40" l="1"/>
  <c r="X1280" i="40" s="1"/>
  <c r="N1280" i="40" s="1"/>
  <c r="G1280" i="40" s="1"/>
  <c r="W1279" i="40"/>
  <c r="V1279" i="40"/>
  <c r="J1280" i="40"/>
  <c r="K1280" i="40" s="1"/>
  <c r="O1280" i="40" l="1"/>
  <c r="I1280" i="40" l="1"/>
  <c r="L1280" i="40" s="1"/>
  <c r="R1280" i="40"/>
  <c r="S1280" i="40" s="1"/>
  <c r="T1280" i="40" s="1"/>
  <c r="M1280" i="40"/>
  <c r="P1280" i="40"/>
  <c r="Q1280" i="40"/>
  <c r="U1280" i="40" l="1"/>
  <c r="W1280" i="40" s="1"/>
  <c r="H1281" i="40"/>
  <c r="X1281" i="40" s="1"/>
  <c r="N1281" i="40" s="1"/>
  <c r="G1281" i="40" s="1"/>
  <c r="V1280" i="40"/>
  <c r="J1281" i="40"/>
  <c r="K1281" i="40" s="1"/>
  <c r="O1281" i="40" l="1"/>
  <c r="I1281" i="40" l="1"/>
  <c r="L1281" i="40" s="1"/>
  <c r="P1281" i="40" s="1"/>
  <c r="R1281" i="40"/>
  <c r="S1281" i="40" s="1"/>
  <c r="T1281" i="40" s="1"/>
  <c r="Q1281" i="40"/>
  <c r="M1281" i="40" l="1"/>
  <c r="U1281" i="40" s="1"/>
  <c r="H1282" i="40"/>
  <c r="X1282" i="40" s="1"/>
  <c r="N1282" i="40" s="1"/>
  <c r="G1282" i="40" s="1"/>
  <c r="W1281" i="40"/>
  <c r="V1281" i="40"/>
  <c r="J1282" i="40"/>
  <c r="K1282" i="40" s="1"/>
  <c r="O1282" i="40" l="1"/>
  <c r="I1282" i="40" l="1"/>
  <c r="L1282" i="40" s="1"/>
  <c r="R1282" i="40"/>
  <c r="S1282" i="40" s="1"/>
  <c r="T1282" i="40" s="1"/>
  <c r="M1282" i="40"/>
  <c r="P1282" i="40"/>
  <c r="Q1282" i="40"/>
  <c r="U1282" i="40" l="1"/>
  <c r="H1283" i="40"/>
  <c r="X1283" i="40" s="1"/>
  <c r="N1283" i="40" s="1"/>
  <c r="G1283" i="40" s="1"/>
  <c r="W1282" i="40"/>
  <c r="V1282" i="40"/>
  <c r="J1283" i="40"/>
  <c r="K1283" i="40" s="1"/>
  <c r="O1283" i="40" l="1"/>
  <c r="I1283" i="40" l="1"/>
  <c r="L1283" i="40" s="1"/>
  <c r="R1283" i="40"/>
  <c r="S1283" i="40" s="1"/>
  <c r="T1283" i="40" s="1"/>
  <c r="M1283" i="40"/>
  <c r="U1283" i="40" s="1"/>
  <c r="P1283" i="40"/>
  <c r="Q1283" i="40"/>
  <c r="H1284" i="40" l="1"/>
  <c r="X1284" i="40" s="1"/>
  <c r="N1284" i="40" s="1"/>
  <c r="G1284" i="40" s="1"/>
  <c r="W1283" i="40"/>
  <c r="V1283" i="40"/>
  <c r="J1284" i="40"/>
  <c r="K1284" i="40" s="1"/>
  <c r="O1284" i="40" l="1"/>
  <c r="I1284" i="40" l="1"/>
  <c r="L1284" i="40" s="1"/>
  <c r="R1284" i="40"/>
  <c r="S1284" i="40" s="1"/>
  <c r="T1284" i="40" s="1"/>
  <c r="M1284" i="40"/>
  <c r="U1284" i="40" s="1"/>
  <c r="P1284" i="40"/>
  <c r="Q1284" i="40"/>
  <c r="H1285" i="40" l="1"/>
  <c r="X1285" i="40" s="1"/>
  <c r="N1285" i="40" s="1"/>
  <c r="G1285" i="40" s="1"/>
  <c r="W1284" i="40"/>
  <c r="V1284" i="40"/>
  <c r="J1285" i="40"/>
  <c r="K1285" i="40" s="1"/>
  <c r="O1285" i="40" l="1"/>
  <c r="I1285" i="40" l="1"/>
  <c r="R1285" i="40"/>
  <c r="S1285" i="40" s="1"/>
  <c r="T1285" i="40" s="1"/>
  <c r="L1285" i="40"/>
  <c r="Q1285" i="40"/>
  <c r="P1285" i="40" l="1"/>
  <c r="V1285" i="40"/>
  <c r="H1286" i="40"/>
  <c r="X1286" i="40" s="1"/>
  <c r="N1286" i="40" s="1"/>
  <c r="G1286" i="40" s="1"/>
  <c r="J1286" i="40"/>
  <c r="K1286" i="40" s="1"/>
  <c r="M1285" i="40"/>
  <c r="U1285" i="40" s="1"/>
  <c r="W1285" i="40" s="1"/>
  <c r="O1286" i="40" l="1"/>
  <c r="Q1286" i="40"/>
  <c r="H1287" i="40" l="1"/>
  <c r="X1287" i="40" s="1"/>
  <c r="N1287" i="40" s="1"/>
  <c r="G1287" i="40" s="1"/>
  <c r="I1286" i="40"/>
  <c r="L1286" i="40" s="1"/>
  <c r="R1286" i="40"/>
  <c r="S1286" i="40" s="1"/>
  <c r="T1286" i="40" s="1"/>
  <c r="J1287" i="40"/>
  <c r="K1287" i="40" s="1"/>
  <c r="M1286" i="40"/>
  <c r="P1286" i="40"/>
  <c r="U1286" i="40" l="1"/>
  <c r="W1286" i="40" s="1"/>
  <c r="V1286" i="40"/>
  <c r="O1287" i="40"/>
  <c r="I1287" i="40" s="1"/>
  <c r="L1287" i="40" s="1"/>
  <c r="R1287" i="40" l="1"/>
  <c r="S1287" i="40" s="1"/>
  <c r="T1287" i="40" s="1"/>
  <c r="M1287" i="40"/>
  <c r="U1287" i="40" s="1"/>
  <c r="P1287" i="40"/>
  <c r="V1287" i="40" s="1"/>
  <c r="Q1287" i="40"/>
  <c r="H1288" i="40" l="1"/>
  <c r="X1288" i="40" s="1"/>
  <c r="N1288" i="40" s="1"/>
  <c r="G1288" i="40" s="1"/>
  <c r="W1287" i="40"/>
  <c r="J1288" i="40"/>
  <c r="K1288" i="40" s="1"/>
  <c r="O1288" i="40" l="1"/>
  <c r="I1288" i="40" l="1"/>
  <c r="L1288" i="40" s="1"/>
  <c r="R1288" i="40"/>
  <c r="S1288" i="40" s="1"/>
  <c r="T1288" i="40" s="1"/>
  <c r="M1288" i="40"/>
  <c r="P1288" i="40"/>
  <c r="Q1288" i="40"/>
  <c r="H1289" i="40" l="1"/>
  <c r="X1289" i="40" s="1"/>
  <c r="N1289" i="40" s="1"/>
  <c r="G1289" i="40" s="1"/>
  <c r="U1288" i="40"/>
  <c r="W1288" i="40" s="1"/>
  <c r="V1288" i="40"/>
  <c r="J1289" i="40"/>
  <c r="K1289" i="40" s="1"/>
  <c r="O1289" i="40" l="1"/>
  <c r="I1289" i="40" l="1"/>
  <c r="L1289" i="40" s="1"/>
  <c r="R1289" i="40"/>
  <c r="S1289" i="40" s="1"/>
  <c r="T1289" i="40" s="1"/>
  <c r="M1289" i="40"/>
  <c r="U1289" i="40" s="1"/>
  <c r="P1289" i="40"/>
  <c r="Q1289" i="40"/>
  <c r="H1290" i="40" l="1"/>
  <c r="X1290" i="40" s="1"/>
  <c r="N1290" i="40" s="1"/>
  <c r="G1290" i="40" s="1"/>
  <c r="W1289" i="40"/>
  <c r="V1289" i="40"/>
  <c r="J1290" i="40"/>
  <c r="K1290" i="40" s="1"/>
  <c r="O1290" i="40" l="1"/>
  <c r="I1290" i="40" l="1"/>
  <c r="R1290" i="40"/>
  <c r="S1290" i="40" s="1"/>
  <c r="T1290" i="40" s="1"/>
  <c r="L1290" i="40"/>
  <c r="M1290" i="40" s="1"/>
  <c r="U1290" i="40" s="1"/>
  <c r="Q1290" i="40"/>
  <c r="H1291" i="40" l="1"/>
  <c r="X1291" i="40" s="1"/>
  <c r="N1291" i="40" s="1"/>
  <c r="G1291" i="40" s="1"/>
  <c r="W1290" i="40"/>
  <c r="P1290" i="40"/>
  <c r="V1290" i="40" s="1"/>
  <c r="J1291" i="40"/>
  <c r="K1291" i="40" s="1"/>
  <c r="O1291" i="40" l="1"/>
  <c r="I1291" i="40" l="1"/>
  <c r="L1291" i="40" s="1"/>
  <c r="R1291" i="40"/>
  <c r="S1291" i="40" s="1"/>
  <c r="T1291" i="40" s="1"/>
  <c r="M1291" i="40"/>
  <c r="P1291" i="40"/>
  <c r="Q1291" i="40"/>
  <c r="U1291" i="40" l="1"/>
  <c r="H1292" i="40"/>
  <c r="X1292" i="40" s="1"/>
  <c r="N1292" i="40" s="1"/>
  <c r="G1292" i="40" s="1"/>
  <c r="W1291" i="40"/>
  <c r="V1291" i="40"/>
  <c r="J1292" i="40" l="1"/>
  <c r="K1292" i="40" s="1"/>
  <c r="O1292" i="40"/>
  <c r="I1292" i="40" l="1"/>
  <c r="R1292" i="40"/>
  <c r="S1292" i="40" s="1"/>
  <c r="T1292" i="40" s="1"/>
  <c r="L1292" i="40"/>
  <c r="Q1292" i="40"/>
  <c r="H1293" i="40" l="1"/>
  <c r="X1293" i="40" s="1"/>
  <c r="N1293" i="40" s="1"/>
  <c r="G1293" i="40" s="1"/>
  <c r="P1292" i="40"/>
  <c r="V1292" i="40" s="1"/>
  <c r="J1293" i="40"/>
  <c r="K1293" i="40" s="1"/>
  <c r="M1292" i="40"/>
  <c r="U1292" i="40" s="1"/>
  <c r="W1292" i="40" s="1"/>
  <c r="O1293" i="40" l="1"/>
  <c r="I1293" i="40" l="1"/>
  <c r="L1293" i="40" s="1"/>
  <c r="R1293" i="40"/>
  <c r="S1293" i="40" s="1"/>
  <c r="T1293" i="40" s="1"/>
  <c r="M1293" i="40"/>
  <c r="U1293" i="40" s="1"/>
  <c r="P1293" i="40"/>
  <c r="Q1293" i="40"/>
  <c r="H1294" i="40" l="1"/>
  <c r="X1294" i="40" s="1"/>
  <c r="N1294" i="40" s="1"/>
  <c r="G1294" i="40" s="1"/>
  <c r="W1293" i="40"/>
  <c r="V1293" i="40"/>
  <c r="J1294" i="40"/>
  <c r="K1294" i="40" s="1"/>
  <c r="O1294" i="40" l="1"/>
  <c r="I1294" i="40" l="1"/>
  <c r="L1294" i="40" s="1"/>
  <c r="R1294" i="40"/>
  <c r="S1294" i="40" s="1"/>
  <c r="T1294" i="40" s="1"/>
  <c r="M1294" i="40"/>
  <c r="P1294" i="40"/>
  <c r="Q1294" i="40"/>
  <c r="H1295" i="40" l="1"/>
  <c r="X1295" i="40" s="1"/>
  <c r="N1295" i="40" s="1"/>
  <c r="G1295" i="40" s="1"/>
  <c r="U1294" i="40"/>
  <c r="W1294" i="40" s="1"/>
  <c r="V1294" i="40"/>
  <c r="J1295" i="40"/>
  <c r="K1295" i="40" s="1"/>
  <c r="O1295" i="40" l="1"/>
  <c r="I1295" i="40" s="1"/>
  <c r="L1295" i="40" s="1"/>
  <c r="R1295" i="40" l="1"/>
  <c r="S1295" i="40" s="1"/>
  <c r="T1295" i="40" s="1"/>
  <c r="M1295" i="40"/>
  <c r="U1295" i="40" s="1"/>
  <c r="P1295" i="40"/>
  <c r="V1295" i="40" s="1"/>
  <c r="Q1295" i="40"/>
  <c r="H1296" i="40" l="1"/>
  <c r="X1296" i="40" s="1"/>
  <c r="N1296" i="40" s="1"/>
  <c r="G1296" i="40" s="1"/>
  <c r="W1295" i="40"/>
  <c r="J1296" i="40"/>
  <c r="K1296" i="40" s="1"/>
  <c r="O1296" i="40" l="1"/>
  <c r="I1296" i="40" l="1"/>
  <c r="L1296" i="40" s="1"/>
  <c r="R1296" i="40"/>
  <c r="S1296" i="40" s="1"/>
  <c r="T1296" i="40" s="1"/>
  <c r="M1296" i="40"/>
  <c r="P1296" i="40"/>
  <c r="Q1296" i="40"/>
  <c r="H1297" i="40" l="1"/>
  <c r="X1297" i="40" s="1"/>
  <c r="N1297" i="40" s="1"/>
  <c r="G1297" i="40" s="1"/>
  <c r="U1296" i="40"/>
  <c r="W1296" i="40" s="1"/>
  <c r="V1296" i="40"/>
  <c r="J1297" i="40"/>
  <c r="K1297" i="40" s="1"/>
  <c r="O1297" i="40" l="1"/>
  <c r="I1297" i="40" s="1"/>
  <c r="L1297" i="40" s="1"/>
  <c r="R1297" i="40" l="1"/>
  <c r="S1297" i="40" s="1"/>
  <c r="T1297" i="40" s="1"/>
  <c r="M1297" i="40"/>
  <c r="U1297" i="40" s="1"/>
  <c r="P1297" i="40"/>
  <c r="V1297" i="40" s="1"/>
  <c r="Q1297" i="40"/>
  <c r="H1298" i="40" l="1"/>
  <c r="X1298" i="40" s="1"/>
  <c r="N1298" i="40" s="1"/>
  <c r="G1298" i="40" s="1"/>
  <c r="W1297" i="40"/>
  <c r="J1298" i="40"/>
  <c r="K1298" i="40" s="1"/>
  <c r="O1298" i="40" l="1"/>
  <c r="I1298" i="40" l="1"/>
  <c r="L1298" i="40" s="1"/>
  <c r="R1298" i="40"/>
  <c r="S1298" i="40" s="1"/>
  <c r="T1298" i="40" s="1"/>
  <c r="M1298" i="40"/>
  <c r="U1298" i="40" s="1"/>
  <c r="P1298" i="40"/>
  <c r="Q1298" i="40"/>
  <c r="H1299" i="40" l="1"/>
  <c r="X1299" i="40" s="1"/>
  <c r="N1299" i="40" s="1"/>
  <c r="G1299" i="40" s="1"/>
  <c r="W1298" i="40"/>
  <c r="V1298" i="40"/>
  <c r="J1299" i="40"/>
  <c r="K1299" i="40" s="1"/>
  <c r="O1299" i="40" l="1"/>
  <c r="I1299" i="40" l="1"/>
  <c r="L1299" i="40" s="1"/>
  <c r="R1299" i="40"/>
  <c r="S1299" i="40" s="1"/>
  <c r="T1299" i="40" s="1"/>
  <c r="M1299" i="40"/>
  <c r="P1299" i="40"/>
  <c r="Q1299" i="40"/>
  <c r="H1300" i="40" l="1"/>
  <c r="X1300" i="40" s="1"/>
  <c r="N1300" i="40" s="1"/>
  <c r="G1300" i="40" s="1"/>
  <c r="U1299" i="40"/>
  <c r="W1299" i="40" s="1"/>
  <c r="V1299" i="40"/>
  <c r="J1300" i="40"/>
  <c r="K1300" i="40" s="1"/>
  <c r="O1300" i="40" l="1"/>
  <c r="I1300" i="40" s="1"/>
  <c r="L1300" i="40" s="1"/>
  <c r="R1300" i="40" l="1"/>
  <c r="S1300" i="40" s="1"/>
  <c r="T1300" i="40" s="1"/>
  <c r="M1300" i="40"/>
  <c r="U1300" i="40" s="1"/>
  <c r="P1300" i="40"/>
  <c r="V1300" i="40" s="1"/>
  <c r="Q1300" i="40"/>
  <c r="H1301" i="40" l="1"/>
  <c r="X1301" i="40" s="1"/>
  <c r="N1301" i="40" s="1"/>
  <c r="G1301" i="40" s="1"/>
  <c r="W1300" i="40"/>
  <c r="J1301" i="40"/>
  <c r="K1301" i="40" s="1"/>
  <c r="O1301" i="40" l="1"/>
  <c r="I1301" i="40" l="1"/>
  <c r="R1301" i="40"/>
  <c r="S1301" i="40" s="1"/>
  <c r="T1301" i="40" s="1"/>
  <c r="L1301" i="40"/>
  <c r="M1301" i="40" s="1"/>
  <c r="U1301" i="40" s="1"/>
  <c r="Q1301" i="40"/>
  <c r="H1302" i="40" l="1"/>
  <c r="X1302" i="40" s="1"/>
  <c r="N1302" i="40" s="1"/>
  <c r="G1302" i="40" s="1"/>
  <c r="W1301" i="40"/>
  <c r="P1301" i="40"/>
  <c r="V1301" i="40" s="1"/>
  <c r="J1302" i="40"/>
  <c r="K1302" i="40" s="1"/>
  <c r="O1302" i="40" l="1"/>
  <c r="I1302" i="40" l="1"/>
  <c r="L1302" i="40" s="1"/>
  <c r="R1302" i="40"/>
  <c r="S1302" i="40" s="1"/>
  <c r="T1302" i="40" s="1"/>
  <c r="M1302" i="40"/>
  <c r="U1302" i="40" s="1"/>
  <c r="P1302" i="40"/>
  <c r="Q1302" i="40"/>
  <c r="H1303" i="40" l="1"/>
  <c r="X1303" i="40" s="1"/>
  <c r="N1303" i="40" s="1"/>
  <c r="G1303" i="40" s="1"/>
  <c r="W1302" i="40"/>
  <c r="V1302" i="40"/>
  <c r="J1303" i="40"/>
  <c r="K1303" i="40" s="1"/>
  <c r="O1303" i="40" l="1"/>
  <c r="I1303" i="40" l="1"/>
  <c r="L1303" i="40" s="1"/>
  <c r="R1303" i="40"/>
  <c r="S1303" i="40" s="1"/>
  <c r="T1303" i="40" s="1"/>
  <c r="M1303" i="40"/>
  <c r="U1303" i="40" s="1"/>
  <c r="P1303" i="40"/>
  <c r="Q1303" i="40"/>
  <c r="H1304" i="40" l="1"/>
  <c r="X1304" i="40" s="1"/>
  <c r="N1304" i="40" s="1"/>
  <c r="G1304" i="40" s="1"/>
  <c r="W1303" i="40"/>
  <c r="V1303" i="40"/>
  <c r="J1304" i="40"/>
  <c r="K1304" i="40" s="1"/>
  <c r="O1304" i="40" l="1"/>
  <c r="I1304" i="40" l="1"/>
  <c r="L1304" i="40" s="1"/>
  <c r="R1304" i="40"/>
  <c r="M1304" i="40"/>
  <c r="P1304" i="40"/>
  <c r="Q1304" i="40"/>
  <c r="H1305" i="40" l="1"/>
  <c r="X1305" i="40" s="1"/>
  <c r="N1305" i="40" s="1"/>
  <c r="G1305" i="40" s="1"/>
  <c r="S1304" i="40"/>
  <c r="T1304" i="40"/>
  <c r="V1304" i="40"/>
  <c r="J1305" i="40"/>
  <c r="K1305" i="40" s="1"/>
  <c r="U1304" i="40" l="1"/>
  <c r="W1304" i="40" s="1"/>
  <c r="O1305" i="40"/>
  <c r="I1305" i="40" s="1"/>
  <c r="L1305" i="40" s="1"/>
  <c r="R1305" i="40" l="1"/>
  <c r="S1305" i="40" s="1"/>
  <c r="T1305" i="40" s="1"/>
  <c r="M1305" i="40"/>
  <c r="U1305" i="40" s="1"/>
  <c r="P1305" i="40"/>
  <c r="V1305" i="40" s="1"/>
  <c r="Q1305" i="40"/>
  <c r="H1306" i="40" l="1"/>
  <c r="X1306" i="40" s="1"/>
  <c r="N1306" i="40" s="1"/>
  <c r="G1306" i="40" s="1"/>
  <c r="W1305" i="40"/>
  <c r="J1306" i="40"/>
  <c r="K1306" i="40" s="1"/>
  <c r="O1306" i="40" l="1"/>
  <c r="I1306" i="40" l="1"/>
  <c r="R1306" i="40"/>
  <c r="S1306" i="40" s="1"/>
  <c r="T1306" i="40" s="1"/>
  <c r="L1306" i="40"/>
  <c r="Q1306" i="40"/>
  <c r="H1307" i="40" l="1"/>
  <c r="X1307" i="40" s="1"/>
  <c r="N1307" i="40" s="1"/>
  <c r="G1307" i="40" s="1"/>
  <c r="P1306" i="40"/>
  <c r="V1306" i="40" s="1"/>
  <c r="J1307" i="40"/>
  <c r="K1307" i="40" s="1"/>
  <c r="M1306" i="40"/>
  <c r="U1306" i="40" s="1"/>
  <c r="W1306" i="40" s="1"/>
  <c r="O1307" i="40" l="1"/>
  <c r="I1307" i="40" l="1"/>
  <c r="R1307" i="40"/>
  <c r="S1307" i="40" s="1"/>
  <c r="T1307" i="40" s="1"/>
  <c r="L1307" i="40"/>
  <c r="Q1307" i="40"/>
  <c r="H1308" i="40" l="1"/>
  <c r="X1308" i="40" s="1"/>
  <c r="N1308" i="40" s="1"/>
  <c r="G1308" i="40" s="1"/>
  <c r="P1307" i="40"/>
  <c r="V1307" i="40" s="1"/>
  <c r="J1308" i="40"/>
  <c r="K1308" i="40" s="1"/>
  <c r="M1307" i="40"/>
  <c r="U1307" i="40" s="1"/>
  <c r="W1307" i="40" s="1"/>
  <c r="O1308" i="40" l="1"/>
  <c r="I1308" i="40" l="1"/>
  <c r="L1308" i="40" s="1"/>
  <c r="R1308" i="40"/>
  <c r="S1308" i="40" s="1"/>
  <c r="T1308" i="40" s="1"/>
  <c r="M1308" i="40"/>
  <c r="U1308" i="40" s="1"/>
  <c r="P1308" i="40"/>
  <c r="Q1308" i="40"/>
  <c r="H1309" i="40" l="1"/>
  <c r="X1309" i="40" s="1"/>
  <c r="N1309" i="40" s="1"/>
  <c r="G1309" i="40" s="1"/>
  <c r="W1308" i="40"/>
  <c r="V1308" i="40"/>
  <c r="J1309" i="40"/>
  <c r="K1309" i="40" s="1"/>
  <c r="O1309" i="40" l="1"/>
  <c r="I1309" i="40" l="1"/>
  <c r="L1309" i="40" s="1"/>
  <c r="R1309" i="40"/>
  <c r="S1309" i="40" s="1"/>
  <c r="T1309" i="40" s="1"/>
  <c r="M1309" i="40"/>
  <c r="P1309" i="40"/>
  <c r="Q1309" i="40"/>
  <c r="U1309" i="40" l="1"/>
  <c r="H1310" i="40"/>
  <c r="X1310" i="40" s="1"/>
  <c r="N1310" i="40" s="1"/>
  <c r="G1310" i="40" s="1"/>
  <c r="W1309" i="40"/>
  <c r="V1309" i="40"/>
  <c r="J1310" i="40"/>
  <c r="K1310" i="40" s="1"/>
  <c r="O1310" i="40" l="1"/>
  <c r="I1310" i="40" l="1"/>
  <c r="L1310" i="40" s="1"/>
  <c r="P1310" i="40" s="1"/>
  <c r="R1310" i="40"/>
  <c r="S1310" i="40" s="1"/>
  <c r="T1310" i="40" s="1"/>
  <c r="Q1310" i="40"/>
  <c r="M1310" i="40" l="1"/>
  <c r="U1310" i="40" s="1"/>
  <c r="H1311" i="40"/>
  <c r="X1311" i="40" s="1"/>
  <c r="N1311" i="40" s="1"/>
  <c r="G1311" i="40" s="1"/>
  <c r="W1310" i="40"/>
  <c r="V1310" i="40"/>
  <c r="J1311" i="40"/>
  <c r="K1311" i="40" s="1"/>
  <c r="O1311" i="40" l="1"/>
  <c r="I1311" i="40" l="1"/>
  <c r="L1311" i="40" s="1"/>
  <c r="R1311" i="40"/>
  <c r="S1311" i="40" s="1"/>
  <c r="T1311" i="40" s="1"/>
  <c r="M1311" i="40"/>
  <c r="U1311" i="40" s="1"/>
  <c r="P1311" i="40"/>
  <c r="Q1311" i="40"/>
  <c r="H1312" i="40" l="1"/>
  <c r="X1312" i="40" s="1"/>
  <c r="N1312" i="40" s="1"/>
  <c r="G1312" i="40" s="1"/>
  <c r="W1311" i="40"/>
  <c r="V1311" i="40"/>
  <c r="J1312" i="40"/>
  <c r="K1312" i="40" s="1"/>
  <c r="O1312" i="40" l="1"/>
  <c r="I1312" i="40" l="1"/>
  <c r="L1312" i="40" s="1"/>
  <c r="R1312" i="40"/>
  <c r="S1312" i="40" s="1"/>
  <c r="T1312" i="40" s="1"/>
  <c r="M1312" i="40"/>
  <c r="U1312" i="40" s="1"/>
  <c r="P1312" i="40"/>
  <c r="Q1312" i="40"/>
  <c r="H1313" i="40" l="1"/>
  <c r="X1313" i="40" s="1"/>
  <c r="N1313" i="40" s="1"/>
  <c r="G1313" i="40" s="1"/>
  <c r="W1312" i="40"/>
  <c r="V1312" i="40"/>
  <c r="J1313" i="40"/>
  <c r="K1313" i="40" s="1"/>
  <c r="O1313" i="40" l="1"/>
  <c r="I1313" i="40" l="1"/>
  <c r="R1313" i="40"/>
  <c r="S1313" i="40" s="1"/>
  <c r="T1313" i="40" s="1"/>
  <c r="L1313" i="40"/>
  <c r="M1313" i="40" s="1"/>
  <c r="U1313" i="40" s="1"/>
  <c r="Q1313" i="40"/>
  <c r="H1314" i="40" l="1"/>
  <c r="X1314" i="40" s="1"/>
  <c r="N1314" i="40" s="1"/>
  <c r="G1314" i="40" s="1"/>
  <c r="W1313" i="40"/>
  <c r="P1313" i="40"/>
  <c r="V1313" i="40" s="1"/>
  <c r="J1314" i="40"/>
  <c r="K1314" i="40" s="1"/>
  <c r="O1314" i="40" l="1"/>
  <c r="I1314" i="40" l="1"/>
  <c r="L1314" i="40" s="1"/>
  <c r="P1314" i="40" s="1"/>
  <c r="R1314" i="40"/>
  <c r="S1314" i="40" s="1"/>
  <c r="T1314" i="40" s="1"/>
  <c r="Q1314" i="40"/>
  <c r="M1314" i="40" l="1"/>
  <c r="U1314" i="40" s="1"/>
  <c r="W1314" i="40" s="1"/>
  <c r="H1315" i="40"/>
  <c r="X1315" i="40" s="1"/>
  <c r="N1315" i="40" s="1"/>
  <c r="G1315" i="40" s="1"/>
  <c r="V1314" i="40"/>
  <c r="J1315" i="40"/>
  <c r="K1315" i="40" s="1"/>
  <c r="O1315" i="40" l="1"/>
  <c r="I1315" i="40" l="1"/>
  <c r="L1315" i="40" s="1"/>
  <c r="R1315" i="40"/>
  <c r="S1315" i="40" s="1"/>
  <c r="T1315" i="40" s="1"/>
  <c r="M1315" i="40"/>
  <c r="U1315" i="40" s="1"/>
  <c r="P1315" i="40"/>
  <c r="Q1315" i="40"/>
  <c r="H1316" i="40" l="1"/>
  <c r="X1316" i="40" s="1"/>
  <c r="N1316" i="40" s="1"/>
  <c r="G1316" i="40" s="1"/>
  <c r="W1315" i="40"/>
  <c r="V1315" i="40"/>
  <c r="J1316" i="40"/>
  <c r="K1316" i="40" s="1"/>
  <c r="O1316" i="40" l="1"/>
  <c r="I1316" i="40" l="1"/>
  <c r="L1316" i="40" s="1"/>
  <c r="R1316" i="40"/>
  <c r="S1316" i="40" s="1"/>
  <c r="T1316" i="40" s="1"/>
  <c r="M1316" i="40"/>
  <c r="U1316" i="40" s="1"/>
  <c r="P1316" i="40"/>
  <c r="Q1316" i="40"/>
  <c r="H1317" i="40" l="1"/>
  <c r="X1317" i="40" s="1"/>
  <c r="N1317" i="40" s="1"/>
  <c r="G1317" i="40" s="1"/>
  <c r="W1316" i="40"/>
  <c r="V1316" i="40"/>
  <c r="J1317" i="40"/>
  <c r="K1317" i="40" s="1"/>
  <c r="O1317" i="40" l="1"/>
  <c r="I1317" i="40" l="1"/>
  <c r="L1317" i="40" s="1"/>
  <c r="R1317" i="40"/>
  <c r="S1317" i="40" s="1"/>
  <c r="T1317" i="40" s="1"/>
  <c r="M1317" i="40"/>
  <c r="U1317" i="40" s="1"/>
  <c r="P1317" i="40"/>
  <c r="Q1317" i="40"/>
  <c r="H1318" i="40" l="1"/>
  <c r="X1318" i="40" s="1"/>
  <c r="N1318" i="40" s="1"/>
  <c r="G1318" i="40" s="1"/>
  <c r="W1317" i="40"/>
  <c r="V1317" i="40"/>
  <c r="J1318" i="40"/>
  <c r="K1318" i="40" s="1"/>
  <c r="O1318" i="40" l="1"/>
  <c r="I1318" i="40" l="1"/>
  <c r="L1318" i="40" s="1"/>
  <c r="R1318" i="40"/>
  <c r="S1318" i="40" s="1"/>
  <c r="T1318" i="40" s="1"/>
  <c r="M1318" i="40"/>
  <c r="U1318" i="40" s="1"/>
  <c r="P1318" i="40"/>
  <c r="Q1318" i="40"/>
  <c r="H1319" i="40" l="1"/>
  <c r="X1319" i="40" s="1"/>
  <c r="N1319" i="40" s="1"/>
  <c r="G1319" i="40" s="1"/>
  <c r="W1318" i="40"/>
  <c r="V1318" i="40"/>
  <c r="J1319" i="40"/>
  <c r="K1319" i="40" s="1"/>
  <c r="O1319" i="40" l="1"/>
  <c r="I1319" i="40" l="1"/>
  <c r="L1319" i="40" s="1"/>
  <c r="R1319" i="40"/>
  <c r="S1319" i="40" s="1"/>
  <c r="T1319" i="40" s="1"/>
  <c r="M1319" i="40"/>
  <c r="U1319" i="40" s="1"/>
  <c r="P1319" i="40"/>
  <c r="Q1319" i="40"/>
  <c r="H1320" i="40" l="1"/>
  <c r="X1320" i="40" s="1"/>
  <c r="N1320" i="40" s="1"/>
  <c r="G1320" i="40" s="1"/>
  <c r="W1319" i="40"/>
  <c r="V1319" i="40"/>
  <c r="J1320" i="40"/>
  <c r="K1320" i="40" s="1"/>
  <c r="O1320" i="40" l="1"/>
  <c r="I1320" i="40" l="1"/>
  <c r="R1320" i="40"/>
  <c r="S1320" i="40" s="1"/>
  <c r="T1320" i="40" s="1"/>
  <c r="L1320" i="40"/>
  <c r="Q1320" i="40"/>
  <c r="H1321" i="40" l="1"/>
  <c r="X1321" i="40" s="1"/>
  <c r="N1321" i="40" s="1"/>
  <c r="G1321" i="40" s="1"/>
  <c r="P1320" i="40"/>
  <c r="V1320" i="40" s="1"/>
  <c r="J1321" i="40"/>
  <c r="K1321" i="40" s="1"/>
  <c r="M1320" i="40"/>
  <c r="U1320" i="40" s="1"/>
  <c r="W1320" i="40" s="1"/>
  <c r="O1321" i="40" l="1"/>
  <c r="I1321" i="40" l="1"/>
  <c r="L1321" i="40" s="1"/>
  <c r="R1321" i="40"/>
  <c r="S1321" i="40" s="1"/>
  <c r="T1321" i="40" s="1"/>
  <c r="M1321" i="40"/>
  <c r="U1321" i="40" s="1"/>
  <c r="P1321" i="40"/>
  <c r="Q1321" i="40"/>
  <c r="H1322" i="40" l="1"/>
  <c r="X1322" i="40" s="1"/>
  <c r="N1322" i="40" s="1"/>
  <c r="G1322" i="40" s="1"/>
  <c r="W1321" i="40"/>
  <c r="V1321" i="40"/>
  <c r="J1322" i="40"/>
  <c r="K1322" i="40" s="1"/>
  <c r="O1322" i="40" l="1"/>
  <c r="I1322" i="40" l="1"/>
  <c r="R1322" i="40"/>
  <c r="S1322" i="40" s="1"/>
  <c r="T1322" i="40" s="1"/>
  <c r="L1322" i="40"/>
  <c r="M1322" i="40" s="1"/>
  <c r="U1322" i="40" s="1"/>
  <c r="Q1322" i="40"/>
  <c r="H1323" i="40" l="1"/>
  <c r="X1323" i="40" s="1"/>
  <c r="N1323" i="40" s="1"/>
  <c r="G1323" i="40" s="1"/>
  <c r="W1322" i="40"/>
  <c r="P1322" i="40"/>
  <c r="V1322" i="40" s="1"/>
  <c r="J1323" i="40"/>
  <c r="K1323" i="40" s="1"/>
  <c r="O1323" i="40" l="1"/>
  <c r="I1323" i="40" l="1"/>
  <c r="L1323" i="40" s="1"/>
  <c r="R1323" i="40"/>
  <c r="S1323" i="40" s="1"/>
  <c r="T1323" i="40" s="1"/>
  <c r="M1323" i="40"/>
  <c r="P1323" i="40"/>
  <c r="Q1323" i="40"/>
  <c r="H1324" i="40" l="1"/>
  <c r="X1324" i="40" s="1"/>
  <c r="N1324" i="40" s="1"/>
  <c r="G1324" i="40" s="1"/>
  <c r="U1323" i="40"/>
  <c r="W1323" i="40" s="1"/>
  <c r="V1323" i="40"/>
  <c r="J1324" i="40"/>
  <c r="K1324" i="40" s="1"/>
  <c r="O1324" i="40" l="1"/>
  <c r="I1324" i="40" s="1"/>
  <c r="L1324" i="40" s="1"/>
  <c r="R1324" i="40" l="1"/>
  <c r="S1324" i="40" s="1"/>
  <c r="T1324" i="40" s="1"/>
  <c r="M1324" i="40"/>
  <c r="U1324" i="40" s="1"/>
  <c r="P1324" i="40"/>
  <c r="V1324" i="40" s="1"/>
  <c r="Q1324" i="40"/>
  <c r="H1325" i="40" l="1"/>
  <c r="X1325" i="40" s="1"/>
  <c r="N1325" i="40" s="1"/>
  <c r="G1325" i="40" s="1"/>
  <c r="W1324" i="40"/>
  <c r="J1325" i="40"/>
  <c r="K1325" i="40" s="1"/>
  <c r="O1325" i="40" l="1"/>
  <c r="I1325" i="40" l="1"/>
  <c r="L1325" i="40" s="1"/>
  <c r="R1325" i="40"/>
  <c r="S1325" i="40" s="1"/>
  <c r="T1325" i="40" s="1"/>
  <c r="M1325" i="40"/>
  <c r="P1325" i="40"/>
  <c r="Q1325" i="40"/>
  <c r="U1325" i="40" l="1"/>
  <c r="H1326" i="40"/>
  <c r="X1326" i="40" s="1"/>
  <c r="N1326" i="40" s="1"/>
  <c r="G1326" i="40" s="1"/>
  <c r="W1325" i="40"/>
  <c r="V1325" i="40"/>
  <c r="J1326" i="40"/>
  <c r="K1326" i="40" s="1"/>
  <c r="O1326" i="40" l="1"/>
  <c r="I1326" i="40" l="1"/>
  <c r="L1326" i="40" s="1"/>
  <c r="R1326" i="40"/>
  <c r="S1326" i="40" s="1"/>
  <c r="T1326" i="40" s="1"/>
  <c r="M1326" i="40"/>
  <c r="U1326" i="40" s="1"/>
  <c r="P1326" i="40"/>
  <c r="Q1326" i="40"/>
  <c r="H1327" i="40" l="1"/>
  <c r="X1327" i="40" s="1"/>
  <c r="N1327" i="40" s="1"/>
  <c r="G1327" i="40" s="1"/>
  <c r="W1326" i="40"/>
  <c r="V1326" i="40"/>
  <c r="J1327" i="40"/>
  <c r="K1327" i="40" s="1"/>
  <c r="O1327" i="40" l="1"/>
  <c r="I1327" i="40" l="1"/>
  <c r="L1327" i="40" s="1"/>
  <c r="R1327" i="40"/>
  <c r="S1327" i="40" s="1"/>
  <c r="T1327" i="40" s="1"/>
  <c r="M1327" i="40"/>
  <c r="U1327" i="40" s="1"/>
  <c r="P1327" i="40"/>
  <c r="Q1327" i="40"/>
  <c r="H1328" i="40" l="1"/>
  <c r="X1328" i="40" s="1"/>
  <c r="N1328" i="40" s="1"/>
  <c r="G1328" i="40" s="1"/>
  <c r="W1327" i="40"/>
  <c r="V1327" i="40"/>
  <c r="J1328" i="40"/>
  <c r="K1328" i="40" s="1"/>
  <c r="O1328" i="40" l="1"/>
  <c r="I1328" i="40" l="1"/>
  <c r="L1328" i="40" s="1"/>
  <c r="R1328" i="40"/>
  <c r="S1328" i="40" s="1"/>
  <c r="T1328" i="40" s="1"/>
  <c r="M1328" i="40"/>
  <c r="U1328" i="40" s="1"/>
  <c r="P1328" i="40"/>
  <c r="Q1328" i="40"/>
  <c r="H1329" i="40" l="1"/>
  <c r="X1329" i="40" s="1"/>
  <c r="N1329" i="40" s="1"/>
  <c r="G1329" i="40" s="1"/>
  <c r="W1328" i="40"/>
  <c r="V1328" i="40"/>
  <c r="J1329" i="40"/>
  <c r="K1329" i="40" s="1"/>
  <c r="O1329" i="40" l="1"/>
  <c r="I1329" i="40" l="1"/>
  <c r="L1329" i="40" s="1"/>
  <c r="R1329" i="40"/>
  <c r="S1329" i="40" s="1"/>
  <c r="T1329" i="40" s="1"/>
  <c r="M1329" i="40"/>
  <c r="U1329" i="40" s="1"/>
  <c r="P1329" i="40"/>
  <c r="Q1329" i="40"/>
  <c r="H1330" i="40" l="1"/>
  <c r="X1330" i="40" s="1"/>
  <c r="N1330" i="40" s="1"/>
  <c r="G1330" i="40" s="1"/>
  <c r="W1329" i="40"/>
  <c r="V1329" i="40"/>
  <c r="J1330" i="40"/>
  <c r="K1330" i="40" s="1"/>
  <c r="O1330" i="40" l="1"/>
  <c r="I1330" i="40" l="1"/>
  <c r="L1330" i="40" s="1"/>
  <c r="R1330" i="40"/>
  <c r="S1330" i="40" s="1"/>
  <c r="T1330" i="40" s="1"/>
  <c r="M1330" i="40"/>
  <c r="U1330" i="40" s="1"/>
  <c r="P1330" i="40"/>
  <c r="Q1330" i="40"/>
  <c r="H1331" i="40" l="1"/>
  <c r="X1331" i="40" s="1"/>
  <c r="N1331" i="40" s="1"/>
  <c r="G1331" i="40" s="1"/>
  <c r="W1330" i="40"/>
  <c r="V1330" i="40"/>
  <c r="J1331" i="40"/>
  <c r="K1331" i="40" s="1"/>
  <c r="O1331" i="40" l="1"/>
  <c r="I1331" i="40" l="1"/>
  <c r="L1331" i="40" s="1"/>
  <c r="R1331" i="40"/>
  <c r="S1331" i="40" s="1"/>
  <c r="T1331" i="40" s="1"/>
  <c r="M1331" i="40"/>
  <c r="P1331" i="40"/>
  <c r="Q1331" i="40"/>
  <c r="U1331" i="40" l="1"/>
  <c r="H1332" i="40"/>
  <c r="X1332" i="40" s="1"/>
  <c r="N1332" i="40" s="1"/>
  <c r="G1332" i="40" s="1"/>
  <c r="W1331" i="40"/>
  <c r="V1331" i="40"/>
  <c r="J1332" i="40"/>
  <c r="K1332" i="40" s="1"/>
  <c r="O1332" i="40" l="1"/>
  <c r="Q1332" i="40"/>
  <c r="H1333" i="40" l="1"/>
  <c r="X1333" i="40" s="1"/>
  <c r="N1333" i="40" s="1"/>
  <c r="G1333" i="40" s="1"/>
  <c r="I1332" i="40"/>
  <c r="L1332" i="40" s="1"/>
  <c r="R1332" i="40"/>
  <c r="S1332" i="40" s="1"/>
  <c r="T1332" i="40" s="1"/>
  <c r="J1333" i="40"/>
  <c r="K1333" i="40" s="1"/>
  <c r="M1332" i="40"/>
  <c r="U1332" i="40" s="1"/>
  <c r="W1332" i="40" s="1"/>
  <c r="P1332" i="40"/>
  <c r="V1332" i="40" l="1"/>
  <c r="O1333" i="40"/>
  <c r="I1333" i="40" s="1"/>
  <c r="L1333" i="40" s="1"/>
  <c r="R1333" i="40" l="1"/>
  <c r="M1333" i="40"/>
  <c r="P1333" i="40"/>
  <c r="V1333" i="40" s="1"/>
  <c r="Q1333" i="40"/>
  <c r="H1334" i="40" l="1"/>
  <c r="X1334" i="40" s="1"/>
  <c r="N1334" i="40" s="1"/>
  <c r="G1334" i="40" s="1"/>
  <c r="S1333" i="40"/>
  <c r="T1333" i="40" s="1"/>
  <c r="J1334" i="40"/>
  <c r="K1334" i="40" s="1"/>
  <c r="U1333" i="40" l="1"/>
  <c r="W1333" i="40" s="1"/>
  <c r="O1334" i="40"/>
  <c r="I1334" i="40" s="1"/>
  <c r="L1334" i="40" s="1"/>
  <c r="R1334" i="40" l="1"/>
  <c r="M1334" i="40"/>
  <c r="P1334" i="40"/>
  <c r="V1334" i="40" s="1"/>
  <c r="Q1334" i="40"/>
  <c r="H1335" i="40" l="1"/>
  <c r="X1335" i="40" s="1"/>
  <c r="N1335" i="40" s="1"/>
  <c r="G1335" i="40" s="1"/>
  <c r="S1334" i="40"/>
  <c r="T1334" i="40" s="1"/>
  <c r="J1335" i="40"/>
  <c r="K1335" i="40" s="1"/>
  <c r="U1334" i="40" l="1"/>
  <c r="W1334" i="40" s="1"/>
  <c r="O1335" i="40"/>
  <c r="I1335" i="40" s="1"/>
  <c r="L1335" i="40" s="1"/>
  <c r="R1335" i="40" l="1"/>
  <c r="S1335" i="40" s="1"/>
  <c r="T1335" i="40" s="1"/>
  <c r="M1335" i="40"/>
  <c r="U1335" i="40" s="1"/>
  <c r="P1335" i="40"/>
  <c r="V1335" i="40" s="1"/>
  <c r="Q1335" i="40"/>
  <c r="H1336" i="40" l="1"/>
  <c r="X1336" i="40" s="1"/>
  <c r="N1336" i="40" s="1"/>
  <c r="G1336" i="40" s="1"/>
  <c r="W1335" i="40"/>
  <c r="J1336" i="40"/>
  <c r="K1336" i="40" s="1"/>
  <c r="O1336" i="40" l="1"/>
  <c r="I1336" i="40" l="1"/>
  <c r="L1336" i="40" s="1"/>
  <c r="R1336" i="40"/>
  <c r="S1336" i="40" s="1"/>
  <c r="T1336" i="40" s="1"/>
  <c r="M1336" i="40"/>
  <c r="P1336" i="40"/>
  <c r="Q1336" i="40"/>
  <c r="U1336" i="40" l="1"/>
  <c r="H1337" i="40"/>
  <c r="X1337" i="40" s="1"/>
  <c r="N1337" i="40" s="1"/>
  <c r="G1337" i="40" s="1"/>
  <c r="W1336" i="40"/>
  <c r="V1336" i="40"/>
  <c r="J1337" i="40"/>
  <c r="K1337" i="40" s="1"/>
  <c r="O1337" i="40" l="1"/>
  <c r="I1337" i="40" l="1"/>
  <c r="L1337" i="40" s="1"/>
  <c r="R1337" i="40"/>
  <c r="S1337" i="40" s="1"/>
  <c r="T1337" i="40" s="1"/>
  <c r="M1337" i="40"/>
  <c r="P1337" i="40"/>
  <c r="Q1337" i="40"/>
  <c r="U1337" i="40" l="1"/>
  <c r="H1338" i="40"/>
  <c r="X1338" i="40" s="1"/>
  <c r="N1338" i="40" s="1"/>
  <c r="G1338" i="40" s="1"/>
  <c r="W1337" i="40"/>
  <c r="V1337" i="40"/>
  <c r="J1338" i="40"/>
  <c r="K1338" i="40" s="1"/>
  <c r="O1338" i="40" l="1"/>
  <c r="I1338" i="40" l="1"/>
  <c r="L1338" i="40" s="1"/>
  <c r="R1338" i="40"/>
  <c r="S1338" i="40" s="1"/>
  <c r="T1338" i="40" s="1"/>
  <c r="M1338" i="40"/>
  <c r="P1338" i="40"/>
  <c r="Q1338" i="40"/>
  <c r="U1338" i="40" l="1"/>
  <c r="H1339" i="40"/>
  <c r="X1339" i="40" s="1"/>
  <c r="N1339" i="40" s="1"/>
  <c r="G1339" i="40" s="1"/>
  <c r="W1338" i="40"/>
  <c r="V1338" i="40"/>
  <c r="J1339" i="40"/>
  <c r="K1339" i="40" s="1"/>
  <c r="O1339" i="40" l="1"/>
  <c r="I1339" i="40" l="1"/>
  <c r="L1339" i="40" s="1"/>
  <c r="R1339" i="40"/>
  <c r="S1339" i="40" s="1"/>
  <c r="T1339" i="40" s="1"/>
  <c r="M1339" i="40"/>
  <c r="U1339" i="40" s="1"/>
  <c r="P1339" i="40"/>
  <c r="Q1339" i="40"/>
  <c r="H1340" i="40" l="1"/>
  <c r="X1340" i="40" s="1"/>
  <c r="N1340" i="40" s="1"/>
  <c r="G1340" i="40" s="1"/>
  <c r="W1339" i="40"/>
  <c r="V1339" i="40"/>
  <c r="J1340" i="40"/>
  <c r="K1340" i="40" s="1"/>
  <c r="O1340" i="40" l="1"/>
  <c r="I1340" i="40" l="1"/>
  <c r="L1340" i="40" s="1"/>
  <c r="R1340" i="40"/>
  <c r="S1340" i="40" s="1"/>
  <c r="T1340" i="40" s="1"/>
  <c r="M1340" i="40"/>
  <c r="U1340" i="40" s="1"/>
  <c r="P1340" i="40"/>
  <c r="Q1340" i="40"/>
  <c r="H1341" i="40" l="1"/>
  <c r="X1341" i="40" s="1"/>
  <c r="N1341" i="40" s="1"/>
  <c r="G1341" i="40" s="1"/>
  <c r="W1340" i="40"/>
  <c r="V1340" i="40"/>
  <c r="J1341" i="40"/>
  <c r="K1341" i="40" s="1"/>
  <c r="O1341" i="40" l="1"/>
  <c r="I1341" i="40" l="1"/>
  <c r="L1341" i="40" s="1"/>
  <c r="R1341" i="40"/>
  <c r="S1341" i="40" s="1"/>
  <c r="T1341" i="40" s="1"/>
  <c r="M1341" i="40"/>
  <c r="P1341" i="40"/>
  <c r="Q1341" i="40"/>
  <c r="U1341" i="40" l="1"/>
  <c r="H1342" i="40"/>
  <c r="X1342" i="40" s="1"/>
  <c r="N1342" i="40" s="1"/>
  <c r="G1342" i="40" s="1"/>
  <c r="W1341" i="40"/>
  <c r="V1341" i="40"/>
  <c r="J1342" i="40"/>
  <c r="K1342" i="40" s="1"/>
  <c r="O1342" i="40" l="1"/>
  <c r="I1342" i="40" l="1"/>
  <c r="L1342" i="40" s="1"/>
  <c r="R1342" i="40"/>
  <c r="S1342" i="40" s="1"/>
  <c r="T1342" i="40" s="1"/>
  <c r="M1342" i="40"/>
  <c r="U1342" i="40" s="1"/>
  <c r="P1342" i="40"/>
  <c r="Q1342" i="40"/>
  <c r="H1343" i="40" l="1"/>
  <c r="X1343" i="40" s="1"/>
  <c r="N1343" i="40" s="1"/>
  <c r="G1343" i="40" s="1"/>
  <c r="W1342" i="40"/>
  <c r="V1342" i="40"/>
  <c r="J1343" i="40"/>
  <c r="K1343" i="40" s="1"/>
  <c r="O1343" i="40" l="1"/>
  <c r="I1343" i="40" l="1"/>
  <c r="L1343" i="40" s="1"/>
  <c r="R1343" i="40"/>
  <c r="S1343" i="40" s="1"/>
  <c r="T1343" i="40" s="1"/>
  <c r="M1343" i="40"/>
  <c r="U1343" i="40" s="1"/>
  <c r="P1343" i="40"/>
  <c r="Q1343" i="40"/>
  <c r="H1344" i="40" l="1"/>
  <c r="X1344" i="40" s="1"/>
  <c r="N1344" i="40" s="1"/>
  <c r="G1344" i="40" s="1"/>
  <c r="W1343" i="40"/>
  <c r="V1343" i="40"/>
  <c r="J1344" i="40"/>
  <c r="K1344" i="40" s="1"/>
  <c r="O1344" i="40" l="1"/>
  <c r="I1344" i="40" l="1"/>
  <c r="L1344" i="40" s="1"/>
  <c r="R1344" i="40"/>
  <c r="S1344" i="40" s="1"/>
  <c r="T1344" i="40" s="1"/>
  <c r="M1344" i="40"/>
  <c r="U1344" i="40" s="1"/>
  <c r="P1344" i="40"/>
  <c r="Q1344" i="40"/>
  <c r="H1345" i="40" l="1"/>
  <c r="X1345" i="40" s="1"/>
  <c r="N1345" i="40" s="1"/>
  <c r="G1345" i="40" s="1"/>
  <c r="W1344" i="40"/>
  <c r="V1344" i="40"/>
  <c r="J1345" i="40"/>
  <c r="K1345" i="40" s="1"/>
  <c r="O1345" i="40" l="1"/>
  <c r="I1345" i="40" l="1"/>
  <c r="L1345" i="40" s="1"/>
  <c r="R1345" i="40"/>
  <c r="S1345" i="40" s="1"/>
  <c r="T1345" i="40" s="1"/>
  <c r="M1345" i="40"/>
  <c r="P1345" i="40"/>
  <c r="Q1345" i="40"/>
  <c r="H1346" i="40" l="1"/>
  <c r="X1346" i="40" s="1"/>
  <c r="N1346" i="40" s="1"/>
  <c r="G1346" i="40" s="1"/>
  <c r="U1345" i="40"/>
  <c r="W1345" i="40" s="1"/>
  <c r="V1345" i="40"/>
  <c r="J1346" i="40"/>
  <c r="K1346" i="40" s="1"/>
  <c r="O1346" i="40" l="1"/>
  <c r="I1346" i="40" s="1"/>
  <c r="L1346" i="40" s="1"/>
  <c r="Q1346" i="40"/>
  <c r="H1347" i="40" l="1"/>
  <c r="X1347" i="40" s="1"/>
  <c r="N1347" i="40" s="1"/>
  <c r="G1347" i="40" s="1"/>
  <c r="R1346" i="40"/>
  <c r="S1346" i="40" s="1"/>
  <c r="T1346" i="40" s="1"/>
  <c r="J1347" i="40"/>
  <c r="K1347" i="40" s="1"/>
  <c r="M1346" i="40"/>
  <c r="U1346" i="40" s="1"/>
  <c r="W1346" i="40" s="1"/>
  <c r="P1346" i="40"/>
  <c r="V1346" i="40" s="1"/>
  <c r="O1347" i="40" l="1"/>
  <c r="I1347" i="40" s="1"/>
  <c r="L1347" i="40" s="1"/>
  <c r="R1347" i="40" l="1"/>
  <c r="S1347" i="40" s="1"/>
  <c r="T1347" i="40" s="1"/>
  <c r="M1347" i="40"/>
  <c r="U1347" i="40" s="1"/>
  <c r="P1347" i="40"/>
  <c r="V1347" i="40" s="1"/>
  <c r="Q1347" i="40"/>
  <c r="H1348" i="40" l="1"/>
  <c r="X1348" i="40" s="1"/>
  <c r="N1348" i="40" s="1"/>
  <c r="G1348" i="40" s="1"/>
  <c r="W1347" i="40"/>
  <c r="J1348" i="40"/>
  <c r="K1348" i="40" s="1"/>
  <c r="O1348" i="40" l="1"/>
  <c r="I1348" i="40" l="1"/>
  <c r="L1348" i="40" s="1"/>
  <c r="R1348" i="40"/>
  <c r="S1348" i="40" s="1"/>
  <c r="T1348" i="40" s="1"/>
  <c r="M1348" i="40"/>
  <c r="U1348" i="40" s="1"/>
  <c r="P1348" i="40"/>
  <c r="Q1348" i="40"/>
  <c r="H1349" i="40" l="1"/>
  <c r="X1349" i="40" s="1"/>
  <c r="N1349" i="40" s="1"/>
  <c r="G1349" i="40" s="1"/>
  <c r="W1348" i="40"/>
  <c r="V1348" i="40"/>
  <c r="J1349" i="40"/>
  <c r="K1349" i="40" s="1"/>
  <c r="O1349" i="40" l="1"/>
  <c r="I1349" i="40" s="1"/>
  <c r="L1349" i="40" s="1"/>
  <c r="R1349" i="40" l="1"/>
  <c r="S1349" i="40" s="1"/>
  <c r="T1349" i="40" s="1"/>
  <c r="M1349" i="40"/>
  <c r="U1349" i="40" s="1"/>
  <c r="P1349" i="40"/>
  <c r="V1349" i="40" s="1"/>
  <c r="Q1349" i="40"/>
  <c r="H1350" i="40" l="1"/>
  <c r="X1350" i="40" s="1"/>
  <c r="N1350" i="40" s="1"/>
  <c r="G1350" i="40" s="1"/>
  <c r="W1349" i="40"/>
  <c r="J1350" i="40"/>
  <c r="K1350" i="40" s="1"/>
  <c r="O1350" i="40" l="1"/>
  <c r="I1350" i="40" l="1"/>
  <c r="R1350" i="40"/>
  <c r="S1350" i="40" s="1"/>
  <c r="T1350" i="40" s="1"/>
  <c r="L1350" i="40"/>
  <c r="Q1350" i="40"/>
  <c r="P1350" i="40" l="1"/>
  <c r="V1350" i="40"/>
  <c r="H1351" i="40"/>
  <c r="X1351" i="40" s="1"/>
  <c r="N1351" i="40" s="1"/>
  <c r="G1351" i="40" s="1"/>
  <c r="M1350" i="40"/>
  <c r="U1350" i="40" s="1"/>
  <c r="W1350" i="40" s="1"/>
  <c r="J1351" i="40"/>
  <c r="K1351" i="40" s="1"/>
  <c r="O1351" i="40" l="1"/>
  <c r="I1351" i="40" l="1"/>
  <c r="L1351" i="40" s="1"/>
  <c r="R1351" i="40"/>
  <c r="M1351" i="40"/>
  <c r="P1351" i="40"/>
  <c r="Q1351" i="40"/>
  <c r="H1352" i="40" l="1"/>
  <c r="X1352" i="40" s="1"/>
  <c r="N1352" i="40" s="1"/>
  <c r="G1352" i="40" s="1"/>
  <c r="S1351" i="40"/>
  <c r="T1351" i="40" s="1"/>
  <c r="V1351" i="40"/>
  <c r="J1352" i="40"/>
  <c r="K1352" i="40" s="1"/>
  <c r="U1351" i="40" l="1"/>
  <c r="W1351" i="40" s="1"/>
  <c r="O1352" i="40"/>
  <c r="I1352" i="40" s="1"/>
  <c r="L1352" i="40" s="1"/>
  <c r="R1352" i="40" l="1"/>
  <c r="S1352" i="40" s="1"/>
  <c r="T1352" i="40" s="1"/>
  <c r="M1352" i="40"/>
  <c r="U1352" i="40" s="1"/>
  <c r="P1352" i="40"/>
  <c r="V1352" i="40" s="1"/>
  <c r="Q1352" i="40"/>
  <c r="H1353" i="40" l="1"/>
  <c r="X1353" i="40" s="1"/>
  <c r="N1353" i="40" s="1"/>
  <c r="G1353" i="40" s="1"/>
  <c r="W1352" i="40"/>
  <c r="J1353" i="40"/>
  <c r="K1353" i="40" s="1"/>
  <c r="O1353" i="40" l="1"/>
  <c r="I1353" i="40" l="1"/>
  <c r="L1353" i="40" s="1"/>
  <c r="R1353" i="40"/>
  <c r="S1353" i="40" s="1"/>
  <c r="T1353" i="40" s="1"/>
  <c r="M1353" i="40"/>
  <c r="U1353" i="40" s="1"/>
  <c r="P1353" i="40"/>
  <c r="Q1353" i="40"/>
  <c r="H1354" i="40" l="1"/>
  <c r="X1354" i="40" s="1"/>
  <c r="N1354" i="40" s="1"/>
  <c r="G1354" i="40" s="1"/>
  <c r="W1353" i="40"/>
  <c r="V1353" i="40"/>
  <c r="J1354" i="40"/>
  <c r="K1354" i="40" s="1"/>
  <c r="O1354" i="40" l="1"/>
  <c r="I1354" i="40" l="1"/>
  <c r="R1354" i="40"/>
  <c r="L1354" i="40"/>
  <c r="M1354" i="40"/>
  <c r="Q1354" i="40"/>
  <c r="H1355" i="40" l="1"/>
  <c r="X1355" i="40" s="1"/>
  <c r="N1355" i="40" s="1"/>
  <c r="G1355" i="40" s="1"/>
  <c r="P1354" i="40"/>
  <c r="V1354" i="40" s="1"/>
  <c r="S1354" i="40"/>
  <c r="T1354" i="40" s="1"/>
  <c r="J1355" i="40"/>
  <c r="K1355" i="40" s="1"/>
  <c r="U1354" i="40" l="1"/>
  <c r="W1354" i="40" s="1"/>
  <c r="O1355" i="40"/>
  <c r="I1355" i="40" l="1"/>
  <c r="L1355" i="40" s="1"/>
  <c r="R1355" i="40"/>
  <c r="S1355" i="40" s="1"/>
  <c r="T1355" i="40" s="1"/>
  <c r="M1355" i="40"/>
  <c r="U1355" i="40" s="1"/>
  <c r="P1355" i="40"/>
  <c r="V1355" i="40" s="1"/>
  <c r="Q1355" i="40"/>
  <c r="H1356" i="40" l="1"/>
  <c r="X1356" i="40" s="1"/>
  <c r="N1356" i="40" s="1"/>
  <c r="G1356" i="40" s="1"/>
  <c r="W1355" i="40"/>
  <c r="J1356" i="40"/>
  <c r="K1356" i="40" s="1"/>
  <c r="O1356" i="40" l="1"/>
  <c r="I1356" i="40" l="1"/>
  <c r="L1356" i="40" s="1"/>
  <c r="R1356" i="40"/>
  <c r="M1356" i="40"/>
  <c r="P1356" i="40"/>
  <c r="Q1356" i="40"/>
  <c r="S1356" i="40" l="1"/>
  <c r="T1356" i="40"/>
  <c r="H1357" i="40"/>
  <c r="X1357" i="40" s="1"/>
  <c r="N1357" i="40" s="1"/>
  <c r="G1357" i="40" s="1"/>
  <c r="U1356" i="40"/>
  <c r="W1356" i="40" s="1"/>
  <c r="V1356" i="40"/>
  <c r="J1357" i="40"/>
  <c r="K1357" i="40" s="1"/>
  <c r="O1357" i="40" l="1"/>
  <c r="I1357" i="40" s="1"/>
  <c r="L1357" i="40" s="1"/>
  <c r="R1357" i="40" l="1"/>
  <c r="M1357" i="40"/>
  <c r="P1357" i="40"/>
  <c r="V1357" i="40" s="1"/>
  <c r="Q1357" i="40"/>
  <c r="H1358" i="40" l="1"/>
  <c r="X1358" i="40" s="1"/>
  <c r="N1358" i="40" s="1"/>
  <c r="G1358" i="40" s="1"/>
  <c r="S1357" i="40"/>
  <c r="T1357" i="40"/>
  <c r="J1358" i="40"/>
  <c r="K1358" i="40" s="1"/>
  <c r="U1357" i="40" l="1"/>
  <c r="W1357" i="40" s="1"/>
  <c r="O1358" i="40"/>
  <c r="I1358" i="40" s="1"/>
  <c r="L1358" i="40" s="1"/>
  <c r="R1358" i="40" l="1"/>
  <c r="M1358" i="40"/>
  <c r="P1358" i="40"/>
  <c r="V1358" i="40" s="1"/>
  <c r="Q1358" i="40"/>
  <c r="H1359" i="40" l="1"/>
  <c r="X1359" i="40" s="1"/>
  <c r="N1359" i="40" s="1"/>
  <c r="G1359" i="40" s="1"/>
  <c r="S1358" i="40"/>
  <c r="T1358" i="40" s="1"/>
  <c r="J1359" i="40"/>
  <c r="K1359" i="40" s="1"/>
  <c r="U1358" i="40" l="1"/>
  <c r="W1358" i="40" s="1"/>
  <c r="O1359" i="40"/>
  <c r="I1359" i="40" s="1"/>
  <c r="L1359" i="40" s="1"/>
  <c r="R1359" i="40" l="1"/>
  <c r="S1359" i="40" s="1"/>
  <c r="T1359" i="40" s="1"/>
  <c r="M1359" i="40"/>
  <c r="U1359" i="40" s="1"/>
  <c r="P1359" i="40"/>
  <c r="V1359" i="40" s="1"/>
  <c r="Q1359" i="40"/>
  <c r="H1360" i="40" l="1"/>
  <c r="X1360" i="40" s="1"/>
  <c r="N1360" i="40" s="1"/>
  <c r="G1360" i="40" s="1"/>
  <c r="W1359" i="40"/>
  <c r="J1360" i="40"/>
  <c r="K1360" i="40" s="1"/>
  <c r="O1360" i="40" l="1"/>
  <c r="I1360" i="40" l="1"/>
  <c r="L1360" i="40" s="1"/>
  <c r="M1360" i="40" s="1"/>
  <c r="R1360" i="40"/>
  <c r="S1360" i="40" s="1"/>
  <c r="T1360" i="40" s="1"/>
  <c r="Q1360" i="40"/>
  <c r="U1360" i="40" l="1"/>
  <c r="P1360" i="40"/>
  <c r="H1361" i="40"/>
  <c r="X1361" i="40" s="1"/>
  <c r="N1361" i="40" s="1"/>
  <c r="G1361" i="40" s="1"/>
  <c r="W1360" i="40"/>
  <c r="V1360" i="40"/>
  <c r="J1361" i="40"/>
  <c r="K1361" i="40" s="1"/>
  <c r="O1361" i="40" l="1"/>
  <c r="I1361" i="40" l="1"/>
  <c r="R1361" i="40"/>
  <c r="S1361" i="40" s="1"/>
  <c r="T1361" i="40" s="1"/>
  <c r="L1361" i="40"/>
  <c r="Q1361" i="40"/>
  <c r="H1362" i="40" l="1"/>
  <c r="X1362" i="40" s="1"/>
  <c r="N1362" i="40" s="1"/>
  <c r="G1362" i="40" s="1"/>
  <c r="P1361" i="40"/>
  <c r="V1361" i="40" s="1"/>
  <c r="J1362" i="40"/>
  <c r="K1362" i="40" s="1"/>
  <c r="M1361" i="40"/>
  <c r="U1361" i="40" s="1"/>
  <c r="W1361" i="40" s="1"/>
  <c r="O1362" i="40" l="1"/>
  <c r="I1362" i="40" l="1"/>
  <c r="L1362" i="40" s="1"/>
  <c r="R1362" i="40"/>
  <c r="S1362" i="40" s="1"/>
  <c r="T1362" i="40" s="1"/>
  <c r="M1362" i="40"/>
  <c r="P1362" i="40"/>
  <c r="Q1362" i="40"/>
  <c r="H1363" i="40" l="1"/>
  <c r="X1363" i="40" s="1"/>
  <c r="N1363" i="40" s="1"/>
  <c r="G1363" i="40" s="1"/>
  <c r="U1362" i="40"/>
  <c r="W1362" i="40" s="1"/>
  <c r="V1362" i="40"/>
  <c r="J1363" i="40"/>
  <c r="K1363" i="40" s="1"/>
  <c r="O1363" i="40" l="1"/>
  <c r="I1363" i="40" s="1"/>
  <c r="L1363" i="40" s="1"/>
  <c r="R1363" i="40" l="1"/>
  <c r="S1363" i="40" s="1"/>
  <c r="T1363" i="40" s="1"/>
  <c r="M1363" i="40"/>
  <c r="U1363" i="40" s="1"/>
  <c r="P1363" i="40"/>
  <c r="V1363" i="40" s="1"/>
  <c r="Q1363" i="40"/>
  <c r="H1364" i="40" l="1"/>
  <c r="X1364" i="40" s="1"/>
  <c r="N1364" i="40" s="1"/>
  <c r="G1364" i="40" s="1"/>
  <c r="W1363" i="40"/>
  <c r="J1364" i="40"/>
  <c r="K1364" i="40" s="1"/>
  <c r="O1364" i="40" l="1"/>
  <c r="I1364" i="40" l="1"/>
  <c r="L1364" i="40" s="1"/>
  <c r="R1364" i="40"/>
  <c r="S1364" i="40" s="1"/>
  <c r="T1364" i="40" s="1"/>
  <c r="M1364" i="40"/>
  <c r="P1364" i="40"/>
  <c r="Q1364" i="40"/>
  <c r="H1365" i="40" l="1"/>
  <c r="X1365" i="40" s="1"/>
  <c r="N1365" i="40" s="1"/>
  <c r="G1365" i="40" s="1"/>
  <c r="U1364" i="40"/>
  <c r="W1364" i="40" s="1"/>
  <c r="V1364" i="40"/>
  <c r="J1365" i="40"/>
  <c r="K1365" i="40" s="1"/>
  <c r="O1365" i="40" l="1"/>
  <c r="I1365" i="40" s="1"/>
  <c r="L1365" i="40" s="1"/>
  <c r="R1365" i="40" l="1"/>
  <c r="S1365" i="40" s="1"/>
  <c r="T1365" i="40" s="1"/>
  <c r="M1365" i="40"/>
  <c r="U1365" i="40" s="1"/>
  <c r="P1365" i="40"/>
  <c r="V1365" i="40" s="1"/>
  <c r="Q1365" i="40"/>
  <c r="H1366" i="40" l="1"/>
  <c r="X1366" i="40" s="1"/>
  <c r="N1366" i="40" s="1"/>
  <c r="G1366" i="40" s="1"/>
  <c r="W1365" i="40"/>
  <c r="J1366" i="40"/>
  <c r="K1366" i="40" s="1"/>
  <c r="O1366" i="40" l="1"/>
  <c r="Q1366" i="40"/>
  <c r="H1367" i="40" l="1"/>
  <c r="X1367" i="40" s="1"/>
  <c r="N1367" i="40" s="1"/>
  <c r="G1367" i="40" s="1"/>
  <c r="I1366" i="40"/>
  <c r="L1366" i="40" s="1"/>
  <c r="M1366" i="40" s="1"/>
  <c r="U1366" i="40" s="1"/>
  <c r="W1366" i="40" s="1"/>
  <c r="R1366" i="40"/>
  <c r="S1366" i="40" s="1"/>
  <c r="T1366" i="40" s="1"/>
  <c r="J1367" i="40"/>
  <c r="K1367" i="40" s="1"/>
  <c r="P1366" i="40" l="1"/>
  <c r="V1366" i="40" s="1"/>
  <c r="O1367" i="40"/>
  <c r="I1367" i="40" s="1"/>
  <c r="L1367" i="40" s="1"/>
  <c r="R1367" i="40" l="1"/>
  <c r="S1367" i="40" s="1"/>
  <c r="T1367" i="40" s="1"/>
  <c r="M1367" i="40"/>
  <c r="U1367" i="40" s="1"/>
  <c r="P1367" i="40"/>
  <c r="V1367" i="40" s="1"/>
  <c r="Q1367" i="40"/>
  <c r="H1368" i="40" l="1"/>
  <c r="X1368" i="40" s="1"/>
  <c r="N1368" i="40" s="1"/>
  <c r="G1368" i="40" s="1"/>
  <c r="W1367" i="40"/>
  <c r="J1368" i="40"/>
  <c r="K1368" i="40" s="1"/>
  <c r="O1368" i="40" l="1"/>
  <c r="I1368" i="40" l="1"/>
  <c r="L1368" i="40" s="1"/>
  <c r="R1368" i="40"/>
  <c r="S1368" i="40" s="1"/>
  <c r="T1368" i="40" s="1"/>
  <c r="M1368" i="40"/>
  <c r="P1368" i="40"/>
  <c r="Q1368" i="40"/>
  <c r="U1368" i="40" l="1"/>
  <c r="H1369" i="40"/>
  <c r="X1369" i="40" s="1"/>
  <c r="N1369" i="40" s="1"/>
  <c r="G1369" i="40" s="1"/>
  <c r="W1368" i="40"/>
  <c r="V1368" i="40"/>
  <c r="J1369" i="40"/>
  <c r="K1369" i="40" s="1"/>
  <c r="O1369" i="40" l="1"/>
  <c r="I1369" i="40" l="1"/>
  <c r="L1369" i="40" s="1"/>
  <c r="R1369" i="40"/>
  <c r="S1369" i="40" s="1"/>
  <c r="T1369" i="40" s="1"/>
  <c r="M1369" i="40"/>
  <c r="U1369" i="40" s="1"/>
  <c r="P1369" i="40"/>
  <c r="Q1369" i="40"/>
  <c r="H1370" i="40" l="1"/>
  <c r="X1370" i="40" s="1"/>
  <c r="N1370" i="40" s="1"/>
  <c r="G1370" i="40" s="1"/>
  <c r="W1369" i="40"/>
  <c r="V1369" i="40"/>
  <c r="J1370" i="40"/>
  <c r="K1370" i="40" s="1"/>
  <c r="O1370" i="40" l="1"/>
  <c r="I1370" i="40" l="1"/>
  <c r="L1370" i="40" s="1"/>
  <c r="R1370" i="40"/>
  <c r="S1370" i="40" s="1"/>
  <c r="T1370" i="40" s="1"/>
  <c r="M1370" i="40"/>
  <c r="U1370" i="40" s="1"/>
  <c r="P1370" i="40"/>
  <c r="Q1370" i="40"/>
  <c r="H1371" i="40" l="1"/>
  <c r="X1371" i="40" s="1"/>
  <c r="N1371" i="40" s="1"/>
  <c r="G1371" i="40" s="1"/>
  <c r="W1370" i="40"/>
  <c r="V1370" i="40"/>
  <c r="J1371" i="40"/>
  <c r="K1371" i="40" s="1"/>
  <c r="O1371" i="40" l="1"/>
  <c r="I1371" i="40" l="1"/>
  <c r="L1371" i="40" s="1"/>
  <c r="R1371" i="40"/>
  <c r="S1371" i="40" s="1"/>
  <c r="T1371" i="40" s="1"/>
  <c r="M1371" i="40"/>
  <c r="U1371" i="40" s="1"/>
  <c r="P1371" i="40"/>
  <c r="Q1371" i="40"/>
  <c r="H1372" i="40" l="1"/>
  <c r="X1372" i="40" s="1"/>
  <c r="N1372" i="40" s="1"/>
  <c r="G1372" i="40" s="1"/>
  <c r="W1371" i="40"/>
  <c r="V1371" i="40"/>
  <c r="J1372" i="40"/>
  <c r="K1372" i="40" s="1"/>
  <c r="O1372" i="40" l="1"/>
  <c r="I1372" i="40" l="1"/>
  <c r="L1372" i="40" s="1"/>
  <c r="R1372" i="40"/>
  <c r="S1372" i="40" s="1"/>
  <c r="T1372" i="40" s="1"/>
  <c r="M1372" i="40"/>
  <c r="U1372" i="40" s="1"/>
  <c r="P1372" i="40"/>
  <c r="Q1372" i="40"/>
  <c r="H1373" i="40" l="1"/>
  <c r="X1373" i="40" s="1"/>
  <c r="N1373" i="40" s="1"/>
  <c r="G1373" i="40" s="1"/>
  <c r="W1372" i="40"/>
  <c r="V1372" i="40"/>
  <c r="J1373" i="40"/>
  <c r="K1373" i="40" s="1"/>
  <c r="O1373" i="40" l="1"/>
  <c r="I1373" i="40" l="1"/>
  <c r="R1373" i="40"/>
  <c r="S1373" i="40" s="1"/>
  <c r="T1373" i="40" s="1"/>
  <c r="L1373" i="40"/>
  <c r="M1373" i="40" s="1"/>
  <c r="U1373" i="40" s="1"/>
  <c r="Q1373" i="40"/>
  <c r="H1374" i="40" l="1"/>
  <c r="X1374" i="40" s="1"/>
  <c r="N1374" i="40" s="1"/>
  <c r="G1374" i="40" s="1"/>
  <c r="W1373" i="40"/>
  <c r="P1373" i="40"/>
  <c r="V1373" i="40" s="1"/>
  <c r="J1374" i="40"/>
  <c r="K1374" i="40" s="1"/>
  <c r="O1374" i="40" l="1"/>
  <c r="I1374" i="40" l="1"/>
  <c r="L1374" i="40" s="1"/>
  <c r="R1374" i="40"/>
  <c r="S1374" i="40" s="1"/>
  <c r="T1374" i="40" s="1"/>
  <c r="M1374" i="40"/>
  <c r="U1374" i="40" s="1"/>
  <c r="P1374" i="40"/>
  <c r="Q1374" i="40"/>
  <c r="H1375" i="40" l="1"/>
  <c r="X1375" i="40" s="1"/>
  <c r="N1375" i="40" s="1"/>
  <c r="G1375" i="40" s="1"/>
  <c r="W1374" i="40"/>
  <c r="V1374" i="40"/>
  <c r="J1375" i="40"/>
  <c r="K1375" i="40" s="1"/>
  <c r="O1375" i="40" l="1"/>
  <c r="I1375" i="40" l="1"/>
  <c r="L1375" i="40" s="1"/>
  <c r="R1375" i="40"/>
  <c r="S1375" i="40" s="1"/>
  <c r="T1375" i="40" s="1"/>
  <c r="M1375" i="40"/>
  <c r="P1375" i="40"/>
  <c r="Q1375" i="40"/>
  <c r="U1375" i="40" l="1"/>
  <c r="H1376" i="40"/>
  <c r="X1376" i="40" s="1"/>
  <c r="N1376" i="40" s="1"/>
  <c r="G1376" i="40" s="1"/>
  <c r="W1375" i="40"/>
  <c r="V1375" i="40"/>
  <c r="J1376" i="40"/>
  <c r="K1376" i="40" s="1"/>
  <c r="O1376" i="40" l="1"/>
  <c r="I1376" i="40" l="1"/>
  <c r="L1376" i="40" s="1"/>
  <c r="R1376" i="40"/>
  <c r="S1376" i="40" s="1"/>
  <c r="T1376" i="40" s="1"/>
  <c r="M1376" i="40"/>
  <c r="U1376" i="40" s="1"/>
  <c r="P1376" i="40"/>
  <c r="Q1376" i="40"/>
  <c r="H1377" i="40" l="1"/>
  <c r="X1377" i="40" s="1"/>
  <c r="N1377" i="40" s="1"/>
  <c r="G1377" i="40" s="1"/>
  <c r="W1376" i="40"/>
  <c r="V1376" i="40"/>
  <c r="J1377" i="40"/>
  <c r="K1377" i="40" s="1"/>
  <c r="O1377" i="40" l="1"/>
  <c r="I1377" i="40" l="1"/>
  <c r="L1377" i="40" s="1"/>
  <c r="R1377" i="40"/>
  <c r="S1377" i="40" s="1"/>
  <c r="T1377" i="40" s="1"/>
  <c r="M1377" i="40"/>
  <c r="P1377" i="40"/>
  <c r="Q1377" i="40"/>
  <c r="U1377" i="40" l="1"/>
  <c r="H1378" i="40"/>
  <c r="X1378" i="40" s="1"/>
  <c r="N1378" i="40" s="1"/>
  <c r="G1378" i="40" s="1"/>
  <c r="W1377" i="40"/>
  <c r="V1377" i="40"/>
  <c r="J1378" i="40"/>
  <c r="K1378" i="40" s="1"/>
  <c r="O1378" i="40" l="1"/>
  <c r="I1378" i="40" l="1"/>
  <c r="L1378" i="40" s="1"/>
  <c r="R1378" i="40"/>
  <c r="S1378" i="40" s="1"/>
  <c r="T1378" i="40" s="1"/>
  <c r="M1378" i="40"/>
  <c r="U1378" i="40" s="1"/>
  <c r="P1378" i="40"/>
  <c r="Q1378" i="40"/>
  <c r="H1379" i="40" l="1"/>
  <c r="X1379" i="40" s="1"/>
  <c r="N1379" i="40" s="1"/>
  <c r="G1379" i="40" s="1"/>
  <c r="W1378" i="40"/>
  <c r="V1378" i="40"/>
  <c r="J1379" i="40"/>
  <c r="K1379" i="40" s="1"/>
  <c r="O1379" i="40" l="1"/>
  <c r="I1379" i="40" l="1"/>
  <c r="L1379" i="40" s="1"/>
  <c r="R1379" i="40"/>
  <c r="S1379" i="40" s="1"/>
  <c r="T1379" i="40" s="1"/>
  <c r="M1379" i="40"/>
  <c r="P1379" i="40"/>
  <c r="Q1379" i="40"/>
  <c r="H1380" i="40" l="1"/>
  <c r="X1380" i="40" s="1"/>
  <c r="N1380" i="40" s="1"/>
  <c r="G1380" i="40" s="1"/>
  <c r="U1379" i="40"/>
  <c r="W1379" i="40" s="1"/>
  <c r="V1379" i="40"/>
  <c r="J1380" i="40"/>
  <c r="K1380" i="40" s="1"/>
  <c r="O1380" i="40" l="1"/>
  <c r="I1380" i="40" s="1"/>
  <c r="L1380" i="40" s="1"/>
  <c r="R1380" i="40" l="1"/>
  <c r="S1380" i="40" s="1"/>
  <c r="T1380" i="40" s="1"/>
  <c r="M1380" i="40"/>
  <c r="U1380" i="40" s="1"/>
  <c r="P1380" i="40"/>
  <c r="V1380" i="40" s="1"/>
  <c r="Q1380" i="40"/>
  <c r="H1381" i="40" l="1"/>
  <c r="X1381" i="40" s="1"/>
  <c r="N1381" i="40" s="1"/>
  <c r="G1381" i="40" s="1"/>
  <c r="W1380" i="40"/>
  <c r="J1381" i="40"/>
  <c r="K1381" i="40" s="1"/>
  <c r="O1381" i="40" l="1"/>
  <c r="I1381" i="40" l="1"/>
  <c r="L1381" i="40" s="1"/>
  <c r="R1381" i="40"/>
  <c r="S1381" i="40" s="1"/>
  <c r="T1381" i="40" s="1"/>
  <c r="M1381" i="40"/>
  <c r="U1381" i="40" s="1"/>
  <c r="P1381" i="40"/>
  <c r="Q1381" i="40"/>
  <c r="H1382" i="40" l="1"/>
  <c r="X1382" i="40" s="1"/>
  <c r="N1382" i="40" s="1"/>
  <c r="G1382" i="40" s="1"/>
  <c r="W1381" i="40"/>
  <c r="V1381" i="40"/>
  <c r="J1382" i="40"/>
  <c r="K1382" i="40" s="1"/>
  <c r="O1382" i="40" l="1"/>
  <c r="I1382" i="40" s="1"/>
  <c r="R1382" i="40" l="1"/>
  <c r="S1382" i="40" s="1"/>
  <c r="T1382" i="40" s="1"/>
  <c r="L1382" i="40"/>
  <c r="Q1382" i="40"/>
  <c r="P1382" i="40" l="1"/>
  <c r="V1382" i="40"/>
  <c r="H1383" i="40"/>
  <c r="X1383" i="40" s="1"/>
  <c r="N1383" i="40" s="1"/>
  <c r="G1383" i="40" s="1"/>
  <c r="M1382" i="40"/>
  <c r="U1382" i="40" s="1"/>
  <c r="W1382" i="40" s="1"/>
  <c r="J1383" i="40"/>
  <c r="K1383" i="40" s="1"/>
  <c r="O1383" i="40" l="1"/>
  <c r="I1383" i="40" l="1"/>
  <c r="R1383" i="40"/>
  <c r="S1383" i="40" s="1"/>
  <c r="T1383" i="40" s="1"/>
  <c r="L1383" i="40"/>
  <c r="Q1383" i="40"/>
  <c r="H1384" i="40" l="1"/>
  <c r="X1384" i="40" s="1"/>
  <c r="N1384" i="40" s="1"/>
  <c r="G1384" i="40" s="1"/>
  <c r="P1383" i="40"/>
  <c r="V1383" i="40" s="1"/>
  <c r="J1384" i="40"/>
  <c r="K1384" i="40" s="1"/>
  <c r="M1383" i="40"/>
  <c r="U1383" i="40" s="1"/>
  <c r="W1383" i="40" s="1"/>
  <c r="O1384" i="40" l="1"/>
  <c r="I1384" i="40" l="1"/>
  <c r="L1384" i="40" s="1"/>
  <c r="R1384" i="40"/>
  <c r="S1384" i="40" s="1"/>
  <c r="T1384" i="40" s="1"/>
  <c r="M1384" i="40"/>
  <c r="U1384" i="40" s="1"/>
  <c r="P1384" i="40"/>
  <c r="Q1384" i="40"/>
  <c r="H1385" i="40" l="1"/>
  <c r="X1385" i="40" s="1"/>
  <c r="N1385" i="40" s="1"/>
  <c r="G1385" i="40" s="1"/>
  <c r="W1384" i="40"/>
  <c r="V1384" i="40"/>
  <c r="J1385" i="40"/>
  <c r="K1385" i="40" s="1"/>
  <c r="O1385" i="40" l="1"/>
  <c r="I1385" i="40" l="1"/>
  <c r="L1385" i="40" s="1"/>
  <c r="R1385" i="40"/>
  <c r="S1385" i="40" s="1"/>
  <c r="T1385" i="40" s="1"/>
  <c r="M1385" i="40"/>
  <c r="U1385" i="40" s="1"/>
  <c r="P1385" i="40"/>
  <c r="Q1385" i="40"/>
  <c r="H1386" i="40" l="1"/>
  <c r="X1386" i="40" s="1"/>
  <c r="N1386" i="40" s="1"/>
  <c r="G1386" i="40" s="1"/>
  <c r="W1385" i="40"/>
  <c r="V1385" i="40"/>
  <c r="J1386" i="40"/>
  <c r="K1386" i="40" s="1"/>
  <c r="O1386" i="40" l="1"/>
  <c r="Q1386" i="40"/>
  <c r="H1387" i="40" l="1"/>
  <c r="X1387" i="40" s="1"/>
  <c r="N1387" i="40" s="1"/>
  <c r="G1387" i="40" s="1"/>
  <c r="I1386" i="40"/>
  <c r="L1386" i="40" s="1"/>
  <c r="R1386" i="40"/>
  <c r="S1386" i="40" s="1"/>
  <c r="T1386" i="40" s="1"/>
  <c r="J1387" i="40"/>
  <c r="K1387" i="40" s="1"/>
  <c r="M1386" i="40"/>
  <c r="U1386" i="40" s="1"/>
  <c r="W1386" i="40" s="1"/>
  <c r="P1386" i="40"/>
  <c r="V1386" i="40" l="1"/>
  <c r="O1387" i="40"/>
  <c r="I1387" i="40" s="1"/>
  <c r="L1387" i="40" s="1"/>
  <c r="R1387" i="40" l="1"/>
  <c r="S1387" i="40" s="1"/>
  <c r="T1387" i="40" s="1"/>
  <c r="M1387" i="40"/>
  <c r="P1387" i="40"/>
  <c r="V1387" i="40" s="1"/>
  <c r="Q1387" i="40"/>
  <c r="U1387" i="40" l="1"/>
  <c r="H1388" i="40"/>
  <c r="X1388" i="40" s="1"/>
  <c r="N1388" i="40" s="1"/>
  <c r="G1388" i="40" s="1"/>
  <c r="W1387" i="40"/>
  <c r="J1388" i="40"/>
  <c r="K1388" i="40" s="1"/>
  <c r="O1388" i="40" l="1"/>
  <c r="I1388" i="40" l="1"/>
  <c r="L1388" i="40" s="1"/>
  <c r="R1388" i="40"/>
  <c r="S1388" i="40" s="1"/>
  <c r="T1388" i="40" s="1"/>
  <c r="M1388" i="40"/>
  <c r="P1388" i="40"/>
  <c r="Q1388" i="40"/>
  <c r="H1389" i="40" l="1"/>
  <c r="X1389" i="40" s="1"/>
  <c r="N1389" i="40" s="1"/>
  <c r="G1389" i="40" s="1"/>
  <c r="U1388" i="40"/>
  <c r="W1388" i="40" s="1"/>
  <c r="V1388" i="40"/>
  <c r="J1389" i="40"/>
  <c r="K1389" i="40" s="1"/>
  <c r="O1389" i="40" l="1"/>
  <c r="I1389" i="40" s="1"/>
  <c r="L1389" i="40" s="1"/>
  <c r="R1389" i="40" l="1"/>
  <c r="S1389" i="40" s="1"/>
  <c r="T1389" i="40" s="1"/>
  <c r="M1389" i="40"/>
  <c r="U1389" i="40" s="1"/>
  <c r="P1389" i="40"/>
  <c r="V1389" i="40" s="1"/>
  <c r="Q1389" i="40"/>
  <c r="H1390" i="40" l="1"/>
  <c r="X1390" i="40" s="1"/>
  <c r="N1390" i="40" s="1"/>
  <c r="G1390" i="40" s="1"/>
  <c r="W1389" i="40"/>
  <c r="J1390" i="40"/>
  <c r="K1390" i="40" s="1"/>
  <c r="O1390" i="40" l="1"/>
  <c r="I1390" i="40" l="1"/>
  <c r="L1390" i="40" s="1"/>
  <c r="R1390" i="40"/>
  <c r="S1390" i="40" s="1"/>
  <c r="T1390" i="40" s="1"/>
  <c r="M1390" i="40"/>
  <c r="U1390" i="40" s="1"/>
  <c r="P1390" i="40"/>
  <c r="Q1390" i="40"/>
  <c r="H1391" i="40" l="1"/>
  <c r="X1391" i="40" s="1"/>
  <c r="N1391" i="40" s="1"/>
  <c r="G1391" i="40" s="1"/>
  <c r="W1390" i="40"/>
  <c r="V1390" i="40"/>
  <c r="J1391" i="40" l="1"/>
  <c r="K1391" i="40" s="1"/>
  <c r="O1391" i="40"/>
  <c r="I1391" i="40" l="1"/>
  <c r="L1391" i="40" s="1"/>
  <c r="R1391" i="40"/>
  <c r="S1391" i="40" s="1"/>
  <c r="T1391" i="40" s="1"/>
  <c r="M1391" i="40"/>
  <c r="U1391" i="40" s="1"/>
  <c r="P1391" i="40"/>
  <c r="Q1391" i="40"/>
  <c r="H1392" i="40" l="1"/>
  <c r="X1392" i="40" s="1"/>
  <c r="N1392" i="40" s="1"/>
  <c r="G1392" i="40" s="1"/>
  <c r="W1391" i="40"/>
  <c r="V1391" i="40"/>
  <c r="J1392" i="40"/>
  <c r="K1392" i="40" s="1"/>
  <c r="O1392" i="40" l="1"/>
  <c r="Q1392" i="40"/>
  <c r="H1393" i="40" l="1"/>
  <c r="X1393" i="40" s="1"/>
  <c r="N1393" i="40" s="1"/>
  <c r="G1393" i="40" s="1"/>
  <c r="I1392" i="40"/>
  <c r="L1392" i="40" s="1"/>
  <c r="R1392" i="40"/>
  <c r="S1392" i="40" s="1"/>
  <c r="T1392" i="40" s="1"/>
  <c r="J1393" i="40"/>
  <c r="K1393" i="40" s="1"/>
  <c r="M1392" i="40"/>
  <c r="U1392" i="40" s="1"/>
  <c r="W1392" i="40" s="1"/>
  <c r="P1392" i="40"/>
  <c r="V1392" i="40" l="1"/>
  <c r="O1393" i="40"/>
  <c r="I1393" i="40" s="1"/>
  <c r="L1393" i="40" s="1"/>
  <c r="R1393" i="40" l="1"/>
  <c r="S1393" i="40" s="1"/>
  <c r="T1393" i="40" s="1"/>
  <c r="M1393" i="40"/>
  <c r="U1393" i="40" s="1"/>
  <c r="P1393" i="40"/>
  <c r="V1393" i="40" s="1"/>
  <c r="Q1393" i="40"/>
  <c r="H1394" i="40" l="1"/>
  <c r="X1394" i="40" s="1"/>
  <c r="N1394" i="40" s="1"/>
  <c r="G1394" i="40" s="1"/>
  <c r="W1393" i="40"/>
  <c r="J1394" i="40"/>
  <c r="K1394" i="40" s="1"/>
  <c r="O1394" i="40" l="1"/>
  <c r="I1394" i="40" l="1"/>
  <c r="L1394" i="40" s="1"/>
  <c r="R1394" i="40"/>
  <c r="S1394" i="40" s="1"/>
  <c r="T1394" i="40" s="1"/>
  <c r="M1394" i="40"/>
  <c r="U1394" i="40" s="1"/>
  <c r="P1394" i="40"/>
  <c r="Q1394" i="40"/>
  <c r="H1395" i="40" l="1"/>
  <c r="X1395" i="40" s="1"/>
  <c r="N1395" i="40" s="1"/>
  <c r="G1395" i="40" s="1"/>
  <c r="W1394" i="40"/>
  <c r="V1394" i="40"/>
  <c r="J1395" i="40"/>
  <c r="K1395" i="40" s="1"/>
  <c r="O1395" i="40" l="1"/>
  <c r="I1395" i="40" l="1"/>
  <c r="R1395" i="40"/>
  <c r="S1395" i="40" s="1"/>
  <c r="T1395" i="40" s="1"/>
  <c r="L1395" i="40"/>
  <c r="Q1395" i="40"/>
  <c r="P1395" i="40" l="1"/>
  <c r="V1395" i="40"/>
  <c r="H1396" i="40"/>
  <c r="X1396" i="40" s="1"/>
  <c r="N1396" i="40" s="1"/>
  <c r="G1396" i="40" s="1"/>
  <c r="J1396" i="40"/>
  <c r="K1396" i="40" s="1"/>
  <c r="M1395" i="40"/>
  <c r="U1395" i="40" s="1"/>
  <c r="W1395" i="40" s="1"/>
  <c r="O1396" i="40" l="1"/>
  <c r="I1396" i="40" l="1"/>
  <c r="L1396" i="40" s="1"/>
  <c r="R1396" i="40"/>
  <c r="S1396" i="40" s="1"/>
  <c r="T1396" i="40" s="1"/>
  <c r="M1396" i="40"/>
  <c r="U1396" i="40" s="1"/>
  <c r="P1396" i="40"/>
  <c r="Q1396" i="40"/>
  <c r="H1397" i="40" l="1"/>
  <c r="X1397" i="40" s="1"/>
  <c r="N1397" i="40" s="1"/>
  <c r="G1397" i="40" s="1"/>
  <c r="W1396" i="40"/>
  <c r="V1396" i="40"/>
  <c r="J1397" i="40"/>
  <c r="K1397" i="40" s="1"/>
  <c r="O1397" i="40" l="1"/>
  <c r="I1397" i="40" l="1"/>
  <c r="R1397" i="40"/>
  <c r="S1397" i="40" s="1"/>
  <c r="T1397" i="40" s="1"/>
  <c r="L1397" i="40"/>
  <c r="Q1397" i="40"/>
  <c r="H1398" i="40" l="1"/>
  <c r="X1398" i="40" s="1"/>
  <c r="N1398" i="40" s="1"/>
  <c r="G1398" i="40" s="1"/>
  <c r="P1397" i="40"/>
  <c r="V1397" i="40" s="1"/>
  <c r="J1398" i="40"/>
  <c r="K1398" i="40" s="1"/>
  <c r="M1397" i="40"/>
  <c r="U1397" i="40" s="1"/>
  <c r="W1397" i="40" s="1"/>
  <c r="O1398" i="40" l="1"/>
  <c r="I1398" i="40" l="1"/>
  <c r="L1398" i="40" s="1"/>
  <c r="R1398" i="40"/>
  <c r="S1398" i="40" s="1"/>
  <c r="T1398" i="40" s="1"/>
  <c r="M1398" i="40"/>
  <c r="U1398" i="40" s="1"/>
  <c r="P1398" i="40"/>
  <c r="Q1398" i="40"/>
  <c r="H1399" i="40" l="1"/>
  <c r="X1399" i="40" s="1"/>
  <c r="N1399" i="40" s="1"/>
  <c r="G1399" i="40" s="1"/>
  <c r="W1398" i="40"/>
  <c r="V1398" i="40"/>
  <c r="J1399" i="40"/>
  <c r="K1399" i="40" s="1"/>
  <c r="O1399" i="40" l="1"/>
  <c r="I1399" i="40" l="1"/>
  <c r="L1399" i="40" s="1"/>
  <c r="R1399" i="40"/>
  <c r="S1399" i="40" s="1"/>
  <c r="T1399" i="40" s="1"/>
  <c r="M1399" i="40"/>
  <c r="U1399" i="40" s="1"/>
  <c r="P1399" i="40"/>
  <c r="Q1399" i="40"/>
  <c r="H1400" i="40" l="1"/>
  <c r="X1400" i="40" s="1"/>
  <c r="N1400" i="40" s="1"/>
  <c r="G1400" i="40" s="1"/>
  <c r="W1399" i="40"/>
  <c r="V1399" i="40"/>
  <c r="J1400" i="40"/>
  <c r="K1400" i="40" s="1"/>
  <c r="O1400" i="40" l="1"/>
  <c r="I1400" i="40" l="1"/>
  <c r="R1400" i="40"/>
  <c r="S1400" i="40" s="1"/>
  <c r="T1400" i="40" s="1"/>
  <c r="L1400" i="40"/>
  <c r="Q1400" i="40"/>
  <c r="P1400" i="40" l="1"/>
  <c r="V1400" i="40"/>
  <c r="H1401" i="40"/>
  <c r="X1401" i="40" s="1"/>
  <c r="N1401" i="40" s="1"/>
  <c r="G1401" i="40" s="1"/>
  <c r="J1401" i="40"/>
  <c r="K1401" i="40" s="1"/>
  <c r="M1400" i="40"/>
  <c r="U1400" i="40" s="1"/>
  <c r="W1400" i="40" s="1"/>
  <c r="O1401" i="40" l="1"/>
  <c r="I1401" i="40" l="1"/>
  <c r="L1401" i="40" s="1"/>
  <c r="R1401" i="40"/>
  <c r="S1401" i="40" s="1"/>
  <c r="T1401" i="40" s="1"/>
  <c r="M1401" i="40"/>
  <c r="U1401" i="40" s="1"/>
  <c r="P1401" i="40"/>
  <c r="Q1401" i="40"/>
  <c r="H1402" i="40" l="1"/>
  <c r="X1402" i="40" s="1"/>
  <c r="N1402" i="40" s="1"/>
  <c r="G1402" i="40" s="1"/>
  <c r="W1401" i="40"/>
  <c r="V1401" i="40"/>
  <c r="J1402" i="40"/>
  <c r="K1402" i="40" s="1"/>
  <c r="O1402" i="40" l="1"/>
  <c r="I1402" i="40" l="1"/>
  <c r="R1402" i="40"/>
  <c r="S1402" i="40" s="1"/>
  <c r="T1402" i="40" s="1"/>
  <c r="L1402" i="40"/>
  <c r="M1402" i="40" s="1"/>
  <c r="U1402" i="40" s="1"/>
  <c r="Q1402" i="40"/>
  <c r="H1403" i="40" l="1"/>
  <c r="X1403" i="40" s="1"/>
  <c r="N1403" i="40" s="1"/>
  <c r="G1403" i="40" s="1"/>
  <c r="W1402" i="40"/>
  <c r="P1402" i="40"/>
  <c r="V1402" i="40" s="1"/>
  <c r="J1403" i="40"/>
  <c r="K1403" i="40" s="1"/>
  <c r="O1403" i="40" l="1"/>
  <c r="I1403" i="40" l="1"/>
  <c r="L1403" i="40" s="1"/>
  <c r="R1403" i="40"/>
  <c r="S1403" i="40" s="1"/>
  <c r="T1403" i="40" s="1"/>
  <c r="M1403" i="40"/>
  <c r="U1403" i="40" s="1"/>
  <c r="P1403" i="40"/>
  <c r="Q1403" i="40"/>
  <c r="H1404" i="40" l="1"/>
  <c r="X1404" i="40" s="1"/>
  <c r="N1404" i="40" s="1"/>
  <c r="G1404" i="40" s="1"/>
  <c r="W1403" i="40"/>
  <c r="V1403" i="40"/>
  <c r="J1404" i="40"/>
  <c r="K1404" i="40" s="1"/>
  <c r="O1404" i="40" l="1"/>
  <c r="I1404" i="40" l="1"/>
  <c r="L1404" i="40" s="1"/>
  <c r="R1404" i="40"/>
  <c r="S1404" i="40" s="1"/>
  <c r="T1404" i="40" s="1"/>
  <c r="M1404" i="40"/>
  <c r="U1404" i="40" s="1"/>
  <c r="P1404" i="40"/>
  <c r="Q1404" i="40"/>
  <c r="H1405" i="40" l="1"/>
  <c r="X1405" i="40" s="1"/>
  <c r="N1405" i="40" s="1"/>
  <c r="G1405" i="40" s="1"/>
  <c r="W1404" i="40"/>
  <c r="V1404" i="40"/>
  <c r="J1405" i="40"/>
  <c r="K1405" i="40" s="1"/>
  <c r="O1405" i="40" l="1"/>
  <c r="I1405" i="40" l="1"/>
  <c r="L1405" i="40" s="1"/>
  <c r="R1405" i="40"/>
  <c r="S1405" i="40" s="1"/>
  <c r="T1405" i="40" s="1"/>
  <c r="M1405" i="40"/>
  <c r="U1405" i="40" s="1"/>
  <c r="P1405" i="40"/>
  <c r="Q1405" i="40"/>
  <c r="H1406" i="40" l="1"/>
  <c r="X1406" i="40" s="1"/>
  <c r="N1406" i="40" s="1"/>
  <c r="G1406" i="40" s="1"/>
  <c r="W1405" i="40"/>
  <c r="V1405" i="40"/>
  <c r="J1406" i="40"/>
  <c r="K1406" i="40" s="1"/>
  <c r="O1406" i="40" l="1"/>
  <c r="I1406" i="40" l="1"/>
  <c r="L1406" i="40" s="1"/>
  <c r="R1406" i="40"/>
  <c r="S1406" i="40" s="1"/>
  <c r="T1406" i="40" s="1"/>
  <c r="M1406" i="40"/>
  <c r="U1406" i="40" s="1"/>
  <c r="P1406" i="40"/>
  <c r="Q1406" i="40"/>
  <c r="H1407" i="40" l="1"/>
  <c r="X1407" i="40" s="1"/>
  <c r="N1407" i="40" s="1"/>
  <c r="G1407" i="40" s="1"/>
  <c r="W1406" i="40"/>
  <c r="V1406" i="40"/>
  <c r="J1407" i="40"/>
  <c r="K1407" i="40" s="1"/>
  <c r="O1407" i="40" l="1"/>
  <c r="I1407" i="40" l="1"/>
  <c r="L1407" i="40" s="1"/>
  <c r="R1407" i="40"/>
  <c r="S1407" i="40" s="1"/>
  <c r="T1407" i="40" s="1"/>
  <c r="M1407" i="40"/>
  <c r="U1407" i="40" s="1"/>
  <c r="P1407" i="40"/>
  <c r="Q1407" i="40"/>
  <c r="H1408" i="40" l="1"/>
  <c r="X1408" i="40" s="1"/>
  <c r="N1408" i="40" s="1"/>
  <c r="G1408" i="40" s="1"/>
  <c r="W1407" i="40"/>
  <c r="V1407" i="40"/>
  <c r="J1408" i="40"/>
  <c r="K1408" i="40" s="1"/>
  <c r="O1408" i="40" l="1"/>
  <c r="I1408" i="40" l="1"/>
  <c r="L1408" i="40" s="1"/>
  <c r="R1408" i="40"/>
  <c r="S1408" i="40" s="1"/>
  <c r="T1408" i="40" s="1"/>
  <c r="M1408" i="40"/>
  <c r="U1408" i="40" s="1"/>
  <c r="P1408" i="40"/>
  <c r="Q1408" i="40"/>
  <c r="H1409" i="40" l="1"/>
  <c r="X1409" i="40" s="1"/>
  <c r="N1409" i="40" s="1"/>
  <c r="G1409" i="40" s="1"/>
  <c r="W1408" i="40"/>
  <c r="V1408" i="40"/>
  <c r="J1409" i="40"/>
  <c r="K1409" i="40" s="1"/>
  <c r="O1409" i="40" l="1"/>
  <c r="I1409" i="40" l="1"/>
  <c r="L1409" i="40" s="1"/>
  <c r="R1409" i="40"/>
  <c r="S1409" i="40" s="1"/>
  <c r="T1409" i="40" s="1"/>
  <c r="M1409" i="40"/>
  <c r="U1409" i="40" s="1"/>
  <c r="P1409" i="40"/>
  <c r="Q1409" i="40"/>
  <c r="H1410" i="40" l="1"/>
  <c r="X1410" i="40" s="1"/>
  <c r="N1410" i="40" s="1"/>
  <c r="G1410" i="40" s="1"/>
  <c r="W1409" i="40"/>
  <c r="V1409" i="40"/>
  <c r="J1410" i="40"/>
  <c r="K1410" i="40" s="1"/>
  <c r="O1410" i="40" l="1"/>
  <c r="I1410" i="40" l="1"/>
  <c r="R1410" i="40"/>
  <c r="S1410" i="40" s="1"/>
  <c r="T1410" i="40" s="1"/>
  <c r="L1410" i="40"/>
  <c r="M1410" i="40" s="1"/>
  <c r="U1410" i="40" s="1"/>
  <c r="Q1410" i="40"/>
  <c r="H1411" i="40" l="1"/>
  <c r="X1411" i="40" s="1"/>
  <c r="N1411" i="40" s="1"/>
  <c r="G1411" i="40" s="1"/>
  <c r="W1410" i="40"/>
  <c r="P1410" i="40"/>
  <c r="V1410" i="40" s="1"/>
  <c r="J1411" i="40"/>
  <c r="K1411" i="40" s="1"/>
  <c r="O1411" i="40" l="1"/>
  <c r="I1411" i="40" l="1"/>
  <c r="L1411" i="40" s="1"/>
  <c r="R1411" i="40"/>
  <c r="S1411" i="40" s="1"/>
  <c r="T1411" i="40" s="1"/>
  <c r="M1411" i="40"/>
  <c r="U1411" i="40" s="1"/>
  <c r="P1411" i="40"/>
  <c r="Q1411" i="40"/>
  <c r="H1412" i="40" l="1"/>
  <c r="X1412" i="40" s="1"/>
  <c r="N1412" i="40" s="1"/>
  <c r="G1412" i="40" s="1"/>
  <c r="W1411" i="40"/>
  <c r="V1411" i="40"/>
  <c r="J1412" i="40"/>
  <c r="K1412" i="40" s="1"/>
  <c r="O1412" i="40" l="1"/>
  <c r="I1412" i="40" l="1"/>
  <c r="L1412" i="40" s="1"/>
  <c r="M1412" i="40" s="1"/>
  <c r="R1412" i="40"/>
  <c r="S1412" i="40" s="1"/>
  <c r="T1412" i="40" s="1"/>
  <c r="P1412" i="40"/>
  <c r="Q1412" i="40"/>
  <c r="U1412" i="40" l="1"/>
  <c r="H1413" i="40"/>
  <c r="X1413" i="40" s="1"/>
  <c r="N1413" i="40" s="1"/>
  <c r="G1413" i="40" s="1"/>
  <c r="W1412" i="40"/>
  <c r="V1412" i="40"/>
  <c r="J1413" i="40"/>
  <c r="K1413" i="40" s="1"/>
  <c r="O1413" i="40" l="1"/>
  <c r="I1413" i="40" l="1"/>
  <c r="L1413" i="40" s="1"/>
  <c r="R1413" i="40"/>
  <c r="S1413" i="40" s="1"/>
  <c r="T1413" i="40" s="1"/>
  <c r="M1413" i="40"/>
  <c r="P1413" i="40"/>
  <c r="Q1413" i="40"/>
  <c r="U1413" i="40" l="1"/>
  <c r="H1414" i="40"/>
  <c r="X1414" i="40" s="1"/>
  <c r="N1414" i="40" s="1"/>
  <c r="G1414" i="40" s="1"/>
  <c r="W1413" i="40"/>
  <c r="V1413" i="40"/>
  <c r="J1414" i="40"/>
  <c r="K1414" i="40" s="1"/>
  <c r="O1414" i="40" l="1"/>
  <c r="I1414" i="40" l="1"/>
  <c r="L1414" i="40" s="1"/>
  <c r="R1414" i="40"/>
  <c r="S1414" i="40" s="1"/>
  <c r="T1414" i="40" s="1"/>
  <c r="M1414" i="40"/>
  <c r="U1414" i="40" s="1"/>
  <c r="P1414" i="40"/>
  <c r="Q1414" i="40"/>
  <c r="H1415" i="40" l="1"/>
  <c r="X1415" i="40" s="1"/>
  <c r="N1415" i="40" s="1"/>
  <c r="G1415" i="40" s="1"/>
  <c r="W1414" i="40"/>
  <c r="V1414" i="40"/>
  <c r="J1415" i="40"/>
  <c r="K1415" i="40" s="1"/>
  <c r="O1415" i="40" l="1"/>
  <c r="I1415" i="40" l="1"/>
  <c r="L1415" i="40" s="1"/>
  <c r="R1415" i="40"/>
  <c r="S1415" i="40" s="1"/>
  <c r="T1415" i="40" s="1"/>
  <c r="M1415" i="40"/>
  <c r="U1415" i="40" s="1"/>
  <c r="P1415" i="40"/>
  <c r="Q1415" i="40"/>
  <c r="H1416" i="40" l="1"/>
  <c r="X1416" i="40" s="1"/>
  <c r="N1416" i="40" s="1"/>
  <c r="G1416" i="40" s="1"/>
  <c r="W1415" i="40"/>
  <c r="V1415" i="40"/>
  <c r="J1416" i="40"/>
  <c r="K1416" i="40" s="1"/>
  <c r="O1416" i="40" l="1"/>
  <c r="I1416" i="40" l="1"/>
  <c r="L1416" i="40" s="1"/>
  <c r="R1416" i="40"/>
  <c r="S1416" i="40" s="1"/>
  <c r="T1416" i="40" s="1"/>
  <c r="M1416" i="40"/>
  <c r="U1416" i="40" s="1"/>
  <c r="P1416" i="40"/>
  <c r="Q1416" i="40"/>
  <c r="H1417" i="40" l="1"/>
  <c r="X1417" i="40" s="1"/>
  <c r="N1417" i="40" s="1"/>
  <c r="G1417" i="40" s="1"/>
  <c r="W1416" i="40"/>
  <c r="V1416" i="40"/>
  <c r="J1417" i="40"/>
  <c r="K1417" i="40" s="1"/>
  <c r="O1417" i="40" l="1"/>
  <c r="I1417" i="40" s="1"/>
  <c r="L1417" i="40" s="1"/>
  <c r="R1417" i="40" l="1"/>
  <c r="S1417" i="40" s="1"/>
  <c r="T1417" i="40" s="1"/>
  <c r="M1417" i="40"/>
  <c r="U1417" i="40" s="1"/>
  <c r="P1417" i="40"/>
  <c r="V1417" i="40" s="1"/>
  <c r="Q1417" i="40"/>
  <c r="H1418" i="40" l="1"/>
  <c r="X1418" i="40" s="1"/>
  <c r="N1418" i="40" s="1"/>
  <c r="G1418" i="40" s="1"/>
  <c r="W1417" i="40"/>
  <c r="J1418" i="40"/>
  <c r="K1418" i="40" s="1"/>
  <c r="O1418" i="40" l="1"/>
  <c r="I1418" i="40" l="1"/>
  <c r="L1418" i="40" s="1"/>
  <c r="R1418" i="40"/>
  <c r="S1418" i="40" s="1"/>
  <c r="T1418" i="40" s="1"/>
  <c r="M1418" i="40"/>
  <c r="P1418" i="40"/>
  <c r="Q1418" i="40"/>
  <c r="H1419" i="40" l="1"/>
  <c r="X1419" i="40" s="1"/>
  <c r="N1419" i="40" s="1"/>
  <c r="G1419" i="40" s="1"/>
  <c r="U1418" i="40"/>
  <c r="W1418" i="40" s="1"/>
  <c r="V1418" i="40"/>
  <c r="J1419" i="40"/>
  <c r="K1419" i="40" s="1"/>
  <c r="O1419" i="40" l="1"/>
  <c r="I1419" i="40" s="1"/>
  <c r="L1419" i="40" s="1"/>
  <c r="R1419" i="40" l="1"/>
  <c r="S1419" i="40" s="1"/>
  <c r="T1419" i="40" s="1"/>
  <c r="M1419" i="40"/>
  <c r="U1419" i="40" s="1"/>
  <c r="P1419" i="40"/>
  <c r="V1419" i="40" s="1"/>
  <c r="Q1419" i="40"/>
  <c r="H1420" i="40" l="1"/>
  <c r="X1420" i="40" s="1"/>
  <c r="N1420" i="40" s="1"/>
  <c r="G1420" i="40" s="1"/>
  <c r="W1419" i="40"/>
  <c r="J1420" i="40"/>
  <c r="K1420" i="40" s="1"/>
  <c r="O1420" i="40" l="1"/>
  <c r="I1420" i="40" l="1"/>
  <c r="L1420" i="40" s="1"/>
  <c r="R1420" i="40"/>
  <c r="S1420" i="40" s="1"/>
  <c r="T1420" i="40" s="1"/>
  <c r="M1420" i="40"/>
  <c r="U1420" i="40" s="1"/>
  <c r="P1420" i="40"/>
  <c r="Q1420" i="40"/>
  <c r="H1421" i="40" l="1"/>
  <c r="X1421" i="40" s="1"/>
  <c r="N1421" i="40" s="1"/>
  <c r="G1421" i="40" s="1"/>
  <c r="W1420" i="40"/>
  <c r="V1420" i="40"/>
  <c r="J1421" i="40"/>
  <c r="K1421" i="40" s="1"/>
  <c r="O1421" i="40" l="1"/>
  <c r="I1421" i="40" l="1"/>
  <c r="R1421" i="40"/>
  <c r="S1421" i="40" s="1"/>
  <c r="T1421" i="40" s="1"/>
  <c r="L1421" i="40"/>
  <c r="Q1421" i="40"/>
  <c r="H1422" i="40" l="1"/>
  <c r="X1422" i="40" s="1"/>
  <c r="N1422" i="40" s="1"/>
  <c r="G1422" i="40" s="1"/>
  <c r="P1421" i="40"/>
  <c r="V1421" i="40" s="1"/>
  <c r="J1422" i="40"/>
  <c r="K1422" i="40" s="1"/>
  <c r="M1421" i="40"/>
  <c r="U1421" i="40" s="1"/>
  <c r="W1421" i="40" s="1"/>
  <c r="O1422" i="40" l="1"/>
  <c r="I1422" i="40" l="1"/>
  <c r="L1422" i="40" s="1"/>
  <c r="R1422" i="40"/>
  <c r="S1422" i="40" s="1"/>
  <c r="T1422" i="40" s="1"/>
  <c r="M1422" i="40"/>
  <c r="P1422" i="40"/>
  <c r="Q1422" i="40"/>
  <c r="U1422" i="40" l="1"/>
  <c r="H1423" i="40"/>
  <c r="X1423" i="40" s="1"/>
  <c r="N1423" i="40" s="1"/>
  <c r="G1423" i="40" s="1"/>
  <c r="W1422" i="40"/>
  <c r="V1422" i="40"/>
  <c r="J1423" i="40"/>
  <c r="K1423" i="40" s="1"/>
  <c r="O1423" i="40" l="1"/>
  <c r="I1423" i="40" l="1"/>
  <c r="L1423" i="40" s="1"/>
  <c r="R1423" i="40"/>
  <c r="S1423" i="40" s="1"/>
  <c r="T1423" i="40" s="1"/>
  <c r="M1423" i="40"/>
  <c r="P1423" i="40"/>
  <c r="Q1423" i="40"/>
  <c r="U1423" i="40" l="1"/>
  <c r="H1424" i="40"/>
  <c r="X1424" i="40" s="1"/>
  <c r="N1424" i="40" s="1"/>
  <c r="G1424" i="40" s="1"/>
  <c r="W1423" i="40"/>
  <c r="V1423" i="40"/>
  <c r="J1424" i="40"/>
  <c r="K1424" i="40" s="1"/>
  <c r="O1424" i="40" l="1"/>
  <c r="I1424" i="40" l="1"/>
  <c r="L1424" i="40" s="1"/>
  <c r="R1424" i="40"/>
  <c r="S1424" i="40" s="1"/>
  <c r="T1424" i="40" s="1"/>
  <c r="M1424" i="40"/>
  <c r="U1424" i="40" s="1"/>
  <c r="P1424" i="40"/>
  <c r="Q1424" i="40"/>
  <c r="H1425" i="40" l="1"/>
  <c r="X1425" i="40" s="1"/>
  <c r="N1425" i="40" s="1"/>
  <c r="G1425" i="40" s="1"/>
  <c r="W1424" i="40"/>
  <c r="V1424" i="40"/>
  <c r="J1425" i="40"/>
  <c r="K1425" i="40" s="1"/>
  <c r="O1425" i="40" l="1"/>
  <c r="I1425" i="40" l="1"/>
  <c r="L1425" i="40" s="1"/>
  <c r="R1425" i="40"/>
  <c r="S1425" i="40" s="1"/>
  <c r="T1425" i="40" s="1"/>
  <c r="M1425" i="40"/>
  <c r="P1425" i="40"/>
  <c r="Q1425" i="40"/>
  <c r="U1425" i="40" l="1"/>
  <c r="H1426" i="40"/>
  <c r="X1426" i="40" s="1"/>
  <c r="N1426" i="40" s="1"/>
  <c r="G1426" i="40" s="1"/>
  <c r="W1425" i="40"/>
  <c r="V1425" i="40"/>
  <c r="J1426" i="40"/>
  <c r="K1426" i="40" s="1"/>
  <c r="O1426" i="40" l="1"/>
  <c r="I1426" i="40" l="1"/>
  <c r="L1426" i="40" s="1"/>
  <c r="R1426" i="40"/>
  <c r="S1426" i="40" s="1"/>
  <c r="T1426" i="40" s="1"/>
  <c r="M1426" i="40"/>
  <c r="P1426" i="40"/>
  <c r="Q1426" i="40"/>
  <c r="H1427" i="40" l="1"/>
  <c r="X1427" i="40" s="1"/>
  <c r="N1427" i="40" s="1"/>
  <c r="G1427" i="40" s="1"/>
  <c r="U1426" i="40"/>
  <c r="W1426" i="40" s="1"/>
  <c r="V1426" i="40"/>
  <c r="J1427" i="40"/>
  <c r="K1427" i="40" s="1"/>
  <c r="O1427" i="40" l="1"/>
  <c r="I1427" i="40" s="1"/>
  <c r="L1427" i="40" s="1"/>
  <c r="R1427" i="40" l="1"/>
  <c r="S1427" i="40" s="1"/>
  <c r="T1427" i="40" s="1"/>
  <c r="M1427" i="40"/>
  <c r="U1427" i="40" s="1"/>
  <c r="P1427" i="40"/>
  <c r="V1427" i="40" s="1"/>
  <c r="Q1427" i="40"/>
  <c r="H1428" i="40" l="1"/>
  <c r="X1428" i="40" s="1"/>
  <c r="N1428" i="40" s="1"/>
  <c r="G1428" i="40" s="1"/>
  <c r="W1427" i="40"/>
  <c r="J1428" i="40"/>
  <c r="K1428" i="40" s="1"/>
  <c r="O1428" i="40" l="1"/>
  <c r="I1428" i="40" l="1"/>
  <c r="L1428" i="40" s="1"/>
  <c r="R1428" i="40"/>
  <c r="S1428" i="40" s="1"/>
  <c r="T1428" i="40" s="1"/>
  <c r="M1428" i="40"/>
  <c r="U1428" i="40" s="1"/>
  <c r="P1428" i="40"/>
  <c r="Q1428" i="40"/>
  <c r="H1429" i="40" l="1"/>
  <c r="X1429" i="40" s="1"/>
  <c r="N1429" i="40" s="1"/>
  <c r="G1429" i="40" s="1"/>
  <c r="W1428" i="40"/>
  <c r="V1428" i="40"/>
  <c r="J1429" i="40"/>
  <c r="K1429" i="40" s="1"/>
  <c r="O1429" i="40" l="1"/>
  <c r="I1429" i="40" l="1"/>
  <c r="R1429" i="40"/>
  <c r="S1429" i="40" s="1"/>
  <c r="T1429" i="40" s="1"/>
  <c r="L1429" i="40"/>
  <c r="Q1429" i="40"/>
  <c r="H1430" i="40" l="1"/>
  <c r="X1430" i="40" s="1"/>
  <c r="N1430" i="40" s="1"/>
  <c r="G1430" i="40" s="1"/>
  <c r="P1429" i="40"/>
  <c r="V1429" i="40" s="1"/>
  <c r="J1430" i="40"/>
  <c r="K1430" i="40" s="1"/>
  <c r="M1429" i="40"/>
  <c r="U1429" i="40" s="1"/>
  <c r="W1429" i="40" s="1"/>
  <c r="O1430" i="40" l="1"/>
  <c r="I1430" i="40" l="1"/>
  <c r="L1430" i="40" s="1"/>
  <c r="R1430" i="40"/>
  <c r="S1430" i="40" s="1"/>
  <c r="T1430" i="40" s="1"/>
  <c r="M1430" i="40"/>
  <c r="U1430" i="40" s="1"/>
  <c r="P1430" i="40"/>
  <c r="Q1430" i="40"/>
  <c r="H1431" i="40" l="1"/>
  <c r="X1431" i="40" s="1"/>
  <c r="N1431" i="40" s="1"/>
  <c r="G1431" i="40" s="1"/>
  <c r="W1430" i="40"/>
  <c r="V1430" i="40"/>
  <c r="J1431" i="40"/>
  <c r="K1431" i="40" s="1"/>
  <c r="O1431" i="40" l="1"/>
  <c r="I1431" i="40" l="1"/>
  <c r="L1431" i="40" s="1"/>
  <c r="R1431" i="40"/>
  <c r="S1431" i="40" s="1"/>
  <c r="T1431" i="40" s="1"/>
  <c r="M1431" i="40"/>
  <c r="U1431" i="40" s="1"/>
  <c r="P1431" i="40"/>
  <c r="Q1431" i="40"/>
  <c r="H1432" i="40" l="1"/>
  <c r="X1432" i="40" s="1"/>
  <c r="N1432" i="40" s="1"/>
  <c r="G1432" i="40" s="1"/>
  <c r="W1431" i="40"/>
  <c r="V1431" i="40"/>
  <c r="J1432" i="40"/>
  <c r="K1432" i="40" s="1"/>
  <c r="O1432" i="40" l="1"/>
  <c r="I1432" i="40" l="1"/>
  <c r="L1432" i="40" s="1"/>
  <c r="R1432" i="40"/>
  <c r="S1432" i="40" s="1"/>
  <c r="T1432" i="40" s="1"/>
  <c r="M1432" i="40"/>
  <c r="U1432" i="40" s="1"/>
  <c r="P1432" i="40"/>
  <c r="Q1432" i="40"/>
  <c r="H1433" i="40" l="1"/>
  <c r="X1433" i="40" s="1"/>
  <c r="N1433" i="40" s="1"/>
  <c r="G1433" i="40" s="1"/>
  <c r="W1432" i="40"/>
  <c r="V1432" i="40"/>
  <c r="J1433" i="40"/>
  <c r="K1433" i="40" s="1"/>
  <c r="O1433" i="40" l="1"/>
  <c r="Q1433" i="40"/>
  <c r="H1434" i="40" l="1"/>
  <c r="I1433" i="40"/>
  <c r="L1433" i="40" s="1"/>
  <c r="R1433" i="40"/>
  <c r="S1433" i="40" s="1"/>
  <c r="T1433" i="40" s="1"/>
  <c r="M1433" i="40"/>
  <c r="P1433" i="40"/>
  <c r="J1434" i="40" l="1"/>
  <c r="X1434" i="40"/>
  <c r="N1434" i="40" s="1"/>
  <c r="G1434" i="40" s="1"/>
  <c r="U1433" i="40"/>
  <c r="W1433" i="40" s="1"/>
  <c r="K1434" i="40"/>
  <c r="V1433" i="40"/>
  <c r="AT613" i="40" s="1"/>
  <c r="AM367" i="40" s="1"/>
  <c r="AN367" i="40" s="1"/>
  <c r="O1434" i="40"/>
  <c r="I1434" i="40" s="1"/>
  <c r="L1434" i="40" s="1"/>
  <c r="AY613" i="40" l="1"/>
  <c r="BB613" i="40" s="1"/>
  <c r="AW613" i="40"/>
  <c r="BA613" i="40" s="1"/>
  <c r="AZ613" i="40"/>
  <c r="R1434" i="40"/>
  <c r="S1434" i="40" s="1"/>
  <c r="T1434" i="40" s="1"/>
  <c r="M1434" i="40"/>
  <c r="U1434" i="40" s="1"/>
  <c r="P1434" i="40"/>
  <c r="V1434" i="40" s="1"/>
  <c r="AT614" i="40" s="1"/>
  <c r="AM368" i="40" s="1"/>
  <c r="AN368" i="40" s="1"/>
  <c r="Q1434" i="40"/>
  <c r="AY614" i="40" l="1"/>
  <c r="BB614" i="40" s="1"/>
  <c r="AZ614" i="40"/>
  <c r="AW614" i="40"/>
  <c r="BA614" i="40" s="1"/>
  <c r="H1435" i="40"/>
  <c r="X1435" i="40" s="1"/>
  <c r="N1435" i="40" s="1"/>
  <c r="G1435" i="40" s="1"/>
  <c r="W1434" i="40"/>
  <c r="J1435" i="40"/>
  <c r="K1435" i="40" s="1"/>
  <c r="O1435" i="40" l="1"/>
  <c r="I1435" i="40" l="1"/>
  <c r="L1435" i="40" s="1"/>
  <c r="R1435" i="40"/>
  <c r="S1435" i="40" s="1"/>
  <c r="T1435" i="40" s="1"/>
  <c r="M1435" i="40"/>
  <c r="P1435" i="40"/>
  <c r="Q1435" i="40"/>
  <c r="H1436" i="40" l="1"/>
  <c r="X1436" i="40" s="1"/>
  <c r="N1436" i="40" s="1"/>
  <c r="G1436" i="40" s="1"/>
  <c r="U1435" i="40"/>
  <c r="W1435" i="40" s="1"/>
  <c r="V1435" i="40"/>
  <c r="AT615" i="40" s="1"/>
  <c r="AM369" i="40" s="1"/>
  <c r="AN369" i="40" s="1"/>
  <c r="J1436" i="40"/>
  <c r="K1436" i="40" s="1"/>
  <c r="AZ615" i="40" l="1"/>
  <c r="AY615" i="40"/>
  <c r="BB615" i="40" s="1"/>
  <c r="AW615" i="40"/>
  <c r="BA615" i="40" s="1"/>
  <c r="O1436" i="40"/>
  <c r="I1436" i="40" s="1"/>
  <c r="L1436" i="40" s="1"/>
  <c r="R1436" i="40" l="1"/>
  <c r="S1436" i="40" s="1"/>
  <c r="T1436" i="40" s="1"/>
  <c r="M1436" i="40"/>
  <c r="U1436" i="40" s="1"/>
  <c r="P1436" i="40"/>
  <c r="V1436" i="40" s="1"/>
  <c r="AT616" i="40" s="1"/>
  <c r="AM370" i="40" s="1"/>
  <c r="AN370" i="40" s="1"/>
  <c r="Q1436" i="40"/>
  <c r="AZ616" i="40" l="1"/>
  <c r="AY616" i="40"/>
  <c r="BB616" i="40" s="1"/>
  <c r="AW616" i="40"/>
  <c r="BA616" i="40" s="1"/>
  <c r="H1437" i="40"/>
  <c r="X1437" i="40" s="1"/>
  <c r="N1437" i="40" s="1"/>
  <c r="G1437" i="40" s="1"/>
  <c r="W1436" i="40"/>
  <c r="J1437" i="40"/>
  <c r="K1437" i="40" s="1"/>
  <c r="O1437" i="40" l="1"/>
  <c r="I1437" i="40" l="1"/>
  <c r="R1437" i="40"/>
  <c r="S1437" i="40" s="1"/>
  <c r="T1437" i="40" s="1"/>
  <c r="L1437" i="40"/>
  <c r="Q1437" i="40"/>
  <c r="H1438" i="40" l="1"/>
  <c r="X1438" i="40" s="1"/>
  <c r="N1438" i="40" s="1"/>
  <c r="G1438" i="40" s="1"/>
  <c r="P1437" i="40"/>
  <c r="V1437" i="40" s="1"/>
  <c r="AT617" i="40" s="1"/>
  <c r="AM371" i="40" s="1"/>
  <c r="AN371" i="40" s="1"/>
  <c r="J1438" i="40"/>
  <c r="K1438" i="40" s="1"/>
  <c r="M1437" i="40"/>
  <c r="U1437" i="40" s="1"/>
  <c r="W1437" i="40" s="1"/>
  <c r="AZ617" i="40" l="1"/>
  <c r="AY617" i="40"/>
  <c r="BB617" i="40" s="1"/>
  <c r="AW617" i="40"/>
  <c r="BA617" i="40" s="1"/>
  <c r="O1438" i="40"/>
  <c r="I1438" i="40" l="1"/>
  <c r="L1438" i="40" s="1"/>
  <c r="R1438" i="40"/>
  <c r="S1438" i="40" s="1"/>
  <c r="T1438" i="40" s="1"/>
  <c r="M1438" i="40"/>
  <c r="P1438" i="40"/>
  <c r="Q1438" i="40"/>
  <c r="H1439" i="40" l="1"/>
  <c r="X1439" i="40" s="1"/>
  <c r="N1439" i="40" s="1"/>
  <c r="G1439" i="40" s="1"/>
  <c r="U1438" i="40"/>
  <c r="W1438" i="40" s="1"/>
  <c r="V1438" i="40"/>
  <c r="AT618" i="40" s="1"/>
  <c r="AM372" i="40" s="1"/>
  <c r="AN372" i="40" s="1"/>
  <c r="J1439" i="40"/>
  <c r="K1439" i="40" s="1"/>
  <c r="AZ618" i="40" l="1"/>
  <c r="AY618" i="40"/>
  <c r="BB618" i="40" s="1"/>
  <c r="AW618" i="40"/>
  <c r="BA618" i="40" s="1"/>
  <c r="O1439" i="40"/>
  <c r="I1439" i="40" s="1"/>
  <c r="L1439" i="40" s="1"/>
  <c r="R1439" i="40" l="1"/>
  <c r="S1439" i="40" s="1"/>
  <c r="T1439" i="40" s="1"/>
  <c r="M1439" i="40"/>
  <c r="U1439" i="40" s="1"/>
  <c r="P1439" i="40"/>
  <c r="V1439" i="40" s="1"/>
  <c r="AT619" i="40" s="1"/>
  <c r="AM373" i="40" s="1"/>
  <c r="AN373" i="40" s="1"/>
  <c r="Q1439" i="40"/>
  <c r="AZ619" i="40" l="1"/>
  <c r="AY619" i="40"/>
  <c r="BB619" i="40" s="1"/>
  <c r="AW619" i="40"/>
  <c r="BA619" i="40" s="1"/>
  <c r="H1440" i="40"/>
  <c r="X1440" i="40" s="1"/>
  <c r="N1440" i="40" s="1"/>
  <c r="G1440" i="40" s="1"/>
  <c r="W1439" i="40"/>
  <c r="J1440" i="40"/>
  <c r="K1440" i="40" s="1"/>
  <c r="O1440" i="40" l="1"/>
  <c r="I1440" i="40" l="1"/>
  <c r="L1440" i="40" s="1"/>
  <c r="R1440" i="40"/>
  <c r="S1440" i="40" s="1"/>
  <c r="T1440" i="40" s="1"/>
  <c r="M1440" i="40"/>
  <c r="U1440" i="40" s="1"/>
  <c r="P1440" i="40"/>
  <c r="Q1440" i="40"/>
  <c r="H1441" i="40" l="1"/>
  <c r="X1441" i="40" s="1"/>
  <c r="N1441" i="40" s="1"/>
  <c r="G1441" i="40" s="1"/>
  <c r="W1440" i="40"/>
  <c r="V1440" i="40"/>
  <c r="AT620" i="40" s="1"/>
  <c r="AM374" i="40" s="1"/>
  <c r="AN374" i="40" s="1"/>
  <c r="J1441" i="40"/>
  <c r="K1441" i="40" s="1"/>
  <c r="AY620" i="40" l="1"/>
  <c r="BB620" i="40" s="1"/>
  <c r="AZ620" i="40"/>
  <c r="AW620" i="40"/>
  <c r="BA620" i="40" s="1"/>
  <c r="O1441" i="40"/>
  <c r="I1441" i="40" l="1"/>
  <c r="R1441" i="40"/>
  <c r="S1441" i="40" s="1"/>
  <c r="T1441" i="40" s="1"/>
  <c r="L1441" i="40"/>
  <c r="Q1441" i="40"/>
  <c r="H1442" i="40" l="1"/>
  <c r="X1442" i="40" s="1"/>
  <c r="N1442" i="40" s="1"/>
  <c r="G1442" i="40" s="1"/>
  <c r="P1441" i="40"/>
  <c r="V1441" i="40" s="1"/>
  <c r="AT621" i="40" s="1"/>
  <c r="AM375" i="40" s="1"/>
  <c r="AN375" i="40" s="1"/>
  <c r="J1442" i="40"/>
  <c r="K1442" i="40" s="1"/>
  <c r="M1441" i="40"/>
  <c r="U1441" i="40" s="1"/>
  <c r="W1441" i="40" s="1"/>
  <c r="AY621" i="40" l="1"/>
  <c r="BB621" i="40" s="1"/>
  <c r="AZ621" i="40"/>
  <c r="AW621" i="40"/>
  <c r="BA621" i="40" s="1"/>
  <c r="O1442" i="40"/>
  <c r="I1442" i="40" l="1"/>
  <c r="R1442" i="40"/>
  <c r="S1442" i="40" s="1"/>
  <c r="T1442" i="40" s="1"/>
  <c r="L1442" i="40"/>
  <c r="M1442" i="40" s="1"/>
  <c r="U1442" i="40" s="1"/>
  <c r="Q1442" i="40"/>
  <c r="H1443" i="40" l="1"/>
  <c r="X1443" i="40" s="1"/>
  <c r="N1443" i="40" s="1"/>
  <c r="G1443" i="40" s="1"/>
  <c r="W1442" i="40"/>
  <c r="P1442" i="40"/>
  <c r="V1442" i="40" s="1"/>
  <c r="AT622" i="40" s="1"/>
  <c r="AM376" i="40" s="1"/>
  <c r="AN376" i="40" s="1"/>
  <c r="J1443" i="40"/>
  <c r="K1443" i="40" s="1"/>
  <c r="AZ622" i="40" l="1"/>
  <c r="AW622" i="40"/>
  <c r="BA622" i="40" s="1"/>
  <c r="AY622" i="40"/>
  <c r="BB622" i="40" s="1"/>
  <c r="O1443" i="40"/>
  <c r="I1443" i="40" l="1"/>
  <c r="L1443" i="40" s="1"/>
  <c r="R1443" i="40"/>
  <c r="M1443" i="40"/>
  <c r="P1443" i="40"/>
  <c r="Q1443" i="40"/>
  <c r="H1444" i="40" l="1"/>
  <c r="X1444" i="40" s="1"/>
  <c r="N1444" i="40" s="1"/>
  <c r="G1444" i="40" s="1"/>
  <c r="S1443" i="40"/>
  <c r="T1443" i="40"/>
  <c r="V1443" i="40"/>
  <c r="AT623" i="40" s="1"/>
  <c r="AM377" i="40" s="1"/>
  <c r="AN377" i="40" s="1"/>
  <c r="J1444" i="40"/>
  <c r="K1444" i="40" s="1"/>
  <c r="AZ623" i="40" l="1"/>
  <c r="AW623" i="40"/>
  <c r="BA623" i="40" s="1"/>
  <c r="AY623" i="40"/>
  <c r="BB623" i="40" s="1"/>
  <c r="U1443" i="40"/>
  <c r="W1443" i="40" s="1"/>
  <c r="O1444" i="40"/>
  <c r="I1444" i="40" s="1"/>
  <c r="L1444" i="40" s="1"/>
  <c r="R1444" i="40" l="1"/>
  <c r="M1444" i="40"/>
  <c r="P1444" i="40"/>
  <c r="V1444" i="40" s="1"/>
  <c r="AT624" i="40" s="1"/>
  <c r="AM378" i="40" s="1"/>
  <c r="AN378" i="40" s="1"/>
  <c r="Q1444" i="40"/>
  <c r="AY624" i="40" l="1"/>
  <c r="BB624" i="40" s="1"/>
  <c r="AW624" i="40"/>
  <c r="BA624" i="40" s="1"/>
  <c r="AZ624" i="40"/>
  <c r="H1445" i="40"/>
  <c r="X1445" i="40" s="1"/>
  <c r="N1445" i="40" s="1"/>
  <c r="G1445" i="40" s="1"/>
  <c r="S1444" i="40"/>
  <c r="T1444" i="40" s="1"/>
  <c r="J1445" i="40"/>
  <c r="K1445" i="40" s="1"/>
  <c r="U1444" i="40" l="1"/>
  <c r="W1444" i="40" s="1"/>
  <c r="O1445" i="40"/>
  <c r="I1445" i="40" s="1"/>
  <c r="L1445" i="40" s="1"/>
  <c r="Q1445" i="40" l="1"/>
  <c r="H1446" i="40"/>
  <c r="X1446" i="40" s="1"/>
  <c r="N1446" i="40" s="1"/>
  <c r="G1446" i="40" s="1"/>
  <c r="R1445" i="40"/>
  <c r="J1446" i="40"/>
  <c r="K1446" i="40" s="1"/>
  <c r="M1445" i="40"/>
  <c r="P1445" i="40"/>
  <c r="V1445" i="40" s="1"/>
  <c r="AT625" i="40" s="1"/>
  <c r="AM379" i="40" s="1"/>
  <c r="AN379" i="40" s="1"/>
  <c r="AZ625" i="40" l="1"/>
  <c r="AY625" i="40"/>
  <c r="BB625" i="40" s="1"/>
  <c r="AW625" i="40"/>
  <c r="BA625" i="40" s="1"/>
  <c r="S1445" i="40"/>
  <c r="T1445" i="40"/>
  <c r="O1446" i="40"/>
  <c r="R1446" i="40" l="1"/>
  <c r="S1446" i="40" s="1"/>
  <c r="T1446" i="40" s="1"/>
  <c r="U1445" i="40"/>
  <c r="W1445" i="40" s="1"/>
  <c r="Q1446" i="40"/>
  <c r="H1447" i="40" l="1"/>
  <c r="X1447" i="40" s="1"/>
  <c r="N1447" i="40" s="1"/>
  <c r="G1447" i="40" s="1"/>
  <c r="I1446" i="40"/>
  <c r="J1447" i="40"/>
  <c r="K1447" i="40" s="1"/>
  <c r="L1446" i="40" l="1"/>
  <c r="M1446" i="40"/>
  <c r="U1446" i="40" s="1"/>
  <c r="W1446" i="40" s="1"/>
  <c r="O1447" i="40"/>
  <c r="I1447" i="40" l="1"/>
  <c r="R1447" i="40"/>
  <c r="S1447" i="40" s="1"/>
  <c r="T1447" i="40" s="1"/>
  <c r="P1446" i="40"/>
  <c r="V1446" i="40" s="1"/>
  <c r="AT626" i="40" s="1"/>
  <c r="AM380" i="40" s="1"/>
  <c r="AN380" i="40" s="1"/>
  <c r="L1447" i="40"/>
  <c r="Q1447" i="40"/>
  <c r="AZ626" i="40" l="1"/>
  <c r="AY626" i="40"/>
  <c r="BB626" i="40" s="1"/>
  <c r="AW626" i="40"/>
  <c r="BA626" i="40" s="1"/>
  <c r="H1448" i="40"/>
  <c r="X1448" i="40" s="1"/>
  <c r="N1448" i="40" s="1"/>
  <c r="G1448" i="40" s="1"/>
  <c r="P1447" i="40"/>
  <c r="V1447" i="40" s="1"/>
  <c r="AT627" i="40" s="1"/>
  <c r="AM381" i="40" s="1"/>
  <c r="AN381" i="40" s="1"/>
  <c r="J1448" i="40"/>
  <c r="K1448" i="40" s="1"/>
  <c r="M1447" i="40"/>
  <c r="U1447" i="40" s="1"/>
  <c r="W1447" i="40" s="1"/>
  <c r="AY627" i="40" l="1"/>
  <c r="BB627" i="40" s="1"/>
  <c r="AW627" i="40"/>
  <c r="BA627" i="40" s="1"/>
  <c r="AZ627" i="40"/>
  <c r="O1448" i="40"/>
  <c r="I1448" i="40" l="1"/>
  <c r="L1448" i="40" s="1"/>
  <c r="R1448" i="40"/>
  <c r="S1448" i="40" s="1"/>
  <c r="T1448" i="40" s="1"/>
  <c r="M1448" i="40"/>
  <c r="U1448" i="40" s="1"/>
  <c r="P1448" i="40"/>
  <c r="Q1448" i="40"/>
  <c r="H1449" i="40" l="1"/>
  <c r="X1449" i="40" s="1"/>
  <c r="N1449" i="40" s="1"/>
  <c r="G1449" i="40" s="1"/>
  <c r="W1448" i="40"/>
  <c r="V1448" i="40"/>
  <c r="AT628" i="40" s="1"/>
  <c r="AM382" i="40" s="1"/>
  <c r="AN382" i="40" s="1"/>
  <c r="J1449" i="40"/>
  <c r="K1449" i="40" s="1"/>
  <c r="AW628" i="40" l="1"/>
  <c r="BA628" i="40" s="1"/>
  <c r="AZ628" i="40"/>
  <c r="AY628" i="40"/>
  <c r="BB628" i="40" s="1"/>
  <c r="O1449" i="40"/>
  <c r="I1449" i="40" l="1"/>
  <c r="L1449" i="40" s="1"/>
  <c r="R1449" i="40"/>
  <c r="S1449" i="40" s="1"/>
  <c r="T1449" i="40" s="1"/>
  <c r="M1449" i="40"/>
  <c r="U1449" i="40" s="1"/>
  <c r="P1449" i="40"/>
  <c r="Q1449" i="40"/>
  <c r="H1450" i="40" l="1"/>
  <c r="X1450" i="40" s="1"/>
  <c r="N1450" i="40" s="1"/>
  <c r="G1450" i="40" s="1"/>
  <c r="W1449" i="40"/>
  <c r="V1449" i="40"/>
  <c r="AT629" i="40" s="1"/>
  <c r="AM383" i="40" s="1"/>
  <c r="AN383" i="40" s="1"/>
  <c r="J1450" i="40"/>
  <c r="K1450" i="40" s="1"/>
  <c r="AW629" i="40" l="1"/>
  <c r="BA629" i="40" s="1"/>
  <c r="AZ629" i="40"/>
  <c r="AY629" i="40"/>
  <c r="BB629" i="40" s="1"/>
  <c r="O1450" i="40"/>
  <c r="I1450" i="40" l="1"/>
  <c r="L1450" i="40" s="1"/>
  <c r="R1450" i="40"/>
  <c r="S1450" i="40" s="1"/>
  <c r="T1450" i="40" s="1"/>
  <c r="M1450" i="40"/>
  <c r="U1450" i="40" s="1"/>
  <c r="P1450" i="40"/>
  <c r="Q1450" i="40"/>
  <c r="H1451" i="40" l="1"/>
  <c r="X1451" i="40" s="1"/>
  <c r="N1451" i="40" s="1"/>
  <c r="G1451" i="40" s="1"/>
  <c r="W1450" i="40"/>
  <c r="V1450" i="40"/>
  <c r="AT630" i="40" s="1"/>
  <c r="AM384" i="40" s="1"/>
  <c r="AN384" i="40" s="1"/>
  <c r="J1451" i="40"/>
  <c r="K1451" i="40" s="1"/>
  <c r="AZ630" i="40" l="1"/>
  <c r="AW630" i="40"/>
  <c r="BA630" i="40" s="1"/>
  <c r="AY630" i="40"/>
  <c r="BB630" i="40" s="1"/>
  <c r="O1451" i="40"/>
  <c r="I1451" i="40" l="1"/>
  <c r="L1451" i="40" s="1"/>
  <c r="R1451" i="40"/>
  <c r="S1451" i="40" s="1"/>
  <c r="T1451" i="40" s="1"/>
  <c r="M1451" i="40"/>
  <c r="U1451" i="40" s="1"/>
  <c r="P1451" i="40"/>
  <c r="Q1451" i="40"/>
  <c r="H1452" i="40" l="1"/>
  <c r="X1452" i="40" s="1"/>
  <c r="N1452" i="40" s="1"/>
  <c r="G1452" i="40" s="1"/>
  <c r="W1451" i="40"/>
  <c r="V1451" i="40"/>
  <c r="AT631" i="40" s="1"/>
  <c r="AM385" i="40" s="1"/>
  <c r="AN385" i="40" s="1"/>
  <c r="AW631" i="40" l="1"/>
  <c r="BA631" i="40" s="1"/>
  <c r="AZ631" i="40"/>
  <c r="AY631" i="40"/>
  <c r="BB631" i="40" s="1"/>
  <c r="J1452" i="40"/>
  <c r="K1452" i="40" s="1"/>
  <c r="O1452" i="40" s="1"/>
  <c r="Q1452" i="40" l="1"/>
  <c r="H1453" i="40"/>
  <c r="X1453" i="40" s="1"/>
  <c r="N1453" i="40" s="1"/>
  <c r="G1453" i="40" s="1"/>
  <c r="I1452" i="40"/>
  <c r="L1452" i="40" s="1"/>
  <c r="R1452" i="40"/>
  <c r="S1452" i="40" s="1"/>
  <c r="T1452" i="40" s="1"/>
  <c r="J1453" i="40"/>
  <c r="K1453" i="40" s="1"/>
  <c r="M1452" i="40"/>
  <c r="P1452" i="40"/>
  <c r="U1452" i="40" l="1"/>
  <c r="W1452" i="40" s="1"/>
  <c r="V1452" i="40"/>
  <c r="AT632" i="40" s="1"/>
  <c r="AM386" i="40" s="1"/>
  <c r="AN386" i="40" s="1"/>
  <c r="O1453" i="40"/>
  <c r="I1453" i="40" s="1"/>
  <c r="L1453" i="40" s="1"/>
  <c r="AZ632" i="40" l="1"/>
  <c r="AY632" i="40"/>
  <c r="BB632" i="40" s="1"/>
  <c r="AW632" i="40"/>
  <c r="BA632" i="40" s="1"/>
  <c r="R1453" i="40"/>
  <c r="S1453" i="40" s="1"/>
  <c r="T1453" i="40" s="1"/>
  <c r="M1453" i="40"/>
  <c r="U1453" i="40" s="1"/>
  <c r="P1453" i="40"/>
  <c r="V1453" i="40" s="1"/>
  <c r="AT633" i="40" s="1"/>
  <c r="AM387" i="40" s="1"/>
  <c r="AN387" i="40" s="1"/>
  <c r="Q1453" i="40"/>
  <c r="AY633" i="40" l="1"/>
  <c r="BB633" i="40" s="1"/>
  <c r="AZ633" i="40"/>
  <c r="AW633" i="40"/>
  <c r="BA633" i="40" s="1"/>
  <c r="H1454" i="40"/>
  <c r="X1454" i="40" s="1"/>
  <c r="N1454" i="40" s="1"/>
  <c r="G1454" i="40" s="1"/>
  <c r="W1453" i="40"/>
  <c r="J1454" i="40"/>
  <c r="K1454" i="40" s="1"/>
  <c r="O1454" i="40" l="1"/>
  <c r="I1454" i="40" l="1"/>
  <c r="L1454" i="40" s="1"/>
  <c r="R1454" i="40"/>
  <c r="S1454" i="40" s="1"/>
  <c r="T1454" i="40" s="1"/>
  <c r="M1454" i="40"/>
  <c r="P1454" i="40"/>
  <c r="Q1454" i="40"/>
  <c r="U1454" i="40" l="1"/>
  <c r="H1455" i="40"/>
  <c r="X1455" i="40" s="1"/>
  <c r="N1455" i="40" s="1"/>
  <c r="G1455" i="40" s="1"/>
  <c r="W1454" i="40"/>
  <c r="V1454" i="40"/>
  <c r="AT634" i="40" s="1"/>
  <c r="AM388" i="40" s="1"/>
  <c r="AN388" i="40" s="1"/>
  <c r="J1455" i="40"/>
  <c r="K1455" i="40" s="1"/>
  <c r="AZ634" i="40" l="1"/>
  <c r="AY634" i="40"/>
  <c r="BB634" i="40" s="1"/>
  <c r="AW634" i="40"/>
  <c r="BA634" i="40" s="1"/>
  <c r="O1455" i="40"/>
  <c r="I1455" i="40" l="1"/>
  <c r="L1455" i="40" s="1"/>
  <c r="R1455" i="40"/>
  <c r="S1455" i="40" s="1"/>
  <c r="T1455" i="40" s="1"/>
  <c r="M1455" i="40"/>
  <c r="U1455" i="40" s="1"/>
  <c r="P1455" i="40"/>
  <c r="Q1455" i="40"/>
  <c r="H1456" i="40" l="1"/>
  <c r="X1456" i="40" s="1"/>
  <c r="N1456" i="40" s="1"/>
  <c r="G1456" i="40" s="1"/>
  <c r="W1455" i="40"/>
  <c r="V1455" i="40"/>
  <c r="AT635" i="40" s="1"/>
  <c r="AM389" i="40" s="1"/>
  <c r="AN389" i="40" s="1"/>
  <c r="J1456" i="40"/>
  <c r="K1456" i="40" s="1"/>
  <c r="AZ635" i="40" l="1"/>
  <c r="AY635" i="40"/>
  <c r="BB635" i="40" s="1"/>
  <c r="AW635" i="40"/>
  <c r="BA635" i="40" s="1"/>
  <c r="O1456" i="40"/>
  <c r="I1456" i="40" l="1"/>
  <c r="L1456" i="40" s="1"/>
  <c r="R1456" i="40"/>
  <c r="S1456" i="40" s="1"/>
  <c r="T1456" i="40" s="1"/>
  <c r="M1456" i="40"/>
  <c r="U1456" i="40" s="1"/>
  <c r="P1456" i="40"/>
  <c r="Q1456" i="40"/>
  <c r="H1457" i="40" l="1"/>
  <c r="X1457" i="40" s="1"/>
  <c r="N1457" i="40" s="1"/>
  <c r="G1457" i="40" s="1"/>
  <c r="W1456" i="40"/>
  <c r="V1456" i="40"/>
  <c r="AT636" i="40" s="1"/>
  <c r="AM390" i="40" s="1"/>
  <c r="AN390" i="40" s="1"/>
  <c r="J1457" i="40"/>
  <c r="K1457" i="40" s="1"/>
  <c r="AZ636" i="40" l="1"/>
  <c r="AY636" i="40"/>
  <c r="BB636" i="40" s="1"/>
  <c r="AW636" i="40"/>
  <c r="BA636" i="40" s="1"/>
  <c r="O1457" i="40"/>
  <c r="I1457" i="40" l="1"/>
  <c r="L1457" i="40" s="1"/>
  <c r="R1457" i="40"/>
  <c r="S1457" i="40" s="1"/>
  <c r="T1457" i="40" s="1"/>
  <c r="M1457" i="40"/>
  <c r="U1457" i="40" s="1"/>
  <c r="P1457" i="40"/>
  <c r="Q1457" i="40"/>
  <c r="H1458" i="40" l="1"/>
  <c r="X1458" i="40" s="1"/>
  <c r="N1458" i="40" s="1"/>
  <c r="G1458" i="40" s="1"/>
  <c r="W1457" i="40"/>
  <c r="V1457" i="40"/>
  <c r="AT637" i="40" s="1"/>
  <c r="AM391" i="40" s="1"/>
  <c r="AN391" i="40" s="1"/>
  <c r="J1458" i="40"/>
  <c r="K1458" i="40" s="1"/>
  <c r="AZ637" i="40" l="1"/>
  <c r="AW637" i="40"/>
  <c r="BA637" i="40" s="1"/>
  <c r="AY637" i="40"/>
  <c r="BB637" i="40" s="1"/>
  <c r="O1458" i="40"/>
  <c r="I1458" i="40" l="1"/>
  <c r="L1458" i="40" s="1"/>
  <c r="R1458" i="40"/>
  <c r="S1458" i="40" s="1"/>
  <c r="T1458" i="40" s="1"/>
  <c r="M1458" i="40"/>
  <c r="P1458" i="40"/>
  <c r="Q1458" i="40"/>
  <c r="U1458" i="40" l="1"/>
  <c r="H1459" i="40"/>
  <c r="X1459" i="40" s="1"/>
  <c r="N1459" i="40" s="1"/>
  <c r="G1459" i="40" s="1"/>
  <c r="W1458" i="40"/>
  <c r="V1458" i="40"/>
  <c r="AT638" i="40" s="1"/>
  <c r="AM392" i="40" s="1"/>
  <c r="AN392" i="40" s="1"/>
  <c r="J1459" i="40"/>
  <c r="K1459" i="40" s="1"/>
  <c r="AZ638" i="40" l="1"/>
  <c r="AW638" i="40"/>
  <c r="BA638" i="40" s="1"/>
  <c r="AY638" i="40"/>
  <c r="BB638" i="40" s="1"/>
  <c r="O1459" i="40"/>
  <c r="I1459" i="40" l="1"/>
  <c r="L1459" i="40" s="1"/>
  <c r="R1459" i="40"/>
  <c r="S1459" i="40" s="1"/>
  <c r="T1459" i="40" s="1"/>
  <c r="M1459" i="40"/>
  <c r="U1459" i="40" s="1"/>
  <c r="P1459" i="40"/>
  <c r="Q1459" i="40"/>
  <c r="H1460" i="40" l="1"/>
  <c r="X1460" i="40" s="1"/>
  <c r="N1460" i="40" s="1"/>
  <c r="G1460" i="40" s="1"/>
  <c r="W1459" i="40"/>
  <c r="V1459" i="40"/>
  <c r="AT639" i="40" s="1"/>
  <c r="AM393" i="40" s="1"/>
  <c r="AN393" i="40" s="1"/>
  <c r="J1460" i="40"/>
  <c r="K1460" i="40" s="1"/>
  <c r="AZ639" i="40" l="1"/>
  <c r="AY639" i="40"/>
  <c r="BB639" i="40" s="1"/>
  <c r="AW639" i="40"/>
  <c r="BA639" i="40" s="1"/>
  <c r="O1460" i="40"/>
  <c r="I1460" i="40" l="1"/>
  <c r="R1460" i="40"/>
  <c r="S1460" i="40" s="1"/>
  <c r="T1460" i="40" s="1"/>
  <c r="L1460" i="40"/>
  <c r="Q1460" i="40"/>
  <c r="H1461" i="40" l="1"/>
  <c r="X1461" i="40" s="1"/>
  <c r="N1461" i="40" s="1"/>
  <c r="G1461" i="40" s="1"/>
  <c r="P1460" i="40"/>
  <c r="V1460" i="40" s="1"/>
  <c r="AT640" i="40" s="1"/>
  <c r="AM394" i="40" s="1"/>
  <c r="AN394" i="40" s="1"/>
  <c r="J1461" i="40"/>
  <c r="K1461" i="40" s="1"/>
  <c r="M1460" i="40"/>
  <c r="U1460" i="40" s="1"/>
  <c r="W1460" i="40" s="1"/>
  <c r="AZ640" i="40" l="1"/>
  <c r="AY640" i="40"/>
  <c r="BB640" i="40" s="1"/>
  <c r="AW640" i="40"/>
  <c r="BA640" i="40" s="1"/>
  <c r="O1461" i="40"/>
  <c r="I1461" i="40" l="1"/>
  <c r="L1461" i="40" s="1"/>
  <c r="R1461" i="40"/>
  <c r="S1461" i="40" s="1"/>
  <c r="T1461" i="40" s="1"/>
  <c r="M1461" i="40"/>
  <c r="U1461" i="40" s="1"/>
  <c r="P1461" i="40"/>
  <c r="Q1461" i="40"/>
  <c r="H1462" i="40" l="1"/>
  <c r="X1462" i="40" s="1"/>
  <c r="N1462" i="40" s="1"/>
  <c r="G1462" i="40" s="1"/>
  <c r="W1461" i="40"/>
  <c r="V1461" i="40"/>
  <c r="AT641" i="40" s="1"/>
  <c r="AM395" i="40" s="1"/>
  <c r="AN395" i="40" s="1"/>
  <c r="J1462" i="40"/>
  <c r="K1462" i="40" s="1"/>
  <c r="AZ641" i="40" l="1"/>
  <c r="AY641" i="40"/>
  <c r="BB641" i="40" s="1"/>
  <c r="AW641" i="40"/>
  <c r="BA641" i="40" s="1"/>
  <c r="O1462" i="40"/>
  <c r="I1462" i="40" l="1"/>
  <c r="L1462" i="40" s="1"/>
  <c r="R1462" i="40"/>
  <c r="S1462" i="40" s="1"/>
  <c r="T1462" i="40" s="1"/>
  <c r="M1462" i="40"/>
  <c r="U1462" i="40" s="1"/>
  <c r="P1462" i="40"/>
  <c r="Q1462" i="40"/>
  <c r="H1463" i="40" l="1"/>
  <c r="X1463" i="40" s="1"/>
  <c r="N1463" i="40" s="1"/>
  <c r="G1463" i="40" s="1"/>
  <c r="W1462" i="40"/>
  <c r="V1462" i="40"/>
  <c r="AT642" i="40" s="1"/>
  <c r="AM396" i="40" s="1"/>
  <c r="AN396" i="40" s="1"/>
  <c r="J1463" i="40"/>
  <c r="K1463" i="40" s="1"/>
  <c r="AZ642" i="40" l="1"/>
  <c r="AY642" i="40"/>
  <c r="BB642" i="40" s="1"/>
  <c r="AW642" i="40"/>
  <c r="BA642" i="40" s="1"/>
  <c r="O1463" i="40"/>
  <c r="I1463" i="40" l="1"/>
  <c r="L1463" i="40" s="1"/>
  <c r="R1463" i="40"/>
  <c r="S1463" i="40" s="1"/>
  <c r="T1463" i="40" s="1"/>
  <c r="M1463" i="40"/>
  <c r="P1463" i="40"/>
  <c r="Q1463" i="40"/>
  <c r="U1463" i="40" l="1"/>
  <c r="H1464" i="40"/>
  <c r="X1464" i="40" s="1"/>
  <c r="N1464" i="40" s="1"/>
  <c r="G1464" i="40" s="1"/>
  <c r="W1463" i="40"/>
  <c r="V1463" i="40"/>
  <c r="AT643" i="40" s="1"/>
  <c r="AM397" i="40" s="1"/>
  <c r="AN397" i="40" s="1"/>
  <c r="J1464" i="40"/>
  <c r="K1464" i="40" s="1"/>
  <c r="AZ643" i="40" l="1"/>
  <c r="AY643" i="40"/>
  <c r="BB643" i="40" s="1"/>
  <c r="AW643" i="40"/>
  <c r="BA643" i="40" s="1"/>
  <c r="O1464" i="40"/>
  <c r="I1464" i="40" l="1"/>
  <c r="L1464" i="40" s="1"/>
  <c r="R1464" i="40"/>
  <c r="S1464" i="40" s="1"/>
  <c r="T1464" i="40" s="1"/>
  <c r="P1464" i="40"/>
  <c r="Q1464" i="40"/>
  <c r="M1464" i="40" l="1"/>
  <c r="U1464" i="40" s="1"/>
  <c r="H1465" i="40"/>
  <c r="X1465" i="40" s="1"/>
  <c r="N1465" i="40" s="1"/>
  <c r="G1465" i="40" s="1"/>
  <c r="W1464" i="40"/>
  <c r="V1464" i="40"/>
  <c r="AT644" i="40" s="1"/>
  <c r="J1465" i="40"/>
  <c r="K1465" i="40" s="1"/>
  <c r="AM32" i="40" l="1"/>
  <c r="AN32" i="40" s="1"/>
  <c r="B100" i="26"/>
  <c r="B108" i="26"/>
  <c r="AZ644" i="40"/>
  <c r="AY644" i="40"/>
  <c r="BB644" i="40" s="1"/>
  <c r="AW644" i="40"/>
  <c r="BA644" i="40" s="1"/>
  <c r="O1465" i="40"/>
  <c r="B102" i="26" l="1" a="1"/>
  <c r="B102" i="26" s="1"/>
  <c r="B103" i="26" a="1"/>
  <c r="B103" i="26" s="1"/>
  <c r="B101" i="26" a="1"/>
  <c r="B101" i="26" s="1"/>
  <c r="B106" i="26" a="1"/>
  <c r="B106" i="26" s="1"/>
  <c r="B107" i="26" a="1"/>
  <c r="B107" i="26" s="1"/>
  <c r="B104" i="26"/>
  <c r="B105" i="26"/>
  <c r="I1465" i="40"/>
  <c r="L1465" i="40" s="1"/>
  <c r="M1465" i="40" s="1"/>
  <c r="R1465" i="40"/>
  <c r="S1465" i="40" s="1"/>
  <c r="T1465" i="40" s="1"/>
  <c r="P1465" i="40"/>
  <c r="Q1465" i="40"/>
  <c r="U1465" i="40" l="1"/>
  <c r="H1466" i="40"/>
  <c r="X1466" i="40" s="1"/>
  <c r="N1466" i="40" s="1"/>
  <c r="G1466" i="40" s="1"/>
  <c r="W1465" i="40"/>
  <c r="V1465" i="40"/>
  <c r="AT645" i="40" s="1"/>
  <c r="J1466" i="40"/>
  <c r="K1466" i="40" s="1"/>
  <c r="AZ645" i="40" l="1"/>
  <c r="AY645" i="40"/>
  <c r="BB645" i="40" s="1"/>
  <c r="AW645" i="40"/>
  <c r="BA645" i="40" s="1"/>
  <c r="O1466" i="40"/>
  <c r="Q1466" i="40" s="1"/>
  <c r="H1467" i="40" l="1"/>
  <c r="X1467" i="40" s="1"/>
  <c r="N1467" i="40" s="1"/>
  <c r="G1467" i="40" s="1"/>
  <c r="I1466" i="40"/>
  <c r="L1466" i="40" s="1"/>
  <c r="M1466" i="40" s="1"/>
  <c r="R1466" i="40"/>
  <c r="S1466" i="40" s="1"/>
  <c r="T1466" i="40" s="1"/>
  <c r="J1467" i="40"/>
  <c r="K1467" i="40" s="1"/>
  <c r="P1466" i="40"/>
  <c r="U1466" i="40" l="1"/>
  <c r="W1466" i="40" s="1"/>
  <c r="V1466" i="40"/>
  <c r="AT646" i="40" s="1"/>
  <c r="O1467" i="40"/>
  <c r="I1467" i="40" s="1"/>
  <c r="AY646" i="40" l="1"/>
  <c r="BB646" i="40" s="1"/>
  <c r="AZ646" i="40"/>
  <c r="AW646" i="40"/>
  <c r="BA646" i="40" s="1"/>
  <c r="R1467" i="40"/>
  <c r="S1467" i="40" s="1"/>
  <c r="T1467" i="40" s="1"/>
  <c r="L1467" i="40"/>
  <c r="M1467" i="40" s="1"/>
  <c r="U1467" i="40" s="1"/>
  <c r="Q1467" i="40"/>
  <c r="H1468" i="40" l="1"/>
  <c r="X1468" i="40" s="1"/>
  <c r="N1468" i="40" s="1"/>
  <c r="G1468" i="40" s="1"/>
  <c r="W1467" i="40"/>
  <c r="P1467" i="40"/>
  <c r="V1467" i="40" s="1"/>
  <c r="AT647" i="40" s="1"/>
  <c r="J1468" i="40"/>
  <c r="K1468" i="40" s="1"/>
  <c r="AY647" i="40" l="1"/>
  <c r="BB647" i="40" s="1"/>
  <c r="AW647" i="40"/>
  <c r="BA647" i="40" s="1"/>
  <c r="AZ647" i="40"/>
  <c r="O1468" i="40"/>
  <c r="I1468" i="40" l="1"/>
  <c r="L1468" i="40" s="1"/>
  <c r="R1468" i="40"/>
  <c r="S1468" i="40" s="1"/>
  <c r="T1468" i="40" s="1"/>
  <c r="M1468" i="40"/>
  <c r="P1468" i="40"/>
  <c r="Q1468" i="40"/>
  <c r="U1468" i="40" l="1"/>
  <c r="H1469" i="40"/>
  <c r="X1469" i="40" s="1"/>
  <c r="N1469" i="40" s="1"/>
  <c r="G1469" i="40" s="1"/>
  <c r="W1468" i="40"/>
  <c r="V1468" i="40"/>
  <c r="AT648" i="40" s="1"/>
  <c r="J1469" i="40"/>
  <c r="K1469" i="40" s="1"/>
  <c r="AW648" i="40" l="1"/>
  <c r="BA648" i="40" s="1"/>
  <c r="AY648" i="40"/>
  <c r="BB648" i="40" s="1"/>
  <c r="AZ648" i="40"/>
  <c r="O1469" i="40"/>
  <c r="I1469" i="40" l="1"/>
  <c r="L1469" i="40" s="1"/>
  <c r="R1469" i="40"/>
  <c r="M1469" i="40"/>
  <c r="P1469" i="40"/>
  <c r="Q1469" i="40"/>
  <c r="H1470" i="40" l="1"/>
  <c r="X1470" i="40" s="1"/>
  <c r="N1470" i="40" s="1"/>
  <c r="G1470" i="40" s="1"/>
  <c r="S1469" i="40"/>
  <c r="T1469" i="40"/>
  <c r="V1469" i="40"/>
  <c r="AT649" i="40" s="1"/>
  <c r="J1470" i="40"/>
  <c r="K1470" i="40" s="1"/>
  <c r="AW649" i="40" l="1"/>
  <c r="BA649" i="40" s="1"/>
  <c r="AZ649" i="40"/>
  <c r="AY649" i="40"/>
  <c r="BB649" i="40" s="1"/>
  <c r="U1469" i="40"/>
  <c r="W1469" i="40" s="1"/>
  <c r="O1470" i="40"/>
  <c r="I1470" i="40" s="1"/>
  <c r="L1470" i="40" s="1"/>
  <c r="R1470" i="40" l="1"/>
  <c r="M1470" i="40"/>
  <c r="P1470" i="40"/>
  <c r="V1470" i="40" s="1"/>
  <c r="AT650" i="40" s="1"/>
  <c r="Q1470" i="40"/>
  <c r="AW650" i="40" l="1"/>
  <c r="BA650" i="40" s="1"/>
  <c r="AY650" i="40"/>
  <c r="BB650" i="40" s="1"/>
  <c r="AZ650" i="40"/>
  <c r="H1471" i="40"/>
  <c r="X1471" i="40" s="1"/>
  <c r="N1471" i="40" s="1"/>
  <c r="G1471" i="40" s="1"/>
  <c r="S1470" i="40"/>
  <c r="T1470" i="40"/>
  <c r="J1471" i="40"/>
  <c r="K1471" i="40" s="1"/>
  <c r="U1470" i="40" l="1"/>
  <c r="W1470" i="40" s="1"/>
  <c r="O1471" i="40"/>
  <c r="I1471" i="40" s="1"/>
  <c r="L1471" i="40" s="1"/>
  <c r="R1471" i="40" l="1"/>
  <c r="M1471" i="40"/>
  <c r="P1471" i="40"/>
  <c r="V1471" i="40" s="1"/>
  <c r="AT651" i="40" s="1"/>
  <c r="Q1471" i="40"/>
  <c r="AW651" i="40" l="1"/>
  <c r="BA651" i="40" s="1"/>
  <c r="AY651" i="40"/>
  <c r="BB651" i="40" s="1"/>
  <c r="AZ651" i="40"/>
  <c r="H1472" i="40"/>
  <c r="X1472" i="40" s="1"/>
  <c r="N1472" i="40" s="1"/>
  <c r="G1472" i="40" s="1"/>
  <c r="S1471" i="40"/>
  <c r="T1471" i="40"/>
  <c r="J1472" i="40"/>
  <c r="K1472" i="40" s="1"/>
  <c r="U1471" i="40" l="1"/>
  <c r="W1471" i="40" s="1"/>
  <c r="O1472" i="40"/>
  <c r="I1472" i="40" s="1"/>
  <c r="R1472" i="40" l="1"/>
  <c r="S1472" i="40" s="1"/>
  <c r="T1472" i="40" s="1"/>
  <c r="L1472" i="40"/>
  <c r="Q1472" i="40"/>
  <c r="P1472" i="40" l="1"/>
  <c r="V1472" i="40"/>
  <c r="AT652" i="40" s="1"/>
  <c r="H1473" i="40"/>
  <c r="X1473" i="40" s="1"/>
  <c r="N1473" i="40" s="1"/>
  <c r="G1473" i="40" s="1"/>
  <c r="J1473" i="40"/>
  <c r="K1473" i="40" s="1"/>
  <c r="M1472" i="40"/>
  <c r="U1472" i="40" s="1"/>
  <c r="W1472" i="40" s="1"/>
  <c r="AZ652" i="40" l="1"/>
  <c r="AY652" i="40"/>
  <c r="BB652" i="40" s="1"/>
  <c r="AW652" i="40"/>
  <c r="BA652" i="40" s="1"/>
  <c r="O1473" i="40"/>
  <c r="I1473" i="40" l="1"/>
  <c r="L1473" i="40" s="1"/>
  <c r="R1473" i="40"/>
  <c r="S1473" i="40" s="1"/>
  <c r="T1473" i="40" s="1"/>
  <c r="M1473" i="40"/>
  <c r="U1473" i="40" s="1"/>
  <c r="P1473" i="40"/>
  <c r="Q1473" i="40"/>
  <c r="H1474" i="40" l="1"/>
  <c r="X1474" i="40" s="1"/>
  <c r="N1474" i="40" s="1"/>
  <c r="G1474" i="40" s="1"/>
  <c r="W1473" i="40"/>
  <c r="V1473" i="40"/>
  <c r="AT653" i="40" s="1"/>
  <c r="J1474" i="40"/>
  <c r="K1474" i="40" s="1"/>
  <c r="AY653" i="40" l="1"/>
  <c r="BB653" i="40" s="1"/>
  <c r="AW653" i="40"/>
  <c r="BA653" i="40" s="1"/>
  <c r="AZ653" i="40"/>
  <c r="O1474" i="40"/>
  <c r="I1474" i="40" l="1"/>
  <c r="R1474" i="40"/>
  <c r="S1474" i="40" s="1"/>
  <c r="T1474" i="40" s="1"/>
  <c r="L1474" i="40"/>
  <c r="Q1474" i="40"/>
  <c r="P1474" i="40" l="1"/>
  <c r="V1474" i="40"/>
  <c r="AT654" i="40" s="1"/>
  <c r="H1475" i="40"/>
  <c r="X1475" i="40" s="1"/>
  <c r="N1475" i="40" s="1"/>
  <c r="G1475" i="40" s="1"/>
  <c r="J1475" i="40"/>
  <c r="K1475" i="40" s="1"/>
  <c r="M1474" i="40"/>
  <c r="U1474" i="40" s="1"/>
  <c r="W1474" i="40" s="1"/>
  <c r="AZ654" i="40" l="1"/>
  <c r="AY654" i="40"/>
  <c r="BB654" i="40" s="1"/>
  <c r="AW654" i="40"/>
  <c r="BA654" i="40" s="1"/>
  <c r="O1475" i="40"/>
  <c r="I1475" i="40" l="1"/>
  <c r="R1475" i="40"/>
  <c r="S1475" i="40" s="1"/>
  <c r="T1475" i="40" s="1"/>
  <c r="L1475" i="40"/>
  <c r="Q1475" i="40"/>
  <c r="H1476" i="40" l="1"/>
  <c r="X1476" i="40" s="1"/>
  <c r="N1476" i="40" s="1"/>
  <c r="G1476" i="40" s="1"/>
  <c r="P1475" i="40"/>
  <c r="V1475" i="40" s="1"/>
  <c r="AT655" i="40" s="1"/>
  <c r="J1476" i="40"/>
  <c r="K1476" i="40" s="1"/>
  <c r="M1475" i="40"/>
  <c r="U1475" i="40" s="1"/>
  <c r="W1475" i="40" s="1"/>
  <c r="AY655" i="40" l="1"/>
  <c r="BB655" i="40" s="1"/>
  <c r="AZ655" i="40"/>
  <c r="AW655" i="40"/>
  <c r="BA655" i="40" s="1"/>
  <c r="O1476" i="40"/>
  <c r="I1476" i="40" l="1"/>
  <c r="R1476" i="40"/>
  <c r="L1476" i="40"/>
  <c r="Q1476" i="40"/>
  <c r="H1477" i="40" l="1"/>
  <c r="X1477" i="40" s="1"/>
  <c r="N1477" i="40" s="1"/>
  <c r="G1477" i="40" s="1"/>
  <c r="P1476" i="40"/>
  <c r="V1476" i="40" s="1"/>
  <c r="AT656" i="40" s="1"/>
  <c r="S1476" i="40"/>
  <c r="T1476" i="40"/>
  <c r="J1477" i="40"/>
  <c r="K1477" i="40" s="1"/>
  <c r="M1476" i="40"/>
  <c r="U1476" i="40" s="1"/>
  <c r="W1476" i="40" s="1"/>
  <c r="AY656" i="40" l="1"/>
  <c r="BB656" i="40" s="1"/>
  <c r="AZ656" i="40"/>
  <c r="AW656" i="40"/>
  <c r="BA656" i="40" s="1"/>
  <c r="O1477" i="40"/>
  <c r="I1477" i="40" s="1"/>
  <c r="L1477" i="40" s="1"/>
  <c r="R1477" i="40" l="1"/>
  <c r="S1477" i="40" s="1"/>
  <c r="T1477" i="40" s="1"/>
  <c r="M1477" i="40"/>
  <c r="U1477" i="40" s="1"/>
  <c r="P1477" i="40"/>
  <c r="V1477" i="40" s="1"/>
  <c r="AT657" i="40" s="1"/>
  <c r="Q1477" i="40"/>
  <c r="AY657" i="40" l="1"/>
  <c r="BB657" i="40" s="1"/>
  <c r="AZ657" i="40"/>
  <c r="AW657" i="40"/>
  <c r="BA657" i="40" s="1"/>
  <c r="H1478" i="40"/>
  <c r="X1478" i="40" s="1"/>
  <c r="N1478" i="40" s="1"/>
  <c r="G1478" i="40" s="1"/>
  <c r="W1477" i="40"/>
  <c r="J1478" i="40"/>
  <c r="K1478" i="40" s="1"/>
  <c r="O1478" i="40" l="1"/>
  <c r="I1478" i="40" l="1"/>
  <c r="R1478" i="40"/>
  <c r="S1478" i="40" s="1"/>
  <c r="T1478" i="40" s="1"/>
  <c r="L1478" i="40"/>
  <c r="M1478" i="40"/>
  <c r="U1478" i="40" s="1"/>
  <c r="Q1478" i="40"/>
  <c r="H1479" i="40" l="1"/>
  <c r="X1479" i="40" s="1"/>
  <c r="N1479" i="40" s="1"/>
  <c r="G1479" i="40" s="1"/>
  <c r="W1478" i="40"/>
  <c r="P1478" i="40"/>
  <c r="V1478" i="40" s="1"/>
  <c r="AT658" i="40" s="1"/>
  <c r="J1479" i="40"/>
  <c r="K1479" i="40" s="1"/>
  <c r="AZ658" i="40" l="1"/>
  <c r="AY658" i="40"/>
  <c r="BB658" i="40" s="1"/>
  <c r="AW658" i="40"/>
  <c r="BA658" i="40" s="1"/>
  <c r="O1479" i="40"/>
  <c r="I1479" i="40" l="1"/>
  <c r="L1479" i="40" s="1"/>
  <c r="R1479" i="40"/>
  <c r="S1479" i="40" s="1"/>
  <c r="T1479" i="40" s="1"/>
  <c r="M1479" i="40"/>
  <c r="U1479" i="40" s="1"/>
  <c r="P1479" i="40"/>
  <c r="Q1479" i="40"/>
  <c r="H1480" i="40" l="1"/>
  <c r="X1480" i="40" s="1"/>
  <c r="N1480" i="40" s="1"/>
  <c r="G1480" i="40" s="1"/>
  <c r="W1479" i="40"/>
  <c r="V1479" i="40"/>
  <c r="AT659" i="40" s="1"/>
  <c r="J1480" i="40"/>
  <c r="K1480" i="40" s="1"/>
  <c r="AZ659" i="40" l="1"/>
  <c r="AW659" i="40"/>
  <c r="BA659" i="40" s="1"/>
  <c r="AY659" i="40"/>
  <c r="BB659" i="40" s="1"/>
  <c r="O1480" i="40"/>
  <c r="I1480" i="40" l="1"/>
  <c r="L1480" i="40" s="1"/>
  <c r="R1480" i="40"/>
  <c r="S1480" i="40" s="1"/>
  <c r="T1480" i="40" s="1"/>
  <c r="M1480" i="40"/>
  <c r="U1480" i="40" s="1"/>
  <c r="P1480" i="40"/>
  <c r="Q1480" i="40"/>
  <c r="H1481" i="40" l="1"/>
  <c r="X1481" i="40" s="1"/>
  <c r="N1481" i="40" s="1"/>
  <c r="G1481" i="40" s="1"/>
  <c r="W1480" i="40"/>
  <c r="V1480" i="40"/>
  <c r="AT660" i="40" s="1"/>
  <c r="J1481" i="40"/>
  <c r="K1481" i="40" s="1"/>
  <c r="AZ660" i="40" l="1"/>
  <c r="AW660" i="40"/>
  <c r="BA660" i="40" s="1"/>
  <c r="AY660" i="40"/>
  <c r="BB660" i="40" s="1"/>
  <c r="O1481" i="40"/>
  <c r="I1481" i="40" l="1"/>
  <c r="L1481" i="40" s="1"/>
  <c r="R1481" i="40"/>
  <c r="S1481" i="40" s="1"/>
  <c r="T1481" i="40" s="1"/>
  <c r="M1481" i="40"/>
  <c r="U1481" i="40" s="1"/>
  <c r="P1481" i="40"/>
  <c r="Q1481" i="40"/>
  <c r="H1482" i="40" l="1"/>
  <c r="X1482" i="40" s="1"/>
  <c r="N1482" i="40" s="1"/>
  <c r="G1482" i="40" s="1"/>
  <c r="W1481" i="40"/>
  <c r="V1481" i="40"/>
  <c r="AT661" i="40" s="1"/>
  <c r="J1482" i="40"/>
  <c r="K1482" i="40" s="1"/>
  <c r="AZ661" i="40" l="1"/>
  <c r="AW661" i="40"/>
  <c r="BA661" i="40" s="1"/>
  <c r="AY661" i="40"/>
  <c r="BB661" i="40" s="1"/>
  <c r="O1482" i="40"/>
  <c r="I1482" i="40" l="1"/>
  <c r="L1482" i="40" s="1"/>
  <c r="R1482" i="40"/>
  <c r="S1482" i="40" s="1"/>
  <c r="T1482" i="40" s="1"/>
  <c r="M1482" i="40"/>
  <c r="U1482" i="40" s="1"/>
  <c r="P1482" i="40"/>
  <c r="Q1482" i="40"/>
  <c r="H1483" i="40" l="1"/>
  <c r="X1483" i="40" s="1"/>
  <c r="N1483" i="40" s="1"/>
  <c r="G1483" i="40" s="1"/>
  <c r="W1482" i="40"/>
  <c r="V1482" i="40"/>
  <c r="AT662" i="40" s="1"/>
  <c r="J1483" i="40"/>
  <c r="K1483" i="40" s="1"/>
  <c r="AZ662" i="40" l="1"/>
  <c r="AW662" i="40"/>
  <c r="BA662" i="40" s="1"/>
  <c r="AY662" i="40"/>
  <c r="BB662" i="40" s="1"/>
  <c r="O1483" i="40"/>
  <c r="I1483" i="40" l="1"/>
  <c r="L1483" i="40" s="1"/>
  <c r="R1483" i="40"/>
  <c r="S1483" i="40" s="1"/>
  <c r="T1483" i="40" s="1"/>
  <c r="M1483" i="40"/>
  <c r="U1483" i="40" s="1"/>
  <c r="P1483" i="40"/>
  <c r="Q1483" i="40"/>
  <c r="H1484" i="40" l="1"/>
  <c r="X1484" i="40" s="1"/>
  <c r="N1484" i="40" s="1"/>
  <c r="G1484" i="40" s="1"/>
  <c r="W1483" i="40"/>
  <c r="V1483" i="40"/>
  <c r="AT663" i="40" s="1"/>
  <c r="AZ663" i="40" l="1"/>
  <c r="AW663" i="40"/>
  <c r="BA663" i="40" s="1"/>
  <c r="AY663" i="40"/>
  <c r="BB663" i="40" s="1"/>
  <c r="J1484" i="40"/>
  <c r="K1484" i="40" s="1"/>
  <c r="O1484" i="40" s="1"/>
  <c r="I1484" i="40" l="1"/>
  <c r="L1484" i="40" s="1"/>
  <c r="R1484" i="40"/>
  <c r="S1484" i="40" s="1"/>
  <c r="T1484" i="40" s="1"/>
  <c r="M1484" i="40"/>
  <c r="U1484" i="40" s="1"/>
  <c r="P1484" i="40"/>
  <c r="Q1484" i="40"/>
  <c r="H1485" i="40" l="1"/>
  <c r="X1485" i="40" s="1"/>
  <c r="N1485" i="40" s="1"/>
  <c r="G1485" i="40" s="1"/>
  <c r="W1484" i="40"/>
  <c r="V1484" i="40"/>
  <c r="AT664" i="40" s="1"/>
  <c r="J1485" i="40"/>
  <c r="K1485" i="40" s="1"/>
  <c r="AZ664" i="40" l="1"/>
  <c r="AY664" i="40"/>
  <c r="BB664" i="40" s="1"/>
  <c r="AW664" i="40"/>
  <c r="BA664" i="40" s="1"/>
  <c r="O1485" i="40"/>
  <c r="I1485" i="40" l="1"/>
  <c r="L1485" i="40" s="1"/>
  <c r="R1485" i="40"/>
  <c r="S1485" i="40" s="1"/>
  <c r="T1485" i="40" s="1"/>
  <c r="M1485" i="40"/>
  <c r="U1485" i="40" s="1"/>
  <c r="P1485" i="40"/>
  <c r="Q1485" i="40"/>
  <c r="H1486" i="40" l="1"/>
  <c r="X1486" i="40" s="1"/>
  <c r="N1486" i="40" s="1"/>
  <c r="G1486" i="40" s="1"/>
  <c r="W1485" i="40"/>
  <c r="V1485" i="40"/>
  <c r="AT665" i="40" s="1"/>
  <c r="J1486" i="40"/>
  <c r="K1486" i="40" s="1"/>
  <c r="AZ665" i="40" l="1"/>
  <c r="AY665" i="40"/>
  <c r="BB665" i="40" s="1"/>
  <c r="AW665" i="40"/>
  <c r="BA665" i="40" s="1"/>
  <c r="O1486" i="40"/>
  <c r="Q1486" i="40"/>
  <c r="H1487" i="40" l="1"/>
  <c r="X1487" i="40" s="1"/>
  <c r="N1487" i="40" s="1"/>
  <c r="G1487" i="40" s="1"/>
  <c r="I1486" i="40"/>
  <c r="L1486" i="40" s="1"/>
  <c r="R1486" i="40"/>
  <c r="S1486" i="40" s="1"/>
  <c r="T1486" i="40" s="1"/>
  <c r="J1487" i="40"/>
  <c r="K1487" i="40" s="1"/>
  <c r="M1486" i="40"/>
  <c r="U1486" i="40" s="1"/>
  <c r="W1486" i="40" s="1"/>
  <c r="P1486" i="40"/>
  <c r="V1486" i="40" l="1"/>
  <c r="AT666" i="40" s="1"/>
  <c r="O1487" i="40"/>
  <c r="I1487" i="40" s="1"/>
  <c r="L1487" i="40" s="1"/>
  <c r="AZ666" i="40" l="1"/>
  <c r="AY666" i="40"/>
  <c r="BB666" i="40" s="1"/>
  <c r="AW666" i="40"/>
  <c r="BA666" i="40" s="1"/>
  <c r="R1487" i="40"/>
  <c r="S1487" i="40" s="1"/>
  <c r="T1487" i="40" s="1"/>
  <c r="M1487" i="40"/>
  <c r="U1487" i="40" s="1"/>
  <c r="P1487" i="40"/>
  <c r="V1487" i="40" s="1"/>
  <c r="AT667" i="40" s="1"/>
  <c r="Q1487" i="40"/>
  <c r="AY667" i="40" l="1"/>
  <c r="BB667" i="40" s="1"/>
  <c r="AZ667" i="40"/>
  <c r="AW667" i="40"/>
  <c r="BA667" i="40" s="1"/>
  <c r="H1488" i="40"/>
  <c r="X1488" i="40" s="1"/>
  <c r="N1488" i="40" s="1"/>
  <c r="G1488" i="40" s="1"/>
  <c r="W1487" i="40"/>
  <c r="J1488" i="40"/>
  <c r="K1488" i="40" s="1"/>
  <c r="O1488" i="40" l="1"/>
  <c r="I1488" i="40" l="1"/>
  <c r="L1488" i="40" s="1"/>
  <c r="R1488" i="40"/>
  <c r="S1488" i="40" s="1"/>
  <c r="T1488" i="40" s="1"/>
  <c r="M1488" i="40"/>
  <c r="U1488" i="40" s="1"/>
  <c r="P1488" i="40"/>
  <c r="Q1488" i="40"/>
  <c r="H1489" i="40" l="1"/>
  <c r="X1489" i="40" s="1"/>
  <c r="N1489" i="40" s="1"/>
  <c r="G1489" i="40" s="1"/>
  <c r="W1488" i="40"/>
  <c r="V1488" i="40"/>
  <c r="AT668" i="40" s="1"/>
  <c r="J1489" i="40"/>
  <c r="K1489" i="40" s="1"/>
  <c r="AZ668" i="40" l="1"/>
  <c r="AW668" i="40"/>
  <c r="BA668" i="40" s="1"/>
  <c r="AY668" i="40"/>
  <c r="BB668" i="40" s="1"/>
  <c r="O1489" i="40"/>
  <c r="I1489" i="40" l="1"/>
  <c r="L1489" i="40" s="1"/>
  <c r="R1489" i="40"/>
  <c r="S1489" i="40" s="1"/>
  <c r="T1489" i="40" s="1"/>
  <c r="M1489" i="40"/>
  <c r="P1489" i="40"/>
  <c r="Q1489" i="40"/>
  <c r="H1490" i="40" l="1"/>
  <c r="X1490" i="40" s="1"/>
  <c r="N1490" i="40" s="1"/>
  <c r="G1490" i="40" s="1"/>
  <c r="U1489" i="40"/>
  <c r="W1489" i="40" s="1"/>
  <c r="V1489" i="40"/>
  <c r="AT669" i="40" s="1"/>
  <c r="J1490" i="40"/>
  <c r="K1490" i="40" s="1"/>
  <c r="AZ669" i="40" l="1"/>
  <c r="AW669" i="40"/>
  <c r="BA669" i="40" s="1"/>
  <c r="AY669" i="40"/>
  <c r="BB669" i="40" s="1"/>
  <c r="O1490" i="40"/>
  <c r="I1490" i="40" s="1"/>
  <c r="L1490" i="40" s="1"/>
  <c r="R1490" i="40" l="1"/>
  <c r="S1490" i="40" s="1"/>
  <c r="T1490" i="40" s="1"/>
  <c r="M1490" i="40"/>
  <c r="U1490" i="40" s="1"/>
  <c r="P1490" i="40"/>
  <c r="V1490" i="40" s="1"/>
  <c r="AT670" i="40" s="1"/>
  <c r="Q1490" i="40"/>
  <c r="AZ670" i="40" l="1"/>
  <c r="AW670" i="40"/>
  <c r="BA670" i="40" s="1"/>
  <c r="AY670" i="40"/>
  <c r="BB670" i="40" s="1"/>
  <c r="H1491" i="40"/>
  <c r="X1491" i="40" s="1"/>
  <c r="N1491" i="40" s="1"/>
  <c r="G1491" i="40" s="1"/>
  <c r="W1490" i="40"/>
  <c r="J1491" i="40"/>
  <c r="K1491" i="40" s="1"/>
  <c r="O1491" i="40" l="1"/>
  <c r="I1491" i="40" l="1"/>
  <c r="L1491" i="40" s="1"/>
  <c r="R1491" i="40"/>
  <c r="S1491" i="40" s="1"/>
  <c r="T1491" i="40" s="1"/>
  <c r="M1491" i="40"/>
  <c r="U1491" i="40" s="1"/>
  <c r="P1491" i="40"/>
  <c r="Q1491" i="40"/>
  <c r="H1492" i="40" l="1"/>
  <c r="X1492" i="40" s="1"/>
  <c r="N1492" i="40" s="1"/>
  <c r="G1492" i="40" s="1"/>
  <c r="W1491" i="40"/>
  <c r="V1491" i="40"/>
  <c r="AT671" i="40" s="1"/>
  <c r="J1492" i="40"/>
  <c r="K1492" i="40" s="1"/>
  <c r="AZ671" i="40" l="1"/>
  <c r="AW671" i="40"/>
  <c r="BA671" i="40" s="1"/>
  <c r="AY671" i="40"/>
  <c r="BB671" i="40" s="1"/>
  <c r="O1492" i="40"/>
  <c r="I1492" i="40" l="1"/>
  <c r="L1492" i="40" s="1"/>
  <c r="R1492" i="40"/>
  <c r="S1492" i="40" s="1"/>
  <c r="T1492" i="40" s="1"/>
  <c r="M1492" i="40"/>
  <c r="U1492" i="40" s="1"/>
  <c r="P1492" i="40"/>
  <c r="Q1492" i="40"/>
  <c r="H1493" i="40" l="1"/>
  <c r="X1493" i="40" s="1"/>
  <c r="N1493" i="40" s="1"/>
  <c r="G1493" i="40" s="1"/>
  <c r="W1492" i="40"/>
  <c r="V1492" i="40"/>
  <c r="AT672" i="40" s="1"/>
  <c r="J1493" i="40"/>
  <c r="K1493" i="40" s="1"/>
  <c r="AZ672" i="40" l="1"/>
  <c r="AY672" i="40"/>
  <c r="BB672" i="40" s="1"/>
  <c r="AW672" i="40"/>
  <c r="BA672" i="40" s="1"/>
  <c r="O1493" i="40"/>
  <c r="I1493" i="40" l="1"/>
  <c r="L1493" i="40" s="1"/>
  <c r="R1493" i="40"/>
  <c r="S1493" i="40" s="1"/>
  <c r="T1493" i="40" s="1"/>
  <c r="M1493" i="40"/>
  <c r="U1493" i="40" s="1"/>
  <c r="P1493" i="40"/>
  <c r="Q1493" i="40"/>
  <c r="H1494" i="40" l="1"/>
  <c r="X1494" i="40" s="1"/>
  <c r="N1494" i="40" s="1"/>
  <c r="G1494" i="40" s="1"/>
  <c r="W1493" i="40"/>
  <c r="V1493" i="40"/>
  <c r="AT673" i="40" s="1"/>
  <c r="J1494" i="40"/>
  <c r="K1494" i="40" s="1"/>
  <c r="AY673" i="40" l="1"/>
  <c r="BB673" i="40" s="1"/>
  <c r="AW673" i="40"/>
  <c r="BA673" i="40" s="1"/>
  <c r="AZ673" i="40"/>
  <c r="O1494" i="40"/>
  <c r="I1494" i="40" l="1"/>
  <c r="L1494" i="40" s="1"/>
  <c r="R1494" i="40"/>
  <c r="S1494" i="40" s="1"/>
  <c r="T1494" i="40" s="1"/>
  <c r="M1494" i="40"/>
  <c r="U1494" i="40" s="1"/>
  <c r="P1494" i="40"/>
  <c r="Q1494" i="40"/>
  <c r="H1495" i="40" l="1"/>
  <c r="X1495" i="40" s="1"/>
  <c r="N1495" i="40" s="1"/>
  <c r="G1495" i="40" s="1"/>
  <c r="W1494" i="40"/>
  <c r="V1494" i="40"/>
  <c r="AT674" i="40" s="1"/>
  <c r="J1495" i="40"/>
  <c r="K1495" i="40" s="1"/>
  <c r="AZ674" i="40" l="1"/>
  <c r="AY674" i="40"/>
  <c r="BB674" i="40" s="1"/>
  <c r="AW674" i="40"/>
  <c r="BA674" i="40" s="1"/>
  <c r="O1495" i="40"/>
  <c r="I1495" i="40" l="1"/>
  <c r="L1495" i="40" s="1"/>
  <c r="R1495" i="40"/>
  <c r="S1495" i="40" s="1"/>
  <c r="T1495" i="40" s="1"/>
  <c r="M1495" i="40"/>
  <c r="U1495" i="40" s="1"/>
  <c r="P1495" i="40"/>
  <c r="Q1495" i="40"/>
  <c r="H1496" i="40" l="1"/>
  <c r="X1496" i="40" s="1"/>
  <c r="N1496" i="40" s="1"/>
  <c r="G1496" i="40" s="1"/>
  <c r="W1495" i="40"/>
  <c r="V1495" i="40"/>
  <c r="J1496" i="40"/>
  <c r="K1496" i="40" s="1"/>
  <c r="O1496" i="40" l="1"/>
  <c r="I1496" i="40" l="1"/>
  <c r="L1496" i="40" s="1"/>
  <c r="R1496" i="40"/>
  <c r="S1496" i="40" s="1"/>
  <c r="T1496" i="40" s="1"/>
  <c r="M1496" i="40"/>
  <c r="P1496" i="40"/>
  <c r="Q1496" i="40"/>
  <c r="H1497" i="40" l="1"/>
  <c r="X1497" i="40" s="1"/>
  <c r="N1497" i="40" s="1"/>
  <c r="G1497" i="40" s="1"/>
  <c r="U1496" i="40"/>
  <c r="W1496" i="40" s="1"/>
  <c r="V1496" i="40"/>
  <c r="J1497" i="40"/>
  <c r="K1497" i="40" s="1"/>
  <c r="O1497" i="40" l="1"/>
  <c r="I1497" i="40" s="1"/>
  <c r="R1497" i="40" l="1"/>
  <c r="S1497" i="40" s="1"/>
  <c r="T1497" i="40" s="1"/>
  <c r="L1497" i="40"/>
  <c r="Q1497" i="40"/>
  <c r="P1497" i="40" l="1"/>
  <c r="V1497" i="40"/>
  <c r="H1498" i="40"/>
  <c r="X1498" i="40" s="1"/>
  <c r="N1498" i="40" s="1"/>
  <c r="G1498" i="40" s="1"/>
  <c r="J1498" i="40"/>
  <c r="K1498" i="40" s="1"/>
  <c r="M1497" i="40"/>
  <c r="U1497" i="40" s="1"/>
  <c r="W1497" i="40" s="1"/>
  <c r="O1498" i="40" l="1"/>
  <c r="I1498" i="40" l="1"/>
  <c r="L1498" i="40" s="1"/>
  <c r="R1498" i="40"/>
  <c r="S1498" i="40" s="1"/>
  <c r="T1498" i="40" s="1"/>
  <c r="M1498" i="40"/>
  <c r="U1498" i="40" s="1"/>
  <c r="P1498" i="40"/>
  <c r="Q1498" i="40"/>
  <c r="H1499" i="40" l="1"/>
  <c r="X1499" i="40" s="1"/>
  <c r="N1499" i="40" s="1"/>
  <c r="G1499" i="40" s="1"/>
  <c r="W1498" i="40"/>
  <c r="V1498" i="40"/>
  <c r="J1499" i="40"/>
  <c r="K1499" i="40" s="1"/>
  <c r="O1499" i="40" l="1"/>
  <c r="I1499" i="40" l="1"/>
  <c r="R1499" i="40"/>
  <c r="L1499" i="40"/>
  <c r="M1499" i="40"/>
  <c r="Q1499" i="40"/>
  <c r="H1500" i="40" l="1"/>
  <c r="X1500" i="40" s="1"/>
  <c r="N1500" i="40" s="1"/>
  <c r="G1500" i="40" s="1"/>
  <c r="P1499" i="40"/>
  <c r="V1499" i="40" s="1"/>
  <c r="S1499" i="40"/>
  <c r="T1499" i="40" s="1"/>
  <c r="J1500" i="40"/>
  <c r="K1500" i="40" s="1"/>
  <c r="U1499" i="40" l="1"/>
  <c r="W1499" i="40" s="1"/>
  <c r="O1500" i="40"/>
  <c r="I1500" i="40" s="1"/>
  <c r="R1500" i="40" l="1"/>
  <c r="S1500" i="40" s="1"/>
  <c r="T1500" i="40" s="1"/>
  <c r="L1500" i="40"/>
  <c r="Q1500" i="40"/>
  <c r="H1501" i="40" l="1"/>
  <c r="X1501" i="40" s="1"/>
  <c r="N1501" i="40" s="1"/>
  <c r="G1501" i="40" s="1"/>
  <c r="P1500" i="40"/>
  <c r="V1500" i="40" s="1"/>
  <c r="J1501" i="40"/>
  <c r="K1501" i="40" s="1"/>
  <c r="M1500" i="40"/>
  <c r="U1500" i="40" s="1"/>
  <c r="W1500" i="40" s="1"/>
  <c r="O1501" i="40" l="1"/>
  <c r="I1501" i="40" l="1"/>
  <c r="R1501" i="40"/>
  <c r="S1501" i="40" s="1"/>
  <c r="T1501" i="40" s="1"/>
  <c r="L1501" i="40"/>
  <c r="Q1501" i="40"/>
  <c r="H1502" i="40" l="1"/>
  <c r="X1502" i="40" s="1"/>
  <c r="N1502" i="40" s="1"/>
  <c r="G1502" i="40" s="1"/>
  <c r="P1501" i="40"/>
  <c r="V1501" i="40" s="1"/>
  <c r="J1502" i="40"/>
  <c r="K1502" i="40" s="1"/>
  <c r="M1501" i="40"/>
  <c r="U1501" i="40" s="1"/>
  <c r="W1501" i="40" s="1"/>
  <c r="O1502" i="40" l="1"/>
  <c r="I1502" i="40" l="1"/>
  <c r="L1502" i="40" s="1"/>
  <c r="R1502" i="40"/>
  <c r="S1502" i="40" s="1"/>
  <c r="T1502" i="40" s="1"/>
  <c r="M1502" i="40"/>
  <c r="U1502" i="40" s="1"/>
  <c r="P1502" i="40"/>
  <c r="Q1502" i="40"/>
  <c r="H1503" i="40" l="1"/>
  <c r="X1503" i="40" s="1"/>
  <c r="N1503" i="40" s="1"/>
  <c r="G1503" i="40" s="1"/>
  <c r="W1502" i="40"/>
  <c r="V1502" i="40"/>
  <c r="J1503" i="40"/>
  <c r="K1503" i="40" s="1"/>
  <c r="O1503" i="40" l="1"/>
  <c r="I1503" i="40" l="1"/>
  <c r="L1503" i="40" s="1"/>
  <c r="R1503" i="40"/>
  <c r="S1503" i="40" s="1"/>
  <c r="T1503" i="40" s="1"/>
  <c r="M1503" i="40"/>
  <c r="P1503" i="40"/>
  <c r="Q1503" i="40"/>
  <c r="U1503" i="40" l="1"/>
  <c r="H1504" i="40"/>
  <c r="X1504" i="40" s="1"/>
  <c r="N1504" i="40" s="1"/>
  <c r="G1504" i="40" s="1"/>
  <c r="W1503" i="40"/>
  <c r="V1503" i="40"/>
  <c r="J1504" i="40"/>
  <c r="K1504" i="40" s="1"/>
  <c r="O1504" i="40" l="1"/>
  <c r="I1504" i="40" l="1"/>
  <c r="L1504" i="40" s="1"/>
  <c r="R1504" i="40"/>
  <c r="S1504" i="40" s="1"/>
  <c r="T1504" i="40" s="1"/>
  <c r="M1504" i="40"/>
  <c r="U1504" i="40" s="1"/>
  <c r="P1504" i="40"/>
  <c r="Q1504" i="40"/>
  <c r="H1505" i="40" l="1"/>
  <c r="X1505" i="40" s="1"/>
  <c r="N1505" i="40" s="1"/>
  <c r="G1505" i="40" s="1"/>
  <c r="W1504" i="40"/>
  <c r="V1504" i="40"/>
  <c r="J1505" i="40"/>
  <c r="K1505" i="40" s="1"/>
  <c r="O1505" i="40" l="1"/>
  <c r="I1505" i="40" l="1"/>
  <c r="L1505" i="40" s="1"/>
  <c r="R1505" i="40"/>
  <c r="S1505" i="40" s="1"/>
  <c r="T1505" i="40" s="1"/>
  <c r="M1505" i="40"/>
  <c r="P1505" i="40"/>
  <c r="Q1505" i="40"/>
  <c r="H1506" i="40" l="1"/>
  <c r="X1506" i="40" s="1"/>
  <c r="N1506" i="40" s="1"/>
  <c r="G1506" i="40" s="1"/>
  <c r="U1505" i="40"/>
  <c r="W1505" i="40" s="1"/>
  <c r="V1505" i="40"/>
  <c r="J1506" i="40"/>
  <c r="K1506" i="40" s="1"/>
  <c r="O1506" i="40" l="1"/>
  <c r="I1506" i="40" l="1"/>
  <c r="L1506" i="40" s="1"/>
  <c r="R1506" i="40"/>
  <c r="S1506" i="40" s="1"/>
  <c r="T1506" i="40" s="1"/>
  <c r="Q1506" i="40"/>
  <c r="P1506" i="40" l="1"/>
  <c r="V1506" i="40"/>
  <c r="M1506" i="40"/>
  <c r="U1506" i="40" s="1"/>
  <c r="H1507" i="40"/>
  <c r="X1507" i="40" s="1"/>
  <c r="N1507" i="40" s="1"/>
  <c r="G1507" i="40" s="1"/>
  <c r="W1506" i="40"/>
  <c r="J1507" i="40"/>
  <c r="K1507" i="40" s="1"/>
  <c r="O1507" i="40" l="1"/>
  <c r="I1507" i="40" l="1"/>
  <c r="L1507" i="40" s="1"/>
  <c r="R1507" i="40"/>
  <c r="S1507" i="40" s="1"/>
  <c r="T1507" i="40" s="1"/>
  <c r="M1507" i="40"/>
  <c r="P1507" i="40"/>
  <c r="Q1507" i="40"/>
  <c r="H1508" i="40" l="1"/>
  <c r="X1508" i="40" s="1"/>
  <c r="N1508" i="40" s="1"/>
  <c r="G1508" i="40" s="1"/>
  <c r="U1507" i="40"/>
  <c r="W1507" i="40" s="1"/>
  <c r="V1507" i="40"/>
  <c r="J1508" i="40"/>
  <c r="K1508" i="40" s="1"/>
  <c r="O1508" i="40" l="1"/>
  <c r="I1508" i="40" s="1"/>
  <c r="L1508" i="40" s="1"/>
  <c r="R1508" i="40" l="1"/>
  <c r="S1508" i="40" s="1"/>
  <c r="T1508" i="40" s="1"/>
  <c r="M1508" i="40"/>
  <c r="P1508" i="40"/>
  <c r="V1508" i="40" s="1"/>
  <c r="Q1508" i="40"/>
  <c r="U1508" i="40" l="1"/>
  <c r="H1509" i="40"/>
  <c r="X1509" i="40" s="1"/>
  <c r="N1509" i="40" s="1"/>
  <c r="G1509" i="40" s="1"/>
  <c r="W1508" i="40"/>
  <c r="J1509" i="40"/>
  <c r="K1509" i="40" s="1"/>
  <c r="O1509" i="40" l="1"/>
  <c r="I1509" i="40" l="1"/>
  <c r="L1509" i="40" s="1"/>
  <c r="R1509" i="40"/>
  <c r="S1509" i="40" s="1"/>
  <c r="T1509" i="40" s="1"/>
  <c r="M1509" i="40"/>
  <c r="P1509" i="40"/>
  <c r="Q1509" i="40"/>
  <c r="U1509" i="40" l="1"/>
  <c r="H1510" i="40"/>
  <c r="X1510" i="40" s="1"/>
  <c r="N1510" i="40" s="1"/>
  <c r="G1510" i="40" s="1"/>
  <c r="W1509" i="40"/>
  <c r="V1509" i="40"/>
  <c r="J1510" i="40"/>
  <c r="K1510" i="40" s="1"/>
  <c r="O1510" i="40" l="1"/>
  <c r="I1510" i="40" l="1"/>
  <c r="L1510" i="40" s="1"/>
  <c r="R1510" i="40"/>
  <c r="S1510" i="40" s="1"/>
  <c r="T1510" i="40" s="1"/>
  <c r="M1510" i="40"/>
  <c r="P1510" i="40"/>
  <c r="Q1510" i="40"/>
  <c r="U1510" i="40" l="1"/>
  <c r="H1511" i="40"/>
  <c r="X1511" i="40" s="1"/>
  <c r="N1511" i="40" s="1"/>
  <c r="G1511" i="40" s="1"/>
  <c r="W1510" i="40"/>
  <c r="V1510" i="40"/>
  <c r="J1511" i="40"/>
  <c r="K1511" i="40" s="1"/>
  <c r="O1511" i="40" l="1"/>
  <c r="I1511" i="40" l="1"/>
  <c r="L1511" i="40" s="1"/>
  <c r="R1511" i="40"/>
  <c r="S1511" i="40" s="1"/>
  <c r="T1511" i="40" s="1"/>
  <c r="M1511" i="40"/>
  <c r="P1511" i="40"/>
  <c r="Q1511" i="40"/>
  <c r="U1511" i="40" l="1"/>
  <c r="H1512" i="40"/>
  <c r="X1512" i="40" s="1"/>
  <c r="N1512" i="40" s="1"/>
  <c r="G1512" i="40" s="1"/>
  <c r="W1511" i="40"/>
  <c r="V1511" i="40"/>
  <c r="J1512" i="40"/>
  <c r="K1512" i="40" s="1"/>
  <c r="O1512" i="40" l="1"/>
  <c r="I1512" i="40" l="1"/>
  <c r="L1512" i="40" s="1"/>
  <c r="R1512" i="40"/>
  <c r="S1512" i="40" s="1"/>
  <c r="T1512" i="40" s="1"/>
  <c r="M1512" i="40"/>
  <c r="P1512" i="40"/>
  <c r="Q1512" i="40"/>
  <c r="U1512" i="40" l="1"/>
  <c r="H1513" i="40"/>
  <c r="X1513" i="40" s="1"/>
  <c r="N1513" i="40" s="1"/>
  <c r="G1513" i="40" s="1"/>
  <c r="W1512" i="40"/>
  <c r="V1512" i="40"/>
  <c r="J1513" i="40"/>
  <c r="K1513" i="40" s="1"/>
  <c r="O1513" i="40" l="1"/>
  <c r="I1513" i="40" l="1"/>
  <c r="R1513" i="40"/>
  <c r="S1513" i="40" s="1"/>
  <c r="T1513" i="40" s="1"/>
  <c r="L1513" i="40"/>
  <c r="M1513" i="40" s="1"/>
  <c r="U1513" i="40" s="1"/>
  <c r="Q1513" i="40"/>
  <c r="H1514" i="40" l="1"/>
  <c r="X1514" i="40" s="1"/>
  <c r="N1514" i="40" s="1"/>
  <c r="G1514" i="40" s="1"/>
  <c r="W1513" i="40"/>
  <c r="P1513" i="40"/>
  <c r="V1513" i="40" s="1"/>
  <c r="J1514" i="40"/>
  <c r="K1514" i="40" s="1"/>
  <c r="O1514" i="40" l="1"/>
  <c r="I1514" i="40" l="1"/>
  <c r="L1514" i="40" s="1"/>
  <c r="R1514" i="40"/>
  <c r="S1514" i="40" s="1"/>
  <c r="T1514" i="40" s="1"/>
  <c r="M1514" i="40"/>
  <c r="U1514" i="40" s="1"/>
  <c r="P1514" i="40"/>
  <c r="Q1514" i="40"/>
  <c r="H1515" i="40" l="1"/>
  <c r="X1515" i="40" s="1"/>
  <c r="N1515" i="40" s="1"/>
  <c r="G1515" i="40" s="1"/>
  <c r="W1514" i="40"/>
  <c r="V1514" i="40"/>
  <c r="J1515" i="40"/>
  <c r="K1515" i="40" s="1"/>
  <c r="O1515" i="40" l="1"/>
  <c r="I1515" i="40" l="1"/>
  <c r="L1515" i="40" s="1"/>
  <c r="R1515" i="40"/>
  <c r="S1515" i="40" s="1"/>
  <c r="T1515" i="40" s="1"/>
  <c r="M1515" i="40"/>
  <c r="U1515" i="40" s="1"/>
  <c r="P1515" i="40"/>
  <c r="Q1515" i="40"/>
  <c r="H1516" i="40" l="1"/>
  <c r="X1516" i="40" s="1"/>
  <c r="N1516" i="40" s="1"/>
  <c r="G1516" i="40" s="1"/>
  <c r="W1515" i="40"/>
  <c r="V1515" i="40"/>
  <c r="J1516" i="40"/>
  <c r="K1516" i="40" s="1"/>
  <c r="O1516" i="40" l="1"/>
  <c r="I1516" i="40" l="1"/>
  <c r="L1516" i="40" s="1"/>
  <c r="R1516" i="40"/>
  <c r="M1516" i="40"/>
  <c r="P1516" i="40"/>
  <c r="Q1516" i="40"/>
  <c r="H1517" i="40" l="1"/>
  <c r="X1517" i="40" s="1"/>
  <c r="N1517" i="40" s="1"/>
  <c r="G1517" i="40" s="1"/>
  <c r="S1516" i="40"/>
  <c r="T1516" i="40" s="1"/>
  <c r="V1516" i="40"/>
  <c r="J1517" i="40"/>
  <c r="K1517" i="40" s="1"/>
  <c r="U1516" i="40" l="1"/>
  <c r="W1516" i="40" s="1"/>
  <c r="O1517" i="40"/>
  <c r="I1517" i="40" s="1"/>
  <c r="R1517" i="40" l="1"/>
  <c r="L1517" i="40"/>
  <c r="M1517" i="40" s="1"/>
  <c r="Q1517" i="40"/>
  <c r="H1518" i="40" l="1"/>
  <c r="X1518" i="40" s="1"/>
  <c r="N1518" i="40" s="1"/>
  <c r="G1518" i="40" s="1"/>
  <c r="P1517" i="40"/>
  <c r="V1517" i="40" s="1"/>
  <c r="S1517" i="40"/>
  <c r="T1517" i="40"/>
  <c r="J1518" i="40"/>
  <c r="K1518" i="40" s="1"/>
  <c r="U1517" i="40" l="1"/>
  <c r="W1517" i="40" s="1"/>
  <c r="O1518" i="40"/>
  <c r="I1518" i="40" s="1"/>
  <c r="L1518" i="40" s="1"/>
  <c r="R1518" i="40" l="1"/>
  <c r="S1518" i="40" s="1"/>
  <c r="T1518" i="40" s="1"/>
  <c r="M1518" i="40"/>
  <c r="U1518" i="40" s="1"/>
  <c r="P1518" i="40"/>
  <c r="V1518" i="40" s="1"/>
  <c r="Q1518" i="40"/>
  <c r="H1519" i="40" l="1"/>
  <c r="X1519" i="40" s="1"/>
  <c r="N1519" i="40" s="1"/>
  <c r="G1519" i="40" s="1"/>
  <c r="W1518" i="40"/>
  <c r="J1519" i="40"/>
  <c r="K1519" i="40" s="1"/>
  <c r="O1519" i="40" l="1"/>
  <c r="I1519" i="40" l="1"/>
  <c r="L1519" i="40" s="1"/>
  <c r="R1519" i="40"/>
  <c r="S1519" i="40" s="1"/>
  <c r="T1519" i="40" s="1"/>
  <c r="M1519" i="40"/>
  <c r="U1519" i="40" s="1"/>
  <c r="P1519" i="40"/>
  <c r="Q1519" i="40"/>
  <c r="H1520" i="40" l="1"/>
  <c r="X1520" i="40" s="1"/>
  <c r="N1520" i="40" s="1"/>
  <c r="G1520" i="40" s="1"/>
  <c r="W1519" i="40"/>
  <c r="V1519" i="40"/>
  <c r="J1520" i="40"/>
  <c r="K1520" i="40" s="1"/>
  <c r="O1520" i="40" l="1"/>
  <c r="I1520" i="40" l="1"/>
  <c r="L1520" i="40" s="1"/>
  <c r="R1520" i="40"/>
  <c r="S1520" i="40" s="1"/>
  <c r="T1520" i="40" s="1"/>
  <c r="M1520" i="40"/>
  <c r="P1520" i="40"/>
  <c r="Q1520" i="40"/>
  <c r="H1521" i="40" l="1"/>
  <c r="X1521" i="40" s="1"/>
  <c r="N1521" i="40" s="1"/>
  <c r="G1521" i="40" s="1"/>
  <c r="U1520" i="40"/>
  <c r="W1520" i="40" s="1"/>
  <c r="V1520" i="40"/>
  <c r="J1521" i="40"/>
  <c r="K1521" i="40" s="1"/>
  <c r="O1521" i="40" l="1"/>
  <c r="I1521" i="40" s="1"/>
  <c r="L1521" i="40" s="1"/>
  <c r="R1521" i="40" l="1"/>
  <c r="S1521" i="40" s="1"/>
  <c r="T1521" i="40" s="1"/>
  <c r="M1521" i="40"/>
  <c r="U1521" i="40" s="1"/>
  <c r="P1521" i="40"/>
  <c r="V1521" i="40" s="1"/>
  <c r="Q1521" i="40"/>
  <c r="H1522" i="40" l="1"/>
  <c r="X1522" i="40" s="1"/>
  <c r="N1522" i="40" s="1"/>
  <c r="G1522" i="40" s="1"/>
  <c r="W1521" i="40"/>
  <c r="J1522" i="40"/>
  <c r="K1522" i="40" s="1"/>
  <c r="O1522" i="40" l="1"/>
  <c r="I1522" i="40" l="1"/>
  <c r="L1522" i="40" s="1"/>
  <c r="R1522" i="40"/>
  <c r="S1522" i="40" s="1"/>
  <c r="T1522" i="40" s="1"/>
  <c r="M1522" i="40"/>
  <c r="U1522" i="40" s="1"/>
  <c r="P1522" i="40"/>
  <c r="Q1522" i="40"/>
  <c r="H1523" i="40" l="1"/>
  <c r="X1523" i="40" s="1"/>
  <c r="N1523" i="40" s="1"/>
  <c r="G1523" i="40" s="1"/>
  <c r="W1522" i="40"/>
  <c r="V1522" i="40"/>
  <c r="J1523" i="40"/>
  <c r="K1523" i="40" s="1"/>
  <c r="O1523" i="40" l="1"/>
  <c r="I1523" i="40" l="1"/>
  <c r="L1523" i="40" s="1"/>
  <c r="R1523" i="40"/>
  <c r="S1523" i="40" s="1"/>
  <c r="T1523" i="40" s="1"/>
  <c r="M1523" i="40"/>
  <c r="U1523" i="40" s="1"/>
  <c r="P1523" i="40"/>
  <c r="Q1523" i="40"/>
  <c r="H1524" i="40" l="1"/>
  <c r="X1524" i="40" s="1"/>
  <c r="N1524" i="40" s="1"/>
  <c r="G1524" i="40" s="1"/>
  <c r="W1523" i="40"/>
  <c r="V1523" i="40"/>
  <c r="AT675" i="40" s="1"/>
  <c r="J1524" i="40"/>
  <c r="K1524" i="40" s="1"/>
  <c r="AY675" i="40" l="1"/>
  <c r="BB675" i="40" s="1"/>
  <c r="AZ675" i="40"/>
  <c r="AW675" i="40"/>
  <c r="BA675" i="40" s="1"/>
  <c r="O1524" i="40"/>
  <c r="I1524" i="40" l="1"/>
  <c r="L1524" i="40" s="1"/>
  <c r="R1524" i="40"/>
  <c r="S1524" i="40" s="1"/>
  <c r="T1524" i="40" s="1"/>
  <c r="M1524" i="40"/>
  <c r="P1524" i="40"/>
  <c r="Q1524" i="40"/>
  <c r="H1525" i="40" l="1"/>
  <c r="X1525" i="40" s="1"/>
  <c r="N1525" i="40" s="1"/>
  <c r="G1525" i="40" s="1"/>
  <c r="U1524" i="40"/>
  <c r="W1524" i="40" s="1"/>
  <c r="V1524" i="40"/>
  <c r="AT676" i="40" s="1"/>
  <c r="J1525" i="40"/>
  <c r="K1525" i="40" s="1"/>
  <c r="AZ676" i="40" l="1"/>
  <c r="AY676" i="40"/>
  <c r="BB676" i="40" s="1"/>
  <c r="AW676" i="40"/>
  <c r="BA676" i="40" s="1"/>
  <c r="O1525" i="40"/>
  <c r="I1525" i="40" s="1"/>
  <c r="L1525" i="40" s="1"/>
  <c r="R1525" i="40" l="1"/>
  <c r="S1525" i="40" s="1"/>
  <c r="T1525" i="40" s="1"/>
  <c r="M1525" i="40"/>
  <c r="U1525" i="40" s="1"/>
  <c r="P1525" i="40"/>
  <c r="V1525" i="40" s="1"/>
  <c r="AT677" i="40" s="1"/>
  <c r="Q1525" i="40"/>
  <c r="AY677" i="40" l="1"/>
  <c r="BB677" i="40" s="1"/>
  <c r="AW677" i="40"/>
  <c r="BA677" i="40" s="1"/>
  <c r="AZ677" i="40"/>
  <c r="H1526" i="40"/>
  <c r="X1526" i="40" s="1"/>
  <c r="N1526" i="40" s="1"/>
  <c r="G1526" i="40" s="1"/>
  <c r="W1525" i="40"/>
  <c r="J1526" i="40"/>
  <c r="K1526" i="40" s="1"/>
  <c r="O1526" i="40" l="1"/>
  <c r="Q1526" i="40"/>
  <c r="H1527" i="40" l="1"/>
  <c r="X1527" i="40" s="1"/>
  <c r="N1527" i="40" s="1"/>
  <c r="G1527" i="40" s="1"/>
  <c r="I1526" i="40"/>
  <c r="L1526" i="40" s="1"/>
  <c r="R1526" i="40"/>
  <c r="S1526" i="40" s="1"/>
  <c r="T1526" i="40" s="1"/>
  <c r="J1527" i="40"/>
  <c r="K1527" i="40" s="1"/>
  <c r="M1526" i="40"/>
  <c r="U1526" i="40" s="1"/>
  <c r="W1526" i="40" s="1"/>
  <c r="P1526" i="40"/>
  <c r="V1526" i="40" l="1"/>
  <c r="AT678" i="40" s="1"/>
  <c r="O1527" i="40"/>
  <c r="I1527" i="40" s="1"/>
  <c r="L1527" i="40" s="1"/>
  <c r="AY678" i="40" l="1"/>
  <c r="BB678" i="40" s="1"/>
  <c r="AW678" i="40"/>
  <c r="BA678" i="40" s="1"/>
  <c r="AZ678" i="40"/>
  <c r="R1527" i="40"/>
  <c r="S1527" i="40" s="1"/>
  <c r="T1527" i="40" s="1"/>
  <c r="M1527" i="40"/>
  <c r="P1527" i="40"/>
  <c r="V1527" i="40" s="1"/>
  <c r="AT679" i="40" s="1"/>
  <c r="Q1527" i="40"/>
  <c r="AY679" i="40" l="1"/>
  <c r="BB679" i="40" s="1"/>
  <c r="AW679" i="40"/>
  <c r="BA679" i="40" s="1"/>
  <c r="AZ679" i="40"/>
  <c r="U1527" i="40"/>
  <c r="H1528" i="40"/>
  <c r="X1528" i="40" s="1"/>
  <c r="N1528" i="40" s="1"/>
  <c r="G1528" i="40" s="1"/>
  <c r="W1527" i="40"/>
  <c r="J1528" i="40"/>
  <c r="K1528" i="40" s="1"/>
  <c r="O1528" i="40" l="1"/>
  <c r="I1528" i="40" l="1"/>
  <c r="L1528" i="40" s="1"/>
  <c r="R1528" i="40"/>
  <c r="S1528" i="40" s="1"/>
  <c r="T1528" i="40" s="1"/>
  <c r="M1528" i="40"/>
  <c r="P1528" i="40"/>
  <c r="Q1528" i="40"/>
  <c r="H1529" i="40" l="1"/>
  <c r="X1529" i="40" s="1"/>
  <c r="N1529" i="40" s="1"/>
  <c r="G1529" i="40" s="1"/>
  <c r="U1528" i="40"/>
  <c r="W1528" i="40" s="1"/>
  <c r="V1528" i="40"/>
  <c r="AT680" i="40" s="1"/>
  <c r="J1529" i="40"/>
  <c r="K1529" i="40" s="1"/>
  <c r="AZ680" i="40" l="1"/>
  <c r="AY680" i="40"/>
  <c r="BB680" i="40" s="1"/>
  <c r="AW680" i="40"/>
  <c r="BA680" i="40" s="1"/>
  <c r="O1529" i="40"/>
  <c r="I1529" i="40" s="1"/>
  <c r="L1529" i="40" s="1"/>
  <c r="R1529" i="40" l="1"/>
  <c r="S1529" i="40" s="1"/>
  <c r="T1529" i="40" s="1"/>
  <c r="M1529" i="40"/>
  <c r="U1529" i="40" s="1"/>
  <c r="P1529" i="40"/>
  <c r="V1529" i="40" s="1"/>
  <c r="AT681" i="40" s="1"/>
  <c r="Q1529" i="40"/>
  <c r="AZ681" i="40" l="1"/>
  <c r="AY681" i="40"/>
  <c r="BB681" i="40" s="1"/>
  <c r="AW681" i="40"/>
  <c r="BA681" i="40" s="1"/>
  <c r="H1530" i="40"/>
  <c r="X1530" i="40" s="1"/>
  <c r="N1530" i="40" s="1"/>
  <c r="G1530" i="40" s="1"/>
  <c r="W1529" i="40"/>
  <c r="J1530" i="40"/>
  <c r="K1530" i="40" s="1"/>
  <c r="O1530" i="40" l="1"/>
  <c r="I1530" i="40" l="1"/>
  <c r="L1530" i="40" s="1"/>
  <c r="R1530" i="40"/>
  <c r="S1530" i="40" s="1"/>
  <c r="T1530" i="40" s="1"/>
  <c r="M1530" i="40"/>
  <c r="P1530" i="40"/>
  <c r="Q1530" i="40"/>
  <c r="U1530" i="40" l="1"/>
  <c r="H1531" i="40"/>
  <c r="X1531" i="40" s="1"/>
  <c r="N1531" i="40" s="1"/>
  <c r="G1531" i="40" s="1"/>
  <c r="W1530" i="40"/>
  <c r="V1530" i="40"/>
  <c r="AT682" i="40" s="1"/>
  <c r="J1531" i="40"/>
  <c r="K1531" i="40" s="1"/>
  <c r="AZ682" i="40" l="1"/>
  <c r="AY682" i="40"/>
  <c r="BB682" i="40" s="1"/>
  <c r="AW682" i="40"/>
  <c r="BA682" i="40" s="1"/>
  <c r="O1531" i="40"/>
  <c r="I1531" i="40" l="1"/>
  <c r="L1531" i="40" s="1"/>
  <c r="R1531" i="40"/>
  <c r="S1531" i="40" s="1"/>
  <c r="T1531" i="40" s="1"/>
  <c r="M1531" i="40"/>
  <c r="U1531" i="40" s="1"/>
  <c r="P1531" i="40"/>
  <c r="Q1531" i="40"/>
  <c r="H1532" i="40" l="1"/>
  <c r="X1532" i="40" s="1"/>
  <c r="N1532" i="40" s="1"/>
  <c r="G1532" i="40" s="1"/>
  <c r="W1531" i="40"/>
  <c r="V1531" i="40"/>
  <c r="AT683" i="40" s="1"/>
  <c r="J1532" i="40"/>
  <c r="K1532" i="40" s="1"/>
  <c r="AZ683" i="40" l="1"/>
  <c r="AY683" i="40"/>
  <c r="BB683" i="40" s="1"/>
  <c r="AW683" i="40"/>
  <c r="BA683" i="40" s="1"/>
  <c r="O1532" i="40"/>
  <c r="Q1532" i="40" s="1"/>
  <c r="H1533" i="40" l="1"/>
  <c r="X1533" i="40" s="1"/>
  <c r="N1533" i="40" s="1"/>
  <c r="G1533" i="40" s="1"/>
  <c r="I1532" i="40"/>
  <c r="R1532" i="40"/>
  <c r="S1532" i="40" s="1"/>
  <c r="T1532" i="40" s="1"/>
  <c r="J1533" i="40"/>
  <c r="K1533" i="40" s="1"/>
  <c r="L1532" i="40"/>
  <c r="P1532" i="40" l="1"/>
  <c r="V1532" i="40"/>
  <c r="AT684" i="40" s="1"/>
  <c r="O1533" i="40"/>
  <c r="R1533" i="40" s="1"/>
  <c r="S1533" i="40" s="1"/>
  <c r="T1533" i="40" s="1"/>
  <c r="M1532" i="40"/>
  <c r="U1532" i="40" s="1"/>
  <c r="W1532" i="40" s="1"/>
  <c r="AY684" i="40" l="1"/>
  <c r="BB684" i="40" s="1"/>
  <c r="AW684" i="40"/>
  <c r="BA684" i="40" s="1"/>
  <c r="AZ684" i="40"/>
  <c r="I1533" i="40"/>
  <c r="L1533" i="40"/>
  <c r="Q1533" i="40"/>
  <c r="H1534" i="40" l="1"/>
  <c r="X1534" i="40" s="1"/>
  <c r="N1534" i="40" s="1"/>
  <c r="G1534" i="40" s="1"/>
  <c r="P1533" i="40"/>
  <c r="V1533" i="40" s="1"/>
  <c r="AT685" i="40" s="1"/>
  <c r="J1534" i="40"/>
  <c r="K1534" i="40" s="1"/>
  <c r="M1533" i="40"/>
  <c r="U1533" i="40" s="1"/>
  <c r="W1533" i="40" s="1"/>
  <c r="AZ685" i="40" l="1"/>
  <c r="AY685" i="40"/>
  <c r="BB685" i="40" s="1"/>
  <c r="AW685" i="40"/>
  <c r="BA685" i="40" s="1"/>
  <c r="O1534" i="40"/>
  <c r="I1534" i="40" s="1"/>
  <c r="L1534" i="40" s="1"/>
  <c r="R1534" i="40" l="1"/>
  <c r="S1534" i="40" s="1"/>
  <c r="T1534" i="40" s="1"/>
  <c r="M1534" i="40"/>
  <c r="U1534" i="40" s="1"/>
  <c r="P1534" i="40"/>
  <c r="V1534" i="40" s="1"/>
  <c r="AT686" i="40" s="1"/>
  <c r="Q1534" i="40"/>
  <c r="AZ686" i="40" l="1"/>
  <c r="AY686" i="40"/>
  <c r="BB686" i="40" s="1"/>
  <c r="AW686" i="40"/>
  <c r="BA686" i="40" s="1"/>
  <c r="H1535" i="40"/>
  <c r="X1535" i="40" s="1"/>
  <c r="N1535" i="40" s="1"/>
  <c r="G1535" i="40" s="1"/>
  <c r="W1534" i="40"/>
  <c r="J1535" i="40"/>
  <c r="K1535" i="40" s="1"/>
  <c r="O1535" i="40" l="1"/>
  <c r="I1535" i="40" l="1"/>
  <c r="L1535" i="40" s="1"/>
  <c r="R1535" i="40"/>
  <c r="S1535" i="40" s="1"/>
  <c r="T1535" i="40" s="1"/>
  <c r="M1535" i="40"/>
  <c r="U1535" i="40" s="1"/>
  <c r="P1535" i="40"/>
  <c r="Q1535" i="40"/>
  <c r="H1536" i="40" l="1"/>
  <c r="X1536" i="40" s="1"/>
  <c r="N1536" i="40" s="1"/>
  <c r="G1536" i="40" s="1"/>
  <c r="W1535" i="40"/>
  <c r="V1535" i="40"/>
  <c r="AT687" i="40" s="1"/>
  <c r="J1536" i="40"/>
  <c r="K1536" i="40" s="1"/>
  <c r="AY687" i="40" l="1"/>
  <c r="BB687" i="40" s="1"/>
  <c r="AW687" i="40"/>
  <c r="BA687" i="40" s="1"/>
  <c r="AZ687" i="40"/>
  <c r="O1536" i="40"/>
  <c r="I1536" i="40" l="1"/>
  <c r="L1536" i="40" s="1"/>
  <c r="R1536" i="40"/>
  <c r="S1536" i="40" s="1"/>
  <c r="T1536" i="40" s="1"/>
  <c r="M1536" i="40"/>
  <c r="P1536" i="40"/>
  <c r="Q1536" i="40"/>
  <c r="H1537" i="40" l="1"/>
  <c r="X1537" i="40" s="1"/>
  <c r="N1537" i="40" s="1"/>
  <c r="G1537" i="40" s="1"/>
  <c r="U1536" i="40"/>
  <c r="W1536" i="40" s="1"/>
  <c r="V1536" i="40"/>
  <c r="AT688" i="40" s="1"/>
  <c r="J1537" i="40"/>
  <c r="K1537" i="40" s="1"/>
  <c r="AW688" i="40" l="1"/>
  <c r="BA688" i="40" s="1"/>
  <c r="AY688" i="40"/>
  <c r="BB688" i="40" s="1"/>
  <c r="AZ688" i="40"/>
  <c r="O1537" i="40"/>
  <c r="I1537" i="40" s="1"/>
  <c r="R1537" i="40" l="1"/>
  <c r="S1537" i="40" s="1"/>
  <c r="T1537" i="40" s="1"/>
  <c r="L1537" i="40"/>
  <c r="Q1537" i="40"/>
  <c r="H1538" i="40" l="1"/>
  <c r="X1538" i="40" s="1"/>
  <c r="N1538" i="40" s="1"/>
  <c r="G1538" i="40" s="1"/>
  <c r="P1537" i="40"/>
  <c r="V1537" i="40" s="1"/>
  <c r="AT689" i="40" s="1"/>
  <c r="J1538" i="40"/>
  <c r="K1538" i="40" s="1"/>
  <c r="M1537" i="40"/>
  <c r="U1537" i="40" s="1"/>
  <c r="W1537" i="40" s="1"/>
  <c r="AZ689" i="40" l="1"/>
  <c r="AW689" i="40"/>
  <c r="BA689" i="40" s="1"/>
  <c r="AY689" i="40"/>
  <c r="BB689" i="40" s="1"/>
  <c r="O1538" i="40"/>
  <c r="I1538" i="40" l="1"/>
  <c r="L1538" i="40" s="1"/>
  <c r="R1538" i="40"/>
  <c r="S1538" i="40" s="1"/>
  <c r="T1538" i="40" s="1"/>
  <c r="M1538" i="40"/>
  <c r="U1538" i="40" s="1"/>
  <c r="P1538" i="40"/>
  <c r="Q1538" i="40"/>
  <c r="H1539" i="40" l="1"/>
  <c r="X1539" i="40" s="1"/>
  <c r="N1539" i="40" s="1"/>
  <c r="G1539" i="40" s="1"/>
  <c r="W1538" i="40"/>
  <c r="V1538" i="40"/>
  <c r="AT690" i="40" s="1"/>
  <c r="J1539" i="40"/>
  <c r="K1539" i="40" s="1"/>
  <c r="AW690" i="40" l="1"/>
  <c r="BA690" i="40" s="1"/>
  <c r="AZ690" i="40"/>
  <c r="AY690" i="40"/>
  <c r="BB690" i="40" s="1"/>
  <c r="O1539" i="40"/>
  <c r="I1539" i="40" l="1"/>
  <c r="L1539" i="40" s="1"/>
  <c r="R1539" i="40"/>
  <c r="S1539" i="40" s="1"/>
  <c r="T1539" i="40" s="1"/>
  <c r="M1539" i="40"/>
  <c r="U1539" i="40" s="1"/>
  <c r="P1539" i="40"/>
  <c r="Q1539" i="40"/>
  <c r="H1540" i="40" l="1"/>
  <c r="X1540" i="40" s="1"/>
  <c r="N1540" i="40" s="1"/>
  <c r="G1540" i="40" s="1"/>
  <c r="W1539" i="40"/>
  <c r="V1539" i="40"/>
  <c r="AT691" i="40" s="1"/>
  <c r="J1540" i="40"/>
  <c r="K1540" i="40" s="1"/>
  <c r="AZ691" i="40" l="1"/>
  <c r="AW691" i="40"/>
  <c r="BA691" i="40" s="1"/>
  <c r="AY691" i="40"/>
  <c r="BB691" i="40" s="1"/>
  <c r="O1540" i="40"/>
  <c r="I1540" i="40" l="1"/>
  <c r="L1540" i="40" s="1"/>
  <c r="R1540" i="40"/>
  <c r="S1540" i="40" s="1"/>
  <c r="T1540" i="40" s="1"/>
  <c r="M1540" i="40"/>
  <c r="U1540" i="40" s="1"/>
  <c r="P1540" i="40"/>
  <c r="Q1540" i="40"/>
  <c r="H1541" i="40" l="1"/>
  <c r="X1541" i="40" s="1"/>
  <c r="N1541" i="40" s="1"/>
  <c r="G1541" i="40" s="1"/>
  <c r="W1540" i="40"/>
  <c r="V1540" i="40"/>
  <c r="AT692" i="40" s="1"/>
  <c r="J1541" i="40"/>
  <c r="K1541" i="40" s="1"/>
  <c r="AZ692" i="40" l="1"/>
  <c r="AW692" i="40"/>
  <c r="BA692" i="40" s="1"/>
  <c r="AY692" i="40"/>
  <c r="BB692" i="40" s="1"/>
  <c r="O1541" i="40"/>
  <c r="I1541" i="40" l="1"/>
  <c r="L1541" i="40" s="1"/>
  <c r="R1541" i="40"/>
  <c r="S1541" i="40" s="1"/>
  <c r="T1541" i="40" s="1"/>
  <c r="M1541" i="40"/>
  <c r="P1541" i="40"/>
  <c r="Q1541" i="40"/>
  <c r="U1541" i="40" l="1"/>
  <c r="H1542" i="40"/>
  <c r="X1542" i="40" s="1"/>
  <c r="N1542" i="40" s="1"/>
  <c r="G1542" i="40" s="1"/>
  <c r="W1541" i="40"/>
  <c r="V1541" i="40"/>
  <c r="AT693" i="40" s="1"/>
  <c r="J1542" i="40"/>
  <c r="K1542" i="40" s="1"/>
  <c r="AZ693" i="40" l="1"/>
  <c r="AW693" i="40"/>
  <c r="BA693" i="40" s="1"/>
  <c r="AY693" i="40"/>
  <c r="BB693" i="40" s="1"/>
  <c r="O1542" i="40"/>
  <c r="I1542" i="40" l="1"/>
  <c r="R1542" i="40"/>
  <c r="S1542" i="40" s="1"/>
  <c r="T1542" i="40" s="1"/>
  <c r="L1542" i="40"/>
  <c r="M1542" i="40" s="1"/>
  <c r="U1542" i="40" s="1"/>
  <c r="Q1542" i="40"/>
  <c r="H1543" i="40" l="1"/>
  <c r="X1543" i="40" s="1"/>
  <c r="N1543" i="40" s="1"/>
  <c r="G1543" i="40" s="1"/>
  <c r="W1542" i="40"/>
  <c r="P1542" i="40"/>
  <c r="V1542" i="40" s="1"/>
  <c r="AT694" i="40" s="1"/>
  <c r="J1543" i="40"/>
  <c r="K1543" i="40" s="1"/>
  <c r="AZ694" i="40" l="1"/>
  <c r="AW694" i="40"/>
  <c r="BA694" i="40" s="1"/>
  <c r="AY694" i="40"/>
  <c r="BB694" i="40" s="1"/>
  <c r="O1543" i="40"/>
  <c r="I1543" i="40" l="1"/>
  <c r="L1543" i="40" s="1"/>
  <c r="R1543" i="40"/>
  <c r="S1543" i="40" s="1"/>
  <c r="T1543" i="40" s="1"/>
  <c r="M1543" i="40"/>
  <c r="P1543" i="40"/>
  <c r="Q1543" i="40"/>
  <c r="H1544" i="40" l="1"/>
  <c r="X1544" i="40" s="1"/>
  <c r="N1544" i="40" s="1"/>
  <c r="G1544" i="40" s="1"/>
  <c r="U1543" i="40"/>
  <c r="W1543" i="40" s="1"/>
  <c r="V1543" i="40"/>
  <c r="AT695" i="40" s="1"/>
  <c r="J1544" i="40"/>
  <c r="K1544" i="40" s="1"/>
  <c r="AY695" i="40" l="1"/>
  <c r="BB695" i="40" s="1"/>
  <c r="AZ695" i="40"/>
  <c r="AW695" i="40"/>
  <c r="BA695" i="40" s="1"/>
  <c r="O1544" i="40"/>
  <c r="I1544" i="40" s="1"/>
  <c r="L1544" i="40" s="1"/>
  <c r="R1544" i="40" l="1"/>
  <c r="S1544" i="40" s="1"/>
  <c r="T1544" i="40" s="1"/>
  <c r="M1544" i="40"/>
  <c r="P1544" i="40"/>
  <c r="V1544" i="40" s="1"/>
  <c r="AT696" i="40" s="1"/>
  <c r="Q1544" i="40"/>
  <c r="AZ696" i="40" l="1"/>
  <c r="AY696" i="40"/>
  <c r="BB696" i="40" s="1"/>
  <c r="AW696" i="40"/>
  <c r="BA696" i="40" s="1"/>
  <c r="U1544" i="40"/>
  <c r="H1545" i="40"/>
  <c r="X1545" i="40" s="1"/>
  <c r="N1545" i="40" s="1"/>
  <c r="G1545" i="40" s="1"/>
  <c r="W1544" i="40"/>
  <c r="J1545" i="40"/>
  <c r="K1545" i="40" s="1"/>
  <c r="O1545" i="40" l="1"/>
  <c r="I1545" i="40" l="1"/>
  <c r="R1545" i="40"/>
  <c r="L1545" i="40"/>
  <c r="Q1545" i="40"/>
  <c r="H1546" i="40" l="1"/>
  <c r="X1546" i="40" s="1"/>
  <c r="N1546" i="40" s="1"/>
  <c r="G1546" i="40" s="1"/>
  <c r="P1545" i="40"/>
  <c r="V1545" i="40" s="1"/>
  <c r="AT697" i="40" s="1"/>
  <c r="S1545" i="40"/>
  <c r="T1545" i="40" s="1"/>
  <c r="J1546" i="40"/>
  <c r="K1546" i="40" s="1"/>
  <c r="M1545" i="40"/>
  <c r="U1545" i="40" l="1"/>
  <c r="W1545" i="40" s="1"/>
  <c r="AZ697" i="40"/>
  <c r="AY697" i="40"/>
  <c r="BB697" i="40" s="1"/>
  <c r="AW697" i="40"/>
  <c r="BA697" i="40" s="1"/>
  <c r="O1546" i="40"/>
  <c r="I1546" i="40" s="1"/>
  <c r="L1546" i="40" s="1"/>
  <c r="Q1546" i="40"/>
  <c r="H1547" i="40" l="1"/>
  <c r="X1547" i="40" s="1"/>
  <c r="N1547" i="40" s="1"/>
  <c r="G1547" i="40" s="1"/>
  <c r="R1546" i="40"/>
  <c r="S1546" i="40" s="1"/>
  <c r="T1546" i="40" s="1"/>
  <c r="J1547" i="40"/>
  <c r="K1547" i="40" s="1"/>
  <c r="M1546" i="40"/>
  <c r="U1546" i="40" s="1"/>
  <c r="W1546" i="40" s="1"/>
  <c r="P1546" i="40"/>
  <c r="V1546" i="40" s="1"/>
  <c r="AT698" i="40" s="1"/>
  <c r="AZ698" i="40" l="1"/>
  <c r="AY698" i="40"/>
  <c r="BB698" i="40" s="1"/>
  <c r="AW698" i="40"/>
  <c r="BA698" i="40" s="1"/>
  <c r="O1547" i="40"/>
  <c r="I1547" i="40" s="1"/>
  <c r="L1547" i="40" s="1"/>
  <c r="R1547" i="40" l="1"/>
  <c r="S1547" i="40" s="1"/>
  <c r="T1547" i="40" s="1"/>
  <c r="M1547" i="40"/>
  <c r="U1547" i="40" s="1"/>
  <c r="P1547" i="40"/>
  <c r="V1547" i="40" s="1"/>
  <c r="AT699" i="40" s="1"/>
  <c r="Q1547" i="40"/>
  <c r="AZ699" i="40" l="1"/>
  <c r="AY699" i="40"/>
  <c r="BB699" i="40" s="1"/>
  <c r="AW699" i="40"/>
  <c r="BA699" i="40" s="1"/>
  <c r="H1548" i="40"/>
  <c r="X1548" i="40" s="1"/>
  <c r="N1548" i="40" s="1"/>
  <c r="G1548" i="40" s="1"/>
  <c r="W1547" i="40"/>
  <c r="J1548" i="40"/>
  <c r="K1548" i="40" s="1"/>
  <c r="O1548" i="40" l="1"/>
  <c r="I1548" i="40" l="1"/>
  <c r="L1548" i="40" s="1"/>
  <c r="R1548" i="40"/>
  <c r="S1548" i="40" s="1"/>
  <c r="T1548" i="40" s="1"/>
  <c r="M1548" i="40"/>
  <c r="U1548" i="40" s="1"/>
  <c r="P1548" i="40"/>
  <c r="Q1548" i="40"/>
  <c r="H1549" i="40" l="1"/>
  <c r="X1549" i="40" s="1"/>
  <c r="N1549" i="40" s="1"/>
  <c r="G1549" i="40" s="1"/>
  <c r="W1548" i="40"/>
  <c r="V1548" i="40"/>
  <c r="AT700" i="40" s="1"/>
  <c r="J1549" i="40"/>
  <c r="K1549" i="40" s="1"/>
  <c r="AZ700" i="40" l="1"/>
  <c r="AY700" i="40"/>
  <c r="BB700" i="40" s="1"/>
  <c r="AW700" i="40"/>
  <c r="BA700" i="40" s="1"/>
  <c r="O1549" i="40"/>
  <c r="I1549" i="40" l="1"/>
  <c r="L1549" i="40" s="1"/>
  <c r="R1549" i="40"/>
  <c r="S1549" i="40" s="1"/>
  <c r="T1549" i="40" s="1"/>
  <c r="M1549" i="40"/>
  <c r="U1549" i="40" s="1"/>
  <c r="P1549" i="40"/>
  <c r="Q1549" i="40"/>
  <c r="H1550" i="40" l="1"/>
  <c r="X1550" i="40" s="1"/>
  <c r="N1550" i="40" s="1"/>
  <c r="G1550" i="40" s="1"/>
  <c r="W1549" i="40"/>
  <c r="V1549" i="40"/>
  <c r="AT701" i="40" s="1"/>
  <c r="J1550" i="40"/>
  <c r="K1550" i="40" s="1"/>
  <c r="AZ701" i="40" l="1"/>
  <c r="AY701" i="40"/>
  <c r="BB701" i="40" s="1"/>
  <c r="AW701" i="40"/>
  <c r="BA701" i="40" s="1"/>
  <c r="O1550" i="40"/>
  <c r="I1550" i="40" l="1"/>
  <c r="R1550" i="40"/>
  <c r="S1550" i="40" s="1"/>
  <c r="T1550" i="40" s="1"/>
  <c r="L1550" i="40"/>
  <c r="Q1550" i="40"/>
  <c r="H1551" i="40" l="1"/>
  <c r="X1551" i="40" s="1"/>
  <c r="N1551" i="40" s="1"/>
  <c r="G1551" i="40" s="1"/>
  <c r="P1550" i="40"/>
  <c r="V1550" i="40" s="1"/>
  <c r="AT702" i="40" s="1"/>
  <c r="J1551" i="40"/>
  <c r="K1551" i="40" s="1"/>
  <c r="M1550" i="40"/>
  <c r="U1550" i="40" s="1"/>
  <c r="W1550" i="40" s="1"/>
  <c r="AZ702" i="40" l="1"/>
  <c r="AW702" i="40"/>
  <c r="BA702" i="40" s="1"/>
  <c r="AY702" i="40"/>
  <c r="BB702" i="40" s="1"/>
  <c r="O1551" i="40"/>
  <c r="I1551" i="40" l="1"/>
  <c r="L1551" i="40" s="1"/>
  <c r="R1551" i="40"/>
  <c r="S1551" i="40" s="1"/>
  <c r="T1551" i="40" s="1"/>
  <c r="M1551" i="40"/>
  <c r="P1551" i="40"/>
  <c r="Q1551" i="40"/>
  <c r="U1551" i="40" l="1"/>
  <c r="H1552" i="40"/>
  <c r="X1552" i="40" s="1"/>
  <c r="N1552" i="40" s="1"/>
  <c r="G1552" i="40" s="1"/>
  <c r="W1551" i="40"/>
  <c r="V1551" i="40"/>
  <c r="AT703" i="40" s="1"/>
  <c r="J1552" i="40"/>
  <c r="K1552" i="40" s="1"/>
  <c r="AZ703" i="40" l="1"/>
  <c r="AW703" i="40"/>
  <c r="BA703" i="40" s="1"/>
  <c r="AY703" i="40"/>
  <c r="BB703" i="40" s="1"/>
  <c r="O1552" i="40"/>
  <c r="I1552" i="40" l="1"/>
  <c r="L1552" i="40" s="1"/>
  <c r="P1552" i="40" s="1"/>
  <c r="R1552" i="40"/>
  <c r="S1552" i="40" s="1"/>
  <c r="T1552" i="40" s="1"/>
  <c r="Q1552" i="40"/>
  <c r="M1552" i="40" l="1"/>
  <c r="U1552" i="40" s="1"/>
  <c r="H1553" i="40"/>
  <c r="X1553" i="40" s="1"/>
  <c r="N1553" i="40" s="1"/>
  <c r="G1553" i="40" s="1"/>
  <c r="W1552" i="40"/>
  <c r="V1552" i="40"/>
  <c r="AT704" i="40" s="1"/>
  <c r="J1553" i="40"/>
  <c r="K1553" i="40" s="1"/>
  <c r="AZ704" i="40" l="1"/>
  <c r="AW704" i="40"/>
  <c r="BA704" i="40" s="1"/>
  <c r="AY704" i="40"/>
  <c r="BB704" i="40" s="1"/>
  <c r="O1553" i="40"/>
  <c r="I1553" i="40" l="1"/>
  <c r="L1553" i="40" s="1"/>
  <c r="R1553" i="40"/>
  <c r="S1553" i="40" s="1"/>
  <c r="T1553" i="40" s="1"/>
  <c r="M1553" i="40"/>
  <c r="P1553" i="40"/>
  <c r="Q1553" i="40"/>
  <c r="H1554" i="40" l="1"/>
  <c r="X1554" i="40" s="1"/>
  <c r="N1554" i="40" s="1"/>
  <c r="G1554" i="40" s="1"/>
  <c r="U1553" i="40"/>
  <c r="W1553" i="40" s="1"/>
  <c r="V1553" i="40"/>
  <c r="AT705" i="40" s="1"/>
  <c r="J1554" i="40"/>
  <c r="K1554" i="40" s="1"/>
  <c r="AY705" i="40" l="1"/>
  <c r="BB705" i="40" s="1"/>
  <c r="AZ705" i="40"/>
  <c r="AW705" i="40"/>
  <c r="BA705" i="40" s="1"/>
  <c r="O1554" i="40"/>
  <c r="I1554" i="40" s="1"/>
  <c r="L1554" i="40" s="1"/>
  <c r="R1554" i="40" l="1"/>
  <c r="S1554" i="40" s="1"/>
  <c r="T1554" i="40" s="1"/>
  <c r="M1554" i="40"/>
  <c r="U1554" i="40" s="1"/>
  <c r="P1554" i="40"/>
  <c r="V1554" i="40" s="1"/>
  <c r="AT706" i="40" s="1"/>
  <c r="Q1554" i="40"/>
  <c r="AY706" i="40" l="1"/>
  <c r="BB706" i="40" s="1"/>
  <c r="AZ706" i="40"/>
  <c r="AW706" i="40"/>
  <c r="BA706" i="40" s="1"/>
  <c r="H1555" i="40"/>
  <c r="X1555" i="40" s="1"/>
  <c r="N1555" i="40" s="1"/>
  <c r="G1555" i="40" s="1"/>
  <c r="W1554" i="40"/>
  <c r="J1555" i="40"/>
  <c r="K1555" i="40" s="1"/>
  <c r="O1555" i="40" l="1"/>
  <c r="I1555" i="40" l="1"/>
  <c r="L1555" i="40" s="1"/>
  <c r="R1555" i="40"/>
  <c r="S1555" i="40" s="1"/>
  <c r="T1555" i="40" s="1"/>
  <c r="M1555" i="40"/>
  <c r="P1555" i="40"/>
  <c r="Q1555" i="40"/>
  <c r="U1555" i="40" l="1"/>
  <c r="H1556" i="40"/>
  <c r="X1556" i="40" s="1"/>
  <c r="N1556" i="40" s="1"/>
  <c r="G1556" i="40" s="1"/>
  <c r="W1555" i="40"/>
  <c r="V1555" i="40"/>
  <c r="AT707" i="40" s="1"/>
  <c r="J1556" i="40"/>
  <c r="K1556" i="40" s="1"/>
  <c r="AY707" i="40" l="1"/>
  <c r="BB707" i="40" s="1"/>
  <c r="AW707" i="40"/>
  <c r="BA707" i="40" s="1"/>
  <c r="AZ707" i="40"/>
  <c r="O1556" i="40"/>
  <c r="I1556" i="40" l="1"/>
  <c r="L1556" i="40" s="1"/>
  <c r="R1556" i="40"/>
  <c r="S1556" i="40" s="1"/>
  <c r="T1556" i="40" s="1"/>
  <c r="M1556" i="40"/>
  <c r="P1556" i="40"/>
  <c r="Q1556" i="40"/>
  <c r="U1556" i="40" l="1"/>
  <c r="H1557" i="40"/>
  <c r="X1557" i="40" s="1"/>
  <c r="N1557" i="40" s="1"/>
  <c r="G1557" i="40" s="1"/>
  <c r="W1556" i="40"/>
  <c r="V1556" i="40"/>
  <c r="AT708" i="40" s="1"/>
  <c r="J1557" i="40"/>
  <c r="K1557" i="40" s="1"/>
  <c r="AW708" i="40" l="1"/>
  <c r="BA708" i="40" s="1"/>
  <c r="AY708" i="40"/>
  <c r="BB708" i="40" s="1"/>
  <c r="AZ708" i="40"/>
  <c r="O1557" i="40"/>
  <c r="I1557" i="40" l="1"/>
  <c r="L1557" i="40" s="1"/>
  <c r="R1557" i="40"/>
  <c r="S1557" i="40" s="1"/>
  <c r="T1557" i="40" s="1"/>
  <c r="M1557" i="40"/>
  <c r="P1557" i="40"/>
  <c r="Q1557" i="40"/>
  <c r="H1558" i="40" l="1"/>
  <c r="X1558" i="40" s="1"/>
  <c r="N1558" i="40" s="1"/>
  <c r="G1558" i="40" s="1"/>
  <c r="U1557" i="40"/>
  <c r="W1557" i="40" s="1"/>
  <c r="V1557" i="40"/>
  <c r="AT709" i="40" s="1"/>
  <c r="J1558" i="40"/>
  <c r="K1558" i="40" s="1"/>
  <c r="AW709" i="40" l="1"/>
  <c r="BA709" i="40" s="1"/>
  <c r="AY709" i="40"/>
  <c r="BB709" i="40" s="1"/>
  <c r="AZ709" i="40"/>
  <c r="O1558" i="40"/>
  <c r="I1558" i="40" l="1"/>
  <c r="L1558" i="40" s="1"/>
  <c r="P1558" i="40" s="1"/>
  <c r="R1558" i="40"/>
  <c r="S1558" i="40" s="1"/>
  <c r="T1558" i="40" s="1"/>
  <c r="Q1558" i="40"/>
  <c r="H1559" i="40" l="1"/>
  <c r="X1559" i="40" s="1"/>
  <c r="N1559" i="40" s="1"/>
  <c r="G1559" i="40" s="1"/>
  <c r="M1558" i="40"/>
  <c r="U1558" i="40" s="1"/>
  <c r="W1558" i="40" s="1"/>
  <c r="V1558" i="40"/>
  <c r="AT710" i="40" s="1"/>
  <c r="J1559" i="40"/>
  <c r="K1559" i="40" s="1"/>
  <c r="AW710" i="40" l="1"/>
  <c r="BA710" i="40" s="1"/>
  <c r="AY710" i="40"/>
  <c r="BB710" i="40" s="1"/>
  <c r="AZ710" i="40"/>
  <c r="O1559" i="40"/>
  <c r="I1559" i="40" l="1"/>
  <c r="L1559" i="40" s="1"/>
  <c r="P1559" i="40" s="1"/>
  <c r="R1559" i="40"/>
  <c r="S1559" i="40" s="1"/>
  <c r="T1559" i="40" s="1"/>
  <c r="Q1559" i="40"/>
  <c r="M1559" i="40" l="1"/>
  <c r="U1559" i="40" s="1"/>
  <c r="H1560" i="40"/>
  <c r="X1560" i="40" s="1"/>
  <c r="N1560" i="40" s="1"/>
  <c r="G1560" i="40" s="1"/>
  <c r="W1559" i="40"/>
  <c r="V1559" i="40"/>
  <c r="AT711" i="40" s="1"/>
  <c r="J1560" i="40"/>
  <c r="K1560" i="40" s="1"/>
  <c r="AW711" i="40" l="1"/>
  <c r="BA711" i="40" s="1"/>
  <c r="AZ711" i="40"/>
  <c r="AY711" i="40"/>
  <c r="BB711" i="40" s="1"/>
  <c r="O1560" i="40"/>
  <c r="I1560" i="40" s="1"/>
  <c r="R1560" i="40" l="1"/>
  <c r="S1560" i="40" s="1"/>
  <c r="T1560" i="40" s="1"/>
  <c r="L1560" i="40"/>
  <c r="Q1560" i="40"/>
  <c r="P1560" i="40" l="1"/>
  <c r="V1560" i="40"/>
  <c r="AT712" i="40" s="1"/>
  <c r="H1561" i="40"/>
  <c r="X1561" i="40" s="1"/>
  <c r="N1561" i="40" s="1"/>
  <c r="G1561" i="40" s="1"/>
  <c r="M1560" i="40"/>
  <c r="U1560" i="40" s="1"/>
  <c r="W1560" i="40" s="1"/>
  <c r="AZ712" i="40" l="1"/>
  <c r="AY712" i="40"/>
  <c r="BB712" i="40" s="1"/>
  <c r="AW712" i="40"/>
  <c r="BA712" i="40" s="1"/>
  <c r="J1561" i="40"/>
  <c r="K1561" i="40" s="1"/>
  <c r="O1561" i="40" s="1"/>
  <c r="I1561" i="40" l="1"/>
  <c r="R1561" i="40"/>
  <c r="S1561" i="40" s="1"/>
  <c r="T1561" i="40" s="1"/>
  <c r="L1561" i="40"/>
  <c r="Q1561" i="40"/>
  <c r="H1562" i="40" l="1"/>
  <c r="X1562" i="40" s="1"/>
  <c r="N1562" i="40" s="1"/>
  <c r="G1562" i="40" s="1"/>
  <c r="P1561" i="40"/>
  <c r="V1561" i="40" s="1"/>
  <c r="AT713" i="40" s="1"/>
  <c r="J1562" i="40"/>
  <c r="K1562" i="40" s="1"/>
  <c r="M1561" i="40"/>
  <c r="U1561" i="40" s="1"/>
  <c r="W1561" i="40" s="1"/>
  <c r="AZ713" i="40" l="1"/>
  <c r="AY713" i="40"/>
  <c r="BB713" i="40" s="1"/>
  <c r="AW713" i="40"/>
  <c r="BA713" i="40" s="1"/>
  <c r="O1562" i="40"/>
  <c r="I1562" i="40" l="1"/>
  <c r="L1562" i="40" s="1"/>
  <c r="R1562" i="40"/>
  <c r="M1562" i="40"/>
  <c r="P1562" i="40"/>
  <c r="Q1562" i="40"/>
  <c r="H1563" i="40" l="1"/>
  <c r="X1563" i="40" s="1"/>
  <c r="N1563" i="40" s="1"/>
  <c r="G1563" i="40" s="1"/>
  <c r="S1562" i="40"/>
  <c r="T1562" i="40" s="1"/>
  <c r="V1562" i="40"/>
  <c r="AT714" i="40" s="1"/>
  <c r="J1563" i="40"/>
  <c r="K1563" i="40" s="1"/>
  <c r="AZ714" i="40" l="1"/>
  <c r="AW714" i="40"/>
  <c r="BA714" i="40" s="1"/>
  <c r="AY714" i="40"/>
  <c r="BB714" i="40" s="1"/>
  <c r="U1562" i="40"/>
  <c r="W1562" i="40" s="1"/>
  <c r="O1563" i="40"/>
  <c r="I1563" i="40" s="1"/>
  <c r="L1563" i="40" s="1"/>
  <c r="R1563" i="40" l="1"/>
  <c r="S1563" i="40" s="1"/>
  <c r="T1563" i="40" s="1"/>
  <c r="M1563" i="40"/>
  <c r="U1563" i="40" s="1"/>
  <c r="P1563" i="40"/>
  <c r="V1563" i="40" s="1"/>
  <c r="AT715" i="40" s="1"/>
  <c r="Q1563" i="40"/>
  <c r="AZ715" i="40" l="1"/>
  <c r="AY715" i="40"/>
  <c r="BB715" i="40" s="1"/>
  <c r="AW715" i="40"/>
  <c r="BA715" i="40" s="1"/>
  <c r="H1564" i="40"/>
  <c r="X1564" i="40" s="1"/>
  <c r="N1564" i="40" s="1"/>
  <c r="G1564" i="40" s="1"/>
  <c r="W1563" i="40"/>
  <c r="J1564" i="40"/>
  <c r="K1564" i="40" s="1"/>
  <c r="O1564" i="40" l="1"/>
  <c r="I1564" i="40" l="1"/>
  <c r="L1564" i="40" s="1"/>
  <c r="R1564" i="40"/>
  <c r="M1564" i="40"/>
  <c r="P1564" i="40"/>
  <c r="Q1564" i="40"/>
  <c r="S1564" i="40" l="1"/>
  <c r="T1564" i="40"/>
  <c r="H1565" i="40"/>
  <c r="X1565" i="40" s="1"/>
  <c r="N1565" i="40" s="1"/>
  <c r="G1565" i="40" s="1"/>
  <c r="U1564" i="40"/>
  <c r="W1564" i="40" s="1"/>
  <c r="V1564" i="40"/>
  <c r="AT716" i="40" s="1"/>
  <c r="J1565" i="40"/>
  <c r="K1565" i="40" s="1"/>
  <c r="AZ716" i="40" l="1"/>
  <c r="AY716" i="40"/>
  <c r="BB716" i="40" s="1"/>
  <c r="AW716" i="40"/>
  <c r="BA716" i="40" s="1"/>
  <c r="O1565" i="40"/>
  <c r="I1565" i="40" s="1"/>
  <c r="L1565" i="40" s="1"/>
  <c r="R1565" i="40" l="1"/>
  <c r="M1565" i="40"/>
  <c r="P1565" i="40"/>
  <c r="V1565" i="40" s="1"/>
  <c r="AT717" i="40" s="1"/>
  <c r="Q1565" i="40"/>
  <c r="AZ717" i="40" l="1"/>
  <c r="AY717" i="40"/>
  <c r="BB717" i="40" s="1"/>
  <c r="AW717" i="40"/>
  <c r="BA717" i="40" s="1"/>
  <c r="H1566" i="40"/>
  <c r="X1566" i="40" s="1"/>
  <c r="N1566" i="40" s="1"/>
  <c r="G1566" i="40" s="1"/>
  <c r="S1565" i="40"/>
  <c r="T1565" i="40"/>
  <c r="J1566" i="40"/>
  <c r="K1566" i="40" s="1"/>
  <c r="U1565" i="40" l="1"/>
  <c r="W1565" i="40" s="1"/>
  <c r="O1566" i="40"/>
  <c r="I1566" i="40" s="1"/>
  <c r="L1566" i="40" s="1"/>
  <c r="R1566" i="40" l="1"/>
  <c r="S1566" i="40" s="1"/>
  <c r="T1566" i="40" s="1"/>
  <c r="M1566" i="40"/>
  <c r="U1566" i="40" s="1"/>
  <c r="P1566" i="40"/>
  <c r="V1566" i="40" s="1"/>
  <c r="AT718" i="40" s="1"/>
  <c r="Q1566" i="40"/>
  <c r="AZ718" i="40" l="1"/>
  <c r="AY718" i="40"/>
  <c r="BB718" i="40" s="1"/>
  <c r="AW718" i="40"/>
  <c r="BA718" i="40" s="1"/>
  <c r="H1567" i="40"/>
  <c r="X1567" i="40" s="1"/>
  <c r="N1567" i="40" s="1"/>
  <c r="G1567" i="40" s="1"/>
  <c r="W1566" i="40"/>
  <c r="J1567" i="40"/>
  <c r="K1567" i="40" s="1"/>
  <c r="O1567" i="40" l="1"/>
  <c r="I1567" i="40" l="1"/>
  <c r="L1567" i="40" s="1"/>
  <c r="R1567" i="40"/>
  <c r="S1567" i="40" s="1"/>
  <c r="T1567" i="40" s="1"/>
  <c r="M1567" i="40"/>
  <c r="U1567" i="40" s="1"/>
  <c r="P1567" i="40"/>
  <c r="Q1567" i="40"/>
  <c r="H1568" i="40" l="1"/>
  <c r="X1568" i="40" s="1"/>
  <c r="N1568" i="40" s="1"/>
  <c r="G1568" i="40" s="1"/>
  <c r="W1567" i="40"/>
  <c r="V1567" i="40"/>
  <c r="AT719" i="40" s="1"/>
  <c r="J1568" i="40"/>
  <c r="K1568" i="40" s="1"/>
  <c r="AY719" i="40" l="1"/>
  <c r="BB719" i="40" s="1"/>
  <c r="AZ719" i="40"/>
  <c r="AW719" i="40"/>
  <c r="BA719" i="40" s="1"/>
  <c r="O1568" i="40"/>
  <c r="I1568" i="40" l="1"/>
  <c r="L1568" i="40" s="1"/>
  <c r="R1568" i="40"/>
  <c r="S1568" i="40" s="1"/>
  <c r="T1568" i="40" s="1"/>
  <c r="M1568" i="40"/>
  <c r="U1568" i="40" s="1"/>
  <c r="P1568" i="40"/>
  <c r="Q1568" i="40"/>
  <c r="H1569" i="40" l="1"/>
  <c r="X1569" i="40" s="1"/>
  <c r="N1569" i="40" s="1"/>
  <c r="G1569" i="40" s="1"/>
  <c r="W1568" i="40"/>
  <c r="V1568" i="40"/>
  <c r="AT720" i="40" s="1"/>
  <c r="J1569" i="40"/>
  <c r="K1569" i="40" s="1"/>
  <c r="AZ720" i="40" l="1"/>
  <c r="AY720" i="40"/>
  <c r="BB720" i="40" s="1"/>
  <c r="AW720" i="40"/>
  <c r="BA720" i="40" s="1"/>
  <c r="O1569" i="40"/>
  <c r="I1569" i="40" l="1"/>
  <c r="L1569" i="40" s="1"/>
  <c r="R1569" i="40"/>
  <c r="S1569" i="40" s="1"/>
  <c r="T1569" i="40" s="1"/>
  <c r="M1569" i="40"/>
  <c r="U1569" i="40" s="1"/>
  <c r="P1569" i="40"/>
  <c r="Q1569" i="40"/>
  <c r="H1570" i="40" l="1"/>
  <c r="X1570" i="40" s="1"/>
  <c r="N1570" i="40" s="1"/>
  <c r="G1570" i="40" s="1"/>
  <c r="W1569" i="40"/>
  <c r="V1569" i="40"/>
  <c r="AT721" i="40" s="1"/>
  <c r="J1570" i="40"/>
  <c r="K1570" i="40" s="1"/>
  <c r="AZ721" i="40" l="1"/>
  <c r="AY721" i="40"/>
  <c r="BB721" i="40" s="1"/>
  <c r="AW721" i="40"/>
  <c r="BA721" i="40" s="1"/>
  <c r="O1570" i="40"/>
  <c r="I1570" i="40" l="1"/>
  <c r="L1570" i="40" s="1"/>
  <c r="R1570" i="40"/>
  <c r="S1570" i="40" s="1"/>
  <c r="T1570" i="40" s="1"/>
  <c r="M1570" i="40"/>
  <c r="U1570" i="40" s="1"/>
  <c r="P1570" i="40"/>
  <c r="Q1570" i="40"/>
  <c r="H1571" i="40" l="1"/>
  <c r="X1571" i="40" s="1"/>
  <c r="N1571" i="40" s="1"/>
  <c r="G1571" i="40" s="1"/>
  <c r="W1570" i="40"/>
  <c r="V1570" i="40"/>
  <c r="AT722" i="40" s="1"/>
  <c r="J1571" i="40"/>
  <c r="K1571" i="40" s="1"/>
  <c r="AZ722" i="40" l="1"/>
  <c r="AY722" i="40"/>
  <c r="BB722" i="40" s="1"/>
  <c r="AW722" i="40"/>
  <c r="BA722" i="40" s="1"/>
  <c r="O1571" i="40"/>
  <c r="I1571" i="40" l="1"/>
  <c r="R1571" i="40"/>
  <c r="S1571" i="40" s="1"/>
  <c r="T1571" i="40" s="1"/>
  <c r="L1571" i="40"/>
  <c r="Q1571" i="40"/>
  <c r="H1572" i="40" l="1"/>
  <c r="X1572" i="40" s="1"/>
  <c r="N1572" i="40" s="1"/>
  <c r="G1572" i="40" s="1"/>
  <c r="P1571" i="40"/>
  <c r="V1571" i="40" s="1"/>
  <c r="AT723" i="40" s="1"/>
  <c r="J1572" i="40"/>
  <c r="K1572" i="40" s="1"/>
  <c r="M1571" i="40"/>
  <c r="U1571" i="40" s="1"/>
  <c r="W1571" i="40" s="1"/>
  <c r="AZ723" i="40" l="1"/>
  <c r="AY723" i="40"/>
  <c r="BB723" i="40" s="1"/>
  <c r="AW723" i="40"/>
  <c r="BA723" i="40" s="1"/>
  <c r="O1572" i="40"/>
  <c r="I1572" i="40" l="1"/>
  <c r="L1572" i="40" s="1"/>
  <c r="R1572" i="40"/>
  <c r="S1572" i="40" s="1"/>
  <c r="T1572" i="40" s="1"/>
  <c r="M1572" i="40"/>
  <c r="U1572" i="40" s="1"/>
  <c r="P1572" i="40"/>
  <c r="Q1572" i="40"/>
  <c r="H1573" i="40" l="1"/>
  <c r="X1573" i="40" s="1"/>
  <c r="N1573" i="40" s="1"/>
  <c r="G1573" i="40" s="1"/>
  <c r="W1572" i="40"/>
  <c r="V1572" i="40"/>
  <c r="AT724" i="40" s="1"/>
  <c r="J1573" i="40"/>
  <c r="K1573" i="40" s="1"/>
  <c r="AZ724" i="40" l="1"/>
  <c r="AY724" i="40"/>
  <c r="BB724" i="40" s="1"/>
  <c r="AW724" i="40"/>
  <c r="BA724" i="40" s="1"/>
  <c r="O1573" i="40"/>
  <c r="I1573" i="40" l="1"/>
  <c r="R1573" i="40"/>
  <c r="S1573" i="40" s="1"/>
  <c r="T1573" i="40" s="1"/>
  <c r="L1573" i="40"/>
  <c r="M1573" i="40" s="1"/>
  <c r="U1573" i="40" s="1"/>
  <c r="Q1573" i="40"/>
  <c r="H1574" i="40" l="1"/>
  <c r="X1574" i="40" s="1"/>
  <c r="N1574" i="40" s="1"/>
  <c r="G1574" i="40" s="1"/>
  <c r="W1573" i="40"/>
  <c r="P1573" i="40"/>
  <c r="V1573" i="40" s="1"/>
  <c r="AT725" i="40" s="1"/>
  <c r="J1574" i="40"/>
  <c r="K1574" i="40" s="1"/>
  <c r="AZ725" i="40" l="1"/>
  <c r="AY725" i="40"/>
  <c r="BB725" i="40" s="1"/>
  <c r="AW725" i="40"/>
  <c r="BA725" i="40" s="1"/>
  <c r="O1574" i="40"/>
  <c r="I1574" i="40" l="1"/>
  <c r="R1574" i="40"/>
  <c r="S1574" i="40" s="1"/>
  <c r="T1574" i="40" s="1"/>
  <c r="L1574" i="40"/>
  <c r="Q1574" i="40"/>
  <c r="H1575" i="40" l="1"/>
  <c r="X1575" i="40" s="1"/>
  <c r="N1575" i="40" s="1"/>
  <c r="G1575" i="40" s="1"/>
  <c r="P1574" i="40"/>
  <c r="V1574" i="40" s="1"/>
  <c r="AT726" i="40" s="1"/>
  <c r="J1575" i="40"/>
  <c r="K1575" i="40" s="1"/>
  <c r="M1574" i="40"/>
  <c r="U1574" i="40" s="1"/>
  <c r="W1574" i="40" s="1"/>
  <c r="AZ726" i="40" l="1"/>
  <c r="AY726" i="40"/>
  <c r="BB726" i="40" s="1"/>
  <c r="AW726" i="40"/>
  <c r="BA726" i="40" s="1"/>
  <c r="O1575" i="40"/>
  <c r="I1575" i="40" l="1"/>
  <c r="L1575" i="40" s="1"/>
  <c r="R1575" i="40"/>
  <c r="S1575" i="40" s="1"/>
  <c r="T1575" i="40" s="1"/>
  <c r="M1575" i="40"/>
  <c r="P1575" i="40"/>
  <c r="Q1575" i="40"/>
  <c r="H1576" i="40" l="1"/>
  <c r="X1576" i="40" s="1"/>
  <c r="N1576" i="40" s="1"/>
  <c r="G1576" i="40" s="1"/>
  <c r="U1575" i="40"/>
  <c r="W1575" i="40" s="1"/>
  <c r="V1575" i="40"/>
  <c r="AT727" i="40" s="1"/>
  <c r="J1576" i="40"/>
  <c r="K1576" i="40" s="1"/>
  <c r="AY727" i="40" l="1"/>
  <c r="BB727" i="40" s="1"/>
  <c r="AW727" i="40"/>
  <c r="BA727" i="40" s="1"/>
  <c r="AZ727" i="40"/>
  <c r="O1576" i="40"/>
  <c r="I1576" i="40" s="1"/>
  <c r="L1576" i="40" s="1"/>
  <c r="R1576" i="40" l="1"/>
  <c r="M1576" i="40"/>
  <c r="P1576" i="40"/>
  <c r="V1576" i="40" s="1"/>
  <c r="AT728" i="40" s="1"/>
  <c r="Q1576" i="40"/>
  <c r="AZ728" i="40" l="1"/>
  <c r="AW728" i="40"/>
  <c r="BA728" i="40" s="1"/>
  <c r="AY728" i="40"/>
  <c r="BB728" i="40" s="1"/>
  <c r="H1577" i="40"/>
  <c r="X1577" i="40" s="1"/>
  <c r="N1577" i="40" s="1"/>
  <c r="G1577" i="40" s="1"/>
  <c r="S1576" i="40"/>
  <c r="T1576" i="40" s="1"/>
  <c r="J1577" i="40"/>
  <c r="K1577" i="40" s="1"/>
  <c r="U1576" i="40" l="1"/>
  <c r="W1576" i="40" s="1"/>
  <c r="O1577" i="40"/>
  <c r="I1577" i="40" s="1"/>
  <c r="L1577" i="40" s="1"/>
  <c r="R1577" i="40" l="1"/>
  <c r="M1577" i="40"/>
  <c r="P1577" i="40"/>
  <c r="V1577" i="40" s="1"/>
  <c r="AT729" i="40" s="1"/>
  <c r="Q1577" i="40"/>
  <c r="AZ729" i="40" l="1"/>
  <c r="AW729" i="40"/>
  <c r="BA729" i="40" s="1"/>
  <c r="AY729" i="40"/>
  <c r="BB729" i="40" s="1"/>
  <c r="H1578" i="40"/>
  <c r="X1578" i="40" s="1"/>
  <c r="N1578" i="40" s="1"/>
  <c r="G1578" i="40" s="1"/>
  <c r="S1577" i="40"/>
  <c r="T1577" i="40"/>
  <c r="J1578" i="40"/>
  <c r="K1578" i="40" s="1"/>
  <c r="U1577" i="40" l="1"/>
  <c r="W1577" i="40" s="1"/>
  <c r="O1578" i="40"/>
  <c r="I1578" i="40" s="1"/>
  <c r="L1578" i="40" s="1"/>
  <c r="R1578" i="40" l="1"/>
  <c r="S1578" i="40" s="1"/>
  <c r="T1578" i="40" s="1"/>
  <c r="M1578" i="40"/>
  <c r="U1578" i="40" s="1"/>
  <c r="P1578" i="40"/>
  <c r="V1578" i="40" s="1"/>
  <c r="AT730" i="40" s="1"/>
  <c r="Q1578" i="40"/>
  <c r="AZ730" i="40" l="1"/>
  <c r="AW730" i="40"/>
  <c r="BA730" i="40" s="1"/>
  <c r="AY730" i="40"/>
  <c r="BB730" i="40" s="1"/>
  <c r="H1579" i="40"/>
  <c r="X1579" i="40" s="1"/>
  <c r="N1579" i="40" s="1"/>
  <c r="G1579" i="40" s="1"/>
  <c r="W1578" i="40"/>
  <c r="J1579" i="40"/>
  <c r="K1579" i="40" s="1"/>
  <c r="O1579" i="40" l="1"/>
  <c r="I1579" i="40" l="1"/>
  <c r="L1579" i="40" s="1"/>
  <c r="R1579" i="40"/>
  <c r="S1579" i="40" s="1"/>
  <c r="T1579" i="40" s="1"/>
  <c r="M1579" i="40"/>
  <c r="U1579" i="40" s="1"/>
  <c r="P1579" i="40"/>
  <c r="Q1579" i="40"/>
  <c r="H1580" i="40" l="1"/>
  <c r="X1580" i="40" s="1"/>
  <c r="N1580" i="40" s="1"/>
  <c r="G1580" i="40" s="1"/>
  <c r="W1579" i="40"/>
  <c r="V1579" i="40"/>
  <c r="AT731" i="40" s="1"/>
  <c r="J1580" i="40"/>
  <c r="K1580" i="40" s="1"/>
  <c r="AZ731" i="40" l="1"/>
  <c r="AW731" i="40"/>
  <c r="BA731" i="40" s="1"/>
  <c r="AY731" i="40"/>
  <c r="BB731" i="40" s="1"/>
  <c r="O1580" i="40"/>
  <c r="I1580" i="40" l="1"/>
  <c r="L1580" i="40" s="1"/>
  <c r="R1580" i="40"/>
  <c r="S1580" i="40" s="1"/>
  <c r="T1580" i="40" s="1"/>
  <c r="M1580" i="40"/>
  <c r="U1580" i="40" s="1"/>
  <c r="P1580" i="40"/>
  <c r="Q1580" i="40"/>
  <c r="H1581" i="40" l="1"/>
  <c r="X1581" i="40" s="1"/>
  <c r="N1581" i="40" s="1"/>
  <c r="G1581" i="40" s="1"/>
  <c r="W1580" i="40"/>
  <c r="V1580" i="40"/>
  <c r="AT732" i="40" s="1"/>
  <c r="J1581" i="40"/>
  <c r="K1581" i="40" s="1"/>
  <c r="AZ732" i="40" l="1"/>
  <c r="AW732" i="40"/>
  <c r="BA732" i="40" s="1"/>
  <c r="AY732" i="40"/>
  <c r="BB732" i="40" s="1"/>
  <c r="O1581" i="40"/>
  <c r="I1581" i="40" l="1"/>
  <c r="L1581" i="40" s="1"/>
  <c r="R1581" i="40"/>
  <c r="S1581" i="40" s="1"/>
  <c r="T1581" i="40" s="1"/>
  <c r="M1581" i="40"/>
  <c r="P1581" i="40"/>
  <c r="Q1581" i="40"/>
  <c r="U1581" i="40" l="1"/>
  <c r="H1582" i="40"/>
  <c r="X1582" i="40" s="1"/>
  <c r="N1582" i="40" s="1"/>
  <c r="G1582" i="40" s="1"/>
  <c r="W1581" i="40"/>
  <c r="V1581" i="40"/>
  <c r="AT733" i="40" s="1"/>
  <c r="J1582" i="40"/>
  <c r="K1582" i="40" s="1"/>
  <c r="AZ733" i="40" l="1"/>
  <c r="AW733" i="40"/>
  <c r="BA733" i="40" s="1"/>
  <c r="AY733" i="40"/>
  <c r="BB733" i="40" s="1"/>
  <c r="O1582" i="40"/>
  <c r="I1582" i="40" l="1"/>
  <c r="L1582" i="40" s="1"/>
  <c r="R1582" i="40"/>
  <c r="S1582" i="40" s="1"/>
  <c r="T1582" i="40" s="1"/>
  <c r="M1582" i="40"/>
  <c r="P1582" i="40"/>
  <c r="Q1582" i="40"/>
  <c r="U1582" i="40" l="1"/>
  <c r="H1583" i="40"/>
  <c r="X1583" i="40" s="1"/>
  <c r="N1583" i="40" s="1"/>
  <c r="G1583" i="40" s="1"/>
  <c r="W1582" i="40"/>
  <c r="V1582" i="40"/>
  <c r="AT734" i="40" s="1"/>
  <c r="J1583" i="40"/>
  <c r="K1583" i="40" s="1"/>
  <c r="AW734" i="40" l="1"/>
  <c r="BA734" i="40" s="1"/>
  <c r="AZ734" i="40"/>
  <c r="AY734" i="40"/>
  <c r="BB734" i="40" s="1"/>
  <c r="O1583" i="40"/>
  <c r="I1583" i="40" l="1"/>
  <c r="L1583" i="40" s="1"/>
  <c r="R1583" i="40"/>
  <c r="S1583" i="40" s="1"/>
  <c r="T1583" i="40" s="1"/>
  <c r="Q1583" i="40"/>
  <c r="H1584" i="40" l="1"/>
  <c r="X1584" i="40" s="1"/>
  <c r="N1584" i="40" s="1"/>
  <c r="G1584" i="40" s="1"/>
  <c r="P1583" i="40"/>
  <c r="V1583" i="40" s="1"/>
  <c r="AT735" i="40" s="1"/>
  <c r="J1584" i="40"/>
  <c r="K1584" i="40" s="1"/>
  <c r="M1583" i="40"/>
  <c r="U1583" i="40" s="1"/>
  <c r="W1583" i="40" s="1"/>
  <c r="AZ735" i="40" l="1"/>
  <c r="AY735" i="40"/>
  <c r="BB735" i="40" s="1"/>
  <c r="AW735" i="40"/>
  <c r="BA735" i="40" s="1"/>
  <c r="O1584" i="40"/>
  <c r="I1584" i="40" l="1"/>
  <c r="L1584" i="40" s="1"/>
  <c r="R1584" i="40"/>
  <c r="S1584" i="40" s="1"/>
  <c r="T1584" i="40" s="1"/>
  <c r="M1584" i="40"/>
  <c r="P1584" i="40"/>
  <c r="Q1584" i="40"/>
  <c r="U1584" i="40" l="1"/>
  <c r="H1585" i="40"/>
  <c r="X1585" i="40" s="1"/>
  <c r="N1585" i="40" s="1"/>
  <c r="G1585" i="40" s="1"/>
  <c r="W1584" i="40"/>
  <c r="V1584" i="40"/>
  <c r="AT736" i="40" s="1"/>
  <c r="J1585" i="40"/>
  <c r="K1585" i="40" s="1"/>
  <c r="AY736" i="40" l="1"/>
  <c r="BB736" i="40" s="1"/>
  <c r="AZ736" i="40"/>
  <c r="AW736" i="40"/>
  <c r="BA736" i="40" s="1"/>
  <c r="O1585" i="40"/>
  <c r="I1585" i="40" l="1"/>
  <c r="L1585" i="40" s="1"/>
  <c r="R1585" i="40"/>
  <c r="S1585" i="40" s="1"/>
  <c r="T1585" i="40" s="1"/>
  <c r="M1585" i="40"/>
  <c r="U1585" i="40" s="1"/>
  <c r="P1585" i="40"/>
  <c r="Q1585" i="40"/>
  <c r="H1586" i="40" l="1"/>
  <c r="X1586" i="40" s="1"/>
  <c r="N1586" i="40" s="1"/>
  <c r="G1586" i="40" s="1"/>
  <c r="W1585" i="40"/>
  <c r="V1585" i="40"/>
  <c r="AT737" i="40" s="1"/>
  <c r="J1586" i="40"/>
  <c r="K1586" i="40" s="1"/>
  <c r="AZ737" i="40" l="1"/>
  <c r="AY737" i="40"/>
  <c r="BB737" i="40" s="1"/>
  <c r="AW737" i="40"/>
  <c r="BA737" i="40" s="1"/>
  <c r="O1586" i="40"/>
  <c r="Q1586" i="40"/>
  <c r="H1587" i="40" l="1"/>
  <c r="X1587" i="40" s="1"/>
  <c r="N1587" i="40" s="1"/>
  <c r="G1587" i="40" s="1"/>
  <c r="I1586" i="40"/>
  <c r="R1586" i="40"/>
  <c r="S1586" i="40" s="1"/>
  <c r="T1586" i="40" s="1"/>
  <c r="J1587" i="40"/>
  <c r="K1587" i="40" s="1"/>
  <c r="L1586" i="40"/>
  <c r="P1586" i="40" l="1"/>
  <c r="V1586" i="40"/>
  <c r="AT738" i="40" s="1"/>
  <c r="M1586" i="40"/>
  <c r="U1586" i="40" s="1"/>
  <c r="W1586" i="40" s="1"/>
  <c r="O1587" i="40"/>
  <c r="I1587" i="40" s="1"/>
  <c r="AY738" i="40" l="1"/>
  <c r="BB738" i="40" s="1"/>
  <c r="AZ738" i="40"/>
  <c r="AW738" i="40"/>
  <c r="BA738" i="40" s="1"/>
  <c r="R1587" i="40"/>
  <c r="S1587" i="40" s="1"/>
  <c r="T1587" i="40" s="1"/>
  <c r="L1587" i="40"/>
  <c r="Q1587" i="40"/>
  <c r="P1587" i="40" l="1"/>
  <c r="V1587" i="40"/>
  <c r="AT739" i="40" s="1"/>
  <c r="H1588" i="40"/>
  <c r="X1588" i="40" s="1"/>
  <c r="N1588" i="40" s="1"/>
  <c r="G1588" i="40" s="1"/>
  <c r="J1588" i="40"/>
  <c r="K1588" i="40" s="1"/>
  <c r="M1587" i="40"/>
  <c r="U1587" i="40" s="1"/>
  <c r="W1587" i="40" s="1"/>
  <c r="AZ739" i="40" l="1"/>
  <c r="AY739" i="40"/>
  <c r="BB739" i="40" s="1"/>
  <c r="AW739" i="40"/>
  <c r="BA739" i="40" s="1"/>
  <c r="O1588" i="40"/>
  <c r="I1588" i="40" l="1"/>
  <c r="L1588" i="40" s="1"/>
  <c r="R1588" i="40"/>
  <c r="S1588" i="40" s="1"/>
  <c r="T1588" i="40" s="1"/>
  <c r="M1588" i="40"/>
  <c r="U1588" i="40" s="1"/>
  <c r="P1588" i="40"/>
  <c r="Q1588" i="40"/>
  <c r="H1589" i="40" l="1"/>
  <c r="X1589" i="40" s="1"/>
  <c r="N1589" i="40" s="1"/>
  <c r="G1589" i="40" s="1"/>
  <c r="W1588" i="40"/>
  <c r="V1588" i="40"/>
  <c r="AT740" i="40" s="1"/>
  <c r="J1589" i="40"/>
  <c r="K1589" i="40" s="1"/>
  <c r="AZ740" i="40" l="1"/>
  <c r="AY740" i="40"/>
  <c r="BB740" i="40" s="1"/>
  <c r="AW740" i="40"/>
  <c r="BA740" i="40" s="1"/>
  <c r="O1589" i="40"/>
  <c r="I1589" i="40" l="1"/>
  <c r="L1589" i="40" s="1"/>
  <c r="R1589" i="40"/>
  <c r="S1589" i="40" s="1"/>
  <c r="T1589" i="40" s="1"/>
  <c r="M1589" i="40"/>
  <c r="U1589" i="40" s="1"/>
  <c r="P1589" i="40"/>
  <c r="Q1589" i="40"/>
  <c r="H1590" i="40" l="1"/>
  <c r="X1590" i="40" s="1"/>
  <c r="N1590" i="40" s="1"/>
  <c r="G1590" i="40" s="1"/>
  <c r="W1589" i="40"/>
  <c r="V1589" i="40"/>
  <c r="AT741" i="40" s="1"/>
  <c r="J1590" i="40"/>
  <c r="K1590" i="40" s="1"/>
  <c r="AZ741" i="40" l="1"/>
  <c r="AY741" i="40"/>
  <c r="BB741" i="40" s="1"/>
  <c r="AW741" i="40"/>
  <c r="BA741" i="40" s="1"/>
  <c r="O1590" i="40"/>
  <c r="I1590" i="40" l="1"/>
  <c r="R1590" i="40"/>
  <c r="S1590" i="40" s="1"/>
  <c r="T1590" i="40" s="1"/>
  <c r="L1590" i="40"/>
  <c r="Q1590" i="40"/>
  <c r="H1591" i="40" l="1"/>
  <c r="X1591" i="40" s="1"/>
  <c r="N1591" i="40" s="1"/>
  <c r="G1591" i="40" s="1"/>
  <c r="P1590" i="40"/>
  <c r="V1590" i="40" s="1"/>
  <c r="AT742" i="40" s="1"/>
  <c r="J1591" i="40"/>
  <c r="K1591" i="40" s="1"/>
  <c r="M1590" i="40"/>
  <c r="U1590" i="40" s="1"/>
  <c r="W1590" i="40" s="1"/>
  <c r="AZ742" i="40" l="1"/>
  <c r="AW742" i="40"/>
  <c r="BA742" i="40" s="1"/>
  <c r="AY742" i="40"/>
  <c r="BB742" i="40" s="1"/>
  <c r="O1591" i="40"/>
  <c r="I1591" i="40" l="1"/>
  <c r="L1591" i="40" s="1"/>
  <c r="R1591" i="40"/>
  <c r="S1591" i="40" s="1"/>
  <c r="T1591" i="40" s="1"/>
  <c r="M1591" i="40"/>
  <c r="U1591" i="40" s="1"/>
  <c r="P1591" i="40"/>
  <c r="Q1591" i="40"/>
  <c r="H1592" i="40" l="1"/>
  <c r="X1592" i="40" s="1"/>
  <c r="N1592" i="40" s="1"/>
  <c r="G1592" i="40" s="1"/>
  <c r="W1591" i="40"/>
  <c r="V1591" i="40"/>
  <c r="AT743" i="40" s="1"/>
  <c r="J1592" i="40"/>
  <c r="K1592" i="40" s="1"/>
  <c r="AZ743" i="40" l="1"/>
  <c r="AW743" i="40"/>
  <c r="BA743" i="40" s="1"/>
  <c r="AY743" i="40"/>
  <c r="BB743" i="40" s="1"/>
  <c r="O1592" i="40"/>
  <c r="Q1592" i="40"/>
  <c r="H1593" i="40" l="1"/>
  <c r="X1593" i="40" s="1"/>
  <c r="N1593" i="40" s="1"/>
  <c r="G1593" i="40" s="1"/>
  <c r="I1592" i="40"/>
  <c r="L1592" i="40" s="1"/>
  <c r="R1592" i="40"/>
  <c r="S1592" i="40" s="1"/>
  <c r="T1592" i="40" s="1"/>
  <c r="J1593" i="40"/>
  <c r="K1593" i="40" s="1"/>
  <c r="M1592" i="40"/>
  <c r="U1592" i="40" s="1"/>
  <c r="W1592" i="40" s="1"/>
  <c r="P1592" i="40"/>
  <c r="V1592" i="40" l="1"/>
  <c r="AT744" i="40" s="1"/>
  <c r="O1593" i="40"/>
  <c r="I1593" i="40" s="1"/>
  <c r="L1593" i="40" s="1"/>
  <c r="AZ744" i="40" l="1"/>
  <c r="AY744" i="40"/>
  <c r="BB744" i="40" s="1"/>
  <c r="AW744" i="40"/>
  <c r="BA744" i="40" s="1"/>
  <c r="R1593" i="40"/>
  <c r="S1593" i="40" s="1"/>
  <c r="T1593" i="40" s="1"/>
  <c r="M1593" i="40"/>
  <c r="U1593" i="40" s="1"/>
  <c r="P1593" i="40"/>
  <c r="V1593" i="40" s="1"/>
  <c r="AT745" i="40" s="1"/>
  <c r="Q1593" i="40"/>
  <c r="AZ745" i="40" l="1"/>
  <c r="AY745" i="40"/>
  <c r="BB745" i="40" s="1"/>
  <c r="AW745" i="40"/>
  <c r="BA745" i="40" s="1"/>
  <c r="H1594" i="40"/>
  <c r="X1594" i="40" s="1"/>
  <c r="N1594" i="40" s="1"/>
  <c r="G1594" i="40" s="1"/>
  <c r="W1593" i="40"/>
  <c r="J1594" i="40"/>
  <c r="K1594" i="40" s="1"/>
  <c r="O1594" i="40" l="1"/>
  <c r="I1594" i="40" l="1"/>
  <c r="R1594" i="40"/>
  <c r="S1594" i="40" s="1"/>
  <c r="T1594" i="40" s="1"/>
  <c r="L1594" i="40"/>
  <c r="M1594" i="40" s="1"/>
  <c r="U1594" i="40" s="1"/>
  <c r="Q1594" i="40"/>
  <c r="H1595" i="40" l="1"/>
  <c r="X1595" i="40" s="1"/>
  <c r="N1595" i="40" s="1"/>
  <c r="G1595" i="40" s="1"/>
  <c r="W1594" i="40"/>
  <c r="P1594" i="40"/>
  <c r="V1594" i="40" s="1"/>
  <c r="AT746" i="40" s="1"/>
  <c r="J1595" i="40"/>
  <c r="K1595" i="40" s="1"/>
  <c r="AY746" i="40" l="1"/>
  <c r="BB746" i="40" s="1"/>
  <c r="AZ746" i="40"/>
  <c r="AW746" i="40"/>
  <c r="BA746" i="40" s="1"/>
  <c r="O1595" i="40"/>
  <c r="I1595" i="40" l="1"/>
  <c r="L1595" i="40" s="1"/>
  <c r="P1595" i="40" s="1"/>
  <c r="R1595" i="40"/>
  <c r="S1595" i="40" s="1"/>
  <c r="T1595" i="40" s="1"/>
  <c r="Q1595" i="40"/>
  <c r="M1595" i="40" l="1"/>
  <c r="U1595" i="40" s="1"/>
  <c r="H1596" i="40"/>
  <c r="X1596" i="40" s="1"/>
  <c r="N1596" i="40" s="1"/>
  <c r="G1596" i="40" s="1"/>
  <c r="W1595" i="40"/>
  <c r="V1595" i="40"/>
  <c r="AT747" i="40" s="1"/>
  <c r="J1596" i="40"/>
  <c r="K1596" i="40" s="1"/>
  <c r="AY747" i="40" l="1"/>
  <c r="BB747" i="40" s="1"/>
  <c r="AW747" i="40"/>
  <c r="BA747" i="40" s="1"/>
  <c r="AZ747" i="40"/>
  <c r="O1596" i="40"/>
  <c r="Q1596" i="40"/>
  <c r="H1597" i="40" l="1"/>
  <c r="X1597" i="40" s="1"/>
  <c r="N1597" i="40" s="1"/>
  <c r="G1597" i="40" s="1"/>
  <c r="I1596" i="40"/>
  <c r="L1596" i="40" s="1"/>
  <c r="R1596" i="40"/>
  <c r="J1597" i="40"/>
  <c r="K1597" i="40" s="1"/>
  <c r="M1596" i="40"/>
  <c r="P1596" i="40"/>
  <c r="S1596" i="40" l="1"/>
  <c r="T1596" i="40"/>
  <c r="V1596" i="40"/>
  <c r="AT748" i="40" s="1"/>
  <c r="O1597" i="40"/>
  <c r="AW748" i="40" l="1"/>
  <c r="BA748" i="40" s="1"/>
  <c r="AY748" i="40"/>
  <c r="BB748" i="40" s="1"/>
  <c r="AZ748" i="40"/>
  <c r="R1597" i="40"/>
  <c r="S1597" i="40" s="1"/>
  <c r="T1597" i="40" s="1"/>
  <c r="U1596" i="40"/>
  <c r="W1596" i="40" s="1"/>
  <c r="Q1597" i="40"/>
  <c r="H1598" i="40" l="1"/>
  <c r="X1598" i="40" s="1"/>
  <c r="N1598" i="40" s="1"/>
  <c r="G1598" i="40" s="1"/>
  <c r="I1597" i="40"/>
  <c r="J1598" i="40"/>
  <c r="K1598" i="40" s="1"/>
  <c r="L1597" i="40" l="1"/>
  <c r="M1597" i="40"/>
  <c r="U1597" i="40" s="1"/>
  <c r="W1597" i="40" s="1"/>
  <c r="O1598" i="40"/>
  <c r="I1598" i="40" l="1"/>
  <c r="L1598" i="40" s="1"/>
  <c r="R1598" i="40"/>
  <c r="S1598" i="40" s="1"/>
  <c r="T1598" i="40" s="1"/>
  <c r="P1597" i="40"/>
  <c r="V1597" i="40" s="1"/>
  <c r="AT749" i="40" s="1"/>
  <c r="M1598" i="40"/>
  <c r="U1598" i="40" s="1"/>
  <c r="P1598" i="40"/>
  <c r="Q1598" i="40"/>
  <c r="AW749" i="40" l="1"/>
  <c r="BA749" i="40" s="1"/>
  <c r="AZ749" i="40"/>
  <c r="AY749" i="40"/>
  <c r="BB749" i="40" s="1"/>
  <c r="H1599" i="40"/>
  <c r="X1599" i="40" s="1"/>
  <c r="N1599" i="40" s="1"/>
  <c r="G1599" i="40" s="1"/>
  <c r="W1598" i="40"/>
  <c r="V1598" i="40"/>
  <c r="AT750" i="40" s="1"/>
  <c r="J1599" i="40"/>
  <c r="K1599" i="40" s="1"/>
  <c r="AW750" i="40" l="1"/>
  <c r="BA750" i="40" s="1"/>
  <c r="AZ750" i="40"/>
  <c r="AY750" i="40"/>
  <c r="BB750" i="40" s="1"/>
  <c r="O1599" i="40"/>
  <c r="I1599" i="40" l="1"/>
  <c r="L1599" i="40" s="1"/>
  <c r="R1599" i="40"/>
  <c r="S1599" i="40" s="1"/>
  <c r="T1599" i="40" s="1"/>
  <c r="M1599" i="40"/>
  <c r="P1599" i="40"/>
  <c r="Q1599" i="40"/>
  <c r="U1599" i="40" l="1"/>
  <c r="H1600" i="40"/>
  <c r="X1600" i="40" s="1"/>
  <c r="N1600" i="40" s="1"/>
  <c r="G1600" i="40" s="1"/>
  <c r="W1599" i="40"/>
  <c r="V1599" i="40"/>
  <c r="AT751" i="40" s="1"/>
  <c r="J1600" i="40"/>
  <c r="K1600" i="40" s="1"/>
  <c r="AW751" i="40" l="1"/>
  <c r="BA751" i="40" s="1"/>
  <c r="AY751" i="40"/>
  <c r="BB751" i="40" s="1"/>
  <c r="AZ751" i="40"/>
  <c r="O1600" i="40"/>
  <c r="I1600" i="40" l="1"/>
  <c r="L1600" i="40" s="1"/>
  <c r="R1600" i="40"/>
  <c r="S1600" i="40" s="1"/>
  <c r="T1600" i="40" s="1"/>
  <c r="M1600" i="40"/>
  <c r="U1600" i="40" s="1"/>
  <c r="P1600" i="40"/>
  <c r="Q1600" i="40"/>
  <c r="H1601" i="40" l="1"/>
  <c r="X1601" i="40" s="1"/>
  <c r="N1601" i="40" s="1"/>
  <c r="G1601" i="40" s="1"/>
  <c r="W1600" i="40"/>
  <c r="V1600" i="40"/>
  <c r="AT752" i="40" s="1"/>
  <c r="J1601" i="40"/>
  <c r="K1601" i="40" s="1"/>
  <c r="AZ752" i="40" l="1"/>
  <c r="AY752" i="40"/>
  <c r="BB752" i="40" s="1"/>
  <c r="AW752" i="40"/>
  <c r="BA752" i="40" s="1"/>
  <c r="O1601" i="40"/>
  <c r="I1601" i="40" l="1"/>
  <c r="L1601" i="40" s="1"/>
  <c r="R1601" i="40"/>
  <c r="S1601" i="40" s="1"/>
  <c r="T1601" i="40" s="1"/>
  <c r="M1601" i="40"/>
  <c r="P1601" i="40"/>
  <c r="Q1601" i="40"/>
  <c r="H1602" i="40" l="1"/>
  <c r="X1602" i="40" s="1"/>
  <c r="N1602" i="40" s="1"/>
  <c r="G1602" i="40" s="1"/>
  <c r="U1601" i="40"/>
  <c r="W1601" i="40" s="1"/>
  <c r="V1601" i="40"/>
  <c r="AT753" i="40" s="1"/>
  <c r="J1602" i="40"/>
  <c r="K1602" i="40" s="1"/>
  <c r="AZ753" i="40" l="1"/>
  <c r="AY753" i="40"/>
  <c r="BB753" i="40" s="1"/>
  <c r="AW753" i="40"/>
  <c r="BA753" i="40" s="1"/>
  <c r="O1602" i="40"/>
  <c r="I1602" i="40" s="1"/>
  <c r="L1602" i="40" s="1"/>
  <c r="R1602" i="40" l="1"/>
  <c r="S1602" i="40" s="1"/>
  <c r="T1602" i="40" s="1"/>
  <c r="M1602" i="40"/>
  <c r="U1602" i="40" s="1"/>
  <c r="P1602" i="40"/>
  <c r="V1602" i="40" s="1"/>
  <c r="AT754" i="40" s="1"/>
  <c r="Q1602" i="40"/>
  <c r="AZ754" i="40" l="1"/>
  <c r="AY754" i="40"/>
  <c r="BB754" i="40" s="1"/>
  <c r="AW754" i="40"/>
  <c r="BA754" i="40" s="1"/>
  <c r="H1603" i="40"/>
  <c r="X1603" i="40" s="1"/>
  <c r="N1603" i="40" s="1"/>
  <c r="G1603" i="40" s="1"/>
  <c r="W1602" i="40"/>
  <c r="J1603" i="40"/>
  <c r="K1603" i="40" s="1"/>
  <c r="O1603" i="40" l="1"/>
  <c r="I1603" i="40" l="1"/>
  <c r="L1603" i="40" s="1"/>
  <c r="R1603" i="40"/>
  <c r="S1603" i="40" s="1"/>
  <c r="T1603" i="40" s="1"/>
  <c r="M1603" i="40"/>
  <c r="U1603" i="40" s="1"/>
  <c r="P1603" i="40"/>
  <c r="Q1603" i="40"/>
  <c r="H1604" i="40" l="1"/>
  <c r="X1604" i="40" s="1"/>
  <c r="N1604" i="40" s="1"/>
  <c r="G1604" i="40" s="1"/>
  <c r="W1603" i="40"/>
  <c r="V1603" i="40"/>
  <c r="AT755" i="40" s="1"/>
  <c r="J1604" i="40"/>
  <c r="K1604" i="40" s="1"/>
  <c r="AZ755" i="40" l="1"/>
  <c r="AY755" i="40"/>
  <c r="BB755" i="40" s="1"/>
  <c r="AW755" i="40"/>
  <c r="BA755" i="40" s="1"/>
  <c r="O1604" i="40"/>
  <c r="I1604" i="40" l="1"/>
  <c r="L1604" i="40" s="1"/>
  <c r="R1604" i="40"/>
  <c r="S1604" i="40" s="1"/>
  <c r="T1604" i="40" s="1"/>
  <c r="M1604" i="40"/>
  <c r="P1604" i="40"/>
  <c r="Q1604" i="40"/>
  <c r="U1604" i="40" l="1"/>
  <c r="H1605" i="40"/>
  <c r="X1605" i="40" s="1"/>
  <c r="N1605" i="40" s="1"/>
  <c r="G1605" i="40" s="1"/>
  <c r="W1604" i="40"/>
  <c r="V1604" i="40"/>
  <c r="AT756" i="40" s="1"/>
  <c r="J1605" i="40"/>
  <c r="K1605" i="40" s="1"/>
  <c r="AZ756" i="40" l="1"/>
  <c r="AW756" i="40"/>
  <c r="BA756" i="40" s="1"/>
  <c r="AY756" i="40"/>
  <c r="BB756" i="40" s="1"/>
  <c r="O1605" i="40"/>
  <c r="I1605" i="40" l="1"/>
  <c r="L1605" i="40" s="1"/>
  <c r="R1605" i="40"/>
  <c r="S1605" i="40" s="1"/>
  <c r="T1605" i="40" s="1"/>
  <c r="M1605" i="40"/>
  <c r="P1605" i="40"/>
  <c r="Q1605" i="40"/>
  <c r="U1605" i="40" l="1"/>
  <c r="H1606" i="40"/>
  <c r="X1606" i="40" s="1"/>
  <c r="N1606" i="40" s="1"/>
  <c r="G1606" i="40" s="1"/>
  <c r="W1605" i="40"/>
  <c r="V1605" i="40"/>
  <c r="AT757" i="40" s="1"/>
  <c r="J1606" i="40"/>
  <c r="K1606" i="40" s="1"/>
  <c r="AZ757" i="40" l="1"/>
  <c r="AW757" i="40"/>
  <c r="BA757" i="40" s="1"/>
  <c r="AY757" i="40"/>
  <c r="BB757" i="40" s="1"/>
  <c r="O1606" i="40"/>
  <c r="I1606" i="40" l="1"/>
  <c r="L1606" i="40" s="1"/>
  <c r="R1606" i="40"/>
  <c r="S1606" i="40" s="1"/>
  <c r="T1606" i="40" s="1"/>
  <c r="M1606" i="40"/>
  <c r="P1606" i="40"/>
  <c r="Q1606" i="40"/>
  <c r="U1606" i="40" l="1"/>
  <c r="H1607" i="40"/>
  <c r="X1607" i="40" s="1"/>
  <c r="N1607" i="40" s="1"/>
  <c r="G1607" i="40" s="1"/>
  <c r="W1606" i="40"/>
  <c r="V1606" i="40"/>
  <c r="AT758" i="40" s="1"/>
  <c r="J1607" i="40"/>
  <c r="K1607" i="40" s="1"/>
  <c r="AY758" i="40" l="1"/>
  <c r="BB758" i="40" s="1"/>
  <c r="AZ758" i="40"/>
  <c r="AW758" i="40"/>
  <c r="BA758" i="40" s="1"/>
  <c r="O1607" i="40"/>
  <c r="I1607" i="40" l="1"/>
  <c r="L1607" i="40" s="1"/>
  <c r="R1607" i="40"/>
  <c r="S1607" i="40" s="1"/>
  <c r="T1607" i="40" s="1"/>
  <c r="M1607" i="40"/>
  <c r="P1607" i="40"/>
  <c r="Q1607" i="40"/>
  <c r="U1607" i="40" l="1"/>
  <c r="H1608" i="40"/>
  <c r="X1608" i="40" s="1"/>
  <c r="N1608" i="40" s="1"/>
  <c r="G1608" i="40" s="1"/>
  <c r="W1607" i="40"/>
  <c r="V1607" i="40"/>
  <c r="AT759" i="40" s="1"/>
  <c r="J1608" i="40"/>
  <c r="K1608" i="40" s="1"/>
  <c r="AY759" i="40" l="1"/>
  <c r="BB759" i="40" s="1"/>
  <c r="AZ759" i="40"/>
  <c r="AW759" i="40"/>
  <c r="BA759" i="40" s="1"/>
  <c r="O1608" i="40"/>
  <c r="I1608" i="40" l="1"/>
  <c r="L1608" i="40" s="1"/>
  <c r="R1608" i="40"/>
  <c r="S1608" i="40" s="1"/>
  <c r="T1608" i="40" s="1"/>
  <c r="M1608" i="40"/>
  <c r="U1608" i="40" s="1"/>
  <c r="P1608" i="40"/>
  <c r="Q1608" i="40"/>
  <c r="H1609" i="40" l="1"/>
  <c r="X1609" i="40" s="1"/>
  <c r="N1609" i="40" s="1"/>
  <c r="G1609" i="40" s="1"/>
  <c r="W1608" i="40"/>
  <c r="V1608" i="40"/>
  <c r="AT760" i="40" s="1"/>
  <c r="J1609" i="40"/>
  <c r="K1609" i="40" s="1"/>
  <c r="AY760" i="40" l="1"/>
  <c r="BB760" i="40" s="1"/>
  <c r="AZ760" i="40"/>
  <c r="AW760" i="40"/>
  <c r="BA760" i="40" s="1"/>
  <c r="O1609" i="40"/>
  <c r="I1609" i="40" l="1"/>
  <c r="L1609" i="40" s="1"/>
  <c r="P1609" i="40" s="1"/>
  <c r="R1609" i="40"/>
  <c r="S1609" i="40" s="1"/>
  <c r="T1609" i="40" s="1"/>
  <c r="Q1609" i="40"/>
  <c r="M1609" i="40" l="1"/>
  <c r="U1609" i="40" s="1"/>
  <c r="H1610" i="40"/>
  <c r="X1610" i="40" s="1"/>
  <c r="N1610" i="40" s="1"/>
  <c r="G1610" i="40" s="1"/>
  <c r="W1609" i="40"/>
  <c r="V1609" i="40"/>
  <c r="AT761" i="40" s="1"/>
  <c r="J1610" i="40"/>
  <c r="K1610" i="40" s="1"/>
  <c r="AZ761" i="40" l="1"/>
  <c r="AY761" i="40"/>
  <c r="BB761" i="40" s="1"/>
  <c r="AW761" i="40"/>
  <c r="BA761" i="40" s="1"/>
  <c r="O1610" i="40"/>
  <c r="I1610" i="40" l="1"/>
  <c r="L1610" i="40" s="1"/>
  <c r="R1610" i="40"/>
  <c r="S1610" i="40" s="1"/>
  <c r="T1610" i="40" s="1"/>
  <c r="M1610" i="40"/>
  <c r="P1610" i="40"/>
  <c r="Q1610" i="40"/>
  <c r="U1610" i="40" l="1"/>
  <c r="H1611" i="40"/>
  <c r="X1611" i="40" s="1"/>
  <c r="N1611" i="40" s="1"/>
  <c r="G1611" i="40" s="1"/>
  <c r="W1610" i="40"/>
  <c r="V1610" i="40"/>
  <c r="AT762" i="40" s="1"/>
  <c r="J1611" i="40"/>
  <c r="K1611" i="40" s="1"/>
  <c r="AZ762" i="40" l="1"/>
  <c r="AY762" i="40"/>
  <c r="BB762" i="40" s="1"/>
  <c r="AW762" i="40"/>
  <c r="BA762" i="40" s="1"/>
  <c r="O1611" i="40"/>
  <c r="I1611" i="40" l="1"/>
  <c r="R1611" i="40"/>
  <c r="S1611" i="40" s="1"/>
  <c r="T1611" i="40" s="1"/>
  <c r="L1611" i="40"/>
  <c r="M1611" i="40" s="1"/>
  <c r="U1611" i="40" s="1"/>
  <c r="Q1611" i="40"/>
  <c r="H1612" i="40" l="1"/>
  <c r="X1612" i="40" s="1"/>
  <c r="N1612" i="40" s="1"/>
  <c r="G1612" i="40" s="1"/>
  <c r="W1611" i="40"/>
  <c r="P1611" i="40"/>
  <c r="V1611" i="40" s="1"/>
  <c r="AT763" i="40" s="1"/>
  <c r="J1612" i="40"/>
  <c r="K1612" i="40" s="1"/>
  <c r="AZ763" i="40" l="1"/>
  <c r="AW763" i="40"/>
  <c r="BA763" i="40" s="1"/>
  <c r="AY763" i="40"/>
  <c r="BB763" i="40" s="1"/>
  <c r="O1612" i="40"/>
  <c r="I1612" i="40" l="1"/>
  <c r="L1612" i="40" s="1"/>
  <c r="R1612" i="40"/>
  <c r="S1612" i="40" s="1"/>
  <c r="T1612" i="40" s="1"/>
  <c r="M1612" i="40"/>
  <c r="P1612" i="40"/>
  <c r="Q1612" i="40"/>
  <c r="U1612" i="40" l="1"/>
  <c r="H1613" i="40"/>
  <c r="X1613" i="40" s="1"/>
  <c r="N1613" i="40" s="1"/>
  <c r="G1613" i="40" s="1"/>
  <c r="W1612" i="40"/>
  <c r="V1612" i="40"/>
  <c r="AT764" i="40" s="1"/>
  <c r="J1613" i="40"/>
  <c r="K1613" i="40" s="1"/>
  <c r="AZ764" i="40" l="1"/>
  <c r="AW764" i="40"/>
  <c r="BA764" i="40" s="1"/>
  <c r="AY764" i="40"/>
  <c r="BB764" i="40" s="1"/>
  <c r="O1613" i="40"/>
  <c r="I1613" i="40" l="1"/>
  <c r="L1613" i="40" s="1"/>
  <c r="R1613" i="40"/>
  <c r="S1613" i="40" s="1"/>
  <c r="T1613" i="40" s="1"/>
  <c r="M1613" i="40"/>
  <c r="U1613" i="40" s="1"/>
  <c r="P1613" i="40"/>
  <c r="Q1613" i="40"/>
  <c r="H1614" i="40" l="1"/>
  <c r="X1614" i="40" s="1"/>
  <c r="N1614" i="40" s="1"/>
  <c r="G1614" i="40" s="1"/>
  <c r="W1613" i="40"/>
  <c r="V1613" i="40"/>
  <c r="AT765" i="40" s="1"/>
  <c r="J1614" i="40"/>
  <c r="K1614" i="40" s="1"/>
  <c r="AW765" i="40" l="1"/>
  <c r="BA765" i="40" s="1"/>
  <c r="AZ765" i="40"/>
  <c r="AY765" i="40"/>
  <c r="BB765" i="40" s="1"/>
  <c r="O1614" i="40"/>
  <c r="I1614" i="40" l="1"/>
  <c r="L1614" i="40" s="1"/>
  <c r="R1614" i="40"/>
  <c r="S1614" i="40" s="1"/>
  <c r="T1614" i="40" s="1"/>
  <c r="M1614" i="40"/>
  <c r="P1614" i="40"/>
  <c r="Q1614" i="40"/>
  <c r="U1614" i="40" l="1"/>
  <c r="H1615" i="40"/>
  <c r="X1615" i="40" s="1"/>
  <c r="N1615" i="40" s="1"/>
  <c r="G1615" i="40" s="1"/>
  <c r="W1614" i="40"/>
  <c r="V1614" i="40"/>
  <c r="AT766" i="40" s="1"/>
  <c r="J1615" i="40"/>
  <c r="K1615" i="40" s="1"/>
  <c r="AZ766" i="40" l="1"/>
  <c r="AW766" i="40"/>
  <c r="BA766" i="40" s="1"/>
  <c r="AY766" i="40"/>
  <c r="BB766" i="40" s="1"/>
  <c r="O1615" i="40"/>
  <c r="I1615" i="40" l="1"/>
  <c r="L1615" i="40" s="1"/>
  <c r="R1615" i="40"/>
  <c r="S1615" i="40" s="1"/>
  <c r="T1615" i="40" s="1"/>
  <c r="M1615" i="40"/>
  <c r="P1615" i="40"/>
  <c r="Q1615" i="40"/>
  <c r="U1615" i="40" l="1"/>
  <c r="H1616" i="40"/>
  <c r="X1616" i="40" s="1"/>
  <c r="N1616" i="40" s="1"/>
  <c r="G1616" i="40" s="1"/>
  <c r="W1615" i="40"/>
  <c r="V1615" i="40"/>
  <c r="AT767" i="40" s="1"/>
  <c r="J1616" i="40"/>
  <c r="K1616" i="40" s="1"/>
  <c r="AY767" i="40" l="1"/>
  <c r="BB767" i="40" s="1"/>
  <c r="AZ767" i="40"/>
  <c r="AW767" i="40"/>
  <c r="BA767" i="40" s="1"/>
  <c r="AM918" i="40"/>
  <c r="AN918" i="40" s="1"/>
  <c r="AM551" i="40"/>
  <c r="AN551" i="40" s="1"/>
  <c r="O1616" i="40"/>
  <c r="I1616" i="40" l="1"/>
  <c r="R1616" i="40"/>
  <c r="S1616" i="40" s="1"/>
  <c r="T1616" i="40" s="1"/>
  <c r="L1616" i="40"/>
  <c r="Q1616" i="40"/>
  <c r="H1617" i="40" l="1"/>
  <c r="X1617" i="40" s="1"/>
  <c r="N1617" i="40" s="1"/>
  <c r="G1617" i="40" s="1"/>
  <c r="P1616" i="40"/>
  <c r="V1616" i="40" s="1"/>
  <c r="AT768" i="40" s="1"/>
  <c r="J1617" i="40"/>
  <c r="K1617" i="40" s="1"/>
  <c r="M1616" i="40"/>
  <c r="U1616" i="40" s="1"/>
  <c r="W1616" i="40" s="1"/>
  <c r="AZ768" i="40" l="1"/>
  <c r="AW768" i="40"/>
  <c r="BA768" i="40" s="1"/>
  <c r="AY768" i="40"/>
  <c r="BB768" i="40" s="1"/>
  <c r="AM919" i="40"/>
  <c r="AN919" i="40" s="1"/>
  <c r="AM552" i="40"/>
  <c r="AN552" i="40" s="1"/>
  <c r="O1617" i="40"/>
  <c r="I1617" i="40" l="1"/>
  <c r="L1617" i="40" s="1"/>
  <c r="R1617" i="40"/>
  <c r="S1617" i="40" s="1"/>
  <c r="T1617" i="40" s="1"/>
  <c r="M1617" i="40"/>
  <c r="U1617" i="40" s="1"/>
  <c r="P1617" i="40"/>
  <c r="Q1617" i="40"/>
  <c r="H1618" i="40" l="1"/>
  <c r="X1618" i="40" s="1"/>
  <c r="N1618" i="40" s="1"/>
  <c r="G1618" i="40" s="1"/>
  <c r="W1617" i="40"/>
  <c r="V1617" i="40"/>
  <c r="AT769" i="40" s="1"/>
  <c r="J1618" i="40"/>
  <c r="K1618" i="40" s="1"/>
  <c r="AZ769" i="40" l="1"/>
  <c r="AW769" i="40"/>
  <c r="BA769" i="40" s="1"/>
  <c r="AY769" i="40"/>
  <c r="BB769" i="40" s="1"/>
  <c r="AM920" i="40"/>
  <c r="AN920" i="40" s="1"/>
  <c r="AM553" i="40"/>
  <c r="AN553" i="40" s="1"/>
  <c r="O1618" i="40"/>
  <c r="I1618" i="40" l="1"/>
  <c r="L1618" i="40" s="1"/>
  <c r="R1618" i="40"/>
  <c r="S1618" i="40" s="1"/>
  <c r="T1618" i="40" s="1"/>
  <c r="M1618" i="40"/>
  <c r="U1618" i="40" s="1"/>
  <c r="P1618" i="40"/>
  <c r="Q1618" i="40"/>
  <c r="H1619" i="40" l="1"/>
  <c r="X1619" i="40" s="1"/>
  <c r="N1619" i="40" s="1"/>
  <c r="G1619" i="40" s="1"/>
  <c r="W1618" i="40"/>
  <c r="V1618" i="40"/>
  <c r="AT770" i="40" s="1"/>
  <c r="J1619" i="40"/>
  <c r="K1619" i="40" s="1"/>
  <c r="AW770" i="40" l="1"/>
  <c r="BA770" i="40" s="1"/>
  <c r="AZ770" i="40"/>
  <c r="AY770" i="40"/>
  <c r="BB770" i="40" s="1"/>
  <c r="AM921" i="40"/>
  <c r="AN921" i="40" s="1"/>
  <c r="AM554" i="40"/>
  <c r="AN554" i="40" s="1"/>
  <c r="O1619" i="40"/>
  <c r="I1619" i="40" l="1"/>
  <c r="L1619" i="40" s="1"/>
  <c r="R1619" i="40"/>
  <c r="S1619" i="40" s="1"/>
  <c r="T1619" i="40" s="1"/>
  <c r="M1619" i="40"/>
  <c r="U1619" i="40" s="1"/>
  <c r="P1619" i="40"/>
  <c r="Q1619" i="40"/>
  <c r="H1620" i="40" l="1"/>
  <c r="X1620" i="40" s="1"/>
  <c r="N1620" i="40" s="1"/>
  <c r="G1620" i="40" s="1"/>
  <c r="W1619" i="40"/>
  <c r="V1619" i="40"/>
  <c r="AT771" i="40" s="1"/>
  <c r="J1620" i="40"/>
  <c r="K1620" i="40" s="1"/>
  <c r="AW771" i="40" l="1"/>
  <c r="BA771" i="40" s="1"/>
  <c r="AZ771" i="40"/>
  <c r="AY771" i="40"/>
  <c r="BB771" i="40" s="1"/>
  <c r="AM922" i="40"/>
  <c r="AN922" i="40" s="1"/>
  <c r="AM555" i="40"/>
  <c r="AN555" i="40" s="1"/>
  <c r="O1620" i="40"/>
  <c r="I1620" i="40" l="1"/>
  <c r="L1620" i="40" s="1"/>
  <c r="R1620" i="40"/>
  <c r="S1620" i="40" s="1"/>
  <c r="T1620" i="40" s="1"/>
  <c r="M1620" i="40"/>
  <c r="U1620" i="40" s="1"/>
  <c r="P1620" i="40"/>
  <c r="Q1620" i="40"/>
  <c r="H1621" i="40" l="1"/>
  <c r="X1621" i="40" s="1"/>
  <c r="N1621" i="40" s="1"/>
  <c r="G1621" i="40" s="1"/>
  <c r="W1620" i="40"/>
  <c r="V1620" i="40"/>
  <c r="AT772" i="40" s="1"/>
  <c r="J1621" i="40"/>
  <c r="K1621" i="40" s="1"/>
  <c r="AY772" i="40" l="1"/>
  <c r="BB772" i="40" s="1"/>
  <c r="AW772" i="40"/>
  <c r="BA772" i="40" s="1"/>
  <c r="AZ772" i="40"/>
  <c r="AM556" i="40"/>
  <c r="AN556" i="40" s="1"/>
  <c r="AM923" i="40"/>
  <c r="AN923" i="40" s="1"/>
  <c r="O1621" i="40"/>
  <c r="I1621" i="40" l="1"/>
  <c r="L1621" i="40" s="1"/>
  <c r="R1621" i="40"/>
  <c r="S1621" i="40" s="1"/>
  <c r="T1621" i="40" s="1"/>
  <c r="M1621" i="40"/>
  <c r="P1621" i="40"/>
  <c r="Q1621" i="40"/>
  <c r="U1621" i="40" l="1"/>
  <c r="H1622" i="40"/>
  <c r="X1622" i="40" s="1"/>
  <c r="N1622" i="40" s="1"/>
  <c r="G1622" i="40" s="1"/>
  <c r="W1621" i="40"/>
  <c r="V1621" i="40"/>
  <c r="AT773" i="40" s="1"/>
  <c r="J1622" i="40"/>
  <c r="K1622" i="40" s="1"/>
  <c r="AW773" i="40" l="1"/>
  <c r="BA773" i="40" s="1"/>
  <c r="AZ773" i="40"/>
  <c r="AY773" i="40"/>
  <c r="BB773" i="40" s="1"/>
  <c r="AM557" i="40"/>
  <c r="AN557" i="40" s="1"/>
  <c r="AM924" i="40"/>
  <c r="AN924" i="40" s="1"/>
  <c r="O1622" i="40"/>
  <c r="I1622" i="40" l="1"/>
  <c r="L1622" i="40" s="1"/>
  <c r="R1622" i="40"/>
  <c r="S1622" i="40" s="1"/>
  <c r="T1622" i="40" s="1"/>
  <c r="M1622" i="40"/>
  <c r="U1622" i="40" s="1"/>
  <c r="P1622" i="40"/>
  <c r="Q1622" i="40"/>
  <c r="H1623" i="40" l="1"/>
  <c r="X1623" i="40" s="1"/>
  <c r="N1623" i="40" s="1"/>
  <c r="G1623" i="40" s="1"/>
  <c r="W1622" i="40"/>
  <c r="V1622" i="40"/>
  <c r="AT774" i="40" s="1"/>
  <c r="J1623" i="40"/>
  <c r="K1623" i="40" s="1"/>
  <c r="AZ774" i="40" l="1"/>
  <c r="AY774" i="40"/>
  <c r="BB774" i="40" s="1"/>
  <c r="AW774" i="40"/>
  <c r="BA774" i="40" s="1"/>
  <c r="AM558" i="40"/>
  <c r="AN558" i="40" s="1"/>
  <c r="AM925" i="40"/>
  <c r="AN925" i="40" s="1"/>
  <c r="O1623" i="40"/>
  <c r="I1623" i="40" l="1"/>
  <c r="L1623" i="40" s="1"/>
  <c r="R1623" i="40"/>
  <c r="M1623" i="40"/>
  <c r="P1623" i="40"/>
  <c r="Q1623" i="40"/>
  <c r="H1624" i="40" l="1"/>
  <c r="X1624" i="40" s="1"/>
  <c r="N1624" i="40" s="1"/>
  <c r="G1624" i="40" s="1"/>
  <c r="S1623" i="40"/>
  <c r="T1623" i="40" s="1"/>
  <c r="V1623" i="40"/>
  <c r="AT775" i="40" s="1"/>
  <c r="J1624" i="40"/>
  <c r="K1624" i="40" s="1"/>
  <c r="AZ775" i="40" l="1"/>
  <c r="AY775" i="40"/>
  <c r="BB775" i="40" s="1"/>
  <c r="AW775" i="40"/>
  <c r="BA775" i="40" s="1"/>
  <c r="AM559" i="40"/>
  <c r="AN559" i="40" s="1"/>
  <c r="AM926" i="40"/>
  <c r="AN926" i="40" s="1"/>
  <c r="U1623" i="40"/>
  <c r="W1623" i="40" s="1"/>
  <c r="O1624" i="40"/>
  <c r="I1624" i="40" s="1"/>
  <c r="L1624" i="40" s="1"/>
  <c r="R1624" i="40" l="1"/>
  <c r="M1624" i="40"/>
  <c r="P1624" i="40"/>
  <c r="V1624" i="40" s="1"/>
  <c r="AT776" i="40" s="1"/>
  <c r="Q1624" i="40"/>
  <c r="AZ776" i="40" l="1"/>
  <c r="AY776" i="40"/>
  <c r="BB776" i="40" s="1"/>
  <c r="AW776" i="40"/>
  <c r="BA776" i="40" s="1"/>
  <c r="AM560" i="40"/>
  <c r="AN560" i="40" s="1"/>
  <c r="AM927" i="40"/>
  <c r="AN927" i="40" s="1"/>
  <c r="H1625" i="40"/>
  <c r="X1625" i="40" s="1"/>
  <c r="N1625" i="40" s="1"/>
  <c r="G1625" i="40" s="1"/>
  <c r="S1624" i="40"/>
  <c r="T1624" i="40" s="1"/>
  <c r="J1625" i="40"/>
  <c r="K1625" i="40" s="1"/>
  <c r="U1624" i="40" l="1"/>
  <c r="W1624" i="40" s="1"/>
  <c r="O1625" i="40"/>
  <c r="I1625" i="40" s="1"/>
  <c r="L1625" i="40" s="1"/>
  <c r="R1625" i="40" l="1"/>
  <c r="S1625" i="40" s="1"/>
  <c r="T1625" i="40" s="1"/>
  <c r="M1625" i="40"/>
  <c r="U1625" i="40" s="1"/>
  <c r="P1625" i="40"/>
  <c r="V1625" i="40" s="1"/>
  <c r="AT777" i="40" s="1"/>
  <c r="Q1625" i="40"/>
  <c r="AZ777" i="40" l="1"/>
  <c r="AY777" i="40"/>
  <c r="BB777" i="40" s="1"/>
  <c r="AW777" i="40"/>
  <c r="BA777" i="40" s="1"/>
  <c r="AM561" i="40"/>
  <c r="AN561" i="40" s="1"/>
  <c r="AM928" i="40"/>
  <c r="AN928" i="40" s="1"/>
  <c r="H1626" i="40"/>
  <c r="X1626" i="40" s="1"/>
  <c r="N1626" i="40" s="1"/>
  <c r="G1626" i="40" s="1"/>
  <c r="W1625" i="40"/>
  <c r="J1626" i="40"/>
  <c r="K1626" i="40" s="1"/>
  <c r="O1626" i="40" l="1"/>
  <c r="I1626" i="40" l="1"/>
  <c r="L1626" i="40" s="1"/>
  <c r="R1626" i="40"/>
  <c r="S1626" i="40" s="1"/>
  <c r="T1626" i="40" s="1"/>
  <c r="M1626" i="40"/>
  <c r="U1626" i="40" s="1"/>
  <c r="P1626" i="40"/>
  <c r="Q1626" i="40"/>
  <c r="H1627" i="40" l="1"/>
  <c r="X1627" i="40" s="1"/>
  <c r="N1627" i="40" s="1"/>
  <c r="G1627" i="40" s="1"/>
  <c r="W1626" i="40"/>
  <c r="V1626" i="40"/>
  <c r="AT778" i="40" s="1"/>
  <c r="J1627" i="40"/>
  <c r="K1627" i="40" s="1"/>
  <c r="AZ778" i="40" l="1"/>
  <c r="AY778" i="40"/>
  <c r="BB778" i="40" s="1"/>
  <c r="AW778" i="40"/>
  <c r="BA778" i="40" s="1"/>
  <c r="AM562" i="40"/>
  <c r="AN562" i="40" s="1"/>
  <c r="AM929" i="40"/>
  <c r="AN929" i="40" s="1"/>
  <c r="O1627" i="40"/>
  <c r="I1627" i="40" l="1"/>
  <c r="L1627" i="40" s="1"/>
  <c r="R1627" i="40"/>
  <c r="S1627" i="40" s="1"/>
  <c r="T1627" i="40" s="1"/>
  <c r="M1627" i="40"/>
  <c r="U1627" i="40" s="1"/>
  <c r="P1627" i="40"/>
  <c r="Q1627" i="40"/>
  <c r="H1628" i="40" l="1"/>
  <c r="X1628" i="40" s="1"/>
  <c r="N1628" i="40" s="1"/>
  <c r="G1628" i="40" s="1"/>
  <c r="W1627" i="40"/>
  <c r="V1627" i="40"/>
  <c r="AT779" i="40" s="1"/>
  <c r="J1628" i="40"/>
  <c r="K1628" i="40" s="1"/>
  <c r="AY779" i="40" l="1"/>
  <c r="BB779" i="40" s="1"/>
  <c r="AZ779" i="40"/>
  <c r="AW779" i="40"/>
  <c r="BA779" i="40" s="1"/>
  <c r="AM563" i="40"/>
  <c r="AN563" i="40" s="1"/>
  <c r="AM930" i="40"/>
  <c r="AN930" i="40" s="1"/>
  <c r="O1628" i="40"/>
  <c r="I1628" i="40" l="1"/>
  <c r="L1628" i="40" s="1"/>
  <c r="R1628" i="40"/>
  <c r="S1628" i="40" s="1"/>
  <c r="T1628" i="40" s="1"/>
  <c r="M1628" i="40"/>
  <c r="U1628" i="40" s="1"/>
  <c r="P1628" i="40"/>
  <c r="Q1628" i="40"/>
  <c r="H1629" i="40" l="1"/>
  <c r="X1629" i="40" s="1"/>
  <c r="N1629" i="40" s="1"/>
  <c r="G1629" i="40" s="1"/>
  <c r="W1628" i="40"/>
  <c r="V1628" i="40"/>
  <c r="AT780" i="40" s="1"/>
  <c r="J1629" i="40"/>
  <c r="K1629" i="40" s="1"/>
  <c r="AY780" i="40" l="1"/>
  <c r="BB780" i="40" s="1"/>
  <c r="AZ780" i="40"/>
  <c r="AW780" i="40"/>
  <c r="BA780" i="40" s="1"/>
  <c r="AM564" i="40"/>
  <c r="AN564" i="40" s="1"/>
  <c r="AM931" i="40"/>
  <c r="AN931" i="40" s="1"/>
  <c r="O1629" i="40"/>
  <c r="I1629" i="40" l="1"/>
  <c r="R1629" i="40"/>
  <c r="S1629" i="40" s="1"/>
  <c r="T1629" i="40" s="1"/>
  <c r="L1629" i="40"/>
  <c r="Q1629" i="40"/>
  <c r="H1630" i="40" l="1"/>
  <c r="X1630" i="40" s="1"/>
  <c r="N1630" i="40" s="1"/>
  <c r="G1630" i="40" s="1"/>
  <c r="P1629" i="40"/>
  <c r="V1629" i="40" s="1"/>
  <c r="AT781" i="40" s="1"/>
  <c r="J1630" i="40"/>
  <c r="K1630" i="40" s="1"/>
  <c r="M1629" i="40"/>
  <c r="U1629" i="40" s="1"/>
  <c r="W1629" i="40" s="1"/>
  <c r="AY781" i="40" l="1"/>
  <c r="BB781" i="40" s="1"/>
  <c r="AZ781" i="40"/>
  <c r="AW781" i="40"/>
  <c r="BA781" i="40" s="1"/>
  <c r="AM932" i="40"/>
  <c r="AN932" i="40" s="1"/>
  <c r="AM565" i="40"/>
  <c r="AN565" i="40" s="1"/>
  <c r="O1630" i="40"/>
  <c r="I1630" i="40" l="1"/>
  <c r="L1630" i="40" s="1"/>
  <c r="R1630" i="40"/>
  <c r="S1630" i="40" s="1"/>
  <c r="T1630" i="40" s="1"/>
  <c r="M1630" i="40"/>
  <c r="P1630" i="40"/>
  <c r="Q1630" i="40"/>
  <c r="H1631" i="40" l="1"/>
  <c r="X1631" i="40" s="1"/>
  <c r="N1631" i="40" s="1"/>
  <c r="G1631" i="40" s="1"/>
  <c r="U1630" i="40"/>
  <c r="W1630" i="40" s="1"/>
  <c r="V1630" i="40"/>
  <c r="AT782" i="40" s="1"/>
  <c r="J1631" i="40"/>
  <c r="K1631" i="40" s="1"/>
  <c r="AZ782" i="40" l="1"/>
  <c r="AY782" i="40"/>
  <c r="BB782" i="40" s="1"/>
  <c r="AW782" i="40"/>
  <c r="BA782" i="40" s="1"/>
  <c r="AM566" i="40"/>
  <c r="AN566" i="40" s="1"/>
  <c r="AM933" i="40"/>
  <c r="AN933" i="40" s="1"/>
  <c r="O1631" i="40"/>
  <c r="I1631" i="40" s="1"/>
  <c r="R1631" i="40" l="1"/>
  <c r="S1631" i="40" s="1"/>
  <c r="T1631" i="40" s="1"/>
  <c r="L1631" i="40"/>
  <c r="M1631" i="40" s="1"/>
  <c r="Q1631" i="40"/>
  <c r="U1631" i="40" l="1"/>
  <c r="H1632" i="40"/>
  <c r="X1632" i="40" s="1"/>
  <c r="N1632" i="40" s="1"/>
  <c r="G1632" i="40" s="1"/>
  <c r="W1631" i="40"/>
  <c r="P1631" i="40"/>
  <c r="V1631" i="40" s="1"/>
  <c r="AT783" i="40" s="1"/>
  <c r="J1632" i="40"/>
  <c r="K1632" i="40" s="1"/>
  <c r="AZ783" i="40" l="1"/>
  <c r="AY783" i="40"/>
  <c r="BB783" i="40" s="1"/>
  <c r="AW783" i="40"/>
  <c r="BA783" i="40" s="1"/>
  <c r="AM567" i="40"/>
  <c r="AN567" i="40" s="1"/>
  <c r="AM934" i="40"/>
  <c r="AN934" i="40" s="1"/>
  <c r="O1632" i="40"/>
  <c r="Q1632" i="40"/>
  <c r="H1633" i="40" l="1"/>
  <c r="X1633" i="40" s="1"/>
  <c r="N1633" i="40" s="1"/>
  <c r="G1633" i="40" s="1"/>
  <c r="I1632" i="40"/>
  <c r="L1632" i="40" s="1"/>
  <c r="R1632" i="40"/>
  <c r="S1632" i="40" s="1"/>
  <c r="T1632" i="40" s="1"/>
  <c r="J1633" i="40"/>
  <c r="K1633" i="40" s="1"/>
  <c r="M1632" i="40"/>
  <c r="P1632" i="40"/>
  <c r="U1632" i="40" l="1"/>
  <c r="W1632" i="40" s="1"/>
  <c r="V1632" i="40"/>
  <c r="AT784" i="40" s="1"/>
  <c r="O1633" i="40"/>
  <c r="I1633" i="40" s="1"/>
  <c r="L1633" i="40" s="1"/>
  <c r="AZ784" i="40" l="1"/>
  <c r="AY784" i="40"/>
  <c r="BB784" i="40" s="1"/>
  <c r="AW784" i="40"/>
  <c r="BA784" i="40" s="1"/>
  <c r="AM935" i="40"/>
  <c r="AN935" i="40" s="1"/>
  <c r="AM568" i="40"/>
  <c r="AN568" i="40" s="1"/>
  <c r="R1633" i="40"/>
  <c r="S1633" i="40" s="1"/>
  <c r="T1633" i="40" s="1"/>
  <c r="M1633" i="40"/>
  <c r="U1633" i="40" s="1"/>
  <c r="P1633" i="40"/>
  <c r="V1633" i="40" s="1"/>
  <c r="AT785" i="40" s="1"/>
  <c r="Q1633" i="40"/>
  <c r="AZ785" i="40" l="1"/>
  <c r="AY785" i="40"/>
  <c r="BB785" i="40" s="1"/>
  <c r="AW785" i="40"/>
  <c r="BA785" i="40" s="1"/>
  <c r="AM936" i="40"/>
  <c r="AN936" i="40" s="1"/>
  <c r="AM569" i="40"/>
  <c r="AN569" i="40" s="1"/>
  <c r="H1634" i="40"/>
  <c r="X1634" i="40" s="1"/>
  <c r="N1634" i="40" s="1"/>
  <c r="G1634" i="40" s="1"/>
  <c r="W1633" i="40"/>
  <c r="J1634" i="40"/>
  <c r="K1634" i="40" s="1"/>
  <c r="O1634" i="40" l="1"/>
  <c r="I1634" i="40" l="1"/>
  <c r="L1634" i="40" s="1"/>
  <c r="R1634" i="40"/>
  <c r="S1634" i="40" s="1"/>
  <c r="T1634" i="40" s="1"/>
  <c r="M1634" i="40"/>
  <c r="U1634" i="40" s="1"/>
  <c r="P1634" i="40"/>
  <c r="Q1634" i="40"/>
  <c r="H1635" i="40" l="1"/>
  <c r="X1635" i="40" s="1"/>
  <c r="N1635" i="40" s="1"/>
  <c r="G1635" i="40" s="1"/>
  <c r="W1634" i="40"/>
  <c r="V1634" i="40"/>
  <c r="AT786" i="40" s="1"/>
  <c r="J1635" i="40"/>
  <c r="K1635" i="40" s="1"/>
  <c r="AZ786" i="40" l="1"/>
  <c r="AY786" i="40"/>
  <c r="BB786" i="40" s="1"/>
  <c r="AW786" i="40"/>
  <c r="BA786" i="40" s="1"/>
  <c r="AM937" i="40"/>
  <c r="AN937" i="40" s="1"/>
  <c r="AM570" i="40"/>
  <c r="AN570" i="40" s="1"/>
  <c r="O1635" i="40"/>
  <c r="I1635" i="40" l="1"/>
  <c r="L1635" i="40" s="1"/>
  <c r="R1635" i="40"/>
  <c r="S1635" i="40" s="1"/>
  <c r="T1635" i="40" s="1"/>
  <c r="M1635" i="40"/>
  <c r="U1635" i="40" s="1"/>
  <c r="P1635" i="40"/>
  <c r="Q1635" i="40"/>
  <c r="H1636" i="40" l="1"/>
  <c r="X1636" i="40" s="1"/>
  <c r="N1636" i="40" s="1"/>
  <c r="G1636" i="40" s="1"/>
  <c r="W1635" i="40"/>
  <c r="V1635" i="40"/>
  <c r="AT787" i="40" s="1"/>
  <c r="J1636" i="40"/>
  <c r="K1636" i="40" s="1"/>
  <c r="AY787" i="40" l="1"/>
  <c r="BB787" i="40" s="1"/>
  <c r="AZ787" i="40"/>
  <c r="AW787" i="40"/>
  <c r="BA787" i="40" s="1"/>
  <c r="AM938" i="40"/>
  <c r="AN938" i="40" s="1"/>
  <c r="AM571" i="40"/>
  <c r="AN571" i="40" s="1"/>
  <c r="O1636" i="40"/>
  <c r="I1636" i="40" l="1"/>
  <c r="L1636" i="40" s="1"/>
  <c r="R1636" i="40"/>
  <c r="S1636" i="40" s="1"/>
  <c r="T1636" i="40" s="1"/>
  <c r="M1636" i="40"/>
  <c r="U1636" i="40" s="1"/>
  <c r="P1636" i="40"/>
  <c r="Q1636" i="40"/>
  <c r="H1637" i="40" l="1"/>
  <c r="X1637" i="40" s="1"/>
  <c r="N1637" i="40" s="1"/>
  <c r="G1637" i="40" s="1"/>
  <c r="W1636" i="40"/>
  <c r="V1636" i="40"/>
  <c r="AT788" i="40" s="1"/>
  <c r="J1637" i="40"/>
  <c r="K1637" i="40" s="1"/>
  <c r="AZ788" i="40" l="1"/>
  <c r="AW788" i="40"/>
  <c r="BA788" i="40" s="1"/>
  <c r="AY788" i="40"/>
  <c r="BB788" i="40" s="1"/>
  <c r="AM939" i="40"/>
  <c r="AN939" i="40" s="1"/>
  <c r="AM572" i="40"/>
  <c r="AN572" i="40" s="1"/>
  <c r="O1637" i="40"/>
  <c r="I1637" i="40" l="1"/>
  <c r="L1637" i="40" s="1"/>
  <c r="R1637" i="40"/>
  <c r="S1637" i="40" s="1"/>
  <c r="T1637" i="40" s="1"/>
  <c r="M1637" i="40"/>
  <c r="U1637" i="40" s="1"/>
  <c r="P1637" i="40"/>
  <c r="Q1637" i="40"/>
  <c r="H1638" i="40" l="1"/>
  <c r="X1638" i="40" s="1"/>
  <c r="N1638" i="40" s="1"/>
  <c r="G1638" i="40" s="1"/>
  <c r="W1637" i="40"/>
  <c r="V1637" i="40"/>
  <c r="AT789" i="40" s="1"/>
  <c r="J1638" i="40"/>
  <c r="K1638" i="40" s="1"/>
  <c r="AZ789" i="40" l="1"/>
  <c r="AW789" i="40"/>
  <c r="BA789" i="40" s="1"/>
  <c r="AY789" i="40"/>
  <c r="BB789" i="40" s="1"/>
  <c r="AM940" i="40"/>
  <c r="AN940" i="40" s="1"/>
  <c r="AM573" i="40"/>
  <c r="AN573" i="40" s="1"/>
  <c r="O1638" i="40"/>
  <c r="I1638" i="40" l="1"/>
  <c r="L1638" i="40" s="1"/>
  <c r="R1638" i="40"/>
  <c r="S1638" i="40" s="1"/>
  <c r="T1638" i="40" s="1"/>
  <c r="M1638" i="40"/>
  <c r="U1638" i="40" s="1"/>
  <c r="P1638" i="40"/>
  <c r="Q1638" i="40"/>
  <c r="H1639" i="40" l="1"/>
  <c r="X1639" i="40" s="1"/>
  <c r="N1639" i="40" s="1"/>
  <c r="G1639" i="40" s="1"/>
  <c r="W1638" i="40"/>
  <c r="V1638" i="40"/>
  <c r="AT790" i="40" s="1"/>
  <c r="J1639" i="40"/>
  <c r="K1639" i="40" s="1"/>
  <c r="AZ790" i="40" l="1"/>
  <c r="AW790" i="40"/>
  <c r="BA790" i="40" s="1"/>
  <c r="AY790" i="40"/>
  <c r="BB790" i="40" s="1"/>
  <c r="AM941" i="40"/>
  <c r="AN941" i="40" s="1"/>
  <c r="AM574" i="40"/>
  <c r="AN574" i="40" s="1"/>
  <c r="O1639" i="40"/>
  <c r="I1639" i="40" l="1"/>
  <c r="R1639" i="40"/>
  <c r="S1639" i="40" s="1"/>
  <c r="T1639" i="40" s="1"/>
  <c r="L1639" i="40"/>
  <c r="M1639" i="40" s="1"/>
  <c r="U1639" i="40" s="1"/>
  <c r="Q1639" i="40"/>
  <c r="H1640" i="40" l="1"/>
  <c r="X1640" i="40" s="1"/>
  <c r="N1640" i="40" s="1"/>
  <c r="G1640" i="40" s="1"/>
  <c r="W1639" i="40"/>
  <c r="P1639" i="40"/>
  <c r="V1639" i="40" s="1"/>
  <c r="AT791" i="40" s="1"/>
  <c r="J1640" i="40"/>
  <c r="K1640" i="40" s="1"/>
  <c r="AZ791" i="40" l="1"/>
  <c r="AW791" i="40"/>
  <c r="BA791" i="40" s="1"/>
  <c r="AY791" i="40"/>
  <c r="BB791" i="40" s="1"/>
  <c r="AM942" i="40"/>
  <c r="AN942" i="40" s="1"/>
  <c r="AM575" i="40"/>
  <c r="AN575" i="40" s="1"/>
  <c r="O1640" i="40"/>
  <c r="I1640" i="40" l="1"/>
  <c r="L1640" i="40" s="1"/>
  <c r="R1640" i="40"/>
  <c r="S1640" i="40" s="1"/>
  <c r="T1640" i="40" s="1"/>
  <c r="M1640" i="40"/>
  <c r="P1640" i="40"/>
  <c r="Q1640" i="40"/>
  <c r="U1640" i="40" l="1"/>
  <c r="H1641" i="40"/>
  <c r="X1641" i="40" s="1"/>
  <c r="N1641" i="40" s="1"/>
  <c r="G1641" i="40" s="1"/>
  <c r="W1640" i="40"/>
  <c r="V1640" i="40"/>
  <c r="AT792" i="40" s="1"/>
  <c r="J1641" i="40"/>
  <c r="K1641" i="40" s="1"/>
  <c r="AZ792" i="40" l="1"/>
  <c r="AW792" i="40"/>
  <c r="BA792" i="40" s="1"/>
  <c r="AY792" i="40"/>
  <c r="BB792" i="40" s="1"/>
  <c r="AM576" i="40"/>
  <c r="AN576" i="40" s="1"/>
  <c r="AM943" i="40"/>
  <c r="AN943" i="40" s="1"/>
  <c r="O1641" i="40"/>
  <c r="I1641" i="40" l="1"/>
  <c r="L1641" i="40" s="1"/>
  <c r="R1641" i="40"/>
  <c r="S1641" i="40" s="1"/>
  <c r="T1641" i="40" s="1"/>
  <c r="M1641" i="40"/>
  <c r="U1641" i="40" s="1"/>
  <c r="P1641" i="40"/>
  <c r="Q1641" i="40"/>
  <c r="H1642" i="40" l="1"/>
  <c r="X1642" i="40" s="1"/>
  <c r="N1642" i="40" s="1"/>
  <c r="G1642" i="40" s="1"/>
  <c r="W1641" i="40"/>
  <c r="V1641" i="40"/>
  <c r="AT793" i="40" s="1"/>
  <c r="J1642" i="40"/>
  <c r="K1642" i="40" s="1"/>
  <c r="AZ793" i="40" l="1"/>
  <c r="AY793" i="40"/>
  <c r="BB793" i="40" s="1"/>
  <c r="AW793" i="40"/>
  <c r="BA793" i="40" s="1"/>
  <c r="AM577" i="40"/>
  <c r="AN577" i="40" s="1"/>
  <c r="AM944" i="40"/>
  <c r="AN944" i="40" s="1"/>
  <c r="O1642" i="40"/>
  <c r="I1642" i="40" l="1"/>
  <c r="L1642" i="40" s="1"/>
  <c r="R1642" i="40"/>
  <c r="S1642" i="40" s="1"/>
  <c r="T1642" i="40" s="1"/>
  <c r="Q1642" i="40"/>
  <c r="H1643" i="40" l="1"/>
  <c r="X1643" i="40" s="1"/>
  <c r="N1643" i="40" s="1"/>
  <c r="G1643" i="40" s="1"/>
  <c r="P1642" i="40"/>
  <c r="V1642" i="40" s="1"/>
  <c r="AT794" i="40" s="1"/>
  <c r="J1643" i="40"/>
  <c r="K1643" i="40" s="1"/>
  <c r="M1642" i="40"/>
  <c r="U1642" i="40" s="1"/>
  <c r="W1642" i="40" s="1"/>
  <c r="AZ794" i="40" l="1"/>
  <c r="AW794" i="40"/>
  <c r="BA794" i="40" s="1"/>
  <c r="AY794" i="40"/>
  <c r="BB794" i="40" s="1"/>
  <c r="AM578" i="40"/>
  <c r="AN578" i="40" s="1"/>
  <c r="AM945" i="40"/>
  <c r="AN945" i="40" s="1"/>
  <c r="O1643" i="40"/>
  <c r="I1643" i="40" l="1"/>
  <c r="L1643" i="40" s="1"/>
  <c r="R1643" i="40"/>
  <c r="S1643" i="40" s="1"/>
  <c r="T1643" i="40" s="1"/>
  <c r="M1643" i="40"/>
  <c r="U1643" i="40" s="1"/>
  <c r="P1643" i="40"/>
  <c r="Q1643" i="40"/>
  <c r="H1644" i="40" l="1"/>
  <c r="X1644" i="40" s="1"/>
  <c r="N1644" i="40" s="1"/>
  <c r="G1644" i="40" s="1"/>
  <c r="W1643" i="40"/>
  <c r="V1643" i="40"/>
  <c r="AT795" i="40" s="1"/>
  <c r="J1644" i="40"/>
  <c r="K1644" i="40" s="1"/>
  <c r="AZ795" i="40" l="1"/>
  <c r="AW795" i="40"/>
  <c r="BA795" i="40" s="1"/>
  <c r="AY795" i="40"/>
  <c r="BB795" i="40" s="1"/>
  <c r="AM579" i="40"/>
  <c r="AN579" i="40" s="1"/>
  <c r="AM946" i="40"/>
  <c r="AN946" i="40" s="1"/>
  <c r="O1644" i="40"/>
  <c r="I1644" i="40" l="1"/>
  <c r="L1644" i="40" s="1"/>
  <c r="R1644" i="40"/>
  <c r="S1644" i="40" s="1"/>
  <c r="T1644" i="40" s="1"/>
  <c r="M1644" i="40"/>
  <c r="U1644" i="40" s="1"/>
  <c r="P1644" i="40"/>
  <c r="Q1644" i="40"/>
  <c r="H1645" i="40" l="1"/>
  <c r="X1645" i="40" s="1"/>
  <c r="N1645" i="40" s="1"/>
  <c r="G1645" i="40" s="1"/>
  <c r="W1644" i="40"/>
  <c r="V1644" i="40"/>
  <c r="AT796" i="40" s="1"/>
  <c r="J1645" i="40"/>
  <c r="K1645" i="40" s="1"/>
  <c r="AZ796" i="40" l="1"/>
  <c r="AW796" i="40"/>
  <c r="BA796" i="40" s="1"/>
  <c r="AY796" i="40"/>
  <c r="BB796" i="40" s="1"/>
  <c r="AM580" i="40"/>
  <c r="AN580" i="40" s="1"/>
  <c r="AM947" i="40"/>
  <c r="AN947" i="40" s="1"/>
  <c r="O1645" i="40"/>
  <c r="I1645" i="40" l="1"/>
  <c r="L1645" i="40" s="1"/>
  <c r="R1645" i="40"/>
  <c r="S1645" i="40" s="1"/>
  <c r="T1645" i="40" s="1"/>
  <c r="M1645" i="40"/>
  <c r="U1645" i="40" s="1"/>
  <c r="P1645" i="40"/>
  <c r="Q1645" i="40"/>
  <c r="H1646" i="40" l="1"/>
  <c r="X1646" i="40" s="1"/>
  <c r="N1646" i="40" s="1"/>
  <c r="G1646" i="40" s="1"/>
  <c r="W1645" i="40"/>
  <c r="V1645" i="40"/>
  <c r="J1646" i="40"/>
  <c r="K1646" i="40" s="1"/>
  <c r="O1646" i="40" l="1"/>
  <c r="I1646" i="40" l="1"/>
  <c r="L1646" i="40" s="1"/>
  <c r="P1646" i="40" s="1"/>
  <c r="R1646" i="40"/>
  <c r="S1646" i="40" s="1"/>
  <c r="T1646" i="40" s="1"/>
  <c r="Q1646" i="40"/>
  <c r="M1646" i="40" l="1"/>
  <c r="U1646" i="40" s="1"/>
  <c r="H1647" i="40"/>
  <c r="X1647" i="40" s="1"/>
  <c r="N1647" i="40" s="1"/>
  <c r="G1647" i="40" s="1"/>
  <c r="W1646" i="40"/>
  <c r="V1646" i="40"/>
  <c r="J1647" i="40"/>
  <c r="K1647" i="40" s="1"/>
  <c r="O1647" i="40" l="1"/>
  <c r="Q1647" i="40"/>
  <c r="H1648" i="40" l="1"/>
  <c r="X1648" i="40" s="1"/>
  <c r="N1648" i="40" s="1"/>
  <c r="G1648" i="40" s="1"/>
  <c r="I1647" i="40"/>
  <c r="L1647" i="40" s="1"/>
  <c r="R1647" i="40"/>
  <c r="S1647" i="40" s="1"/>
  <c r="T1647" i="40" s="1"/>
  <c r="J1648" i="40"/>
  <c r="K1648" i="40" s="1"/>
  <c r="M1647" i="40"/>
  <c r="U1647" i="40" s="1"/>
  <c r="W1647" i="40" s="1"/>
  <c r="P1647" i="40"/>
  <c r="V1647" i="40" l="1"/>
  <c r="O1648" i="40"/>
  <c r="I1648" i="40" s="1"/>
  <c r="L1648" i="40" s="1"/>
  <c r="R1648" i="40" l="1"/>
  <c r="S1648" i="40" s="1"/>
  <c r="T1648" i="40" s="1"/>
  <c r="M1648" i="40"/>
  <c r="U1648" i="40" s="1"/>
  <c r="P1648" i="40"/>
  <c r="V1648" i="40" s="1"/>
  <c r="Q1648" i="40"/>
  <c r="H1649" i="40" l="1"/>
  <c r="X1649" i="40" s="1"/>
  <c r="N1649" i="40" s="1"/>
  <c r="G1649" i="40" s="1"/>
  <c r="W1648" i="40"/>
  <c r="J1649" i="40"/>
  <c r="K1649" i="40" s="1"/>
  <c r="O1649" i="40" l="1"/>
  <c r="I1649" i="40" l="1"/>
  <c r="L1649" i="40" s="1"/>
  <c r="R1649" i="40"/>
  <c r="S1649" i="40" s="1"/>
  <c r="T1649" i="40" s="1"/>
  <c r="M1649" i="40"/>
  <c r="U1649" i="40" s="1"/>
  <c r="P1649" i="40"/>
  <c r="Q1649" i="40"/>
  <c r="H1650" i="40" l="1"/>
  <c r="X1650" i="40" s="1"/>
  <c r="N1650" i="40" s="1"/>
  <c r="G1650" i="40" s="1"/>
  <c r="W1649" i="40"/>
  <c r="V1649" i="40"/>
  <c r="J1650" i="40"/>
  <c r="K1650" i="40" s="1"/>
  <c r="O1650" i="40" l="1"/>
  <c r="I1650" i="40" l="1"/>
  <c r="R1650" i="40"/>
  <c r="S1650" i="40" s="1"/>
  <c r="T1650" i="40" s="1"/>
  <c r="L1650" i="40"/>
  <c r="Q1650" i="40"/>
  <c r="H1651" i="40" l="1"/>
  <c r="X1651" i="40" s="1"/>
  <c r="N1651" i="40" s="1"/>
  <c r="G1651" i="40" s="1"/>
  <c r="P1650" i="40"/>
  <c r="V1650" i="40" s="1"/>
  <c r="J1651" i="40"/>
  <c r="K1651" i="40" s="1"/>
  <c r="M1650" i="40"/>
  <c r="U1650" i="40" s="1"/>
  <c r="W1650" i="40" s="1"/>
  <c r="O1651" i="40" l="1"/>
  <c r="I1651" i="40" l="1"/>
  <c r="L1651" i="40" s="1"/>
  <c r="R1651" i="40"/>
  <c r="S1651" i="40" s="1"/>
  <c r="T1651" i="40" s="1"/>
  <c r="M1651" i="40"/>
  <c r="P1651" i="40"/>
  <c r="Q1651" i="40"/>
  <c r="U1651" i="40" l="1"/>
  <c r="H1652" i="40"/>
  <c r="X1652" i="40" s="1"/>
  <c r="N1652" i="40" s="1"/>
  <c r="G1652" i="40" s="1"/>
  <c r="W1651" i="40"/>
  <c r="V1651" i="40"/>
  <c r="J1652" i="40"/>
  <c r="K1652" i="40" s="1"/>
  <c r="O1652" i="40" l="1"/>
  <c r="I1652" i="40" l="1"/>
  <c r="L1652" i="40" s="1"/>
  <c r="R1652" i="40"/>
  <c r="S1652" i="40" s="1"/>
  <c r="T1652" i="40" s="1"/>
  <c r="M1652" i="40"/>
  <c r="P1652" i="40"/>
  <c r="Q1652" i="40"/>
  <c r="U1652" i="40" l="1"/>
  <c r="H1653" i="40"/>
  <c r="X1653" i="40" s="1"/>
  <c r="N1653" i="40" s="1"/>
  <c r="G1653" i="40" s="1"/>
  <c r="W1652" i="40"/>
  <c r="V1652" i="40"/>
  <c r="J1653" i="40"/>
  <c r="K1653" i="40" s="1"/>
  <c r="O1653" i="40" l="1"/>
  <c r="I1653" i="40" l="1"/>
  <c r="L1653" i="40" s="1"/>
  <c r="R1653" i="40"/>
  <c r="S1653" i="40" s="1"/>
  <c r="T1653" i="40" s="1"/>
  <c r="M1653" i="40"/>
  <c r="P1653" i="40"/>
  <c r="Q1653" i="40"/>
  <c r="U1653" i="40" l="1"/>
  <c r="H1654" i="40"/>
  <c r="X1654" i="40" s="1"/>
  <c r="N1654" i="40" s="1"/>
  <c r="G1654" i="40" s="1"/>
  <c r="W1653" i="40"/>
  <c r="V1653" i="40"/>
  <c r="J1654" i="40"/>
  <c r="K1654" i="40" s="1"/>
  <c r="O1654" i="40" l="1"/>
  <c r="I1654" i="40" l="1"/>
  <c r="L1654" i="40" s="1"/>
  <c r="R1654" i="40"/>
  <c r="S1654" i="40" s="1"/>
  <c r="T1654" i="40" s="1"/>
  <c r="M1654" i="40"/>
  <c r="U1654" i="40" s="1"/>
  <c r="P1654" i="40"/>
  <c r="Q1654" i="40"/>
  <c r="H1655" i="40" l="1"/>
  <c r="X1655" i="40" s="1"/>
  <c r="N1655" i="40" s="1"/>
  <c r="G1655" i="40" s="1"/>
  <c r="W1654" i="40"/>
  <c r="V1654" i="40"/>
  <c r="J1655" i="40"/>
  <c r="K1655" i="40" s="1"/>
  <c r="O1655" i="40" l="1"/>
  <c r="I1655" i="40" l="1"/>
  <c r="L1655" i="40" s="1"/>
  <c r="R1655" i="40"/>
  <c r="S1655" i="40" s="1"/>
  <c r="T1655" i="40" s="1"/>
  <c r="M1655" i="40"/>
  <c r="P1655" i="40"/>
  <c r="Q1655" i="40"/>
  <c r="U1655" i="40" l="1"/>
  <c r="H1656" i="40"/>
  <c r="X1656" i="40" s="1"/>
  <c r="N1656" i="40" s="1"/>
  <c r="G1656" i="40" s="1"/>
  <c r="W1655" i="40"/>
  <c r="V1655" i="40"/>
  <c r="J1656" i="40"/>
  <c r="K1656" i="40" s="1"/>
  <c r="O1656" i="40" l="1"/>
  <c r="I1656" i="40" l="1"/>
  <c r="L1656" i="40" s="1"/>
  <c r="R1656" i="40"/>
  <c r="S1656" i="40" s="1"/>
  <c r="T1656" i="40" s="1"/>
  <c r="M1656" i="40"/>
  <c r="U1656" i="40" s="1"/>
  <c r="P1656" i="40"/>
  <c r="Q1656" i="40"/>
  <c r="H1657" i="40" l="1"/>
  <c r="X1657" i="40" s="1"/>
  <c r="N1657" i="40" s="1"/>
  <c r="G1657" i="40" s="1"/>
  <c r="W1656" i="40"/>
  <c r="V1656" i="40"/>
  <c r="J1657" i="40"/>
  <c r="K1657" i="40" s="1"/>
  <c r="O1657" i="40" l="1"/>
  <c r="I1657" i="40" l="1"/>
  <c r="L1657" i="40" s="1"/>
  <c r="R1657" i="40"/>
  <c r="S1657" i="40" s="1"/>
  <c r="T1657" i="40" s="1"/>
  <c r="M1657" i="40"/>
  <c r="U1657" i="40" s="1"/>
  <c r="P1657" i="40"/>
  <c r="Q1657" i="40"/>
  <c r="H1658" i="40" l="1"/>
  <c r="X1658" i="40" s="1"/>
  <c r="N1658" i="40" s="1"/>
  <c r="G1658" i="40" s="1"/>
  <c r="W1657" i="40"/>
  <c r="V1657" i="40"/>
  <c r="J1658" i="40"/>
  <c r="K1658" i="40" s="1"/>
  <c r="O1658" i="40" l="1"/>
  <c r="I1658" i="40" l="1"/>
  <c r="R1658" i="40"/>
  <c r="S1658" i="40" s="1"/>
  <c r="T1658" i="40" s="1"/>
  <c r="L1658" i="40"/>
  <c r="M1658" i="40" s="1"/>
  <c r="U1658" i="40" s="1"/>
  <c r="Q1658" i="40"/>
  <c r="H1659" i="40" l="1"/>
  <c r="X1659" i="40" s="1"/>
  <c r="N1659" i="40" s="1"/>
  <c r="G1659" i="40" s="1"/>
  <c r="W1658" i="40"/>
  <c r="P1658" i="40"/>
  <c r="V1658" i="40" s="1"/>
  <c r="J1659" i="40"/>
  <c r="K1659" i="40" s="1"/>
  <c r="O1659" i="40" l="1"/>
  <c r="I1659" i="40" l="1"/>
  <c r="R1659" i="40"/>
  <c r="S1659" i="40" s="1"/>
  <c r="T1659" i="40" s="1"/>
  <c r="L1659" i="40"/>
  <c r="Q1659" i="40"/>
  <c r="H1660" i="40" l="1"/>
  <c r="X1660" i="40" s="1"/>
  <c r="N1660" i="40" s="1"/>
  <c r="G1660" i="40" s="1"/>
  <c r="P1659" i="40"/>
  <c r="V1659" i="40" s="1"/>
  <c r="J1660" i="40"/>
  <c r="K1660" i="40" s="1"/>
  <c r="M1659" i="40"/>
  <c r="U1659" i="40" s="1"/>
  <c r="W1659" i="40" s="1"/>
  <c r="O1660" i="40" l="1"/>
  <c r="I1660" i="40" l="1"/>
  <c r="L1660" i="40" s="1"/>
  <c r="R1660" i="40"/>
  <c r="S1660" i="40" s="1"/>
  <c r="T1660" i="40" s="1"/>
  <c r="M1660" i="40"/>
  <c r="U1660" i="40" s="1"/>
  <c r="P1660" i="40"/>
  <c r="Q1660" i="40"/>
  <c r="H1661" i="40" l="1"/>
  <c r="X1661" i="40" s="1"/>
  <c r="N1661" i="40" s="1"/>
  <c r="G1661" i="40" s="1"/>
  <c r="W1660" i="40"/>
  <c r="V1660" i="40"/>
  <c r="J1661" i="40"/>
  <c r="K1661" i="40" s="1"/>
  <c r="O1661" i="40" l="1"/>
  <c r="I1661" i="40" l="1"/>
  <c r="R1661" i="40"/>
  <c r="S1661" i="40" s="1"/>
  <c r="T1661" i="40" s="1"/>
  <c r="L1661" i="40"/>
  <c r="Q1661" i="40"/>
  <c r="H1662" i="40" l="1"/>
  <c r="X1662" i="40" s="1"/>
  <c r="N1662" i="40" s="1"/>
  <c r="G1662" i="40" s="1"/>
  <c r="P1661" i="40"/>
  <c r="V1661" i="40" s="1"/>
  <c r="J1662" i="40"/>
  <c r="K1662" i="40" s="1"/>
  <c r="M1661" i="40"/>
  <c r="U1661" i="40" s="1"/>
  <c r="W1661" i="40" s="1"/>
  <c r="O1662" i="40" l="1"/>
  <c r="I1662" i="40" l="1"/>
  <c r="L1662" i="40" s="1"/>
  <c r="R1662" i="40"/>
  <c r="S1662" i="40" s="1"/>
  <c r="T1662" i="40" s="1"/>
  <c r="M1662" i="40"/>
  <c r="U1662" i="40" s="1"/>
  <c r="P1662" i="40"/>
  <c r="Q1662" i="40"/>
  <c r="H1663" i="40" l="1"/>
  <c r="X1663" i="40" s="1"/>
  <c r="N1663" i="40" s="1"/>
  <c r="G1663" i="40" s="1"/>
  <c r="W1662" i="40"/>
  <c r="V1662" i="40"/>
  <c r="J1663" i="40"/>
  <c r="K1663" i="40" s="1"/>
  <c r="O1663" i="40" l="1"/>
  <c r="I1663" i="40" l="1"/>
  <c r="R1663" i="40"/>
  <c r="S1663" i="40" s="1"/>
  <c r="T1663" i="40" s="1"/>
  <c r="L1663" i="40"/>
  <c r="Q1663" i="40"/>
  <c r="H1664" i="40" l="1"/>
  <c r="X1664" i="40" s="1"/>
  <c r="N1664" i="40" s="1"/>
  <c r="G1664" i="40" s="1"/>
  <c r="P1663" i="40"/>
  <c r="V1663" i="40" s="1"/>
  <c r="J1664" i="40"/>
  <c r="K1664" i="40" s="1"/>
  <c r="M1663" i="40"/>
  <c r="U1663" i="40" s="1"/>
  <c r="W1663" i="40" s="1"/>
  <c r="O1664" i="40" l="1"/>
  <c r="I1664" i="40" l="1"/>
  <c r="L1664" i="40" s="1"/>
  <c r="R1664" i="40"/>
  <c r="S1664" i="40" s="1"/>
  <c r="T1664" i="40" s="1"/>
  <c r="M1664" i="40"/>
  <c r="U1664" i="40" s="1"/>
  <c r="P1664" i="40"/>
  <c r="Q1664" i="40"/>
  <c r="H1665" i="40" l="1"/>
  <c r="X1665" i="40" s="1"/>
  <c r="N1665" i="40" s="1"/>
  <c r="G1665" i="40" s="1"/>
  <c r="W1664" i="40"/>
  <c r="V1664" i="40"/>
  <c r="J1665" i="40"/>
  <c r="K1665" i="40" s="1"/>
  <c r="O1665" i="40" l="1"/>
  <c r="I1665" i="40" l="1"/>
  <c r="L1665" i="40" s="1"/>
  <c r="R1665" i="40"/>
  <c r="S1665" i="40" s="1"/>
  <c r="T1665" i="40" s="1"/>
  <c r="M1665" i="40"/>
  <c r="U1665" i="40" s="1"/>
  <c r="P1665" i="40"/>
  <c r="Q1665" i="40"/>
  <c r="H1666" i="40" l="1"/>
  <c r="X1666" i="40" s="1"/>
  <c r="N1666" i="40" s="1"/>
  <c r="G1666" i="40" s="1"/>
  <c r="W1665" i="40"/>
  <c r="V1665" i="40"/>
  <c r="J1666" i="40"/>
  <c r="K1666" i="40" s="1"/>
  <c r="O1666" i="40" l="1"/>
  <c r="Q1666" i="40"/>
  <c r="H1667" i="40" l="1"/>
  <c r="X1667" i="40" s="1"/>
  <c r="N1667" i="40" s="1"/>
  <c r="G1667" i="40" s="1"/>
  <c r="I1666" i="40"/>
  <c r="L1666" i="40" s="1"/>
  <c r="R1666" i="40"/>
  <c r="S1666" i="40" s="1"/>
  <c r="T1666" i="40" s="1"/>
  <c r="J1667" i="40"/>
  <c r="K1667" i="40" s="1"/>
  <c r="M1666" i="40"/>
  <c r="U1666" i="40" s="1"/>
  <c r="W1666" i="40" s="1"/>
  <c r="P1666" i="40"/>
  <c r="V1666" i="40" l="1"/>
  <c r="O1667" i="40"/>
  <c r="I1667" i="40" s="1"/>
  <c r="L1667" i="40" s="1"/>
  <c r="R1667" i="40" l="1"/>
  <c r="S1667" i="40" s="1"/>
  <c r="T1667" i="40" s="1"/>
  <c r="M1667" i="40"/>
  <c r="U1667" i="40" s="1"/>
  <c r="P1667" i="40"/>
  <c r="V1667" i="40" s="1"/>
  <c r="Q1667" i="40"/>
  <c r="H1668" i="40" l="1"/>
  <c r="X1668" i="40" s="1"/>
  <c r="N1668" i="40" s="1"/>
  <c r="G1668" i="40" s="1"/>
  <c r="W1667" i="40"/>
  <c r="J1668" i="40"/>
  <c r="K1668" i="40" s="1"/>
  <c r="O1668" i="40" l="1"/>
  <c r="I1668" i="40" l="1"/>
  <c r="L1668" i="40" s="1"/>
  <c r="R1668" i="40"/>
  <c r="S1668" i="40" s="1"/>
  <c r="T1668" i="40" s="1"/>
  <c r="M1668" i="40"/>
  <c r="P1668" i="40"/>
  <c r="Q1668" i="40"/>
  <c r="U1668" i="40" l="1"/>
  <c r="H1669" i="40"/>
  <c r="X1669" i="40" s="1"/>
  <c r="N1669" i="40" s="1"/>
  <c r="G1669" i="40" s="1"/>
  <c r="W1668" i="40"/>
  <c r="V1668" i="40"/>
  <c r="J1669" i="40"/>
  <c r="K1669" i="40" s="1"/>
  <c r="O1669" i="40" l="1"/>
  <c r="I1669" i="40" l="1"/>
  <c r="L1669" i="40" s="1"/>
  <c r="R1669" i="40"/>
  <c r="S1669" i="40" s="1"/>
  <c r="T1669" i="40" s="1"/>
  <c r="M1669" i="40"/>
  <c r="U1669" i="40" s="1"/>
  <c r="P1669" i="40"/>
  <c r="Q1669" i="40"/>
  <c r="H1670" i="40" l="1"/>
  <c r="X1670" i="40" s="1"/>
  <c r="N1670" i="40" s="1"/>
  <c r="G1670" i="40" s="1"/>
  <c r="W1669" i="40"/>
  <c r="V1669" i="40"/>
  <c r="J1670" i="40"/>
  <c r="K1670" i="40" s="1"/>
  <c r="O1670" i="40" l="1"/>
  <c r="I1670" i="40" l="1"/>
  <c r="L1670" i="40" s="1"/>
  <c r="R1670" i="40"/>
  <c r="S1670" i="40" s="1"/>
  <c r="T1670" i="40" s="1"/>
  <c r="M1670" i="40"/>
  <c r="U1670" i="40" s="1"/>
  <c r="P1670" i="40"/>
  <c r="Q1670" i="40"/>
  <c r="H1671" i="40" l="1"/>
  <c r="X1671" i="40" s="1"/>
  <c r="N1671" i="40" s="1"/>
  <c r="G1671" i="40" s="1"/>
  <c r="W1670" i="40"/>
  <c r="V1670" i="40"/>
  <c r="J1671" i="40"/>
  <c r="K1671" i="40" s="1"/>
  <c r="O1671" i="40" l="1"/>
  <c r="I1671" i="40" l="1"/>
  <c r="L1671" i="40" s="1"/>
  <c r="R1671" i="40"/>
  <c r="S1671" i="40" s="1"/>
  <c r="T1671" i="40" s="1"/>
  <c r="M1671" i="40"/>
  <c r="U1671" i="40" s="1"/>
  <c r="P1671" i="40"/>
  <c r="Q1671" i="40"/>
  <c r="H1672" i="40" l="1"/>
  <c r="X1672" i="40" s="1"/>
  <c r="N1672" i="40" s="1"/>
  <c r="G1672" i="40" s="1"/>
  <c r="W1671" i="40"/>
  <c r="V1671" i="40"/>
  <c r="J1672" i="40"/>
  <c r="K1672" i="40" s="1"/>
  <c r="O1672" i="40" l="1"/>
  <c r="I1672" i="40" l="1"/>
  <c r="L1672" i="40" s="1"/>
  <c r="R1672" i="40"/>
  <c r="S1672" i="40" s="1"/>
  <c r="T1672" i="40" s="1"/>
  <c r="M1672" i="40"/>
  <c r="U1672" i="40" s="1"/>
  <c r="P1672" i="40"/>
  <c r="Q1672" i="40"/>
  <c r="H1673" i="40" l="1"/>
  <c r="X1673" i="40" s="1"/>
  <c r="N1673" i="40" s="1"/>
  <c r="G1673" i="40" s="1"/>
  <c r="W1672" i="40"/>
  <c r="V1672" i="40"/>
  <c r="J1673" i="40"/>
  <c r="K1673" i="40" s="1"/>
  <c r="O1673" i="40" l="1"/>
  <c r="I1673" i="40" l="1"/>
  <c r="R1673" i="40"/>
  <c r="S1673" i="40" s="1"/>
  <c r="T1673" i="40" s="1"/>
  <c r="L1673" i="40"/>
  <c r="Q1673" i="40"/>
  <c r="H1674" i="40" l="1"/>
  <c r="X1674" i="40" s="1"/>
  <c r="N1674" i="40" s="1"/>
  <c r="G1674" i="40" s="1"/>
  <c r="P1673" i="40"/>
  <c r="V1673" i="40" s="1"/>
  <c r="J1674" i="40"/>
  <c r="K1674" i="40" s="1"/>
  <c r="M1673" i="40"/>
  <c r="U1673" i="40" s="1"/>
  <c r="W1673" i="40" s="1"/>
  <c r="O1674" i="40" l="1"/>
  <c r="I1674" i="40" l="1"/>
  <c r="L1674" i="40" s="1"/>
  <c r="R1674" i="40"/>
  <c r="S1674" i="40" s="1"/>
  <c r="T1674" i="40" s="1"/>
  <c r="M1674" i="40"/>
  <c r="U1674" i="40" s="1"/>
  <c r="P1674" i="40"/>
  <c r="Q1674" i="40"/>
  <c r="H1675" i="40" l="1"/>
  <c r="X1675" i="40" s="1"/>
  <c r="N1675" i="40" s="1"/>
  <c r="G1675" i="40" s="1"/>
  <c r="W1674" i="40"/>
  <c r="V1674" i="40"/>
  <c r="J1675" i="40"/>
  <c r="K1675" i="40" s="1"/>
  <c r="O1675" i="40" l="1"/>
  <c r="I1675" i="40" l="1"/>
  <c r="R1675" i="40"/>
  <c r="S1675" i="40" s="1"/>
  <c r="T1675" i="40" s="1"/>
  <c r="L1675" i="40"/>
  <c r="Q1675" i="40"/>
  <c r="H1676" i="40" l="1"/>
  <c r="X1676" i="40" s="1"/>
  <c r="N1676" i="40" s="1"/>
  <c r="G1676" i="40" s="1"/>
  <c r="P1675" i="40"/>
  <c r="V1675" i="40" s="1"/>
  <c r="J1676" i="40"/>
  <c r="K1676" i="40" s="1"/>
  <c r="M1675" i="40"/>
  <c r="U1675" i="40" s="1"/>
  <c r="W1675" i="40" s="1"/>
  <c r="O1676" i="40" l="1"/>
  <c r="I1676" i="40" l="1"/>
  <c r="R1676" i="40"/>
  <c r="L1676" i="40"/>
  <c r="Q1676" i="40"/>
  <c r="H1677" i="40" l="1"/>
  <c r="X1677" i="40" s="1"/>
  <c r="N1677" i="40" s="1"/>
  <c r="G1677" i="40" s="1"/>
  <c r="P1676" i="40"/>
  <c r="V1676" i="40" s="1"/>
  <c r="S1676" i="40"/>
  <c r="T1676" i="40" s="1"/>
  <c r="J1677" i="40"/>
  <c r="K1677" i="40" s="1"/>
  <c r="M1676" i="40"/>
  <c r="U1676" i="40" l="1"/>
  <c r="W1676" i="40" s="1"/>
  <c r="O1677" i="40"/>
  <c r="I1677" i="40" s="1"/>
  <c r="R1677" i="40" l="1"/>
  <c r="S1677" i="40" s="1"/>
  <c r="T1677" i="40" s="1"/>
  <c r="L1677" i="40"/>
  <c r="Q1677" i="40"/>
  <c r="H1678" i="40" l="1"/>
  <c r="X1678" i="40" s="1"/>
  <c r="N1678" i="40" s="1"/>
  <c r="G1678" i="40" s="1"/>
  <c r="P1677" i="40"/>
  <c r="V1677" i="40" s="1"/>
  <c r="J1678" i="40"/>
  <c r="K1678" i="40" s="1"/>
  <c r="M1677" i="40"/>
  <c r="U1677" i="40" s="1"/>
  <c r="W1677" i="40" s="1"/>
  <c r="O1678" i="40" l="1"/>
  <c r="I1678" i="40" l="1"/>
  <c r="R1678" i="40"/>
  <c r="S1678" i="40" s="1"/>
  <c r="T1678" i="40" s="1"/>
  <c r="L1678" i="40"/>
  <c r="Q1678" i="40"/>
  <c r="H1679" i="40" l="1"/>
  <c r="X1679" i="40" s="1"/>
  <c r="N1679" i="40" s="1"/>
  <c r="G1679" i="40" s="1"/>
  <c r="P1678" i="40"/>
  <c r="V1678" i="40" s="1"/>
  <c r="J1679" i="40"/>
  <c r="K1679" i="40" s="1"/>
  <c r="M1678" i="40"/>
  <c r="U1678" i="40" s="1"/>
  <c r="W1678" i="40" s="1"/>
  <c r="O1679" i="40" l="1"/>
  <c r="I1679" i="40" l="1"/>
  <c r="L1679" i="40" s="1"/>
  <c r="R1679" i="40"/>
  <c r="S1679" i="40" s="1"/>
  <c r="T1679" i="40" s="1"/>
  <c r="M1679" i="40"/>
  <c r="U1679" i="40" s="1"/>
  <c r="P1679" i="40"/>
  <c r="Q1679" i="40"/>
  <c r="H1680" i="40" l="1"/>
  <c r="X1680" i="40" s="1"/>
  <c r="N1680" i="40" s="1"/>
  <c r="G1680" i="40" s="1"/>
  <c r="W1679" i="40"/>
  <c r="V1679" i="40"/>
  <c r="J1680" i="40"/>
  <c r="K1680" i="40" s="1"/>
  <c r="O1680" i="40" l="1"/>
  <c r="I1680" i="40" l="1"/>
  <c r="L1680" i="40" s="1"/>
  <c r="R1680" i="40"/>
  <c r="S1680" i="40" s="1"/>
  <c r="T1680" i="40" s="1"/>
  <c r="M1680" i="40"/>
  <c r="U1680" i="40" s="1"/>
  <c r="P1680" i="40"/>
  <c r="Q1680" i="40"/>
  <c r="H1681" i="40" l="1"/>
  <c r="X1681" i="40" s="1"/>
  <c r="N1681" i="40" s="1"/>
  <c r="G1681" i="40" s="1"/>
  <c r="W1680" i="40"/>
  <c r="V1680" i="40"/>
  <c r="J1681" i="40"/>
  <c r="K1681" i="40" s="1"/>
  <c r="O1681" i="40" l="1"/>
  <c r="I1681" i="40" s="1"/>
  <c r="L1681" i="40" s="1"/>
  <c r="R1681" i="40" l="1"/>
  <c r="S1681" i="40" s="1"/>
  <c r="T1681" i="40" s="1"/>
  <c r="M1681" i="40"/>
  <c r="U1681" i="40" s="1"/>
  <c r="P1681" i="40"/>
  <c r="V1681" i="40" s="1"/>
  <c r="Q1681" i="40"/>
  <c r="H1682" i="40" l="1"/>
  <c r="X1682" i="40" s="1"/>
  <c r="N1682" i="40" s="1"/>
  <c r="G1682" i="40" s="1"/>
  <c r="W1681" i="40"/>
  <c r="J1682" i="40"/>
  <c r="K1682" i="40" s="1"/>
  <c r="O1682" i="40" l="1"/>
  <c r="I1682" i="40" l="1"/>
  <c r="L1682" i="40" s="1"/>
  <c r="P1682" i="40" s="1"/>
  <c r="R1682" i="40"/>
  <c r="S1682" i="40" s="1"/>
  <c r="T1682" i="40" s="1"/>
  <c r="Q1682" i="40"/>
  <c r="M1682" i="40" l="1"/>
  <c r="U1682" i="40" s="1"/>
  <c r="H1683" i="40"/>
  <c r="X1683" i="40" s="1"/>
  <c r="N1683" i="40" s="1"/>
  <c r="G1683" i="40" s="1"/>
  <c r="W1682" i="40"/>
  <c r="V1682" i="40"/>
  <c r="J1683" i="40"/>
  <c r="K1683" i="40" s="1"/>
  <c r="O1683" i="40" l="1"/>
  <c r="I1683" i="40" s="1"/>
  <c r="L1683" i="40" s="1"/>
  <c r="R1683" i="40" l="1"/>
  <c r="S1683" i="40" s="1"/>
  <c r="T1683" i="40" s="1"/>
  <c r="M1683" i="40"/>
  <c r="U1683" i="40" s="1"/>
  <c r="P1683" i="40"/>
  <c r="V1683" i="40" s="1"/>
  <c r="Q1683" i="40"/>
  <c r="H1684" i="40" l="1"/>
  <c r="X1684" i="40" s="1"/>
  <c r="N1684" i="40" s="1"/>
  <c r="G1684" i="40" s="1"/>
  <c r="W1683" i="40"/>
  <c r="J1684" i="40"/>
  <c r="K1684" i="40" s="1"/>
  <c r="O1684" i="40" l="1"/>
  <c r="I1684" i="40" l="1"/>
  <c r="R1684" i="40"/>
  <c r="S1684" i="40" s="1"/>
  <c r="T1684" i="40" s="1"/>
  <c r="L1684" i="40"/>
  <c r="M1684" i="40" s="1"/>
  <c r="Q1684" i="40"/>
  <c r="U1684" i="40" l="1"/>
  <c r="H1685" i="40"/>
  <c r="X1685" i="40" s="1"/>
  <c r="N1685" i="40" s="1"/>
  <c r="G1685" i="40" s="1"/>
  <c r="W1684" i="40"/>
  <c r="P1684" i="40"/>
  <c r="V1684" i="40" s="1"/>
  <c r="J1685" i="40"/>
  <c r="K1685" i="40" s="1"/>
  <c r="O1685" i="40" l="1"/>
  <c r="I1685" i="40" l="1"/>
  <c r="L1685" i="40" s="1"/>
  <c r="R1685" i="40"/>
  <c r="S1685" i="40" s="1"/>
  <c r="T1685" i="40" s="1"/>
  <c r="M1685" i="40"/>
  <c r="P1685" i="40"/>
  <c r="Q1685" i="40"/>
  <c r="U1685" i="40" l="1"/>
  <c r="H1686" i="40"/>
  <c r="X1686" i="40" s="1"/>
  <c r="N1686" i="40" s="1"/>
  <c r="G1686" i="40" s="1"/>
  <c r="W1685" i="40"/>
  <c r="V1685" i="40"/>
  <c r="J1686" i="40"/>
  <c r="K1686" i="40" s="1"/>
  <c r="O1686" i="40" l="1"/>
  <c r="Q1686" i="40"/>
  <c r="H1687" i="40" l="1"/>
  <c r="X1687" i="40" s="1"/>
  <c r="N1687" i="40" s="1"/>
  <c r="G1687" i="40" s="1"/>
  <c r="I1686" i="40"/>
  <c r="R1686" i="40"/>
  <c r="S1686" i="40" s="1"/>
  <c r="T1686" i="40" s="1"/>
  <c r="J1687" i="40"/>
  <c r="K1687" i="40" s="1"/>
  <c r="L1686" i="40"/>
  <c r="P1686" i="40" l="1"/>
  <c r="V1686" i="40"/>
  <c r="M1686" i="40"/>
  <c r="U1686" i="40" s="1"/>
  <c r="W1686" i="40" s="1"/>
  <c r="O1687" i="40"/>
  <c r="I1687" i="40" s="1"/>
  <c r="R1687" i="40" l="1"/>
  <c r="S1687" i="40" s="1"/>
  <c r="T1687" i="40" s="1"/>
  <c r="L1687" i="40"/>
  <c r="Q1687" i="40"/>
  <c r="H1688" i="40" l="1"/>
  <c r="X1688" i="40" s="1"/>
  <c r="N1688" i="40" s="1"/>
  <c r="G1688" i="40" s="1"/>
  <c r="P1687" i="40"/>
  <c r="V1687" i="40" s="1"/>
  <c r="J1688" i="40"/>
  <c r="K1688" i="40" s="1"/>
  <c r="M1687" i="40"/>
  <c r="U1687" i="40" s="1"/>
  <c r="W1687" i="40" s="1"/>
  <c r="O1688" i="40" l="1"/>
  <c r="I1688" i="40" l="1"/>
  <c r="L1688" i="40" s="1"/>
  <c r="R1688" i="40"/>
  <c r="S1688" i="40" s="1"/>
  <c r="T1688" i="40" s="1"/>
  <c r="M1688" i="40"/>
  <c r="U1688" i="40" s="1"/>
  <c r="P1688" i="40"/>
  <c r="Q1688" i="40"/>
  <c r="H1689" i="40" l="1"/>
  <c r="X1689" i="40" s="1"/>
  <c r="N1689" i="40" s="1"/>
  <c r="G1689" i="40" s="1"/>
  <c r="W1688" i="40"/>
  <c r="V1688" i="40"/>
  <c r="J1689" i="40"/>
  <c r="K1689" i="40" s="1"/>
  <c r="O1689" i="40" l="1"/>
  <c r="I1689" i="40" l="1"/>
  <c r="R1689" i="40"/>
  <c r="S1689" i="40" s="1"/>
  <c r="T1689" i="40" s="1"/>
  <c r="L1689" i="40"/>
  <c r="Q1689" i="40"/>
  <c r="H1690" i="40" l="1"/>
  <c r="X1690" i="40" s="1"/>
  <c r="N1690" i="40" s="1"/>
  <c r="G1690" i="40" s="1"/>
  <c r="P1689" i="40"/>
  <c r="V1689" i="40" s="1"/>
  <c r="J1690" i="40"/>
  <c r="K1690" i="40" s="1"/>
  <c r="M1689" i="40"/>
  <c r="U1689" i="40" s="1"/>
  <c r="W1689" i="40" s="1"/>
  <c r="O1690" i="40" l="1"/>
  <c r="I1690" i="40" l="1"/>
  <c r="L1690" i="40" s="1"/>
  <c r="R1690" i="40"/>
  <c r="S1690" i="40" s="1"/>
  <c r="T1690" i="40" s="1"/>
  <c r="M1690" i="40"/>
  <c r="P1690" i="40"/>
  <c r="Q1690" i="40"/>
  <c r="U1690" i="40" l="1"/>
  <c r="H1691" i="40"/>
  <c r="X1691" i="40" s="1"/>
  <c r="N1691" i="40" s="1"/>
  <c r="G1691" i="40" s="1"/>
  <c r="W1690" i="40"/>
  <c r="V1690" i="40"/>
  <c r="J1691" i="40"/>
  <c r="K1691" i="40" s="1"/>
  <c r="O1691" i="40" l="1"/>
  <c r="I1691" i="40" l="1"/>
  <c r="L1691" i="40" s="1"/>
  <c r="R1691" i="40"/>
  <c r="S1691" i="40" s="1"/>
  <c r="T1691" i="40" s="1"/>
  <c r="M1691" i="40"/>
  <c r="U1691" i="40" s="1"/>
  <c r="P1691" i="40"/>
  <c r="Q1691" i="40"/>
  <c r="H1692" i="40" l="1"/>
  <c r="X1692" i="40" s="1"/>
  <c r="N1692" i="40" s="1"/>
  <c r="G1692" i="40" s="1"/>
  <c r="W1691" i="40"/>
  <c r="V1691" i="40"/>
  <c r="J1692" i="40"/>
  <c r="K1692" i="40" s="1"/>
  <c r="O1692" i="40" l="1"/>
  <c r="Q1692" i="40"/>
  <c r="H1693" i="40" l="1"/>
  <c r="X1693" i="40" s="1"/>
  <c r="N1693" i="40" s="1"/>
  <c r="G1693" i="40" s="1"/>
  <c r="I1692" i="40"/>
  <c r="L1692" i="40" s="1"/>
  <c r="R1692" i="40"/>
  <c r="S1692" i="40" s="1"/>
  <c r="T1692" i="40" s="1"/>
  <c r="J1693" i="40"/>
  <c r="K1693" i="40" s="1"/>
  <c r="M1692" i="40"/>
  <c r="P1692" i="40"/>
  <c r="U1692" i="40" l="1"/>
  <c r="W1692" i="40" s="1"/>
  <c r="V1692" i="40"/>
  <c r="O1693" i="40"/>
  <c r="I1693" i="40" s="1"/>
  <c r="L1693" i="40" s="1"/>
  <c r="R1693" i="40" l="1"/>
  <c r="S1693" i="40" s="1"/>
  <c r="T1693" i="40" s="1"/>
  <c r="M1693" i="40"/>
  <c r="U1693" i="40" s="1"/>
  <c r="P1693" i="40"/>
  <c r="V1693" i="40" s="1"/>
  <c r="Q1693" i="40"/>
  <c r="H1694" i="40" l="1"/>
  <c r="X1694" i="40" s="1"/>
  <c r="N1694" i="40" s="1"/>
  <c r="G1694" i="40" s="1"/>
  <c r="W1693" i="40"/>
  <c r="J1694" i="40"/>
  <c r="K1694" i="40" s="1"/>
  <c r="O1694" i="40" l="1"/>
  <c r="I1694" i="40" l="1"/>
  <c r="L1694" i="40" s="1"/>
  <c r="R1694" i="40"/>
  <c r="S1694" i="40" s="1"/>
  <c r="T1694" i="40" s="1"/>
  <c r="M1694" i="40"/>
  <c r="U1694" i="40" s="1"/>
  <c r="P1694" i="40"/>
  <c r="Q1694" i="40"/>
  <c r="H1695" i="40" l="1"/>
  <c r="X1695" i="40" s="1"/>
  <c r="N1695" i="40" s="1"/>
  <c r="G1695" i="40" s="1"/>
  <c r="W1694" i="40"/>
  <c r="V1694" i="40"/>
  <c r="J1695" i="40"/>
  <c r="K1695" i="40" s="1"/>
  <c r="O1695" i="40" l="1"/>
  <c r="I1695" i="40" l="1"/>
  <c r="L1695" i="40" s="1"/>
  <c r="R1695" i="40"/>
  <c r="S1695" i="40" s="1"/>
  <c r="T1695" i="40" s="1"/>
  <c r="M1695" i="40"/>
  <c r="U1695" i="40" s="1"/>
  <c r="P1695" i="40"/>
  <c r="Q1695" i="40"/>
  <c r="H1696" i="40" l="1"/>
  <c r="X1696" i="40" s="1"/>
  <c r="N1696" i="40" s="1"/>
  <c r="G1696" i="40" s="1"/>
  <c r="W1695" i="40"/>
  <c r="V1695" i="40"/>
  <c r="J1696" i="40"/>
  <c r="K1696" i="40" s="1"/>
  <c r="O1696" i="40" l="1"/>
  <c r="I1696" i="40" l="1"/>
  <c r="L1696" i="40" s="1"/>
  <c r="R1696" i="40"/>
  <c r="M1696" i="40"/>
  <c r="P1696" i="40"/>
  <c r="Q1696" i="40"/>
  <c r="H1697" i="40" l="1"/>
  <c r="X1697" i="40" s="1"/>
  <c r="N1697" i="40" s="1"/>
  <c r="G1697" i="40" s="1"/>
  <c r="S1696" i="40"/>
  <c r="T1696" i="40"/>
  <c r="V1696" i="40"/>
  <c r="J1697" i="40"/>
  <c r="K1697" i="40" s="1"/>
  <c r="U1696" i="40" l="1"/>
  <c r="W1696" i="40" s="1"/>
  <c r="O1697" i="40"/>
  <c r="I1697" i="40" s="1"/>
  <c r="L1697" i="40" s="1"/>
  <c r="R1697" i="40" l="1"/>
  <c r="M1697" i="40"/>
  <c r="P1697" i="40"/>
  <c r="V1697" i="40" s="1"/>
  <c r="Q1697" i="40"/>
  <c r="H1698" i="40" l="1"/>
  <c r="X1698" i="40" s="1"/>
  <c r="N1698" i="40" s="1"/>
  <c r="G1698" i="40" s="1"/>
  <c r="S1697" i="40"/>
  <c r="T1697" i="40"/>
  <c r="J1698" i="40"/>
  <c r="K1698" i="40" s="1"/>
  <c r="U1697" i="40" l="1"/>
  <c r="W1697" i="40" s="1"/>
  <c r="O1698" i="40"/>
  <c r="I1698" i="40" s="1"/>
  <c r="L1698" i="40" s="1"/>
  <c r="R1698" i="40" l="1"/>
  <c r="M1698" i="40"/>
  <c r="P1698" i="40"/>
  <c r="V1698" i="40" s="1"/>
  <c r="Q1698" i="40"/>
  <c r="H1699" i="40" l="1"/>
  <c r="X1699" i="40" s="1"/>
  <c r="N1699" i="40" s="1"/>
  <c r="G1699" i="40" s="1"/>
  <c r="S1698" i="40"/>
  <c r="T1698" i="40"/>
  <c r="J1699" i="40"/>
  <c r="K1699" i="40" s="1"/>
  <c r="U1698" i="40" l="1"/>
  <c r="W1698" i="40" s="1"/>
  <c r="O1699" i="40"/>
  <c r="I1699" i="40" s="1"/>
  <c r="L1699" i="40" s="1"/>
  <c r="R1699" i="40" l="1"/>
  <c r="M1699" i="40"/>
  <c r="P1699" i="40"/>
  <c r="V1699" i="40" s="1"/>
  <c r="Q1699" i="40"/>
  <c r="H1700" i="40" l="1"/>
  <c r="X1700" i="40" s="1"/>
  <c r="N1700" i="40" s="1"/>
  <c r="G1700" i="40" s="1"/>
  <c r="S1699" i="40"/>
  <c r="T1699" i="40" s="1"/>
  <c r="J1700" i="40"/>
  <c r="K1700" i="40" s="1"/>
  <c r="U1699" i="40" l="1"/>
  <c r="W1699" i="40" s="1"/>
  <c r="O1700" i="40"/>
  <c r="I1700" i="40" s="1"/>
  <c r="R1700" i="40" l="1"/>
  <c r="S1700" i="40" s="1"/>
  <c r="T1700" i="40" s="1"/>
  <c r="L1700" i="40"/>
  <c r="Q1700" i="40"/>
  <c r="H1701" i="40" l="1"/>
  <c r="X1701" i="40" s="1"/>
  <c r="N1701" i="40" s="1"/>
  <c r="G1701" i="40" s="1"/>
  <c r="P1700" i="40"/>
  <c r="V1700" i="40" s="1"/>
  <c r="J1701" i="40"/>
  <c r="K1701" i="40" s="1"/>
  <c r="M1700" i="40"/>
  <c r="U1700" i="40" s="1"/>
  <c r="W1700" i="40" s="1"/>
  <c r="O1701" i="40" l="1"/>
  <c r="I1701" i="40" l="1"/>
  <c r="R1701" i="40"/>
  <c r="S1701" i="40" s="1"/>
  <c r="T1701" i="40" s="1"/>
  <c r="L1701" i="40"/>
  <c r="M1701" i="40" s="1"/>
  <c r="U1701" i="40" s="1"/>
  <c r="Q1701" i="40"/>
  <c r="H1702" i="40" l="1"/>
  <c r="X1702" i="40" s="1"/>
  <c r="N1702" i="40" s="1"/>
  <c r="G1702" i="40" s="1"/>
  <c r="W1701" i="40"/>
  <c r="P1701" i="40"/>
  <c r="V1701" i="40" s="1"/>
  <c r="J1702" i="40"/>
  <c r="K1702" i="40" s="1"/>
  <c r="O1702" i="40" l="1"/>
  <c r="I1702" i="40" l="1"/>
  <c r="R1702" i="40"/>
  <c r="S1702" i="40" s="1"/>
  <c r="T1702" i="40" s="1"/>
  <c r="L1702" i="40"/>
  <c r="Q1702" i="40"/>
  <c r="H1703" i="40" l="1"/>
  <c r="X1703" i="40" s="1"/>
  <c r="N1703" i="40" s="1"/>
  <c r="G1703" i="40" s="1"/>
  <c r="P1702" i="40"/>
  <c r="V1702" i="40" s="1"/>
  <c r="M1702" i="40"/>
  <c r="U1702" i="40" s="1"/>
  <c r="W1702" i="40" s="1"/>
  <c r="J1703" i="40" l="1"/>
  <c r="K1703" i="40" s="1"/>
  <c r="O1703" i="40" s="1"/>
  <c r="I1703" i="40" l="1"/>
  <c r="L1703" i="40" s="1"/>
  <c r="R1703" i="40"/>
  <c r="S1703" i="40" s="1"/>
  <c r="T1703" i="40" s="1"/>
  <c r="M1703" i="40"/>
  <c r="P1703" i="40"/>
  <c r="Q1703" i="40"/>
  <c r="U1703" i="40" l="1"/>
  <c r="H1704" i="40"/>
  <c r="X1704" i="40" s="1"/>
  <c r="N1704" i="40" s="1"/>
  <c r="G1704" i="40" s="1"/>
  <c r="W1703" i="40"/>
  <c r="V1703" i="40"/>
  <c r="J1704" i="40"/>
  <c r="K1704" i="40" s="1"/>
  <c r="O1704" i="40" l="1"/>
  <c r="I1704" i="40" l="1"/>
  <c r="L1704" i="40" s="1"/>
  <c r="R1704" i="40"/>
  <c r="S1704" i="40" s="1"/>
  <c r="T1704" i="40" s="1"/>
  <c r="M1704" i="40"/>
  <c r="U1704" i="40" s="1"/>
  <c r="P1704" i="40"/>
  <c r="Q1704" i="40"/>
  <c r="H1705" i="40" l="1"/>
  <c r="X1705" i="40" s="1"/>
  <c r="N1705" i="40" s="1"/>
  <c r="G1705" i="40" s="1"/>
  <c r="W1704" i="40"/>
  <c r="V1704" i="40"/>
  <c r="J1705" i="40"/>
  <c r="K1705" i="40" s="1"/>
  <c r="O1705" i="40" l="1"/>
  <c r="I1705" i="40" l="1"/>
  <c r="R1705" i="40"/>
  <c r="S1705" i="40" s="1"/>
  <c r="T1705" i="40" s="1"/>
  <c r="L1705" i="40"/>
  <c r="Q1705" i="40"/>
  <c r="H1706" i="40" l="1"/>
  <c r="X1706" i="40" s="1"/>
  <c r="N1706" i="40" s="1"/>
  <c r="G1706" i="40" s="1"/>
  <c r="P1705" i="40"/>
  <c r="V1705" i="40" s="1"/>
  <c r="J1706" i="40"/>
  <c r="K1706" i="40" s="1"/>
  <c r="M1705" i="40"/>
  <c r="U1705" i="40" s="1"/>
  <c r="W1705" i="40" s="1"/>
  <c r="O1706" i="40" l="1"/>
  <c r="I1706" i="40" l="1"/>
  <c r="L1706" i="40" s="1"/>
  <c r="R1706" i="40"/>
  <c r="S1706" i="40" s="1"/>
  <c r="T1706" i="40" s="1"/>
  <c r="M1706" i="40"/>
  <c r="U1706" i="40" s="1"/>
  <c r="P1706" i="40"/>
  <c r="Q1706" i="40"/>
  <c r="H1707" i="40" l="1"/>
  <c r="X1707" i="40" s="1"/>
  <c r="N1707" i="40" s="1"/>
  <c r="G1707" i="40" s="1"/>
  <c r="W1706" i="40"/>
  <c r="V1706" i="40"/>
  <c r="J1707" i="40"/>
  <c r="K1707" i="40" s="1"/>
  <c r="O1707" i="40" l="1"/>
  <c r="I1707" i="40" l="1"/>
  <c r="L1707" i="40" s="1"/>
  <c r="R1707" i="40"/>
  <c r="S1707" i="40" s="1"/>
  <c r="T1707" i="40" s="1"/>
  <c r="M1707" i="40"/>
  <c r="U1707" i="40" s="1"/>
  <c r="P1707" i="40"/>
  <c r="Q1707" i="40"/>
  <c r="H1708" i="40" l="1"/>
  <c r="X1708" i="40" s="1"/>
  <c r="N1708" i="40" s="1"/>
  <c r="G1708" i="40" s="1"/>
  <c r="W1707" i="40"/>
  <c r="V1707" i="40"/>
  <c r="J1708" i="40"/>
  <c r="K1708" i="40" s="1"/>
  <c r="O1708" i="40" l="1"/>
  <c r="I1708" i="40" l="1"/>
  <c r="L1708" i="40" s="1"/>
  <c r="R1708" i="40"/>
  <c r="S1708" i="40" s="1"/>
  <c r="T1708" i="40" s="1"/>
  <c r="M1708" i="40"/>
  <c r="U1708" i="40" s="1"/>
  <c r="P1708" i="40"/>
  <c r="Q1708" i="40"/>
  <c r="H1709" i="40" l="1"/>
  <c r="X1709" i="40" s="1"/>
  <c r="N1709" i="40" s="1"/>
  <c r="G1709" i="40" s="1"/>
  <c r="W1708" i="40"/>
  <c r="V1708" i="40"/>
  <c r="J1709" i="40"/>
  <c r="K1709" i="40" s="1"/>
  <c r="O1709" i="40" l="1"/>
  <c r="I1709" i="40" l="1"/>
  <c r="L1709" i="40" s="1"/>
  <c r="R1709" i="40"/>
  <c r="S1709" i="40" s="1"/>
  <c r="T1709" i="40" s="1"/>
  <c r="M1709" i="40"/>
  <c r="U1709" i="40" s="1"/>
  <c r="P1709" i="40"/>
  <c r="Q1709" i="40"/>
  <c r="H1710" i="40" l="1"/>
  <c r="X1710" i="40" s="1"/>
  <c r="N1710" i="40" s="1"/>
  <c r="G1710" i="40" s="1"/>
  <c r="W1709" i="40"/>
  <c r="V1709" i="40"/>
  <c r="J1710" i="40"/>
  <c r="K1710" i="40" s="1"/>
  <c r="O1710" i="40" l="1"/>
  <c r="I1710" i="40" l="1"/>
  <c r="R1710" i="40"/>
  <c r="S1710" i="40" s="1"/>
  <c r="T1710" i="40" s="1"/>
  <c r="L1710" i="40"/>
  <c r="Q1710" i="40"/>
  <c r="H1711" i="40" l="1"/>
  <c r="X1711" i="40" s="1"/>
  <c r="N1711" i="40" s="1"/>
  <c r="G1711" i="40" s="1"/>
  <c r="P1710" i="40"/>
  <c r="V1710" i="40" s="1"/>
  <c r="J1711" i="40"/>
  <c r="K1711" i="40" s="1"/>
  <c r="M1710" i="40"/>
  <c r="U1710" i="40" s="1"/>
  <c r="W1710" i="40" s="1"/>
  <c r="O1711" i="40" l="1"/>
  <c r="I1711" i="40" l="1"/>
  <c r="L1711" i="40" s="1"/>
  <c r="R1711" i="40"/>
  <c r="S1711" i="40" s="1"/>
  <c r="T1711" i="40" s="1"/>
  <c r="M1711" i="40"/>
  <c r="U1711" i="40" s="1"/>
  <c r="P1711" i="40"/>
  <c r="Q1711" i="40"/>
  <c r="H1712" i="40" l="1"/>
  <c r="X1712" i="40" s="1"/>
  <c r="N1712" i="40" s="1"/>
  <c r="G1712" i="40" s="1"/>
  <c r="W1711" i="40"/>
  <c r="V1711" i="40"/>
  <c r="J1712" i="40"/>
  <c r="K1712" i="40" s="1"/>
  <c r="O1712" i="40" l="1"/>
  <c r="I1712" i="40" l="1"/>
  <c r="L1712" i="40" s="1"/>
  <c r="R1712" i="40"/>
  <c r="S1712" i="40" s="1"/>
  <c r="T1712" i="40" s="1"/>
  <c r="M1712" i="40"/>
  <c r="P1712" i="40"/>
  <c r="Q1712" i="40"/>
  <c r="U1712" i="40" l="1"/>
  <c r="H1713" i="40"/>
  <c r="X1713" i="40" s="1"/>
  <c r="N1713" i="40" s="1"/>
  <c r="G1713" i="40" s="1"/>
  <c r="W1712" i="40"/>
  <c r="V1712" i="40"/>
  <c r="J1713" i="40"/>
  <c r="K1713" i="40" s="1"/>
  <c r="O1713" i="40" l="1"/>
  <c r="I1713" i="40" l="1"/>
  <c r="L1713" i="40" s="1"/>
  <c r="R1713" i="40"/>
  <c r="S1713" i="40" s="1"/>
  <c r="T1713" i="40" s="1"/>
  <c r="M1713" i="40"/>
  <c r="U1713" i="40" s="1"/>
  <c r="P1713" i="40"/>
  <c r="Q1713" i="40"/>
  <c r="H1714" i="40" l="1"/>
  <c r="X1714" i="40" s="1"/>
  <c r="N1714" i="40" s="1"/>
  <c r="G1714" i="40" s="1"/>
  <c r="W1713" i="40"/>
  <c r="V1713" i="40"/>
  <c r="J1714" i="40"/>
  <c r="K1714" i="40" s="1"/>
  <c r="O1714" i="40" l="1"/>
  <c r="I1714" i="40" l="1"/>
  <c r="L1714" i="40" s="1"/>
  <c r="R1714" i="40"/>
  <c r="S1714" i="40" s="1"/>
  <c r="T1714" i="40" s="1"/>
  <c r="M1714" i="40"/>
  <c r="U1714" i="40" s="1"/>
  <c r="P1714" i="40"/>
  <c r="Q1714" i="40"/>
  <c r="H1715" i="40" l="1"/>
  <c r="X1715" i="40" s="1"/>
  <c r="N1715" i="40" s="1"/>
  <c r="G1715" i="40" s="1"/>
  <c r="W1714" i="40"/>
  <c r="V1714" i="40"/>
  <c r="J1715" i="40"/>
  <c r="K1715" i="40" s="1"/>
  <c r="O1715" i="40" l="1"/>
  <c r="I1715" i="40" l="1"/>
  <c r="L1715" i="40" s="1"/>
  <c r="R1715" i="40"/>
  <c r="S1715" i="40" s="1"/>
  <c r="T1715" i="40" s="1"/>
  <c r="M1715" i="40"/>
  <c r="U1715" i="40" s="1"/>
  <c r="P1715" i="40"/>
  <c r="Q1715" i="40"/>
  <c r="H1716" i="40" l="1"/>
  <c r="X1716" i="40" s="1"/>
  <c r="N1716" i="40" s="1"/>
  <c r="G1716" i="40" s="1"/>
  <c r="W1715" i="40"/>
  <c r="V1715" i="40"/>
  <c r="J1716" i="40"/>
  <c r="K1716" i="40" s="1"/>
  <c r="O1716" i="40" l="1"/>
  <c r="I1716" i="40" l="1"/>
  <c r="R1716" i="40"/>
  <c r="S1716" i="40" s="1"/>
  <c r="T1716" i="40" s="1"/>
  <c r="L1716" i="40"/>
  <c r="Q1716" i="40"/>
  <c r="P1716" i="40" l="1"/>
  <c r="V1716" i="40"/>
  <c r="H1717" i="40"/>
  <c r="X1717" i="40" s="1"/>
  <c r="N1717" i="40" s="1"/>
  <c r="G1717" i="40" s="1"/>
  <c r="J1717" i="40"/>
  <c r="K1717" i="40" s="1"/>
  <c r="M1716" i="40"/>
  <c r="U1716" i="40" s="1"/>
  <c r="W1716" i="40" s="1"/>
  <c r="O1717" i="40" l="1"/>
  <c r="I1717" i="40" l="1"/>
  <c r="L1717" i="40" s="1"/>
  <c r="R1717" i="40"/>
  <c r="S1717" i="40" s="1"/>
  <c r="T1717" i="40" s="1"/>
  <c r="M1717" i="40"/>
  <c r="U1717" i="40" s="1"/>
  <c r="P1717" i="40"/>
  <c r="Q1717" i="40"/>
  <c r="H1718" i="40" l="1"/>
  <c r="X1718" i="40" s="1"/>
  <c r="N1718" i="40" s="1"/>
  <c r="G1718" i="40" s="1"/>
  <c r="W1717" i="40"/>
  <c r="V1717" i="40"/>
  <c r="J1718" i="40"/>
  <c r="K1718" i="40" s="1"/>
  <c r="O1718" i="40" l="1"/>
  <c r="I1718" i="40" l="1"/>
  <c r="L1718" i="40" s="1"/>
  <c r="R1718" i="40"/>
  <c r="S1718" i="40" s="1"/>
  <c r="T1718" i="40" s="1"/>
  <c r="M1718" i="40"/>
  <c r="U1718" i="40" s="1"/>
  <c r="P1718" i="40"/>
  <c r="Q1718" i="40"/>
  <c r="H1719" i="40" l="1"/>
  <c r="X1719" i="40" s="1"/>
  <c r="N1719" i="40" s="1"/>
  <c r="G1719" i="40" s="1"/>
  <c r="W1718" i="40"/>
  <c r="V1718" i="40"/>
  <c r="J1719" i="40"/>
  <c r="K1719" i="40" s="1"/>
  <c r="O1719" i="40" l="1"/>
  <c r="I1719" i="40" l="1"/>
  <c r="L1719" i="40" s="1"/>
  <c r="R1719" i="40"/>
  <c r="S1719" i="40" s="1"/>
  <c r="T1719" i="40" s="1"/>
  <c r="M1719" i="40"/>
  <c r="U1719" i="40" s="1"/>
  <c r="P1719" i="40"/>
  <c r="Q1719" i="40"/>
  <c r="H1720" i="40" l="1"/>
  <c r="X1720" i="40" s="1"/>
  <c r="N1720" i="40" s="1"/>
  <c r="G1720" i="40" s="1"/>
  <c r="W1719" i="40"/>
  <c r="V1719" i="40"/>
  <c r="J1720" i="40"/>
  <c r="K1720" i="40" s="1"/>
  <c r="O1720" i="40" l="1"/>
  <c r="I1720" i="40" l="1"/>
  <c r="L1720" i="40" s="1"/>
  <c r="R1720" i="40"/>
  <c r="S1720" i="40" s="1"/>
  <c r="T1720" i="40" s="1"/>
  <c r="M1720" i="40"/>
  <c r="U1720" i="40" s="1"/>
  <c r="P1720" i="40"/>
  <c r="Q1720" i="40"/>
  <c r="H1721" i="40" l="1"/>
  <c r="X1721" i="40" s="1"/>
  <c r="N1721" i="40" s="1"/>
  <c r="G1721" i="40" s="1"/>
  <c r="W1720" i="40"/>
  <c r="V1720" i="40"/>
  <c r="J1721" i="40"/>
  <c r="K1721" i="40" s="1"/>
  <c r="O1721" i="40" l="1"/>
  <c r="I1721" i="40" l="1"/>
  <c r="R1721" i="40"/>
  <c r="S1721" i="40" s="1"/>
  <c r="T1721" i="40" s="1"/>
  <c r="L1721" i="40"/>
  <c r="Q1721" i="40"/>
  <c r="H1722" i="40" l="1"/>
  <c r="X1722" i="40" s="1"/>
  <c r="N1722" i="40" s="1"/>
  <c r="G1722" i="40" s="1"/>
  <c r="P1721" i="40"/>
  <c r="V1721" i="40" s="1"/>
  <c r="J1722" i="40"/>
  <c r="K1722" i="40" s="1"/>
  <c r="M1721" i="40"/>
  <c r="U1721" i="40" s="1"/>
  <c r="W1721" i="40" s="1"/>
  <c r="O1722" i="40" l="1"/>
  <c r="I1722" i="40" l="1"/>
  <c r="L1722" i="40" s="1"/>
  <c r="R1722" i="40"/>
  <c r="S1722" i="40" s="1"/>
  <c r="T1722" i="40" s="1"/>
  <c r="M1722" i="40"/>
  <c r="U1722" i="40" s="1"/>
  <c r="P1722" i="40"/>
  <c r="Q1722" i="40"/>
  <c r="H1723" i="40" l="1"/>
  <c r="X1723" i="40" s="1"/>
  <c r="N1723" i="40" s="1"/>
  <c r="G1723" i="40" s="1"/>
  <c r="W1722" i="40"/>
  <c r="V1722" i="40"/>
  <c r="J1723" i="40"/>
  <c r="K1723" i="40" s="1"/>
  <c r="O1723" i="40" l="1"/>
  <c r="I1723" i="40" l="1"/>
  <c r="L1723" i="40" s="1"/>
  <c r="R1723" i="40"/>
  <c r="S1723" i="40" s="1"/>
  <c r="T1723" i="40" s="1"/>
  <c r="M1723" i="40"/>
  <c r="P1723" i="40"/>
  <c r="Q1723" i="40"/>
  <c r="U1723" i="40" l="1"/>
  <c r="H1724" i="40"/>
  <c r="X1724" i="40" s="1"/>
  <c r="N1724" i="40" s="1"/>
  <c r="G1724" i="40" s="1"/>
  <c r="W1723" i="40"/>
  <c r="V1723" i="40"/>
  <c r="J1724" i="40"/>
  <c r="K1724" i="40" s="1"/>
  <c r="O1724" i="40" l="1"/>
  <c r="I1724" i="40" l="1"/>
  <c r="L1724" i="40" s="1"/>
  <c r="R1724" i="40"/>
  <c r="S1724" i="40" s="1"/>
  <c r="T1724" i="40" s="1"/>
  <c r="M1724" i="40"/>
  <c r="U1724" i="40" s="1"/>
  <c r="P1724" i="40"/>
  <c r="Q1724" i="40"/>
  <c r="H1725" i="40" l="1"/>
  <c r="X1725" i="40" s="1"/>
  <c r="N1725" i="40" s="1"/>
  <c r="G1725" i="40" s="1"/>
  <c r="W1724" i="40"/>
  <c r="V1724" i="40"/>
  <c r="J1725" i="40"/>
  <c r="K1725" i="40" s="1"/>
  <c r="O1725" i="40" l="1"/>
  <c r="I1725" i="40" l="1"/>
  <c r="L1725" i="40" s="1"/>
  <c r="R1725" i="40"/>
  <c r="S1725" i="40" s="1"/>
  <c r="T1725" i="40" s="1"/>
  <c r="M1725" i="40"/>
  <c r="P1725" i="40"/>
  <c r="Q1725" i="40"/>
  <c r="U1725" i="40" l="1"/>
  <c r="H1726" i="40"/>
  <c r="X1726" i="40" s="1"/>
  <c r="N1726" i="40" s="1"/>
  <c r="G1726" i="40" s="1"/>
  <c r="W1725" i="40"/>
  <c r="V1725" i="40"/>
  <c r="J1726" i="40"/>
  <c r="K1726" i="40" s="1"/>
  <c r="O1726" i="40" l="1"/>
  <c r="I1726" i="40" l="1"/>
  <c r="L1726" i="40" s="1"/>
  <c r="R1726" i="40"/>
  <c r="S1726" i="40" s="1"/>
  <c r="T1726" i="40" s="1"/>
  <c r="M1726" i="40"/>
  <c r="U1726" i="40" s="1"/>
  <c r="P1726" i="40"/>
  <c r="Q1726" i="40"/>
  <c r="H1727" i="40" l="1"/>
  <c r="X1727" i="40" s="1"/>
  <c r="N1727" i="40" s="1"/>
  <c r="G1727" i="40" s="1"/>
  <c r="W1726" i="40"/>
  <c r="V1726" i="40"/>
  <c r="J1727" i="40"/>
  <c r="K1727" i="40" s="1"/>
  <c r="O1727" i="40" l="1"/>
  <c r="I1727" i="40" l="1"/>
  <c r="L1727" i="40" s="1"/>
  <c r="R1727" i="40"/>
  <c r="S1727" i="40" s="1"/>
  <c r="T1727" i="40" s="1"/>
  <c r="M1727" i="40"/>
  <c r="P1727" i="40"/>
  <c r="Q1727" i="40"/>
  <c r="U1727" i="40" l="1"/>
  <c r="H1728" i="40"/>
  <c r="X1728" i="40" s="1"/>
  <c r="N1728" i="40" s="1"/>
  <c r="G1728" i="40" s="1"/>
  <c r="W1727" i="40"/>
  <c r="V1727" i="40"/>
  <c r="J1728" i="40"/>
  <c r="K1728" i="40" s="1"/>
  <c r="O1728" i="40" l="1"/>
  <c r="I1728" i="40" l="1"/>
  <c r="L1728" i="40" s="1"/>
  <c r="R1728" i="40"/>
  <c r="S1728" i="40" s="1"/>
  <c r="T1728" i="40" s="1"/>
  <c r="M1728" i="40"/>
  <c r="U1728" i="40" s="1"/>
  <c r="P1728" i="40"/>
  <c r="Q1728" i="40"/>
  <c r="H1729" i="40" l="1"/>
  <c r="X1729" i="40" s="1"/>
  <c r="N1729" i="40" s="1"/>
  <c r="G1729" i="40" s="1"/>
  <c r="W1728" i="40"/>
  <c r="V1728" i="40"/>
  <c r="J1729" i="40"/>
  <c r="K1729" i="40" s="1"/>
  <c r="O1729" i="40" l="1"/>
  <c r="I1729" i="40" l="1"/>
  <c r="R1729" i="40"/>
  <c r="S1729" i="40" s="1"/>
  <c r="T1729" i="40" s="1"/>
  <c r="L1729" i="40"/>
  <c r="Q1729" i="40"/>
  <c r="P1729" i="40" l="1"/>
  <c r="V1729" i="40"/>
  <c r="H1730" i="40"/>
  <c r="X1730" i="40" s="1"/>
  <c r="N1730" i="40" s="1"/>
  <c r="G1730" i="40" s="1"/>
  <c r="J1730" i="40"/>
  <c r="K1730" i="40" s="1"/>
  <c r="M1729" i="40"/>
  <c r="U1729" i="40" s="1"/>
  <c r="W1729" i="40" s="1"/>
  <c r="O1730" i="40" l="1"/>
  <c r="I1730" i="40" l="1"/>
  <c r="L1730" i="40" s="1"/>
  <c r="R1730" i="40"/>
  <c r="S1730" i="40" s="1"/>
  <c r="T1730" i="40" s="1"/>
  <c r="M1730" i="40"/>
  <c r="U1730" i="40" s="1"/>
  <c r="P1730" i="40"/>
  <c r="Q1730" i="40"/>
  <c r="H1731" i="40" l="1"/>
  <c r="X1731" i="40" s="1"/>
  <c r="N1731" i="40" s="1"/>
  <c r="G1731" i="40" s="1"/>
  <c r="W1730" i="40"/>
  <c r="V1730" i="40"/>
  <c r="J1731" i="40"/>
  <c r="K1731" i="40" s="1"/>
  <c r="O1731" i="40" l="1"/>
  <c r="I1731" i="40" l="1"/>
  <c r="L1731" i="40" s="1"/>
  <c r="R1731" i="40"/>
  <c r="S1731" i="40" s="1"/>
  <c r="T1731" i="40" s="1"/>
  <c r="M1731" i="40"/>
  <c r="U1731" i="40" s="1"/>
  <c r="P1731" i="40"/>
  <c r="Q1731" i="40"/>
  <c r="H1732" i="40" l="1"/>
  <c r="X1732" i="40" s="1"/>
  <c r="N1732" i="40" s="1"/>
  <c r="G1732" i="40" s="1"/>
  <c r="W1731" i="40"/>
  <c r="V1731" i="40"/>
  <c r="J1732" i="40"/>
  <c r="K1732" i="40" s="1"/>
  <c r="O1732" i="40" l="1"/>
  <c r="I1732" i="40" l="1"/>
  <c r="L1732" i="40" s="1"/>
  <c r="R1732" i="40"/>
  <c r="S1732" i="40" s="1"/>
  <c r="T1732" i="40" s="1"/>
  <c r="M1732" i="40"/>
  <c r="P1732" i="40"/>
  <c r="Q1732" i="40"/>
  <c r="U1732" i="40" l="1"/>
  <c r="H1733" i="40"/>
  <c r="X1733" i="40" s="1"/>
  <c r="N1733" i="40" s="1"/>
  <c r="G1733" i="40" s="1"/>
  <c r="W1732" i="40"/>
  <c r="V1732" i="40"/>
  <c r="J1733" i="40"/>
  <c r="K1733" i="40" s="1"/>
  <c r="O1733" i="40" l="1"/>
  <c r="I1733" i="40" l="1"/>
  <c r="L1733" i="40" s="1"/>
  <c r="R1733" i="40"/>
  <c r="S1733" i="40" s="1"/>
  <c r="T1733" i="40" s="1"/>
  <c r="M1733" i="40"/>
  <c r="P1733" i="40"/>
  <c r="Q1733" i="40"/>
  <c r="U1733" i="40" l="1"/>
  <c r="H1734" i="40"/>
  <c r="X1734" i="40" s="1"/>
  <c r="N1734" i="40" s="1"/>
  <c r="G1734" i="40" s="1"/>
  <c r="W1733" i="40"/>
  <c r="V1733" i="40"/>
  <c r="J1734" i="40"/>
  <c r="K1734" i="40" s="1"/>
  <c r="O1734" i="40" l="1"/>
  <c r="I1734" i="40" l="1"/>
  <c r="R1734" i="40"/>
  <c r="S1734" i="40" s="1"/>
  <c r="T1734" i="40" s="1"/>
  <c r="L1734" i="40"/>
  <c r="M1734" i="40" s="1"/>
  <c r="U1734" i="40" s="1"/>
  <c r="Q1734" i="40"/>
  <c r="H1735" i="40" l="1"/>
  <c r="X1735" i="40" s="1"/>
  <c r="N1735" i="40" s="1"/>
  <c r="G1735" i="40" s="1"/>
  <c r="W1734" i="40"/>
  <c r="P1734" i="40"/>
  <c r="V1734" i="40" s="1"/>
  <c r="J1735" i="40"/>
  <c r="K1735" i="40" s="1"/>
  <c r="O1735" i="40" l="1"/>
  <c r="I1735" i="40" l="1"/>
  <c r="L1735" i="40" s="1"/>
  <c r="P1735" i="40" s="1"/>
  <c r="R1735" i="40"/>
  <c r="S1735" i="40" s="1"/>
  <c r="T1735" i="40" s="1"/>
  <c r="Q1735" i="40"/>
  <c r="M1735" i="40" l="1"/>
  <c r="U1735" i="40" s="1"/>
  <c r="H1736" i="40"/>
  <c r="X1736" i="40" s="1"/>
  <c r="N1736" i="40" s="1"/>
  <c r="G1736" i="40" s="1"/>
  <c r="W1735" i="40"/>
  <c r="V1735" i="40"/>
  <c r="J1736" i="40"/>
  <c r="K1736" i="40" s="1"/>
  <c r="O1736" i="40" l="1"/>
  <c r="I1736" i="40" l="1"/>
  <c r="L1736" i="40" s="1"/>
  <c r="R1736" i="40"/>
  <c r="Q1736" i="40"/>
  <c r="H1737" i="40" l="1"/>
  <c r="X1737" i="40" s="1"/>
  <c r="N1737" i="40" s="1"/>
  <c r="G1737" i="40" s="1"/>
  <c r="P1736" i="40"/>
  <c r="V1736" i="40" s="1"/>
  <c r="S1736" i="40"/>
  <c r="T1736" i="40" s="1"/>
  <c r="J1737" i="40"/>
  <c r="K1737" i="40" s="1"/>
  <c r="M1736" i="40"/>
  <c r="U1736" i="40" l="1"/>
  <c r="W1736" i="40" s="1"/>
  <c r="O1737" i="40"/>
  <c r="I1737" i="40" s="1"/>
  <c r="L1737" i="40" s="1"/>
  <c r="R1737" i="40" l="1"/>
  <c r="M1737" i="40"/>
  <c r="P1737" i="40"/>
  <c r="V1737" i="40" s="1"/>
  <c r="Q1737" i="40"/>
  <c r="H1738" i="40" l="1"/>
  <c r="X1738" i="40" s="1"/>
  <c r="N1738" i="40" s="1"/>
  <c r="G1738" i="40" s="1"/>
  <c r="S1737" i="40"/>
  <c r="T1737" i="40" s="1"/>
  <c r="J1738" i="40"/>
  <c r="K1738" i="40" s="1"/>
  <c r="U1737" i="40" l="1"/>
  <c r="W1737" i="40" s="1"/>
  <c r="O1738" i="40"/>
  <c r="I1738" i="40" s="1"/>
  <c r="L1738" i="40" s="1"/>
  <c r="R1738" i="40" l="1"/>
  <c r="S1738" i="40" s="1"/>
  <c r="T1738" i="40" s="1"/>
  <c r="M1738" i="40"/>
  <c r="U1738" i="40" s="1"/>
  <c r="P1738" i="40"/>
  <c r="V1738" i="40" s="1"/>
  <c r="Q1738" i="40"/>
  <c r="H1739" i="40" l="1"/>
  <c r="X1739" i="40" s="1"/>
  <c r="N1739" i="40" s="1"/>
  <c r="G1739" i="40" s="1"/>
  <c r="W1738" i="40"/>
  <c r="J1739" i="40"/>
  <c r="K1739" i="40" s="1"/>
  <c r="O1739" i="40" l="1"/>
  <c r="I1739" i="40" l="1"/>
  <c r="R1739" i="40"/>
  <c r="S1739" i="40" s="1"/>
  <c r="T1739" i="40" s="1"/>
  <c r="L1739" i="40"/>
  <c r="Q1739" i="40"/>
  <c r="H1740" i="40" l="1"/>
  <c r="X1740" i="40" s="1"/>
  <c r="N1740" i="40" s="1"/>
  <c r="G1740" i="40" s="1"/>
  <c r="P1739" i="40"/>
  <c r="V1739" i="40" s="1"/>
  <c r="J1740" i="40"/>
  <c r="K1740" i="40" s="1"/>
  <c r="M1739" i="40"/>
  <c r="U1739" i="40" s="1"/>
  <c r="W1739" i="40" s="1"/>
  <c r="O1740" i="40" l="1"/>
  <c r="I1740" i="40" l="1"/>
  <c r="L1740" i="40" s="1"/>
  <c r="R1740" i="40"/>
  <c r="S1740" i="40" s="1"/>
  <c r="T1740" i="40" s="1"/>
  <c r="M1740" i="40"/>
  <c r="P1740" i="40"/>
  <c r="Q1740" i="40"/>
  <c r="U1740" i="40" l="1"/>
  <c r="H1741" i="40"/>
  <c r="X1741" i="40" s="1"/>
  <c r="N1741" i="40" s="1"/>
  <c r="G1741" i="40" s="1"/>
  <c r="W1740" i="40"/>
  <c r="V1740" i="40"/>
  <c r="J1741" i="40"/>
  <c r="K1741" i="40" s="1"/>
  <c r="O1741" i="40" l="1"/>
  <c r="I1741" i="40" l="1"/>
  <c r="L1741" i="40" s="1"/>
  <c r="R1741" i="40"/>
  <c r="S1741" i="40" s="1"/>
  <c r="T1741" i="40" s="1"/>
  <c r="M1741" i="40"/>
  <c r="U1741" i="40" s="1"/>
  <c r="P1741" i="40"/>
  <c r="Q1741" i="40"/>
  <c r="H1742" i="40" l="1"/>
  <c r="X1742" i="40" s="1"/>
  <c r="N1742" i="40" s="1"/>
  <c r="G1742" i="40" s="1"/>
  <c r="W1741" i="40"/>
  <c r="V1741" i="40"/>
  <c r="J1742" i="40"/>
  <c r="K1742" i="40" s="1"/>
  <c r="O1742" i="40" l="1"/>
  <c r="I1742" i="40" l="1"/>
  <c r="L1742" i="40" s="1"/>
  <c r="R1742" i="40"/>
  <c r="S1742" i="40" s="1"/>
  <c r="T1742" i="40" s="1"/>
  <c r="M1742" i="40"/>
  <c r="P1742" i="40"/>
  <c r="Q1742" i="40"/>
  <c r="U1742" i="40" l="1"/>
  <c r="H1743" i="40"/>
  <c r="X1743" i="40" s="1"/>
  <c r="N1743" i="40" s="1"/>
  <c r="G1743" i="40" s="1"/>
  <c r="W1742" i="40"/>
  <c r="V1742" i="40"/>
  <c r="J1743" i="40"/>
  <c r="K1743" i="40" s="1"/>
  <c r="O1743" i="40" l="1"/>
  <c r="I1743" i="40" l="1"/>
  <c r="R1743" i="40"/>
  <c r="S1743" i="40" s="1"/>
  <c r="T1743" i="40" s="1"/>
  <c r="L1743" i="40"/>
  <c r="Q1743" i="40"/>
  <c r="H1744" i="40" l="1"/>
  <c r="X1744" i="40" s="1"/>
  <c r="N1744" i="40" s="1"/>
  <c r="G1744" i="40" s="1"/>
  <c r="P1743" i="40"/>
  <c r="V1743" i="40" s="1"/>
  <c r="J1744" i="40"/>
  <c r="K1744" i="40" s="1"/>
  <c r="M1743" i="40"/>
  <c r="U1743" i="40" s="1"/>
  <c r="W1743" i="40" s="1"/>
  <c r="O1744" i="40" l="1"/>
  <c r="I1744" i="40" l="1"/>
  <c r="L1744" i="40" s="1"/>
  <c r="R1744" i="40"/>
  <c r="S1744" i="40" s="1"/>
  <c r="T1744" i="40" s="1"/>
  <c r="M1744" i="40"/>
  <c r="U1744" i="40" s="1"/>
  <c r="P1744" i="40"/>
  <c r="Q1744" i="40"/>
  <c r="H1745" i="40" l="1"/>
  <c r="X1745" i="40" s="1"/>
  <c r="N1745" i="40" s="1"/>
  <c r="G1745" i="40" s="1"/>
  <c r="W1744" i="40"/>
  <c r="V1744" i="40"/>
  <c r="J1745" i="40"/>
  <c r="K1745" i="40" s="1"/>
  <c r="O1745" i="40" l="1"/>
  <c r="I1745" i="40" l="1"/>
  <c r="L1745" i="40" s="1"/>
  <c r="R1745" i="40"/>
  <c r="S1745" i="40" s="1"/>
  <c r="T1745" i="40" s="1"/>
  <c r="M1745" i="40"/>
  <c r="U1745" i="40" s="1"/>
  <c r="P1745" i="40"/>
  <c r="Q1745" i="40"/>
  <c r="H1746" i="40" l="1"/>
  <c r="X1746" i="40" s="1"/>
  <c r="N1746" i="40" s="1"/>
  <c r="G1746" i="40" s="1"/>
  <c r="W1745" i="40"/>
  <c r="V1745" i="40"/>
  <c r="J1746" i="40"/>
  <c r="K1746" i="40" s="1"/>
  <c r="O1746" i="40" l="1"/>
  <c r="I1746" i="40" l="1"/>
  <c r="R1746" i="40"/>
  <c r="S1746" i="40" s="1"/>
  <c r="T1746" i="40" s="1"/>
  <c r="L1746" i="40"/>
  <c r="M1746" i="40" s="1"/>
  <c r="U1746" i="40" s="1"/>
  <c r="Q1746" i="40"/>
  <c r="H1747" i="40" l="1"/>
  <c r="X1747" i="40" s="1"/>
  <c r="N1747" i="40" s="1"/>
  <c r="G1747" i="40" s="1"/>
  <c r="W1746" i="40"/>
  <c r="P1746" i="40"/>
  <c r="V1746" i="40" s="1"/>
  <c r="J1747" i="40"/>
  <c r="K1747" i="40" s="1"/>
  <c r="O1747" i="40" l="1"/>
  <c r="I1747" i="40" s="1"/>
  <c r="L1747" i="40" s="1"/>
  <c r="R1747" i="40" l="1"/>
  <c r="S1747" i="40" s="1"/>
  <c r="T1747" i="40" s="1"/>
  <c r="M1747" i="40"/>
  <c r="U1747" i="40" s="1"/>
  <c r="P1747" i="40"/>
  <c r="V1747" i="40" s="1"/>
  <c r="Q1747" i="40"/>
  <c r="H1748" i="40" l="1"/>
  <c r="X1748" i="40" s="1"/>
  <c r="N1748" i="40" s="1"/>
  <c r="G1748" i="40" s="1"/>
  <c r="W1747" i="40"/>
  <c r="J1748" i="40"/>
  <c r="K1748" i="40" s="1"/>
  <c r="O1748" i="40" l="1"/>
  <c r="I1748" i="40" l="1"/>
  <c r="L1748" i="40" s="1"/>
  <c r="R1748" i="40"/>
  <c r="S1748" i="40" s="1"/>
  <c r="T1748" i="40" s="1"/>
  <c r="M1748" i="40"/>
  <c r="P1748" i="40"/>
  <c r="Q1748" i="40"/>
  <c r="U1748" i="40" l="1"/>
  <c r="H1749" i="40"/>
  <c r="X1749" i="40" s="1"/>
  <c r="N1749" i="40" s="1"/>
  <c r="G1749" i="40" s="1"/>
  <c r="W1748" i="40"/>
  <c r="V1748" i="40"/>
  <c r="J1749" i="40"/>
  <c r="K1749" i="40" s="1"/>
  <c r="O1749" i="40" l="1"/>
  <c r="I1749" i="40" l="1"/>
  <c r="L1749" i="40" s="1"/>
  <c r="R1749" i="40"/>
  <c r="S1749" i="40" s="1"/>
  <c r="T1749" i="40" s="1"/>
  <c r="M1749" i="40"/>
  <c r="U1749" i="40" s="1"/>
  <c r="P1749" i="40"/>
  <c r="Q1749" i="40"/>
  <c r="H1750" i="40" l="1"/>
  <c r="X1750" i="40" s="1"/>
  <c r="N1750" i="40" s="1"/>
  <c r="G1750" i="40" s="1"/>
  <c r="W1749" i="40"/>
  <c r="V1749" i="40"/>
  <c r="J1750" i="40"/>
  <c r="K1750" i="40" s="1"/>
  <c r="O1750" i="40" l="1"/>
  <c r="I1750" i="40" l="1"/>
  <c r="L1750" i="40" s="1"/>
  <c r="R1750" i="40"/>
  <c r="S1750" i="40" s="1"/>
  <c r="T1750" i="40" s="1"/>
  <c r="M1750" i="40"/>
  <c r="U1750" i="40" s="1"/>
  <c r="P1750" i="40"/>
  <c r="Q1750" i="40"/>
  <c r="H1751" i="40" l="1"/>
  <c r="X1751" i="40" s="1"/>
  <c r="N1751" i="40" s="1"/>
  <c r="G1751" i="40" s="1"/>
  <c r="W1750" i="40"/>
  <c r="V1750" i="40"/>
  <c r="J1751" i="40"/>
  <c r="K1751" i="40" s="1"/>
  <c r="O1751" i="40" l="1"/>
  <c r="I1751" i="40" l="1"/>
  <c r="R1751" i="40"/>
  <c r="S1751" i="40" s="1"/>
  <c r="T1751" i="40" s="1"/>
  <c r="L1751" i="40"/>
  <c r="Q1751" i="40"/>
  <c r="H1752" i="40" l="1"/>
  <c r="X1752" i="40" s="1"/>
  <c r="N1752" i="40" s="1"/>
  <c r="G1752" i="40" s="1"/>
  <c r="P1751" i="40"/>
  <c r="V1751" i="40" s="1"/>
  <c r="J1752" i="40"/>
  <c r="K1752" i="40" s="1"/>
  <c r="M1751" i="40"/>
  <c r="U1751" i="40" s="1"/>
  <c r="W1751" i="40" s="1"/>
  <c r="O1752" i="40" l="1"/>
  <c r="I1752" i="40" l="1"/>
  <c r="L1752" i="40" s="1"/>
  <c r="R1752" i="40"/>
  <c r="S1752" i="40" s="1"/>
  <c r="T1752" i="40" s="1"/>
  <c r="M1752" i="40"/>
  <c r="U1752" i="40" s="1"/>
  <c r="P1752" i="40"/>
  <c r="Q1752" i="40"/>
  <c r="H1753" i="40" l="1"/>
  <c r="X1753" i="40" s="1"/>
  <c r="N1753" i="40" s="1"/>
  <c r="G1753" i="40" s="1"/>
  <c r="W1752" i="40"/>
  <c r="V1752" i="40"/>
  <c r="J1753" i="40"/>
  <c r="K1753" i="40" s="1"/>
  <c r="O1753" i="40" l="1"/>
  <c r="I1753" i="40" l="1"/>
  <c r="L1753" i="40" s="1"/>
  <c r="R1753" i="40"/>
  <c r="S1753" i="40" s="1"/>
  <c r="T1753" i="40" s="1"/>
  <c r="M1753" i="40"/>
  <c r="U1753" i="40" s="1"/>
  <c r="P1753" i="40"/>
  <c r="Q1753" i="40"/>
  <c r="H1754" i="40" l="1"/>
  <c r="X1754" i="40" s="1"/>
  <c r="N1754" i="40" s="1"/>
  <c r="G1754" i="40" s="1"/>
  <c r="W1753" i="40"/>
  <c r="V1753" i="40"/>
  <c r="J1754" i="40"/>
  <c r="K1754" i="40" s="1"/>
  <c r="O1754" i="40" l="1"/>
  <c r="I1754" i="40" l="1"/>
  <c r="L1754" i="40" s="1"/>
  <c r="R1754" i="40"/>
  <c r="S1754" i="40" s="1"/>
  <c r="T1754" i="40" s="1"/>
  <c r="M1754" i="40"/>
  <c r="U1754" i="40" s="1"/>
  <c r="P1754" i="40"/>
  <c r="Q1754" i="40"/>
  <c r="H1755" i="40" l="1"/>
  <c r="X1755" i="40" s="1"/>
  <c r="N1755" i="40" s="1"/>
  <c r="G1755" i="40" s="1"/>
  <c r="W1754" i="40"/>
  <c r="V1754" i="40"/>
  <c r="J1755" i="40"/>
  <c r="K1755" i="40" s="1"/>
  <c r="O1755" i="40" l="1"/>
  <c r="I1755" i="40" l="1"/>
  <c r="L1755" i="40" s="1"/>
  <c r="R1755" i="40"/>
  <c r="S1755" i="40" s="1"/>
  <c r="T1755" i="40" s="1"/>
  <c r="M1755" i="40"/>
  <c r="U1755" i="40" s="1"/>
  <c r="P1755" i="40"/>
  <c r="Q1755" i="40"/>
  <c r="H1756" i="40" l="1"/>
  <c r="X1756" i="40" s="1"/>
  <c r="N1756" i="40" s="1"/>
  <c r="G1756" i="40" s="1"/>
  <c r="W1755" i="40"/>
  <c r="V1755" i="40"/>
  <c r="J1756" i="40"/>
  <c r="K1756" i="40" s="1"/>
  <c r="O1756" i="40" l="1"/>
  <c r="I1756" i="40" l="1"/>
  <c r="L1756" i="40" s="1"/>
  <c r="R1756" i="40"/>
  <c r="S1756" i="40" s="1"/>
  <c r="T1756" i="40" s="1"/>
  <c r="M1756" i="40"/>
  <c r="U1756" i="40" s="1"/>
  <c r="P1756" i="40"/>
  <c r="Q1756" i="40"/>
  <c r="H1757" i="40" l="1"/>
  <c r="X1757" i="40" s="1"/>
  <c r="N1757" i="40" s="1"/>
  <c r="G1757" i="40" s="1"/>
  <c r="W1756" i="40"/>
  <c r="V1756" i="40"/>
  <c r="J1757" i="40"/>
  <c r="K1757" i="40" s="1"/>
  <c r="O1757" i="40" l="1"/>
  <c r="I1757" i="40" l="1"/>
  <c r="L1757" i="40" s="1"/>
  <c r="R1757" i="40"/>
  <c r="M1757" i="40"/>
  <c r="P1757" i="40"/>
  <c r="Q1757" i="40"/>
  <c r="H1758" i="40" l="1"/>
  <c r="X1758" i="40" s="1"/>
  <c r="N1758" i="40" s="1"/>
  <c r="G1758" i="40" s="1"/>
  <c r="S1757" i="40"/>
  <c r="T1757" i="40"/>
  <c r="V1757" i="40"/>
  <c r="J1758" i="40"/>
  <c r="K1758" i="40" s="1"/>
  <c r="U1757" i="40" l="1"/>
  <c r="W1757" i="40" s="1"/>
  <c r="O1758" i="40"/>
  <c r="I1758" i="40" s="1"/>
  <c r="L1758" i="40" s="1"/>
  <c r="R1758" i="40" l="1"/>
  <c r="M1758" i="40"/>
  <c r="P1758" i="40"/>
  <c r="V1758" i="40" s="1"/>
  <c r="Q1758" i="40"/>
  <c r="H1759" i="40" l="1"/>
  <c r="X1759" i="40" s="1"/>
  <c r="N1759" i="40" s="1"/>
  <c r="G1759" i="40" s="1"/>
  <c r="S1758" i="40"/>
  <c r="T1758" i="40" s="1"/>
  <c r="J1759" i="40"/>
  <c r="K1759" i="40" s="1"/>
  <c r="U1758" i="40" l="1"/>
  <c r="W1758" i="40" s="1"/>
  <c r="O1759" i="40"/>
  <c r="I1759" i="40" s="1"/>
  <c r="L1759" i="40" s="1"/>
  <c r="R1759" i="40" l="1"/>
  <c r="S1759" i="40" s="1"/>
  <c r="T1759" i="40" s="1"/>
  <c r="M1759" i="40"/>
  <c r="U1759" i="40" s="1"/>
  <c r="P1759" i="40"/>
  <c r="V1759" i="40" s="1"/>
  <c r="Q1759" i="40"/>
  <c r="H1760" i="40" l="1"/>
  <c r="X1760" i="40" s="1"/>
  <c r="N1760" i="40" s="1"/>
  <c r="G1760" i="40" s="1"/>
  <c r="W1759" i="40"/>
  <c r="J1760" i="40"/>
  <c r="K1760" i="40" s="1"/>
  <c r="O1760" i="40" l="1"/>
  <c r="I1760" i="40" l="1"/>
  <c r="L1760" i="40" s="1"/>
  <c r="R1760" i="40"/>
  <c r="S1760" i="40" s="1"/>
  <c r="T1760" i="40" s="1"/>
  <c r="M1760" i="40"/>
  <c r="U1760" i="40" s="1"/>
  <c r="P1760" i="40"/>
  <c r="Q1760" i="40"/>
  <c r="H1761" i="40" l="1"/>
  <c r="X1761" i="40" s="1"/>
  <c r="N1761" i="40" s="1"/>
  <c r="G1761" i="40" s="1"/>
  <c r="W1760" i="40"/>
  <c r="V1760" i="40"/>
  <c r="J1761" i="40"/>
  <c r="K1761" i="40" s="1"/>
  <c r="O1761" i="40" l="1"/>
  <c r="I1761" i="40" l="1"/>
  <c r="L1761" i="40" s="1"/>
  <c r="R1761" i="40"/>
  <c r="S1761" i="40" s="1"/>
  <c r="T1761" i="40" s="1"/>
  <c r="M1761" i="40"/>
  <c r="U1761" i="40" s="1"/>
  <c r="P1761" i="40"/>
  <c r="Q1761" i="40"/>
  <c r="H1762" i="40" l="1"/>
  <c r="X1762" i="40" s="1"/>
  <c r="N1762" i="40" s="1"/>
  <c r="G1762" i="40" s="1"/>
  <c r="W1761" i="40"/>
  <c r="V1761" i="40"/>
  <c r="J1762" i="40"/>
  <c r="K1762" i="40" s="1"/>
  <c r="O1762" i="40" l="1"/>
  <c r="I1762" i="40" l="1"/>
  <c r="R1762" i="40"/>
  <c r="S1762" i="40" s="1"/>
  <c r="T1762" i="40" s="1"/>
  <c r="L1762" i="40"/>
  <c r="M1762" i="40" s="1"/>
  <c r="U1762" i="40" s="1"/>
  <c r="Q1762" i="40"/>
  <c r="H1763" i="40" l="1"/>
  <c r="X1763" i="40" s="1"/>
  <c r="N1763" i="40" s="1"/>
  <c r="G1763" i="40" s="1"/>
  <c r="W1762" i="40"/>
  <c r="P1762" i="40"/>
  <c r="V1762" i="40" s="1"/>
  <c r="J1763" i="40"/>
  <c r="K1763" i="40" s="1"/>
  <c r="O1763" i="40" l="1"/>
  <c r="I1763" i="40" l="1"/>
  <c r="L1763" i="40" s="1"/>
  <c r="M1763" i="40" s="1"/>
  <c r="R1763" i="40"/>
  <c r="S1763" i="40" s="1"/>
  <c r="T1763" i="40" s="1"/>
  <c r="P1763" i="40"/>
  <c r="Q1763" i="40"/>
  <c r="U1763" i="40" l="1"/>
  <c r="H1764" i="40"/>
  <c r="X1764" i="40" s="1"/>
  <c r="N1764" i="40" s="1"/>
  <c r="G1764" i="40" s="1"/>
  <c r="W1763" i="40"/>
  <c r="V1763" i="40"/>
  <c r="J1764" i="40"/>
  <c r="K1764" i="40" s="1"/>
  <c r="O1764" i="40" l="1"/>
  <c r="I1764" i="40" l="1"/>
  <c r="R1764" i="40"/>
  <c r="S1764" i="40" s="1"/>
  <c r="T1764" i="40" s="1"/>
  <c r="L1764" i="40"/>
  <c r="M1764" i="40"/>
  <c r="U1764" i="40" s="1"/>
  <c r="Q1764" i="40"/>
  <c r="H1765" i="40" l="1"/>
  <c r="X1765" i="40" s="1"/>
  <c r="N1765" i="40" s="1"/>
  <c r="G1765" i="40" s="1"/>
  <c r="W1764" i="40"/>
  <c r="P1764" i="40"/>
  <c r="V1764" i="40" s="1"/>
  <c r="J1765" i="40"/>
  <c r="K1765" i="40" s="1"/>
  <c r="O1765" i="40" l="1"/>
  <c r="I1765" i="40" l="1"/>
  <c r="R1765" i="40"/>
  <c r="S1765" i="40" s="1"/>
  <c r="T1765" i="40" s="1"/>
  <c r="L1765" i="40"/>
  <c r="Q1765" i="40"/>
  <c r="H1766" i="40" l="1"/>
  <c r="X1766" i="40" s="1"/>
  <c r="N1766" i="40" s="1"/>
  <c r="G1766" i="40" s="1"/>
  <c r="P1765" i="40"/>
  <c r="V1765" i="40" s="1"/>
  <c r="J1766" i="40"/>
  <c r="K1766" i="40" s="1"/>
  <c r="M1765" i="40"/>
  <c r="U1765" i="40" s="1"/>
  <c r="W1765" i="40" s="1"/>
  <c r="O1766" i="40" l="1"/>
  <c r="I1766" i="40" l="1"/>
  <c r="L1766" i="40" s="1"/>
  <c r="R1766" i="40"/>
  <c r="S1766" i="40" s="1"/>
  <c r="T1766" i="40" s="1"/>
  <c r="M1766" i="40"/>
  <c r="U1766" i="40" s="1"/>
  <c r="P1766" i="40"/>
  <c r="Q1766" i="40"/>
  <c r="H1767" i="40" l="1"/>
  <c r="X1767" i="40" s="1"/>
  <c r="N1767" i="40" s="1"/>
  <c r="G1767" i="40" s="1"/>
  <c r="W1766" i="40"/>
  <c r="V1766" i="40"/>
  <c r="J1767" i="40"/>
  <c r="K1767" i="40" s="1"/>
  <c r="O1767" i="40" l="1"/>
  <c r="I1767" i="40" l="1"/>
  <c r="R1767" i="40"/>
  <c r="S1767" i="40" s="1"/>
  <c r="T1767" i="40" s="1"/>
  <c r="L1767" i="40"/>
  <c r="Q1767" i="40"/>
  <c r="H1768" i="40" l="1"/>
  <c r="X1768" i="40" s="1"/>
  <c r="N1768" i="40" s="1"/>
  <c r="G1768" i="40" s="1"/>
  <c r="P1767" i="40"/>
  <c r="V1767" i="40" s="1"/>
  <c r="J1768" i="40"/>
  <c r="K1768" i="40" s="1"/>
  <c r="M1767" i="40"/>
  <c r="U1767" i="40" s="1"/>
  <c r="W1767" i="40" s="1"/>
  <c r="O1768" i="40" l="1"/>
  <c r="I1768" i="40" l="1"/>
  <c r="R1768" i="40"/>
  <c r="S1768" i="40" s="1"/>
  <c r="T1768" i="40" s="1"/>
  <c r="L1768" i="40"/>
  <c r="Q1768" i="40"/>
  <c r="P1768" i="40" l="1"/>
  <c r="V1768" i="40" s="1"/>
  <c r="H1769" i="40"/>
  <c r="X1769" i="40" s="1"/>
  <c r="N1769" i="40" s="1"/>
  <c r="G1769" i="40" s="1"/>
  <c r="M1768" i="40"/>
  <c r="U1768" i="40" s="1"/>
  <c r="W1768" i="40" s="1"/>
  <c r="J1769" i="40"/>
  <c r="K1769" i="40" s="1"/>
  <c r="O1769" i="40" l="1"/>
  <c r="I1769" i="40" l="1"/>
  <c r="L1769" i="40" s="1"/>
  <c r="P1769" i="40" s="1"/>
  <c r="R1769" i="40"/>
  <c r="S1769" i="40" s="1"/>
  <c r="T1769" i="40" s="1"/>
  <c r="Q1769" i="40"/>
  <c r="M1769" i="40" l="1"/>
  <c r="U1769" i="40" s="1"/>
  <c r="H1770" i="40"/>
  <c r="X1770" i="40" s="1"/>
  <c r="N1770" i="40" s="1"/>
  <c r="G1770" i="40" s="1"/>
  <c r="W1769" i="40"/>
  <c r="V1769" i="40"/>
  <c r="J1770" i="40"/>
  <c r="K1770" i="40" s="1"/>
  <c r="O1770" i="40" l="1"/>
  <c r="I1770" i="40" l="1"/>
  <c r="L1770" i="40" s="1"/>
  <c r="R1770" i="40"/>
  <c r="S1770" i="40" s="1"/>
  <c r="T1770" i="40" s="1"/>
  <c r="M1770" i="40"/>
  <c r="P1770" i="40"/>
  <c r="Q1770" i="40"/>
  <c r="U1770" i="40" l="1"/>
  <c r="H1771" i="40"/>
  <c r="X1771" i="40" s="1"/>
  <c r="N1771" i="40" s="1"/>
  <c r="G1771" i="40" s="1"/>
  <c r="W1770" i="40"/>
  <c r="V1770" i="40"/>
  <c r="J1771" i="40"/>
  <c r="K1771" i="40" s="1"/>
  <c r="O1771" i="40" l="1"/>
  <c r="I1771" i="40" l="1"/>
  <c r="L1771" i="40" s="1"/>
  <c r="R1771" i="40"/>
  <c r="S1771" i="40" s="1"/>
  <c r="T1771" i="40" s="1"/>
  <c r="M1771" i="40"/>
  <c r="P1771" i="40"/>
  <c r="Q1771" i="40"/>
  <c r="U1771" i="40" l="1"/>
  <c r="H1772" i="40"/>
  <c r="X1772" i="40" s="1"/>
  <c r="N1772" i="40" s="1"/>
  <c r="G1772" i="40" s="1"/>
  <c r="W1771" i="40"/>
  <c r="V1771" i="40"/>
  <c r="J1772" i="40"/>
  <c r="K1772" i="40" s="1"/>
  <c r="O1772" i="40" l="1"/>
  <c r="I1772" i="40" l="1"/>
  <c r="L1772" i="40" s="1"/>
  <c r="R1772" i="40"/>
  <c r="S1772" i="40" s="1"/>
  <c r="T1772" i="40" s="1"/>
  <c r="M1772" i="40"/>
  <c r="U1772" i="40" s="1"/>
  <c r="P1772" i="40"/>
  <c r="Q1772" i="40"/>
  <c r="H1773" i="40" l="1"/>
  <c r="X1773" i="40" s="1"/>
  <c r="N1773" i="40" s="1"/>
  <c r="G1773" i="40" s="1"/>
  <c r="W1772" i="40"/>
  <c r="V1772" i="40"/>
  <c r="J1773" i="40"/>
  <c r="K1773" i="40" s="1"/>
  <c r="O1773" i="40" l="1"/>
  <c r="I1773" i="40" l="1"/>
  <c r="L1773" i="40" s="1"/>
  <c r="R1773" i="40"/>
  <c r="S1773" i="40" s="1"/>
  <c r="T1773" i="40" s="1"/>
  <c r="M1773" i="40"/>
  <c r="P1773" i="40"/>
  <c r="Q1773" i="40"/>
  <c r="U1773" i="40" l="1"/>
  <c r="H1774" i="40"/>
  <c r="X1774" i="40" s="1"/>
  <c r="N1774" i="40" s="1"/>
  <c r="G1774" i="40" s="1"/>
  <c r="W1773" i="40"/>
  <c r="V1773" i="40"/>
  <c r="J1774" i="40"/>
  <c r="K1774" i="40" s="1"/>
  <c r="O1774" i="40" l="1"/>
  <c r="I1774" i="40" l="1"/>
  <c r="R1774" i="40"/>
  <c r="L1774" i="40"/>
  <c r="M1774" i="40" s="1"/>
  <c r="Q1774" i="40"/>
  <c r="H1775" i="40" l="1"/>
  <c r="X1775" i="40" s="1"/>
  <c r="N1775" i="40" s="1"/>
  <c r="G1775" i="40" s="1"/>
  <c r="P1774" i="40"/>
  <c r="V1774" i="40" s="1"/>
  <c r="S1774" i="40"/>
  <c r="T1774" i="40" s="1"/>
  <c r="J1775" i="40"/>
  <c r="K1775" i="40" s="1"/>
  <c r="U1774" i="40" l="1"/>
  <c r="W1774" i="40" s="1"/>
  <c r="O1775" i="40"/>
  <c r="I1775" i="40" s="1"/>
  <c r="L1775" i="40" s="1"/>
  <c r="R1775" i="40" l="1"/>
  <c r="S1775" i="40" s="1"/>
  <c r="T1775" i="40" s="1"/>
  <c r="M1775" i="40"/>
  <c r="U1775" i="40" s="1"/>
  <c r="P1775" i="40"/>
  <c r="V1775" i="40" s="1"/>
  <c r="Q1775" i="40"/>
  <c r="H1776" i="40" l="1"/>
  <c r="X1776" i="40" s="1"/>
  <c r="N1776" i="40" s="1"/>
  <c r="G1776" i="40" s="1"/>
  <c r="W1775" i="40"/>
  <c r="J1776" i="40"/>
  <c r="K1776" i="40" s="1"/>
  <c r="O1776" i="40" l="1"/>
  <c r="I1776" i="40" l="1"/>
  <c r="L1776" i="40" s="1"/>
  <c r="R1776" i="40"/>
  <c r="S1776" i="40" s="1"/>
  <c r="T1776" i="40" s="1"/>
  <c r="M1776" i="40"/>
  <c r="P1776" i="40"/>
  <c r="Q1776" i="40"/>
  <c r="U1776" i="40" l="1"/>
  <c r="H1777" i="40"/>
  <c r="X1777" i="40" s="1"/>
  <c r="N1777" i="40" s="1"/>
  <c r="G1777" i="40" s="1"/>
  <c r="W1776" i="40"/>
  <c r="V1776" i="40"/>
  <c r="J1777" i="40"/>
  <c r="K1777" i="40" s="1"/>
  <c r="O1777" i="40" l="1"/>
  <c r="I1777" i="40" l="1"/>
  <c r="L1777" i="40" s="1"/>
  <c r="R1777" i="40"/>
  <c r="M1777" i="40"/>
  <c r="P1777" i="40"/>
  <c r="Q1777" i="40"/>
  <c r="H1778" i="40" l="1"/>
  <c r="X1778" i="40" s="1"/>
  <c r="N1778" i="40" s="1"/>
  <c r="G1778" i="40" s="1"/>
  <c r="S1777" i="40"/>
  <c r="T1777" i="40" s="1"/>
  <c r="V1777" i="40"/>
  <c r="J1778" i="40"/>
  <c r="K1778" i="40" s="1"/>
  <c r="U1777" i="40" l="1"/>
  <c r="W1777" i="40" s="1"/>
  <c r="O1778" i="40"/>
  <c r="I1778" i="40" s="1"/>
  <c r="L1778" i="40" s="1"/>
  <c r="R1778" i="40" l="1"/>
  <c r="M1778" i="40"/>
  <c r="P1778" i="40"/>
  <c r="V1778" i="40" s="1"/>
  <c r="Q1778" i="40"/>
  <c r="H1779" i="40" l="1"/>
  <c r="X1779" i="40" s="1"/>
  <c r="N1779" i="40" s="1"/>
  <c r="G1779" i="40" s="1"/>
  <c r="S1778" i="40"/>
  <c r="T1778" i="40" s="1"/>
  <c r="J1779" i="40"/>
  <c r="K1779" i="40" s="1"/>
  <c r="U1778" i="40" l="1"/>
  <c r="W1778" i="40" s="1"/>
  <c r="O1779" i="40"/>
  <c r="I1779" i="40" s="1"/>
  <c r="L1779" i="40" s="1"/>
  <c r="R1779" i="40" l="1"/>
  <c r="S1779" i="40" s="1"/>
  <c r="T1779" i="40" s="1"/>
  <c r="M1779" i="40"/>
  <c r="U1779" i="40" s="1"/>
  <c r="P1779" i="40"/>
  <c r="V1779" i="40" s="1"/>
  <c r="Q1779" i="40"/>
  <c r="H1780" i="40" l="1"/>
  <c r="X1780" i="40" s="1"/>
  <c r="N1780" i="40" s="1"/>
  <c r="G1780" i="40" s="1"/>
  <c r="W1779" i="40"/>
  <c r="J1780" i="40"/>
  <c r="K1780" i="40" s="1"/>
  <c r="O1780" i="40" l="1"/>
  <c r="I1780" i="40" l="1"/>
  <c r="R1780" i="40"/>
  <c r="S1780" i="40" s="1"/>
  <c r="T1780" i="40" s="1"/>
  <c r="L1780" i="40"/>
  <c r="Q1780" i="40"/>
  <c r="H1781" i="40" l="1"/>
  <c r="X1781" i="40" s="1"/>
  <c r="N1781" i="40" s="1"/>
  <c r="G1781" i="40" s="1"/>
  <c r="P1780" i="40"/>
  <c r="V1780" i="40" s="1"/>
  <c r="M1780" i="40"/>
  <c r="U1780" i="40" s="1"/>
  <c r="W1780" i="40" s="1"/>
  <c r="J1781" i="40" l="1"/>
  <c r="K1781" i="40" s="1"/>
  <c r="O1781" i="40" s="1"/>
  <c r="I1781" i="40" l="1"/>
  <c r="L1781" i="40" s="1"/>
  <c r="R1781" i="40"/>
  <c r="S1781" i="40" s="1"/>
  <c r="T1781" i="40" s="1"/>
  <c r="M1781" i="40"/>
  <c r="U1781" i="40" s="1"/>
  <c r="P1781" i="40"/>
  <c r="Q1781" i="40"/>
  <c r="H1782" i="40" l="1"/>
  <c r="X1782" i="40" s="1"/>
  <c r="N1782" i="40" s="1"/>
  <c r="G1782" i="40" s="1"/>
  <c r="W1781" i="40"/>
  <c r="V1781" i="40"/>
  <c r="J1782" i="40"/>
  <c r="K1782" i="40" s="1"/>
  <c r="O1782" i="40" l="1"/>
  <c r="I1782" i="40" l="1"/>
  <c r="L1782" i="40" s="1"/>
  <c r="R1782" i="40"/>
  <c r="S1782" i="40" s="1"/>
  <c r="T1782" i="40" s="1"/>
  <c r="M1782" i="40"/>
  <c r="U1782" i="40" s="1"/>
  <c r="P1782" i="40"/>
  <c r="Q1782" i="40"/>
  <c r="H1783" i="40" l="1"/>
  <c r="X1783" i="40" s="1"/>
  <c r="N1783" i="40" s="1"/>
  <c r="G1783" i="40" s="1"/>
  <c r="W1782" i="40"/>
  <c r="V1782" i="40"/>
  <c r="J1783" i="40"/>
  <c r="K1783" i="40" s="1"/>
  <c r="O1783" i="40" l="1"/>
  <c r="I1783" i="40" l="1"/>
  <c r="L1783" i="40" s="1"/>
  <c r="M1783" i="40" s="1"/>
  <c r="R1783" i="40"/>
  <c r="S1783" i="40" s="1"/>
  <c r="T1783" i="40" s="1"/>
  <c r="Q1783" i="40"/>
  <c r="U1783" i="40" l="1"/>
  <c r="P1783" i="40"/>
  <c r="H1784" i="40"/>
  <c r="X1784" i="40" s="1"/>
  <c r="N1784" i="40" s="1"/>
  <c r="G1784" i="40" s="1"/>
  <c r="W1783" i="40"/>
  <c r="V1783" i="40"/>
  <c r="J1784" i="40"/>
  <c r="K1784" i="40" s="1"/>
  <c r="O1784" i="40" l="1"/>
  <c r="I1784" i="40" l="1"/>
  <c r="L1784" i="40" s="1"/>
  <c r="M1784" i="40" s="1"/>
  <c r="R1784" i="40"/>
  <c r="S1784" i="40" s="1"/>
  <c r="T1784" i="40" s="1"/>
  <c r="P1784" i="40"/>
  <c r="Q1784" i="40"/>
  <c r="U1784" i="40" l="1"/>
  <c r="H1785" i="40"/>
  <c r="X1785" i="40" s="1"/>
  <c r="N1785" i="40" s="1"/>
  <c r="G1785" i="40" s="1"/>
  <c r="W1784" i="40"/>
  <c r="V1784" i="40"/>
  <c r="J1785" i="40"/>
  <c r="K1785" i="40" s="1"/>
  <c r="O1785" i="40" l="1"/>
  <c r="I1785" i="40" l="1"/>
  <c r="L1785" i="40" s="1"/>
  <c r="R1785" i="40"/>
  <c r="S1785" i="40" s="1"/>
  <c r="T1785" i="40" s="1"/>
  <c r="M1785" i="40"/>
  <c r="P1785" i="40"/>
  <c r="Q1785" i="40"/>
  <c r="U1785" i="40" l="1"/>
  <c r="H1786" i="40"/>
  <c r="X1786" i="40" s="1"/>
  <c r="N1786" i="40" s="1"/>
  <c r="G1786" i="40" s="1"/>
  <c r="W1785" i="40"/>
  <c r="V1785" i="40"/>
  <c r="J1786" i="40"/>
  <c r="K1786" i="40" s="1"/>
  <c r="O1786" i="40" l="1"/>
  <c r="I1786" i="40" l="1"/>
  <c r="L1786" i="40" s="1"/>
  <c r="R1786" i="40"/>
  <c r="S1786" i="40" s="1"/>
  <c r="T1786" i="40" s="1"/>
  <c r="M1786" i="40"/>
  <c r="U1786" i="40" s="1"/>
  <c r="P1786" i="40"/>
  <c r="Q1786" i="40"/>
  <c r="H1787" i="40" l="1"/>
  <c r="X1787" i="40" s="1"/>
  <c r="N1787" i="40" s="1"/>
  <c r="G1787" i="40" s="1"/>
  <c r="W1786" i="40"/>
  <c r="V1786" i="40"/>
  <c r="J1787" i="40"/>
  <c r="K1787" i="40" s="1"/>
  <c r="O1787" i="40" l="1"/>
  <c r="I1787" i="40" l="1"/>
  <c r="L1787" i="40" s="1"/>
  <c r="R1787" i="40"/>
  <c r="S1787" i="40" s="1"/>
  <c r="T1787" i="40" s="1"/>
  <c r="M1787" i="40"/>
  <c r="U1787" i="40" s="1"/>
  <c r="P1787" i="40"/>
  <c r="Q1787" i="40"/>
  <c r="H1788" i="40" l="1"/>
  <c r="X1788" i="40" s="1"/>
  <c r="N1788" i="40" s="1"/>
  <c r="G1788" i="40" s="1"/>
  <c r="W1787" i="40"/>
  <c r="V1787" i="40"/>
  <c r="J1788" i="40"/>
  <c r="K1788" i="40" s="1"/>
  <c r="O1788" i="40" l="1"/>
  <c r="I1788" i="40" l="1"/>
  <c r="L1788" i="40" s="1"/>
  <c r="P1788" i="40" s="1"/>
  <c r="R1788" i="40"/>
  <c r="S1788" i="40" s="1"/>
  <c r="T1788" i="40" s="1"/>
  <c r="Q1788" i="40"/>
  <c r="H1789" i="40" l="1"/>
  <c r="X1789" i="40" s="1"/>
  <c r="N1789" i="40" s="1"/>
  <c r="G1789" i="40" s="1"/>
  <c r="M1788" i="40"/>
  <c r="U1788" i="40" s="1"/>
  <c r="W1788" i="40" s="1"/>
  <c r="V1788" i="40"/>
  <c r="J1789" i="40"/>
  <c r="K1789" i="40" s="1"/>
  <c r="O1789" i="40" l="1"/>
  <c r="I1789" i="40" l="1"/>
  <c r="L1789" i="40" s="1"/>
  <c r="R1789" i="40"/>
  <c r="S1789" i="40" s="1"/>
  <c r="T1789" i="40" s="1"/>
  <c r="M1789" i="40"/>
  <c r="P1789" i="40"/>
  <c r="Q1789" i="40"/>
  <c r="U1789" i="40" l="1"/>
  <c r="H1790" i="40"/>
  <c r="X1790" i="40" s="1"/>
  <c r="N1790" i="40" s="1"/>
  <c r="G1790" i="40" s="1"/>
  <c r="W1789" i="40"/>
  <c r="V1789" i="40"/>
  <c r="J1790" i="40"/>
  <c r="K1790" i="40" s="1"/>
  <c r="O1790" i="40" l="1"/>
  <c r="I1790" i="40" l="1"/>
  <c r="L1790" i="40" s="1"/>
  <c r="P1790" i="40" s="1"/>
  <c r="R1790" i="40"/>
  <c r="S1790" i="40" s="1"/>
  <c r="T1790" i="40" s="1"/>
  <c r="Q1790" i="40"/>
  <c r="M1790" i="40" l="1"/>
  <c r="U1790" i="40" s="1"/>
  <c r="H1791" i="40"/>
  <c r="X1791" i="40" s="1"/>
  <c r="N1791" i="40" s="1"/>
  <c r="G1791" i="40" s="1"/>
  <c r="W1790" i="40"/>
  <c r="V1790" i="40"/>
  <c r="J1791" i="40"/>
  <c r="K1791" i="40" s="1"/>
  <c r="O1791" i="40" l="1"/>
  <c r="I1791" i="40" l="1"/>
  <c r="L1791" i="40" s="1"/>
  <c r="R1791" i="40"/>
  <c r="S1791" i="40" s="1"/>
  <c r="T1791" i="40" s="1"/>
  <c r="M1791" i="40"/>
  <c r="P1791" i="40"/>
  <c r="Q1791" i="40"/>
  <c r="U1791" i="40" l="1"/>
  <c r="H1792" i="40"/>
  <c r="X1792" i="40" s="1"/>
  <c r="N1792" i="40" s="1"/>
  <c r="G1792" i="40" s="1"/>
  <c r="W1791" i="40"/>
  <c r="V1791" i="40"/>
  <c r="J1792" i="40"/>
  <c r="K1792" i="40" s="1"/>
  <c r="O1792" i="40" l="1"/>
  <c r="I1792" i="40" l="1"/>
  <c r="L1792" i="40" s="1"/>
  <c r="R1792" i="40"/>
  <c r="S1792" i="40" s="1"/>
  <c r="T1792" i="40" s="1"/>
  <c r="M1792" i="40"/>
  <c r="U1792" i="40" s="1"/>
  <c r="P1792" i="40"/>
  <c r="Q1792" i="40"/>
  <c r="H1793" i="40" l="1"/>
  <c r="X1793" i="40" s="1"/>
  <c r="N1793" i="40" s="1"/>
  <c r="G1793" i="40" s="1"/>
  <c r="W1792" i="40"/>
  <c r="V1792" i="40"/>
  <c r="J1793" i="40"/>
  <c r="K1793" i="40" s="1"/>
  <c r="O1793" i="40" l="1"/>
  <c r="I1793" i="40" l="1"/>
  <c r="L1793" i="40" s="1"/>
  <c r="R1793" i="40"/>
  <c r="S1793" i="40" s="1"/>
  <c r="T1793" i="40" s="1"/>
  <c r="M1793" i="40"/>
  <c r="U1793" i="40" s="1"/>
  <c r="P1793" i="40"/>
  <c r="Q1793" i="40"/>
  <c r="H1794" i="40" l="1"/>
  <c r="X1794" i="40" s="1"/>
  <c r="N1794" i="40" s="1"/>
  <c r="G1794" i="40" s="1"/>
  <c r="W1793" i="40"/>
  <c r="V1793" i="40"/>
  <c r="J1794" i="40"/>
  <c r="K1794" i="40" s="1"/>
  <c r="O1794" i="40" l="1"/>
  <c r="I1794" i="40" l="1"/>
  <c r="L1794" i="40" s="1"/>
  <c r="R1794" i="40"/>
  <c r="S1794" i="40" s="1"/>
  <c r="T1794" i="40" s="1"/>
  <c r="P1794" i="40"/>
  <c r="Q1794" i="40"/>
  <c r="M1794" i="40" l="1"/>
  <c r="U1794" i="40" s="1"/>
  <c r="H1795" i="40"/>
  <c r="X1795" i="40" s="1"/>
  <c r="N1795" i="40" s="1"/>
  <c r="G1795" i="40" s="1"/>
  <c r="W1794" i="40"/>
  <c r="V1794" i="40"/>
  <c r="J1795" i="40"/>
  <c r="K1795" i="40" s="1"/>
  <c r="O1795" i="40" l="1"/>
  <c r="I1795" i="40" l="1"/>
  <c r="L1795" i="40" s="1"/>
  <c r="P1795" i="40" s="1"/>
  <c r="R1795" i="40"/>
  <c r="S1795" i="40" s="1"/>
  <c r="T1795" i="40" s="1"/>
  <c r="Q1795" i="40"/>
  <c r="M1795" i="40" l="1"/>
  <c r="U1795" i="40" s="1"/>
  <c r="H1796" i="40"/>
  <c r="X1796" i="40" s="1"/>
  <c r="N1796" i="40" s="1"/>
  <c r="G1796" i="40" s="1"/>
  <c r="W1795" i="40"/>
  <c r="V1795" i="40"/>
  <c r="J1796" i="40"/>
  <c r="K1796" i="40" s="1"/>
  <c r="O1796" i="40" l="1"/>
  <c r="I1796" i="40" l="1"/>
  <c r="L1796" i="40" s="1"/>
  <c r="R1796" i="40"/>
  <c r="S1796" i="40" s="1"/>
  <c r="T1796" i="40" s="1"/>
  <c r="M1796" i="40"/>
  <c r="P1796" i="40"/>
  <c r="Q1796" i="40"/>
  <c r="U1796" i="40" l="1"/>
  <c r="H1797" i="40"/>
  <c r="X1797" i="40" s="1"/>
  <c r="N1797" i="40" s="1"/>
  <c r="G1797" i="40" s="1"/>
  <c r="W1796" i="40"/>
  <c r="V1796" i="40"/>
  <c r="J1797" i="40"/>
  <c r="K1797" i="40" s="1"/>
  <c r="O1797" i="40" l="1"/>
  <c r="I1797" i="40" l="1"/>
  <c r="L1797" i="40" s="1"/>
  <c r="P1797" i="40" s="1"/>
  <c r="R1797" i="40"/>
  <c r="S1797" i="40" s="1"/>
  <c r="T1797" i="40" s="1"/>
  <c r="Q1797" i="40"/>
  <c r="H1798" i="40" l="1"/>
  <c r="X1798" i="40" s="1"/>
  <c r="N1798" i="40" s="1"/>
  <c r="G1798" i="40" s="1"/>
  <c r="M1797" i="40"/>
  <c r="U1797" i="40" s="1"/>
  <c r="W1797" i="40" s="1"/>
  <c r="V1797" i="40"/>
  <c r="J1798" i="40"/>
  <c r="K1798" i="40" s="1"/>
  <c r="O1798" i="40" l="1"/>
  <c r="I1798" i="40" l="1"/>
  <c r="L1798" i="40" s="1"/>
  <c r="R1798" i="40"/>
  <c r="S1798" i="40" s="1"/>
  <c r="T1798" i="40" s="1"/>
  <c r="M1798" i="40"/>
  <c r="U1798" i="40" s="1"/>
  <c r="P1798" i="40"/>
  <c r="Q1798" i="40"/>
  <c r="H1799" i="40" l="1"/>
  <c r="X1799" i="40" s="1"/>
  <c r="N1799" i="40" s="1"/>
  <c r="G1799" i="40" s="1"/>
  <c r="W1798" i="40"/>
  <c r="V1798" i="40"/>
  <c r="AT797" i="40" s="1"/>
  <c r="J1799" i="40"/>
  <c r="K1799" i="40" s="1"/>
  <c r="AZ797" i="40" l="1"/>
  <c r="AY797" i="40"/>
  <c r="BB797" i="40" s="1"/>
  <c r="AW797" i="40"/>
  <c r="BA797" i="40" s="1"/>
  <c r="AM1101" i="40"/>
  <c r="AN1101" i="40" s="1"/>
  <c r="AM734" i="40"/>
  <c r="AN734" i="40" s="1"/>
  <c r="O1799" i="40"/>
  <c r="I1799" i="40" l="1"/>
  <c r="R1799" i="40"/>
  <c r="S1799" i="40" s="1"/>
  <c r="T1799" i="40" s="1"/>
  <c r="L1799" i="40"/>
  <c r="M1799" i="40" s="1"/>
  <c r="U1799" i="40" s="1"/>
  <c r="Q1799" i="40"/>
  <c r="H1800" i="40" l="1"/>
  <c r="X1800" i="40" s="1"/>
  <c r="N1800" i="40" s="1"/>
  <c r="G1800" i="40" s="1"/>
  <c r="W1799" i="40"/>
  <c r="P1799" i="40"/>
  <c r="V1799" i="40" s="1"/>
  <c r="AT798" i="40" s="1"/>
  <c r="J1800" i="40"/>
  <c r="K1800" i="40" s="1"/>
  <c r="AZ798" i="40" l="1"/>
  <c r="AY798" i="40"/>
  <c r="BB798" i="40" s="1"/>
  <c r="AW798" i="40"/>
  <c r="BA798" i="40" s="1"/>
  <c r="AM1102" i="40"/>
  <c r="AN1102" i="40" s="1"/>
  <c r="AM735" i="40"/>
  <c r="AN735" i="40" s="1"/>
  <c r="O1800" i="40"/>
  <c r="I1800" i="40" l="1"/>
  <c r="L1800" i="40" s="1"/>
  <c r="R1800" i="40"/>
  <c r="M1800" i="40"/>
  <c r="P1800" i="40"/>
  <c r="Q1800" i="40"/>
  <c r="H1801" i="40" l="1"/>
  <c r="X1801" i="40" s="1"/>
  <c r="N1801" i="40" s="1"/>
  <c r="G1801" i="40" s="1"/>
  <c r="S1800" i="40"/>
  <c r="T1800" i="40" s="1"/>
  <c r="V1800" i="40"/>
  <c r="AT799" i="40" s="1"/>
  <c r="J1801" i="40"/>
  <c r="K1801" i="40" s="1"/>
  <c r="AZ799" i="40" l="1"/>
  <c r="AY799" i="40"/>
  <c r="BB799" i="40" s="1"/>
  <c r="AW799" i="40"/>
  <c r="BA799" i="40" s="1"/>
  <c r="AM736" i="40"/>
  <c r="AN736" i="40" s="1"/>
  <c r="AM1103" i="40"/>
  <c r="AN1103" i="40" s="1"/>
  <c r="U1800" i="40"/>
  <c r="W1800" i="40" s="1"/>
  <c r="O1801" i="40"/>
  <c r="I1801" i="40" s="1"/>
  <c r="L1801" i="40" s="1"/>
  <c r="R1801" i="40" l="1"/>
  <c r="S1801" i="40" s="1"/>
  <c r="T1801" i="40" s="1"/>
  <c r="M1801" i="40"/>
  <c r="U1801" i="40" s="1"/>
  <c r="P1801" i="40"/>
  <c r="V1801" i="40" s="1"/>
  <c r="AT800" i="40" s="1"/>
  <c r="Q1801" i="40"/>
  <c r="AY800" i="40" l="1"/>
  <c r="BB800" i="40" s="1"/>
  <c r="AZ800" i="40"/>
  <c r="AW800" i="40"/>
  <c r="BA800" i="40" s="1"/>
  <c r="AM737" i="40"/>
  <c r="AN737" i="40" s="1"/>
  <c r="AM1104" i="40"/>
  <c r="AN1104" i="40" s="1"/>
  <c r="H1802" i="40"/>
  <c r="X1802" i="40" s="1"/>
  <c r="N1802" i="40" s="1"/>
  <c r="G1802" i="40" s="1"/>
  <c r="W1801" i="40"/>
  <c r="J1802" i="40"/>
  <c r="K1802" i="40" s="1"/>
  <c r="O1802" i="40" l="1"/>
  <c r="I1802" i="40" l="1"/>
  <c r="R1802" i="40"/>
  <c r="S1802" i="40" s="1"/>
  <c r="T1802" i="40" s="1"/>
  <c r="L1802" i="40"/>
  <c r="Q1802" i="40"/>
  <c r="H1803" i="40" l="1"/>
  <c r="X1803" i="40" s="1"/>
  <c r="N1803" i="40" s="1"/>
  <c r="G1803" i="40" s="1"/>
  <c r="P1802" i="40"/>
  <c r="V1802" i="40" s="1"/>
  <c r="AT801" i="40" s="1"/>
  <c r="J1803" i="40"/>
  <c r="K1803" i="40" s="1"/>
  <c r="M1802" i="40"/>
  <c r="U1802" i="40" s="1"/>
  <c r="W1802" i="40" s="1"/>
  <c r="AY801" i="40" l="1"/>
  <c r="BB801" i="40" s="1"/>
  <c r="AZ801" i="40"/>
  <c r="AW801" i="40"/>
  <c r="BA801" i="40" s="1"/>
  <c r="AM738" i="40"/>
  <c r="AN738" i="40" s="1"/>
  <c r="AM1105" i="40"/>
  <c r="AN1105" i="40" s="1"/>
  <c r="O1803" i="40"/>
  <c r="I1803" i="40" l="1"/>
  <c r="R1803" i="40"/>
  <c r="S1803" i="40" s="1"/>
  <c r="T1803" i="40" s="1"/>
  <c r="L1803" i="40"/>
  <c r="Q1803" i="40"/>
  <c r="H1804" i="40" l="1"/>
  <c r="X1804" i="40" s="1"/>
  <c r="N1804" i="40" s="1"/>
  <c r="G1804" i="40" s="1"/>
  <c r="P1803" i="40"/>
  <c r="V1803" i="40" s="1"/>
  <c r="AT802" i="40" s="1"/>
  <c r="J1804" i="40"/>
  <c r="K1804" i="40" s="1"/>
  <c r="M1803" i="40"/>
  <c r="U1803" i="40" s="1"/>
  <c r="W1803" i="40" s="1"/>
  <c r="AZ802" i="40" l="1"/>
  <c r="AY802" i="40"/>
  <c r="BB802" i="40" s="1"/>
  <c r="AW802" i="40"/>
  <c r="BA802" i="40" s="1"/>
  <c r="AM739" i="40"/>
  <c r="AN739" i="40" s="1"/>
  <c r="AM1106" i="40"/>
  <c r="AN1106" i="40" s="1"/>
  <c r="O1804" i="40"/>
  <c r="I1804" i="40" l="1"/>
  <c r="L1804" i="40" s="1"/>
  <c r="R1804" i="40"/>
  <c r="S1804" i="40" s="1"/>
  <c r="T1804" i="40" s="1"/>
  <c r="M1804" i="40"/>
  <c r="P1804" i="40"/>
  <c r="Q1804" i="40"/>
  <c r="U1804" i="40" l="1"/>
  <c r="H1805" i="40"/>
  <c r="X1805" i="40" s="1"/>
  <c r="N1805" i="40" s="1"/>
  <c r="G1805" i="40" s="1"/>
  <c r="W1804" i="40"/>
  <c r="V1804" i="40"/>
  <c r="AT803" i="40" s="1"/>
  <c r="J1805" i="40"/>
  <c r="K1805" i="40" s="1"/>
  <c r="AZ803" i="40" l="1"/>
  <c r="AY803" i="40"/>
  <c r="BB803" i="40" s="1"/>
  <c r="AW803" i="40"/>
  <c r="BA803" i="40" s="1"/>
  <c r="AM740" i="40"/>
  <c r="AN740" i="40" s="1"/>
  <c r="AM1107" i="40"/>
  <c r="AN1107" i="40" s="1"/>
  <c r="O1805" i="40"/>
  <c r="I1805" i="40" l="1"/>
  <c r="L1805" i="40" s="1"/>
  <c r="R1805" i="40"/>
  <c r="S1805" i="40" s="1"/>
  <c r="T1805" i="40" s="1"/>
  <c r="M1805" i="40"/>
  <c r="P1805" i="40"/>
  <c r="Q1805" i="40"/>
  <c r="U1805" i="40" l="1"/>
  <c r="H1806" i="40"/>
  <c r="X1806" i="40" s="1"/>
  <c r="N1806" i="40" s="1"/>
  <c r="G1806" i="40" s="1"/>
  <c r="W1805" i="40"/>
  <c r="V1805" i="40"/>
  <c r="AT804" i="40" s="1"/>
  <c r="J1806" i="40"/>
  <c r="K1806" i="40" s="1"/>
  <c r="AY804" i="40" l="1"/>
  <c r="BB804" i="40" s="1"/>
  <c r="AW804" i="40"/>
  <c r="BA804" i="40" s="1"/>
  <c r="AZ804" i="40"/>
  <c r="AM741" i="40"/>
  <c r="AN741" i="40" s="1"/>
  <c r="AM1108" i="40"/>
  <c r="AN1108" i="40" s="1"/>
  <c r="O1806" i="40"/>
  <c r="I1806" i="40" l="1"/>
  <c r="L1806" i="40" s="1"/>
  <c r="P1806" i="40" s="1"/>
  <c r="R1806" i="40"/>
  <c r="S1806" i="40" s="1"/>
  <c r="T1806" i="40" s="1"/>
  <c r="Q1806" i="40"/>
  <c r="M1806" i="40" l="1"/>
  <c r="U1806" i="40" s="1"/>
  <c r="H1807" i="40"/>
  <c r="X1807" i="40" s="1"/>
  <c r="N1807" i="40" s="1"/>
  <c r="G1807" i="40" s="1"/>
  <c r="W1806" i="40"/>
  <c r="V1806" i="40"/>
  <c r="AT805" i="40" s="1"/>
  <c r="J1807" i="40"/>
  <c r="K1807" i="40" s="1"/>
  <c r="AW805" i="40" l="1"/>
  <c r="BA805" i="40" s="1"/>
  <c r="AY805" i="40"/>
  <c r="BB805" i="40" s="1"/>
  <c r="AZ805" i="40"/>
  <c r="AM742" i="40"/>
  <c r="AN742" i="40" s="1"/>
  <c r="AM1109" i="40"/>
  <c r="AN1109" i="40" s="1"/>
  <c r="O1807" i="40"/>
  <c r="I1807" i="40" l="1"/>
  <c r="L1807" i="40" s="1"/>
  <c r="R1807" i="40"/>
  <c r="S1807" i="40" s="1"/>
  <c r="T1807" i="40" s="1"/>
  <c r="M1807" i="40"/>
  <c r="U1807" i="40" s="1"/>
  <c r="P1807" i="40"/>
  <c r="Q1807" i="40"/>
  <c r="H1808" i="40" l="1"/>
  <c r="X1808" i="40" s="1"/>
  <c r="N1808" i="40" s="1"/>
  <c r="G1808" i="40" s="1"/>
  <c r="W1807" i="40"/>
  <c r="V1807" i="40"/>
  <c r="AT806" i="40" s="1"/>
  <c r="J1808" i="40"/>
  <c r="K1808" i="40" s="1"/>
  <c r="AW806" i="40" l="1"/>
  <c r="BA806" i="40" s="1"/>
  <c r="AY806" i="40"/>
  <c r="BB806" i="40" s="1"/>
  <c r="AZ806" i="40"/>
  <c r="AM1110" i="40"/>
  <c r="AN1110" i="40" s="1"/>
  <c r="AM743" i="40"/>
  <c r="AN743" i="40" s="1"/>
  <c r="O1808" i="40"/>
  <c r="I1808" i="40" l="1"/>
  <c r="L1808" i="40" s="1"/>
  <c r="R1808" i="40"/>
  <c r="S1808" i="40" s="1"/>
  <c r="T1808" i="40" s="1"/>
  <c r="M1808" i="40"/>
  <c r="U1808" i="40" s="1"/>
  <c r="P1808" i="40"/>
  <c r="Q1808" i="40"/>
  <c r="H1809" i="40" l="1"/>
  <c r="X1809" i="40" s="1"/>
  <c r="N1809" i="40" s="1"/>
  <c r="G1809" i="40" s="1"/>
  <c r="W1808" i="40"/>
  <c r="V1808" i="40"/>
  <c r="AT807" i="40" s="1"/>
  <c r="J1809" i="40"/>
  <c r="K1809" i="40" s="1"/>
  <c r="AY807" i="40" l="1"/>
  <c r="BB807" i="40" s="1"/>
  <c r="AZ807" i="40"/>
  <c r="AW807" i="40"/>
  <c r="BA807" i="40" s="1"/>
  <c r="AM744" i="40"/>
  <c r="AN744" i="40" s="1"/>
  <c r="AM1111" i="40"/>
  <c r="AN1111" i="40" s="1"/>
  <c r="O1809" i="40"/>
  <c r="I1809" i="40" l="1"/>
  <c r="L1809" i="40" s="1"/>
  <c r="R1809" i="40"/>
  <c r="S1809" i="40" s="1"/>
  <c r="T1809" i="40" s="1"/>
  <c r="M1809" i="40"/>
  <c r="U1809" i="40" s="1"/>
  <c r="P1809" i="40"/>
  <c r="Q1809" i="40"/>
  <c r="H1810" i="40" l="1"/>
  <c r="X1810" i="40" s="1"/>
  <c r="N1810" i="40" s="1"/>
  <c r="G1810" i="40" s="1"/>
  <c r="W1809" i="40"/>
  <c r="V1809" i="40"/>
  <c r="AT808" i="40" s="1"/>
  <c r="J1810" i="40"/>
  <c r="K1810" i="40" s="1"/>
  <c r="AZ808" i="40" l="1"/>
  <c r="AY808" i="40"/>
  <c r="BB808" i="40" s="1"/>
  <c r="AW808" i="40"/>
  <c r="BA808" i="40" s="1"/>
  <c r="AM1112" i="40"/>
  <c r="AN1112" i="40" s="1"/>
  <c r="AM745" i="40"/>
  <c r="AN745" i="40" s="1"/>
  <c r="O1810" i="40"/>
  <c r="I1810" i="40" l="1"/>
  <c r="L1810" i="40" s="1"/>
  <c r="R1810" i="40"/>
  <c r="S1810" i="40" s="1"/>
  <c r="T1810" i="40" s="1"/>
  <c r="M1810" i="40"/>
  <c r="P1810" i="40"/>
  <c r="Q1810" i="40"/>
  <c r="U1810" i="40" l="1"/>
  <c r="H1811" i="40"/>
  <c r="X1811" i="40" s="1"/>
  <c r="N1811" i="40" s="1"/>
  <c r="G1811" i="40" s="1"/>
  <c r="W1810" i="40"/>
  <c r="V1810" i="40"/>
  <c r="AT809" i="40" s="1"/>
  <c r="J1811" i="40"/>
  <c r="K1811" i="40" s="1"/>
  <c r="AZ809" i="40" l="1"/>
  <c r="AY809" i="40"/>
  <c r="BB809" i="40" s="1"/>
  <c r="AW809" i="40"/>
  <c r="BA809" i="40" s="1"/>
  <c r="AM1113" i="40"/>
  <c r="AN1113" i="40" s="1"/>
  <c r="AM746" i="40"/>
  <c r="AN746" i="40" s="1"/>
  <c r="O1811" i="40"/>
  <c r="I1811" i="40" s="1"/>
  <c r="L1811" i="40" s="1"/>
  <c r="R1811" i="40" l="1"/>
  <c r="S1811" i="40" s="1"/>
  <c r="T1811" i="40" s="1"/>
  <c r="M1811" i="40"/>
  <c r="U1811" i="40" s="1"/>
  <c r="P1811" i="40"/>
  <c r="V1811" i="40" s="1"/>
  <c r="AT810" i="40" s="1"/>
  <c r="Q1811" i="40"/>
  <c r="AZ810" i="40" l="1"/>
  <c r="AW810" i="40"/>
  <c r="BA810" i="40" s="1"/>
  <c r="AY810" i="40"/>
  <c r="BB810" i="40" s="1"/>
  <c r="AM1114" i="40"/>
  <c r="AN1114" i="40" s="1"/>
  <c r="AM747" i="40"/>
  <c r="AN747" i="40" s="1"/>
  <c r="H1812" i="40"/>
  <c r="X1812" i="40" s="1"/>
  <c r="N1812" i="40" s="1"/>
  <c r="G1812" i="40" s="1"/>
  <c r="W1811" i="40"/>
  <c r="J1812" i="40"/>
  <c r="K1812" i="40" s="1"/>
  <c r="O1812" i="40" l="1"/>
  <c r="I1812" i="40" l="1"/>
  <c r="L1812" i="40" s="1"/>
  <c r="R1812" i="40"/>
  <c r="S1812" i="40" s="1"/>
  <c r="T1812" i="40" s="1"/>
  <c r="M1812" i="40"/>
  <c r="U1812" i="40" s="1"/>
  <c r="P1812" i="40"/>
  <c r="Q1812" i="40"/>
  <c r="H1813" i="40" l="1"/>
  <c r="X1813" i="40" s="1"/>
  <c r="N1813" i="40" s="1"/>
  <c r="G1813" i="40" s="1"/>
  <c r="W1812" i="40"/>
  <c r="V1812" i="40"/>
  <c r="AT811" i="40" s="1"/>
  <c r="J1813" i="40"/>
  <c r="K1813" i="40" s="1"/>
  <c r="AZ811" i="40" l="1"/>
  <c r="AY811" i="40"/>
  <c r="BB811" i="40" s="1"/>
  <c r="AW811" i="40"/>
  <c r="BA811" i="40" s="1"/>
  <c r="AM1115" i="40"/>
  <c r="AN1115" i="40" s="1"/>
  <c r="AM748" i="40"/>
  <c r="AN748" i="40" s="1"/>
  <c r="O1813" i="40"/>
  <c r="I1813" i="40" l="1"/>
  <c r="L1813" i="40" s="1"/>
  <c r="R1813" i="40"/>
  <c r="S1813" i="40" s="1"/>
  <c r="T1813" i="40" s="1"/>
  <c r="M1813" i="40"/>
  <c r="U1813" i="40" s="1"/>
  <c r="P1813" i="40"/>
  <c r="Q1813" i="40"/>
  <c r="H1814" i="40" l="1"/>
  <c r="X1814" i="40" s="1"/>
  <c r="N1814" i="40" s="1"/>
  <c r="G1814" i="40" s="1"/>
  <c r="W1813" i="40"/>
  <c r="V1813" i="40"/>
  <c r="AT812" i="40" s="1"/>
  <c r="J1814" i="40"/>
  <c r="K1814" i="40" s="1"/>
  <c r="AZ812" i="40" l="1"/>
  <c r="AY812" i="40"/>
  <c r="BB812" i="40" s="1"/>
  <c r="AW812" i="40"/>
  <c r="BA812" i="40" s="1"/>
  <c r="AM1116" i="40"/>
  <c r="AN1116" i="40" s="1"/>
  <c r="AM749" i="40"/>
  <c r="AN749" i="40" s="1"/>
  <c r="O1814" i="40"/>
  <c r="I1814" i="40" l="1"/>
  <c r="L1814" i="40" s="1"/>
  <c r="R1814" i="40"/>
  <c r="S1814" i="40" s="1"/>
  <c r="T1814" i="40" s="1"/>
  <c r="M1814" i="40"/>
  <c r="U1814" i="40" s="1"/>
  <c r="P1814" i="40"/>
  <c r="Q1814" i="40"/>
  <c r="H1815" i="40" l="1"/>
  <c r="X1815" i="40" s="1"/>
  <c r="N1815" i="40" s="1"/>
  <c r="G1815" i="40" s="1"/>
  <c r="W1814" i="40"/>
  <c r="V1814" i="40"/>
  <c r="AT813" i="40" s="1"/>
  <c r="J1815" i="40"/>
  <c r="K1815" i="40" s="1"/>
  <c r="AZ813" i="40" l="1"/>
  <c r="AW813" i="40"/>
  <c r="BA813" i="40" s="1"/>
  <c r="AY813" i="40"/>
  <c r="BB813" i="40" s="1"/>
  <c r="AM1117" i="40"/>
  <c r="AN1117" i="40" s="1"/>
  <c r="AM750" i="40"/>
  <c r="AN750" i="40" s="1"/>
  <c r="O1815" i="40"/>
  <c r="I1815" i="40" l="1"/>
  <c r="L1815" i="40" s="1"/>
  <c r="R1815" i="40"/>
  <c r="S1815" i="40" s="1"/>
  <c r="T1815" i="40" s="1"/>
  <c r="M1815" i="40"/>
  <c r="P1815" i="40"/>
  <c r="Q1815" i="40"/>
  <c r="U1815" i="40" l="1"/>
  <c r="H1816" i="40"/>
  <c r="X1816" i="40" s="1"/>
  <c r="N1816" i="40" s="1"/>
  <c r="G1816" i="40" s="1"/>
  <c r="W1815" i="40"/>
  <c r="V1815" i="40"/>
  <c r="AT814" i="40" s="1"/>
  <c r="J1816" i="40"/>
  <c r="K1816" i="40" s="1"/>
  <c r="AY814" i="40" l="1"/>
  <c r="BB814" i="40" s="1"/>
  <c r="AW814" i="40"/>
  <c r="BA814" i="40" s="1"/>
  <c r="AZ814" i="40"/>
  <c r="AM1118" i="40"/>
  <c r="AN1118" i="40" s="1"/>
  <c r="AM751" i="40"/>
  <c r="AN751" i="40" s="1"/>
  <c r="O1816" i="40"/>
  <c r="I1816" i="40" l="1"/>
  <c r="L1816" i="40" s="1"/>
  <c r="R1816" i="40"/>
  <c r="S1816" i="40" s="1"/>
  <c r="T1816" i="40" s="1"/>
  <c r="M1816" i="40"/>
  <c r="P1816" i="40"/>
  <c r="Q1816" i="40"/>
  <c r="U1816" i="40" l="1"/>
  <c r="H1817" i="40"/>
  <c r="X1817" i="40" s="1"/>
  <c r="N1817" i="40" s="1"/>
  <c r="G1817" i="40" s="1"/>
  <c r="W1816" i="40"/>
  <c r="V1816" i="40"/>
  <c r="AT815" i="40" s="1"/>
  <c r="J1817" i="40"/>
  <c r="K1817" i="40" s="1"/>
  <c r="AZ815" i="40" l="1"/>
  <c r="AW815" i="40"/>
  <c r="BA815" i="40" s="1"/>
  <c r="AY815" i="40"/>
  <c r="BB815" i="40" s="1"/>
  <c r="AM1119" i="40"/>
  <c r="AN1119" i="40" s="1"/>
  <c r="AM752" i="40"/>
  <c r="AN752" i="40" s="1"/>
  <c r="O1817" i="40"/>
  <c r="I1817" i="40" l="1"/>
  <c r="L1817" i="40" s="1"/>
  <c r="R1817" i="40"/>
  <c r="S1817" i="40" s="1"/>
  <c r="T1817" i="40" s="1"/>
  <c r="M1817" i="40"/>
  <c r="U1817" i="40" s="1"/>
  <c r="P1817" i="40"/>
  <c r="Q1817" i="40"/>
  <c r="H1818" i="40" l="1"/>
  <c r="X1818" i="40" s="1"/>
  <c r="N1818" i="40" s="1"/>
  <c r="G1818" i="40" s="1"/>
  <c r="W1817" i="40"/>
  <c r="V1817" i="40"/>
  <c r="AT816" i="40" s="1"/>
  <c r="J1818" i="40"/>
  <c r="K1818" i="40" s="1"/>
  <c r="AZ816" i="40" l="1"/>
  <c r="AW816" i="40"/>
  <c r="BA816" i="40" s="1"/>
  <c r="AY816" i="40"/>
  <c r="BB816" i="40" s="1"/>
  <c r="AM1120" i="40"/>
  <c r="AN1120" i="40" s="1"/>
  <c r="AM753" i="40"/>
  <c r="AN753" i="40" s="1"/>
  <c r="O1818" i="40"/>
  <c r="I1818" i="40" l="1"/>
  <c r="L1818" i="40" s="1"/>
  <c r="R1818" i="40"/>
  <c r="S1818" i="40" s="1"/>
  <c r="T1818" i="40" s="1"/>
  <c r="M1818" i="40"/>
  <c r="U1818" i="40" s="1"/>
  <c r="P1818" i="40"/>
  <c r="Q1818" i="40"/>
  <c r="H1819" i="40" l="1"/>
  <c r="X1819" i="40" s="1"/>
  <c r="N1819" i="40" s="1"/>
  <c r="G1819" i="40" s="1"/>
  <c r="W1818" i="40"/>
  <c r="V1818" i="40"/>
  <c r="AT817" i="40" s="1"/>
  <c r="J1819" i="40"/>
  <c r="K1819" i="40" s="1"/>
  <c r="AZ817" i="40" l="1"/>
  <c r="AW817" i="40"/>
  <c r="BA817" i="40" s="1"/>
  <c r="AY817" i="40"/>
  <c r="BB817" i="40" s="1"/>
  <c r="AM1121" i="40"/>
  <c r="AN1121" i="40" s="1"/>
  <c r="AM754" i="40"/>
  <c r="AN754" i="40" s="1"/>
  <c r="O1819" i="40"/>
  <c r="I1819" i="40" l="1"/>
  <c r="L1819" i="40" s="1"/>
  <c r="R1819" i="40"/>
  <c r="S1819" i="40" s="1"/>
  <c r="T1819" i="40" s="1"/>
  <c r="M1819" i="40"/>
  <c r="U1819" i="40" s="1"/>
  <c r="P1819" i="40"/>
  <c r="Q1819" i="40"/>
  <c r="H1820" i="40" l="1"/>
  <c r="X1820" i="40" s="1"/>
  <c r="N1820" i="40" s="1"/>
  <c r="G1820" i="40" s="1"/>
  <c r="W1819" i="40"/>
  <c r="V1819" i="40"/>
  <c r="AT818" i="40" s="1"/>
  <c r="J1820" i="40"/>
  <c r="K1820" i="40" s="1"/>
  <c r="AZ818" i="40" l="1"/>
  <c r="AY818" i="40"/>
  <c r="BB818" i="40" s="1"/>
  <c r="AW818" i="40"/>
  <c r="BA818" i="40" s="1"/>
  <c r="AM1122" i="40"/>
  <c r="AN1122" i="40" s="1"/>
  <c r="AM755" i="40"/>
  <c r="AN755" i="40" s="1"/>
  <c r="O1820" i="40"/>
  <c r="I1820" i="40" l="1"/>
  <c r="L1820" i="40" s="1"/>
  <c r="P1820" i="40" s="1"/>
  <c r="R1820" i="40"/>
  <c r="S1820" i="40" s="1"/>
  <c r="T1820" i="40" s="1"/>
  <c r="Q1820" i="40"/>
  <c r="M1820" i="40" l="1"/>
  <c r="U1820" i="40" s="1"/>
  <c r="H1821" i="40"/>
  <c r="X1821" i="40" s="1"/>
  <c r="N1821" i="40" s="1"/>
  <c r="G1821" i="40" s="1"/>
  <c r="W1820" i="40"/>
  <c r="V1820" i="40"/>
  <c r="AT819" i="40" s="1"/>
  <c r="J1821" i="40"/>
  <c r="K1821" i="40" s="1"/>
  <c r="AZ819" i="40" l="1"/>
  <c r="AY819" i="40"/>
  <c r="BB819" i="40" s="1"/>
  <c r="AW819" i="40"/>
  <c r="BA819" i="40" s="1"/>
  <c r="AM756" i="40"/>
  <c r="AN756" i="40" s="1"/>
  <c r="AM1123" i="40"/>
  <c r="AN1123" i="40" s="1"/>
  <c r="O1821" i="40"/>
  <c r="I1821" i="40" l="1"/>
  <c r="R1821" i="40"/>
  <c r="S1821" i="40" s="1"/>
  <c r="T1821" i="40" s="1"/>
  <c r="L1821" i="40"/>
  <c r="Q1821" i="40"/>
  <c r="H1822" i="40" l="1"/>
  <c r="X1822" i="40" s="1"/>
  <c r="N1822" i="40" s="1"/>
  <c r="G1822" i="40" s="1"/>
  <c r="P1821" i="40"/>
  <c r="V1821" i="40" s="1"/>
  <c r="AT820" i="40" s="1"/>
  <c r="J1822" i="40"/>
  <c r="K1822" i="40" s="1"/>
  <c r="M1821" i="40"/>
  <c r="U1821" i="40" s="1"/>
  <c r="W1821" i="40" s="1"/>
  <c r="AZ820" i="40" l="1"/>
  <c r="AY820" i="40"/>
  <c r="BB820" i="40" s="1"/>
  <c r="AW820" i="40"/>
  <c r="BA820" i="40" s="1"/>
  <c r="AM757" i="40"/>
  <c r="AN757" i="40" s="1"/>
  <c r="AM1124" i="40"/>
  <c r="AN1124" i="40" s="1"/>
  <c r="O1822" i="40"/>
  <c r="I1822" i="40" l="1"/>
  <c r="L1822" i="40" s="1"/>
  <c r="R1822" i="40"/>
  <c r="S1822" i="40" s="1"/>
  <c r="T1822" i="40" s="1"/>
  <c r="M1822" i="40"/>
  <c r="U1822" i="40" s="1"/>
  <c r="P1822" i="40"/>
  <c r="Q1822" i="40"/>
  <c r="H1823" i="40" l="1"/>
  <c r="X1823" i="40" s="1"/>
  <c r="N1823" i="40" s="1"/>
  <c r="G1823" i="40" s="1"/>
  <c r="W1822" i="40"/>
  <c r="V1822" i="40"/>
  <c r="AT821" i="40" s="1"/>
  <c r="J1823" i="40"/>
  <c r="K1823" i="40" s="1"/>
  <c r="AY821" i="40" l="1"/>
  <c r="BB821" i="40" s="1"/>
  <c r="AZ821" i="40"/>
  <c r="AW821" i="40"/>
  <c r="BA821" i="40" s="1"/>
  <c r="AM758" i="40"/>
  <c r="AN758" i="40" s="1"/>
  <c r="AM1125" i="40"/>
  <c r="AN1125" i="40" s="1"/>
  <c r="O1823" i="40"/>
  <c r="I1823" i="40" l="1"/>
  <c r="L1823" i="40" s="1"/>
  <c r="R1823" i="40"/>
  <c r="S1823" i="40" s="1"/>
  <c r="T1823" i="40" s="1"/>
  <c r="M1823" i="40"/>
  <c r="U1823" i="40" s="1"/>
  <c r="P1823" i="40"/>
  <c r="Q1823" i="40"/>
  <c r="H1824" i="40" l="1"/>
  <c r="X1824" i="40" s="1"/>
  <c r="N1824" i="40" s="1"/>
  <c r="G1824" i="40" s="1"/>
  <c r="W1823" i="40"/>
  <c r="V1823" i="40"/>
  <c r="AT822" i="40" s="1"/>
  <c r="J1824" i="40"/>
  <c r="K1824" i="40" s="1"/>
  <c r="AZ822" i="40" l="1"/>
  <c r="AY822" i="40"/>
  <c r="BB822" i="40" s="1"/>
  <c r="AW822" i="40"/>
  <c r="BA822" i="40" s="1"/>
  <c r="AM759" i="40"/>
  <c r="AN759" i="40" s="1"/>
  <c r="AM1126" i="40"/>
  <c r="AN1126" i="40" s="1"/>
  <c r="O1824" i="40"/>
  <c r="I1824" i="40" l="1"/>
  <c r="L1824" i="40" s="1"/>
  <c r="R1824" i="40"/>
  <c r="S1824" i="40" s="1"/>
  <c r="T1824" i="40" s="1"/>
  <c r="M1824" i="40"/>
  <c r="U1824" i="40" s="1"/>
  <c r="P1824" i="40"/>
  <c r="Q1824" i="40"/>
  <c r="H1825" i="40" l="1"/>
  <c r="X1825" i="40" s="1"/>
  <c r="N1825" i="40" s="1"/>
  <c r="G1825" i="40" s="1"/>
  <c r="W1824" i="40"/>
  <c r="V1824" i="40"/>
  <c r="AT823" i="40" s="1"/>
  <c r="J1825" i="40"/>
  <c r="K1825" i="40" s="1"/>
  <c r="AZ823" i="40" l="1"/>
  <c r="AY823" i="40"/>
  <c r="BB823" i="40" s="1"/>
  <c r="AW823" i="40"/>
  <c r="BA823" i="40" s="1"/>
  <c r="AM760" i="40"/>
  <c r="AN760" i="40" s="1"/>
  <c r="AM1127" i="40"/>
  <c r="AN1127" i="40" s="1"/>
  <c r="O1825" i="40"/>
  <c r="I1825" i="40" l="1"/>
  <c r="L1825" i="40" s="1"/>
  <c r="R1825" i="40"/>
  <c r="S1825" i="40" s="1"/>
  <c r="T1825" i="40" s="1"/>
  <c r="M1825" i="40"/>
  <c r="P1825" i="40"/>
  <c r="Q1825" i="40"/>
  <c r="U1825" i="40" l="1"/>
  <c r="H1826" i="40"/>
  <c r="X1826" i="40" s="1"/>
  <c r="N1826" i="40" s="1"/>
  <c r="G1826" i="40" s="1"/>
  <c r="W1825" i="40"/>
  <c r="V1825" i="40"/>
  <c r="AT824" i="40" s="1"/>
  <c r="J1826" i="40"/>
  <c r="K1826" i="40" s="1"/>
  <c r="AZ824" i="40" l="1"/>
  <c r="AY824" i="40"/>
  <c r="BB824" i="40" s="1"/>
  <c r="AW824" i="40"/>
  <c r="BA824" i="40" s="1"/>
  <c r="AM761" i="40"/>
  <c r="AN761" i="40" s="1"/>
  <c r="AM1128" i="40"/>
  <c r="AN1128" i="40" s="1"/>
  <c r="O1826" i="40"/>
  <c r="I1826" i="40" l="1"/>
  <c r="L1826" i="40" s="1"/>
  <c r="R1826" i="40"/>
  <c r="S1826" i="40" s="1"/>
  <c r="T1826" i="40" s="1"/>
  <c r="M1826" i="40"/>
  <c r="U1826" i="40" s="1"/>
  <c r="P1826" i="40"/>
  <c r="Q1826" i="40"/>
  <c r="H1827" i="40" l="1"/>
  <c r="X1827" i="40" s="1"/>
  <c r="N1827" i="40" s="1"/>
  <c r="G1827" i="40" s="1"/>
  <c r="W1826" i="40"/>
  <c r="V1826" i="40"/>
  <c r="AT825" i="40" s="1"/>
  <c r="J1827" i="40"/>
  <c r="K1827" i="40" s="1"/>
  <c r="AZ825" i="40" l="1"/>
  <c r="AY825" i="40"/>
  <c r="BB825" i="40" s="1"/>
  <c r="AW825" i="40"/>
  <c r="BA825" i="40" s="1"/>
  <c r="AM762" i="40"/>
  <c r="AN762" i="40" s="1"/>
  <c r="AM1129" i="40"/>
  <c r="AN1129" i="40" s="1"/>
  <c r="O1827" i="40"/>
  <c r="I1827" i="40" l="1"/>
  <c r="L1827" i="40" s="1"/>
  <c r="R1827" i="40"/>
  <c r="S1827" i="40" s="1"/>
  <c r="T1827" i="40" s="1"/>
  <c r="M1827" i="40"/>
  <c r="U1827" i="40" s="1"/>
  <c r="P1827" i="40"/>
  <c r="Q1827" i="40"/>
  <c r="H1828" i="40" l="1"/>
  <c r="X1828" i="40" s="1"/>
  <c r="N1828" i="40" s="1"/>
  <c r="G1828" i="40" s="1"/>
  <c r="W1827" i="40"/>
  <c r="V1827" i="40"/>
  <c r="AT826" i="40" s="1"/>
  <c r="J1828" i="40"/>
  <c r="K1828" i="40" s="1"/>
  <c r="AZ826" i="40" l="1"/>
  <c r="AW826" i="40"/>
  <c r="BA826" i="40" s="1"/>
  <c r="AY826" i="40"/>
  <c r="BB826" i="40" s="1"/>
  <c r="AM1130" i="40"/>
  <c r="AN1130" i="40" s="1"/>
  <c r="AM763" i="40"/>
  <c r="AN763" i="40" s="1"/>
  <c r="O1828" i="40"/>
  <c r="I1828" i="40" l="1"/>
  <c r="L1828" i="40" s="1"/>
  <c r="R1828" i="40"/>
  <c r="S1828" i="40" s="1"/>
  <c r="T1828" i="40" s="1"/>
  <c r="M1828" i="40"/>
  <c r="U1828" i="40" s="1"/>
  <c r="P1828" i="40"/>
  <c r="Q1828" i="40"/>
  <c r="H1829" i="40" l="1"/>
  <c r="X1829" i="40" s="1"/>
  <c r="N1829" i="40" s="1"/>
  <c r="G1829" i="40" s="1"/>
  <c r="W1828" i="40"/>
  <c r="V1828" i="40"/>
  <c r="AT827" i="40" s="1"/>
  <c r="J1829" i="40"/>
  <c r="K1829" i="40" s="1"/>
  <c r="AY827" i="40" l="1"/>
  <c r="BB827" i="40" s="1"/>
  <c r="AW827" i="40"/>
  <c r="BA827" i="40" s="1"/>
  <c r="AZ827" i="40"/>
  <c r="AF8" i="40" s="1"/>
  <c r="AM764" i="40"/>
  <c r="AN764" i="40" s="1"/>
  <c r="AM1131" i="40"/>
  <c r="AN1131" i="40" s="1"/>
  <c r="AG8" i="40"/>
  <c r="AC8" i="40" a="1"/>
  <c r="AC8" i="40" s="1"/>
  <c r="AH8" i="40"/>
  <c r="AE8" i="40" a="1"/>
  <c r="AE8" i="40" s="1"/>
  <c r="AD8" i="40" a="1"/>
  <c r="AD8" i="40" s="1"/>
  <c r="AI8" i="40"/>
  <c r="O1829" i="40"/>
  <c r="I1829" i="40" l="1"/>
  <c r="L1829" i="40" s="1"/>
  <c r="R1829" i="40"/>
  <c r="S1829" i="40" s="1"/>
  <c r="T1829" i="40" s="1"/>
  <c r="M1829" i="40"/>
  <c r="U1829" i="40" s="1"/>
  <c r="P1829" i="40"/>
  <c r="Q1829" i="40"/>
  <c r="H1830" i="40" l="1"/>
  <c r="X1830" i="40" s="1"/>
  <c r="N1830" i="40" s="1"/>
  <c r="G1830" i="40" s="1"/>
  <c r="W1829" i="40"/>
  <c r="V1829" i="40"/>
  <c r="AT828" i="40" s="1"/>
  <c r="J1830" i="40"/>
  <c r="K1830" i="40" s="1"/>
  <c r="AW828" i="40" l="1"/>
  <c r="BA828" i="40" s="1"/>
  <c r="AY828" i="40"/>
  <c r="BB828" i="40" s="1"/>
  <c r="AZ828" i="40"/>
  <c r="O1830" i="40"/>
  <c r="I1830" i="40" l="1"/>
  <c r="R1830" i="40"/>
  <c r="S1830" i="40" s="1"/>
  <c r="T1830" i="40" s="1"/>
  <c r="L1830" i="40"/>
  <c r="M1830" i="40" s="1"/>
  <c r="U1830" i="40" s="1"/>
  <c r="Q1830" i="40"/>
  <c r="H1831" i="40" l="1"/>
  <c r="X1831" i="40" s="1"/>
  <c r="N1831" i="40" s="1"/>
  <c r="G1831" i="40" s="1"/>
  <c r="W1830" i="40"/>
  <c r="P1830" i="40"/>
  <c r="V1830" i="40" s="1"/>
  <c r="AT829" i="40" s="1"/>
  <c r="J1831" i="40"/>
  <c r="K1831" i="40" s="1"/>
  <c r="AY829" i="40" l="1"/>
  <c r="BB829" i="40" s="1"/>
  <c r="AW829" i="40"/>
  <c r="BA829" i="40" s="1"/>
  <c r="AZ829" i="40"/>
  <c r="O1831" i="40"/>
  <c r="I1831" i="40" l="1"/>
  <c r="L1831" i="40" s="1"/>
  <c r="R1831" i="40"/>
  <c r="S1831" i="40" s="1"/>
  <c r="T1831" i="40" s="1"/>
  <c r="M1831" i="40"/>
  <c r="U1831" i="40" s="1"/>
  <c r="P1831" i="40"/>
  <c r="Q1831" i="40"/>
  <c r="H1832" i="40" l="1"/>
  <c r="X1832" i="40" s="1"/>
  <c r="N1832" i="40" s="1"/>
  <c r="G1832" i="40" s="1"/>
  <c r="W1831" i="40"/>
  <c r="V1831" i="40"/>
  <c r="AT830" i="40" s="1"/>
  <c r="J1832" i="40"/>
  <c r="K1832" i="40" s="1"/>
  <c r="AZ830" i="40" l="1"/>
  <c r="AY830" i="40"/>
  <c r="BB830" i="40" s="1"/>
  <c r="AW830" i="40"/>
  <c r="BA830" i="40" s="1"/>
  <c r="O1832" i="40"/>
  <c r="I1832" i="40" l="1"/>
  <c r="L1832" i="40" s="1"/>
  <c r="R1832" i="40"/>
  <c r="S1832" i="40" s="1"/>
  <c r="T1832" i="40" s="1"/>
  <c r="M1832" i="40"/>
  <c r="U1832" i="40" s="1"/>
  <c r="P1832" i="40"/>
  <c r="Q1832" i="40"/>
  <c r="H1833" i="40" l="1"/>
  <c r="X1833" i="40" s="1"/>
  <c r="N1833" i="40" s="1"/>
  <c r="G1833" i="40" s="1"/>
  <c r="W1832" i="40"/>
  <c r="V1832" i="40"/>
  <c r="AT831" i="40" s="1"/>
  <c r="J1833" i="40"/>
  <c r="K1833" i="40" s="1"/>
  <c r="AY831" i="40" l="1"/>
  <c r="BB831" i="40" s="1"/>
  <c r="AZ831" i="40"/>
  <c r="AW831" i="40"/>
  <c r="BA831" i="40" s="1"/>
  <c r="O1833" i="40"/>
  <c r="I1833" i="40" l="1"/>
  <c r="L1833" i="40" s="1"/>
  <c r="R1833" i="40"/>
  <c r="S1833" i="40" s="1"/>
  <c r="T1833" i="40" s="1"/>
  <c r="M1833" i="40"/>
  <c r="P1833" i="40"/>
  <c r="Q1833" i="40"/>
  <c r="H1834" i="40" l="1"/>
  <c r="X1834" i="40" s="1"/>
  <c r="N1834" i="40" s="1"/>
  <c r="G1834" i="40" s="1"/>
  <c r="U1833" i="40"/>
  <c r="W1833" i="40" s="1"/>
  <c r="V1833" i="40"/>
  <c r="AT832" i="40" s="1"/>
  <c r="J1834" i="40"/>
  <c r="K1834" i="40" s="1"/>
  <c r="AZ832" i="40" l="1"/>
  <c r="AY832" i="40"/>
  <c r="BB832" i="40" s="1"/>
  <c r="AW832" i="40"/>
  <c r="BA832" i="40" s="1"/>
  <c r="O1834" i="40"/>
  <c r="I1834" i="40" s="1"/>
  <c r="R1834" i="40" l="1"/>
  <c r="S1834" i="40" s="1"/>
  <c r="T1834" i="40" s="1"/>
  <c r="L1834" i="40"/>
  <c r="M1834" i="40" s="1"/>
  <c r="U1834" i="40" s="1"/>
  <c r="Q1834" i="40"/>
  <c r="H1835" i="40" l="1"/>
  <c r="X1835" i="40" s="1"/>
  <c r="N1835" i="40" s="1"/>
  <c r="G1835" i="40" s="1"/>
  <c r="W1834" i="40"/>
  <c r="P1834" i="40"/>
  <c r="V1834" i="40" s="1"/>
  <c r="AT833" i="40" s="1"/>
  <c r="J1835" i="40"/>
  <c r="K1835" i="40" s="1"/>
  <c r="AW833" i="40" l="1"/>
  <c r="BA833" i="40" s="1"/>
  <c r="AZ833" i="40"/>
  <c r="AY833" i="40"/>
  <c r="BB833" i="40" s="1"/>
  <c r="O1835" i="40"/>
  <c r="I1835" i="40" l="1"/>
  <c r="L1835" i="40" s="1"/>
  <c r="R1835" i="40"/>
  <c r="S1835" i="40" s="1"/>
  <c r="T1835" i="40" s="1"/>
  <c r="M1835" i="40"/>
  <c r="U1835" i="40" s="1"/>
  <c r="P1835" i="40"/>
  <c r="Q1835" i="40"/>
  <c r="H1836" i="40" l="1"/>
  <c r="X1836" i="40" s="1"/>
  <c r="N1836" i="40" s="1"/>
  <c r="G1836" i="40" s="1"/>
  <c r="W1835" i="40"/>
  <c r="V1835" i="40"/>
  <c r="AT834" i="40" s="1"/>
  <c r="J1836" i="40"/>
  <c r="K1836" i="40" s="1"/>
  <c r="AW834" i="40" l="1"/>
  <c r="BA834" i="40" s="1"/>
  <c r="AZ834" i="40"/>
  <c r="AY834" i="40"/>
  <c r="BB834" i="40" s="1"/>
  <c r="O1836" i="40"/>
  <c r="Q1836" i="40"/>
  <c r="H1837" i="40" l="1"/>
  <c r="X1837" i="40" s="1"/>
  <c r="N1837" i="40" s="1"/>
  <c r="G1837" i="40" s="1"/>
  <c r="I1836" i="40"/>
  <c r="L1836" i="40" s="1"/>
  <c r="R1836" i="40"/>
  <c r="S1836" i="40" s="1"/>
  <c r="T1836" i="40" s="1"/>
  <c r="J1837" i="40"/>
  <c r="K1837" i="40" s="1"/>
  <c r="M1836" i="40"/>
  <c r="U1836" i="40" s="1"/>
  <c r="W1836" i="40" s="1"/>
  <c r="P1836" i="40"/>
  <c r="V1836" i="40" l="1"/>
  <c r="AT835" i="40" s="1"/>
  <c r="O1837" i="40"/>
  <c r="I1837" i="40" s="1"/>
  <c r="L1837" i="40" s="1"/>
  <c r="AY835" i="40" l="1"/>
  <c r="BB835" i="40" s="1"/>
  <c r="AW835" i="40"/>
  <c r="BA835" i="40" s="1"/>
  <c r="AZ835" i="40"/>
  <c r="R1837" i="40"/>
  <c r="S1837" i="40" s="1"/>
  <c r="T1837" i="40" s="1"/>
  <c r="M1837" i="40"/>
  <c r="P1837" i="40"/>
  <c r="V1837" i="40" s="1"/>
  <c r="AT836" i="40" s="1"/>
  <c r="Q1837" i="40"/>
  <c r="U1837" i="40" l="1"/>
  <c r="AZ836" i="40"/>
  <c r="AW836" i="40"/>
  <c r="BA836" i="40" s="1"/>
  <c r="AY836" i="40"/>
  <c r="BB836" i="40" s="1"/>
  <c r="H1838" i="40"/>
  <c r="X1838" i="40" s="1"/>
  <c r="N1838" i="40" s="1"/>
  <c r="G1838" i="40" s="1"/>
  <c r="W1837" i="40"/>
  <c r="J1838" i="40" l="1"/>
  <c r="K1838" i="40" s="1"/>
  <c r="O1838" i="40" s="1"/>
  <c r="I1838" i="40" l="1"/>
  <c r="R1838" i="40"/>
  <c r="S1838" i="40" s="1"/>
  <c r="T1838" i="40" s="1"/>
  <c r="L1838" i="40"/>
  <c r="Q1838" i="40"/>
  <c r="H1839" i="40" l="1"/>
  <c r="X1839" i="40" s="1"/>
  <c r="N1839" i="40" s="1"/>
  <c r="G1839" i="40" s="1"/>
  <c r="P1838" i="40"/>
  <c r="V1838" i="40" s="1"/>
  <c r="AT837" i="40" s="1"/>
  <c r="J1839" i="40"/>
  <c r="K1839" i="40" s="1"/>
  <c r="M1838" i="40"/>
  <c r="U1838" i="40" s="1"/>
  <c r="W1838" i="40" s="1"/>
  <c r="AZ837" i="40" l="1"/>
  <c r="AW837" i="40"/>
  <c r="BA837" i="40" s="1"/>
  <c r="AY837" i="40"/>
  <c r="BB837" i="40" s="1"/>
  <c r="O1839" i="40"/>
  <c r="I1839" i="40" l="1"/>
  <c r="L1839" i="40" s="1"/>
  <c r="R1839" i="40"/>
  <c r="S1839" i="40" s="1"/>
  <c r="T1839" i="40" s="1"/>
  <c r="M1839" i="40"/>
  <c r="P1839" i="40"/>
  <c r="Q1839" i="40"/>
  <c r="U1839" i="40" l="1"/>
  <c r="H1840" i="40"/>
  <c r="X1840" i="40" s="1"/>
  <c r="N1840" i="40" s="1"/>
  <c r="G1840" i="40" s="1"/>
  <c r="W1839" i="40"/>
  <c r="V1839" i="40"/>
  <c r="AT838" i="40" s="1"/>
  <c r="J1840" i="40"/>
  <c r="K1840" i="40" s="1"/>
  <c r="AZ838" i="40" l="1"/>
  <c r="AY838" i="40"/>
  <c r="BB838" i="40" s="1"/>
  <c r="AW838" i="40"/>
  <c r="BA838" i="40" s="1"/>
  <c r="O1840" i="40"/>
  <c r="Q1840" i="40"/>
  <c r="H1841" i="40" l="1"/>
  <c r="X1841" i="40" s="1"/>
  <c r="N1841" i="40" s="1"/>
  <c r="G1841" i="40" s="1"/>
  <c r="I1840" i="40"/>
  <c r="R1840" i="40"/>
  <c r="S1840" i="40" s="1"/>
  <c r="T1840" i="40" s="1"/>
  <c r="J1841" i="40"/>
  <c r="K1841" i="40" s="1"/>
  <c r="L1840" i="40"/>
  <c r="P1840" i="40" l="1"/>
  <c r="V1840" i="40"/>
  <c r="AT839" i="40" s="1"/>
  <c r="M1840" i="40"/>
  <c r="U1840" i="40" s="1"/>
  <c r="W1840" i="40" s="1"/>
  <c r="O1841" i="40"/>
  <c r="AZ839" i="40" l="1"/>
  <c r="AY839" i="40"/>
  <c r="BB839" i="40" s="1"/>
  <c r="AW839" i="40"/>
  <c r="BA839" i="40" s="1"/>
  <c r="I1841" i="40"/>
  <c r="L1841" i="40" s="1"/>
  <c r="R1841" i="40"/>
  <c r="S1841" i="40" s="1"/>
  <c r="T1841" i="40" s="1"/>
  <c r="M1841" i="40"/>
  <c r="P1841" i="40"/>
  <c r="V1841" i="40" s="1"/>
  <c r="AT840" i="40" s="1"/>
  <c r="Q1841" i="40"/>
  <c r="U1841" i="40" l="1"/>
  <c r="AZ840" i="40"/>
  <c r="AY840" i="40"/>
  <c r="BB840" i="40" s="1"/>
  <c r="AW840" i="40"/>
  <c r="BA840" i="40" s="1"/>
  <c r="H1842" i="40"/>
  <c r="X1842" i="40" s="1"/>
  <c r="N1842" i="40" s="1"/>
  <c r="G1842" i="40" s="1"/>
  <c r="W1841" i="40"/>
  <c r="J1842" i="40"/>
  <c r="K1842" i="40" s="1"/>
  <c r="O1842" i="40" l="1"/>
  <c r="I1842" i="40" l="1"/>
  <c r="L1842" i="40" s="1"/>
  <c r="R1842" i="40"/>
  <c r="S1842" i="40" s="1"/>
  <c r="T1842" i="40" s="1"/>
  <c r="M1842" i="40"/>
  <c r="P1842" i="40"/>
  <c r="Q1842" i="40"/>
  <c r="U1842" i="40" l="1"/>
  <c r="H1843" i="40"/>
  <c r="X1843" i="40" s="1"/>
  <c r="N1843" i="40" s="1"/>
  <c r="G1843" i="40" s="1"/>
  <c r="W1842" i="40"/>
  <c r="V1842" i="40"/>
  <c r="AT841" i="40" s="1"/>
  <c r="J1843" i="40"/>
  <c r="K1843" i="40" s="1"/>
  <c r="AZ841" i="40" l="1"/>
  <c r="AY841" i="40"/>
  <c r="BB841" i="40" s="1"/>
  <c r="AW841" i="40"/>
  <c r="BA841" i="40" s="1"/>
  <c r="O1843" i="40"/>
  <c r="I1843" i="40" l="1"/>
  <c r="L1843" i="40" s="1"/>
  <c r="R1843" i="40"/>
  <c r="S1843" i="40" s="1"/>
  <c r="T1843" i="40" s="1"/>
  <c r="M1843" i="40"/>
  <c r="U1843" i="40" s="1"/>
  <c r="P1843" i="40"/>
  <c r="Q1843" i="40"/>
  <c r="H1844" i="40" l="1"/>
  <c r="X1844" i="40" s="1"/>
  <c r="N1844" i="40" s="1"/>
  <c r="G1844" i="40" s="1"/>
  <c r="W1843" i="40"/>
  <c r="V1843" i="40"/>
  <c r="AT842" i="40" s="1"/>
  <c r="J1844" i="40"/>
  <c r="K1844" i="40" s="1"/>
  <c r="AZ842" i="40" l="1"/>
  <c r="AY842" i="40"/>
  <c r="BB842" i="40" s="1"/>
  <c r="AW842" i="40"/>
  <c r="BA842" i="40" s="1"/>
  <c r="O1844" i="40"/>
  <c r="I1844" i="40" l="1"/>
  <c r="L1844" i="40" s="1"/>
  <c r="R1844" i="40"/>
  <c r="S1844" i="40" s="1"/>
  <c r="T1844" i="40" s="1"/>
  <c r="M1844" i="40"/>
  <c r="U1844" i="40" s="1"/>
  <c r="P1844" i="40"/>
  <c r="Q1844" i="40"/>
  <c r="H1845" i="40" l="1"/>
  <c r="X1845" i="40" s="1"/>
  <c r="N1845" i="40" s="1"/>
  <c r="G1845" i="40" s="1"/>
  <c r="W1844" i="40"/>
  <c r="V1844" i="40"/>
  <c r="AT843" i="40" s="1"/>
  <c r="J1845" i="40"/>
  <c r="K1845" i="40" s="1"/>
  <c r="AZ843" i="40" l="1"/>
  <c r="AY843" i="40"/>
  <c r="BB843" i="40" s="1"/>
  <c r="AW843" i="40"/>
  <c r="BA843" i="40" s="1"/>
  <c r="O1845" i="40"/>
  <c r="I1845" i="40" l="1"/>
  <c r="L1845" i="40" s="1"/>
  <c r="R1845" i="40"/>
  <c r="S1845" i="40" s="1"/>
  <c r="T1845" i="40" s="1"/>
  <c r="M1845" i="40"/>
  <c r="U1845" i="40" s="1"/>
  <c r="P1845" i="40"/>
  <c r="Q1845" i="40"/>
  <c r="H1846" i="40" l="1"/>
  <c r="X1846" i="40" s="1"/>
  <c r="N1846" i="40" s="1"/>
  <c r="G1846" i="40" s="1"/>
  <c r="W1845" i="40"/>
  <c r="V1845" i="40"/>
  <c r="AT844" i="40" s="1"/>
  <c r="J1846" i="40"/>
  <c r="K1846" i="40" s="1"/>
  <c r="AY844" i="40" l="1"/>
  <c r="BB844" i="40" s="1"/>
  <c r="AZ844" i="40"/>
  <c r="AW844" i="40"/>
  <c r="BA844" i="40" s="1"/>
  <c r="O1846" i="40"/>
  <c r="I1846" i="40" l="1"/>
  <c r="L1846" i="40" s="1"/>
  <c r="R1846" i="40"/>
  <c r="S1846" i="40" s="1"/>
  <c r="T1846" i="40" s="1"/>
  <c r="M1846" i="40"/>
  <c r="U1846" i="40" s="1"/>
  <c r="P1846" i="40"/>
  <c r="Q1846" i="40"/>
  <c r="H1847" i="40" l="1"/>
  <c r="X1847" i="40" s="1"/>
  <c r="N1847" i="40" s="1"/>
  <c r="G1847" i="40" s="1"/>
  <c r="W1846" i="40"/>
  <c r="V1846" i="40"/>
  <c r="AT845" i="40" s="1"/>
  <c r="J1847" i="40"/>
  <c r="K1847" i="40" s="1"/>
  <c r="AY845" i="40" l="1"/>
  <c r="BB845" i="40" s="1"/>
  <c r="AZ845" i="40"/>
  <c r="AW845" i="40"/>
  <c r="BA845" i="40" s="1"/>
  <c r="O1847" i="40"/>
  <c r="I1847" i="40" l="1"/>
  <c r="L1847" i="40" s="1"/>
  <c r="R1847" i="40"/>
  <c r="S1847" i="40" s="1"/>
  <c r="T1847" i="40" s="1"/>
  <c r="M1847" i="40"/>
  <c r="U1847" i="40" s="1"/>
  <c r="P1847" i="40"/>
  <c r="Q1847" i="40"/>
  <c r="H1848" i="40" l="1"/>
  <c r="X1848" i="40" s="1"/>
  <c r="N1848" i="40" s="1"/>
  <c r="G1848" i="40" s="1"/>
  <c r="W1847" i="40"/>
  <c r="V1847" i="40"/>
  <c r="AT846" i="40" s="1"/>
  <c r="J1848" i="40"/>
  <c r="K1848" i="40" s="1"/>
  <c r="AY846" i="40" l="1"/>
  <c r="BB846" i="40" s="1"/>
  <c r="AW846" i="40"/>
  <c r="BA846" i="40" s="1"/>
  <c r="AZ846" i="40"/>
  <c r="O1848" i="40"/>
  <c r="I1848" i="40" l="1"/>
  <c r="L1848" i="40" s="1"/>
  <c r="R1848" i="40"/>
  <c r="S1848" i="40" s="1"/>
  <c r="T1848" i="40" s="1"/>
  <c r="M1848" i="40"/>
  <c r="U1848" i="40" s="1"/>
  <c r="P1848" i="40"/>
  <c r="Q1848" i="40"/>
  <c r="H1849" i="40" l="1"/>
  <c r="X1849" i="40" s="1"/>
  <c r="N1849" i="40" s="1"/>
  <c r="G1849" i="40" s="1"/>
  <c r="W1848" i="40"/>
  <c r="V1848" i="40"/>
  <c r="AT847" i="40" s="1"/>
  <c r="J1849" i="40"/>
  <c r="K1849" i="40" s="1"/>
  <c r="AY847" i="40" l="1"/>
  <c r="BB847" i="40" s="1"/>
  <c r="AZ847" i="40"/>
  <c r="AW847" i="40"/>
  <c r="BA847" i="40" s="1"/>
  <c r="O1849" i="40"/>
  <c r="I1849" i="40" l="1"/>
  <c r="R1849" i="40"/>
  <c r="S1849" i="40" s="1"/>
  <c r="T1849" i="40" s="1"/>
  <c r="L1849" i="40"/>
  <c r="Q1849" i="40"/>
  <c r="H1850" i="40" l="1"/>
  <c r="X1850" i="40" s="1"/>
  <c r="N1850" i="40" s="1"/>
  <c r="G1850" i="40" s="1"/>
  <c r="P1849" i="40"/>
  <c r="V1849" i="40" s="1"/>
  <c r="AT848" i="40" s="1"/>
  <c r="J1850" i="40"/>
  <c r="K1850" i="40" s="1"/>
  <c r="M1849" i="40"/>
  <c r="U1849" i="40" s="1"/>
  <c r="W1849" i="40" s="1"/>
  <c r="AZ848" i="40" l="1"/>
  <c r="AY848" i="40"/>
  <c r="BB848" i="40" s="1"/>
  <c r="AW848" i="40"/>
  <c r="BA848" i="40" s="1"/>
  <c r="O1850" i="40"/>
  <c r="I1850" i="40" l="1"/>
  <c r="L1850" i="40" s="1"/>
  <c r="R1850" i="40"/>
  <c r="S1850" i="40" s="1"/>
  <c r="T1850" i="40" s="1"/>
  <c r="M1850" i="40"/>
  <c r="U1850" i="40" s="1"/>
  <c r="P1850" i="40"/>
  <c r="Q1850" i="40"/>
  <c r="H1851" i="40" l="1"/>
  <c r="X1851" i="40" s="1"/>
  <c r="N1851" i="40" s="1"/>
  <c r="G1851" i="40" s="1"/>
  <c r="W1850" i="40"/>
  <c r="V1850" i="40"/>
  <c r="AT849" i="40" s="1"/>
  <c r="J1851" i="40"/>
  <c r="K1851" i="40" s="1"/>
  <c r="AZ849" i="40" l="1"/>
  <c r="AW849" i="40"/>
  <c r="BA849" i="40" s="1"/>
  <c r="AY849" i="40"/>
  <c r="BB849" i="40" s="1"/>
  <c r="O1851" i="40"/>
  <c r="I1851" i="40" l="1"/>
  <c r="L1851" i="40" s="1"/>
  <c r="R1851" i="40"/>
  <c r="S1851" i="40" s="1"/>
  <c r="T1851" i="40" s="1"/>
  <c r="M1851" i="40"/>
  <c r="U1851" i="40" s="1"/>
  <c r="P1851" i="40"/>
  <c r="Q1851" i="40"/>
  <c r="H1852" i="40" l="1"/>
  <c r="X1852" i="40" s="1"/>
  <c r="N1852" i="40" s="1"/>
  <c r="G1852" i="40" s="1"/>
  <c r="W1851" i="40"/>
  <c r="V1851" i="40"/>
  <c r="AT850" i="40" s="1"/>
  <c r="J1852" i="40"/>
  <c r="K1852" i="40" s="1"/>
  <c r="AZ850" i="40" l="1"/>
  <c r="AW850" i="40"/>
  <c r="BA850" i="40" s="1"/>
  <c r="AY850" i="40"/>
  <c r="BB850" i="40" s="1"/>
  <c r="O1852" i="40"/>
  <c r="I1852" i="40" l="1"/>
  <c r="L1852" i="40" s="1"/>
  <c r="R1852" i="40"/>
  <c r="S1852" i="40" s="1"/>
  <c r="T1852" i="40" s="1"/>
  <c r="M1852" i="40"/>
  <c r="U1852" i="40" s="1"/>
  <c r="P1852" i="40"/>
  <c r="Q1852" i="40"/>
  <c r="H1853" i="40" l="1"/>
  <c r="X1853" i="40" s="1"/>
  <c r="N1853" i="40" s="1"/>
  <c r="G1853" i="40" s="1"/>
  <c r="W1852" i="40"/>
  <c r="V1852" i="40"/>
  <c r="AT851" i="40" s="1"/>
  <c r="J1853" i="40"/>
  <c r="K1853" i="40" s="1"/>
  <c r="AZ851" i="40" l="1"/>
  <c r="AW851" i="40"/>
  <c r="BA851" i="40" s="1"/>
  <c r="AY851" i="40"/>
  <c r="BB851" i="40" s="1"/>
  <c r="O1853" i="40"/>
  <c r="I1853" i="40" l="1"/>
  <c r="L1853" i="40" s="1"/>
  <c r="R1853" i="40"/>
  <c r="S1853" i="40" s="1"/>
  <c r="T1853" i="40" s="1"/>
  <c r="M1853" i="40"/>
  <c r="U1853" i="40" s="1"/>
  <c r="P1853" i="40"/>
  <c r="Q1853" i="40"/>
  <c r="H1854" i="40" l="1"/>
  <c r="X1854" i="40" s="1"/>
  <c r="N1854" i="40" s="1"/>
  <c r="G1854" i="40" s="1"/>
  <c r="W1853" i="40"/>
  <c r="V1853" i="40"/>
  <c r="AT852" i="40" s="1"/>
  <c r="J1854" i="40"/>
  <c r="K1854" i="40" s="1"/>
  <c r="AZ852" i="40" l="1"/>
  <c r="AW852" i="40"/>
  <c r="BA852" i="40" s="1"/>
  <c r="AY852" i="40"/>
  <c r="BB852" i="40" s="1"/>
  <c r="O1854" i="40"/>
  <c r="I1854" i="40" l="1"/>
  <c r="L1854" i="40" s="1"/>
  <c r="R1854" i="40"/>
  <c r="M1854" i="40"/>
  <c r="P1854" i="40"/>
  <c r="Q1854" i="40"/>
  <c r="H1855" i="40" l="1"/>
  <c r="X1855" i="40" s="1"/>
  <c r="N1855" i="40" s="1"/>
  <c r="G1855" i="40" s="1"/>
  <c r="S1854" i="40"/>
  <c r="T1854" i="40" s="1"/>
  <c r="V1854" i="40"/>
  <c r="AT853" i="40" s="1"/>
  <c r="J1855" i="40"/>
  <c r="K1855" i="40" s="1"/>
  <c r="AZ853" i="40" l="1"/>
  <c r="AW853" i="40"/>
  <c r="BA853" i="40" s="1"/>
  <c r="AY853" i="40"/>
  <c r="BB853" i="40" s="1"/>
  <c r="U1854" i="40"/>
  <c r="W1854" i="40" s="1"/>
  <c r="O1855" i="40"/>
  <c r="I1855" i="40" s="1"/>
  <c r="L1855" i="40" s="1"/>
  <c r="R1855" i="40" l="1"/>
  <c r="M1855" i="40"/>
  <c r="P1855" i="40"/>
  <c r="V1855" i="40" s="1"/>
  <c r="AT854" i="40" s="1"/>
  <c r="Q1855" i="40"/>
  <c r="AZ854" i="40" l="1"/>
  <c r="AW854" i="40"/>
  <c r="BA854" i="40" s="1"/>
  <c r="AY854" i="40"/>
  <c r="BB854" i="40" s="1"/>
  <c r="H1856" i="40"/>
  <c r="X1856" i="40" s="1"/>
  <c r="N1856" i="40" s="1"/>
  <c r="G1856" i="40" s="1"/>
  <c r="S1855" i="40"/>
  <c r="T1855" i="40"/>
  <c r="J1856" i="40"/>
  <c r="K1856" i="40" s="1"/>
  <c r="U1855" i="40" l="1"/>
  <c r="W1855" i="40" s="1"/>
  <c r="O1856" i="40"/>
  <c r="I1856" i="40" l="1"/>
  <c r="L1856" i="40" s="1"/>
  <c r="M1856" i="40" s="1"/>
  <c r="R1856" i="40"/>
  <c r="P1856" i="40"/>
  <c r="V1856" i="40" s="1"/>
  <c r="AT855" i="40" s="1"/>
  <c r="Q1856" i="40"/>
  <c r="AW855" i="40" l="1"/>
  <c r="BA855" i="40" s="1"/>
  <c r="AZ855" i="40"/>
  <c r="AY855" i="40"/>
  <c r="BB855" i="40" s="1"/>
  <c r="H1857" i="40"/>
  <c r="X1857" i="40" s="1"/>
  <c r="N1857" i="40" s="1"/>
  <c r="G1857" i="40" s="1"/>
  <c r="S1856" i="40"/>
  <c r="T1856" i="40" s="1"/>
  <c r="J1857" i="40"/>
  <c r="K1857" i="40" s="1"/>
  <c r="U1856" i="40" l="1"/>
  <c r="W1856" i="40" s="1"/>
  <c r="O1857" i="40"/>
  <c r="I1857" i="40" s="1"/>
  <c r="L1857" i="40" s="1"/>
  <c r="R1857" i="40" l="1"/>
  <c r="M1857" i="40"/>
  <c r="P1857" i="40"/>
  <c r="V1857" i="40" s="1"/>
  <c r="AT856" i="40" s="1"/>
  <c r="Q1857" i="40"/>
  <c r="AY856" i="40" l="1"/>
  <c r="BB856" i="40" s="1"/>
  <c r="AW856" i="40"/>
  <c r="BA856" i="40" s="1"/>
  <c r="AZ856" i="40"/>
  <c r="H1858" i="40"/>
  <c r="X1858" i="40" s="1"/>
  <c r="N1858" i="40" s="1"/>
  <c r="G1858" i="40" s="1"/>
  <c r="S1857" i="40"/>
  <c r="T1857" i="40" s="1"/>
  <c r="J1858" i="40"/>
  <c r="K1858" i="40" s="1"/>
  <c r="U1857" i="40" l="1"/>
  <c r="W1857" i="40" s="1"/>
  <c r="O1858" i="40"/>
  <c r="I1858" i="40" s="1"/>
  <c r="L1858" i="40" s="1"/>
  <c r="R1858" i="40" l="1"/>
  <c r="S1858" i="40" s="1"/>
  <c r="T1858" i="40" s="1"/>
  <c r="M1858" i="40"/>
  <c r="U1858" i="40" s="1"/>
  <c r="P1858" i="40"/>
  <c r="V1858" i="40" s="1"/>
  <c r="AT857" i="40" s="1"/>
  <c r="Q1858" i="40"/>
  <c r="AZ857" i="40" l="1"/>
  <c r="AW857" i="40"/>
  <c r="BA857" i="40" s="1"/>
  <c r="AY857" i="40"/>
  <c r="BB857" i="40" s="1"/>
  <c r="H1859" i="40"/>
  <c r="X1859" i="40" s="1"/>
  <c r="N1859" i="40" s="1"/>
  <c r="G1859" i="40" s="1"/>
  <c r="W1858" i="40"/>
  <c r="J1859" i="40"/>
  <c r="K1859" i="40" s="1"/>
  <c r="O1859" i="40" l="1"/>
  <c r="I1859" i="40" l="1"/>
  <c r="L1859" i="40" s="1"/>
  <c r="R1859" i="40"/>
  <c r="S1859" i="40" s="1"/>
  <c r="T1859" i="40" s="1"/>
  <c r="M1859" i="40"/>
  <c r="U1859" i="40" s="1"/>
  <c r="P1859" i="40"/>
  <c r="Q1859" i="40"/>
  <c r="H1860" i="40" l="1"/>
  <c r="X1860" i="40" s="1"/>
  <c r="N1860" i="40" s="1"/>
  <c r="G1860" i="40" s="1"/>
  <c r="W1859" i="40"/>
  <c r="V1859" i="40"/>
  <c r="AT858" i="40" s="1"/>
  <c r="J1860" i="40"/>
  <c r="K1860" i="40" s="1"/>
  <c r="AZ858" i="40" l="1"/>
  <c r="AY858" i="40"/>
  <c r="BB858" i="40" s="1"/>
  <c r="AW858" i="40"/>
  <c r="BA858" i="40" s="1"/>
  <c r="O1860" i="40"/>
  <c r="I1860" i="40" l="1"/>
  <c r="L1860" i="40" s="1"/>
  <c r="R1860" i="40"/>
  <c r="S1860" i="40" s="1"/>
  <c r="T1860" i="40" s="1"/>
  <c r="M1860" i="40"/>
  <c r="U1860" i="40" s="1"/>
  <c r="P1860" i="40"/>
  <c r="Q1860" i="40"/>
  <c r="H1861" i="40" l="1"/>
  <c r="X1861" i="40" s="1"/>
  <c r="N1861" i="40" s="1"/>
  <c r="G1861" i="40" s="1"/>
  <c r="W1860" i="40"/>
  <c r="V1860" i="40"/>
  <c r="J1861" i="40"/>
  <c r="K1861" i="40" s="1"/>
  <c r="O1861" i="40" l="1"/>
  <c r="I1861" i="40" l="1"/>
  <c r="R1861" i="40"/>
  <c r="S1861" i="40" s="1"/>
  <c r="T1861" i="40" s="1"/>
  <c r="L1861" i="40"/>
  <c r="Q1861" i="40"/>
  <c r="H1862" i="40" l="1"/>
  <c r="X1862" i="40" s="1"/>
  <c r="N1862" i="40" s="1"/>
  <c r="G1862" i="40" s="1"/>
  <c r="P1861" i="40"/>
  <c r="V1861" i="40" s="1"/>
  <c r="J1862" i="40"/>
  <c r="K1862" i="40" s="1"/>
  <c r="M1861" i="40"/>
  <c r="U1861" i="40" s="1"/>
  <c r="W1861" i="40" s="1"/>
  <c r="O1862" i="40" l="1"/>
  <c r="Q1862" i="40"/>
  <c r="H1863" i="40" l="1"/>
  <c r="X1863" i="40" s="1"/>
  <c r="N1863" i="40" s="1"/>
  <c r="G1863" i="40" s="1"/>
  <c r="I1862" i="40"/>
  <c r="L1862" i="40" s="1"/>
  <c r="R1862" i="40"/>
  <c r="S1862" i="40" s="1"/>
  <c r="T1862" i="40" s="1"/>
  <c r="J1863" i="40"/>
  <c r="K1863" i="40" s="1"/>
  <c r="M1862" i="40"/>
  <c r="U1862" i="40" s="1"/>
  <c r="W1862" i="40" s="1"/>
  <c r="P1862" i="40"/>
  <c r="V1862" i="40" l="1"/>
  <c r="O1863" i="40"/>
  <c r="I1863" i="40" s="1"/>
  <c r="L1863" i="40" s="1"/>
  <c r="R1863" i="40" l="1"/>
  <c r="S1863" i="40" s="1"/>
  <c r="T1863" i="40" s="1"/>
  <c r="M1863" i="40"/>
  <c r="U1863" i="40" s="1"/>
  <c r="P1863" i="40"/>
  <c r="V1863" i="40" s="1"/>
  <c r="Q1863" i="40"/>
  <c r="H1864" i="40" l="1"/>
  <c r="X1864" i="40" s="1"/>
  <c r="N1864" i="40" s="1"/>
  <c r="G1864" i="40" s="1"/>
  <c r="W1863" i="40"/>
  <c r="J1864" i="40"/>
  <c r="K1864" i="40" s="1"/>
  <c r="O1864" i="40" l="1"/>
  <c r="I1864" i="40" l="1"/>
  <c r="R1864" i="40"/>
  <c r="S1864" i="40" s="1"/>
  <c r="T1864" i="40" s="1"/>
  <c r="L1864" i="40"/>
  <c r="Q1864" i="40"/>
  <c r="H1865" i="40" l="1"/>
  <c r="X1865" i="40" s="1"/>
  <c r="N1865" i="40" s="1"/>
  <c r="G1865" i="40" s="1"/>
  <c r="P1864" i="40"/>
  <c r="V1864" i="40" s="1"/>
  <c r="J1865" i="40"/>
  <c r="K1865" i="40" s="1"/>
  <c r="M1864" i="40"/>
  <c r="U1864" i="40" s="1"/>
  <c r="W1864" i="40" s="1"/>
  <c r="O1865" i="40" l="1"/>
  <c r="I1865" i="40" l="1"/>
  <c r="L1865" i="40" s="1"/>
  <c r="R1865" i="40"/>
  <c r="S1865" i="40" s="1"/>
  <c r="T1865" i="40" s="1"/>
  <c r="M1865" i="40"/>
  <c r="U1865" i="40" s="1"/>
  <c r="P1865" i="40"/>
  <c r="Q1865" i="40"/>
  <c r="H1866" i="40" l="1"/>
  <c r="X1866" i="40" s="1"/>
  <c r="N1866" i="40" s="1"/>
  <c r="G1866" i="40" s="1"/>
  <c r="W1865" i="40"/>
  <c r="V1865" i="40"/>
  <c r="J1866" i="40"/>
  <c r="K1866" i="40" s="1"/>
  <c r="O1866" i="40" l="1"/>
  <c r="I1866" i="40" l="1"/>
  <c r="L1866" i="40" s="1"/>
  <c r="R1866" i="40"/>
  <c r="S1866" i="40" s="1"/>
  <c r="T1866" i="40" s="1"/>
  <c r="M1866" i="40"/>
  <c r="P1866" i="40"/>
  <c r="Q1866" i="40"/>
  <c r="U1866" i="40" l="1"/>
  <c r="H1867" i="40"/>
  <c r="X1867" i="40" s="1"/>
  <c r="N1867" i="40" s="1"/>
  <c r="G1867" i="40" s="1"/>
  <c r="W1866" i="40"/>
  <c r="V1866" i="40"/>
  <c r="J1867" i="40"/>
  <c r="K1867" i="40" s="1"/>
  <c r="O1867" i="40" l="1"/>
  <c r="I1867" i="40" l="1"/>
  <c r="L1867" i="40" s="1"/>
  <c r="M1867" i="40" s="1"/>
  <c r="R1867" i="40"/>
  <c r="P1867" i="40"/>
  <c r="Q1867" i="40"/>
  <c r="H1868" i="40" l="1"/>
  <c r="X1868" i="40" s="1"/>
  <c r="N1868" i="40" s="1"/>
  <c r="G1868" i="40" s="1"/>
  <c r="S1867" i="40"/>
  <c r="T1867" i="40" s="1"/>
  <c r="V1867" i="40"/>
  <c r="J1868" i="40"/>
  <c r="K1868" i="40" s="1"/>
  <c r="U1867" i="40" l="1"/>
  <c r="W1867" i="40" s="1"/>
  <c r="O1868" i="40"/>
  <c r="I1868" i="40" s="1"/>
  <c r="L1868" i="40" s="1"/>
  <c r="R1868" i="40" l="1"/>
  <c r="S1868" i="40" s="1"/>
  <c r="T1868" i="40" s="1"/>
  <c r="M1868" i="40"/>
  <c r="U1868" i="40" s="1"/>
  <c r="P1868" i="40"/>
  <c r="V1868" i="40" s="1"/>
  <c r="Q1868" i="40"/>
  <c r="H1869" i="40" l="1"/>
  <c r="X1869" i="40" s="1"/>
  <c r="N1869" i="40" s="1"/>
  <c r="G1869" i="40" s="1"/>
  <c r="W1868" i="40"/>
  <c r="J1869" i="40"/>
  <c r="K1869" i="40" s="1"/>
  <c r="O1869" i="40" l="1"/>
  <c r="I1869" i="40" l="1"/>
  <c r="L1869" i="40" s="1"/>
  <c r="R1869" i="40"/>
  <c r="S1869" i="40" s="1"/>
  <c r="T1869" i="40" s="1"/>
  <c r="M1869" i="40"/>
  <c r="U1869" i="40" s="1"/>
  <c r="P1869" i="40"/>
  <c r="Q1869" i="40"/>
  <c r="H1870" i="40" l="1"/>
  <c r="X1870" i="40" s="1"/>
  <c r="N1870" i="40" s="1"/>
  <c r="G1870" i="40" s="1"/>
  <c r="W1869" i="40"/>
  <c r="V1869" i="40"/>
  <c r="J1870" i="40"/>
  <c r="K1870" i="40" s="1"/>
  <c r="O1870" i="40" l="1"/>
  <c r="I1870" i="40" l="1"/>
  <c r="L1870" i="40" s="1"/>
  <c r="R1870" i="40"/>
  <c r="S1870" i="40" s="1"/>
  <c r="T1870" i="40" s="1"/>
  <c r="M1870" i="40"/>
  <c r="P1870" i="40"/>
  <c r="Q1870" i="40"/>
  <c r="U1870" i="40" l="1"/>
  <c r="H1871" i="40"/>
  <c r="X1871" i="40" s="1"/>
  <c r="N1871" i="40" s="1"/>
  <c r="G1871" i="40" s="1"/>
  <c r="W1870" i="40"/>
  <c r="V1870" i="40"/>
  <c r="J1871" i="40"/>
  <c r="K1871" i="40" s="1"/>
  <c r="O1871" i="40" l="1"/>
  <c r="I1871" i="40" l="1"/>
  <c r="L1871" i="40" s="1"/>
  <c r="R1871" i="40"/>
  <c r="S1871" i="40" s="1"/>
  <c r="T1871" i="40" s="1"/>
  <c r="M1871" i="40"/>
  <c r="U1871" i="40" s="1"/>
  <c r="P1871" i="40"/>
  <c r="Q1871" i="40"/>
  <c r="H1872" i="40" l="1"/>
  <c r="X1872" i="40" s="1"/>
  <c r="N1872" i="40" s="1"/>
  <c r="G1872" i="40" s="1"/>
  <c r="W1871" i="40"/>
  <c r="V1871" i="40"/>
  <c r="J1872" i="40"/>
  <c r="K1872" i="40" s="1"/>
  <c r="O1872" i="40" l="1"/>
  <c r="I1872" i="40" l="1"/>
  <c r="L1872" i="40" s="1"/>
  <c r="R1872" i="40"/>
  <c r="S1872" i="40" s="1"/>
  <c r="T1872" i="40" s="1"/>
  <c r="M1872" i="40"/>
  <c r="U1872" i="40" s="1"/>
  <c r="P1872" i="40"/>
  <c r="Q1872" i="40"/>
  <c r="H1873" i="40" l="1"/>
  <c r="X1873" i="40" s="1"/>
  <c r="N1873" i="40" s="1"/>
  <c r="G1873" i="40" s="1"/>
  <c r="W1872" i="40"/>
  <c r="V1872" i="40"/>
  <c r="J1873" i="40"/>
  <c r="K1873" i="40" s="1"/>
  <c r="O1873" i="40" l="1"/>
  <c r="I1873" i="40" l="1"/>
  <c r="L1873" i="40" s="1"/>
  <c r="R1873" i="40"/>
  <c r="S1873" i="40" s="1"/>
  <c r="T1873" i="40" s="1"/>
  <c r="M1873" i="40"/>
  <c r="U1873" i="40" s="1"/>
  <c r="P1873" i="40"/>
  <c r="Q1873" i="40"/>
  <c r="H1874" i="40" l="1"/>
  <c r="X1874" i="40" s="1"/>
  <c r="N1874" i="40" s="1"/>
  <c r="G1874" i="40" s="1"/>
  <c r="W1873" i="40"/>
  <c r="V1873" i="40"/>
  <c r="J1874" i="40"/>
  <c r="K1874" i="40" s="1"/>
  <c r="O1874" i="40" l="1"/>
  <c r="I1874" i="40" l="1"/>
  <c r="L1874" i="40" s="1"/>
  <c r="R1874" i="40"/>
  <c r="S1874" i="40" s="1"/>
  <c r="T1874" i="40" s="1"/>
  <c r="M1874" i="40"/>
  <c r="P1874" i="40"/>
  <c r="Q1874" i="40"/>
  <c r="H1875" i="40" l="1"/>
  <c r="X1875" i="40" s="1"/>
  <c r="N1875" i="40" s="1"/>
  <c r="G1875" i="40" s="1"/>
  <c r="U1874" i="40"/>
  <c r="W1874" i="40" s="1"/>
  <c r="V1874" i="40"/>
  <c r="J1875" i="40"/>
  <c r="K1875" i="40" s="1"/>
  <c r="O1875" i="40" l="1"/>
  <c r="I1875" i="40" s="1"/>
  <c r="L1875" i="40" s="1"/>
  <c r="R1875" i="40" l="1"/>
  <c r="S1875" i="40" s="1"/>
  <c r="T1875" i="40" s="1"/>
  <c r="M1875" i="40"/>
  <c r="U1875" i="40" s="1"/>
  <c r="P1875" i="40"/>
  <c r="V1875" i="40" s="1"/>
  <c r="Q1875" i="40"/>
  <c r="H1876" i="40" l="1"/>
  <c r="X1876" i="40" s="1"/>
  <c r="N1876" i="40" s="1"/>
  <c r="G1876" i="40" s="1"/>
  <c r="W1875" i="40"/>
  <c r="J1876" i="40"/>
  <c r="K1876" i="40" s="1"/>
  <c r="O1876" i="40" l="1"/>
  <c r="I1876" i="40" l="1"/>
  <c r="L1876" i="40" s="1"/>
  <c r="R1876" i="40"/>
  <c r="S1876" i="40" s="1"/>
  <c r="T1876" i="40" s="1"/>
  <c r="M1876" i="40"/>
  <c r="U1876" i="40" s="1"/>
  <c r="P1876" i="40"/>
  <c r="Q1876" i="40"/>
  <c r="H1877" i="40" l="1"/>
  <c r="X1877" i="40" s="1"/>
  <c r="N1877" i="40" s="1"/>
  <c r="G1877" i="40" s="1"/>
  <c r="W1876" i="40"/>
  <c r="V1876" i="40"/>
  <c r="J1877" i="40"/>
  <c r="K1877" i="40" s="1"/>
  <c r="O1877" i="40" l="1"/>
  <c r="I1877" i="40" l="1"/>
  <c r="L1877" i="40" s="1"/>
  <c r="R1877" i="40"/>
  <c r="S1877" i="40" s="1"/>
  <c r="T1877" i="40" s="1"/>
  <c r="M1877" i="40"/>
  <c r="U1877" i="40" s="1"/>
  <c r="P1877" i="40"/>
  <c r="Q1877" i="40"/>
  <c r="H1878" i="40" l="1"/>
  <c r="X1878" i="40" s="1"/>
  <c r="N1878" i="40" s="1"/>
  <c r="G1878" i="40" s="1"/>
  <c r="W1877" i="40"/>
  <c r="V1877" i="40"/>
  <c r="J1878" i="40"/>
  <c r="K1878" i="40" s="1"/>
  <c r="O1878" i="40" l="1"/>
  <c r="I1878" i="40" l="1"/>
  <c r="L1878" i="40" s="1"/>
  <c r="R1878" i="40"/>
  <c r="S1878" i="40" s="1"/>
  <c r="T1878" i="40" s="1"/>
  <c r="M1878" i="40"/>
  <c r="U1878" i="40" s="1"/>
  <c r="P1878" i="40"/>
  <c r="Q1878" i="40"/>
  <c r="H1879" i="40" l="1"/>
  <c r="X1879" i="40" s="1"/>
  <c r="N1879" i="40" s="1"/>
  <c r="G1879" i="40" s="1"/>
  <c r="W1878" i="40"/>
  <c r="V1878" i="40"/>
  <c r="J1879" i="40"/>
  <c r="K1879" i="40" s="1"/>
  <c r="O1879" i="40" l="1"/>
  <c r="I1879" i="40" l="1"/>
  <c r="L1879" i="40" s="1"/>
  <c r="R1879" i="40"/>
  <c r="S1879" i="40" s="1"/>
  <c r="T1879" i="40" s="1"/>
  <c r="M1879" i="40"/>
  <c r="U1879" i="40" s="1"/>
  <c r="P1879" i="40"/>
  <c r="Q1879" i="40"/>
  <c r="H1880" i="40" l="1"/>
  <c r="X1880" i="40" s="1"/>
  <c r="N1880" i="40" s="1"/>
  <c r="G1880" i="40" s="1"/>
  <c r="W1879" i="40"/>
  <c r="V1879" i="40"/>
  <c r="J1880" i="40"/>
  <c r="K1880" i="40" s="1"/>
  <c r="O1880" i="40" l="1"/>
  <c r="I1880" i="40" l="1"/>
  <c r="L1880" i="40" s="1"/>
  <c r="R1880" i="40"/>
  <c r="S1880" i="40" s="1"/>
  <c r="T1880" i="40" s="1"/>
  <c r="M1880" i="40"/>
  <c r="U1880" i="40" s="1"/>
  <c r="P1880" i="40"/>
  <c r="Q1880" i="40"/>
  <c r="H1881" i="40" l="1"/>
  <c r="X1881" i="40" s="1"/>
  <c r="N1881" i="40" s="1"/>
  <c r="G1881" i="40" s="1"/>
  <c r="W1880" i="40"/>
  <c r="V1880" i="40"/>
  <c r="J1881" i="40"/>
  <c r="K1881" i="40" s="1"/>
  <c r="O1881" i="40" l="1"/>
  <c r="I1881" i="40" l="1"/>
  <c r="L1881" i="40" s="1"/>
  <c r="R1881" i="40"/>
  <c r="S1881" i="40" s="1"/>
  <c r="T1881" i="40" s="1"/>
  <c r="M1881" i="40"/>
  <c r="U1881" i="40" s="1"/>
  <c r="P1881" i="40"/>
  <c r="Q1881" i="40"/>
  <c r="H1882" i="40" l="1"/>
  <c r="X1882" i="40" s="1"/>
  <c r="N1882" i="40" s="1"/>
  <c r="G1882" i="40" s="1"/>
  <c r="W1881" i="40"/>
  <c r="V1881" i="40"/>
  <c r="J1882" i="40"/>
  <c r="K1882" i="40" s="1"/>
  <c r="O1882" i="40" l="1"/>
  <c r="I1882" i="40" l="1"/>
  <c r="L1882" i="40" s="1"/>
  <c r="P1882" i="40" s="1"/>
  <c r="R1882" i="40"/>
  <c r="S1882" i="40" s="1"/>
  <c r="T1882" i="40" s="1"/>
  <c r="Q1882" i="40"/>
  <c r="H1883" i="40" l="1"/>
  <c r="X1883" i="40" s="1"/>
  <c r="N1883" i="40" s="1"/>
  <c r="G1883" i="40" s="1"/>
  <c r="M1882" i="40"/>
  <c r="U1882" i="40" s="1"/>
  <c r="W1882" i="40" s="1"/>
  <c r="V1882" i="40"/>
  <c r="J1883" i="40"/>
  <c r="K1883" i="40" s="1"/>
  <c r="O1883" i="40" l="1"/>
  <c r="I1883" i="40" l="1"/>
  <c r="L1883" i="40" s="1"/>
  <c r="R1883" i="40"/>
  <c r="S1883" i="40" s="1"/>
  <c r="T1883" i="40" s="1"/>
  <c r="M1883" i="40"/>
  <c r="U1883" i="40" s="1"/>
  <c r="P1883" i="40"/>
  <c r="Q1883" i="40"/>
  <c r="H1884" i="40" l="1"/>
  <c r="X1884" i="40" s="1"/>
  <c r="N1884" i="40" s="1"/>
  <c r="G1884" i="40" s="1"/>
  <c r="W1883" i="40"/>
  <c r="V1883" i="40"/>
  <c r="J1884" i="40"/>
  <c r="K1884" i="40" s="1"/>
  <c r="O1884" i="40" l="1"/>
  <c r="I1884" i="40" l="1"/>
  <c r="L1884" i="40" s="1"/>
  <c r="R1884" i="40"/>
  <c r="S1884" i="40" s="1"/>
  <c r="T1884" i="40" s="1"/>
  <c r="M1884" i="40"/>
  <c r="U1884" i="40" s="1"/>
  <c r="P1884" i="40"/>
  <c r="Q1884" i="40"/>
  <c r="H1885" i="40" l="1"/>
  <c r="X1885" i="40" s="1"/>
  <c r="N1885" i="40" s="1"/>
  <c r="G1885" i="40" s="1"/>
  <c r="W1884" i="40"/>
  <c r="V1884" i="40"/>
  <c r="J1885" i="40"/>
  <c r="K1885" i="40" s="1"/>
  <c r="O1885" i="40" l="1"/>
  <c r="I1885" i="40" l="1"/>
  <c r="L1885" i="40" s="1"/>
  <c r="R1885" i="40"/>
  <c r="S1885" i="40" s="1"/>
  <c r="T1885" i="40" s="1"/>
  <c r="M1885" i="40"/>
  <c r="P1885" i="40"/>
  <c r="Q1885" i="40"/>
  <c r="U1885" i="40" l="1"/>
  <c r="H1886" i="40"/>
  <c r="X1886" i="40" s="1"/>
  <c r="N1886" i="40" s="1"/>
  <c r="G1886" i="40" s="1"/>
  <c r="W1885" i="40"/>
  <c r="V1885" i="40"/>
  <c r="J1886" i="40"/>
  <c r="K1886" i="40" s="1"/>
  <c r="O1886" i="40" l="1"/>
  <c r="Q1886" i="40"/>
  <c r="H1887" i="40" l="1"/>
  <c r="X1887" i="40" s="1"/>
  <c r="N1887" i="40" s="1"/>
  <c r="G1887" i="40" s="1"/>
  <c r="I1886" i="40"/>
  <c r="L1886" i="40" s="1"/>
  <c r="R1886" i="40"/>
  <c r="S1886" i="40" s="1"/>
  <c r="T1886" i="40" s="1"/>
  <c r="J1887" i="40"/>
  <c r="K1887" i="40" s="1"/>
  <c r="M1886" i="40"/>
  <c r="P1886" i="40"/>
  <c r="U1886" i="40" l="1"/>
  <c r="W1886" i="40" s="1"/>
  <c r="V1886" i="40"/>
  <c r="O1887" i="40"/>
  <c r="I1887" i="40" s="1"/>
  <c r="R1887" i="40" l="1"/>
  <c r="S1887" i="40" s="1"/>
  <c r="T1887" i="40" s="1"/>
  <c r="L1887" i="40"/>
  <c r="Q1887" i="40"/>
  <c r="H1888" i="40" l="1"/>
  <c r="X1888" i="40" s="1"/>
  <c r="N1888" i="40" s="1"/>
  <c r="G1888" i="40" s="1"/>
  <c r="P1887" i="40"/>
  <c r="V1887" i="40" s="1"/>
  <c r="J1888" i="40"/>
  <c r="K1888" i="40" s="1"/>
  <c r="M1887" i="40"/>
  <c r="U1887" i="40" s="1"/>
  <c r="W1887" i="40" s="1"/>
  <c r="O1888" i="40" l="1"/>
  <c r="I1888" i="40" l="1"/>
  <c r="L1888" i="40" s="1"/>
  <c r="R1888" i="40"/>
  <c r="S1888" i="40" s="1"/>
  <c r="T1888" i="40" s="1"/>
  <c r="M1888" i="40"/>
  <c r="U1888" i="40" s="1"/>
  <c r="P1888" i="40"/>
  <c r="Q1888" i="40"/>
  <c r="H1889" i="40" l="1"/>
  <c r="X1889" i="40" s="1"/>
  <c r="N1889" i="40" s="1"/>
  <c r="G1889" i="40" s="1"/>
  <c r="W1888" i="40"/>
  <c r="V1888" i="40"/>
  <c r="AT859" i="40" s="1"/>
  <c r="J1889" i="40"/>
  <c r="K1889" i="40" s="1"/>
  <c r="AZ859" i="40" l="1"/>
  <c r="AY859" i="40"/>
  <c r="BB859" i="40" s="1"/>
  <c r="AW859" i="40"/>
  <c r="BA859" i="40" s="1"/>
  <c r="O1889" i="40"/>
  <c r="I1889" i="40" l="1"/>
  <c r="L1889" i="40" s="1"/>
  <c r="R1889" i="40"/>
  <c r="S1889" i="40" s="1"/>
  <c r="T1889" i="40" s="1"/>
  <c r="M1889" i="40"/>
  <c r="U1889" i="40" s="1"/>
  <c r="P1889" i="40"/>
  <c r="Q1889" i="40"/>
  <c r="H1890" i="40" l="1"/>
  <c r="X1890" i="40" s="1"/>
  <c r="N1890" i="40" s="1"/>
  <c r="G1890" i="40" s="1"/>
  <c r="W1889" i="40"/>
  <c r="V1889" i="40"/>
  <c r="AT860" i="40" s="1"/>
  <c r="J1890" i="40"/>
  <c r="K1890" i="40" s="1"/>
  <c r="AZ860" i="40" l="1"/>
  <c r="AY860" i="40"/>
  <c r="BB860" i="40" s="1"/>
  <c r="AW860" i="40"/>
  <c r="BA860" i="40" s="1"/>
  <c r="O1890" i="40"/>
  <c r="I1890" i="40" l="1"/>
  <c r="L1890" i="40" s="1"/>
  <c r="R1890" i="40"/>
  <c r="S1890" i="40" s="1"/>
  <c r="T1890" i="40" s="1"/>
  <c r="M1890" i="40"/>
  <c r="U1890" i="40" s="1"/>
  <c r="P1890" i="40"/>
  <c r="Q1890" i="40"/>
  <c r="H1891" i="40" l="1"/>
  <c r="X1891" i="40" s="1"/>
  <c r="N1891" i="40" s="1"/>
  <c r="G1891" i="40" s="1"/>
  <c r="W1890" i="40"/>
  <c r="V1890" i="40"/>
  <c r="AT861" i="40" s="1"/>
  <c r="J1891" i="40"/>
  <c r="K1891" i="40" s="1"/>
  <c r="AZ861" i="40" l="1"/>
  <c r="AY861" i="40"/>
  <c r="BB861" i="40" s="1"/>
  <c r="AW861" i="40"/>
  <c r="BA861" i="40" s="1"/>
  <c r="O1891" i="40"/>
  <c r="I1891" i="40" l="1"/>
  <c r="L1891" i="40" s="1"/>
  <c r="R1891" i="40"/>
  <c r="S1891" i="40" s="1"/>
  <c r="T1891" i="40" s="1"/>
  <c r="M1891" i="40"/>
  <c r="U1891" i="40" s="1"/>
  <c r="P1891" i="40"/>
  <c r="Q1891" i="40"/>
  <c r="H1892" i="40" l="1"/>
  <c r="X1892" i="40" s="1"/>
  <c r="N1892" i="40" s="1"/>
  <c r="G1892" i="40" s="1"/>
  <c r="W1891" i="40"/>
  <c r="V1891" i="40"/>
  <c r="AT862" i="40" s="1"/>
  <c r="J1892" i="40"/>
  <c r="K1892" i="40" s="1"/>
  <c r="AZ862" i="40" l="1"/>
  <c r="AY862" i="40"/>
  <c r="BB862" i="40" s="1"/>
  <c r="AW862" i="40"/>
  <c r="BA862" i="40" s="1"/>
  <c r="O1892" i="40"/>
  <c r="Q1892" i="40"/>
  <c r="H1893" i="40" l="1"/>
  <c r="X1893" i="40" s="1"/>
  <c r="N1893" i="40" s="1"/>
  <c r="G1893" i="40" s="1"/>
  <c r="I1892" i="40"/>
  <c r="R1892" i="40"/>
  <c r="S1892" i="40" s="1"/>
  <c r="T1892" i="40" s="1"/>
  <c r="J1893" i="40"/>
  <c r="K1893" i="40" s="1"/>
  <c r="L1892" i="40"/>
  <c r="P1892" i="40" l="1"/>
  <c r="V1892" i="40"/>
  <c r="AT863" i="40" s="1"/>
  <c r="O1893" i="40"/>
  <c r="R1893" i="40" s="1"/>
  <c r="S1893" i="40" s="1"/>
  <c r="T1893" i="40" s="1"/>
  <c r="M1892" i="40"/>
  <c r="U1892" i="40" s="1"/>
  <c r="W1892" i="40" s="1"/>
  <c r="AZ863" i="40" l="1"/>
  <c r="AY863" i="40"/>
  <c r="BB863" i="40" s="1"/>
  <c r="AW863" i="40"/>
  <c r="BA863" i="40" s="1"/>
  <c r="I1893" i="40"/>
  <c r="L1893" i="40" s="1"/>
  <c r="M1893" i="40"/>
  <c r="U1893" i="40" s="1"/>
  <c r="P1893" i="40"/>
  <c r="Q1893" i="40"/>
  <c r="H1894" i="40" l="1"/>
  <c r="X1894" i="40" s="1"/>
  <c r="N1894" i="40" s="1"/>
  <c r="G1894" i="40" s="1"/>
  <c r="W1893" i="40"/>
  <c r="V1893" i="40"/>
  <c r="AT864" i="40" s="1"/>
  <c r="J1894" i="40"/>
  <c r="K1894" i="40" s="1"/>
  <c r="AZ864" i="40" l="1"/>
  <c r="AY864" i="40"/>
  <c r="BB864" i="40" s="1"/>
  <c r="AW864" i="40"/>
  <c r="BA864" i="40" s="1"/>
  <c r="O1894" i="40"/>
  <c r="I1894" i="40" s="1"/>
  <c r="L1894" i="40" s="1"/>
  <c r="R1894" i="40" l="1"/>
  <c r="S1894" i="40" s="1"/>
  <c r="T1894" i="40" s="1"/>
  <c r="M1894" i="40"/>
  <c r="U1894" i="40" s="1"/>
  <c r="P1894" i="40"/>
  <c r="V1894" i="40" s="1"/>
  <c r="AT865" i="40" s="1"/>
  <c r="Q1894" i="40"/>
  <c r="AZ865" i="40" l="1"/>
  <c r="AY865" i="40"/>
  <c r="BB865" i="40" s="1"/>
  <c r="AW865" i="40"/>
  <c r="BA865" i="40" s="1"/>
  <c r="H1895" i="40"/>
  <c r="X1895" i="40" s="1"/>
  <c r="N1895" i="40" s="1"/>
  <c r="G1895" i="40" s="1"/>
  <c r="W1894" i="40"/>
  <c r="J1895" i="40"/>
  <c r="K1895" i="40" s="1"/>
  <c r="O1895" i="40" l="1"/>
  <c r="I1895" i="40" l="1"/>
  <c r="L1895" i="40" s="1"/>
  <c r="R1895" i="40"/>
  <c r="S1895" i="40" s="1"/>
  <c r="T1895" i="40" s="1"/>
  <c r="M1895" i="40"/>
  <c r="U1895" i="40" s="1"/>
  <c r="P1895" i="40"/>
  <c r="Q1895" i="40"/>
  <c r="H1896" i="40" l="1"/>
  <c r="X1896" i="40" s="1"/>
  <c r="N1896" i="40" s="1"/>
  <c r="G1896" i="40" s="1"/>
  <c r="W1895" i="40"/>
  <c r="V1895" i="40"/>
  <c r="AT866" i="40" s="1"/>
  <c r="J1896" i="40"/>
  <c r="K1896" i="40" s="1"/>
  <c r="AY866" i="40" l="1"/>
  <c r="BB866" i="40" s="1"/>
  <c r="AZ866" i="40"/>
  <c r="AW866" i="40"/>
  <c r="BA866" i="40" s="1"/>
  <c r="O1896" i="40"/>
  <c r="I1896" i="40" l="1"/>
  <c r="L1896" i="40" s="1"/>
  <c r="R1896" i="40"/>
  <c r="M1896" i="40"/>
  <c r="P1896" i="40"/>
  <c r="Q1896" i="40"/>
  <c r="H1897" i="40" l="1"/>
  <c r="X1897" i="40" s="1"/>
  <c r="N1897" i="40" s="1"/>
  <c r="G1897" i="40" s="1"/>
  <c r="S1896" i="40"/>
  <c r="T1896" i="40" s="1"/>
  <c r="V1896" i="40"/>
  <c r="AT867" i="40" s="1"/>
  <c r="J1897" i="40"/>
  <c r="K1897" i="40" s="1"/>
  <c r="AY867" i="40" l="1"/>
  <c r="BB867" i="40" s="1"/>
  <c r="AZ867" i="40"/>
  <c r="AW867" i="40"/>
  <c r="BA867" i="40" s="1"/>
  <c r="U1896" i="40"/>
  <c r="W1896" i="40" s="1"/>
  <c r="O1897" i="40"/>
  <c r="I1897" i="40" s="1"/>
  <c r="L1897" i="40" s="1"/>
  <c r="R1897" i="40" l="1"/>
  <c r="S1897" i="40" s="1"/>
  <c r="T1897" i="40" s="1"/>
  <c r="M1897" i="40"/>
  <c r="U1897" i="40" s="1"/>
  <c r="P1897" i="40"/>
  <c r="V1897" i="40" s="1"/>
  <c r="AT868" i="40" s="1"/>
  <c r="Q1897" i="40"/>
  <c r="AW868" i="40" l="1"/>
  <c r="BA868" i="40" s="1"/>
  <c r="AY868" i="40"/>
  <c r="BB868" i="40" s="1"/>
  <c r="AZ868" i="40"/>
  <c r="H1898" i="40"/>
  <c r="X1898" i="40" s="1"/>
  <c r="N1898" i="40" s="1"/>
  <c r="G1898" i="40" s="1"/>
  <c r="W1897" i="40"/>
  <c r="J1898" i="40"/>
  <c r="K1898" i="40" s="1"/>
  <c r="O1898" i="40" l="1"/>
  <c r="I1898" i="40" l="1"/>
  <c r="L1898" i="40" s="1"/>
  <c r="R1898" i="40"/>
  <c r="S1898" i="40" s="1"/>
  <c r="T1898" i="40" s="1"/>
  <c r="M1898" i="40"/>
  <c r="U1898" i="40" s="1"/>
  <c r="P1898" i="40"/>
  <c r="Q1898" i="40"/>
  <c r="H1899" i="40" l="1"/>
  <c r="X1899" i="40" s="1"/>
  <c r="N1899" i="40" s="1"/>
  <c r="G1899" i="40" s="1"/>
  <c r="W1898" i="40"/>
  <c r="V1898" i="40"/>
  <c r="AT869" i="40" s="1"/>
  <c r="J1899" i="40"/>
  <c r="K1899" i="40" s="1"/>
  <c r="AZ869" i="40" l="1"/>
  <c r="AY869" i="40"/>
  <c r="BB869" i="40" s="1"/>
  <c r="AW869" i="40"/>
  <c r="BA869" i="40" s="1"/>
  <c r="O1899" i="40"/>
  <c r="I1899" i="40" l="1"/>
  <c r="L1899" i="40" s="1"/>
  <c r="R1899" i="40"/>
  <c r="S1899" i="40" s="1"/>
  <c r="T1899" i="40" s="1"/>
  <c r="M1899" i="40"/>
  <c r="U1899" i="40" s="1"/>
  <c r="P1899" i="40"/>
  <c r="Q1899" i="40"/>
  <c r="H1900" i="40" l="1"/>
  <c r="X1900" i="40" s="1"/>
  <c r="N1900" i="40" s="1"/>
  <c r="G1900" i="40" s="1"/>
  <c r="W1899" i="40"/>
  <c r="V1899" i="40"/>
  <c r="AT870" i="40" s="1"/>
  <c r="J1900" i="40"/>
  <c r="K1900" i="40" s="1"/>
  <c r="AZ870" i="40" l="1"/>
  <c r="AY870" i="40"/>
  <c r="BB870" i="40" s="1"/>
  <c r="AW870" i="40"/>
  <c r="BA870" i="40" s="1"/>
  <c r="O1900" i="40"/>
  <c r="I1900" i="40" l="1"/>
  <c r="L1900" i="40" s="1"/>
  <c r="R1900" i="40"/>
  <c r="S1900" i="40" s="1"/>
  <c r="T1900" i="40" s="1"/>
  <c r="M1900" i="40"/>
  <c r="U1900" i="40" s="1"/>
  <c r="P1900" i="40"/>
  <c r="Q1900" i="40"/>
  <c r="H1901" i="40" l="1"/>
  <c r="X1901" i="40" s="1"/>
  <c r="N1901" i="40" s="1"/>
  <c r="G1901" i="40" s="1"/>
  <c r="W1900" i="40"/>
  <c r="V1900" i="40"/>
  <c r="AT871" i="40" s="1"/>
  <c r="J1901" i="40"/>
  <c r="K1901" i="40" s="1"/>
  <c r="AZ871" i="40" l="1"/>
  <c r="AY871" i="40"/>
  <c r="BB871" i="40" s="1"/>
  <c r="AW871" i="40"/>
  <c r="BA871" i="40" s="1"/>
  <c r="O1901" i="40"/>
  <c r="I1901" i="40" l="1"/>
  <c r="L1901" i="40" s="1"/>
  <c r="R1901" i="40"/>
  <c r="S1901" i="40" s="1"/>
  <c r="T1901" i="40" s="1"/>
  <c r="M1901" i="40"/>
  <c r="U1901" i="40" s="1"/>
  <c r="P1901" i="40"/>
  <c r="Q1901" i="40"/>
  <c r="H1902" i="40" l="1"/>
  <c r="X1902" i="40" s="1"/>
  <c r="N1902" i="40" s="1"/>
  <c r="G1902" i="40" s="1"/>
  <c r="W1901" i="40"/>
  <c r="V1901" i="40"/>
  <c r="AT872" i="40" s="1"/>
  <c r="J1902" i="40"/>
  <c r="K1902" i="40" s="1"/>
  <c r="AZ872" i="40" l="1"/>
  <c r="AY872" i="40"/>
  <c r="BB872" i="40" s="1"/>
  <c r="AW872" i="40"/>
  <c r="BA872" i="40" s="1"/>
  <c r="O1902" i="40"/>
  <c r="I1902" i="40" l="1"/>
  <c r="L1902" i="40" s="1"/>
  <c r="R1902" i="40"/>
  <c r="S1902" i="40" s="1"/>
  <c r="T1902" i="40" s="1"/>
  <c r="M1902" i="40"/>
  <c r="P1902" i="40"/>
  <c r="Q1902" i="40"/>
  <c r="U1902" i="40" l="1"/>
  <c r="H1903" i="40"/>
  <c r="X1903" i="40" s="1"/>
  <c r="N1903" i="40" s="1"/>
  <c r="G1903" i="40" s="1"/>
  <c r="W1902" i="40"/>
  <c r="V1902" i="40"/>
  <c r="AT873" i="40" s="1"/>
  <c r="J1903" i="40"/>
  <c r="K1903" i="40" s="1"/>
  <c r="AW873" i="40" l="1"/>
  <c r="BA873" i="40" s="1"/>
  <c r="AY873" i="40"/>
  <c r="BB873" i="40" s="1"/>
  <c r="AZ873" i="40"/>
  <c r="O1903" i="40"/>
  <c r="I1903" i="40" l="1"/>
  <c r="L1903" i="40" s="1"/>
  <c r="R1903" i="40"/>
  <c r="S1903" i="40" s="1"/>
  <c r="T1903" i="40" s="1"/>
  <c r="M1903" i="40"/>
  <c r="U1903" i="40" s="1"/>
  <c r="P1903" i="40"/>
  <c r="Q1903" i="40"/>
  <c r="H1904" i="40" l="1"/>
  <c r="X1904" i="40" s="1"/>
  <c r="N1904" i="40" s="1"/>
  <c r="G1904" i="40" s="1"/>
  <c r="W1903" i="40"/>
  <c r="V1903" i="40"/>
  <c r="AT874" i="40" s="1"/>
  <c r="J1904" i="40"/>
  <c r="K1904" i="40" s="1"/>
  <c r="AZ874" i="40" l="1"/>
  <c r="AW874" i="40"/>
  <c r="BA874" i="40" s="1"/>
  <c r="AY874" i="40"/>
  <c r="BB874" i="40" s="1"/>
  <c r="O1904" i="40"/>
  <c r="I1904" i="40" l="1"/>
  <c r="R1904" i="40"/>
  <c r="S1904" i="40" s="1"/>
  <c r="T1904" i="40" s="1"/>
  <c r="L1904" i="40"/>
  <c r="Q1904" i="40"/>
  <c r="H1905" i="40" l="1"/>
  <c r="X1905" i="40" s="1"/>
  <c r="N1905" i="40" s="1"/>
  <c r="G1905" i="40" s="1"/>
  <c r="P1904" i="40"/>
  <c r="V1904" i="40" s="1"/>
  <c r="AT875" i="40" s="1"/>
  <c r="J1905" i="40"/>
  <c r="K1905" i="40" s="1"/>
  <c r="M1904" i="40"/>
  <c r="U1904" i="40" s="1"/>
  <c r="W1904" i="40" s="1"/>
  <c r="AZ875" i="40" l="1"/>
  <c r="AW875" i="40"/>
  <c r="BA875" i="40" s="1"/>
  <c r="AY875" i="40"/>
  <c r="BB875" i="40" s="1"/>
  <c r="O1905" i="40"/>
  <c r="I1905" i="40" l="1"/>
  <c r="L1905" i="40" s="1"/>
  <c r="R1905" i="40"/>
  <c r="S1905" i="40" s="1"/>
  <c r="T1905" i="40" s="1"/>
  <c r="M1905" i="40"/>
  <c r="U1905" i="40" s="1"/>
  <c r="P1905" i="40"/>
  <c r="Q1905" i="40"/>
  <c r="H1906" i="40" l="1"/>
  <c r="X1906" i="40" s="1"/>
  <c r="N1906" i="40" s="1"/>
  <c r="G1906" i="40" s="1"/>
  <c r="W1905" i="40"/>
  <c r="V1905" i="40"/>
  <c r="AT876" i="40" s="1"/>
  <c r="J1906" i="40"/>
  <c r="K1906" i="40" s="1"/>
  <c r="AY876" i="40" l="1"/>
  <c r="BB876" i="40" s="1"/>
  <c r="AZ876" i="40"/>
  <c r="AW876" i="40"/>
  <c r="BA876" i="40" s="1"/>
  <c r="O1906" i="40"/>
  <c r="I1906" i="40" l="1"/>
  <c r="L1906" i="40" s="1"/>
  <c r="R1906" i="40"/>
  <c r="S1906" i="40" s="1"/>
  <c r="T1906" i="40" s="1"/>
  <c r="M1906" i="40"/>
  <c r="U1906" i="40" s="1"/>
  <c r="P1906" i="40"/>
  <c r="Q1906" i="40"/>
  <c r="H1907" i="40" l="1"/>
  <c r="X1907" i="40" s="1"/>
  <c r="N1907" i="40" s="1"/>
  <c r="G1907" i="40" s="1"/>
  <c r="W1906" i="40"/>
  <c r="V1906" i="40"/>
  <c r="AT877" i="40" s="1"/>
  <c r="J1907" i="40"/>
  <c r="K1907" i="40" s="1"/>
  <c r="AZ877" i="40" l="1"/>
  <c r="AW877" i="40"/>
  <c r="BA877" i="40" s="1"/>
  <c r="AY877" i="40"/>
  <c r="BB877" i="40" s="1"/>
  <c r="O1907" i="40"/>
  <c r="I1907" i="40" l="1"/>
  <c r="L1907" i="40" s="1"/>
  <c r="R1907" i="40"/>
  <c r="S1907" i="40" s="1"/>
  <c r="T1907" i="40" s="1"/>
  <c r="M1907" i="40"/>
  <c r="U1907" i="40" s="1"/>
  <c r="P1907" i="40"/>
  <c r="Q1907" i="40"/>
  <c r="H1908" i="40" l="1"/>
  <c r="X1908" i="40" s="1"/>
  <c r="N1908" i="40" s="1"/>
  <c r="G1908" i="40" s="1"/>
  <c r="W1907" i="40"/>
  <c r="V1907" i="40"/>
  <c r="AT878" i="40" s="1"/>
  <c r="J1908" i="40"/>
  <c r="K1908" i="40" s="1"/>
  <c r="AZ878" i="40" l="1"/>
  <c r="AY878" i="40"/>
  <c r="BB878" i="40" s="1"/>
  <c r="AW878" i="40"/>
  <c r="BA878" i="40" s="1"/>
  <c r="O1908" i="40"/>
  <c r="I1908" i="40" l="1"/>
  <c r="L1908" i="40" s="1"/>
  <c r="R1908" i="40"/>
  <c r="S1908" i="40" s="1"/>
  <c r="T1908" i="40" s="1"/>
  <c r="M1908" i="40"/>
  <c r="U1908" i="40" s="1"/>
  <c r="P1908" i="40"/>
  <c r="Q1908" i="40"/>
  <c r="H1909" i="40" l="1"/>
  <c r="X1909" i="40" s="1"/>
  <c r="N1909" i="40" s="1"/>
  <c r="G1909" i="40" s="1"/>
  <c r="W1908" i="40"/>
  <c r="V1908" i="40"/>
  <c r="AT879" i="40" s="1"/>
  <c r="J1909" i="40"/>
  <c r="K1909" i="40" s="1"/>
  <c r="AZ879" i="40" l="1"/>
  <c r="AY879" i="40"/>
  <c r="BB879" i="40" s="1"/>
  <c r="AW879" i="40"/>
  <c r="BA879" i="40" s="1"/>
  <c r="O1909" i="40"/>
  <c r="I1909" i="40" l="1"/>
  <c r="L1909" i="40" s="1"/>
  <c r="R1909" i="40"/>
  <c r="S1909" i="40" s="1"/>
  <c r="T1909" i="40" s="1"/>
  <c r="M1909" i="40"/>
  <c r="U1909" i="40" s="1"/>
  <c r="P1909" i="40"/>
  <c r="Q1909" i="40"/>
  <c r="H1910" i="40" l="1"/>
  <c r="X1910" i="40" s="1"/>
  <c r="N1910" i="40" s="1"/>
  <c r="G1910" i="40" s="1"/>
  <c r="W1909" i="40"/>
  <c r="V1909" i="40"/>
  <c r="AT880" i="40" s="1"/>
  <c r="J1910" i="40"/>
  <c r="K1910" i="40" s="1"/>
  <c r="AZ880" i="40" l="1"/>
  <c r="AY880" i="40"/>
  <c r="BB880" i="40" s="1"/>
  <c r="AW880" i="40"/>
  <c r="BA880" i="40" s="1"/>
  <c r="O1910" i="40"/>
  <c r="I1910" i="40" l="1"/>
  <c r="L1910" i="40" s="1"/>
  <c r="R1910" i="40"/>
  <c r="S1910" i="40" s="1"/>
  <c r="T1910" i="40" s="1"/>
  <c r="M1910" i="40"/>
  <c r="P1910" i="40"/>
  <c r="Q1910" i="40"/>
  <c r="U1910" i="40" l="1"/>
  <c r="H1911" i="40"/>
  <c r="X1911" i="40" s="1"/>
  <c r="N1911" i="40" s="1"/>
  <c r="G1911" i="40" s="1"/>
  <c r="W1910" i="40"/>
  <c r="V1910" i="40"/>
  <c r="AT881" i="40" s="1"/>
  <c r="AZ881" i="40" l="1"/>
  <c r="AY881" i="40"/>
  <c r="BB881" i="40" s="1"/>
  <c r="AW881" i="40"/>
  <c r="BA881" i="40" s="1"/>
  <c r="J1911" i="40"/>
  <c r="K1911" i="40" s="1"/>
  <c r="O1911" i="40"/>
  <c r="I1911" i="40" s="1"/>
  <c r="R1911" i="40" l="1"/>
  <c r="S1911" i="40" s="1"/>
  <c r="T1911" i="40" s="1"/>
  <c r="L1911" i="40"/>
  <c r="Q1911" i="40"/>
  <c r="H1912" i="40" l="1"/>
  <c r="X1912" i="40" s="1"/>
  <c r="N1912" i="40" s="1"/>
  <c r="G1912" i="40" s="1"/>
  <c r="P1911" i="40"/>
  <c r="V1911" i="40" s="1"/>
  <c r="AT882" i="40" s="1"/>
  <c r="J1912" i="40"/>
  <c r="K1912" i="40" s="1"/>
  <c r="M1911" i="40"/>
  <c r="U1911" i="40" s="1"/>
  <c r="W1911" i="40" s="1"/>
  <c r="AZ882" i="40" l="1"/>
  <c r="AY882" i="40"/>
  <c r="BB882" i="40" s="1"/>
  <c r="AW882" i="40"/>
  <c r="BA882" i="40" s="1"/>
  <c r="O1912" i="40"/>
  <c r="Q1912" i="40"/>
  <c r="H1913" i="40" l="1"/>
  <c r="X1913" i="40" s="1"/>
  <c r="N1913" i="40" s="1"/>
  <c r="G1913" i="40" s="1"/>
  <c r="I1912" i="40"/>
  <c r="L1912" i="40" s="1"/>
  <c r="R1912" i="40"/>
  <c r="S1912" i="40" s="1"/>
  <c r="T1912" i="40" s="1"/>
  <c r="J1913" i="40"/>
  <c r="K1913" i="40" s="1"/>
  <c r="M1912" i="40"/>
  <c r="U1912" i="40" s="1"/>
  <c r="W1912" i="40" s="1"/>
  <c r="P1912" i="40"/>
  <c r="V1912" i="40" l="1"/>
  <c r="AT883" i="40" s="1"/>
  <c r="O1913" i="40"/>
  <c r="I1913" i="40" s="1"/>
  <c r="L1913" i="40" s="1"/>
  <c r="AZ883" i="40" l="1"/>
  <c r="AY883" i="40"/>
  <c r="BB883" i="40" s="1"/>
  <c r="AW883" i="40"/>
  <c r="BA883" i="40" s="1"/>
  <c r="R1913" i="40"/>
  <c r="S1913" i="40" s="1"/>
  <c r="T1913" i="40" s="1"/>
  <c r="M1913" i="40"/>
  <c r="U1913" i="40" s="1"/>
  <c r="P1913" i="40"/>
  <c r="V1913" i="40" s="1"/>
  <c r="AT884" i="40" s="1"/>
  <c r="Q1913" i="40"/>
  <c r="AZ884" i="40" l="1"/>
  <c r="AY884" i="40"/>
  <c r="BB884" i="40" s="1"/>
  <c r="AW884" i="40"/>
  <c r="BA884" i="40" s="1"/>
  <c r="H1914" i="40"/>
  <c r="X1914" i="40" s="1"/>
  <c r="N1914" i="40" s="1"/>
  <c r="G1914" i="40" s="1"/>
  <c r="W1913" i="40"/>
  <c r="J1914" i="40"/>
  <c r="K1914" i="40" s="1"/>
  <c r="O1914" i="40" l="1"/>
  <c r="Q1914" i="40"/>
  <c r="H1915" i="40" l="1"/>
  <c r="X1915" i="40" s="1"/>
  <c r="N1915" i="40" s="1"/>
  <c r="G1915" i="40" s="1"/>
  <c r="I1914" i="40"/>
  <c r="L1914" i="40" s="1"/>
  <c r="R1914" i="40"/>
  <c r="S1914" i="40" s="1"/>
  <c r="T1914" i="40" s="1"/>
  <c r="J1915" i="40"/>
  <c r="K1915" i="40" s="1"/>
  <c r="M1914" i="40"/>
  <c r="U1914" i="40" s="1"/>
  <c r="W1914" i="40" s="1"/>
  <c r="P1914" i="40"/>
  <c r="V1914" i="40" l="1"/>
  <c r="AT885" i="40" s="1"/>
  <c r="O1915" i="40"/>
  <c r="I1915" i="40" s="1"/>
  <c r="L1915" i="40" s="1"/>
  <c r="AY885" i="40" l="1"/>
  <c r="BB885" i="40" s="1"/>
  <c r="AZ885" i="40"/>
  <c r="AW885" i="40"/>
  <c r="BA885" i="40" s="1"/>
  <c r="R1915" i="40"/>
  <c r="S1915" i="40" s="1"/>
  <c r="T1915" i="40" s="1"/>
  <c r="M1915" i="40"/>
  <c r="U1915" i="40" s="1"/>
  <c r="P1915" i="40"/>
  <c r="V1915" i="40" s="1"/>
  <c r="AT886" i="40" s="1"/>
  <c r="Q1915" i="40"/>
  <c r="AZ886" i="40" l="1"/>
  <c r="AY886" i="40"/>
  <c r="BB886" i="40" s="1"/>
  <c r="AW886" i="40"/>
  <c r="BA886" i="40" s="1"/>
  <c r="H1916" i="40"/>
  <c r="X1916" i="40" s="1"/>
  <c r="N1916" i="40" s="1"/>
  <c r="G1916" i="40" s="1"/>
  <c r="W1915" i="40"/>
  <c r="J1916" i="40"/>
  <c r="K1916" i="40" s="1"/>
  <c r="O1916" i="40" l="1"/>
  <c r="I1916" i="40" l="1"/>
  <c r="L1916" i="40" s="1"/>
  <c r="R1916" i="40"/>
  <c r="S1916" i="40" s="1"/>
  <c r="T1916" i="40" s="1"/>
  <c r="M1916" i="40"/>
  <c r="U1916" i="40" s="1"/>
  <c r="P1916" i="40"/>
  <c r="Q1916" i="40"/>
  <c r="H1917" i="40" l="1"/>
  <c r="X1917" i="40" s="1"/>
  <c r="N1917" i="40" s="1"/>
  <c r="G1917" i="40" s="1"/>
  <c r="W1916" i="40"/>
  <c r="V1916" i="40"/>
  <c r="AT887" i="40" s="1"/>
  <c r="J1917" i="40"/>
  <c r="K1917" i="40" s="1"/>
  <c r="AZ887" i="40" l="1"/>
  <c r="AY887" i="40"/>
  <c r="BB887" i="40" s="1"/>
  <c r="AW887" i="40"/>
  <c r="BA887" i="40" s="1"/>
  <c r="O1917" i="40"/>
  <c r="I1917" i="40" l="1"/>
  <c r="L1917" i="40" s="1"/>
  <c r="R1917" i="40"/>
  <c r="S1917" i="40" s="1"/>
  <c r="T1917" i="40" s="1"/>
  <c r="M1917" i="40"/>
  <c r="P1917" i="40"/>
  <c r="Q1917" i="40"/>
  <c r="U1917" i="40" l="1"/>
  <c r="H1918" i="40"/>
  <c r="X1918" i="40" s="1"/>
  <c r="N1918" i="40" s="1"/>
  <c r="G1918" i="40" s="1"/>
  <c r="W1917" i="40"/>
  <c r="V1917" i="40"/>
  <c r="AT888" i="40" s="1"/>
  <c r="J1918" i="40"/>
  <c r="K1918" i="40" s="1"/>
  <c r="AZ888" i="40" l="1"/>
  <c r="AW888" i="40"/>
  <c r="BA888" i="40" s="1"/>
  <c r="AY888" i="40"/>
  <c r="BB888" i="40" s="1"/>
  <c r="O1918" i="40"/>
  <c r="I1918" i="40" l="1"/>
  <c r="L1918" i="40" s="1"/>
  <c r="R1918" i="40"/>
  <c r="S1918" i="40" s="1"/>
  <c r="T1918" i="40" s="1"/>
  <c r="M1918" i="40"/>
  <c r="P1918" i="40"/>
  <c r="Q1918" i="40"/>
  <c r="U1918" i="40" l="1"/>
  <c r="H1919" i="40"/>
  <c r="X1919" i="40" s="1"/>
  <c r="N1919" i="40" s="1"/>
  <c r="G1919" i="40" s="1"/>
  <c r="W1918" i="40"/>
  <c r="V1918" i="40"/>
  <c r="AT889" i="40" s="1"/>
  <c r="J1919" i="40"/>
  <c r="K1919" i="40" s="1"/>
  <c r="AY889" i="40" l="1"/>
  <c r="BB889" i="40" s="1"/>
  <c r="AZ889" i="40"/>
  <c r="AW889" i="40"/>
  <c r="BA889" i="40" s="1"/>
  <c r="O1919" i="40"/>
  <c r="I1919" i="40" l="1"/>
  <c r="L1919" i="40" s="1"/>
  <c r="R1919" i="40"/>
  <c r="S1919" i="40" s="1"/>
  <c r="T1919" i="40" s="1"/>
  <c r="M1919" i="40"/>
  <c r="U1919" i="40" s="1"/>
  <c r="P1919" i="40"/>
  <c r="Q1919" i="40"/>
  <c r="H1920" i="40" l="1"/>
  <c r="X1920" i="40" s="1"/>
  <c r="N1920" i="40" s="1"/>
  <c r="G1920" i="40" s="1"/>
  <c r="W1919" i="40"/>
  <c r="V1919" i="40"/>
  <c r="AT890" i="40" s="1"/>
  <c r="J1920" i="40"/>
  <c r="K1920" i="40" s="1"/>
  <c r="AY890" i="40" l="1"/>
  <c r="BB890" i="40" s="1"/>
  <c r="AZ890" i="40"/>
  <c r="AW890" i="40"/>
  <c r="BA890" i="40" s="1"/>
  <c r="O1920" i="40"/>
  <c r="I1920" i="40" l="1"/>
  <c r="R1920" i="40"/>
  <c r="S1920" i="40" s="1"/>
  <c r="T1920" i="40" s="1"/>
  <c r="L1920" i="40"/>
  <c r="Q1920" i="40"/>
  <c r="H1921" i="40" l="1"/>
  <c r="X1921" i="40" s="1"/>
  <c r="N1921" i="40" s="1"/>
  <c r="G1921" i="40" s="1"/>
  <c r="P1920" i="40"/>
  <c r="V1920" i="40" s="1"/>
  <c r="AT891" i="40" s="1"/>
  <c r="J1921" i="40"/>
  <c r="K1921" i="40" s="1"/>
  <c r="M1920" i="40"/>
  <c r="U1920" i="40" s="1"/>
  <c r="W1920" i="40" s="1"/>
  <c r="AY891" i="40" l="1"/>
  <c r="BB891" i="40" s="1"/>
  <c r="AZ891" i="40"/>
  <c r="AW891" i="40"/>
  <c r="BA891" i="40" s="1"/>
  <c r="O1921" i="40"/>
  <c r="I1921" i="40" l="1"/>
  <c r="R1921" i="40"/>
  <c r="S1921" i="40" s="1"/>
  <c r="T1921" i="40" s="1"/>
  <c r="L1921" i="40"/>
  <c r="Q1921" i="40"/>
  <c r="H1922" i="40" l="1"/>
  <c r="X1922" i="40" s="1"/>
  <c r="N1922" i="40" s="1"/>
  <c r="G1922" i="40" s="1"/>
  <c r="P1921" i="40"/>
  <c r="V1921" i="40" s="1"/>
  <c r="AT892" i="40" s="1"/>
  <c r="J1922" i="40"/>
  <c r="K1922" i="40" s="1"/>
  <c r="M1921" i="40"/>
  <c r="U1921" i="40" s="1"/>
  <c r="W1921" i="40" s="1"/>
  <c r="AY892" i="40" l="1"/>
  <c r="BB892" i="40" s="1"/>
  <c r="AZ892" i="40"/>
  <c r="AW892" i="40"/>
  <c r="BA892" i="40" s="1"/>
  <c r="O1922" i="40"/>
  <c r="I1922" i="40" l="1"/>
  <c r="L1922" i="40" s="1"/>
  <c r="R1922" i="40"/>
  <c r="S1922" i="40" s="1"/>
  <c r="T1922" i="40" s="1"/>
  <c r="M1922" i="40"/>
  <c r="U1922" i="40" s="1"/>
  <c r="P1922" i="40"/>
  <c r="Q1922" i="40"/>
  <c r="H1923" i="40" l="1"/>
  <c r="X1923" i="40" s="1"/>
  <c r="N1923" i="40" s="1"/>
  <c r="G1923" i="40" s="1"/>
  <c r="W1922" i="40"/>
  <c r="V1922" i="40"/>
  <c r="AT893" i="40" s="1"/>
  <c r="J1923" i="40"/>
  <c r="K1923" i="40" s="1"/>
  <c r="AW893" i="40" l="1"/>
  <c r="BA893" i="40" s="1"/>
  <c r="AY893" i="40"/>
  <c r="BB893" i="40" s="1"/>
  <c r="AZ893" i="40"/>
  <c r="O1923" i="40"/>
  <c r="I1923" i="40" l="1"/>
  <c r="L1923" i="40" s="1"/>
  <c r="R1923" i="40"/>
  <c r="M1923" i="40"/>
  <c r="P1923" i="40"/>
  <c r="Q1923" i="40"/>
  <c r="H1924" i="40" l="1"/>
  <c r="X1924" i="40" s="1"/>
  <c r="N1924" i="40" s="1"/>
  <c r="G1924" i="40" s="1"/>
  <c r="S1923" i="40"/>
  <c r="T1923" i="40"/>
  <c r="V1923" i="40"/>
  <c r="AT894" i="40" s="1"/>
  <c r="J1924" i="40"/>
  <c r="K1924" i="40" s="1"/>
  <c r="AW894" i="40" l="1"/>
  <c r="BA894" i="40" s="1"/>
  <c r="AZ894" i="40"/>
  <c r="AY894" i="40"/>
  <c r="BB894" i="40" s="1"/>
  <c r="U1923" i="40"/>
  <c r="W1923" i="40" s="1"/>
  <c r="O1924" i="40"/>
  <c r="I1924" i="40" s="1"/>
  <c r="L1924" i="40" s="1"/>
  <c r="R1924" i="40" l="1"/>
  <c r="M1924" i="40"/>
  <c r="P1924" i="40"/>
  <c r="V1924" i="40" s="1"/>
  <c r="AT895" i="40" s="1"/>
  <c r="Q1924" i="40"/>
  <c r="AW895" i="40" l="1"/>
  <c r="BA895" i="40" s="1"/>
  <c r="AZ895" i="40"/>
  <c r="AY895" i="40"/>
  <c r="BB895" i="40" s="1"/>
  <c r="H1925" i="40"/>
  <c r="X1925" i="40" s="1"/>
  <c r="N1925" i="40" s="1"/>
  <c r="G1925" i="40" s="1"/>
  <c r="S1924" i="40"/>
  <c r="T1924" i="40"/>
  <c r="J1925" i="40"/>
  <c r="K1925" i="40" s="1"/>
  <c r="U1924" i="40" l="1"/>
  <c r="W1924" i="40" s="1"/>
  <c r="O1925" i="40"/>
  <c r="I1925" i="40" s="1"/>
  <c r="L1925" i="40" s="1"/>
  <c r="R1925" i="40" l="1"/>
  <c r="M1925" i="40"/>
  <c r="P1925" i="40"/>
  <c r="V1925" i="40" s="1"/>
  <c r="AT896" i="40" s="1"/>
  <c r="Q1925" i="40"/>
  <c r="AZ896" i="40" l="1"/>
  <c r="AY896" i="40"/>
  <c r="BB896" i="40" s="1"/>
  <c r="AW896" i="40"/>
  <c r="BA896" i="40" s="1"/>
  <c r="H1926" i="40"/>
  <c r="X1926" i="40" s="1"/>
  <c r="N1926" i="40" s="1"/>
  <c r="G1926" i="40" s="1"/>
  <c r="S1925" i="40"/>
  <c r="T1925" i="40"/>
  <c r="J1926" i="40"/>
  <c r="K1926" i="40" s="1"/>
  <c r="U1925" i="40" l="1"/>
  <c r="W1925" i="40" s="1"/>
  <c r="O1926" i="40"/>
  <c r="I1926" i="40" s="1"/>
  <c r="R1926" i="40" l="1"/>
  <c r="S1926" i="40" s="1"/>
  <c r="T1926" i="40" s="1"/>
  <c r="L1926" i="40"/>
  <c r="M1926" i="40" s="1"/>
  <c r="U1926" i="40" s="1"/>
  <c r="Q1926" i="40"/>
  <c r="H1927" i="40" l="1"/>
  <c r="X1927" i="40" s="1"/>
  <c r="N1927" i="40" s="1"/>
  <c r="G1927" i="40" s="1"/>
  <c r="W1926" i="40"/>
  <c r="P1926" i="40"/>
  <c r="V1926" i="40" s="1"/>
  <c r="AT897" i="40" s="1"/>
  <c r="J1927" i="40"/>
  <c r="K1927" i="40" s="1"/>
  <c r="AZ897" i="40" l="1"/>
  <c r="AY897" i="40"/>
  <c r="BB897" i="40" s="1"/>
  <c r="AW897" i="40"/>
  <c r="BA897" i="40" s="1"/>
  <c r="O1927" i="40"/>
  <c r="I1927" i="40" l="1"/>
  <c r="L1927" i="40" s="1"/>
  <c r="R1927" i="40"/>
  <c r="S1927" i="40" s="1"/>
  <c r="T1927" i="40" s="1"/>
  <c r="M1927" i="40"/>
  <c r="U1927" i="40" s="1"/>
  <c r="P1927" i="40"/>
  <c r="Q1927" i="40"/>
  <c r="H1928" i="40" l="1"/>
  <c r="X1928" i="40" s="1"/>
  <c r="N1928" i="40" s="1"/>
  <c r="G1928" i="40" s="1"/>
  <c r="W1927" i="40"/>
  <c r="V1927" i="40"/>
  <c r="AT898" i="40" s="1"/>
  <c r="J1928" i="40"/>
  <c r="K1928" i="40" s="1"/>
  <c r="AZ898" i="40" l="1"/>
  <c r="AY898" i="40"/>
  <c r="BB898" i="40" s="1"/>
  <c r="AW898" i="40"/>
  <c r="BA898" i="40" s="1"/>
  <c r="O1928" i="40"/>
  <c r="I1928" i="40" l="1"/>
  <c r="R1928" i="40"/>
  <c r="S1928" i="40" s="1"/>
  <c r="T1928" i="40" s="1"/>
  <c r="L1928" i="40"/>
  <c r="Q1928" i="40"/>
  <c r="H1929" i="40" l="1"/>
  <c r="X1929" i="40" s="1"/>
  <c r="N1929" i="40" s="1"/>
  <c r="G1929" i="40" s="1"/>
  <c r="P1928" i="40"/>
  <c r="V1928" i="40" s="1"/>
  <c r="AT899" i="40" s="1"/>
  <c r="J1929" i="40"/>
  <c r="K1929" i="40" s="1"/>
  <c r="M1928" i="40"/>
  <c r="U1928" i="40" s="1"/>
  <c r="W1928" i="40" s="1"/>
  <c r="AZ899" i="40" l="1"/>
  <c r="AY899" i="40"/>
  <c r="BB899" i="40" s="1"/>
  <c r="AW899" i="40"/>
  <c r="BA899" i="40" s="1"/>
  <c r="O1929" i="40"/>
  <c r="I1929" i="40" l="1"/>
  <c r="R1929" i="40"/>
  <c r="S1929" i="40" s="1"/>
  <c r="T1929" i="40" s="1"/>
  <c r="L1929" i="40"/>
  <c r="Q1929" i="40"/>
  <c r="H1930" i="40" l="1"/>
  <c r="X1930" i="40" s="1"/>
  <c r="N1930" i="40" s="1"/>
  <c r="G1930" i="40" s="1"/>
  <c r="P1929" i="40"/>
  <c r="V1929" i="40" s="1"/>
  <c r="AT900" i="40" s="1"/>
  <c r="J1930" i="40"/>
  <c r="K1930" i="40" s="1"/>
  <c r="M1929" i="40"/>
  <c r="U1929" i="40" s="1"/>
  <c r="W1929" i="40" s="1"/>
  <c r="AZ900" i="40" l="1"/>
  <c r="AY900" i="40"/>
  <c r="BB900" i="40" s="1"/>
  <c r="AW900" i="40"/>
  <c r="BA900" i="40" s="1"/>
  <c r="O1930" i="40"/>
  <c r="I1930" i="40" l="1"/>
  <c r="R1930" i="40"/>
  <c r="S1930" i="40" s="1"/>
  <c r="T1930" i="40" s="1"/>
  <c r="L1930" i="40"/>
  <c r="M1930" i="40" s="1"/>
  <c r="U1930" i="40" s="1"/>
  <c r="Q1930" i="40"/>
  <c r="H1931" i="40" l="1"/>
  <c r="X1931" i="40" s="1"/>
  <c r="N1931" i="40" s="1"/>
  <c r="G1931" i="40" s="1"/>
  <c r="W1930" i="40"/>
  <c r="P1930" i="40"/>
  <c r="V1930" i="40" s="1"/>
  <c r="AT901" i="40" s="1"/>
  <c r="J1931" i="40"/>
  <c r="K1931" i="40" s="1"/>
  <c r="AY901" i="40" l="1"/>
  <c r="BB901" i="40" s="1"/>
  <c r="AZ901" i="40"/>
  <c r="AW901" i="40"/>
  <c r="BA901" i="40" s="1"/>
  <c r="O1931" i="40"/>
  <c r="I1931" i="40" l="1"/>
  <c r="L1931" i="40" s="1"/>
  <c r="R1931" i="40"/>
  <c r="S1931" i="40" s="1"/>
  <c r="T1931" i="40" s="1"/>
  <c r="M1931" i="40"/>
  <c r="U1931" i="40" s="1"/>
  <c r="P1931" i="40"/>
  <c r="Q1931" i="40"/>
  <c r="H1932" i="40" l="1"/>
  <c r="X1932" i="40" s="1"/>
  <c r="N1932" i="40" s="1"/>
  <c r="G1932" i="40" s="1"/>
  <c r="W1931" i="40"/>
  <c r="V1931" i="40"/>
  <c r="AT902" i="40" s="1"/>
  <c r="J1932" i="40"/>
  <c r="K1932" i="40" s="1"/>
  <c r="AZ902" i="40" l="1"/>
  <c r="AW902" i="40"/>
  <c r="BA902" i="40" s="1"/>
  <c r="AY902" i="40"/>
  <c r="BB902" i="40" s="1"/>
  <c r="O1932" i="40"/>
  <c r="Q1932" i="40"/>
  <c r="H1933" i="40" l="1"/>
  <c r="X1933" i="40" s="1"/>
  <c r="N1933" i="40" s="1"/>
  <c r="G1933" i="40" s="1"/>
  <c r="I1932" i="40"/>
  <c r="L1932" i="40" s="1"/>
  <c r="R1932" i="40"/>
  <c r="S1932" i="40" s="1"/>
  <c r="T1932" i="40" s="1"/>
  <c r="J1933" i="40"/>
  <c r="K1933" i="40" s="1"/>
  <c r="M1932" i="40"/>
  <c r="U1932" i="40" s="1"/>
  <c r="W1932" i="40" s="1"/>
  <c r="P1932" i="40"/>
  <c r="V1932" i="40" l="1"/>
  <c r="AT903" i="40" s="1"/>
  <c r="O1933" i="40"/>
  <c r="I1933" i="40" s="1"/>
  <c r="L1933" i="40" s="1"/>
  <c r="AZ903" i="40" l="1"/>
  <c r="AY903" i="40"/>
  <c r="BB903" i="40" s="1"/>
  <c r="AW903" i="40"/>
  <c r="BA903" i="40" s="1"/>
  <c r="R1933" i="40"/>
  <c r="S1933" i="40" s="1"/>
  <c r="T1933" i="40" s="1"/>
  <c r="M1933" i="40"/>
  <c r="P1933" i="40"/>
  <c r="V1933" i="40" s="1"/>
  <c r="AT904" i="40" s="1"/>
  <c r="Q1933" i="40"/>
  <c r="AY904" i="40" l="1"/>
  <c r="BB904" i="40" s="1"/>
  <c r="AZ904" i="40"/>
  <c r="AW904" i="40"/>
  <c r="BA904" i="40" s="1"/>
  <c r="U1933" i="40"/>
  <c r="H1934" i="40"/>
  <c r="X1934" i="40" s="1"/>
  <c r="N1934" i="40" s="1"/>
  <c r="G1934" i="40" s="1"/>
  <c r="W1933" i="40"/>
  <c r="J1934" i="40"/>
  <c r="K1934" i="40" s="1"/>
  <c r="O1934" i="40" l="1"/>
  <c r="I1934" i="40" l="1"/>
  <c r="R1934" i="40"/>
  <c r="S1934" i="40" s="1"/>
  <c r="T1934" i="40" s="1"/>
  <c r="L1934" i="40"/>
  <c r="Q1934" i="40"/>
  <c r="H1935" i="40" l="1"/>
  <c r="X1935" i="40" s="1"/>
  <c r="N1935" i="40" s="1"/>
  <c r="G1935" i="40" s="1"/>
  <c r="P1934" i="40"/>
  <c r="V1934" i="40" s="1"/>
  <c r="AT905" i="40" s="1"/>
  <c r="J1935" i="40"/>
  <c r="K1935" i="40" s="1"/>
  <c r="M1934" i="40"/>
  <c r="U1934" i="40" s="1"/>
  <c r="W1934" i="40" s="1"/>
  <c r="AY905" i="40" l="1"/>
  <c r="BB905" i="40" s="1"/>
  <c r="AZ905" i="40"/>
  <c r="AW905" i="40"/>
  <c r="BA905" i="40" s="1"/>
  <c r="O1935" i="40"/>
  <c r="Q1935" i="40"/>
  <c r="H1936" i="40" l="1"/>
  <c r="X1936" i="40" s="1"/>
  <c r="N1936" i="40" s="1"/>
  <c r="G1936" i="40" s="1"/>
  <c r="I1935" i="40"/>
  <c r="R1935" i="40"/>
  <c r="S1935" i="40" s="1"/>
  <c r="T1935" i="40" s="1"/>
  <c r="J1936" i="40"/>
  <c r="K1936" i="40" s="1"/>
  <c r="L1935" i="40"/>
  <c r="P1935" i="40" l="1"/>
  <c r="V1935" i="40"/>
  <c r="AT906" i="40" s="1"/>
  <c r="O1936" i="40"/>
  <c r="R1936" i="40" s="1"/>
  <c r="S1936" i="40" s="1"/>
  <c r="T1936" i="40" s="1"/>
  <c r="M1935" i="40"/>
  <c r="U1935" i="40" s="1"/>
  <c r="W1935" i="40" s="1"/>
  <c r="AZ906" i="40" l="1"/>
  <c r="AY906" i="40"/>
  <c r="BB906" i="40" s="1"/>
  <c r="AW906" i="40"/>
  <c r="BA906" i="40" s="1"/>
  <c r="I1936" i="40"/>
  <c r="L1936" i="40" s="1"/>
  <c r="M1936" i="40"/>
  <c r="U1936" i="40" s="1"/>
  <c r="P1936" i="40"/>
  <c r="Q1936" i="40"/>
  <c r="H1937" i="40" l="1"/>
  <c r="X1937" i="40" s="1"/>
  <c r="N1937" i="40" s="1"/>
  <c r="G1937" i="40" s="1"/>
  <c r="W1936" i="40"/>
  <c r="V1936" i="40"/>
  <c r="AT907" i="40" s="1"/>
  <c r="J1937" i="40"/>
  <c r="K1937" i="40" s="1"/>
  <c r="AZ907" i="40" l="1"/>
  <c r="AY907" i="40"/>
  <c r="BB907" i="40" s="1"/>
  <c r="AW907" i="40"/>
  <c r="BA907" i="40" s="1"/>
  <c r="O1937" i="40"/>
  <c r="I1937" i="40" s="1"/>
  <c r="L1937" i="40" s="1"/>
  <c r="R1937" i="40" l="1"/>
  <c r="S1937" i="40" s="1"/>
  <c r="T1937" i="40" s="1"/>
  <c r="M1937" i="40"/>
  <c r="P1937" i="40"/>
  <c r="V1937" i="40" s="1"/>
  <c r="AT908" i="40" s="1"/>
  <c r="Q1937" i="40"/>
  <c r="AZ908" i="40" l="1"/>
  <c r="AW908" i="40"/>
  <c r="BA908" i="40" s="1"/>
  <c r="AY908" i="40"/>
  <c r="BB908" i="40" s="1"/>
  <c r="U1937" i="40"/>
  <c r="H1938" i="40"/>
  <c r="X1938" i="40" s="1"/>
  <c r="N1938" i="40" s="1"/>
  <c r="G1938" i="40" s="1"/>
  <c r="W1937" i="40"/>
  <c r="J1938" i="40"/>
  <c r="K1938" i="40" s="1"/>
  <c r="O1938" i="40" l="1"/>
  <c r="I1938" i="40" l="1"/>
  <c r="L1938" i="40" s="1"/>
  <c r="R1938" i="40"/>
  <c r="S1938" i="40" s="1"/>
  <c r="T1938" i="40" s="1"/>
  <c r="M1938" i="40"/>
  <c r="P1938" i="40"/>
  <c r="Q1938" i="40"/>
  <c r="U1938" i="40" l="1"/>
  <c r="H1939" i="40"/>
  <c r="X1939" i="40" s="1"/>
  <c r="N1939" i="40" s="1"/>
  <c r="G1939" i="40" s="1"/>
  <c r="W1938" i="40"/>
  <c r="V1938" i="40"/>
  <c r="AT909" i="40" s="1"/>
  <c r="J1939" i="40"/>
  <c r="K1939" i="40" s="1"/>
  <c r="AZ909" i="40" l="1"/>
  <c r="AW909" i="40"/>
  <c r="BA909" i="40" s="1"/>
  <c r="AY909" i="40"/>
  <c r="BB909" i="40" s="1"/>
  <c r="O1939" i="40"/>
  <c r="I1939" i="40" l="1"/>
  <c r="L1939" i="40" s="1"/>
  <c r="R1939" i="40"/>
  <c r="S1939" i="40" s="1"/>
  <c r="T1939" i="40" s="1"/>
  <c r="M1939" i="40"/>
  <c r="U1939" i="40" s="1"/>
  <c r="P1939" i="40"/>
  <c r="Q1939" i="40"/>
  <c r="H1940" i="40" l="1"/>
  <c r="X1940" i="40" s="1"/>
  <c r="N1940" i="40" s="1"/>
  <c r="G1940" i="40" s="1"/>
  <c r="W1939" i="40"/>
  <c r="V1939" i="40"/>
  <c r="AT910" i="40" s="1"/>
  <c r="J1940" i="40"/>
  <c r="K1940" i="40" s="1"/>
  <c r="AZ910" i="40" l="1"/>
  <c r="AW910" i="40"/>
  <c r="BA910" i="40" s="1"/>
  <c r="AY910" i="40"/>
  <c r="BB910" i="40" s="1"/>
  <c r="O1940" i="40"/>
  <c r="I1940" i="40" l="1"/>
  <c r="R1940" i="40"/>
  <c r="S1940" i="40" s="1"/>
  <c r="T1940" i="40" s="1"/>
  <c r="L1940" i="40"/>
  <c r="Q1940" i="40"/>
  <c r="H1941" i="40" l="1"/>
  <c r="X1941" i="40" s="1"/>
  <c r="N1941" i="40" s="1"/>
  <c r="G1941" i="40" s="1"/>
  <c r="P1940" i="40"/>
  <c r="V1940" i="40" s="1"/>
  <c r="AT911" i="40" s="1"/>
  <c r="J1941" i="40"/>
  <c r="K1941" i="40" s="1"/>
  <c r="M1940" i="40"/>
  <c r="U1940" i="40" s="1"/>
  <c r="W1940" i="40" s="1"/>
  <c r="AZ911" i="40" l="1"/>
  <c r="AW911" i="40"/>
  <c r="BA911" i="40" s="1"/>
  <c r="AY911" i="40"/>
  <c r="BB911" i="40" s="1"/>
  <c r="O1941" i="40"/>
  <c r="I1941" i="40" l="1"/>
  <c r="R1941" i="40"/>
  <c r="S1941" i="40" s="1"/>
  <c r="T1941" i="40" s="1"/>
  <c r="L1941" i="40"/>
  <c r="Q1941" i="40"/>
  <c r="H1942" i="40" l="1"/>
  <c r="X1942" i="40" s="1"/>
  <c r="N1942" i="40" s="1"/>
  <c r="G1942" i="40" s="1"/>
  <c r="P1941" i="40"/>
  <c r="V1941" i="40" s="1"/>
  <c r="AT912" i="40" s="1"/>
  <c r="J1942" i="40"/>
  <c r="K1942" i="40" s="1"/>
  <c r="M1941" i="40"/>
  <c r="U1941" i="40" s="1"/>
  <c r="W1941" i="40" s="1"/>
  <c r="AZ912" i="40" l="1"/>
  <c r="AW912" i="40"/>
  <c r="BA912" i="40" s="1"/>
  <c r="AY912" i="40"/>
  <c r="BB912" i="40" s="1"/>
  <c r="O1942" i="40"/>
  <c r="I1942" i="40" l="1"/>
  <c r="R1942" i="40"/>
  <c r="S1942" i="40" s="1"/>
  <c r="T1942" i="40" s="1"/>
  <c r="L1942" i="40"/>
  <c r="M1942" i="40" s="1"/>
  <c r="U1942" i="40" s="1"/>
  <c r="Q1942" i="40"/>
  <c r="H1943" i="40" l="1"/>
  <c r="X1943" i="40" s="1"/>
  <c r="N1943" i="40" s="1"/>
  <c r="G1943" i="40" s="1"/>
  <c r="W1942" i="40"/>
  <c r="P1942" i="40"/>
  <c r="V1942" i="40" s="1"/>
  <c r="AT913" i="40" s="1"/>
  <c r="J1943" i="40"/>
  <c r="K1943" i="40" s="1"/>
  <c r="AZ913" i="40" l="1"/>
  <c r="AW913" i="40"/>
  <c r="BA913" i="40" s="1"/>
  <c r="AY913" i="40"/>
  <c r="BB913" i="40" s="1"/>
  <c r="O1943" i="40"/>
  <c r="I1943" i="40" l="1"/>
  <c r="L1943" i="40" s="1"/>
  <c r="R1943" i="40"/>
  <c r="S1943" i="40" s="1"/>
  <c r="T1943" i="40" s="1"/>
  <c r="M1943" i="40"/>
  <c r="U1943" i="40" s="1"/>
  <c r="P1943" i="40"/>
  <c r="Q1943" i="40"/>
  <c r="H1944" i="40" l="1"/>
  <c r="X1944" i="40" s="1"/>
  <c r="N1944" i="40" s="1"/>
  <c r="G1944" i="40" s="1"/>
  <c r="W1943" i="40"/>
  <c r="V1943" i="40"/>
  <c r="AT914" i="40" s="1"/>
  <c r="J1944" i="40"/>
  <c r="K1944" i="40" s="1"/>
  <c r="AZ914" i="40" l="1"/>
  <c r="AW914" i="40"/>
  <c r="BA914" i="40" s="1"/>
  <c r="AY914" i="40"/>
  <c r="BB914" i="40" s="1"/>
  <c r="O1944" i="40"/>
  <c r="I1944" i="40" l="1"/>
  <c r="L1944" i="40" s="1"/>
  <c r="R1944" i="40"/>
  <c r="S1944" i="40" s="1"/>
  <c r="T1944" i="40" s="1"/>
  <c r="M1944" i="40"/>
  <c r="P1944" i="40"/>
  <c r="Q1944" i="40"/>
  <c r="U1944" i="40" l="1"/>
  <c r="H1945" i="40"/>
  <c r="X1945" i="40" s="1"/>
  <c r="N1945" i="40" s="1"/>
  <c r="G1945" i="40" s="1"/>
  <c r="W1944" i="40"/>
  <c r="V1944" i="40"/>
  <c r="AT915" i="40" s="1"/>
  <c r="J1945" i="40"/>
  <c r="K1945" i="40" s="1"/>
  <c r="AW915" i="40" l="1"/>
  <c r="BA915" i="40" s="1"/>
  <c r="AY915" i="40"/>
  <c r="BB915" i="40" s="1"/>
  <c r="AZ915" i="40"/>
  <c r="O1945" i="40"/>
  <c r="I1945" i="40" l="1"/>
  <c r="R1945" i="40"/>
  <c r="S1945" i="40" s="1"/>
  <c r="T1945" i="40" s="1"/>
  <c r="L1945" i="40"/>
  <c r="Q1945" i="40"/>
  <c r="H1946" i="40" l="1"/>
  <c r="X1946" i="40" s="1"/>
  <c r="N1946" i="40" s="1"/>
  <c r="G1946" i="40" s="1"/>
  <c r="P1945" i="40"/>
  <c r="V1945" i="40" s="1"/>
  <c r="AT916" i="40" s="1"/>
  <c r="J1946" i="40"/>
  <c r="K1946" i="40" s="1"/>
  <c r="M1945" i="40"/>
  <c r="U1945" i="40" s="1"/>
  <c r="W1945" i="40" s="1"/>
  <c r="AY916" i="40" l="1"/>
  <c r="BB916" i="40" s="1"/>
  <c r="AW916" i="40"/>
  <c r="BA916" i="40" s="1"/>
  <c r="AZ916" i="40"/>
  <c r="O1946" i="40"/>
  <c r="Q1946" i="40"/>
  <c r="H1947" i="40" l="1"/>
  <c r="X1947" i="40" s="1"/>
  <c r="N1947" i="40" s="1"/>
  <c r="G1947" i="40" s="1"/>
  <c r="I1946" i="40"/>
  <c r="L1946" i="40" s="1"/>
  <c r="M1946" i="40" s="1"/>
  <c r="R1946" i="40"/>
  <c r="S1946" i="40" s="1"/>
  <c r="T1946" i="40" s="1"/>
  <c r="J1947" i="40"/>
  <c r="K1947" i="40" s="1"/>
  <c r="P1946" i="40"/>
  <c r="U1946" i="40" l="1"/>
  <c r="W1946" i="40" s="1"/>
  <c r="V1946" i="40"/>
  <c r="AT917" i="40" s="1"/>
  <c r="O1947" i="40"/>
  <c r="I1947" i="40" s="1"/>
  <c r="L1947" i="40" s="1"/>
  <c r="AW917" i="40" l="1"/>
  <c r="BA917" i="40" s="1"/>
  <c r="AY917" i="40"/>
  <c r="BB917" i="40" s="1"/>
  <c r="AZ917" i="40"/>
  <c r="R1947" i="40"/>
  <c r="S1947" i="40" s="1"/>
  <c r="T1947" i="40" s="1"/>
  <c r="M1947" i="40"/>
  <c r="P1947" i="40"/>
  <c r="V1947" i="40" s="1"/>
  <c r="AT918" i="40" s="1"/>
  <c r="Q1947" i="40"/>
  <c r="U1947" i="40" l="1"/>
  <c r="AZ918" i="40"/>
  <c r="AY918" i="40"/>
  <c r="BB918" i="40" s="1"/>
  <c r="AW918" i="40"/>
  <c r="BA918" i="40" s="1"/>
  <c r="H1948" i="40"/>
  <c r="X1948" i="40" s="1"/>
  <c r="N1948" i="40" s="1"/>
  <c r="G1948" i="40" s="1"/>
  <c r="W1947" i="40"/>
  <c r="J1948" i="40" l="1"/>
  <c r="K1948" i="40" s="1"/>
  <c r="O1948" i="40"/>
  <c r="I1948" i="40" l="1"/>
  <c r="R1948" i="40"/>
  <c r="S1948" i="40" s="1"/>
  <c r="T1948" i="40" s="1"/>
  <c r="L1948" i="40"/>
  <c r="Q1948" i="40"/>
  <c r="H1949" i="40" l="1"/>
  <c r="X1949" i="40" s="1"/>
  <c r="N1949" i="40" s="1"/>
  <c r="G1949" i="40" s="1"/>
  <c r="P1948" i="40"/>
  <c r="V1948" i="40" s="1"/>
  <c r="AT919" i="40" s="1"/>
  <c r="J1949" i="40"/>
  <c r="K1949" i="40" s="1"/>
  <c r="M1948" i="40"/>
  <c r="U1948" i="40" s="1"/>
  <c r="W1948" i="40" s="1"/>
  <c r="AY919" i="40" l="1"/>
  <c r="BB919" i="40" s="1"/>
  <c r="AZ919" i="40"/>
  <c r="AW919" i="40"/>
  <c r="BA919" i="40" s="1"/>
  <c r="O1949" i="40"/>
  <c r="I1949" i="40" l="1"/>
  <c r="L1949" i="40" s="1"/>
  <c r="R1949" i="40"/>
  <c r="S1949" i="40" s="1"/>
  <c r="T1949" i="40" s="1"/>
  <c r="M1949" i="40"/>
  <c r="U1949" i="40" s="1"/>
  <c r="P1949" i="40"/>
  <c r="Q1949" i="40"/>
  <c r="H1950" i="40" l="1"/>
  <c r="X1950" i="40" s="1"/>
  <c r="N1950" i="40" s="1"/>
  <c r="G1950" i="40" s="1"/>
  <c r="W1949" i="40"/>
  <c r="V1949" i="40"/>
  <c r="AT920" i="40" s="1"/>
  <c r="J1950" i="40"/>
  <c r="K1950" i="40" s="1"/>
  <c r="AZ920" i="40" l="1"/>
  <c r="AY920" i="40"/>
  <c r="BB920" i="40" s="1"/>
  <c r="AW920" i="40"/>
  <c r="BA920" i="40" s="1"/>
  <c r="AM520" i="40"/>
  <c r="AN520" i="40" s="1"/>
  <c r="AM887" i="40"/>
  <c r="AN887" i="40" s="1"/>
  <c r="O1950" i="40"/>
  <c r="I1950" i="40" l="1"/>
  <c r="L1950" i="40" s="1"/>
  <c r="R1950" i="40"/>
  <c r="S1950" i="40" s="1"/>
  <c r="T1950" i="40" s="1"/>
  <c r="M1950" i="40"/>
  <c r="U1950" i="40" s="1"/>
  <c r="P1950" i="40"/>
  <c r="Q1950" i="40"/>
  <c r="H1951" i="40" l="1"/>
  <c r="X1951" i="40" s="1"/>
  <c r="N1951" i="40" s="1"/>
  <c r="G1951" i="40" s="1"/>
  <c r="W1950" i="40"/>
  <c r="V1950" i="40"/>
  <c r="AT921" i="40" s="1"/>
  <c r="J1951" i="40"/>
  <c r="K1951" i="40" s="1"/>
  <c r="AZ921" i="40" l="1"/>
  <c r="AY921" i="40"/>
  <c r="BB921" i="40" s="1"/>
  <c r="AW921" i="40"/>
  <c r="BA921" i="40" s="1"/>
  <c r="AM521" i="40"/>
  <c r="AN521" i="40" s="1"/>
  <c r="AM888" i="40"/>
  <c r="AN888" i="40" s="1"/>
  <c r="O1951" i="40"/>
  <c r="I1951" i="40" l="1"/>
  <c r="R1951" i="40"/>
  <c r="S1951" i="40" s="1"/>
  <c r="T1951" i="40" s="1"/>
  <c r="L1951" i="40"/>
  <c r="Q1951" i="40"/>
  <c r="H1952" i="40" l="1"/>
  <c r="X1952" i="40" s="1"/>
  <c r="N1952" i="40" s="1"/>
  <c r="G1952" i="40" s="1"/>
  <c r="P1951" i="40"/>
  <c r="V1951" i="40" s="1"/>
  <c r="AT922" i="40" s="1"/>
  <c r="J1952" i="40"/>
  <c r="K1952" i="40" s="1"/>
  <c r="M1951" i="40"/>
  <c r="U1951" i="40" s="1"/>
  <c r="W1951" i="40" s="1"/>
  <c r="AZ922" i="40" l="1"/>
  <c r="AY922" i="40"/>
  <c r="BB922" i="40" s="1"/>
  <c r="AW922" i="40"/>
  <c r="BA922" i="40" s="1"/>
  <c r="AM522" i="40"/>
  <c r="AN522" i="40" s="1"/>
  <c r="AM889" i="40"/>
  <c r="AN889" i="40" s="1"/>
  <c r="O1952" i="40"/>
  <c r="I1952" i="40" l="1"/>
  <c r="L1952" i="40" s="1"/>
  <c r="P1952" i="40" s="1"/>
  <c r="R1952" i="40"/>
  <c r="S1952" i="40" s="1"/>
  <c r="T1952" i="40" s="1"/>
  <c r="Q1952" i="40"/>
  <c r="M1952" i="40" l="1"/>
  <c r="U1952" i="40" s="1"/>
  <c r="H1953" i="40"/>
  <c r="X1953" i="40" s="1"/>
  <c r="N1953" i="40" s="1"/>
  <c r="G1953" i="40" s="1"/>
  <c r="W1952" i="40"/>
  <c r="V1952" i="40"/>
  <c r="AT923" i="40" s="1"/>
  <c r="J1953" i="40"/>
  <c r="K1953" i="40" s="1"/>
  <c r="AZ923" i="40" l="1"/>
  <c r="AY923" i="40"/>
  <c r="BB923" i="40" s="1"/>
  <c r="AW923" i="40"/>
  <c r="BA923" i="40" s="1"/>
  <c r="AM523" i="40"/>
  <c r="AN523" i="40" s="1"/>
  <c r="AM890" i="40"/>
  <c r="AN890" i="40" s="1"/>
  <c r="O1953" i="40"/>
  <c r="I1953" i="40" l="1"/>
  <c r="L1953" i="40" s="1"/>
  <c r="R1953" i="40"/>
  <c r="S1953" i="40" s="1"/>
  <c r="T1953" i="40" s="1"/>
  <c r="M1953" i="40"/>
  <c r="P1953" i="40"/>
  <c r="Q1953" i="40"/>
  <c r="U1953" i="40" l="1"/>
  <c r="H1954" i="40"/>
  <c r="X1954" i="40" s="1"/>
  <c r="N1954" i="40" s="1"/>
  <c r="G1954" i="40" s="1"/>
  <c r="W1953" i="40"/>
  <c r="V1953" i="40"/>
  <c r="AT924" i="40" s="1"/>
  <c r="J1954" i="40"/>
  <c r="K1954" i="40" s="1"/>
  <c r="AY924" i="40" l="1"/>
  <c r="BB924" i="40" s="1"/>
  <c r="AZ924" i="40"/>
  <c r="AW924" i="40"/>
  <c r="BA924" i="40" s="1"/>
  <c r="AM524" i="40"/>
  <c r="AN524" i="40" s="1"/>
  <c r="AM891" i="40"/>
  <c r="AN891" i="40" s="1"/>
  <c r="O1954" i="40"/>
  <c r="I1954" i="40" l="1"/>
  <c r="L1954" i="40" s="1"/>
  <c r="R1954" i="40"/>
  <c r="S1954" i="40" s="1"/>
  <c r="T1954" i="40" s="1"/>
  <c r="M1954" i="40"/>
  <c r="P1954" i="40"/>
  <c r="Q1954" i="40"/>
  <c r="U1954" i="40" l="1"/>
  <c r="H1955" i="40"/>
  <c r="X1955" i="40" s="1"/>
  <c r="N1955" i="40" s="1"/>
  <c r="G1955" i="40" s="1"/>
  <c r="W1954" i="40"/>
  <c r="V1954" i="40"/>
  <c r="AT925" i="40" s="1"/>
  <c r="J1955" i="40"/>
  <c r="K1955" i="40" s="1"/>
  <c r="AY925" i="40" l="1"/>
  <c r="BB925" i="40" s="1"/>
  <c r="AZ925" i="40"/>
  <c r="AW925" i="40"/>
  <c r="BA925" i="40" s="1"/>
  <c r="AM892" i="40"/>
  <c r="AN892" i="40" s="1"/>
  <c r="AM525" i="40"/>
  <c r="AN525" i="40" s="1"/>
  <c r="O1955" i="40"/>
  <c r="I1955" i="40" l="1"/>
  <c r="L1955" i="40" s="1"/>
  <c r="R1955" i="40"/>
  <c r="S1955" i="40" s="1"/>
  <c r="T1955" i="40" s="1"/>
  <c r="M1955" i="40"/>
  <c r="U1955" i="40" s="1"/>
  <c r="P1955" i="40"/>
  <c r="Q1955" i="40"/>
  <c r="H1956" i="40" l="1"/>
  <c r="X1956" i="40" s="1"/>
  <c r="N1956" i="40" s="1"/>
  <c r="G1956" i="40" s="1"/>
  <c r="W1955" i="40"/>
  <c r="V1955" i="40"/>
  <c r="AT926" i="40" s="1"/>
  <c r="J1956" i="40"/>
  <c r="K1956" i="40" s="1"/>
  <c r="AY926" i="40" l="1"/>
  <c r="BB926" i="40" s="1"/>
  <c r="AZ926" i="40"/>
  <c r="AW926" i="40"/>
  <c r="BA926" i="40" s="1"/>
  <c r="AM893" i="40"/>
  <c r="AN893" i="40" s="1"/>
  <c r="AM526" i="40"/>
  <c r="AN526" i="40" s="1"/>
  <c r="O1956" i="40"/>
  <c r="I1956" i="40" l="1"/>
  <c r="L1956" i="40" s="1"/>
  <c r="R1956" i="40"/>
  <c r="S1956" i="40" s="1"/>
  <c r="T1956" i="40" s="1"/>
  <c r="M1956" i="40"/>
  <c r="U1956" i="40" s="1"/>
  <c r="P1956" i="40"/>
  <c r="Q1956" i="40"/>
  <c r="H1957" i="40" l="1"/>
  <c r="X1957" i="40" s="1"/>
  <c r="N1957" i="40" s="1"/>
  <c r="G1957" i="40" s="1"/>
  <c r="W1956" i="40"/>
  <c r="V1956" i="40"/>
  <c r="AT927" i="40" s="1"/>
  <c r="J1957" i="40"/>
  <c r="K1957" i="40" s="1"/>
  <c r="AY927" i="40" l="1"/>
  <c r="BB927" i="40" s="1"/>
  <c r="AZ927" i="40"/>
  <c r="AW927" i="40"/>
  <c r="BA927" i="40" s="1"/>
  <c r="AM894" i="40"/>
  <c r="AN894" i="40" s="1"/>
  <c r="AM527" i="40"/>
  <c r="AN527" i="40" s="1"/>
  <c r="O1957" i="40"/>
  <c r="I1957" i="40" l="1"/>
  <c r="L1957" i="40" s="1"/>
  <c r="R1957" i="40"/>
  <c r="S1957" i="40" s="1"/>
  <c r="T1957" i="40" s="1"/>
  <c r="M1957" i="40"/>
  <c r="U1957" i="40" s="1"/>
  <c r="P1957" i="40"/>
  <c r="Q1957" i="40"/>
  <c r="H1958" i="40" l="1"/>
  <c r="X1958" i="40" s="1"/>
  <c r="N1958" i="40" s="1"/>
  <c r="G1958" i="40" s="1"/>
  <c r="W1957" i="40"/>
  <c r="V1957" i="40"/>
  <c r="AT928" i="40" s="1"/>
  <c r="J1958" i="40"/>
  <c r="K1958" i="40" s="1"/>
  <c r="AZ928" i="40" l="1"/>
  <c r="AY928" i="40"/>
  <c r="BB928" i="40" s="1"/>
  <c r="AW928" i="40"/>
  <c r="BA928" i="40" s="1"/>
  <c r="AM528" i="40"/>
  <c r="AN528" i="40" s="1"/>
  <c r="AM895" i="40"/>
  <c r="AN895" i="40" s="1"/>
  <c r="O1958" i="40"/>
  <c r="I1958" i="40" l="1"/>
  <c r="L1958" i="40" s="1"/>
  <c r="R1958" i="40"/>
  <c r="S1958" i="40" s="1"/>
  <c r="T1958" i="40" s="1"/>
  <c r="M1958" i="40"/>
  <c r="U1958" i="40" s="1"/>
  <c r="P1958" i="40"/>
  <c r="Q1958" i="40"/>
  <c r="H1959" i="40" l="1"/>
  <c r="X1959" i="40" s="1"/>
  <c r="N1959" i="40" s="1"/>
  <c r="G1959" i="40" s="1"/>
  <c r="W1958" i="40"/>
  <c r="V1958" i="40"/>
  <c r="AT929" i="40" s="1"/>
  <c r="J1959" i="40"/>
  <c r="K1959" i="40" s="1"/>
  <c r="AZ929" i="40" l="1"/>
  <c r="AY929" i="40"/>
  <c r="BB929" i="40" s="1"/>
  <c r="AW929" i="40"/>
  <c r="BA929" i="40" s="1"/>
  <c r="AM896" i="40"/>
  <c r="AN896" i="40" s="1"/>
  <c r="AM529" i="40"/>
  <c r="AN529" i="40" s="1"/>
  <c r="O1959" i="40"/>
  <c r="I1959" i="40" l="1"/>
  <c r="L1959" i="40" s="1"/>
  <c r="R1959" i="40"/>
  <c r="S1959" i="40" s="1"/>
  <c r="T1959" i="40" s="1"/>
  <c r="M1959" i="40"/>
  <c r="U1959" i="40" s="1"/>
  <c r="P1959" i="40"/>
  <c r="Q1959" i="40"/>
  <c r="H1960" i="40" l="1"/>
  <c r="X1960" i="40" s="1"/>
  <c r="N1960" i="40" s="1"/>
  <c r="G1960" i="40" s="1"/>
  <c r="W1959" i="40"/>
  <c r="V1959" i="40"/>
  <c r="AT930" i="40" s="1"/>
  <c r="J1960" i="40"/>
  <c r="K1960" i="40" s="1"/>
  <c r="AZ930" i="40" l="1"/>
  <c r="AY930" i="40"/>
  <c r="BB930" i="40" s="1"/>
  <c r="AW930" i="40"/>
  <c r="BA930" i="40" s="1"/>
  <c r="AM897" i="40"/>
  <c r="AN897" i="40" s="1"/>
  <c r="AM530" i="40"/>
  <c r="AN530" i="40" s="1"/>
  <c r="O1960" i="40"/>
  <c r="I1960" i="40" l="1"/>
  <c r="L1960" i="40" s="1"/>
  <c r="R1960" i="40"/>
  <c r="S1960" i="40" s="1"/>
  <c r="T1960" i="40" s="1"/>
  <c r="M1960" i="40"/>
  <c r="P1960" i="40"/>
  <c r="Q1960" i="40"/>
  <c r="U1960" i="40" l="1"/>
  <c r="H1961" i="40"/>
  <c r="X1961" i="40" s="1"/>
  <c r="N1961" i="40" s="1"/>
  <c r="G1961" i="40" s="1"/>
  <c r="W1960" i="40"/>
  <c r="V1960" i="40"/>
  <c r="AT931" i="40" s="1"/>
  <c r="J1961" i="40"/>
  <c r="K1961" i="40" s="1"/>
  <c r="AY931" i="40" l="1"/>
  <c r="BB931" i="40" s="1"/>
  <c r="AZ931" i="40"/>
  <c r="AW931" i="40"/>
  <c r="BA931" i="40" s="1"/>
  <c r="AM898" i="40"/>
  <c r="AN898" i="40" s="1"/>
  <c r="AM531" i="40"/>
  <c r="AN531" i="40" s="1"/>
  <c r="O1961" i="40"/>
  <c r="I1961" i="40" l="1"/>
  <c r="R1961" i="40"/>
  <c r="S1961" i="40" s="1"/>
  <c r="T1961" i="40" s="1"/>
  <c r="L1961" i="40"/>
  <c r="Q1961" i="40"/>
  <c r="H1962" i="40" l="1"/>
  <c r="X1962" i="40" s="1"/>
  <c r="N1962" i="40" s="1"/>
  <c r="G1962" i="40" s="1"/>
  <c r="P1961" i="40"/>
  <c r="V1961" i="40" s="1"/>
  <c r="AT932" i="40" s="1"/>
  <c r="J1962" i="40"/>
  <c r="K1962" i="40" s="1"/>
  <c r="M1961" i="40"/>
  <c r="U1961" i="40" s="1"/>
  <c r="W1961" i="40" s="1"/>
  <c r="AZ932" i="40" l="1"/>
  <c r="AY932" i="40"/>
  <c r="BB932" i="40" s="1"/>
  <c r="AW932" i="40"/>
  <c r="BA932" i="40" s="1"/>
  <c r="AM899" i="40"/>
  <c r="AN899" i="40" s="1"/>
  <c r="AM532" i="40"/>
  <c r="AN532" i="40" s="1"/>
  <c r="O1962" i="40"/>
  <c r="I1962" i="40" l="1"/>
  <c r="L1962" i="40" s="1"/>
  <c r="R1962" i="40"/>
  <c r="S1962" i="40" s="1"/>
  <c r="T1962" i="40" s="1"/>
  <c r="M1962" i="40"/>
  <c r="P1962" i="40"/>
  <c r="Q1962" i="40"/>
  <c r="U1962" i="40" l="1"/>
  <c r="H1963" i="40"/>
  <c r="X1963" i="40" s="1"/>
  <c r="N1963" i="40" s="1"/>
  <c r="G1963" i="40" s="1"/>
  <c r="W1962" i="40"/>
  <c r="V1962" i="40"/>
  <c r="AT933" i="40" s="1"/>
  <c r="J1963" i="40"/>
  <c r="K1963" i="40" s="1"/>
  <c r="AZ933" i="40" l="1"/>
  <c r="AW933" i="40"/>
  <c r="BA933" i="40" s="1"/>
  <c r="AY933" i="40"/>
  <c r="BB933" i="40" s="1"/>
  <c r="AM900" i="40"/>
  <c r="AN900" i="40" s="1"/>
  <c r="AM533" i="40"/>
  <c r="AN533" i="40" s="1"/>
  <c r="O1963" i="40"/>
  <c r="I1963" i="40" l="1"/>
  <c r="R1963" i="40"/>
  <c r="S1963" i="40" s="1"/>
  <c r="T1963" i="40" s="1"/>
  <c r="L1963" i="40"/>
  <c r="Q1963" i="40"/>
  <c r="H1964" i="40" l="1"/>
  <c r="X1964" i="40" s="1"/>
  <c r="N1964" i="40" s="1"/>
  <c r="G1964" i="40" s="1"/>
  <c r="P1963" i="40"/>
  <c r="V1963" i="40" s="1"/>
  <c r="AT934" i="40" s="1"/>
  <c r="J1964" i="40"/>
  <c r="K1964" i="40" s="1"/>
  <c r="M1963" i="40"/>
  <c r="U1963" i="40" s="1"/>
  <c r="W1963" i="40" s="1"/>
  <c r="AZ934" i="40" l="1"/>
  <c r="AW934" i="40"/>
  <c r="BA934" i="40" s="1"/>
  <c r="AY934" i="40"/>
  <c r="BB934" i="40" s="1"/>
  <c r="AM901" i="40"/>
  <c r="AN901" i="40" s="1"/>
  <c r="AM534" i="40"/>
  <c r="AN534" i="40" s="1"/>
  <c r="O1964" i="40"/>
  <c r="I1964" i="40" l="1"/>
  <c r="L1964" i="40" s="1"/>
  <c r="R1964" i="40"/>
  <c r="S1964" i="40" s="1"/>
  <c r="T1964" i="40" s="1"/>
  <c r="M1964" i="40"/>
  <c r="U1964" i="40" s="1"/>
  <c r="P1964" i="40"/>
  <c r="Q1964" i="40"/>
  <c r="H1965" i="40" l="1"/>
  <c r="X1965" i="40" s="1"/>
  <c r="N1965" i="40" s="1"/>
  <c r="G1965" i="40" s="1"/>
  <c r="W1964" i="40"/>
  <c r="V1964" i="40"/>
  <c r="AT935" i="40" s="1"/>
  <c r="J1965" i="40"/>
  <c r="K1965" i="40" s="1"/>
  <c r="AZ935" i="40" l="1"/>
  <c r="AW935" i="40"/>
  <c r="BA935" i="40" s="1"/>
  <c r="AY935" i="40"/>
  <c r="BB935" i="40" s="1"/>
  <c r="AM902" i="40"/>
  <c r="AN902" i="40" s="1"/>
  <c r="AM535" i="40"/>
  <c r="AN535" i="40" s="1"/>
  <c r="O1965" i="40"/>
  <c r="I1965" i="40" l="1"/>
  <c r="R1965" i="40"/>
  <c r="S1965" i="40" s="1"/>
  <c r="T1965" i="40" s="1"/>
  <c r="L1965" i="40"/>
  <c r="Q1965" i="40"/>
  <c r="H1966" i="40" l="1"/>
  <c r="X1966" i="40" s="1"/>
  <c r="N1966" i="40" s="1"/>
  <c r="G1966" i="40" s="1"/>
  <c r="P1965" i="40"/>
  <c r="V1965" i="40" s="1"/>
  <c r="AT936" i="40" s="1"/>
  <c r="J1966" i="40"/>
  <c r="K1966" i="40" s="1"/>
  <c r="M1965" i="40"/>
  <c r="U1965" i="40" s="1"/>
  <c r="W1965" i="40" s="1"/>
  <c r="AY936" i="40" l="1"/>
  <c r="BB936" i="40" s="1"/>
  <c r="AZ936" i="40"/>
  <c r="AW936" i="40"/>
  <c r="BA936" i="40" s="1"/>
  <c r="AM536" i="40"/>
  <c r="AN536" i="40" s="1"/>
  <c r="AM903" i="40"/>
  <c r="AN903" i="40" s="1"/>
  <c r="O1966" i="40"/>
  <c r="I1966" i="40" l="1"/>
  <c r="L1966" i="40" s="1"/>
  <c r="R1966" i="40"/>
  <c r="S1966" i="40" s="1"/>
  <c r="T1966" i="40" s="1"/>
  <c r="M1966" i="40"/>
  <c r="U1966" i="40" s="1"/>
  <c r="P1966" i="40"/>
  <c r="Q1966" i="40"/>
  <c r="H1967" i="40" l="1"/>
  <c r="X1967" i="40" s="1"/>
  <c r="N1967" i="40" s="1"/>
  <c r="G1967" i="40" s="1"/>
  <c r="W1966" i="40"/>
  <c r="V1966" i="40"/>
  <c r="AT937" i="40" s="1"/>
  <c r="J1967" i="40"/>
  <c r="K1967" i="40" s="1"/>
  <c r="AZ937" i="40" l="1"/>
  <c r="AW937" i="40"/>
  <c r="BA937" i="40" s="1"/>
  <c r="AY937" i="40"/>
  <c r="BB937" i="40" s="1"/>
  <c r="AM537" i="40"/>
  <c r="AN537" i="40" s="1"/>
  <c r="AM904" i="40"/>
  <c r="AN904" i="40" s="1"/>
  <c r="O1967" i="40"/>
  <c r="I1967" i="40" l="1"/>
  <c r="L1967" i="40" s="1"/>
  <c r="R1967" i="40"/>
  <c r="S1967" i="40" s="1"/>
  <c r="T1967" i="40" s="1"/>
  <c r="M1967" i="40"/>
  <c r="P1967" i="40"/>
  <c r="Q1967" i="40"/>
  <c r="U1967" i="40" l="1"/>
  <c r="H1968" i="40"/>
  <c r="X1968" i="40" s="1"/>
  <c r="N1968" i="40" s="1"/>
  <c r="G1968" i="40" s="1"/>
  <c r="W1967" i="40"/>
  <c r="V1967" i="40"/>
  <c r="AT938" i="40" s="1"/>
  <c r="J1968" i="40"/>
  <c r="K1968" i="40" s="1"/>
  <c r="AZ938" i="40" l="1"/>
  <c r="AY938" i="40"/>
  <c r="BB938" i="40" s="1"/>
  <c r="AW938" i="40"/>
  <c r="BA938" i="40" s="1"/>
  <c r="AM538" i="40"/>
  <c r="AN538" i="40" s="1"/>
  <c r="AM905" i="40"/>
  <c r="AN905" i="40" s="1"/>
  <c r="O1968" i="40"/>
  <c r="I1968" i="40" l="1"/>
  <c r="R1968" i="40"/>
  <c r="S1968" i="40" s="1"/>
  <c r="T1968" i="40" s="1"/>
  <c r="L1968" i="40"/>
  <c r="M1968" i="40" s="1"/>
  <c r="U1968" i="40" s="1"/>
  <c r="Q1968" i="40"/>
  <c r="H1969" i="40" l="1"/>
  <c r="X1969" i="40" s="1"/>
  <c r="N1969" i="40" s="1"/>
  <c r="G1969" i="40" s="1"/>
  <c r="W1968" i="40"/>
  <c r="P1968" i="40"/>
  <c r="V1968" i="40" s="1"/>
  <c r="AT939" i="40" s="1"/>
  <c r="J1969" i="40"/>
  <c r="K1969" i="40" s="1"/>
  <c r="AZ939" i="40" l="1"/>
  <c r="AY939" i="40"/>
  <c r="BB939" i="40" s="1"/>
  <c r="AW939" i="40"/>
  <c r="BA939" i="40" s="1"/>
  <c r="AM539" i="40"/>
  <c r="AN539" i="40" s="1"/>
  <c r="AM906" i="40"/>
  <c r="AN906" i="40" s="1"/>
  <c r="O1969" i="40"/>
  <c r="I1969" i="40" l="1"/>
  <c r="L1969" i="40" s="1"/>
  <c r="R1969" i="40"/>
  <c r="S1969" i="40" s="1"/>
  <c r="T1969" i="40" s="1"/>
  <c r="M1969" i="40"/>
  <c r="U1969" i="40" s="1"/>
  <c r="P1969" i="40"/>
  <c r="Q1969" i="40"/>
  <c r="H1970" i="40" l="1"/>
  <c r="X1970" i="40" s="1"/>
  <c r="N1970" i="40" s="1"/>
  <c r="G1970" i="40" s="1"/>
  <c r="W1969" i="40"/>
  <c r="V1969" i="40"/>
  <c r="AT940" i="40" s="1"/>
  <c r="J1970" i="40"/>
  <c r="K1970" i="40" s="1"/>
  <c r="AZ940" i="40" l="1"/>
  <c r="AY940" i="40"/>
  <c r="BB940" i="40" s="1"/>
  <c r="AW940" i="40"/>
  <c r="BA940" i="40" s="1"/>
  <c r="AM540" i="40"/>
  <c r="AN540" i="40" s="1"/>
  <c r="AM907" i="40"/>
  <c r="AN907" i="40" s="1"/>
  <c r="O1970" i="40"/>
  <c r="I1970" i="40" l="1"/>
  <c r="L1970" i="40" s="1"/>
  <c r="R1970" i="40"/>
  <c r="S1970" i="40" s="1"/>
  <c r="T1970" i="40" s="1"/>
  <c r="M1970" i="40"/>
  <c r="U1970" i="40" s="1"/>
  <c r="P1970" i="40"/>
  <c r="Q1970" i="40"/>
  <c r="H1971" i="40" l="1"/>
  <c r="X1971" i="40" s="1"/>
  <c r="N1971" i="40" s="1"/>
  <c r="G1971" i="40" s="1"/>
  <c r="W1970" i="40"/>
  <c r="V1970" i="40"/>
  <c r="AT941" i="40" s="1"/>
  <c r="J1971" i="40"/>
  <c r="K1971" i="40" s="1"/>
  <c r="AZ941" i="40" l="1"/>
  <c r="AY941" i="40"/>
  <c r="BB941" i="40" s="1"/>
  <c r="AW941" i="40"/>
  <c r="BA941" i="40" s="1"/>
  <c r="AM541" i="40"/>
  <c r="AN541" i="40" s="1"/>
  <c r="AM908" i="40"/>
  <c r="AN908" i="40" s="1"/>
  <c r="O1971" i="40"/>
  <c r="I1971" i="40" l="1"/>
  <c r="L1971" i="40" s="1"/>
  <c r="R1971" i="40"/>
  <c r="S1971" i="40" s="1"/>
  <c r="T1971" i="40" s="1"/>
  <c r="M1971" i="40"/>
  <c r="U1971" i="40" s="1"/>
  <c r="P1971" i="40"/>
  <c r="Q1971" i="40"/>
  <c r="H1972" i="40" l="1"/>
  <c r="X1972" i="40" s="1"/>
  <c r="N1972" i="40" s="1"/>
  <c r="G1972" i="40" s="1"/>
  <c r="W1971" i="40"/>
  <c r="V1971" i="40"/>
  <c r="AT942" i="40" s="1"/>
  <c r="J1972" i="40"/>
  <c r="K1972" i="40" s="1"/>
  <c r="AZ942" i="40" l="1"/>
  <c r="AY942" i="40"/>
  <c r="BB942" i="40" s="1"/>
  <c r="AW942" i="40"/>
  <c r="BA942" i="40" s="1"/>
  <c r="AM542" i="40"/>
  <c r="AN542" i="40" s="1"/>
  <c r="AM909" i="40"/>
  <c r="AN909" i="40" s="1"/>
  <c r="O1972" i="40"/>
  <c r="Q1972" i="40"/>
  <c r="H1973" i="40" l="1"/>
  <c r="X1973" i="40" s="1"/>
  <c r="N1973" i="40" s="1"/>
  <c r="G1973" i="40" s="1"/>
  <c r="I1972" i="40"/>
  <c r="L1972" i="40" s="1"/>
  <c r="R1972" i="40"/>
  <c r="S1972" i="40" s="1"/>
  <c r="T1972" i="40" s="1"/>
  <c r="J1973" i="40"/>
  <c r="K1973" i="40" s="1"/>
  <c r="M1972" i="40"/>
  <c r="P1972" i="40"/>
  <c r="U1972" i="40" l="1"/>
  <c r="W1972" i="40" s="1"/>
  <c r="V1972" i="40"/>
  <c r="AT943" i="40" s="1"/>
  <c r="O1973" i="40"/>
  <c r="I1973" i="40" s="1"/>
  <c r="L1973" i="40" s="1"/>
  <c r="AZ943" i="40" l="1"/>
  <c r="AY943" i="40"/>
  <c r="BB943" i="40" s="1"/>
  <c r="AW943" i="40"/>
  <c r="BA943" i="40" s="1"/>
  <c r="AM543" i="40"/>
  <c r="AN543" i="40" s="1"/>
  <c r="AM910" i="40"/>
  <c r="AN910" i="40" s="1"/>
  <c r="R1973" i="40"/>
  <c r="S1973" i="40" s="1"/>
  <c r="T1973" i="40" s="1"/>
  <c r="M1973" i="40"/>
  <c r="U1973" i="40" s="1"/>
  <c r="P1973" i="40"/>
  <c r="V1973" i="40" s="1"/>
  <c r="AT944" i="40" s="1"/>
  <c r="Q1973" i="40"/>
  <c r="AY944" i="40" l="1"/>
  <c r="BB944" i="40" s="1"/>
  <c r="AZ944" i="40"/>
  <c r="AW944" i="40"/>
  <c r="BA944" i="40" s="1"/>
  <c r="AM544" i="40"/>
  <c r="AN544" i="40" s="1"/>
  <c r="AM911" i="40"/>
  <c r="AN911" i="40" s="1"/>
  <c r="H1974" i="40"/>
  <c r="X1974" i="40" s="1"/>
  <c r="N1974" i="40" s="1"/>
  <c r="G1974" i="40" s="1"/>
  <c r="W1973" i="40"/>
  <c r="J1974" i="40"/>
  <c r="K1974" i="40" s="1"/>
  <c r="O1974" i="40" l="1"/>
  <c r="I1974" i="40" l="1"/>
  <c r="R1974" i="40"/>
  <c r="S1974" i="40" s="1"/>
  <c r="T1974" i="40" s="1"/>
  <c r="L1974" i="40"/>
  <c r="M1974" i="40" s="1"/>
  <c r="U1974" i="40" s="1"/>
  <c r="Q1974" i="40"/>
  <c r="H1975" i="40" l="1"/>
  <c r="X1975" i="40" s="1"/>
  <c r="N1975" i="40" s="1"/>
  <c r="G1975" i="40" s="1"/>
  <c r="W1974" i="40"/>
  <c r="P1974" i="40"/>
  <c r="V1974" i="40" s="1"/>
  <c r="AT945" i="40" s="1"/>
  <c r="J1975" i="40"/>
  <c r="K1975" i="40" s="1"/>
  <c r="AY945" i="40" l="1"/>
  <c r="BB945" i="40" s="1"/>
  <c r="AZ945" i="40"/>
  <c r="AW945" i="40"/>
  <c r="BA945" i="40" s="1"/>
  <c r="AM912" i="40"/>
  <c r="AN912" i="40" s="1"/>
  <c r="AM545" i="40"/>
  <c r="AN545" i="40" s="1"/>
  <c r="O1975" i="40"/>
  <c r="I1975" i="40" l="1"/>
  <c r="L1975" i="40" s="1"/>
  <c r="R1975" i="40"/>
  <c r="S1975" i="40" s="1"/>
  <c r="T1975" i="40" s="1"/>
  <c r="M1975" i="40"/>
  <c r="U1975" i="40" s="1"/>
  <c r="P1975" i="40"/>
  <c r="Q1975" i="40"/>
  <c r="H1976" i="40" l="1"/>
  <c r="X1976" i="40" s="1"/>
  <c r="N1976" i="40" s="1"/>
  <c r="G1976" i="40" s="1"/>
  <c r="W1975" i="40"/>
  <c r="V1975" i="40"/>
  <c r="AT946" i="40" s="1"/>
  <c r="J1976" i="40"/>
  <c r="K1976" i="40" s="1"/>
  <c r="AY946" i="40" l="1"/>
  <c r="BB946" i="40" s="1"/>
  <c r="AW946" i="40"/>
  <c r="BA946" i="40" s="1"/>
  <c r="AZ946" i="40"/>
  <c r="AM913" i="40"/>
  <c r="AN913" i="40" s="1"/>
  <c r="AM546" i="40"/>
  <c r="AN546" i="40" s="1"/>
  <c r="O1976" i="40"/>
  <c r="I1976" i="40" l="1"/>
  <c r="L1976" i="40" s="1"/>
  <c r="R1976" i="40"/>
  <c r="S1976" i="40" s="1"/>
  <c r="T1976" i="40" s="1"/>
  <c r="M1976" i="40"/>
  <c r="P1976" i="40"/>
  <c r="Q1976" i="40"/>
  <c r="U1976" i="40" l="1"/>
  <c r="H1977" i="40"/>
  <c r="X1977" i="40" s="1"/>
  <c r="N1977" i="40" s="1"/>
  <c r="G1977" i="40" s="1"/>
  <c r="W1976" i="40"/>
  <c r="V1976" i="40"/>
  <c r="AT947" i="40" s="1"/>
  <c r="J1977" i="40"/>
  <c r="K1977" i="40" s="1"/>
  <c r="AY947" i="40" l="1"/>
  <c r="BB947" i="40" s="1"/>
  <c r="AZ947" i="40"/>
  <c r="AW947" i="40"/>
  <c r="BA947" i="40" s="1"/>
  <c r="AM914" i="40"/>
  <c r="AN914" i="40" s="1"/>
  <c r="AM547" i="40"/>
  <c r="AN547" i="40" s="1"/>
  <c r="O1977" i="40"/>
  <c r="I1977" i="40" l="1"/>
  <c r="L1977" i="40" s="1"/>
  <c r="R1977" i="40"/>
  <c r="M1977" i="40"/>
  <c r="P1977" i="40"/>
  <c r="Q1977" i="40"/>
  <c r="H1978" i="40" l="1"/>
  <c r="X1978" i="40" s="1"/>
  <c r="N1978" i="40" s="1"/>
  <c r="G1978" i="40" s="1"/>
  <c r="S1977" i="40"/>
  <c r="T1977" i="40" s="1"/>
  <c r="V1977" i="40"/>
  <c r="AT948" i="40" s="1"/>
  <c r="J1978" i="40"/>
  <c r="K1978" i="40" s="1"/>
  <c r="AY948" i="40" l="1"/>
  <c r="BB948" i="40" s="1"/>
  <c r="AZ948" i="40"/>
  <c r="AW948" i="40"/>
  <c r="BA948" i="40" s="1"/>
  <c r="AM915" i="40"/>
  <c r="AN915" i="40" s="1"/>
  <c r="AM548" i="40"/>
  <c r="AN548" i="40" s="1"/>
  <c r="U1977" i="40"/>
  <c r="W1977" i="40" s="1"/>
  <c r="O1978" i="40"/>
  <c r="I1978" i="40" s="1"/>
  <c r="L1978" i="40" s="1"/>
  <c r="R1978" i="40" l="1"/>
  <c r="M1978" i="40"/>
  <c r="P1978" i="40"/>
  <c r="V1978" i="40" s="1"/>
  <c r="AT949" i="40" s="1"/>
  <c r="Q1978" i="40"/>
  <c r="AY949" i="40" l="1"/>
  <c r="BB949" i="40" s="1"/>
  <c r="AZ949" i="40"/>
  <c r="AW949" i="40"/>
  <c r="BA949" i="40" s="1"/>
  <c r="AM916" i="40"/>
  <c r="AN916" i="40" s="1"/>
  <c r="AM549" i="40"/>
  <c r="AN549" i="40" s="1"/>
  <c r="H1979" i="40"/>
  <c r="X1979" i="40" s="1"/>
  <c r="N1979" i="40" s="1"/>
  <c r="G1979" i="40" s="1"/>
  <c r="S1978" i="40"/>
  <c r="T1978" i="40"/>
  <c r="J1979" i="40"/>
  <c r="K1979" i="40" s="1"/>
  <c r="U1978" i="40" l="1"/>
  <c r="W1978" i="40" s="1"/>
  <c r="O1979" i="40"/>
  <c r="I1979" i="40" s="1"/>
  <c r="L1979" i="40" s="1"/>
  <c r="R1979" i="40" l="1"/>
  <c r="M1979" i="40"/>
  <c r="P1979" i="40"/>
  <c r="V1979" i="40" s="1"/>
  <c r="AT950" i="40" s="1"/>
  <c r="Q1979" i="40"/>
  <c r="AY950" i="40" l="1"/>
  <c r="BB950" i="40" s="1"/>
  <c r="AZ950" i="40"/>
  <c r="AW950" i="40"/>
  <c r="BA950" i="40" s="1"/>
  <c r="AM917" i="40"/>
  <c r="AN917" i="40" s="1"/>
  <c r="AM550" i="40"/>
  <c r="AN550" i="40" s="1"/>
  <c r="H1980" i="40"/>
  <c r="X1980" i="40" s="1"/>
  <c r="N1980" i="40" s="1"/>
  <c r="G1980" i="40" s="1"/>
  <c r="S1979" i="40"/>
  <c r="T1979" i="40" s="1"/>
  <c r="J1980" i="40"/>
  <c r="K1980" i="40" s="1"/>
  <c r="U1979" i="40" l="1"/>
  <c r="W1979" i="40" s="1"/>
  <c r="O1980" i="40"/>
  <c r="I1980" i="40" s="1"/>
  <c r="L1980" i="40" s="1"/>
  <c r="R1980" i="40" l="1"/>
  <c r="S1980" i="40" s="1"/>
  <c r="T1980" i="40" s="1"/>
  <c r="M1980" i="40"/>
  <c r="U1980" i="40" s="1"/>
  <c r="P1980" i="40"/>
  <c r="V1980" i="40" s="1"/>
  <c r="Q1980" i="40"/>
  <c r="H1981" i="40" l="1"/>
  <c r="X1981" i="40" s="1"/>
  <c r="N1981" i="40" s="1"/>
  <c r="G1981" i="40" s="1"/>
  <c r="W1980" i="40"/>
  <c r="J1981" i="40"/>
  <c r="K1981" i="40" s="1"/>
  <c r="O1981" i="40" l="1"/>
  <c r="I1981" i="40" l="1"/>
  <c r="L1981" i="40" s="1"/>
  <c r="R1981" i="40"/>
  <c r="S1981" i="40" s="1"/>
  <c r="T1981" i="40" s="1"/>
  <c r="M1981" i="40"/>
  <c r="U1981" i="40" s="1"/>
  <c r="P1981" i="40"/>
  <c r="Q1981" i="40"/>
  <c r="H1982" i="40" l="1"/>
  <c r="X1982" i="40" s="1"/>
  <c r="N1982" i="40" s="1"/>
  <c r="G1982" i="40" s="1"/>
  <c r="W1981" i="40"/>
  <c r="V1981" i="40"/>
  <c r="J1982" i="40"/>
  <c r="K1982" i="40" s="1"/>
  <c r="O1982" i="40" l="1"/>
  <c r="I1982" i="40" l="1"/>
  <c r="L1982" i="40" s="1"/>
  <c r="R1982" i="40"/>
  <c r="S1982" i="40" s="1"/>
  <c r="T1982" i="40" s="1"/>
  <c r="M1982" i="40"/>
  <c r="U1982" i="40" s="1"/>
  <c r="P1982" i="40"/>
  <c r="Q1982" i="40"/>
  <c r="H1983" i="40" l="1"/>
  <c r="X1983" i="40" s="1"/>
  <c r="N1983" i="40" s="1"/>
  <c r="G1983" i="40" s="1"/>
  <c r="W1982" i="40"/>
  <c r="V1982" i="40"/>
  <c r="J1983" i="40"/>
  <c r="K1983" i="40" s="1"/>
  <c r="O1983" i="40" l="1"/>
  <c r="I1983" i="40" l="1"/>
  <c r="L1983" i="40" s="1"/>
  <c r="R1983" i="40"/>
  <c r="S1983" i="40" s="1"/>
  <c r="T1983" i="40" s="1"/>
  <c r="M1983" i="40"/>
  <c r="U1983" i="40" s="1"/>
  <c r="P1983" i="40"/>
  <c r="Q1983" i="40"/>
  <c r="H1984" i="40" l="1"/>
  <c r="X1984" i="40" s="1"/>
  <c r="N1984" i="40" s="1"/>
  <c r="G1984" i="40" s="1"/>
  <c r="W1983" i="40"/>
  <c r="V1983" i="40"/>
  <c r="J1984" i="40"/>
  <c r="K1984" i="40" s="1"/>
  <c r="O1984" i="40" l="1"/>
  <c r="I1984" i="40" l="1"/>
  <c r="L1984" i="40" s="1"/>
  <c r="R1984" i="40"/>
  <c r="S1984" i="40" s="1"/>
  <c r="T1984" i="40" s="1"/>
  <c r="M1984" i="40"/>
  <c r="U1984" i="40" s="1"/>
  <c r="P1984" i="40"/>
  <c r="Q1984" i="40"/>
  <c r="H1985" i="40" l="1"/>
  <c r="X1985" i="40" s="1"/>
  <c r="N1985" i="40" s="1"/>
  <c r="G1985" i="40" s="1"/>
  <c r="W1984" i="40"/>
  <c r="V1984" i="40"/>
  <c r="J1985" i="40"/>
  <c r="K1985" i="40" s="1"/>
  <c r="O1985" i="40" l="1"/>
  <c r="I1985" i="40" l="1"/>
  <c r="L1985" i="40" s="1"/>
  <c r="R1985" i="40"/>
  <c r="S1985" i="40" s="1"/>
  <c r="T1985" i="40" s="1"/>
  <c r="M1985" i="40"/>
  <c r="U1985" i="40" s="1"/>
  <c r="P1985" i="40"/>
  <c r="Q1985" i="40"/>
  <c r="H1986" i="40" l="1"/>
  <c r="X1986" i="40" s="1"/>
  <c r="N1986" i="40" s="1"/>
  <c r="G1986" i="40" s="1"/>
  <c r="W1985" i="40"/>
  <c r="V1985" i="40"/>
  <c r="J1986" i="40"/>
  <c r="K1986" i="40" s="1"/>
  <c r="O1986" i="40" l="1"/>
  <c r="I1986" i="40" l="1"/>
  <c r="L1986" i="40" s="1"/>
  <c r="P1986" i="40" s="1"/>
  <c r="R1986" i="40"/>
  <c r="S1986" i="40" s="1"/>
  <c r="T1986" i="40" s="1"/>
  <c r="Q1986" i="40"/>
  <c r="H1987" i="40" l="1"/>
  <c r="X1987" i="40" s="1"/>
  <c r="N1987" i="40" s="1"/>
  <c r="G1987" i="40" s="1"/>
  <c r="M1986" i="40"/>
  <c r="U1986" i="40" s="1"/>
  <c r="W1986" i="40" s="1"/>
  <c r="V1986" i="40"/>
  <c r="J1987" i="40"/>
  <c r="K1987" i="40" s="1"/>
  <c r="O1987" i="40" l="1"/>
  <c r="I1987" i="40" l="1"/>
  <c r="L1987" i="40" s="1"/>
  <c r="R1987" i="40"/>
  <c r="S1987" i="40" s="1"/>
  <c r="T1987" i="40" s="1"/>
  <c r="M1987" i="40"/>
  <c r="U1987" i="40" s="1"/>
  <c r="P1987" i="40"/>
  <c r="Q1987" i="40"/>
  <c r="H1988" i="40" l="1"/>
  <c r="X1988" i="40" s="1"/>
  <c r="N1988" i="40" s="1"/>
  <c r="G1988" i="40" s="1"/>
  <c r="W1987" i="40"/>
  <c r="V1987" i="40"/>
  <c r="J1988" i="40"/>
  <c r="K1988" i="40" s="1"/>
  <c r="O1988" i="40" l="1"/>
  <c r="I1988" i="40" l="1"/>
  <c r="L1988" i="40" s="1"/>
  <c r="R1988" i="40"/>
  <c r="S1988" i="40" s="1"/>
  <c r="T1988" i="40" s="1"/>
  <c r="M1988" i="40"/>
  <c r="U1988" i="40" s="1"/>
  <c r="P1988" i="40"/>
  <c r="Q1988" i="40"/>
  <c r="H1989" i="40" l="1"/>
  <c r="X1989" i="40" s="1"/>
  <c r="N1989" i="40" s="1"/>
  <c r="G1989" i="40" s="1"/>
  <c r="W1988" i="40"/>
  <c r="V1988" i="40"/>
  <c r="J1989" i="40"/>
  <c r="K1989" i="40" s="1"/>
  <c r="O1989" i="40" l="1"/>
  <c r="I1989" i="40" l="1"/>
  <c r="L1989" i="40" s="1"/>
  <c r="R1989" i="40"/>
  <c r="S1989" i="40" s="1"/>
  <c r="T1989" i="40" s="1"/>
  <c r="M1989" i="40"/>
  <c r="U1989" i="40" s="1"/>
  <c r="P1989" i="40"/>
  <c r="Q1989" i="40"/>
  <c r="H1990" i="40" l="1"/>
  <c r="X1990" i="40" s="1"/>
  <c r="N1990" i="40" s="1"/>
  <c r="G1990" i="40" s="1"/>
  <c r="W1989" i="40"/>
  <c r="V1989" i="40"/>
  <c r="J1990" i="40"/>
  <c r="K1990" i="40" s="1"/>
  <c r="O1990" i="40" l="1"/>
  <c r="I1990" i="40" l="1"/>
  <c r="R1990" i="40"/>
  <c r="S1990" i="40" s="1"/>
  <c r="T1990" i="40" s="1"/>
  <c r="L1990" i="40"/>
  <c r="Q1990" i="40"/>
  <c r="H1991" i="40" l="1"/>
  <c r="X1991" i="40" s="1"/>
  <c r="N1991" i="40" s="1"/>
  <c r="G1991" i="40" s="1"/>
  <c r="P1990" i="40"/>
  <c r="V1990" i="40" s="1"/>
  <c r="J1991" i="40"/>
  <c r="K1991" i="40" s="1"/>
  <c r="M1990" i="40"/>
  <c r="U1990" i="40" s="1"/>
  <c r="W1990" i="40" s="1"/>
  <c r="O1991" i="40" l="1"/>
  <c r="I1991" i="40" l="1"/>
  <c r="L1991" i="40" s="1"/>
  <c r="R1991" i="40"/>
  <c r="S1991" i="40" s="1"/>
  <c r="T1991" i="40" s="1"/>
  <c r="M1991" i="40"/>
  <c r="U1991" i="40" s="1"/>
  <c r="P1991" i="40"/>
  <c r="Q1991" i="40"/>
  <c r="H1992" i="40" l="1"/>
  <c r="X1992" i="40" s="1"/>
  <c r="N1992" i="40" s="1"/>
  <c r="G1992" i="40" s="1"/>
  <c r="W1991" i="40"/>
  <c r="V1991" i="40"/>
  <c r="J1992" i="40"/>
  <c r="K1992" i="40" s="1"/>
  <c r="O1992" i="40" l="1"/>
  <c r="I1992" i="40" l="1"/>
  <c r="L1992" i="40" s="1"/>
  <c r="R1992" i="40"/>
  <c r="S1992" i="40" s="1"/>
  <c r="T1992" i="40" s="1"/>
  <c r="M1992" i="40"/>
  <c r="U1992" i="40" s="1"/>
  <c r="P1992" i="40"/>
  <c r="Q1992" i="40"/>
  <c r="H1993" i="40" l="1"/>
  <c r="X1993" i="40" s="1"/>
  <c r="N1993" i="40" s="1"/>
  <c r="G1993" i="40" s="1"/>
  <c r="W1992" i="40"/>
  <c r="V1992" i="40"/>
  <c r="J1993" i="40"/>
  <c r="K1993" i="40" s="1"/>
  <c r="O1993" i="40" l="1"/>
  <c r="I1993" i="40" l="1"/>
  <c r="L1993" i="40" s="1"/>
  <c r="R1993" i="40"/>
  <c r="S1993" i="40" s="1"/>
  <c r="T1993" i="40" s="1"/>
  <c r="M1993" i="40"/>
  <c r="U1993" i="40" s="1"/>
  <c r="P1993" i="40"/>
  <c r="Q1993" i="40"/>
  <c r="H1994" i="40" l="1"/>
  <c r="X1994" i="40" s="1"/>
  <c r="N1994" i="40" s="1"/>
  <c r="G1994" i="40" s="1"/>
  <c r="W1993" i="40"/>
  <c r="V1993" i="40"/>
  <c r="J1994" i="40"/>
  <c r="K1994" i="40" s="1"/>
  <c r="O1994" i="40" l="1"/>
  <c r="I1994" i="40" l="1"/>
  <c r="L1994" i="40" s="1"/>
  <c r="R1994" i="40"/>
  <c r="S1994" i="40" s="1"/>
  <c r="T1994" i="40" s="1"/>
  <c r="M1994" i="40"/>
  <c r="U1994" i="40" s="1"/>
  <c r="P1994" i="40"/>
  <c r="Q1994" i="40"/>
  <c r="H1995" i="40" l="1"/>
  <c r="X1995" i="40" s="1"/>
  <c r="N1995" i="40" s="1"/>
  <c r="G1995" i="40" s="1"/>
  <c r="W1994" i="40"/>
  <c r="V1994" i="40"/>
  <c r="J1995" i="40"/>
  <c r="K1995" i="40" s="1"/>
  <c r="O1995" i="40" l="1"/>
  <c r="I1995" i="40" l="1"/>
  <c r="R1995" i="40"/>
  <c r="S1995" i="40" s="1"/>
  <c r="T1995" i="40" s="1"/>
  <c r="L1995" i="40"/>
  <c r="Q1995" i="40"/>
  <c r="H1996" i="40" l="1"/>
  <c r="X1996" i="40" s="1"/>
  <c r="N1996" i="40" s="1"/>
  <c r="G1996" i="40" s="1"/>
  <c r="P1995" i="40"/>
  <c r="V1995" i="40" s="1"/>
  <c r="J1996" i="40"/>
  <c r="K1996" i="40" s="1"/>
  <c r="M1995" i="40"/>
  <c r="U1995" i="40" s="1"/>
  <c r="W1995" i="40" s="1"/>
  <c r="O1996" i="40" l="1"/>
  <c r="I1996" i="40" l="1"/>
  <c r="L1996" i="40" s="1"/>
  <c r="R1996" i="40"/>
  <c r="S1996" i="40" s="1"/>
  <c r="T1996" i="40" s="1"/>
  <c r="M1996" i="40"/>
  <c r="P1996" i="40"/>
  <c r="Q1996" i="40"/>
  <c r="U1996" i="40" l="1"/>
  <c r="H1997" i="40"/>
  <c r="X1997" i="40" s="1"/>
  <c r="N1997" i="40" s="1"/>
  <c r="G1997" i="40" s="1"/>
  <c r="W1996" i="40"/>
  <c r="V1996" i="40"/>
  <c r="J1997" i="40"/>
  <c r="K1997" i="40" s="1"/>
  <c r="O1997" i="40" l="1"/>
  <c r="I1997" i="40" l="1"/>
  <c r="L1997" i="40" s="1"/>
  <c r="R1997" i="40"/>
  <c r="S1997" i="40" s="1"/>
  <c r="T1997" i="40" s="1"/>
  <c r="M1997" i="40"/>
  <c r="U1997" i="40" s="1"/>
  <c r="P1997" i="40"/>
  <c r="Q1997" i="40"/>
  <c r="H1998" i="40" l="1"/>
  <c r="X1998" i="40" s="1"/>
  <c r="N1998" i="40" s="1"/>
  <c r="G1998" i="40" s="1"/>
  <c r="W1997" i="40"/>
  <c r="V1997" i="40"/>
  <c r="J1998" i="40"/>
  <c r="K1998" i="40" s="1"/>
  <c r="O1998" i="40" l="1"/>
  <c r="I1998" i="40" l="1"/>
  <c r="L1998" i="40" s="1"/>
  <c r="R1998" i="40"/>
  <c r="S1998" i="40" s="1"/>
  <c r="T1998" i="40" s="1"/>
  <c r="M1998" i="40"/>
  <c r="U1998" i="40" s="1"/>
  <c r="P1998" i="40"/>
  <c r="Q1998" i="40"/>
  <c r="H1999" i="40" l="1"/>
  <c r="X1999" i="40" s="1"/>
  <c r="N1999" i="40" s="1"/>
  <c r="G1999" i="40" s="1"/>
  <c r="W1998" i="40"/>
  <c r="V1998" i="40"/>
  <c r="J1999" i="40"/>
  <c r="K1999" i="40" s="1"/>
  <c r="O1999" i="40" l="1"/>
  <c r="I1999" i="40" l="1"/>
  <c r="R1999" i="40"/>
  <c r="S1999" i="40" s="1"/>
  <c r="T1999" i="40" s="1"/>
  <c r="L1999" i="40"/>
  <c r="Q1999" i="40"/>
  <c r="H2000" i="40" l="1"/>
  <c r="X2000" i="40" s="1"/>
  <c r="N2000" i="40" s="1"/>
  <c r="G2000" i="40" s="1"/>
  <c r="P1999" i="40"/>
  <c r="V1999" i="40" s="1"/>
  <c r="J2000" i="40"/>
  <c r="K2000" i="40" s="1"/>
  <c r="M1999" i="40"/>
  <c r="U1999" i="40" s="1"/>
  <c r="W1999" i="40" s="1"/>
  <c r="O2000" i="40" l="1"/>
  <c r="Q2000" i="40"/>
  <c r="H2001" i="40" l="1"/>
  <c r="X2001" i="40" s="1"/>
  <c r="N2001" i="40" s="1"/>
  <c r="G2001" i="40" s="1"/>
  <c r="I2000" i="40"/>
  <c r="L2000" i="40" s="1"/>
  <c r="R2000" i="40"/>
  <c r="S2000" i="40" s="1"/>
  <c r="T2000" i="40" s="1"/>
  <c r="J2001" i="40"/>
  <c r="K2001" i="40" s="1"/>
  <c r="M2000" i="40"/>
  <c r="U2000" i="40" s="1"/>
  <c r="W2000" i="40" s="1"/>
  <c r="P2000" i="40"/>
  <c r="V2000" i="40" l="1"/>
  <c r="O2001" i="40"/>
  <c r="I2001" i="40" s="1"/>
  <c r="L2001" i="40" s="1"/>
  <c r="R2001" i="40" l="1"/>
  <c r="S2001" i="40" s="1"/>
  <c r="T2001" i="40" s="1"/>
  <c r="M2001" i="40"/>
  <c r="U2001" i="40" s="1"/>
  <c r="P2001" i="40"/>
  <c r="V2001" i="40" s="1"/>
  <c r="Q2001" i="40"/>
  <c r="H2002" i="40" l="1"/>
  <c r="X2002" i="40" s="1"/>
  <c r="N2002" i="40" s="1"/>
  <c r="G2002" i="40" s="1"/>
  <c r="W2001" i="40"/>
  <c r="J2002" i="40"/>
  <c r="K2002" i="40" s="1"/>
  <c r="O2002" i="40" l="1"/>
  <c r="I2002" i="40" l="1"/>
  <c r="L2002" i="40" s="1"/>
  <c r="R2002" i="40"/>
  <c r="S2002" i="40" s="1"/>
  <c r="T2002" i="40" s="1"/>
  <c r="M2002" i="40"/>
  <c r="U2002" i="40" s="1"/>
  <c r="P2002" i="40"/>
  <c r="Q2002" i="40"/>
  <c r="H2003" i="40" l="1"/>
  <c r="X2003" i="40" s="1"/>
  <c r="N2003" i="40" s="1"/>
  <c r="G2003" i="40" s="1"/>
  <c r="W2002" i="40"/>
  <c r="V2002" i="40"/>
  <c r="J2003" i="40"/>
  <c r="K2003" i="40" s="1"/>
  <c r="O2003" i="40" l="1"/>
  <c r="I2003" i="40" l="1"/>
  <c r="L2003" i="40" s="1"/>
  <c r="R2003" i="40"/>
  <c r="S2003" i="40" s="1"/>
  <c r="T2003" i="40" s="1"/>
  <c r="M2003" i="40"/>
  <c r="U2003" i="40" s="1"/>
  <c r="P2003" i="40"/>
  <c r="Q2003" i="40"/>
  <c r="H2004" i="40" l="1"/>
  <c r="X2004" i="40" s="1"/>
  <c r="N2004" i="40" s="1"/>
  <c r="G2004" i="40" s="1"/>
  <c r="W2003" i="40"/>
  <c r="V2003" i="40"/>
  <c r="J2004" i="40"/>
  <c r="K2004" i="40" s="1"/>
  <c r="O2004" i="40" l="1"/>
  <c r="I2004" i="40" l="1"/>
  <c r="R2004" i="40"/>
  <c r="S2004" i="40" s="1"/>
  <c r="T2004" i="40" s="1"/>
  <c r="L2004" i="40"/>
  <c r="Q2004" i="40"/>
  <c r="H2005" i="40" l="1"/>
  <c r="X2005" i="40" s="1"/>
  <c r="N2005" i="40" s="1"/>
  <c r="G2005" i="40" s="1"/>
  <c r="P2004" i="40"/>
  <c r="V2004" i="40" s="1"/>
  <c r="J2005" i="40"/>
  <c r="K2005" i="40" s="1"/>
  <c r="M2004" i="40"/>
  <c r="U2004" i="40" s="1"/>
  <c r="W2004" i="40" s="1"/>
  <c r="O2005" i="40" l="1"/>
  <c r="I2005" i="40" l="1"/>
  <c r="L2005" i="40" s="1"/>
  <c r="R2005" i="40"/>
  <c r="S2005" i="40" s="1"/>
  <c r="T2005" i="40" s="1"/>
  <c r="M2005" i="40"/>
  <c r="U2005" i="40" s="1"/>
  <c r="P2005" i="40"/>
  <c r="Q2005" i="40"/>
  <c r="H2006" i="40" l="1"/>
  <c r="X2006" i="40" s="1"/>
  <c r="N2006" i="40" s="1"/>
  <c r="G2006" i="40" s="1"/>
  <c r="W2005" i="40"/>
  <c r="V2005" i="40"/>
  <c r="J2006" i="40"/>
  <c r="K2006" i="40" s="1"/>
  <c r="O2006" i="40" l="1"/>
  <c r="Q2006" i="40"/>
  <c r="H2007" i="40" l="1"/>
  <c r="X2007" i="40" s="1"/>
  <c r="N2007" i="40" s="1"/>
  <c r="G2007" i="40" s="1"/>
  <c r="I2006" i="40"/>
  <c r="L2006" i="40" s="1"/>
  <c r="R2006" i="40"/>
  <c r="S2006" i="40" s="1"/>
  <c r="T2006" i="40" s="1"/>
  <c r="J2007" i="40"/>
  <c r="K2007" i="40" s="1"/>
  <c r="M2006" i="40"/>
  <c r="P2006" i="40"/>
  <c r="U2006" i="40" l="1"/>
  <c r="W2006" i="40" s="1"/>
  <c r="V2006" i="40"/>
  <c r="O2007" i="40"/>
  <c r="I2007" i="40" s="1"/>
  <c r="L2007" i="40" s="1"/>
  <c r="R2007" i="40" l="1"/>
  <c r="S2007" i="40" s="1"/>
  <c r="T2007" i="40" s="1"/>
  <c r="M2007" i="40"/>
  <c r="U2007" i="40" s="1"/>
  <c r="P2007" i="40"/>
  <c r="V2007" i="40" s="1"/>
  <c r="Q2007" i="40"/>
  <c r="H2008" i="40" l="1"/>
  <c r="X2008" i="40" s="1"/>
  <c r="N2008" i="40" s="1"/>
  <c r="G2008" i="40" s="1"/>
  <c r="W2007" i="40"/>
  <c r="J2008" i="40"/>
  <c r="K2008" i="40" s="1"/>
  <c r="O2008" i="40" l="1"/>
  <c r="I2008" i="40" l="1"/>
  <c r="L2008" i="40" s="1"/>
  <c r="R2008" i="40"/>
  <c r="S2008" i="40" s="1"/>
  <c r="T2008" i="40" s="1"/>
  <c r="M2008" i="40"/>
  <c r="U2008" i="40" s="1"/>
  <c r="P2008" i="40"/>
  <c r="Q2008" i="40"/>
  <c r="H2009" i="40" l="1"/>
  <c r="X2009" i="40" s="1"/>
  <c r="N2009" i="40" s="1"/>
  <c r="G2009" i="40" s="1"/>
  <c r="W2008" i="40"/>
  <c r="V2008" i="40"/>
  <c r="J2009" i="40"/>
  <c r="K2009" i="40" s="1"/>
  <c r="O2009" i="40" l="1"/>
  <c r="I2009" i="40" l="1"/>
  <c r="L2009" i="40" s="1"/>
  <c r="M2009" i="40" s="1"/>
  <c r="U2009" i="40" s="1"/>
  <c r="R2009" i="40"/>
  <c r="S2009" i="40" s="1"/>
  <c r="T2009" i="40" s="1"/>
  <c r="Q2009" i="40"/>
  <c r="P2009" i="40" l="1"/>
  <c r="H2010" i="40"/>
  <c r="X2010" i="40" s="1"/>
  <c r="N2010" i="40" s="1"/>
  <c r="G2010" i="40" s="1"/>
  <c r="W2009" i="40"/>
  <c r="V2009" i="40"/>
  <c r="J2010" i="40"/>
  <c r="K2010" i="40" s="1"/>
  <c r="O2010" i="40" l="1"/>
  <c r="I2010" i="40" l="1"/>
  <c r="L2010" i="40" s="1"/>
  <c r="R2010" i="40"/>
  <c r="S2010" i="40" s="1"/>
  <c r="T2010" i="40" s="1"/>
  <c r="M2010" i="40"/>
  <c r="P2010" i="40"/>
  <c r="Q2010" i="40"/>
  <c r="U2010" i="40" l="1"/>
  <c r="H2011" i="40"/>
  <c r="X2011" i="40" s="1"/>
  <c r="N2011" i="40" s="1"/>
  <c r="G2011" i="40" s="1"/>
  <c r="W2010" i="40"/>
  <c r="V2010" i="40"/>
  <c r="J2011" i="40"/>
  <c r="K2011" i="40" s="1"/>
  <c r="O2011" i="40" l="1"/>
  <c r="I2011" i="40" l="1"/>
  <c r="L2011" i="40" s="1"/>
  <c r="R2011" i="40"/>
  <c r="S2011" i="40" s="1"/>
  <c r="T2011" i="40" s="1"/>
  <c r="M2011" i="40"/>
  <c r="P2011" i="40"/>
  <c r="Q2011" i="40"/>
  <c r="U2011" i="40" l="1"/>
  <c r="H2012" i="40"/>
  <c r="X2012" i="40" s="1"/>
  <c r="N2012" i="40" s="1"/>
  <c r="G2012" i="40" s="1"/>
  <c r="W2011" i="40"/>
  <c r="V2011" i="40"/>
  <c r="J2012" i="40"/>
  <c r="K2012" i="40" s="1"/>
  <c r="O2012" i="40" l="1"/>
  <c r="Q2012" i="40"/>
  <c r="H2013" i="40" l="1"/>
  <c r="X2013" i="40" s="1"/>
  <c r="N2013" i="40" s="1"/>
  <c r="G2013" i="40" s="1"/>
  <c r="I2012" i="40"/>
  <c r="R2012" i="40"/>
  <c r="S2012" i="40" s="1"/>
  <c r="T2012" i="40" s="1"/>
  <c r="L2012" i="40"/>
  <c r="J2013" i="40" l="1"/>
  <c r="K2013" i="40" s="1"/>
  <c r="P2012" i="40"/>
  <c r="V2012" i="40" s="1"/>
  <c r="M2012" i="40"/>
  <c r="U2012" i="40" s="1"/>
  <c r="W2012" i="40" s="1"/>
  <c r="O2013" i="40"/>
  <c r="I2013" i="40" l="1"/>
  <c r="L2013" i="40" s="1"/>
  <c r="R2013" i="40"/>
  <c r="S2013" i="40" s="1"/>
  <c r="T2013" i="40" s="1"/>
  <c r="M2013" i="40"/>
  <c r="U2013" i="40" s="1"/>
  <c r="P2013" i="40"/>
  <c r="V2013" i="40" s="1"/>
  <c r="Q2013" i="40"/>
  <c r="H2014" i="40" l="1"/>
  <c r="X2014" i="40" s="1"/>
  <c r="N2014" i="40" s="1"/>
  <c r="G2014" i="40" s="1"/>
  <c r="W2013" i="40"/>
  <c r="J2014" i="40"/>
  <c r="K2014" i="40" s="1"/>
  <c r="O2014" i="40" l="1"/>
  <c r="I2014" i="40" l="1"/>
  <c r="R2014" i="40"/>
  <c r="S2014" i="40" s="1"/>
  <c r="T2014" i="40" s="1"/>
  <c r="L2014" i="40"/>
  <c r="M2014" i="40" s="1"/>
  <c r="U2014" i="40" s="1"/>
  <c r="Q2014" i="40"/>
  <c r="H2015" i="40" l="1"/>
  <c r="X2015" i="40" s="1"/>
  <c r="N2015" i="40" s="1"/>
  <c r="G2015" i="40" s="1"/>
  <c r="W2014" i="40"/>
  <c r="P2014" i="40"/>
  <c r="V2014" i="40" s="1"/>
  <c r="J2015" i="40"/>
  <c r="K2015" i="40" s="1"/>
  <c r="O2015" i="40" l="1"/>
  <c r="I2015" i="40" l="1"/>
  <c r="L2015" i="40" s="1"/>
  <c r="R2015" i="40"/>
  <c r="S2015" i="40" s="1"/>
  <c r="T2015" i="40" s="1"/>
  <c r="M2015" i="40"/>
  <c r="U2015" i="40" s="1"/>
  <c r="P2015" i="40"/>
  <c r="Q2015" i="40"/>
  <c r="H2016" i="40" l="1"/>
  <c r="X2016" i="40" s="1"/>
  <c r="N2016" i="40" s="1"/>
  <c r="G2016" i="40" s="1"/>
  <c r="W2015" i="40"/>
  <c r="V2015" i="40"/>
  <c r="J2016" i="40"/>
  <c r="K2016" i="40" s="1"/>
  <c r="O2016" i="40" l="1"/>
  <c r="I2016" i="40" l="1"/>
  <c r="L2016" i="40" s="1"/>
  <c r="R2016" i="40"/>
  <c r="S2016" i="40" s="1"/>
  <c r="T2016" i="40" s="1"/>
  <c r="M2016" i="40"/>
  <c r="U2016" i="40" s="1"/>
  <c r="P2016" i="40"/>
  <c r="Q2016" i="40"/>
  <c r="H2017" i="40" l="1"/>
  <c r="X2017" i="40" s="1"/>
  <c r="N2017" i="40" s="1"/>
  <c r="G2017" i="40" s="1"/>
  <c r="W2016" i="40"/>
  <c r="V2016" i="40"/>
  <c r="J2017" i="40"/>
  <c r="K2017" i="40" s="1"/>
  <c r="O2017" i="40" l="1"/>
  <c r="I2017" i="40" l="1"/>
  <c r="L2017" i="40" s="1"/>
  <c r="R2017" i="40"/>
  <c r="S2017" i="40" s="1"/>
  <c r="T2017" i="40" s="1"/>
  <c r="M2017" i="40"/>
  <c r="U2017" i="40" s="1"/>
  <c r="P2017" i="40"/>
  <c r="Q2017" i="40"/>
  <c r="H2018" i="40" l="1"/>
  <c r="X2018" i="40" s="1"/>
  <c r="N2018" i="40" s="1"/>
  <c r="G2018" i="40" s="1"/>
  <c r="W2017" i="40"/>
  <c r="V2017" i="40"/>
  <c r="J2018" i="40"/>
  <c r="K2018" i="40" s="1"/>
  <c r="O2018" i="40" l="1"/>
  <c r="I2018" i="40" l="1"/>
  <c r="L2018" i="40" s="1"/>
  <c r="R2018" i="40"/>
  <c r="S2018" i="40" s="1"/>
  <c r="T2018" i="40" s="1"/>
  <c r="M2018" i="40"/>
  <c r="U2018" i="40" s="1"/>
  <c r="P2018" i="40"/>
  <c r="Q2018" i="40"/>
  <c r="H2019" i="40" l="1"/>
  <c r="X2019" i="40" s="1"/>
  <c r="N2019" i="40" s="1"/>
  <c r="G2019" i="40" s="1"/>
  <c r="W2018" i="40"/>
  <c r="V2018" i="40"/>
  <c r="J2019" i="40"/>
  <c r="K2019" i="40" s="1"/>
  <c r="O2019" i="40" l="1"/>
  <c r="I2019" i="40" l="1"/>
  <c r="L2019" i="40" s="1"/>
  <c r="R2019" i="40"/>
  <c r="S2019" i="40" s="1"/>
  <c r="T2019" i="40" s="1"/>
  <c r="M2019" i="40"/>
  <c r="U2019" i="40" s="1"/>
  <c r="P2019" i="40"/>
  <c r="Q2019" i="40"/>
  <c r="H2020" i="40" l="1"/>
  <c r="X2020" i="40" s="1"/>
  <c r="N2020" i="40" s="1"/>
  <c r="G2020" i="40" s="1"/>
  <c r="W2019" i="40"/>
  <c r="V2019" i="40"/>
  <c r="J2020" i="40"/>
  <c r="K2020" i="40" s="1"/>
  <c r="O2020" i="40" l="1"/>
  <c r="I2020" i="40" l="1"/>
  <c r="L2020" i="40" s="1"/>
  <c r="R2020" i="40"/>
  <c r="S2020" i="40" s="1"/>
  <c r="T2020" i="40" s="1"/>
  <c r="M2020" i="40"/>
  <c r="U2020" i="40" s="1"/>
  <c r="P2020" i="40"/>
  <c r="Q2020" i="40"/>
  <c r="H2021" i="40" l="1"/>
  <c r="X2021" i="40" s="1"/>
  <c r="N2021" i="40" s="1"/>
  <c r="G2021" i="40" s="1"/>
  <c r="W2020" i="40"/>
  <c r="V2020" i="40"/>
  <c r="J2021" i="40"/>
  <c r="K2021" i="40" s="1"/>
  <c r="O2021" i="40" l="1"/>
  <c r="I2021" i="40" l="1"/>
  <c r="L2021" i="40" s="1"/>
  <c r="R2021" i="40"/>
  <c r="S2021" i="40" s="1"/>
  <c r="T2021" i="40" s="1"/>
  <c r="M2021" i="40"/>
  <c r="U2021" i="40" s="1"/>
  <c r="P2021" i="40"/>
  <c r="Q2021" i="40"/>
  <c r="H2022" i="40" l="1"/>
  <c r="X2022" i="40" s="1"/>
  <c r="N2022" i="40" s="1"/>
  <c r="G2022" i="40" s="1"/>
  <c r="W2021" i="40"/>
  <c r="V2021" i="40"/>
  <c r="J2022" i="40"/>
  <c r="K2022" i="40" s="1"/>
  <c r="O2022" i="40" l="1"/>
  <c r="I2022" i="40" l="1"/>
  <c r="L2022" i="40" s="1"/>
  <c r="R2022" i="40"/>
  <c r="S2022" i="40" s="1"/>
  <c r="T2022" i="40" s="1"/>
  <c r="M2022" i="40"/>
  <c r="U2022" i="40" s="1"/>
  <c r="P2022" i="40"/>
  <c r="Q2022" i="40"/>
  <c r="H2023" i="40" l="1"/>
  <c r="X2023" i="40" s="1"/>
  <c r="N2023" i="40" s="1"/>
  <c r="G2023" i="40" s="1"/>
  <c r="W2022" i="40"/>
  <c r="V2022" i="40"/>
  <c r="J2023" i="40"/>
  <c r="K2023" i="40" s="1"/>
  <c r="O2023" i="40" l="1"/>
  <c r="I2023" i="40" l="1"/>
  <c r="L2023" i="40" s="1"/>
  <c r="R2023" i="40"/>
  <c r="S2023" i="40" s="1"/>
  <c r="T2023" i="40" s="1"/>
  <c r="M2023" i="40"/>
  <c r="U2023" i="40" s="1"/>
  <c r="P2023" i="40"/>
  <c r="Q2023" i="40"/>
  <c r="H2024" i="40" l="1"/>
  <c r="X2024" i="40" s="1"/>
  <c r="N2024" i="40" s="1"/>
  <c r="G2024" i="40" s="1"/>
  <c r="W2023" i="40"/>
  <c r="V2023" i="40"/>
  <c r="J2024" i="40" l="1"/>
  <c r="K2024" i="40" s="1"/>
  <c r="O2024" i="40"/>
  <c r="I2024" i="40" l="1"/>
  <c r="L2024" i="40" s="1"/>
  <c r="R2024" i="40"/>
  <c r="S2024" i="40" s="1"/>
  <c r="T2024" i="40" s="1"/>
  <c r="Q2024" i="40"/>
  <c r="H2025" i="40" l="1"/>
  <c r="X2025" i="40" s="1"/>
  <c r="N2025" i="40" s="1"/>
  <c r="G2025" i="40" s="1"/>
  <c r="P2024" i="40"/>
  <c r="V2024" i="40" s="1"/>
  <c r="J2025" i="40"/>
  <c r="K2025" i="40" s="1"/>
  <c r="M2024" i="40"/>
  <c r="U2024" i="40" s="1"/>
  <c r="W2024" i="40" s="1"/>
  <c r="O2025" i="40" l="1"/>
  <c r="I2025" i="40" l="1"/>
  <c r="L2025" i="40" s="1"/>
  <c r="M2025" i="40" s="1"/>
  <c r="R2025" i="40"/>
  <c r="S2025" i="40" s="1"/>
  <c r="T2025" i="40" s="1"/>
  <c r="Q2025" i="40"/>
  <c r="U2025" i="40" l="1"/>
  <c r="P2025" i="40"/>
  <c r="H2026" i="40"/>
  <c r="X2026" i="40" s="1"/>
  <c r="N2026" i="40" s="1"/>
  <c r="G2026" i="40" s="1"/>
  <c r="W2025" i="40"/>
  <c r="V2025" i="40"/>
  <c r="J2026" i="40"/>
  <c r="K2026" i="40" s="1"/>
  <c r="O2026" i="40" l="1"/>
  <c r="I2026" i="40" l="1"/>
  <c r="L2026" i="40" s="1"/>
  <c r="R2026" i="40"/>
  <c r="S2026" i="40" s="1"/>
  <c r="T2026" i="40" s="1"/>
  <c r="M2026" i="40"/>
  <c r="P2026" i="40"/>
  <c r="Q2026" i="40"/>
  <c r="U2026" i="40" l="1"/>
  <c r="H2027" i="40"/>
  <c r="X2027" i="40" s="1"/>
  <c r="N2027" i="40" s="1"/>
  <c r="G2027" i="40" s="1"/>
  <c r="W2026" i="40"/>
  <c r="V2026" i="40"/>
  <c r="J2027" i="40"/>
  <c r="K2027" i="40" s="1"/>
  <c r="O2027" i="40" l="1"/>
  <c r="I2027" i="40" l="1"/>
  <c r="L2027" i="40" s="1"/>
  <c r="M2027" i="40" s="1"/>
  <c r="R2027" i="40"/>
  <c r="S2027" i="40" s="1"/>
  <c r="T2027" i="40" s="1"/>
  <c r="Q2027" i="40"/>
  <c r="U2027" i="40" l="1"/>
  <c r="P2027" i="40"/>
  <c r="H2028" i="40"/>
  <c r="X2028" i="40" s="1"/>
  <c r="N2028" i="40" s="1"/>
  <c r="G2028" i="40" s="1"/>
  <c r="W2027" i="40"/>
  <c r="V2027" i="40"/>
  <c r="J2028" i="40"/>
  <c r="K2028" i="40" s="1"/>
  <c r="O2028" i="40" l="1"/>
  <c r="I2028" i="40" l="1"/>
  <c r="L2028" i="40" s="1"/>
  <c r="R2028" i="40"/>
  <c r="S2028" i="40" s="1"/>
  <c r="T2028" i="40" s="1"/>
  <c r="M2028" i="40"/>
  <c r="U2028" i="40" s="1"/>
  <c r="P2028" i="40"/>
  <c r="Q2028" i="40"/>
  <c r="H2029" i="40" l="1"/>
  <c r="X2029" i="40" s="1"/>
  <c r="N2029" i="40" s="1"/>
  <c r="G2029" i="40" s="1"/>
  <c r="W2028" i="40"/>
  <c r="V2028" i="40"/>
  <c r="J2029" i="40"/>
  <c r="K2029" i="40" s="1"/>
  <c r="O2029" i="40" l="1"/>
  <c r="I2029" i="40" l="1"/>
  <c r="L2029" i="40" s="1"/>
  <c r="R2029" i="40"/>
  <c r="S2029" i="40" s="1"/>
  <c r="T2029" i="40" s="1"/>
  <c r="M2029" i="40"/>
  <c r="U2029" i="40" s="1"/>
  <c r="P2029" i="40"/>
  <c r="Q2029" i="40"/>
  <c r="H2030" i="40" l="1"/>
  <c r="X2030" i="40" s="1"/>
  <c r="N2030" i="40" s="1"/>
  <c r="G2030" i="40" s="1"/>
  <c r="W2029" i="40"/>
  <c r="V2029" i="40"/>
  <c r="J2030" i="40"/>
  <c r="K2030" i="40" s="1"/>
  <c r="O2030" i="40" l="1"/>
  <c r="I2030" i="40" l="1"/>
  <c r="L2030" i="40" s="1"/>
  <c r="R2030" i="40"/>
  <c r="S2030" i="40" s="1"/>
  <c r="T2030" i="40" s="1"/>
  <c r="M2030" i="40"/>
  <c r="U2030" i="40" s="1"/>
  <c r="P2030" i="40"/>
  <c r="Q2030" i="40"/>
  <c r="H2031" i="40" l="1"/>
  <c r="X2031" i="40" s="1"/>
  <c r="N2031" i="40" s="1"/>
  <c r="G2031" i="40" s="1"/>
  <c r="W2030" i="40"/>
  <c r="V2030" i="40"/>
  <c r="J2031" i="40"/>
  <c r="K2031" i="40" s="1"/>
  <c r="O2031" i="40" l="1"/>
  <c r="I2031" i="40" l="1"/>
  <c r="L2031" i="40" s="1"/>
  <c r="R2031" i="40"/>
  <c r="S2031" i="40" s="1"/>
  <c r="T2031" i="40" s="1"/>
  <c r="M2031" i="40"/>
  <c r="U2031" i="40" s="1"/>
  <c r="P2031" i="40"/>
  <c r="Q2031" i="40"/>
  <c r="H2032" i="40" l="1"/>
  <c r="X2032" i="40" s="1"/>
  <c r="N2032" i="40" s="1"/>
  <c r="G2032" i="40" s="1"/>
  <c r="W2031" i="40"/>
  <c r="V2031" i="40"/>
  <c r="J2032" i="40"/>
  <c r="K2032" i="40" s="1"/>
  <c r="O2032" i="40" l="1"/>
  <c r="Q2032" i="40"/>
  <c r="H2033" i="40" l="1"/>
  <c r="X2033" i="40" s="1"/>
  <c r="N2033" i="40" s="1"/>
  <c r="G2033" i="40" s="1"/>
  <c r="I2032" i="40"/>
  <c r="L2032" i="40" s="1"/>
  <c r="P2032" i="40" s="1"/>
  <c r="R2032" i="40"/>
  <c r="J2033" i="40"/>
  <c r="K2033" i="40" s="1"/>
  <c r="M2032" i="40" l="1"/>
  <c r="S2032" i="40"/>
  <c r="T2032" i="40"/>
  <c r="V2032" i="40"/>
  <c r="O2033" i="40"/>
  <c r="R2033" i="40" l="1"/>
  <c r="S2033" i="40" s="1"/>
  <c r="T2033" i="40" s="1"/>
  <c r="U2032" i="40"/>
  <c r="W2032" i="40" s="1"/>
  <c r="Q2033" i="40"/>
  <c r="H2034" i="40" l="1"/>
  <c r="X2034" i="40" s="1"/>
  <c r="N2034" i="40" s="1"/>
  <c r="G2034" i="40" s="1"/>
  <c r="I2033" i="40"/>
  <c r="J2034" i="40"/>
  <c r="K2034" i="40" s="1"/>
  <c r="L2033" i="40" l="1"/>
  <c r="M2033" i="40"/>
  <c r="U2033" i="40" s="1"/>
  <c r="W2033" i="40" s="1"/>
  <c r="O2034" i="40"/>
  <c r="I2034" i="40" l="1"/>
  <c r="R2034" i="40"/>
  <c r="S2034" i="40" s="1"/>
  <c r="T2034" i="40" s="1"/>
  <c r="P2033" i="40"/>
  <c r="V2033" i="40" s="1"/>
  <c r="L2034" i="40"/>
  <c r="Q2034" i="40"/>
  <c r="H2035" i="40" l="1"/>
  <c r="X2035" i="40" s="1"/>
  <c r="N2035" i="40" s="1"/>
  <c r="G2035" i="40" s="1"/>
  <c r="P2034" i="40"/>
  <c r="V2034" i="40" s="1"/>
  <c r="M2034" i="40"/>
  <c r="U2034" i="40" s="1"/>
  <c r="W2034" i="40" s="1"/>
  <c r="J2035" i="40"/>
  <c r="K2035" i="40" s="1"/>
  <c r="O2035" i="40" l="1"/>
  <c r="I2035" i="40" l="1"/>
  <c r="L2035" i="40" s="1"/>
  <c r="R2035" i="40"/>
  <c r="S2035" i="40" s="1"/>
  <c r="T2035" i="40" s="1"/>
  <c r="M2035" i="40"/>
  <c r="U2035" i="40" s="1"/>
  <c r="P2035" i="40"/>
  <c r="Q2035" i="40"/>
  <c r="H2036" i="40" l="1"/>
  <c r="X2036" i="40" s="1"/>
  <c r="N2036" i="40" s="1"/>
  <c r="G2036" i="40" s="1"/>
  <c r="W2035" i="40"/>
  <c r="V2035" i="40"/>
  <c r="J2036" i="40"/>
  <c r="K2036" i="40" s="1"/>
  <c r="O2036" i="40" l="1"/>
  <c r="I2036" i="40" l="1"/>
  <c r="L2036" i="40" s="1"/>
  <c r="R2036" i="40"/>
  <c r="S2036" i="40" s="1"/>
  <c r="T2036" i="40" s="1"/>
  <c r="M2036" i="40"/>
  <c r="U2036" i="40" s="1"/>
  <c r="P2036" i="40"/>
  <c r="Q2036" i="40"/>
  <c r="H2037" i="40" l="1"/>
  <c r="X2037" i="40" s="1"/>
  <c r="N2037" i="40" s="1"/>
  <c r="G2037" i="40" s="1"/>
  <c r="W2036" i="40"/>
  <c r="V2036" i="40"/>
  <c r="J2037" i="40"/>
  <c r="K2037" i="40" s="1"/>
  <c r="O2037" i="40" l="1"/>
  <c r="I2037" i="40" l="1"/>
  <c r="L2037" i="40" s="1"/>
  <c r="R2037" i="40"/>
  <c r="S2037" i="40" s="1"/>
  <c r="T2037" i="40" s="1"/>
  <c r="M2037" i="40"/>
  <c r="U2037" i="40" s="1"/>
  <c r="P2037" i="40"/>
  <c r="Q2037" i="40"/>
  <c r="H2038" i="40" l="1"/>
  <c r="X2038" i="40" s="1"/>
  <c r="N2038" i="40" s="1"/>
  <c r="G2038" i="40" s="1"/>
  <c r="W2037" i="40"/>
  <c r="V2037" i="40"/>
  <c r="J2038" i="40"/>
  <c r="K2038" i="40" s="1"/>
  <c r="O2038" i="40" l="1"/>
  <c r="I2038" i="40" l="1"/>
  <c r="L2038" i="40" s="1"/>
  <c r="R2038" i="40"/>
  <c r="S2038" i="40" s="1"/>
  <c r="T2038" i="40" s="1"/>
  <c r="M2038" i="40"/>
  <c r="U2038" i="40" s="1"/>
  <c r="P2038" i="40"/>
  <c r="Q2038" i="40"/>
  <c r="H2039" i="40" l="1"/>
  <c r="X2039" i="40" s="1"/>
  <c r="N2039" i="40" s="1"/>
  <c r="G2039" i="40" s="1"/>
  <c r="W2038" i="40"/>
  <c r="V2038" i="40"/>
  <c r="J2039" i="40"/>
  <c r="K2039" i="40" s="1"/>
  <c r="O2039" i="40" l="1"/>
  <c r="I2039" i="40" l="1"/>
  <c r="R2039" i="40"/>
  <c r="S2039" i="40" s="1"/>
  <c r="T2039" i="40" s="1"/>
  <c r="L2039" i="40"/>
  <c r="M2039" i="40" s="1"/>
  <c r="U2039" i="40" s="1"/>
  <c r="Q2039" i="40"/>
  <c r="H2040" i="40" l="1"/>
  <c r="X2040" i="40" s="1"/>
  <c r="N2040" i="40" s="1"/>
  <c r="G2040" i="40" s="1"/>
  <c r="W2039" i="40"/>
  <c r="P2039" i="40"/>
  <c r="V2039" i="40" s="1"/>
  <c r="J2040" i="40"/>
  <c r="K2040" i="40" s="1"/>
  <c r="O2040" i="40" l="1"/>
  <c r="I2040" i="40" l="1"/>
  <c r="R2040" i="40"/>
  <c r="S2040" i="40" s="1"/>
  <c r="T2040" i="40" s="1"/>
  <c r="L2040" i="40"/>
  <c r="Q2040" i="40"/>
  <c r="H2041" i="40" l="1"/>
  <c r="X2041" i="40" s="1"/>
  <c r="N2041" i="40" s="1"/>
  <c r="G2041" i="40" s="1"/>
  <c r="P2040" i="40"/>
  <c r="V2040" i="40" s="1"/>
  <c r="J2041" i="40"/>
  <c r="K2041" i="40" s="1"/>
  <c r="M2040" i="40"/>
  <c r="U2040" i="40" s="1"/>
  <c r="W2040" i="40" s="1"/>
  <c r="O2041" i="40" l="1"/>
  <c r="I2041" i="40" l="1"/>
  <c r="R2041" i="40"/>
  <c r="S2041" i="40" s="1"/>
  <c r="T2041" i="40" s="1"/>
  <c r="L2041" i="40"/>
  <c r="M2041" i="40" s="1"/>
  <c r="Q2041" i="40"/>
  <c r="U2041" i="40" l="1"/>
  <c r="H2042" i="40"/>
  <c r="X2042" i="40" s="1"/>
  <c r="N2042" i="40" s="1"/>
  <c r="G2042" i="40" s="1"/>
  <c r="W2041" i="40"/>
  <c r="P2041" i="40"/>
  <c r="V2041" i="40" s="1"/>
  <c r="J2042" i="40"/>
  <c r="K2042" i="40" s="1"/>
  <c r="O2042" i="40" l="1"/>
  <c r="I2042" i="40" l="1"/>
  <c r="L2042" i="40" s="1"/>
  <c r="R2042" i="40"/>
  <c r="S2042" i="40" s="1"/>
  <c r="T2042" i="40" s="1"/>
  <c r="M2042" i="40"/>
  <c r="U2042" i="40" s="1"/>
  <c r="P2042" i="40"/>
  <c r="Q2042" i="40"/>
  <c r="H2043" i="40" l="1"/>
  <c r="X2043" i="40" s="1"/>
  <c r="N2043" i="40" s="1"/>
  <c r="G2043" i="40" s="1"/>
  <c r="W2042" i="40"/>
  <c r="V2042" i="40"/>
  <c r="J2043" i="40"/>
  <c r="K2043" i="40" s="1"/>
  <c r="O2043" i="40" l="1"/>
  <c r="I2043" i="40" l="1"/>
  <c r="L2043" i="40" s="1"/>
  <c r="R2043" i="40"/>
  <c r="S2043" i="40" s="1"/>
  <c r="T2043" i="40" s="1"/>
  <c r="M2043" i="40"/>
  <c r="U2043" i="40" s="1"/>
  <c r="P2043" i="40"/>
  <c r="Q2043" i="40"/>
  <c r="H2044" i="40" l="1"/>
  <c r="X2044" i="40" s="1"/>
  <c r="N2044" i="40" s="1"/>
  <c r="G2044" i="40" s="1"/>
  <c r="W2043" i="40"/>
  <c r="V2043" i="40"/>
  <c r="J2044" i="40"/>
  <c r="K2044" i="40" s="1"/>
  <c r="O2044" i="40" l="1"/>
  <c r="I2044" i="40" l="1"/>
  <c r="L2044" i="40" s="1"/>
  <c r="R2044" i="40"/>
  <c r="S2044" i="40" s="1"/>
  <c r="T2044" i="40" s="1"/>
  <c r="M2044" i="40"/>
  <c r="U2044" i="40" s="1"/>
  <c r="P2044" i="40"/>
  <c r="Q2044" i="40"/>
  <c r="H2045" i="40" l="1"/>
  <c r="X2045" i="40" s="1"/>
  <c r="N2045" i="40" s="1"/>
  <c r="G2045" i="40" s="1"/>
  <c r="W2044" i="40"/>
  <c r="V2044" i="40"/>
  <c r="J2045" i="40"/>
  <c r="K2045" i="40" s="1"/>
  <c r="O2045" i="40" l="1"/>
  <c r="I2045" i="40" l="1"/>
  <c r="R2045" i="40"/>
  <c r="S2045" i="40" s="1"/>
  <c r="T2045" i="40" s="1"/>
  <c r="L2045" i="40"/>
  <c r="Q2045" i="40"/>
  <c r="H2046" i="40" l="1"/>
  <c r="X2046" i="40" s="1"/>
  <c r="N2046" i="40" s="1"/>
  <c r="G2046" i="40" s="1"/>
  <c r="P2045" i="40"/>
  <c r="V2045" i="40" s="1"/>
  <c r="J2046" i="40"/>
  <c r="K2046" i="40" s="1"/>
  <c r="M2045" i="40"/>
  <c r="U2045" i="40" s="1"/>
  <c r="W2045" i="40" s="1"/>
  <c r="O2046" i="40" l="1"/>
  <c r="Q2046" i="40"/>
  <c r="H2047" i="40" l="1"/>
  <c r="X2047" i="40" s="1"/>
  <c r="N2047" i="40" s="1"/>
  <c r="G2047" i="40" s="1"/>
  <c r="I2046" i="40"/>
  <c r="R2046" i="40"/>
  <c r="S2046" i="40" s="1"/>
  <c r="T2046" i="40" s="1"/>
  <c r="J2047" i="40"/>
  <c r="K2047" i="40" s="1"/>
  <c r="L2046" i="40"/>
  <c r="M2046" i="40" s="1"/>
  <c r="U2046" i="40" l="1"/>
  <c r="W2046" i="40" s="1"/>
  <c r="P2046" i="40"/>
  <c r="V2046" i="40"/>
  <c r="O2047" i="40"/>
  <c r="I2047" i="40" s="1"/>
  <c r="L2047" i="40" s="1"/>
  <c r="R2047" i="40" l="1"/>
  <c r="S2047" i="40" s="1"/>
  <c r="T2047" i="40" s="1"/>
  <c r="M2047" i="40"/>
  <c r="U2047" i="40" s="1"/>
  <c r="P2047" i="40"/>
  <c r="V2047" i="40" s="1"/>
  <c r="Q2047" i="40"/>
  <c r="H2048" i="40" l="1"/>
  <c r="X2048" i="40" s="1"/>
  <c r="N2048" i="40" s="1"/>
  <c r="G2048" i="40" s="1"/>
  <c r="W2047" i="40"/>
  <c r="J2048" i="40"/>
  <c r="K2048" i="40" s="1"/>
  <c r="O2048" i="40" l="1"/>
  <c r="I2048" i="40" l="1"/>
  <c r="L2048" i="40" s="1"/>
  <c r="R2048" i="40"/>
  <c r="S2048" i="40" s="1"/>
  <c r="T2048" i="40" s="1"/>
  <c r="M2048" i="40"/>
  <c r="U2048" i="40" s="1"/>
  <c r="P2048" i="40"/>
  <c r="Q2048" i="40"/>
  <c r="H2049" i="40" l="1"/>
  <c r="X2049" i="40" s="1"/>
  <c r="N2049" i="40" s="1"/>
  <c r="G2049" i="40" s="1"/>
  <c r="W2048" i="40"/>
  <c r="V2048" i="40"/>
  <c r="J2049" i="40"/>
  <c r="K2049" i="40" s="1"/>
  <c r="O2049" i="40" l="1"/>
  <c r="I2049" i="40" l="1"/>
  <c r="L2049" i="40" s="1"/>
  <c r="R2049" i="40"/>
  <c r="S2049" i="40" s="1"/>
  <c r="T2049" i="40" s="1"/>
  <c r="M2049" i="40"/>
  <c r="U2049" i="40" s="1"/>
  <c r="P2049" i="40"/>
  <c r="Q2049" i="40"/>
  <c r="H2050" i="40" l="1"/>
  <c r="X2050" i="40" s="1"/>
  <c r="N2050" i="40" s="1"/>
  <c r="G2050" i="40" s="1"/>
  <c r="W2049" i="40"/>
  <c r="V2049" i="40"/>
  <c r="J2050" i="40"/>
  <c r="K2050" i="40" s="1"/>
  <c r="O2050" i="40" l="1"/>
  <c r="I2050" i="40" l="1"/>
  <c r="L2050" i="40" s="1"/>
  <c r="R2050" i="40"/>
  <c r="S2050" i="40" s="1"/>
  <c r="T2050" i="40" s="1"/>
  <c r="M2050" i="40"/>
  <c r="U2050" i="40" s="1"/>
  <c r="P2050" i="40"/>
  <c r="Q2050" i="40"/>
  <c r="H2051" i="40" l="1"/>
  <c r="X2051" i="40" s="1"/>
  <c r="N2051" i="40" s="1"/>
  <c r="G2051" i="40" s="1"/>
  <c r="W2050" i="40"/>
  <c r="V2050" i="40"/>
  <c r="J2051" i="40"/>
  <c r="K2051" i="40" s="1"/>
  <c r="O2051" i="40" l="1"/>
  <c r="I2051" i="40" l="1"/>
  <c r="R2051" i="40"/>
  <c r="S2051" i="40" s="1"/>
  <c r="T2051" i="40" s="1"/>
  <c r="L2051" i="40"/>
  <c r="Q2051" i="40"/>
  <c r="H2052" i="40" l="1"/>
  <c r="X2052" i="40" s="1"/>
  <c r="N2052" i="40" s="1"/>
  <c r="G2052" i="40" s="1"/>
  <c r="P2051" i="40"/>
  <c r="V2051" i="40" s="1"/>
  <c r="J2052" i="40"/>
  <c r="K2052" i="40" s="1"/>
  <c r="M2051" i="40"/>
  <c r="U2051" i="40" s="1"/>
  <c r="W2051" i="40" s="1"/>
  <c r="O2052" i="40" l="1"/>
  <c r="I2052" i="40" l="1"/>
  <c r="L2052" i="40" s="1"/>
  <c r="R2052" i="40"/>
  <c r="S2052" i="40" s="1"/>
  <c r="T2052" i="40" s="1"/>
  <c r="M2052" i="40"/>
  <c r="U2052" i="40" s="1"/>
  <c r="P2052" i="40"/>
  <c r="Q2052" i="40"/>
  <c r="H2053" i="40" l="1"/>
  <c r="X2053" i="40" s="1"/>
  <c r="N2053" i="40" s="1"/>
  <c r="G2053" i="40" s="1"/>
  <c r="W2052" i="40"/>
  <c r="V2052" i="40"/>
  <c r="J2053" i="40"/>
  <c r="K2053" i="40" s="1"/>
  <c r="O2053" i="40" l="1"/>
  <c r="I2053" i="40" l="1"/>
  <c r="L2053" i="40" s="1"/>
  <c r="R2053" i="40"/>
  <c r="S2053" i="40" s="1"/>
  <c r="T2053" i="40" s="1"/>
  <c r="M2053" i="40"/>
  <c r="U2053" i="40" s="1"/>
  <c r="P2053" i="40"/>
  <c r="Q2053" i="40"/>
  <c r="H2054" i="40" l="1"/>
  <c r="X2054" i="40" s="1"/>
  <c r="N2054" i="40" s="1"/>
  <c r="G2054" i="40" s="1"/>
  <c r="W2053" i="40"/>
  <c r="V2053" i="40"/>
  <c r="J2054" i="40"/>
  <c r="K2054" i="40" s="1"/>
  <c r="O2054" i="40" l="1"/>
  <c r="I2054" i="40" l="1"/>
  <c r="L2054" i="40" s="1"/>
  <c r="R2054" i="40"/>
  <c r="S2054" i="40" s="1"/>
  <c r="T2054" i="40" s="1"/>
  <c r="M2054" i="40"/>
  <c r="U2054" i="40" s="1"/>
  <c r="P2054" i="40"/>
  <c r="Q2054" i="40"/>
  <c r="H2055" i="40" l="1"/>
  <c r="X2055" i="40" s="1"/>
  <c r="N2055" i="40" s="1"/>
  <c r="G2055" i="40" s="1"/>
  <c r="W2054" i="40"/>
  <c r="V2054" i="40"/>
  <c r="J2055" i="40"/>
  <c r="K2055" i="40" s="1"/>
  <c r="O2055" i="40" l="1"/>
  <c r="I2055" i="40" l="1"/>
  <c r="L2055" i="40" s="1"/>
  <c r="R2055" i="40"/>
  <c r="S2055" i="40" s="1"/>
  <c r="T2055" i="40" s="1"/>
  <c r="M2055" i="40"/>
  <c r="U2055" i="40" s="1"/>
  <c r="P2055" i="40"/>
  <c r="Q2055" i="40"/>
  <c r="H2056" i="40" l="1"/>
  <c r="X2056" i="40" s="1"/>
  <c r="N2056" i="40" s="1"/>
  <c r="G2056" i="40" s="1"/>
  <c r="W2055" i="40"/>
  <c r="V2055" i="40"/>
  <c r="J2056" i="40"/>
  <c r="K2056" i="40" s="1"/>
  <c r="O2056" i="40" l="1"/>
  <c r="I2056" i="40" l="1"/>
  <c r="R2056" i="40"/>
  <c r="S2056" i="40" s="1"/>
  <c r="T2056" i="40" s="1"/>
  <c r="L2056" i="40"/>
  <c r="Q2056" i="40"/>
  <c r="H2057" i="40" l="1"/>
  <c r="X2057" i="40" s="1"/>
  <c r="N2057" i="40" s="1"/>
  <c r="G2057" i="40" s="1"/>
  <c r="P2056" i="40"/>
  <c r="V2056" i="40" s="1"/>
  <c r="J2057" i="40"/>
  <c r="K2057" i="40" s="1"/>
  <c r="M2056" i="40"/>
  <c r="U2056" i="40" s="1"/>
  <c r="W2056" i="40" s="1"/>
  <c r="O2057" i="40" l="1"/>
  <c r="I2057" i="40" l="1"/>
  <c r="L2057" i="40" s="1"/>
  <c r="R2057" i="40"/>
  <c r="S2057" i="40" s="1"/>
  <c r="T2057" i="40" s="1"/>
  <c r="M2057" i="40"/>
  <c r="U2057" i="40" s="1"/>
  <c r="P2057" i="40"/>
  <c r="Q2057" i="40"/>
  <c r="H2058" i="40" l="1"/>
  <c r="X2058" i="40" s="1"/>
  <c r="N2058" i="40" s="1"/>
  <c r="G2058" i="40" s="1"/>
  <c r="W2057" i="40"/>
  <c r="V2057" i="40"/>
  <c r="J2058" i="40" l="1"/>
  <c r="K2058" i="40" s="1"/>
  <c r="O2058" i="40"/>
  <c r="I2058" i="40" l="1"/>
  <c r="L2058" i="40" s="1"/>
  <c r="R2058" i="40"/>
  <c r="S2058" i="40" s="1"/>
  <c r="T2058" i="40" s="1"/>
  <c r="M2058" i="40"/>
  <c r="U2058" i="40" s="1"/>
  <c r="P2058" i="40"/>
  <c r="Q2058" i="40"/>
  <c r="H2059" i="40" l="1"/>
  <c r="X2059" i="40" s="1"/>
  <c r="N2059" i="40" s="1"/>
  <c r="G2059" i="40" s="1"/>
  <c r="W2058" i="40"/>
  <c r="V2058" i="40"/>
  <c r="J2059" i="40"/>
  <c r="K2059" i="40" s="1"/>
  <c r="O2059" i="40" l="1"/>
  <c r="I2059" i="40" l="1"/>
  <c r="L2059" i="40" s="1"/>
  <c r="R2059" i="40"/>
  <c r="M2059" i="40"/>
  <c r="P2059" i="40"/>
  <c r="Q2059" i="40"/>
  <c r="H2060" i="40" l="1"/>
  <c r="X2060" i="40" s="1"/>
  <c r="N2060" i="40" s="1"/>
  <c r="G2060" i="40" s="1"/>
  <c r="S2059" i="40"/>
  <c r="T2059" i="40" s="1"/>
  <c r="V2059" i="40"/>
  <c r="J2060" i="40"/>
  <c r="K2060" i="40" s="1"/>
  <c r="U2059" i="40" l="1"/>
  <c r="W2059" i="40" s="1"/>
  <c r="O2060" i="40"/>
  <c r="I2060" i="40" s="1"/>
  <c r="L2060" i="40" s="1"/>
  <c r="R2060" i="40" l="1"/>
  <c r="S2060" i="40" s="1"/>
  <c r="T2060" i="40" s="1"/>
  <c r="M2060" i="40"/>
  <c r="U2060" i="40" s="1"/>
  <c r="P2060" i="40"/>
  <c r="V2060" i="40" s="1"/>
  <c r="Q2060" i="40"/>
  <c r="H2061" i="40" l="1"/>
  <c r="X2061" i="40" s="1"/>
  <c r="N2061" i="40" s="1"/>
  <c r="G2061" i="40" s="1"/>
  <c r="W2060" i="40"/>
  <c r="J2061" i="40"/>
  <c r="K2061" i="40" s="1"/>
  <c r="O2061" i="40" l="1"/>
  <c r="I2061" i="40" l="1"/>
  <c r="L2061" i="40" s="1"/>
  <c r="R2061" i="40"/>
  <c r="S2061" i="40" s="1"/>
  <c r="T2061" i="40" s="1"/>
  <c r="M2061" i="40"/>
  <c r="P2061" i="40"/>
  <c r="Q2061" i="40"/>
  <c r="U2061" i="40" l="1"/>
  <c r="H2062" i="40"/>
  <c r="X2062" i="40" s="1"/>
  <c r="N2062" i="40" s="1"/>
  <c r="G2062" i="40" s="1"/>
  <c r="W2061" i="40"/>
  <c r="V2061" i="40"/>
  <c r="J2062" i="40"/>
  <c r="K2062" i="40" s="1"/>
  <c r="O2062" i="40" l="1"/>
  <c r="I2062" i="40" l="1"/>
  <c r="R2062" i="40"/>
  <c r="S2062" i="40" s="1"/>
  <c r="T2062" i="40" s="1"/>
  <c r="L2062" i="40"/>
  <c r="Q2062" i="40"/>
  <c r="H2063" i="40" l="1"/>
  <c r="X2063" i="40" s="1"/>
  <c r="N2063" i="40" s="1"/>
  <c r="G2063" i="40" s="1"/>
  <c r="P2062" i="40"/>
  <c r="V2062" i="40" s="1"/>
  <c r="J2063" i="40"/>
  <c r="K2063" i="40" s="1"/>
  <c r="M2062" i="40"/>
  <c r="U2062" i="40" s="1"/>
  <c r="W2062" i="40" s="1"/>
  <c r="O2063" i="40" l="1"/>
  <c r="I2063" i="40" l="1"/>
  <c r="L2063" i="40" s="1"/>
  <c r="R2063" i="40"/>
  <c r="S2063" i="40" s="1"/>
  <c r="T2063" i="40" s="1"/>
  <c r="M2063" i="40"/>
  <c r="U2063" i="40" s="1"/>
  <c r="P2063" i="40"/>
  <c r="Q2063" i="40"/>
  <c r="H2064" i="40" l="1"/>
  <c r="X2064" i="40" s="1"/>
  <c r="N2064" i="40" s="1"/>
  <c r="G2064" i="40" s="1"/>
  <c r="W2063" i="40"/>
  <c r="V2063" i="40"/>
  <c r="J2064" i="40"/>
  <c r="K2064" i="40" s="1"/>
  <c r="O2064" i="40" l="1"/>
  <c r="I2064" i="40" l="1"/>
  <c r="L2064" i="40" s="1"/>
  <c r="R2064" i="40"/>
  <c r="S2064" i="40" s="1"/>
  <c r="T2064" i="40" s="1"/>
  <c r="M2064" i="40"/>
  <c r="U2064" i="40" s="1"/>
  <c r="P2064" i="40"/>
  <c r="Q2064" i="40"/>
  <c r="H2065" i="40" l="1"/>
  <c r="X2065" i="40" s="1"/>
  <c r="N2065" i="40" s="1"/>
  <c r="G2065" i="40" s="1"/>
  <c r="W2064" i="40"/>
  <c r="V2064" i="40"/>
  <c r="J2065" i="40"/>
  <c r="K2065" i="40" s="1"/>
  <c r="O2065" i="40" l="1"/>
  <c r="I2065" i="40" l="1"/>
  <c r="L2065" i="40" s="1"/>
  <c r="R2065" i="40"/>
  <c r="S2065" i="40" s="1"/>
  <c r="T2065" i="40" s="1"/>
  <c r="M2065" i="40"/>
  <c r="P2065" i="40"/>
  <c r="Q2065" i="40"/>
  <c r="U2065" i="40" l="1"/>
  <c r="H2066" i="40"/>
  <c r="X2066" i="40" s="1"/>
  <c r="N2066" i="40" s="1"/>
  <c r="G2066" i="40" s="1"/>
  <c r="W2065" i="40"/>
  <c r="V2065" i="40"/>
  <c r="J2066" i="40"/>
  <c r="K2066" i="40" s="1"/>
  <c r="O2066" i="40" l="1"/>
  <c r="Q2066" i="40" s="1"/>
  <c r="H2067" i="40" l="1"/>
  <c r="X2067" i="40" s="1"/>
  <c r="N2067" i="40" s="1"/>
  <c r="G2067" i="40" s="1"/>
  <c r="I2066" i="40"/>
  <c r="L2066" i="40" s="1"/>
  <c r="R2066" i="40"/>
  <c r="S2066" i="40" s="1"/>
  <c r="T2066" i="40" s="1"/>
  <c r="J2067" i="40"/>
  <c r="K2067" i="40" s="1"/>
  <c r="M2066" i="40"/>
  <c r="U2066" i="40" s="1"/>
  <c r="W2066" i="40" s="1"/>
  <c r="P2066" i="40"/>
  <c r="V2066" i="40" l="1"/>
  <c r="O2067" i="40"/>
  <c r="I2067" i="40" s="1"/>
  <c r="L2067" i="40" s="1"/>
  <c r="R2067" i="40" l="1"/>
  <c r="S2067" i="40" s="1"/>
  <c r="T2067" i="40" s="1"/>
  <c r="M2067" i="40"/>
  <c r="U2067" i="40" s="1"/>
  <c r="P2067" i="40"/>
  <c r="V2067" i="40" s="1"/>
  <c r="Q2067" i="40"/>
  <c r="H2068" i="40" l="1"/>
  <c r="X2068" i="40" s="1"/>
  <c r="N2068" i="40" s="1"/>
  <c r="G2068" i="40" s="1"/>
  <c r="W2067" i="40"/>
  <c r="J2068" i="40"/>
  <c r="K2068" i="40" s="1"/>
  <c r="O2068" i="40" l="1"/>
  <c r="I2068" i="40" l="1"/>
  <c r="L2068" i="40" s="1"/>
  <c r="R2068" i="40"/>
  <c r="S2068" i="40" s="1"/>
  <c r="T2068" i="40" s="1"/>
  <c r="M2068" i="40"/>
  <c r="U2068" i="40" s="1"/>
  <c r="P2068" i="40"/>
  <c r="Q2068" i="40"/>
  <c r="H2069" i="40" l="1"/>
  <c r="X2069" i="40" s="1"/>
  <c r="N2069" i="40" s="1"/>
  <c r="G2069" i="40" s="1"/>
  <c r="W2068" i="40"/>
  <c r="V2068" i="40"/>
  <c r="J2069" i="40"/>
  <c r="K2069" i="40" s="1"/>
  <c r="O2069" i="40" l="1"/>
  <c r="I2069" i="40" l="1"/>
  <c r="L2069" i="40" s="1"/>
  <c r="R2069" i="40"/>
  <c r="S2069" i="40" s="1"/>
  <c r="T2069" i="40" s="1"/>
  <c r="M2069" i="40"/>
  <c r="U2069" i="40" s="1"/>
  <c r="P2069" i="40"/>
  <c r="Q2069" i="40"/>
  <c r="H2070" i="40" l="1"/>
  <c r="X2070" i="40" s="1"/>
  <c r="N2070" i="40" s="1"/>
  <c r="G2070" i="40" s="1"/>
  <c r="W2069" i="40"/>
  <c r="V2069" i="40"/>
  <c r="J2070" i="40"/>
  <c r="K2070" i="40" s="1"/>
  <c r="O2070" i="40" l="1"/>
  <c r="I2070" i="40" l="1"/>
  <c r="L2070" i="40" s="1"/>
  <c r="R2070" i="40"/>
  <c r="S2070" i="40" s="1"/>
  <c r="T2070" i="40" s="1"/>
  <c r="M2070" i="40"/>
  <c r="U2070" i="40" s="1"/>
  <c r="P2070" i="40"/>
  <c r="Q2070" i="40"/>
  <c r="H2071" i="40" l="1"/>
  <c r="X2071" i="40" s="1"/>
  <c r="N2071" i="40" s="1"/>
  <c r="G2071" i="40" s="1"/>
  <c r="W2070" i="40"/>
  <c r="V2070" i="40"/>
  <c r="J2071" i="40"/>
  <c r="K2071" i="40" s="1"/>
  <c r="O2071" i="40" l="1"/>
  <c r="I2071" i="40" l="1"/>
  <c r="R2071" i="40"/>
  <c r="S2071" i="40" s="1"/>
  <c r="T2071" i="40" s="1"/>
  <c r="L2071" i="40"/>
  <c r="M2071" i="40" s="1"/>
  <c r="U2071" i="40" s="1"/>
  <c r="Q2071" i="40"/>
  <c r="H2072" i="40" l="1"/>
  <c r="X2072" i="40" s="1"/>
  <c r="N2072" i="40" s="1"/>
  <c r="G2072" i="40" s="1"/>
  <c r="W2071" i="40"/>
  <c r="P2071" i="40"/>
  <c r="V2071" i="40" s="1"/>
  <c r="J2072" i="40"/>
  <c r="K2072" i="40" s="1"/>
  <c r="O2072" i="40" l="1"/>
  <c r="I2072" i="40" l="1"/>
  <c r="L2072" i="40" s="1"/>
  <c r="R2072" i="40"/>
  <c r="S2072" i="40" s="1"/>
  <c r="T2072" i="40" s="1"/>
  <c r="M2072" i="40"/>
  <c r="U2072" i="40" s="1"/>
  <c r="P2072" i="40"/>
  <c r="Q2072" i="40"/>
  <c r="H2073" i="40" l="1"/>
  <c r="X2073" i="40" s="1"/>
  <c r="N2073" i="40" s="1"/>
  <c r="G2073" i="40" s="1"/>
  <c r="W2072" i="40"/>
  <c r="V2072" i="40"/>
  <c r="J2073" i="40"/>
  <c r="K2073" i="40" s="1"/>
  <c r="O2073" i="40" l="1"/>
  <c r="I2073" i="40" l="1"/>
  <c r="L2073" i="40" s="1"/>
  <c r="R2073" i="40"/>
  <c r="S2073" i="40" s="1"/>
  <c r="T2073" i="40" s="1"/>
  <c r="M2073" i="40"/>
  <c r="U2073" i="40" s="1"/>
  <c r="P2073" i="40"/>
  <c r="Q2073" i="40"/>
  <c r="H2074" i="40" l="1"/>
  <c r="X2074" i="40" s="1"/>
  <c r="N2074" i="40" s="1"/>
  <c r="G2074" i="40" s="1"/>
  <c r="W2073" i="40"/>
  <c r="V2073" i="40"/>
  <c r="J2074" i="40"/>
  <c r="K2074" i="40" s="1"/>
  <c r="O2074" i="40" l="1"/>
  <c r="I2074" i="40" l="1"/>
  <c r="L2074" i="40" s="1"/>
  <c r="R2074" i="40"/>
  <c r="S2074" i="40" s="1"/>
  <c r="T2074" i="40" s="1"/>
  <c r="M2074" i="40"/>
  <c r="U2074" i="40" s="1"/>
  <c r="P2074" i="40"/>
  <c r="Q2074" i="40"/>
  <c r="H2075" i="40" l="1"/>
  <c r="X2075" i="40" s="1"/>
  <c r="N2075" i="40" s="1"/>
  <c r="G2075" i="40" s="1"/>
  <c r="W2074" i="40"/>
  <c r="V2074" i="40"/>
  <c r="J2075" i="40"/>
  <c r="K2075" i="40" s="1"/>
  <c r="O2075" i="40" l="1"/>
  <c r="I2075" i="40" l="1"/>
  <c r="L2075" i="40" s="1"/>
  <c r="R2075" i="40"/>
  <c r="S2075" i="40" s="1"/>
  <c r="T2075" i="40" s="1"/>
  <c r="M2075" i="40"/>
  <c r="U2075" i="40" s="1"/>
  <c r="P2075" i="40"/>
  <c r="Q2075" i="40"/>
  <c r="H2076" i="40" l="1"/>
  <c r="X2076" i="40" s="1"/>
  <c r="N2076" i="40" s="1"/>
  <c r="G2076" i="40" s="1"/>
  <c r="W2075" i="40"/>
  <c r="V2075" i="40"/>
  <c r="J2076" i="40"/>
  <c r="K2076" i="40" s="1"/>
  <c r="O2076" i="40" l="1"/>
  <c r="I2076" i="40" l="1"/>
  <c r="L2076" i="40" s="1"/>
  <c r="R2076" i="40"/>
  <c r="M2076" i="40"/>
  <c r="P2076" i="40"/>
  <c r="Q2076" i="40"/>
  <c r="H2077" i="40" l="1"/>
  <c r="X2077" i="40" s="1"/>
  <c r="N2077" i="40" s="1"/>
  <c r="G2077" i="40" s="1"/>
  <c r="S2076" i="40"/>
  <c r="T2076" i="40"/>
  <c r="V2076" i="40"/>
  <c r="J2077" i="40"/>
  <c r="K2077" i="40" s="1"/>
  <c r="U2076" i="40" l="1"/>
  <c r="W2076" i="40" s="1"/>
  <c r="O2077" i="40"/>
  <c r="I2077" i="40" s="1"/>
  <c r="L2077" i="40" s="1"/>
  <c r="R2077" i="40" l="1"/>
  <c r="S2077" i="40" s="1"/>
  <c r="T2077" i="40" s="1"/>
  <c r="M2077" i="40"/>
  <c r="U2077" i="40" s="1"/>
  <c r="P2077" i="40"/>
  <c r="V2077" i="40" s="1"/>
  <c r="Q2077" i="40"/>
  <c r="H2078" i="40" l="1"/>
  <c r="X2078" i="40" s="1"/>
  <c r="N2078" i="40" s="1"/>
  <c r="G2078" i="40" s="1"/>
  <c r="W2077" i="40"/>
  <c r="J2078" i="40"/>
  <c r="K2078" i="40" s="1"/>
  <c r="O2078" i="40" l="1"/>
  <c r="I2078" i="40" l="1"/>
  <c r="R2078" i="40"/>
  <c r="S2078" i="40" s="1"/>
  <c r="T2078" i="40" s="1"/>
  <c r="L2078" i="40"/>
  <c r="M2078" i="40"/>
  <c r="U2078" i="40" s="1"/>
  <c r="Q2078" i="40"/>
  <c r="H2079" i="40" l="1"/>
  <c r="X2079" i="40" s="1"/>
  <c r="N2079" i="40" s="1"/>
  <c r="G2079" i="40" s="1"/>
  <c r="W2078" i="40"/>
  <c r="P2078" i="40"/>
  <c r="V2078" i="40" s="1"/>
  <c r="J2079" i="40"/>
  <c r="K2079" i="40" s="1"/>
  <c r="O2079" i="40" l="1"/>
  <c r="I2079" i="40" l="1"/>
  <c r="R2079" i="40"/>
  <c r="S2079" i="40" s="1"/>
  <c r="T2079" i="40" s="1"/>
  <c r="L2079" i="40"/>
  <c r="Q2079" i="40"/>
  <c r="H2080" i="40" l="1"/>
  <c r="X2080" i="40" s="1"/>
  <c r="N2080" i="40" s="1"/>
  <c r="G2080" i="40" s="1"/>
  <c r="P2079" i="40"/>
  <c r="V2079" i="40" s="1"/>
  <c r="J2080" i="40"/>
  <c r="K2080" i="40" s="1"/>
  <c r="M2079" i="40"/>
  <c r="U2079" i="40" s="1"/>
  <c r="W2079" i="40" s="1"/>
  <c r="O2080" i="40" l="1"/>
  <c r="I2080" i="40" l="1"/>
  <c r="R2080" i="40"/>
  <c r="S2080" i="40" s="1"/>
  <c r="T2080" i="40" s="1"/>
  <c r="L2080" i="40"/>
  <c r="M2080" i="40" s="1"/>
  <c r="U2080" i="40" s="1"/>
  <c r="Q2080" i="40"/>
  <c r="H2081" i="40" l="1"/>
  <c r="X2081" i="40" s="1"/>
  <c r="N2081" i="40" s="1"/>
  <c r="G2081" i="40" s="1"/>
  <c r="W2080" i="40"/>
  <c r="P2080" i="40"/>
  <c r="V2080" i="40" s="1"/>
  <c r="J2081" i="40"/>
  <c r="K2081" i="40" s="1"/>
  <c r="O2081" i="40" l="1"/>
  <c r="I2081" i="40" l="1"/>
  <c r="L2081" i="40" s="1"/>
  <c r="R2081" i="40"/>
  <c r="S2081" i="40" s="1"/>
  <c r="T2081" i="40" s="1"/>
  <c r="M2081" i="40"/>
  <c r="U2081" i="40" s="1"/>
  <c r="P2081" i="40"/>
  <c r="Q2081" i="40"/>
  <c r="H2082" i="40" l="1"/>
  <c r="X2082" i="40" s="1"/>
  <c r="N2082" i="40" s="1"/>
  <c r="G2082" i="40" s="1"/>
  <c r="W2081" i="40"/>
  <c r="V2081" i="40"/>
  <c r="J2082" i="40"/>
  <c r="K2082" i="40" s="1"/>
  <c r="O2082" i="40" l="1"/>
  <c r="I2082" i="40" l="1"/>
  <c r="L2082" i="40" s="1"/>
  <c r="R2082" i="40"/>
  <c r="S2082" i="40" s="1"/>
  <c r="T2082" i="40" s="1"/>
  <c r="M2082" i="40"/>
  <c r="P2082" i="40"/>
  <c r="Q2082" i="40"/>
  <c r="U2082" i="40" l="1"/>
  <c r="H2083" i="40"/>
  <c r="X2083" i="40" s="1"/>
  <c r="N2083" i="40" s="1"/>
  <c r="G2083" i="40" s="1"/>
  <c r="W2082" i="40"/>
  <c r="V2082" i="40"/>
  <c r="J2083" i="40"/>
  <c r="K2083" i="40" s="1"/>
  <c r="O2083" i="40" l="1"/>
  <c r="I2083" i="40" l="1"/>
  <c r="L2083" i="40" s="1"/>
  <c r="R2083" i="40"/>
  <c r="S2083" i="40" s="1"/>
  <c r="T2083" i="40" s="1"/>
  <c r="M2083" i="40"/>
  <c r="P2083" i="40"/>
  <c r="Q2083" i="40"/>
  <c r="U2083" i="40" l="1"/>
  <c r="H2084" i="40"/>
  <c r="X2084" i="40" s="1"/>
  <c r="N2084" i="40" s="1"/>
  <c r="G2084" i="40" s="1"/>
  <c r="W2083" i="40"/>
  <c r="V2083" i="40"/>
  <c r="J2084" i="40"/>
  <c r="K2084" i="40" s="1"/>
  <c r="O2084" i="40" l="1"/>
  <c r="I2084" i="40" l="1"/>
  <c r="R2084" i="40"/>
  <c r="S2084" i="40" s="1"/>
  <c r="T2084" i="40" s="1"/>
  <c r="L2084" i="40"/>
  <c r="Q2084" i="40"/>
  <c r="H2085" i="40" l="1"/>
  <c r="X2085" i="40" s="1"/>
  <c r="N2085" i="40" s="1"/>
  <c r="G2085" i="40" s="1"/>
  <c r="P2084" i="40"/>
  <c r="V2084" i="40" s="1"/>
  <c r="J2085" i="40"/>
  <c r="K2085" i="40" s="1"/>
  <c r="M2084" i="40"/>
  <c r="U2084" i="40" s="1"/>
  <c r="W2084" i="40" s="1"/>
  <c r="O2085" i="40" l="1"/>
  <c r="I2085" i="40" l="1"/>
  <c r="L2085" i="40" s="1"/>
  <c r="R2085" i="40"/>
  <c r="S2085" i="40" s="1"/>
  <c r="T2085" i="40" s="1"/>
  <c r="M2085" i="40"/>
  <c r="U2085" i="40" s="1"/>
  <c r="P2085" i="40"/>
  <c r="Q2085" i="40"/>
  <c r="H2086" i="40" l="1"/>
  <c r="X2086" i="40" s="1"/>
  <c r="N2086" i="40" s="1"/>
  <c r="G2086" i="40" s="1"/>
  <c r="W2085" i="40"/>
  <c r="V2085" i="40"/>
  <c r="J2086" i="40"/>
  <c r="K2086" i="40" s="1"/>
  <c r="O2086" i="40" l="1"/>
  <c r="Q2086" i="40"/>
  <c r="H2087" i="40" l="1"/>
  <c r="X2087" i="40" s="1"/>
  <c r="N2087" i="40" s="1"/>
  <c r="G2087" i="40" s="1"/>
  <c r="I2086" i="40"/>
  <c r="L2086" i="40" s="1"/>
  <c r="R2086" i="40"/>
  <c r="S2086" i="40" s="1"/>
  <c r="T2086" i="40" s="1"/>
  <c r="J2087" i="40"/>
  <c r="K2087" i="40" s="1"/>
  <c r="M2086" i="40"/>
  <c r="U2086" i="40" s="1"/>
  <c r="W2086" i="40" s="1"/>
  <c r="P2086" i="40"/>
  <c r="V2086" i="40" l="1"/>
  <c r="O2087" i="40"/>
  <c r="I2087" i="40" s="1"/>
  <c r="L2087" i="40" s="1"/>
  <c r="R2087" i="40" l="1"/>
  <c r="S2087" i="40" s="1"/>
  <c r="T2087" i="40" s="1"/>
  <c r="M2087" i="40"/>
  <c r="U2087" i="40" s="1"/>
  <c r="P2087" i="40"/>
  <c r="V2087" i="40" s="1"/>
  <c r="Q2087" i="40"/>
  <c r="H2088" i="40" l="1"/>
  <c r="X2088" i="40" s="1"/>
  <c r="N2088" i="40" s="1"/>
  <c r="G2088" i="40" s="1"/>
  <c r="W2087" i="40"/>
  <c r="J2088" i="40"/>
  <c r="K2088" i="40" s="1"/>
  <c r="O2088" i="40" l="1"/>
  <c r="I2088" i="40" l="1"/>
  <c r="L2088" i="40" s="1"/>
  <c r="R2088" i="40"/>
  <c r="S2088" i="40" s="1"/>
  <c r="T2088" i="40" s="1"/>
  <c r="M2088" i="40"/>
  <c r="P2088" i="40"/>
  <c r="Q2088" i="40"/>
  <c r="U2088" i="40" l="1"/>
  <c r="H2089" i="40"/>
  <c r="X2089" i="40" s="1"/>
  <c r="N2089" i="40" s="1"/>
  <c r="G2089" i="40" s="1"/>
  <c r="W2088" i="40"/>
  <c r="V2088" i="40"/>
  <c r="J2089" i="40"/>
  <c r="K2089" i="40" s="1"/>
  <c r="O2089" i="40" l="1"/>
  <c r="I2089" i="40" l="1"/>
  <c r="L2089" i="40" s="1"/>
  <c r="R2089" i="40"/>
  <c r="S2089" i="40" s="1"/>
  <c r="T2089" i="40" s="1"/>
  <c r="M2089" i="40"/>
  <c r="P2089" i="40"/>
  <c r="Q2089" i="40"/>
  <c r="H2090" i="40" l="1"/>
  <c r="X2090" i="40" s="1"/>
  <c r="N2090" i="40" s="1"/>
  <c r="G2090" i="40" s="1"/>
  <c r="U2089" i="40"/>
  <c r="W2089" i="40" s="1"/>
  <c r="V2089" i="40"/>
  <c r="J2090" i="40"/>
  <c r="K2090" i="40" s="1"/>
  <c r="O2090" i="40" l="1"/>
  <c r="I2090" i="40" s="1"/>
  <c r="L2090" i="40" s="1"/>
  <c r="R2090" i="40" l="1"/>
  <c r="S2090" i="40" s="1"/>
  <c r="T2090" i="40" s="1"/>
  <c r="M2090" i="40"/>
  <c r="P2090" i="40"/>
  <c r="V2090" i="40" s="1"/>
  <c r="Q2090" i="40"/>
  <c r="U2090" i="40" l="1"/>
  <c r="H2091" i="40"/>
  <c r="X2091" i="40" s="1"/>
  <c r="N2091" i="40" s="1"/>
  <c r="G2091" i="40" s="1"/>
  <c r="W2090" i="40"/>
  <c r="J2091" i="40"/>
  <c r="K2091" i="40" s="1"/>
  <c r="O2091" i="40" l="1"/>
  <c r="Q2091" i="40"/>
  <c r="H2092" i="40" l="1"/>
  <c r="X2092" i="40" s="1"/>
  <c r="N2092" i="40" s="1"/>
  <c r="G2092" i="40" s="1"/>
  <c r="I2091" i="40"/>
  <c r="L2091" i="40" s="1"/>
  <c r="R2091" i="40"/>
  <c r="S2091" i="40" s="1"/>
  <c r="T2091" i="40" s="1"/>
  <c r="J2092" i="40"/>
  <c r="K2092" i="40" s="1"/>
  <c r="M2091" i="40"/>
  <c r="P2091" i="40"/>
  <c r="U2091" i="40" l="1"/>
  <c r="W2091" i="40" s="1"/>
  <c r="V2091" i="40"/>
  <c r="O2092" i="40"/>
  <c r="I2092" i="40" s="1"/>
  <c r="L2092" i="40" s="1"/>
  <c r="R2092" i="40" l="1"/>
  <c r="S2092" i="40" s="1"/>
  <c r="T2092" i="40" s="1"/>
  <c r="M2092" i="40"/>
  <c r="U2092" i="40" s="1"/>
  <c r="P2092" i="40"/>
  <c r="V2092" i="40" s="1"/>
  <c r="Q2092" i="40"/>
  <c r="H2093" i="40" l="1"/>
  <c r="X2093" i="40" s="1"/>
  <c r="N2093" i="40" s="1"/>
  <c r="G2093" i="40" s="1"/>
  <c r="W2092" i="40"/>
  <c r="J2093" i="40"/>
  <c r="K2093" i="40" s="1"/>
  <c r="O2093" i="40" l="1"/>
  <c r="I2093" i="40" l="1"/>
  <c r="R2093" i="40"/>
  <c r="S2093" i="40" s="1"/>
  <c r="T2093" i="40" s="1"/>
  <c r="L2093" i="40"/>
  <c r="Q2093" i="40"/>
  <c r="P2093" i="40" l="1"/>
  <c r="V2093" i="40"/>
  <c r="H2094" i="40"/>
  <c r="X2094" i="40" s="1"/>
  <c r="N2094" i="40" s="1"/>
  <c r="G2094" i="40" s="1"/>
  <c r="M2093" i="40"/>
  <c r="U2093" i="40" s="1"/>
  <c r="W2093" i="40" s="1"/>
  <c r="J2094" i="40"/>
  <c r="K2094" i="40" s="1"/>
  <c r="O2094" i="40" l="1"/>
  <c r="I2094" i="40" l="1"/>
  <c r="L2094" i="40" s="1"/>
  <c r="R2094" i="40"/>
  <c r="M2094" i="40"/>
  <c r="P2094" i="40"/>
  <c r="Q2094" i="40"/>
  <c r="S2094" i="40" l="1"/>
  <c r="T2094" i="40" s="1"/>
  <c r="H2095" i="40"/>
  <c r="X2095" i="40" s="1"/>
  <c r="N2095" i="40" s="1"/>
  <c r="G2095" i="40" s="1"/>
  <c r="V2094" i="40"/>
  <c r="J2095" i="40"/>
  <c r="K2095" i="40" s="1"/>
  <c r="U2094" i="40" l="1"/>
  <c r="W2094" i="40" s="1"/>
  <c r="O2095" i="40"/>
  <c r="I2095" i="40" s="1"/>
  <c r="L2095" i="40" s="1"/>
  <c r="R2095" i="40" l="1"/>
  <c r="M2095" i="40"/>
  <c r="P2095" i="40"/>
  <c r="V2095" i="40" s="1"/>
  <c r="Q2095" i="40"/>
  <c r="H2096" i="40" l="1"/>
  <c r="X2096" i="40" s="1"/>
  <c r="N2096" i="40" s="1"/>
  <c r="G2096" i="40" s="1"/>
  <c r="S2095" i="40"/>
  <c r="T2095" i="40"/>
  <c r="J2096" i="40"/>
  <c r="K2096" i="40" s="1"/>
  <c r="U2095" i="40" l="1"/>
  <c r="W2095" i="40" s="1"/>
  <c r="O2096" i="40"/>
  <c r="I2096" i="40" s="1"/>
  <c r="L2096" i="40" s="1"/>
  <c r="R2096" i="40" l="1"/>
  <c r="M2096" i="40"/>
  <c r="P2096" i="40"/>
  <c r="V2096" i="40" s="1"/>
  <c r="Q2096" i="40"/>
  <c r="H2097" i="40" l="1"/>
  <c r="X2097" i="40" s="1"/>
  <c r="N2097" i="40" s="1"/>
  <c r="G2097" i="40" s="1"/>
  <c r="S2096" i="40"/>
  <c r="T2096" i="40" s="1"/>
  <c r="J2097" i="40"/>
  <c r="K2097" i="40" s="1"/>
  <c r="U2096" i="40" l="1"/>
  <c r="W2096" i="40" s="1"/>
  <c r="O2097" i="40"/>
  <c r="I2097" i="40" s="1"/>
  <c r="L2097" i="40" s="1"/>
  <c r="R2097" i="40" l="1"/>
  <c r="M2097" i="40"/>
  <c r="P2097" i="40"/>
  <c r="V2097" i="40" s="1"/>
  <c r="Q2097" i="40"/>
  <c r="H2098" i="40" l="1"/>
  <c r="X2098" i="40" s="1"/>
  <c r="N2098" i="40" s="1"/>
  <c r="G2098" i="40" s="1"/>
  <c r="S2097" i="40"/>
  <c r="T2097" i="40"/>
  <c r="J2098" i="40"/>
  <c r="K2098" i="40" s="1"/>
  <c r="U2097" i="40" l="1"/>
  <c r="W2097" i="40" s="1"/>
  <c r="O2098" i="40"/>
  <c r="I2098" i="40" s="1"/>
  <c r="L2098" i="40" s="1"/>
  <c r="R2098" i="40" l="1"/>
  <c r="M2098" i="40"/>
  <c r="P2098" i="40"/>
  <c r="V2098" i="40" s="1"/>
  <c r="Q2098" i="40"/>
  <c r="H2099" i="40" l="1"/>
  <c r="X2099" i="40" s="1"/>
  <c r="N2099" i="40" s="1"/>
  <c r="G2099" i="40" s="1"/>
  <c r="S2098" i="40"/>
  <c r="T2098" i="40"/>
  <c r="J2099" i="40"/>
  <c r="K2099" i="40" s="1"/>
  <c r="U2098" i="40" l="1"/>
  <c r="W2098" i="40" s="1"/>
  <c r="O2099" i="40"/>
  <c r="I2099" i="40" s="1"/>
  <c r="L2099" i="40" s="1"/>
  <c r="Q2099" i="40"/>
  <c r="H2100" i="40" l="1"/>
  <c r="X2100" i="40" s="1"/>
  <c r="N2100" i="40" s="1"/>
  <c r="G2100" i="40" s="1"/>
  <c r="R2099" i="40"/>
  <c r="S2099" i="40" s="1"/>
  <c r="T2099" i="40" s="1"/>
  <c r="J2100" i="40"/>
  <c r="K2100" i="40" s="1"/>
  <c r="M2099" i="40"/>
  <c r="U2099" i="40" s="1"/>
  <c r="W2099" i="40" s="1"/>
  <c r="P2099" i="40"/>
  <c r="V2099" i="40" s="1"/>
  <c r="O2100" i="40" l="1"/>
  <c r="I2100" i="40" s="1"/>
  <c r="L2100" i="40" s="1"/>
  <c r="R2100" i="40" l="1"/>
  <c r="S2100" i="40" s="1"/>
  <c r="T2100" i="40" s="1"/>
  <c r="M2100" i="40"/>
  <c r="U2100" i="40" s="1"/>
  <c r="P2100" i="40"/>
  <c r="V2100" i="40" s="1"/>
  <c r="Q2100" i="40"/>
  <c r="H2101" i="40" l="1"/>
  <c r="X2101" i="40" s="1"/>
  <c r="N2101" i="40" s="1"/>
  <c r="G2101" i="40" s="1"/>
  <c r="W2100" i="40"/>
  <c r="J2101" i="40"/>
  <c r="K2101" i="40" s="1"/>
  <c r="O2101" i="40" l="1"/>
  <c r="I2101" i="40" l="1"/>
  <c r="L2101" i="40" s="1"/>
  <c r="R2101" i="40"/>
  <c r="S2101" i="40" s="1"/>
  <c r="T2101" i="40" s="1"/>
  <c r="M2101" i="40"/>
  <c r="U2101" i="40" s="1"/>
  <c r="P2101" i="40"/>
  <c r="Q2101" i="40"/>
  <c r="H2102" i="40" l="1"/>
  <c r="X2102" i="40" s="1"/>
  <c r="N2102" i="40" s="1"/>
  <c r="G2102" i="40" s="1"/>
  <c r="W2101" i="40"/>
  <c r="V2101" i="40"/>
  <c r="J2102" i="40"/>
  <c r="K2102" i="40" s="1"/>
  <c r="O2102" i="40" l="1"/>
  <c r="I2102" i="40" l="1"/>
  <c r="L2102" i="40" s="1"/>
  <c r="R2102" i="40"/>
  <c r="S2102" i="40" s="1"/>
  <c r="T2102" i="40" s="1"/>
  <c r="M2102" i="40"/>
  <c r="U2102" i="40" s="1"/>
  <c r="P2102" i="40"/>
  <c r="Q2102" i="40"/>
  <c r="H2103" i="40" l="1"/>
  <c r="X2103" i="40" s="1"/>
  <c r="N2103" i="40" s="1"/>
  <c r="G2103" i="40" s="1"/>
  <c r="W2102" i="40"/>
  <c r="V2102" i="40"/>
  <c r="J2103" i="40"/>
  <c r="K2103" i="40" s="1"/>
  <c r="O2103" i="40" l="1"/>
  <c r="I2103" i="40" l="1"/>
  <c r="L2103" i="40" s="1"/>
  <c r="M2103" i="40" s="1"/>
  <c r="R2103" i="40"/>
  <c r="S2103" i="40" s="1"/>
  <c r="T2103" i="40" s="1"/>
  <c r="Q2103" i="40"/>
  <c r="U2103" i="40" l="1"/>
  <c r="P2103" i="40"/>
  <c r="H2104" i="40"/>
  <c r="X2104" i="40" s="1"/>
  <c r="N2104" i="40" s="1"/>
  <c r="G2104" i="40" s="1"/>
  <c r="W2103" i="40"/>
  <c r="V2103" i="40"/>
  <c r="J2104" i="40"/>
  <c r="K2104" i="40" s="1"/>
  <c r="O2104" i="40" l="1"/>
  <c r="I2104" i="40" l="1"/>
  <c r="L2104" i="40" s="1"/>
  <c r="R2104" i="40"/>
  <c r="S2104" i="40" s="1"/>
  <c r="T2104" i="40" s="1"/>
  <c r="M2104" i="40"/>
  <c r="P2104" i="40"/>
  <c r="Q2104" i="40"/>
  <c r="U2104" i="40" l="1"/>
  <c r="H2105" i="40"/>
  <c r="X2105" i="40" s="1"/>
  <c r="N2105" i="40" s="1"/>
  <c r="G2105" i="40" s="1"/>
  <c r="W2104" i="40"/>
  <c r="V2104" i="40"/>
  <c r="J2105" i="40"/>
  <c r="K2105" i="40" s="1"/>
  <c r="O2105" i="40" l="1"/>
  <c r="I2105" i="40" l="1"/>
  <c r="L2105" i="40" s="1"/>
  <c r="R2105" i="40"/>
  <c r="S2105" i="40" s="1"/>
  <c r="T2105" i="40" s="1"/>
  <c r="M2105" i="40"/>
  <c r="U2105" i="40" s="1"/>
  <c r="P2105" i="40"/>
  <c r="Q2105" i="40"/>
  <c r="H2106" i="40" l="1"/>
  <c r="X2106" i="40" s="1"/>
  <c r="N2106" i="40" s="1"/>
  <c r="G2106" i="40" s="1"/>
  <c r="W2105" i="40"/>
  <c r="V2105" i="40"/>
  <c r="J2106" i="40"/>
  <c r="K2106" i="40" s="1"/>
  <c r="O2106" i="40" l="1"/>
  <c r="Q2106" i="40"/>
  <c r="H2107" i="40" l="1"/>
  <c r="X2107" i="40" s="1"/>
  <c r="N2107" i="40" s="1"/>
  <c r="G2107" i="40" s="1"/>
  <c r="I2106" i="40"/>
  <c r="R2106" i="40"/>
  <c r="S2106" i="40" s="1"/>
  <c r="T2106" i="40" s="1"/>
  <c r="J2107" i="40"/>
  <c r="K2107" i="40" s="1"/>
  <c r="L2106" i="40"/>
  <c r="P2106" i="40" l="1"/>
  <c r="V2106" i="40"/>
  <c r="O2107" i="40"/>
  <c r="R2107" i="40" s="1"/>
  <c r="S2107" i="40" s="1"/>
  <c r="T2107" i="40" s="1"/>
  <c r="M2106" i="40"/>
  <c r="U2106" i="40" s="1"/>
  <c r="W2106" i="40" s="1"/>
  <c r="I2107" i="40" l="1"/>
  <c r="L2107" i="40"/>
  <c r="Q2107" i="40"/>
  <c r="H2108" i="40" l="1"/>
  <c r="X2108" i="40" s="1"/>
  <c r="N2108" i="40" s="1"/>
  <c r="G2108" i="40" s="1"/>
  <c r="P2107" i="40"/>
  <c r="V2107" i="40" s="1"/>
  <c r="J2108" i="40"/>
  <c r="K2108" i="40" s="1"/>
  <c r="M2107" i="40"/>
  <c r="U2107" i="40" s="1"/>
  <c r="W2107" i="40" s="1"/>
  <c r="O2108" i="40" l="1"/>
  <c r="I2108" i="40" s="1"/>
  <c r="L2108" i="40" s="1"/>
  <c r="R2108" i="40" l="1"/>
  <c r="S2108" i="40" s="1"/>
  <c r="T2108" i="40" s="1"/>
  <c r="M2108" i="40"/>
  <c r="U2108" i="40" s="1"/>
  <c r="P2108" i="40"/>
  <c r="V2108" i="40" s="1"/>
  <c r="Q2108" i="40"/>
  <c r="H2109" i="40" l="1"/>
  <c r="X2109" i="40" s="1"/>
  <c r="N2109" i="40" s="1"/>
  <c r="G2109" i="40" s="1"/>
  <c r="W2108" i="40"/>
  <c r="J2109" i="40"/>
  <c r="K2109" i="40" s="1"/>
  <c r="O2109" i="40" l="1"/>
  <c r="I2109" i="40" l="1"/>
  <c r="L2109" i="40" s="1"/>
  <c r="R2109" i="40"/>
  <c r="S2109" i="40" s="1"/>
  <c r="T2109" i="40" s="1"/>
  <c r="M2109" i="40"/>
  <c r="U2109" i="40" s="1"/>
  <c r="P2109" i="40"/>
  <c r="Q2109" i="40"/>
  <c r="H2110" i="40" l="1"/>
  <c r="X2110" i="40" s="1"/>
  <c r="N2110" i="40" s="1"/>
  <c r="G2110" i="40" s="1"/>
  <c r="W2109" i="40"/>
  <c r="V2109" i="40"/>
  <c r="J2110" i="40"/>
  <c r="K2110" i="40" s="1"/>
  <c r="O2110" i="40" l="1"/>
  <c r="I2110" i="40" l="1"/>
  <c r="L2110" i="40" s="1"/>
  <c r="R2110" i="40"/>
  <c r="S2110" i="40" s="1"/>
  <c r="T2110" i="40" s="1"/>
  <c r="M2110" i="40"/>
  <c r="U2110" i="40" s="1"/>
  <c r="P2110" i="40"/>
  <c r="Q2110" i="40"/>
  <c r="H2111" i="40" l="1"/>
  <c r="X2111" i="40" s="1"/>
  <c r="N2111" i="40" s="1"/>
  <c r="G2111" i="40" s="1"/>
  <c r="W2110" i="40"/>
  <c r="V2110" i="40"/>
  <c r="J2111" i="40"/>
  <c r="K2111" i="40" s="1"/>
  <c r="O2111" i="40" l="1"/>
  <c r="I2111" i="40" l="1"/>
  <c r="L2111" i="40" s="1"/>
  <c r="R2111" i="40"/>
  <c r="S2111" i="40" s="1"/>
  <c r="T2111" i="40" s="1"/>
  <c r="M2111" i="40"/>
  <c r="U2111" i="40" s="1"/>
  <c r="P2111" i="40"/>
  <c r="Q2111" i="40"/>
  <c r="H2112" i="40" l="1"/>
  <c r="X2112" i="40" s="1"/>
  <c r="N2112" i="40" s="1"/>
  <c r="G2112" i="40" s="1"/>
  <c r="W2111" i="40"/>
  <c r="V2111" i="40"/>
  <c r="J2112" i="40"/>
  <c r="K2112" i="40" s="1"/>
  <c r="O2112" i="40" l="1"/>
  <c r="Q2112" i="40"/>
  <c r="H2113" i="40" l="1"/>
  <c r="X2113" i="40" s="1"/>
  <c r="N2113" i="40" s="1"/>
  <c r="G2113" i="40" s="1"/>
  <c r="I2112" i="40"/>
  <c r="L2112" i="40" s="1"/>
  <c r="R2112" i="40"/>
  <c r="S2112" i="40" s="1"/>
  <c r="T2112" i="40" s="1"/>
  <c r="J2113" i="40"/>
  <c r="K2113" i="40" s="1"/>
  <c r="M2112" i="40"/>
  <c r="U2112" i="40" s="1"/>
  <c r="W2112" i="40" s="1"/>
  <c r="P2112" i="40"/>
  <c r="V2112" i="40" l="1"/>
  <c r="O2113" i="40"/>
  <c r="I2113" i="40" s="1"/>
  <c r="L2113" i="40" s="1"/>
  <c r="R2113" i="40" l="1"/>
  <c r="S2113" i="40" s="1"/>
  <c r="T2113" i="40" s="1"/>
  <c r="M2113" i="40"/>
  <c r="U2113" i="40" s="1"/>
  <c r="P2113" i="40"/>
  <c r="V2113" i="40" s="1"/>
  <c r="Q2113" i="40"/>
  <c r="H2114" i="40" l="1"/>
  <c r="X2114" i="40" s="1"/>
  <c r="N2114" i="40" s="1"/>
  <c r="G2114" i="40" s="1"/>
  <c r="W2113" i="40"/>
  <c r="J2114" i="40"/>
  <c r="K2114" i="40" s="1"/>
  <c r="O2114" i="40" l="1"/>
  <c r="I2114" i="40" l="1"/>
  <c r="R2114" i="40"/>
  <c r="S2114" i="40" s="1"/>
  <c r="T2114" i="40" s="1"/>
  <c r="L2114" i="40"/>
  <c r="Q2114" i="40"/>
  <c r="P2114" i="40" l="1"/>
  <c r="V2114" i="40"/>
  <c r="H2115" i="40"/>
  <c r="X2115" i="40" s="1"/>
  <c r="N2115" i="40" s="1"/>
  <c r="G2115" i="40" s="1"/>
  <c r="J2115" i="40"/>
  <c r="K2115" i="40" s="1"/>
  <c r="M2114" i="40"/>
  <c r="U2114" i="40" s="1"/>
  <c r="W2114" i="40" s="1"/>
  <c r="O2115" i="40" l="1"/>
  <c r="I2115" i="40" l="1"/>
  <c r="L2115" i="40" s="1"/>
  <c r="R2115" i="40"/>
  <c r="S2115" i="40" s="1"/>
  <c r="T2115" i="40" s="1"/>
  <c r="M2115" i="40"/>
  <c r="P2115" i="40"/>
  <c r="Q2115" i="40"/>
  <c r="U2115" i="40" l="1"/>
  <c r="H2116" i="40"/>
  <c r="X2116" i="40" s="1"/>
  <c r="N2116" i="40" s="1"/>
  <c r="G2116" i="40" s="1"/>
  <c r="W2115" i="40"/>
  <c r="V2115" i="40"/>
  <c r="J2116" i="40"/>
  <c r="K2116" i="40" s="1"/>
  <c r="O2116" i="40" l="1"/>
  <c r="I2116" i="40" l="1"/>
  <c r="L2116" i="40" s="1"/>
  <c r="R2116" i="40"/>
  <c r="M2116" i="40"/>
  <c r="P2116" i="40"/>
  <c r="Q2116" i="40"/>
  <c r="H2117" i="40" l="1"/>
  <c r="X2117" i="40" s="1"/>
  <c r="N2117" i="40" s="1"/>
  <c r="G2117" i="40" s="1"/>
  <c r="S2116" i="40"/>
  <c r="T2116" i="40" s="1"/>
  <c r="U2116" i="40" s="1"/>
  <c r="W2116" i="40" s="1"/>
  <c r="V2116" i="40"/>
  <c r="J2117" i="40"/>
  <c r="K2117" i="40" s="1"/>
  <c r="O2117" i="40" l="1"/>
  <c r="I2117" i="40" s="1"/>
  <c r="L2117" i="40" s="1"/>
  <c r="R2117" i="40" l="1"/>
  <c r="M2117" i="40"/>
  <c r="P2117" i="40"/>
  <c r="V2117" i="40" s="1"/>
  <c r="Q2117" i="40"/>
  <c r="H2118" i="40" l="1"/>
  <c r="X2118" i="40" s="1"/>
  <c r="N2118" i="40" s="1"/>
  <c r="G2118" i="40" s="1"/>
  <c r="S2117" i="40"/>
  <c r="T2117" i="40"/>
  <c r="U2117" i="40" s="1"/>
  <c r="W2117" i="40" s="1"/>
  <c r="J2118" i="40"/>
  <c r="K2118" i="40" s="1"/>
  <c r="O2118" i="40" l="1"/>
  <c r="I2118" i="40" s="1"/>
  <c r="L2118" i="40" s="1"/>
  <c r="R2118" i="40" l="1"/>
  <c r="M2118" i="40"/>
  <c r="P2118" i="40"/>
  <c r="V2118" i="40" s="1"/>
  <c r="Q2118" i="40"/>
  <c r="H2119" i="40" l="1"/>
  <c r="X2119" i="40" s="1"/>
  <c r="N2119" i="40" s="1"/>
  <c r="G2119" i="40" s="1"/>
  <c r="S2118" i="40"/>
  <c r="T2118" i="40" s="1"/>
  <c r="J2119" i="40"/>
  <c r="K2119" i="40" s="1"/>
  <c r="U2118" i="40" l="1"/>
  <c r="W2118" i="40" s="1"/>
  <c r="O2119" i="40"/>
  <c r="I2119" i="40" s="1"/>
  <c r="R2119" i="40" l="1"/>
  <c r="L2119" i="40"/>
  <c r="Q2119" i="40"/>
  <c r="H2120" i="40" l="1"/>
  <c r="X2120" i="40" s="1"/>
  <c r="N2120" i="40" s="1"/>
  <c r="G2120" i="40" s="1"/>
  <c r="P2119" i="40"/>
  <c r="V2119" i="40" s="1"/>
  <c r="S2119" i="40"/>
  <c r="T2119" i="40" s="1"/>
  <c r="J2120" i="40"/>
  <c r="K2120" i="40" s="1"/>
  <c r="M2119" i="40"/>
  <c r="U2119" i="40" l="1"/>
  <c r="W2119" i="40" s="1"/>
  <c r="O2120" i="40"/>
  <c r="I2120" i="40" s="1"/>
  <c r="R2120" i="40" l="1"/>
  <c r="L2120" i="40"/>
  <c r="M2120" i="40"/>
  <c r="Q2120" i="40"/>
  <c r="H2121" i="40" l="1"/>
  <c r="X2121" i="40" s="1"/>
  <c r="N2121" i="40" s="1"/>
  <c r="G2121" i="40" s="1"/>
  <c r="P2120" i="40"/>
  <c r="V2120" i="40" s="1"/>
  <c r="S2120" i="40"/>
  <c r="T2120" i="40" s="1"/>
  <c r="J2121" i="40"/>
  <c r="K2121" i="40" s="1"/>
  <c r="U2120" i="40" l="1"/>
  <c r="W2120" i="40" s="1"/>
  <c r="O2121" i="40"/>
  <c r="I2121" i="40" s="1"/>
  <c r="L2121" i="40" s="1"/>
  <c r="R2121" i="40" l="1"/>
  <c r="S2121" i="40" s="1"/>
  <c r="T2121" i="40" s="1"/>
  <c r="M2121" i="40"/>
  <c r="U2121" i="40" s="1"/>
  <c r="P2121" i="40"/>
  <c r="V2121" i="40" s="1"/>
  <c r="Q2121" i="40"/>
  <c r="H2122" i="40" l="1"/>
  <c r="X2122" i="40" s="1"/>
  <c r="N2122" i="40" s="1"/>
  <c r="G2122" i="40" s="1"/>
  <c r="W2121" i="40"/>
  <c r="J2122" i="40"/>
  <c r="K2122" i="40" s="1"/>
  <c r="O2122" i="40" l="1"/>
  <c r="I2122" i="40" l="1"/>
  <c r="L2122" i="40" s="1"/>
  <c r="R2122" i="40"/>
  <c r="S2122" i="40" s="1"/>
  <c r="T2122" i="40" s="1"/>
  <c r="M2122" i="40"/>
  <c r="U2122" i="40" s="1"/>
  <c r="P2122" i="40"/>
  <c r="Q2122" i="40"/>
  <c r="H2123" i="40" l="1"/>
  <c r="X2123" i="40" s="1"/>
  <c r="N2123" i="40" s="1"/>
  <c r="G2123" i="40" s="1"/>
  <c r="W2122" i="40"/>
  <c r="V2122" i="40"/>
  <c r="J2123" i="40"/>
  <c r="K2123" i="40" s="1"/>
  <c r="O2123" i="40" l="1"/>
  <c r="I2123" i="40" l="1"/>
  <c r="L2123" i="40" s="1"/>
  <c r="R2123" i="40"/>
  <c r="S2123" i="40" s="1"/>
  <c r="T2123" i="40" s="1"/>
  <c r="M2123" i="40"/>
  <c r="U2123" i="40" s="1"/>
  <c r="P2123" i="40"/>
  <c r="Q2123" i="40"/>
  <c r="H2124" i="40" l="1"/>
  <c r="X2124" i="40" s="1"/>
  <c r="N2124" i="40" s="1"/>
  <c r="G2124" i="40" s="1"/>
  <c r="W2123" i="40"/>
  <c r="V2123" i="40"/>
  <c r="J2124" i="40"/>
  <c r="K2124" i="40" s="1"/>
  <c r="O2124" i="40" l="1"/>
  <c r="I2124" i="40" l="1"/>
  <c r="L2124" i="40" s="1"/>
  <c r="R2124" i="40"/>
  <c r="S2124" i="40" s="1"/>
  <c r="T2124" i="40" s="1"/>
  <c r="M2124" i="40"/>
  <c r="U2124" i="40" s="1"/>
  <c r="P2124" i="40"/>
  <c r="Q2124" i="40"/>
  <c r="H2125" i="40" l="1"/>
  <c r="X2125" i="40" s="1"/>
  <c r="N2125" i="40" s="1"/>
  <c r="G2125" i="40" s="1"/>
  <c r="W2124" i="40"/>
  <c r="V2124" i="40"/>
  <c r="J2125" i="40"/>
  <c r="K2125" i="40" s="1"/>
  <c r="O2125" i="40" l="1"/>
  <c r="I2125" i="40" l="1"/>
  <c r="L2125" i="40" s="1"/>
  <c r="R2125" i="40"/>
  <c r="S2125" i="40" s="1"/>
  <c r="T2125" i="40" s="1"/>
  <c r="M2125" i="40"/>
  <c r="P2125" i="40"/>
  <c r="Q2125" i="40"/>
  <c r="U2125" i="40" l="1"/>
  <c r="H2126" i="40"/>
  <c r="X2126" i="40" s="1"/>
  <c r="N2126" i="40" s="1"/>
  <c r="G2126" i="40" s="1"/>
  <c r="W2125" i="40"/>
  <c r="V2125" i="40"/>
  <c r="J2126" i="40"/>
  <c r="K2126" i="40" s="1"/>
  <c r="O2126" i="40" l="1"/>
  <c r="I2126" i="40" l="1"/>
  <c r="L2126" i="40" s="1"/>
  <c r="R2126" i="40"/>
  <c r="S2126" i="40" s="1"/>
  <c r="T2126" i="40" s="1"/>
  <c r="M2126" i="40"/>
  <c r="U2126" i="40" s="1"/>
  <c r="P2126" i="40"/>
  <c r="Q2126" i="40"/>
  <c r="H2127" i="40" l="1"/>
  <c r="X2127" i="40" s="1"/>
  <c r="N2127" i="40" s="1"/>
  <c r="G2127" i="40" s="1"/>
  <c r="W2126" i="40"/>
  <c r="V2126" i="40"/>
  <c r="J2127" i="40"/>
  <c r="K2127" i="40" s="1"/>
  <c r="O2127" i="40" l="1"/>
  <c r="I2127" i="40" l="1"/>
  <c r="L2127" i="40" s="1"/>
  <c r="R2127" i="40"/>
  <c r="S2127" i="40" s="1"/>
  <c r="T2127" i="40" s="1"/>
  <c r="M2127" i="40"/>
  <c r="U2127" i="40" s="1"/>
  <c r="P2127" i="40"/>
  <c r="Q2127" i="40"/>
  <c r="H2128" i="40" l="1"/>
  <c r="X2128" i="40" s="1"/>
  <c r="N2128" i="40" s="1"/>
  <c r="G2128" i="40" s="1"/>
  <c r="W2127" i="40"/>
  <c r="V2127" i="40"/>
  <c r="J2128" i="40"/>
  <c r="K2128" i="40" s="1"/>
  <c r="O2128" i="40" l="1"/>
  <c r="I2128" i="40" l="1"/>
  <c r="L2128" i="40" s="1"/>
  <c r="R2128" i="40"/>
  <c r="S2128" i="40" s="1"/>
  <c r="T2128" i="40" s="1"/>
  <c r="M2128" i="40"/>
  <c r="P2128" i="40"/>
  <c r="Q2128" i="40"/>
  <c r="U2128" i="40" l="1"/>
  <c r="H2129" i="40"/>
  <c r="X2129" i="40" s="1"/>
  <c r="N2129" i="40" s="1"/>
  <c r="G2129" i="40" s="1"/>
  <c r="W2128" i="40"/>
  <c r="V2128" i="40"/>
  <c r="J2129" i="40"/>
  <c r="K2129" i="40" s="1"/>
  <c r="O2129" i="40" l="1"/>
  <c r="I2129" i="40" l="1"/>
  <c r="R2129" i="40"/>
  <c r="S2129" i="40" s="1"/>
  <c r="T2129" i="40" s="1"/>
  <c r="L2129" i="40"/>
  <c r="Q2129" i="40"/>
  <c r="H2130" i="40" l="1"/>
  <c r="X2130" i="40" s="1"/>
  <c r="N2130" i="40" s="1"/>
  <c r="G2130" i="40" s="1"/>
  <c r="P2129" i="40"/>
  <c r="V2129" i="40" s="1"/>
  <c r="J2130" i="40"/>
  <c r="K2130" i="40" s="1"/>
  <c r="M2129" i="40"/>
  <c r="U2129" i="40" s="1"/>
  <c r="W2129" i="40" s="1"/>
  <c r="O2130" i="40" l="1"/>
  <c r="I2130" i="40" l="1"/>
  <c r="L2130" i="40" s="1"/>
  <c r="R2130" i="40"/>
  <c r="S2130" i="40" s="1"/>
  <c r="T2130" i="40" s="1"/>
  <c r="M2130" i="40"/>
  <c r="U2130" i="40" s="1"/>
  <c r="P2130" i="40"/>
  <c r="Q2130" i="40"/>
  <c r="H2131" i="40" l="1"/>
  <c r="X2131" i="40" s="1"/>
  <c r="N2131" i="40" s="1"/>
  <c r="G2131" i="40" s="1"/>
  <c r="W2130" i="40"/>
  <c r="V2130" i="40"/>
  <c r="J2131" i="40"/>
  <c r="K2131" i="40" s="1"/>
  <c r="O2131" i="40" l="1"/>
  <c r="I2131" i="40" l="1"/>
  <c r="R2131" i="40"/>
  <c r="S2131" i="40" s="1"/>
  <c r="T2131" i="40" s="1"/>
  <c r="L2131" i="40"/>
  <c r="M2131" i="40" s="1"/>
  <c r="U2131" i="40" s="1"/>
  <c r="Q2131" i="40"/>
  <c r="H2132" i="40" l="1"/>
  <c r="X2132" i="40" s="1"/>
  <c r="N2132" i="40" s="1"/>
  <c r="G2132" i="40" s="1"/>
  <c r="W2131" i="40"/>
  <c r="P2131" i="40"/>
  <c r="V2131" i="40" s="1"/>
  <c r="J2132" i="40"/>
  <c r="K2132" i="40" s="1"/>
  <c r="O2132" i="40" l="1"/>
  <c r="I2132" i="40" l="1"/>
  <c r="L2132" i="40" s="1"/>
  <c r="R2132" i="40"/>
  <c r="S2132" i="40" s="1"/>
  <c r="T2132" i="40" s="1"/>
  <c r="Q2132" i="40"/>
  <c r="M2132" i="40"/>
  <c r="U2132" i="40" s="1"/>
  <c r="P2132" i="40"/>
  <c r="H2133" i="40" l="1"/>
  <c r="X2133" i="40" s="1"/>
  <c r="N2133" i="40" s="1"/>
  <c r="G2133" i="40" s="1"/>
  <c r="W2132" i="40"/>
  <c r="V2132" i="40"/>
  <c r="J2133" i="40"/>
  <c r="K2133" i="40" s="1"/>
  <c r="O2133" i="40" l="1"/>
  <c r="I2133" i="40" l="1"/>
  <c r="L2133" i="40" s="1"/>
  <c r="R2133" i="40"/>
  <c r="S2133" i="40" s="1"/>
  <c r="T2133" i="40" s="1"/>
  <c r="M2133" i="40"/>
  <c r="U2133" i="40" s="1"/>
  <c r="P2133" i="40"/>
  <c r="Q2133" i="40"/>
  <c r="H2134" i="40" l="1"/>
  <c r="X2134" i="40" s="1"/>
  <c r="N2134" i="40" s="1"/>
  <c r="G2134" i="40" s="1"/>
  <c r="W2133" i="40"/>
  <c r="V2133" i="40"/>
  <c r="J2134" i="40"/>
  <c r="K2134" i="40" s="1"/>
  <c r="O2134" i="40" l="1"/>
  <c r="I2134" i="40" l="1"/>
  <c r="L2134" i="40" s="1"/>
  <c r="R2134" i="40"/>
  <c r="S2134" i="40" s="1"/>
  <c r="T2134" i="40" s="1"/>
  <c r="M2134" i="40"/>
  <c r="U2134" i="40" s="1"/>
  <c r="P2134" i="40"/>
  <c r="Q2134" i="40"/>
  <c r="H2135" i="40" l="1"/>
  <c r="X2135" i="40" s="1"/>
  <c r="N2135" i="40" s="1"/>
  <c r="G2135" i="40" s="1"/>
  <c r="W2134" i="40"/>
  <c r="V2134" i="40"/>
  <c r="J2135" i="40"/>
  <c r="K2135" i="40" s="1"/>
  <c r="O2135" i="40" l="1"/>
  <c r="I2135" i="40" l="1"/>
  <c r="R2135" i="40"/>
  <c r="S2135" i="40" s="1"/>
  <c r="T2135" i="40" s="1"/>
  <c r="L2135" i="40"/>
  <c r="Q2135" i="40"/>
  <c r="H2136" i="40" l="1"/>
  <c r="X2136" i="40" s="1"/>
  <c r="N2136" i="40" s="1"/>
  <c r="G2136" i="40" s="1"/>
  <c r="P2135" i="40"/>
  <c r="V2135" i="40" s="1"/>
  <c r="J2136" i="40"/>
  <c r="K2136" i="40" s="1"/>
  <c r="M2135" i="40"/>
  <c r="U2135" i="40" s="1"/>
  <c r="W2135" i="40" s="1"/>
  <c r="O2136" i="40" l="1"/>
  <c r="I2136" i="40" l="1"/>
  <c r="L2136" i="40" s="1"/>
  <c r="R2136" i="40"/>
  <c r="S2136" i="40" s="1"/>
  <c r="T2136" i="40" s="1"/>
  <c r="M2136" i="40"/>
  <c r="U2136" i="40" s="1"/>
  <c r="P2136" i="40"/>
  <c r="Q2136" i="40"/>
  <c r="H2137" i="40" l="1"/>
  <c r="X2137" i="40" s="1"/>
  <c r="N2137" i="40" s="1"/>
  <c r="G2137" i="40" s="1"/>
  <c r="W2136" i="40"/>
  <c r="V2136" i="40"/>
  <c r="J2137" i="40"/>
  <c r="K2137" i="40" s="1"/>
  <c r="O2137" i="40" l="1"/>
  <c r="I2137" i="40" l="1"/>
  <c r="R2137" i="40"/>
  <c r="L2137" i="40"/>
  <c r="Q2137" i="40"/>
  <c r="H2138" i="40" l="1"/>
  <c r="X2138" i="40" s="1"/>
  <c r="N2138" i="40" s="1"/>
  <c r="G2138" i="40" s="1"/>
  <c r="P2137" i="40"/>
  <c r="V2137" i="40" s="1"/>
  <c r="S2137" i="40"/>
  <c r="T2137" i="40" s="1"/>
  <c r="J2138" i="40"/>
  <c r="K2138" i="40" s="1"/>
  <c r="M2137" i="40"/>
  <c r="U2137" i="40" l="1"/>
  <c r="W2137" i="40" s="1"/>
  <c r="O2138" i="40"/>
  <c r="I2138" i="40" s="1"/>
  <c r="R2138" i="40" l="1"/>
  <c r="L2138" i="40"/>
  <c r="Q2138" i="40"/>
  <c r="H2139" i="40" l="1"/>
  <c r="X2139" i="40" s="1"/>
  <c r="N2139" i="40" s="1"/>
  <c r="G2139" i="40" s="1"/>
  <c r="P2138" i="40"/>
  <c r="V2138" i="40" s="1"/>
  <c r="S2138" i="40"/>
  <c r="T2138" i="40" s="1"/>
  <c r="J2139" i="40"/>
  <c r="K2139" i="40" s="1"/>
  <c r="M2138" i="40"/>
  <c r="U2138" i="40" l="1"/>
  <c r="W2138" i="40" s="1"/>
  <c r="O2139" i="40"/>
  <c r="I2139" i="40" s="1"/>
  <c r="L2139" i="40" s="1"/>
  <c r="R2139" i="40" l="1"/>
  <c r="S2139" i="40" s="1"/>
  <c r="T2139" i="40" s="1"/>
  <c r="M2139" i="40"/>
  <c r="U2139" i="40" s="1"/>
  <c r="P2139" i="40"/>
  <c r="V2139" i="40" s="1"/>
  <c r="Q2139" i="40"/>
  <c r="H2140" i="40" l="1"/>
  <c r="X2140" i="40" s="1"/>
  <c r="N2140" i="40" s="1"/>
  <c r="G2140" i="40" s="1"/>
  <c r="W2139" i="40"/>
  <c r="J2140" i="40"/>
  <c r="K2140" i="40" s="1"/>
  <c r="O2140" i="40" l="1"/>
  <c r="I2140" i="40" l="1"/>
  <c r="L2140" i="40" s="1"/>
  <c r="R2140" i="40"/>
  <c r="S2140" i="40" s="1"/>
  <c r="T2140" i="40" s="1"/>
  <c r="M2140" i="40"/>
  <c r="U2140" i="40" s="1"/>
  <c r="P2140" i="40"/>
  <c r="Q2140" i="40"/>
  <c r="H2141" i="40" l="1"/>
  <c r="X2141" i="40" s="1"/>
  <c r="N2141" i="40" s="1"/>
  <c r="G2141" i="40" s="1"/>
  <c r="W2140" i="40"/>
  <c r="V2140" i="40"/>
  <c r="J2141" i="40"/>
  <c r="K2141" i="40" s="1"/>
  <c r="O2141" i="40" l="1"/>
  <c r="I2141" i="40" l="1"/>
  <c r="L2141" i="40" s="1"/>
  <c r="R2141" i="40"/>
  <c r="S2141" i="40" s="1"/>
  <c r="T2141" i="40" s="1"/>
  <c r="M2141" i="40"/>
  <c r="U2141" i="40" s="1"/>
  <c r="P2141" i="40"/>
  <c r="Q2141" i="40"/>
  <c r="H2142" i="40" l="1"/>
  <c r="X2142" i="40" s="1"/>
  <c r="N2142" i="40" s="1"/>
  <c r="G2142" i="40" s="1"/>
  <c r="W2141" i="40"/>
  <c r="V2141" i="40"/>
  <c r="J2142" i="40"/>
  <c r="K2142" i="40" s="1"/>
  <c r="O2142" i="40" l="1"/>
  <c r="I2142" i="40" l="1"/>
  <c r="L2142" i="40" s="1"/>
  <c r="R2142" i="40"/>
  <c r="S2142" i="40" s="1"/>
  <c r="T2142" i="40" s="1"/>
  <c r="M2142" i="40"/>
  <c r="U2142" i="40" s="1"/>
  <c r="P2142" i="40"/>
  <c r="Q2142" i="40"/>
  <c r="H2143" i="40" l="1"/>
  <c r="X2143" i="40" s="1"/>
  <c r="N2143" i="40" s="1"/>
  <c r="G2143" i="40" s="1"/>
  <c r="W2142" i="40"/>
  <c r="V2142" i="40"/>
  <c r="J2143" i="40"/>
  <c r="K2143" i="40" s="1"/>
  <c r="O2143" i="40" l="1"/>
  <c r="I2143" i="40" l="1"/>
  <c r="R2143" i="40"/>
  <c r="S2143" i="40" s="1"/>
  <c r="T2143" i="40" s="1"/>
  <c r="L2143" i="40"/>
  <c r="M2143" i="40"/>
  <c r="U2143" i="40" s="1"/>
  <c r="Q2143" i="40"/>
  <c r="H2144" i="40" l="1"/>
  <c r="X2144" i="40" s="1"/>
  <c r="N2144" i="40" s="1"/>
  <c r="G2144" i="40" s="1"/>
  <c r="W2143" i="40"/>
  <c r="P2143" i="40"/>
  <c r="V2143" i="40" s="1"/>
  <c r="J2144" i="40"/>
  <c r="K2144" i="40" s="1"/>
  <c r="O2144" i="40" l="1"/>
  <c r="I2144" i="40" l="1"/>
  <c r="R2144" i="40"/>
  <c r="S2144" i="40" s="1"/>
  <c r="T2144" i="40" s="1"/>
  <c r="L2144" i="40"/>
  <c r="M2144" i="40"/>
  <c r="U2144" i="40" s="1"/>
  <c r="Q2144" i="40"/>
  <c r="H2145" i="40" l="1"/>
  <c r="X2145" i="40" s="1"/>
  <c r="N2145" i="40" s="1"/>
  <c r="G2145" i="40" s="1"/>
  <c r="W2144" i="40"/>
  <c r="P2144" i="40"/>
  <c r="V2144" i="40" s="1"/>
  <c r="J2145" i="40"/>
  <c r="K2145" i="40" s="1"/>
  <c r="O2145" i="40" l="1"/>
  <c r="I2145" i="40" l="1"/>
  <c r="L2145" i="40" s="1"/>
  <c r="R2145" i="40"/>
  <c r="S2145" i="40" s="1"/>
  <c r="T2145" i="40" s="1"/>
  <c r="M2145" i="40"/>
  <c r="U2145" i="40" s="1"/>
  <c r="P2145" i="40"/>
  <c r="Q2145" i="40"/>
  <c r="H2146" i="40" l="1"/>
  <c r="X2146" i="40" s="1"/>
  <c r="N2146" i="40" s="1"/>
  <c r="G2146" i="40" s="1"/>
  <c r="W2145" i="40"/>
  <c r="V2145" i="40"/>
  <c r="J2146" i="40"/>
  <c r="K2146" i="40" s="1"/>
  <c r="O2146" i="40" l="1"/>
  <c r="Q2146" i="40"/>
  <c r="H2147" i="40" l="1"/>
  <c r="X2147" i="40" s="1"/>
  <c r="N2147" i="40" s="1"/>
  <c r="G2147" i="40" s="1"/>
  <c r="I2146" i="40"/>
  <c r="L2146" i="40" s="1"/>
  <c r="R2146" i="40"/>
  <c r="S2146" i="40" s="1"/>
  <c r="T2146" i="40" s="1"/>
  <c r="J2147" i="40"/>
  <c r="K2147" i="40" s="1"/>
  <c r="M2146" i="40"/>
  <c r="P2146" i="40"/>
  <c r="U2146" i="40" l="1"/>
  <c r="W2146" i="40" s="1"/>
  <c r="V2146" i="40"/>
  <c r="O2147" i="40"/>
  <c r="I2147" i="40" s="1"/>
  <c r="L2147" i="40" s="1"/>
  <c r="R2147" i="40" l="1"/>
  <c r="S2147" i="40" s="1"/>
  <c r="T2147" i="40" s="1"/>
  <c r="M2147" i="40"/>
  <c r="U2147" i="40" s="1"/>
  <c r="P2147" i="40"/>
  <c r="V2147" i="40" s="1"/>
  <c r="Q2147" i="40"/>
  <c r="H2148" i="40" l="1"/>
  <c r="X2148" i="40" s="1"/>
  <c r="N2148" i="40" s="1"/>
  <c r="G2148" i="40" s="1"/>
  <c r="W2147" i="40"/>
  <c r="J2148" i="40"/>
  <c r="K2148" i="40" s="1"/>
  <c r="O2148" i="40" l="1"/>
  <c r="I2148" i="40" l="1"/>
  <c r="R2148" i="40"/>
  <c r="S2148" i="40" s="1"/>
  <c r="T2148" i="40" s="1"/>
  <c r="L2148" i="40"/>
  <c r="Q2148" i="40"/>
  <c r="H2149" i="40" l="1"/>
  <c r="X2149" i="40" s="1"/>
  <c r="N2149" i="40" s="1"/>
  <c r="G2149" i="40" s="1"/>
  <c r="P2148" i="40"/>
  <c r="V2148" i="40" s="1"/>
  <c r="J2149" i="40"/>
  <c r="K2149" i="40" s="1"/>
  <c r="M2148" i="40"/>
  <c r="U2148" i="40" s="1"/>
  <c r="W2148" i="40" s="1"/>
  <c r="O2149" i="40" l="1"/>
  <c r="I2149" i="40" l="1"/>
  <c r="L2149" i="40" s="1"/>
  <c r="R2149" i="40"/>
  <c r="M2149" i="40"/>
  <c r="P2149" i="40"/>
  <c r="Q2149" i="40"/>
  <c r="H2150" i="40" l="1"/>
  <c r="X2150" i="40" s="1"/>
  <c r="N2150" i="40" s="1"/>
  <c r="G2150" i="40" s="1"/>
  <c r="S2149" i="40"/>
  <c r="T2149" i="40" s="1"/>
  <c r="V2149" i="40"/>
  <c r="J2150" i="40"/>
  <c r="K2150" i="40" s="1"/>
  <c r="U2149" i="40" l="1"/>
  <c r="W2149" i="40" s="1"/>
  <c r="O2150" i="40"/>
  <c r="I2150" i="40" s="1"/>
  <c r="R2150" i="40" l="1"/>
  <c r="L2150" i="40"/>
  <c r="M2150" i="40"/>
  <c r="Q2150" i="40"/>
  <c r="H2151" i="40" l="1"/>
  <c r="X2151" i="40" s="1"/>
  <c r="N2151" i="40" s="1"/>
  <c r="G2151" i="40" s="1"/>
  <c r="P2150" i="40"/>
  <c r="V2150" i="40" s="1"/>
  <c r="S2150" i="40"/>
  <c r="T2150" i="40" s="1"/>
  <c r="J2151" i="40"/>
  <c r="K2151" i="40" s="1"/>
  <c r="U2150" i="40" l="1"/>
  <c r="W2150" i="40" s="1"/>
  <c r="O2151" i="40"/>
  <c r="I2151" i="40" s="1"/>
  <c r="L2151" i="40" s="1"/>
  <c r="R2151" i="40" l="1"/>
  <c r="M2151" i="40"/>
  <c r="P2151" i="40"/>
  <c r="V2151" i="40" s="1"/>
  <c r="Q2151" i="40"/>
  <c r="H2152" i="40" l="1"/>
  <c r="X2152" i="40" s="1"/>
  <c r="N2152" i="40" s="1"/>
  <c r="G2152" i="40" s="1"/>
  <c r="S2151" i="40"/>
  <c r="T2151" i="40"/>
  <c r="J2152" i="40"/>
  <c r="K2152" i="40" s="1"/>
  <c r="U2151" i="40" l="1"/>
  <c r="W2151" i="40" s="1"/>
  <c r="O2152" i="40"/>
  <c r="I2152" i="40" s="1"/>
  <c r="L2152" i="40" s="1"/>
  <c r="R2152" i="40" l="1"/>
  <c r="M2152" i="40"/>
  <c r="P2152" i="40"/>
  <c r="V2152" i="40" s="1"/>
  <c r="Q2152" i="40"/>
  <c r="H2153" i="40" l="1"/>
  <c r="X2153" i="40" s="1"/>
  <c r="N2153" i="40" s="1"/>
  <c r="G2153" i="40" s="1"/>
  <c r="S2152" i="40"/>
  <c r="T2152" i="40"/>
  <c r="J2153" i="40"/>
  <c r="K2153" i="40" s="1"/>
  <c r="U2152" i="40" l="1"/>
  <c r="W2152" i="40" s="1"/>
  <c r="O2153" i="40"/>
  <c r="I2153" i="40" s="1"/>
  <c r="L2153" i="40" s="1"/>
  <c r="R2153" i="40" l="1"/>
  <c r="M2153" i="40"/>
  <c r="P2153" i="40"/>
  <c r="V2153" i="40" s="1"/>
  <c r="Q2153" i="40"/>
  <c r="H2154" i="40" l="1"/>
  <c r="X2154" i="40" s="1"/>
  <c r="N2154" i="40" s="1"/>
  <c r="G2154" i="40" s="1"/>
  <c r="S2153" i="40"/>
  <c r="T2153" i="40" s="1"/>
  <c r="J2154" i="40"/>
  <c r="K2154" i="40" s="1"/>
  <c r="U2153" i="40" l="1"/>
  <c r="W2153" i="40" s="1"/>
  <c r="O2154" i="40"/>
  <c r="I2154" i="40" s="1"/>
  <c r="L2154" i="40" s="1"/>
  <c r="R2154" i="40" l="1"/>
  <c r="S2154" i="40" s="1"/>
  <c r="T2154" i="40" s="1"/>
  <c r="M2154" i="40"/>
  <c r="P2154" i="40"/>
  <c r="V2154" i="40" s="1"/>
  <c r="Q2154" i="40"/>
  <c r="U2154" i="40" l="1"/>
  <c r="H2155" i="40"/>
  <c r="X2155" i="40" s="1"/>
  <c r="N2155" i="40" s="1"/>
  <c r="G2155" i="40" s="1"/>
  <c r="W2154" i="40"/>
  <c r="J2155" i="40"/>
  <c r="K2155" i="40" s="1"/>
  <c r="O2155" i="40" l="1"/>
  <c r="I2155" i="40" l="1"/>
  <c r="R2155" i="40"/>
  <c r="S2155" i="40" s="1"/>
  <c r="T2155" i="40" s="1"/>
  <c r="L2155" i="40"/>
  <c r="M2155" i="40" s="1"/>
  <c r="U2155" i="40" s="1"/>
  <c r="Q2155" i="40"/>
  <c r="H2156" i="40" l="1"/>
  <c r="X2156" i="40" s="1"/>
  <c r="N2156" i="40" s="1"/>
  <c r="G2156" i="40" s="1"/>
  <c r="W2155" i="40"/>
  <c r="P2155" i="40"/>
  <c r="V2155" i="40" s="1"/>
  <c r="J2156" i="40"/>
  <c r="K2156" i="40" s="1"/>
  <c r="O2156" i="40" l="1"/>
  <c r="I2156" i="40" l="1"/>
  <c r="L2156" i="40" s="1"/>
  <c r="R2156" i="40"/>
  <c r="M2156" i="40"/>
  <c r="P2156" i="40"/>
  <c r="Q2156" i="40"/>
  <c r="H2157" i="40" l="1"/>
  <c r="X2157" i="40" s="1"/>
  <c r="N2157" i="40" s="1"/>
  <c r="G2157" i="40" s="1"/>
  <c r="S2156" i="40"/>
  <c r="T2156" i="40" s="1"/>
  <c r="V2156" i="40"/>
  <c r="J2157" i="40"/>
  <c r="K2157" i="40" s="1"/>
  <c r="U2156" i="40" l="1"/>
  <c r="W2156" i="40" s="1"/>
  <c r="O2157" i="40"/>
  <c r="I2157" i="40" s="1"/>
  <c r="L2157" i="40" s="1"/>
  <c r="Q2157" i="40"/>
  <c r="H2158" i="40" l="1"/>
  <c r="X2158" i="40" s="1"/>
  <c r="N2158" i="40" s="1"/>
  <c r="G2158" i="40" s="1"/>
  <c r="R2157" i="40"/>
  <c r="J2158" i="40"/>
  <c r="K2158" i="40" s="1"/>
  <c r="M2157" i="40"/>
  <c r="P2157" i="40"/>
  <c r="V2157" i="40" s="1"/>
  <c r="S2157" i="40" l="1"/>
  <c r="T2157" i="40"/>
  <c r="O2158" i="40"/>
  <c r="R2158" i="40" l="1"/>
  <c r="S2158" i="40" s="1"/>
  <c r="T2158" i="40" s="1"/>
  <c r="U2157" i="40"/>
  <c r="W2157" i="40" s="1"/>
  <c r="Q2158" i="40"/>
  <c r="H2159" i="40" l="1"/>
  <c r="X2159" i="40" s="1"/>
  <c r="N2159" i="40" s="1"/>
  <c r="G2159" i="40" s="1"/>
  <c r="I2158" i="40"/>
  <c r="L2158" i="40" s="1"/>
  <c r="M2158" i="40" s="1"/>
  <c r="U2158" i="40" s="1"/>
  <c r="W2158" i="40" s="1"/>
  <c r="J2159" i="40"/>
  <c r="K2159" i="40" s="1"/>
  <c r="P2158" i="40" l="1"/>
  <c r="V2158" i="40"/>
  <c r="O2159" i="40"/>
  <c r="I2159" i="40" l="1"/>
  <c r="R2159" i="40"/>
  <c r="S2159" i="40" s="1"/>
  <c r="T2159" i="40" s="1"/>
  <c r="L2159" i="40"/>
  <c r="Q2159" i="40"/>
  <c r="H2160" i="40" l="1"/>
  <c r="X2160" i="40" s="1"/>
  <c r="N2160" i="40" s="1"/>
  <c r="G2160" i="40" s="1"/>
  <c r="P2159" i="40"/>
  <c r="V2159" i="40" s="1"/>
  <c r="J2160" i="40"/>
  <c r="K2160" i="40" s="1"/>
  <c r="M2159" i="40"/>
  <c r="U2159" i="40" s="1"/>
  <c r="W2159" i="40" s="1"/>
  <c r="O2160" i="40" l="1"/>
  <c r="I2160" i="40" l="1"/>
  <c r="L2160" i="40" s="1"/>
  <c r="R2160" i="40"/>
  <c r="S2160" i="40" s="1"/>
  <c r="T2160" i="40" s="1"/>
  <c r="M2160" i="40"/>
  <c r="P2160" i="40"/>
  <c r="Q2160" i="40"/>
  <c r="U2160" i="40" l="1"/>
  <c r="H2161" i="40"/>
  <c r="X2161" i="40" s="1"/>
  <c r="N2161" i="40" s="1"/>
  <c r="G2161" i="40" s="1"/>
  <c r="W2160" i="40"/>
  <c r="V2160" i="40"/>
  <c r="J2161" i="40"/>
  <c r="K2161" i="40" s="1"/>
  <c r="O2161" i="40" l="1"/>
  <c r="I2161" i="40" l="1"/>
  <c r="L2161" i="40" s="1"/>
  <c r="R2161" i="40"/>
  <c r="S2161" i="40" s="1"/>
  <c r="T2161" i="40" s="1"/>
  <c r="M2161" i="40"/>
  <c r="P2161" i="40"/>
  <c r="Q2161" i="40"/>
  <c r="U2161" i="40" l="1"/>
  <c r="H2162" i="40"/>
  <c r="X2162" i="40" s="1"/>
  <c r="N2162" i="40" s="1"/>
  <c r="G2162" i="40" s="1"/>
  <c r="W2161" i="40"/>
  <c r="V2161" i="40"/>
  <c r="J2162" i="40"/>
  <c r="K2162" i="40" s="1"/>
  <c r="O2162" i="40" l="1"/>
  <c r="I2162" i="40" l="1"/>
  <c r="L2162" i="40" s="1"/>
  <c r="R2162" i="40"/>
  <c r="S2162" i="40" s="1"/>
  <c r="T2162" i="40" s="1"/>
  <c r="M2162" i="40"/>
  <c r="U2162" i="40" s="1"/>
  <c r="P2162" i="40"/>
  <c r="Q2162" i="40"/>
  <c r="H2163" i="40" l="1"/>
  <c r="X2163" i="40" s="1"/>
  <c r="N2163" i="40" s="1"/>
  <c r="G2163" i="40" s="1"/>
  <c r="W2162" i="40"/>
  <c r="V2162" i="40"/>
  <c r="J2163" i="40"/>
  <c r="K2163" i="40" s="1"/>
  <c r="O2163" i="40" l="1"/>
  <c r="I2163" i="40" l="1"/>
  <c r="R2163" i="40"/>
  <c r="S2163" i="40" s="1"/>
  <c r="T2163" i="40" s="1"/>
  <c r="L2163" i="40"/>
  <c r="Q2163" i="40"/>
  <c r="H2164" i="40" l="1"/>
  <c r="X2164" i="40" s="1"/>
  <c r="N2164" i="40" s="1"/>
  <c r="G2164" i="40" s="1"/>
  <c r="P2163" i="40"/>
  <c r="V2163" i="40" s="1"/>
  <c r="J2164" i="40"/>
  <c r="K2164" i="40" s="1"/>
  <c r="M2163" i="40"/>
  <c r="U2163" i="40" s="1"/>
  <c r="W2163" i="40" s="1"/>
  <c r="O2164" i="40" l="1"/>
  <c r="I2164" i="40" l="1"/>
  <c r="R2164" i="40"/>
  <c r="S2164" i="40" s="1"/>
  <c r="T2164" i="40" s="1"/>
  <c r="L2164" i="40"/>
  <c r="M2164" i="40" s="1"/>
  <c r="U2164" i="40" s="1"/>
  <c r="Q2164" i="40"/>
  <c r="H2165" i="40" l="1"/>
  <c r="X2165" i="40" s="1"/>
  <c r="N2165" i="40" s="1"/>
  <c r="G2165" i="40" s="1"/>
  <c r="W2164" i="40"/>
  <c r="P2164" i="40"/>
  <c r="V2164" i="40" s="1"/>
  <c r="J2165" i="40"/>
  <c r="K2165" i="40" s="1"/>
  <c r="O2165" i="40" l="1"/>
  <c r="Q2165" i="40"/>
  <c r="H2166" i="40" l="1"/>
  <c r="X2166" i="40" s="1"/>
  <c r="N2166" i="40" s="1"/>
  <c r="G2166" i="40" s="1"/>
  <c r="I2165" i="40"/>
  <c r="L2165" i="40" s="1"/>
  <c r="M2165" i="40" s="1"/>
  <c r="U2165" i="40" s="1"/>
  <c r="W2165" i="40" s="1"/>
  <c r="R2165" i="40"/>
  <c r="S2165" i="40" s="1"/>
  <c r="T2165" i="40" s="1"/>
  <c r="J2166" i="40"/>
  <c r="K2166" i="40" s="1"/>
  <c r="P2165" i="40"/>
  <c r="V2165" i="40" l="1"/>
  <c r="O2166" i="40"/>
  <c r="I2166" i="40" s="1"/>
  <c r="L2166" i="40" s="1"/>
  <c r="Q2166" i="40"/>
  <c r="H2167" i="40" l="1"/>
  <c r="X2167" i="40" s="1"/>
  <c r="N2167" i="40" s="1"/>
  <c r="G2167" i="40" s="1"/>
  <c r="R2166" i="40"/>
  <c r="S2166" i="40" s="1"/>
  <c r="T2166" i="40" s="1"/>
  <c r="J2167" i="40"/>
  <c r="K2167" i="40" s="1"/>
  <c r="M2166" i="40"/>
  <c r="U2166" i="40" s="1"/>
  <c r="W2166" i="40" s="1"/>
  <c r="P2166" i="40"/>
  <c r="V2166" i="40" s="1"/>
  <c r="O2167" i="40" l="1"/>
  <c r="I2167" i="40" s="1"/>
  <c r="L2167" i="40" s="1"/>
  <c r="R2167" i="40" l="1"/>
  <c r="S2167" i="40" s="1"/>
  <c r="T2167" i="40" s="1"/>
  <c r="M2167" i="40"/>
  <c r="U2167" i="40" s="1"/>
  <c r="P2167" i="40"/>
  <c r="V2167" i="40" s="1"/>
  <c r="Q2167" i="40"/>
  <c r="H2168" i="40" l="1"/>
  <c r="X2168" i="40" s="1"/>
  <c r="N2168" i="40" s="1"/>
  <c r="G2168" i="40" s="1"/>
  <c r="W2167" i="40"/>
  <c r="J2168" i="40"/>
  <c r="K2168" i="40" s="1"/>
  <c r="O2168" i="40" l="1"/>
  <c r="I2168" i="40" l="1"/>
  <c r="L2168" i="40" s="1"/>
  <c r="R2168" i="40"/>
  <c r="S2168" i="40" s="1"/>
  <c r="T2168" i="40" s="1"/>
  <c r="M2168" i="40"/>
  <c r="P2168" i="40"/>
  <c r="Q2168" i="40"/>
  <c r="U2168" i="40" l="1"/>
  <c r="H2169" i="40"/>
  <c r="X2169" i="40" s="1"/>
  <c r="N2169" i="40" s="1"/>
  <c r="G2169" i="40" s="1"/>
  <c r="W2168" i="40"/>
  <c r="V2168" i="40"/>
  <c r="J2169" i="40"/>
  <c r="K2169" i="40" s="1"/>
  <c r="O2169" i="40" l="1"/>
  <c r="I2169" i="40" l="1"/>
  <c r="L2169" i="40" s="1"/>
  <c r="R2169" i="40"/>
  <c r="S2169" i="40" s="1"/>
  <c r="T2169" i="40" s="1"/>
  <c r="M2169" i="40"/>
  <c r="P2169" i="40"/>
  <c r="Q2169" i="40"/>
  <c r="U2169" i="40" l="1"/>
  <c r="H2170" i="40"/>
  <c r="X2170" i="40" s="1"/>
  <c r="N2170" i="40" s="1"/>
  <c r="G2170" i="40" s="1"/>
  <c r="W2169" i="40"/>
  <c r="V2169" i="40"/>
  <c r="J2170" i="40"/>
  <c r="K2170" i="40" s="1"/>
  <c r="O2170" i="40" l="1"/>
  <c r="I2170" i="40" l="1"/>
  <c r="L2170" i="40" s="1"/>
  <c r="R2170" i="40"/>
  <c r="S2170" i="40" s="1"/>
  <c r="T2170" i="40" s="1"/>
  <c r="M2170" i="40"/>
  <c r="U2170" i="40" s="1"/>
  <c r="P2170" i="40"/>
  <c r="Q2170" i="40"/>
  <c r="H2171" i="40" l="1"/>
  <c r="X2171" i="40" s="1"/>
  <c r="N2171" i="40" s="1"/>
  <c r="G2171" i="40" s="1"/>
  <c r="W2170" i="40"/>
  <c r="V2170" i="40"/>
  <c r="J2171" i="40"/>
  <c r="K2171" i="40" s="1"/>
  <c r="O2171" i="40" l="1"/>
  <c r="I2171" i="40" l="1"/>
  <c r="L2171" i="40" s="1"/>
  <c r="R2171" i="40"/>
  <c r="S2171" i="40" s="1"/>
  <c r="T2171" i="40" s="1"/>
  <c r="M2171" i="40"/>
  <c r="U2171" i="40" s="1"/>
  <c r="P2171" i="40"/>
  <c r="Q2171" i="40"/>
  <c r="H2172" i="40" l="1"/>
  <c r="X2172" i="40" s="1"/>
  <c r="N2172" i="40" s="1"/>
  <c r="G2172" i="40" s="1"/>
  <c r="W2171" i="40"/>
  <c r="V2171" i="40"/>
  <c r="J2172" i="40"/>
  <c r="K2172" i="40" s="1"/>
  <c r="O2172" i="40" l="1"/>
  <c r="I2172" i="40" l="1"/>
  <c r="R2172" i="40"/>
  <c r="S2172" i="40" s="1"/>
  <c r="T2172" i="40" s="1"/>
  <c r="L2172" i="40"/>
  <c r="Q2172" i="40"/>
  <c r="H2173" i="40" l="1"/>
  <c r="X2173" i="40" s="1"/>
  <c r="N2173" i="40" s="1"/>
  <c r="G2173" i="40" s="1"/>
  <c r="P2172" i="40"/>
  <c r="V2172" i="40" s="1"/>
  <c r="J2173" i="40"/>
  <c r="K2173" i="40" s="1"/>
  <c r="M2172" i="40"/>
  <c r="U2172" i="40" s="1"/>
  <c r="W2172" i="40" s="1"/>
  <c r="O2173" i="40" l="1"/>
  <c r="I2173" i="40" l="1"/>
  <c r="L2173" i="40" s="1"/>
  <c r="R2173" i="40"/>
  <c r="S2173" i="40" s="1"/>
  <c r="T2173" i="40" s="1"/>
  <c r="M2173" i="40"/>
  <c r="P2173" i="40"/>
  <c r="Q2173" i="40"/>
  <c r="U2173" i="40" l="1"/>
  <c r="H2174" i="40"/>
  <c r="X2174" i="40" s="1"/>
  <c r="N2174" i="40" s="1"/>
  <c r="G2174" i="40" s="1"/>
  <c r="W2173" i="40"/>
  <c r="V2173" i="40"/>
  <c r="J2174" i="40"/>
  <c r="K2174" i="40" s="1"/>
  <c r="O2174" i="40" l="1"/>
  <c r="I2174" i="40" l="1"/>
  <c r="L2174" i="40" s="1"/>
  <c r="R2174" i="40"/>
  <c r="S2174" i="40" s="1"/>
  <c r="T2174" i="40" s="1"/>
  <c r="M2174" i="40"/>
  <c r="U2174" i="40" s="1"/>
  <c r="P2174" i="40"/>
  <c r="Q2174" i="40"/>
  <c r="H2175" i="40" l="1"/>
  <c r="X2175" i="40" s="1"/>
  <c r="N2175" i="40" s="1"/>
  <c r="G2175" i="40" s="1"/>
  <c r="W2174" i="40"/>
  <c r="V2174" i="40"/>
  <c r="J2175" i="40"/>
  <c r="K2175" i="40" s="1"/>
  <c r="O2175" i="40" l="1"/>
  <c r="I2175" i="40" l="1"/>
  <c r="L2175" i="40" s="1"/>
  <c r="R2175" i="40"/>
  <c r="S2175" i="40" s="1"/>
  <c r="T2175" i="40" s="1"/>
  <c r="M2175" i="40"/>
  <c r="U2175" i="40" s="1"/>
  <c r="P2175" i="40"/>
  <c r="Q2175" i="40"/>
  <c r="H2176" i="40" l="1"/>
  <c r="X2176" i="40" s="1"/>
  <c r="N2176" i="40" s="1"/>
  <c r="G2176" i="40" s="1"/>
  <c r="W2175" i="40"/>
  <c r="V2175" i="40"/>
  <c r="J2176" i="40"/>
  <c r="K2176" i="40" s="1"/>
  <c r="O2176" i="40" l="1"/>
  <c r="I2176" i="40" l="1"/>
  <c r="L2176" i="40" s="1"/>
  <c r="R2176" i="40"/>
  <c r="S2176" i="40" s="1"/>
  <c r="T2176" i="40" s="1"/>
  <c r="M2176" i="40"/>
  <c r="U2176" i="40" s="1"/>
  <c r="P2176" i="40"/>
  <c r="Q2176" i="40"/>
  <c r="H2177" i="40" l="1"/>
  <c r="X2177" i="40" s="1"/>
  <c r="N2177" i="40" s="1"/>
  <c r="G2177" i="40" s="1"/>
  <c r="W2176" i="40"/>
  <c r="V2176" i="40"/>
  <c r="J2177" i="40"/>
  <c r="K2177" i="40" s="1"/>
  <c r="O2177" i="40" l="1"/>
  <c r="I2177" i="40" l="1"/>
  <c r="L2177" i="40" s="1"/>
  <c r="R2177" i="40"/>
  <c r="S2177" i="40" s="1"/>
  <c r="T2177" i="40" s="1"/>
  <c r="M2177" i="40"/>
  <c r="U2177" i="40" s="1"/>
  <c r="P2177" i="40"/>
  <c r="Q2177" i="40"/>
  <c r="H2178" i="40" l="1"/>
  <c r="X2178" i="40" s="1"/>
  <c r="N2178" i="40" s="1"/>
  <c r="G2178" i="40" s="1"/>
  <c r="W2177" i="40"/>
  <c r="V2177" i="40"/>
  <c r="J2178" i="40"/>
  <c r="K2178" i="40" s="1"/>
  <c r="O2178" i="40" l="1"/>
  <c r="I2178" i="40" l="1"/>
  <c r="L2178" i="40" s="1"/>
  <c r="R2178" i="40"/>
  <c r="S2178" i="40" s="1"/>
  <c r="T2178" i="40" s="1"/>
  <c r="M2178" i="40"/>
  <c r="U2178" i="40" s="1"/>
  <c r="P2178" i="40"/>
  <c r="Q2178" i="40"/>
  <c r="H2179" i="40" l="1"/>
  <c r="X2179" i="40" s="1"/>
  <c r="N2179" i="40" s="1"/>
  <c r="G2179" i="40" s="1"/>
  <c r="W2178" i="40"/>
  <c r="V2178" i="40"/>
  <c r="J2179" i="40"/>
  <c r="K2179" i="40" s="1"/>
  <c r="O2179" i="40" l="1"/>
  <c r="I2179" i="40" l="1"/>
  <c r="L2179" i="40" s="1"/>
  <c r="R2179" i="40"/>
  <c r="S2179" i="40" s="1"/>
  <c r="T2179" i="40" s="1"/>
  <c r="M2179" i="40"/>
  <c r="U2179" i="40" s="1"/>
  <c r="P2179" i="40"/>
  <c r="Q2179" i="40"/>
  <c r="H2180" i="40" l="1"/>
  <c r="X2180" i="40" s="1"/>
  <c r="N2180" i="40" s="1"/>
  <c r="G2180" i="40" s="1"/>
  <c r="W2179" i="40"/>
  <c r="V2179" i="40"/>
  <c r="J2180" i="40"/>
  <c r="K2180" i="40" s="1"/>
  <c r="O2180" i="40" l="1"/>
  <c r="Q2180" i="40"/>
  <c r="H2181" i="40" l="1"/>
  <c r="X2181" i="40" s="1"/>
  <c r="N2181" i="40" s="1"/>
  <c r="G2181" i="40" s="1"/>
  <c r="I2180" i="40"/>
  <c r="R2180" i="40"/>
  <c r="S2180" i="40" s="1"/>
  <c r="T2180" i="40" s="1"/>
  <c r="J2181" i="40"/>
  <c r="K2181" i="40" s="1"/>
  <c r="L2180" i="40"/>
  <c r="P2180" i="40" l="1"/>
  <c r="V2180" i="40"/>
  <c r="O2181" i="40"/>
  <c r="R2181" i="40" s="1"/>
  <c r="S2181" i="40" s="1"/>
  <c r="T2181" i="40" s="1"/>
  <c r="M2180" i="40"/>
  <c r="U2180" i="40" s="1"/>
  <c r="W2180" i="40" s="1"/>
  <c r="I2181" i="40" l="1"/>
  <c r="L2181" i="40" s="1"/>
  <c r="M2181" i="40"/>
  <c r="U2181" i="40" s="1"/>
  <c r="P2181" i="40"/>
  <c r="Q2181" i="40"/>
  <c r="H2182" i="40" l="1"/>
  <c r="X2182" i="40" s="1"/>
  <c r="N2182" i="40" s="1"/>
  <c r="G2182" i="40" s="1"/>
  <c r="W2181" i="40"/>
  <c r="V2181" i="40"/>
  <c r="J2182" i="40"/>
  <c r="K2182" i="40" s="1"/>
  <c r="O2182" i="40" l="1"/>
  <c r="I2182" i="40" s="1"/>
  <c r="L2182" i="40" s="1"/>
  <c r="R2182" i="40" l="1"/>
  <c r="S2182" i="40" s="1"/>
  <c r="T2182" i="40" s="1"/>
  <c r="M2182" i="40"/>
  <c r="P2182" i="40"/>
  <c r="V2182" i="40" s="1"/>
  <c r="Q2182" i="40"/>
  <c r="U2182" i="40" l="1"/>
  <c r="H2183" i="40"/>
  <c r="X2183" i="40" s="1"/>
  <c r="N2183" i="40" s="1"/>
  <c r="G2183" i="40" s="1"/>
  <c r="W2182" i="40"/>
  <c r="J2183" i="40"/>
  <c r="K2183" i="40" s="1"/>
  <c r="O2183" i="40" l="1"/>
  <c r="I2183" i="40" l="1"/>
  <c r="L2183" i="40" s="1"/>
  <c r="R2183" i="40"/>
  <c r="S2183" i="40" s="1"/>
  <c r="T2183" i="40" s="1"/>
  <c r="M2183" i="40"/>
  <c r="U2183" i="40" s="1"/>
  <c r="P2183" i="40"/>
  <c r="Q2183" i="40"/>
  <c r="H2184" i="40" l="1"/>
  <c r="X2184" i="40" s="1"/>
  <c r="N2184" i="40" s="1"/>
  <c r="G2184" i="40" s="1"/>
  <c r="W2183" i="40"/>
  <c r="V2183" i="40"/>
  <c r="J2184" i="40"/>
  <c r="K2184" i="40" s="1"/>
  <c r="O2184" i="40" l="1"/>
  <c r="I2184" i="40" l="1"/>
  <c r="L2184" i="40" s="1"/>
  <c r="R2184" i="40"/>
  <c r="S2184" i="40" s="1"/>
  <c r="T2184" i="40" s="1"/>
  <c r="M2184" i="40"/>
  <c r="U2184" i="40" s="1"/>
  <c r="P2184" i="40"/>
  <c r="Q2184" i="40"/>
  <c r="H2185" i="40" l="1"/>
  <c r="X2185" i="40" s="1"/>
  <c r="N2185" i="40" s="1"/>
  <c r="G2185" i="40" s="1"/>
  <c r="W2184" i="40"/>
  <c r="V2184" i="40"/>
  <c r="J2185" i="40"/>
  <c r="K2185" i="40" s="1"/>
  <c r="O2185" i="40" l="1"/>
  <c r="I2185" i="40" l="1"/>
  <c r="L2185" i="40" s="1"/>
  <c r="R2185" i="40"/>
  <c r="S2185" i="40" s="1"/>
  <c r="T2185" i="40" s="1"/>
  <c r="M2185" i="40"/>
  <c r="U2185" i="40" s="1"/>
  <c r="P2185" i="40"/>
  <c r="Q2185" i="40"/>
  <c r="H2186" i="40" l="1"/>
  <c r="X2186" i="40" s="1"/>
  <c r="N2186" i="40" s="1"/>
  <c r="G2186" i="40" s="1"/>
  <c r="W2185" i="40"/>
  <c r="V2185" i="40"/>
  <c r="J2186" i="40"/>
  <c r="K2186" i="40" s="1"/>
  <c r="O2186" i="40" l="1"/>
  <c r="I2186" i="40" l="1"/>
  <c r="R2186" i="40"/>
  <c r="S2186" i="40" s="1"/>
  <c r="T2186" i="40" s="1"/>
  <c r="L2186" i="40"/>
  <c r="Q2186" i="40"/>
  <c r="H2187" i="40" l="1"/>
  <c r="X2187" i="40" s="1"/>
  <c r="N2187" i="40" s="1"/>
  <c r="G2187" i="40" s="1"/>
  <c r="P2186" i="40"/>
  <c r="V2186" i="40" s="1"/>
  <c r="J2187" i="40"/>
  <c r="K2187" i="40" s="1"/>
  <c r="M2186" i="40"/>
  <c r="U2186" i="40" s="1"/>
  <c r="W2186" i="40" s="1"/>
  <c r="O2187" i="40" l="1"/>
  <c r="I2187" i="40" l="1"/>
  <c r="L2187" i="40" s="1"/>
  <c r="R2187" i="40"/>
  <c r="S2187" i="40" s="1"/>
  <c r="T2187" i="40" s="1"/>
  <c r="M2187" i="40"/>
  <c r="U2187" i="40" s="1"/>
  <c r="P2187" i="40"/>
  <c r="Q2187" i="40"/>
  <c r="H2188" i="40" l="1"/>
  <c r="X2188" i="40" s="1"/>
  <c r="N2188" i="40" s="1"/>
  <c r="G2188" i="40" s="1"/>
  <c r="W2187" i="40"/>
  <c r="V2187" i="40"/>
  <c r="J2188" i="40"/>
  <c r="K2188" i="40" s="1"/>
  <c r="O2188" i="40" l="1"/>
  <c r="I2188" i="40" l="1"/>
  <c r="R2188" i="40"/>
  <c r="S2188" i="40" s="1"/>
  <c r="T2188" i="40" s="1"/>
  <c r="L2188" i="40"/>
  <c r="M2188" i="40"/>
  <c r="U2188" i="40" s="1"/>
  <c r="Q2188" i="40"/>
  <c r="H2189" i="40" l="1"/>
  <c r="X2189" i="40" s="1"/>
  <c r="N2189" i="40" s="1"/>
  <c r="G2189" i="40" s="1"/>
  <c r="W2188" i="40"/>
  <c r="P2188" i="40"/>
  <c r="V2188" i="40" s="1"/>
  <c r="J2189" i="40"/>
  <c r="K2189" i="40" s="1"/>
  <c r="O2189" i="40" l="1"/>
  <c r="I2189" i="40" l="1"/>
  <c r="R2189" i="40"/>
  <c r="S2189" i="40" s="1"/>
  <c r="T2189" i="40" s="1"/>
  <c r="L2189" i="40"/>
  <c r="Q2189" i="40"/>
  <c r="H2190" i="40" l="1"/>
  <c r="X2190" i="40" s="1"/>
  <c r="N2190" i="40" s="1"/>
  <c r="G2190" i="40" s="1"/>
  <c r="P2189" i="40"/>
  <c r="V2189" i="40" s="1"/>
  <c r="J2190" i="40"/>
  <c r="K2190" i="40" s="1"/>
  <c r="M2189" i="40"/>
  <c r="U2189" i="40" s="1"/>
  <c r="W2189" i="40" s="1"/>
  <c r="O2190" i="40" l="1"/>
  <c r="I2190" i="40" l="1"/>
  <c r="R2190" i="40"/>
  <c r="S2190" i="40" s="1"/>
  <c r="T2190" i="40" s="1"/>
  <c r="L2190" i="40"/>
  <c r="Q2190" i="40"/>
  <c r="H2191" i="40" l="1"/>
  <c r="X2191" i="40" s="1"/>
  <c r="N2191" i="40" s="1"/>
  <c r="G2191" i="40" s="1"/>
  <c r="P2190" i="40"/>
  <c r="V2190" i="40" s="1"/>
  <c r="J2191" i="40"/>
  <c r="K2191" i="40" s="1"/>
  <c r="M2190" i="40"/>
  <c r="U2190" i="40" s="1"/>
  <c r="W2190" i="40" s="1"/>
  <c r="O2191" i="40" l="1"/>
  <c r="I2191" i="40" l="1"/>
  <c r="L2191" i="40" s="1"/>
  <c r="R2191" i="40"/>
  <c r="S2191" i="40" s="1"/>
  <c r="T2191" i="40" s="1"/>
  <c r="M2191" i="40"/>
  <c r="U2191" i="40" s="1"/>
  <c r="P2191" i="40"/>
  <c r="Q2191" i="40"/>
  <c r="H2192" i="40" l="1"/>
  <c r="X2192" i="40" s="1"/>
  <c r="N2192" i="40" s="1"/>
  <c r="G2192" i="40" s="1"/>
  <c r="W2191" i="40"/>
  <c r="V2191" i="40"/>
  <c r="J2192" i="40"/>
  <c r="K2192" i="40" s="1"/>
  <c r="O2192" i="40" l="1"/>
  <c r="I2192" i="40" l="1"/>
  <c r="L2192" i="40" s="1"/>
  <c r="R2192" i="40"/>
  <c r="S2192" i="40" s="1"/>
  <c r="T2192" i="40" s="1"/>
  <c r="M2192" i="40"/>
  <c r="U2192" i="40" s="1"/>
  <c r="P2192" i="40"/>
  <c r="Q2192" i="40"/>
  <c r="H2193" i="40" l="1"/>
  <c r="X2193" i="40" s="1"/>
  <c r="N2193" i="40" s="1"/>
  <c r="G2193" i="40" s="1"/>
  <c r="W2192" i="40"/>
  <c r="V2192" i="40"/>
  <c r="J2193" i="40"/>
  <c r="K2193" i="40" s="1"/>
  <c r="O2193" i="40" l="1"/>
  <c r="I2193" i="40" l="1"/>
  <c r="L2193" i="40" s="1"/>
  <c r="R2193" i="40"/>
  <c r="S2193" i="40" s="1"/>
  <c r="T2193" i="40" s="1"/>
  <c r="M2193" i="40"/>
  <c r="U2193" i="40" s="1"/>
  <c r="P2193" i="40"/>
  <c r="Q2193" i="40"/>
  <c r="H2194" i="40" l="1"/>
  <c r="X2194" i="40" s="1"/>
  <c r="N2194" i="40" s="1"/>
  <c r="G2194" i="40" s="1"/>
  <c r="W2193" i="40"/>
  <c r="V2193" i="40"/>
  <c r="J2194" i="40"/>
  <c r="K2194" i="40" s="1"/>
  <c r="O2194" i="40" l="1"/>
  <c r="I2194" i="40" l="1"/>
  <c r="L2194" i="40" s="1"/>
  <c r="R2194" i="40"/>
  <c r="S2194" i="40" s="1"/>
  <c r="T2194" i="40" s="1"/>
  <c r="M2194" i="40"/>
  <c r="U2194" i="40" s="1"/>
  <c r="P2194" i="40"/>
  <c r="Q2194" i="40"/>
  <c r="H2195" i="40" l="1"/>
  <c r="X2195" i="40" s="1"/>
  <c r="N2195" i="40" s="1"/>
  <c r="G2195" i="40" s="1"/>
  <c r="W2194" i="40"/>
  <c r="V2194" i="40"/>
  <c r="AT951" i="40" s="1"/>
  <c r="J2195" i="40"/>
  <c r="K2195" i="40" s="1"/>
  <c r="AE10" i="40" l="1" a="1"/>
  <c r="AE10" i="40" s="1"/>
  <c r="AE3" i="40" s="1"/>
  <c r="AY951" i="40"/>
  <c r="BB951" i="40" s="1"/>
  <c r="AZ951" i="40"/>
  <c r="AW951" i="40"/>
  <c r="BA951" i="40" s="1"/>
  <c r="AM399" i="40"/>
  <c r="AN399" i="40" s="1"/>
  <c r="AM766" i="40"/>
  <c r="AN766" i="40" s="1"/>
  <c r="O2195" i="40"/>
  <c r="I2195" i="40" l="1"/>
  <c r="L2195" i="40" s="1"/>
  <c r="R2195" i="40"/>
  <c r="S2195" i="40" s="1"/>
  <c r="T2195" i="40" s="1"/>
  <c r="M2195" i="40"/>
  <c r="P2195" i="40"/>
  <c r="Q2195" i="40"/>
  <c r="U2195" i="40" l="1"/>
  <c r="H2196" i="40"/>
  <c r="X2196" i="40" s="1"/>
  <c r="N2196" i="40" s="1"/>
  <c r="G2196" i="40" s="1"/>
  <c r="W2195" i="40"/>
  <c r="V2195" i="40"/>
  <c r="AT952" i="40" s="1"/>
  <c r="J2196" i="40"/>
  <c r="K2196" i="40" s="1"/>
  <c r="AY952" i="40" l="1"/>
  <c r="BB952" i="40" s="1"/>
  <c r="AZ952" i="40"/>
  <c r="AW952" i="40"/>
  <c r="BA952" i="40" s="1"/>
  <c r="AM767" i="40"/>
  <c r="AN767" i="40" s="1"/>
  <c r="AM400" i="40"/>
  <c r="AN400" i="40" s="1"/>
  <c r="O2196" i="40"/>
  <c r="I2196" i="40" l="1"/>
  <c r="R2196" i="40"/>
  <c r="L2196" i="40"/>
  <c r="Q2196" i="40"/>
  <c r="H2197" i="40" l="1"/>
  <c r="X2197" i="40" s="1"/>
  <c r="N2197" i="40" s="1"/>
  <c r="G2197" i="40" s="1"/>
  <c r="P2196" i="40"/>
  <c r="V2196" i="40" s="1"/>
  <c r="AT953" i="40" s="1"/>
  <c r="S2196" i="40"/>
  <c r="T2196" i="40"/>
  <c r="J2197" i="40"/>
  <c r="K2197" i="40" s="1"/>
  <c r="M2196" i="40"/>
  <c r="AZ953" i="40" l="1"/>
  <c r="AW953" i="40"/>
  <c r="BA953" i="40" s="1"/>
  <c r="AY953" i="40"/>
  <c r="BB953" i="40" s="1"/>
  <c r="AM401" i="40"/>
  <c r="AN401" i="40" s="1"/>
  <c r="AM768" i="40"/>
  <c r="AN768" i="40" s="1"/>
  <c r="U2196" i="40"/>
  <c r="W2196" i="40" s="1"/>
  <c r="O2197" i="40"/>
  <c r="I2197" i="40" s="1"/>
  <c r="L2197" i="40" s="1"/>
  <c r="R2197" i="40" l="1"/>
  <c r="M2197" i="40"/>
  <c r="P2197" i="40"/>
  <c r="V2197" i="40" s="1"/>
  <c r="AT954" i="40" s="1"/>
  <c r="Q2197" i="40"/>
  <c r="AZ954" i="40" l="1"/>
  <c r="AY954" i="40"/>
  <c r="BB954" i="40" s="1"/>
  <c r="AW954" i="40"/>
  <c r="BA954" i="40" s="1"/>
  <c r="AM769" i="40"/>
  <c r="AN769" i="40" s="1"/>
  <c r="AM402" i="40"/>
  <c r="AN402" i="40" s="1"/>
  <c r="H2198" i="40"/>
  <c r="X2198" i="40" s="1"/>
  <c r="N2198" i="40" s="1"/>
  <c r="G2198" i="40" s="1"/>
  <c r="S2197" i="40"/>
  <c r="T2197" i="40"/>
  <c r="J2198" i="40"/>
  <c r="K2198" i="40" s="1"/>
  <c r="U2197" i="40" l="1"/>
  <c r="W2197" i="40" s="1"/>
  <c r="O2198" i="40"/>
  <c r="I2198" i="40" s="1"/>
  <c r="L2198" i="40" s="1"/>
  <c r="R2198" i="40" l="1"/>
  <c r="M2198" i="40"/>
  <c r="P2198" i="40"/>
  <c r="V2198" i="40" s="1"/>
  <c r="AT955" i="40" s="1"/>
  <c r="Q2198" i="40"/>
  <c r="AZ955" i="40" l="1"/>
  <c r="AY955" i="40"/>
  <c r="BB955" i="40" s="1"/>
  <c r="AW955" i="40"/>
  <c r="BA955" i="40" s="1"/>
  <c r="AM403" i="40"/>
  <c r="AN403" i="40" s="1"/>
  <c r="AM770" i="40"/>
  <c r="AN770" i="40" s="1"/>
  <c r="H2199" i="40"/>
  <c r="X2199" i="40" s="1"/>
  <c r="N2199" i="40" s="1"/>
  <c r="G2199" i="40" s="1"/>
  <c r="S2198" i="40"/>
  <c r="T2198" i="40"/>
  <c r="J2199" i="40"/>
  <c r="K2199" i="40" s="1"/>
  <c r="U2198" i="40" l="1"/>
  <c r="W2198" i="40" s="1"/>
  <c r="O2199" i="40"/>
  <c r="I2199" i="40" s="1"/>
  <c r="L2199" i="40" s="1"/>
  <c r="R2199" i="40" l="1"/>
  <c r="M2199" i="40"/>
  <c r="P2199" i="40"/>
  <c r="V2199" i="40" s="1"/>
  <c r="AT956" i="40" s="1"/>
  <c r="Q2199" i="40"/>
  <c r="AZ956" i="40" l="1"/>
  <c r="AY956" i="40"/>
  <c r="BB956" i="40" s="1"/>
  <c r="AW956" i="40"/>
  <c r="BA956" i="40" s="1"/>
  <c r="AM404" i="40"/>
  <c r="AN404" i="40" s="1"/>
  <c r="AM771" i="40"/>
  <c r="AN771" i="40" s="1"/>
  <c r="H2200" i="40"/>
  <c r="X2200" i="40" s="1"/>
  <c r="N2200" i="40" s="1"/>
  <c r="G2200" i="40" s="1"/>
  <c r="S2199" i="40"/>
  <c r="T2199" i="40"/>
  <c r="J2200" i="40"/>
  <c r="K2200" i="40" s="1"/>
  <c r="U2199" i="40" l="1"/>
  <c r="W2199" i="40" s="1"/>
  <c r="O2200" i="40"/>
  <c r="I2200" i="40" s="1"/>
  <c r="R2200" i="40" l="1"/>
  <c r="L2200" i="40"/>
  <c r="Q2200" i="40"/>
  <c r="H2201" i="40" l="1"/>
  <c r="X2201" i="40" s="1"/>
  <c r="N2201" i="40" s="1"/>
  <c r="G2201" i="40" s="1"/>
  <c r="P2200" i="40"/>
  <c r="V2200" i="40" s="1"/>
  <c r="AT957" i="40" s="1"/>
  <c r="S2200" i="40"/>
  <c r="T2200" i="40"/>
  <c r="J2201" i="40"/>
  <c r="K2201" i="40" s="1"/>
  <c r="M2200" i="40"/>
  <c r="U2200" i="40" s="1"/>
  <c r="W2200" i="40" s="1"/>
  <c r="AZ957" i="40" l="1"/>
  <c r="AY957" i="40"/>
  <c r="BB957" i="40" s="1"/>
  <c r="AW957" i="40"/>
  <c r="BA957" i="40" s="1"/>
  <c r="AM772" i="40"/>
  <c r="AN772" i="40" s="1"/>
  <c r="AM405" i="40"/>
  <c r="AN405" i="40" s="1"/>
  <c r="O2201" i="40"/>
  <c r="I2201" i="40" s="1"/>
  <c r="L2201" i="40" s="1"/>
  <c r="R2201" i="40" l="1"/>
  <c r="S2201" i="40" s="1"/>
  <c r="T2201" i="40" s="1"/>
  <c r="M2201" i="40"/>
  <c r="U2201" i="40" s="1"/>
  <c r="P2201" i="40"/>
  <c r="V2201" i="40" s="1"/>
  <c r="AT958" i="40" s="1"/>
  <c r="Q2201" i="40"/>
  <c r="AZ958" i="40" l="1"/>
  <c r="AY958" i="40"/>
  <c r="BB958" i="40" s="1"/>
  <c r="AW958" i="40"/>
  <c r="BA958" i="40" s="1"/>
  <c r="AM406" i="40"/>
  <c r="AN406" i="40" s="1"/>
  <c r="AM773" i="40"/>
  <c r="AN773" i="40" s="1"/>
  <c r="H2202" i="40"/>
  <c r="X2202" i="40" s="1"/>
  <c r="N2202" i="40" s="1"/>
  <c r="G2202" i="40" s="1"/>
  <c r="W2201" i="40"/>
  <c r="J2202" i="40"/>
  <c r="K2202" i="40" s="1"/>
  <c r="O2202" i="40" l="1"/>
  <c r="I2202" i="40" l="1"/>
  <c r="L2202" i="40" s="1"/>
  <c r="R2202" i="40"/>
  <c r="S2202" i="40" s="1"/>
  <c r="T2202" i="40" s="1"/>
  <c r="M2202" i="40"/>
  <c r="U2202" i="40" s="1"/>
  <c r="P2202" i="40"/>
  <c r="Q2202" i="40"/>
  <c r="H2203" i="40" l="1"/>
  <c r="X2203" i="40" s="1"/>
  <c r="N2203" i="40" s="1"/>
  <c r="G2203" i="40" s="1"/>
  <c r="W2202" i="40"/>
  <c r="V2202" i="40"/>
  <c r="AT959" i="40" s="1"/>
  <c r="J2203" i="40"/>
  <c r="K2203" i="40" s="1"/>
  <c r="AZ959" i="40" l="1"/>
  <c r="AY959" i="40"/>
  <c r="BB959" i="40" s="1"/>
  <c r="AW959" i="40"/>
  <c r="BA959" i="40" s="1"/>
  <c r="AM774" i="40"/>
  <c r="AN774" i="40" s="1"/>
  <c r="AM407" i="40"/>
  <c r="AN407" i="40" s="1"/>
  <c r="O2203" i="40"/>
  <c r="I2203" i="40" l="1"/>
  <c r="L2203" i="40" s="1"/>
  <c r="R2203" i="40"/>
  <c r="S2203" i="40" s="1"/>
  <c r="T2203" i="40" s="1"/>
  <c r="M2203" i="40"/>
  <c r="U2203" i="40" s="1"/>
  <c r="P2203" i="40"/>
  <c r="Q2203" i="40"/>
  <c r="H2204" i="40" l="1"/>
  <c r="X2204" i="40" s="1"/>
  <c r="N2204" i="40" s="1"/>
  <c r="G2204" i="40" s="1"/>
  <c r="W2203" i="40"/>
  <c r="V2203" i="40"/>
  <c r="AT960" i="40" s="1"/>
  <c r="J2204" i="40"/>
  <c r="K2204" i="40" s="1"/>
  <c r="AZ960" i="40" l="1"/>
  <c r="AW960" i="40"/>
  <c r="BA960" i="40" s="1"/>
  <c r="AY960" i="40"/>
  <c r="BB960" i="40" s="1"/>
  <c r="AM775" i="40"/>
  <c r="AN775" i="40" s="1"/>
  <c r="AM408" i="40"/>
  <c r="AN408" i="40" s="1"/>
  <c r="O2204" i="40"/>
  <c r="I2204" i="40" l="1"/>
  <c r="R2204" i="40"/>
  <c r="S2204" i="40" s="1"/>
  <c r="T2204" i="40" s="1"/>
  <c r="L2204" i="40"/>
  <c r="M2204" i="40" s="1"/>
  <c r="U2204" i="40" s="1"/>
  <c r="Q2204" i="40"/>
  <c r="H2205" i="40" l="1"/>
  <c r="X2205" i="40" s="1"/>
  <c r="N2205" i="40" s="1"/>
  <c r="G2205" i="40" s="1"/>
  <c r="W2204" i="40"/>
  <c r="P2204" i="40"/>
  <c r="V2204" i="40" s="1"/>
  <c r="AT961" i="40" s="1"/>
  <c r="J2205" i="40"/>
  <c r="K2205" i="40" s="1"/>
  <c r="AZ961" i="40" l="1"/>
  <c r="AW961" i="40"/>
  <c r="BA961" i="40" s="1"/>
  <c r="AY961" i="40"/>
  <c r="BB961" i="40" s="1"/>
  <c r="AM776" i="40"/>
  <c r="AN776" i="40" s="1"/>
  <c r="AM409" i="40"/>
  <c r="AN409" i="40" s="1"/>
  <c r="O2205" i="40"/>
  <c r="I2205" i="40" l="1"/>
  <c r="R2205" i="40"/>
  <c r="S2205" i="40" s="1"/>
  <c r="T2205" i="40" s="1"/>
  <c r="L2205" i="40"/>
  <c r="Q2205" i="40"/>
  <c r="H2206" i="40" l="1"/>
  <c r="X2206" i="40" s="1"/>
  <c r="N2206" i="40" s="1"/>
  <c r="G2206" i="40" s="1"/>
  <c r="P2205" i="40"/>
  <c r="V2205" i="40" s="1"/>
  <c r="AT962" i="40" s="1"/>
  <c r="J2206" i="40"/>
  <c r="K2206" i="40" s="1"/>
  <c r="M2205" i="40"/>
  <c r="U2205" i="40" s="1"/>
  <c r="W2205" i="40" s="1"/>
  <c r="AZ962" i="40" l="1"/>
  <c r="AW962" i="40"/>
  <c r="BA962" i="40" s="1"/>
  <c r="AY962" i="40"/>
  <c r="BB962" i="40" s="1"/>
  <c r="AM777" i="40"/>
  <c r="AN777" i="40" s="1"/>
  <c r="AM410" i="40"/>
  <c r="AN410" i="40" s="1"/>
  <c r="O2206" i="40"/>
  <c r="Q2206" i="40"/>
  <c r="H2207" i="40" l="1"/>
  <c r="X2207" i="40" s="1"/>
  <c r="N2207" i="40" s="1"/>
  <c r="G2207" i="40" s="1"/>
  <c r="I2206" i="40"/>
  <c r="L2206" i="40" s="1"/>
  <c r="R2206" i="40"/>
  <c r="S2206" i="40" s="1"/>
  <c r="T2206" i="40" s="1"/>
  <c r="J2207" i="40"/>
  <c r="K2207" i="40" s="1"/>
  <c r="M2206" i="40"/>
  <c r="U2206" i="40" s="1"/>
  <c r="W2206" i="40" s="1"/>
  <c r="P2206" i="40"/>
  <c r="V2206" i="40" l="1"/>
  <c r="AT963" i="40" s="1"/>
  <c r="O2207" i="40"/>
  <c r="I2207" i="40" s="1"/>
  <c r="L2207" i="40" s="1"/>
  <c r="AZ963" i="40" l="1"/>
  <c r="AY963" i="40"/>
  <c r="BB963" i="40" s="1"/>
  <c r="AW963" i="40"/>
  <c r="BA963" i="40" s="1"/>
  <c r="AM778" i="40"/>
  <c r="AN778" i="40" s="1"/>
  <c r="AM411" i="40"/>
  <c r="AN411" i="40" s="1"/>
  <c r="R2207" i="40"/>
  <c r="S2207" i="40" s="1"/>
  <c r="T2207" i="40" s="1"/>
  <c r="M2207" i="40"/>
  <c r="U2207" i="40" s="1"/>
  <c r="P2207" i="40"/>
  <c r="V2207" i="40" s="1"/>
  <c r="AT964" i="40" s="1"/>
  <c r="Q2207" i="40"/>
  <c r="AZ964" i="40" l="1"/>
  <c r="AY964" i="40"/>
  <c r="BB964" i="40" s="1"/>
  <c r="AW964" i="40"/>
  <c r="BA964" i="40" s="1"/>
  <c r="AM779" i="40"/>
  <c r="AN779" i="40" s="1"/>
  <c r="AM412" i="40"/>
  <c r="AN412" i="40" s="1"/>
  <c r="H2208" i="40"/>
  <c r="X2208" i="40" s="1"/>
  <c r="N2208" i="40" s="1"/>
  <c r="G2208" i="40" s="1"/>
  <c r="W2207" i="40"/>
  <c r="J2208" i="40"/>
  <c r="K2208" i="40" s="1"/>
  <c r="O2208" i="40" l="1"/>
  <c r="I2208" i="40" l="1"/>
  <c r="L2208" i="40" s="1"/>
  <c r="R2208" i="40"/>
  <c r="S2208" i="40" s="1"/>
  <c r="T2208" i="40" s="1"/>
  <c r="M2208" i="40"/>
  <c r="U2208" i="40" s="1"/>
  <c r="P2208" i="40"/>
  <c r="Q2208" i="40"/>
  <c r="H2209" i="40" l="1"/>
  <c r="X2209" i="40" s="1"/>
  <c r="N2209" i="40" s="1"/>
  <c r="G2209" i="40" s="1"/>
  <c r="W2208" i="40"/>
  <c r="V2208" i="40"/>
  <c r="AT965" i="40" s="1"/>
  <c r="J2209" i="40"/>
  <c r="K2209" i="40" s="1"/>
  <c r="AY965" i="40" l="1"/>
  <c r="BB965" i="40" s="1"/>
  <c r="AZ965" i="40"/>
  <c r="AW965" i="40"/>
  <c r="BA965" i="40" s="1"/>
  <c r="AM780" i="40"/>
  <c r="AN780" i="40" s="1"/>
  <c r="AM413" i="40"/>
  <c r="AN413" i="40" s="1"/>
  <c r="O2209" i="40"/>
  <c r="I2209" i="40" l="1"/>
  <c r="L2209" i="40" s="1"/>
  <c r="R2209" i="40"/>
  <c r="S2209" i="40" s="1"/>
  <c r="T2209" i="40" s="1"/>
  <c r="M2209" i="40"/>
  <c r="U2209" i="40" s="1"/>
  <c r="P2209" i="40"/>
  <c r="Q2209" i="40"/>
  <c r="H2210" i="40" l="1"/>
  <c r="X2210" i="40" s="1"/>
  <c r="N2210" i="40" s="1"/>
  <c r="G2210" i="40" s="1"/>
  <c r="W2209" i="40"/>
  <c r="V2209" i="40"/>
  <c r="AT966" i="40" s="1"/>
  <c r="J2210" i="40"/>
  <c r="K2210" i="40" s="1"/>
  <c r="AY966" i="40" l="1"/>
  <c r="BB966" i="40" s="1"/>
  <c r="AZ966" i="40"/>
  <c r="AW966" i="40"/>
  <c r="BA966" i="40" s="1"/>
  <c r="AM781" i="40"/>
  <c r="AN781" i="40" s="1"/>
  <c r="AM414" i="40"/>
  <c r="AN414" i="40" s="1"/>
  <c r="O2210" i="40"/>
  <c r="I2210" i="40" l="1"/>
  <c r="L2210" i="40" s="1"/>
  <c r="R2210" i="40"/>
  <c r="S2210" i="40" s="1"/>
  <c r="T2210" i="40" s="1"/>
  <c r="M2210" i="40"/>
  <c r="U2210" i="40" s="1"/>
  <c r="P2210" i="40"/>
  <c r="Q2210" i="40"/>
  <c r="H2211" i="40" l="1"/>
  <c r="X2211" i="40" s="1"/>
  <c r="N2211" i="40" s="1"/>
  <c r="G2211" i="40" s="1"/>
  <c r="W2210" i="40"/>
  <c r="V2210" i="40"/>
  <c r="AT967" i="40" s="1"/>
  <c r="J2211" i="40"/>
  <c r="K2211" i="40" s="1"/>
  <c r="AZ967" i="40" l="1"/>
  <c r="AY967" i="40"/>
  <c r="BB967" i="40" s="1"/>
  <c r="AW967" i="40"/>
  <c r="BA967" i="40" s="1"/>
  <c r="AM782" i="40"/>
  <c r="AN782" i="40" s="1"/>
  <c r="AM415" i="40"/>
  <c r="AN415" i="40" s="1"/>
  <c r="O2211" i="40"/>
  <c r="I2211" i="40" l="1"/>
  <c r="L2211" i="40" s="1"/>
  <c r="R2211" i="40"/>
  <c r="S2211" i="40" s="1"/>
  <c r="T2211" i="40" s="1"/>
  <c r="M2211" i="40"/>
  <c r="U2211" i="40" s="1"/>
  <c r="P2211" i="40"/>
  <c r="Q2211" i="40"/>
  <c r="H2212" i="40" l="1"/>
  <c r="X2212" i="40" s="1"/>
  <c r="N2212" i="40" s="1"/>
  <c r="G2212" i="40" s="1"/>
  <c r="W2211" i="40"/>
  <c r="V2211" i="40"/>
  <c r="AT968" i="40" s="1"/>
  <c r="J2212" i="40"/>
  <c r="K2212" i="40" s="1"/>
  <c r="AZ968" i="40" l="1"/>
  <c r="AY968" i="40"/>
  <c r="BB968" i="40" s="1"/>
  <c r="AW968" i="40"/>
  <c r="BA968" i="40" s="1"/>
  <c r="AM416" i="40"/>
  <c r="AN416" i="40" s="1"/>
  <c r="AM783" i="40"/>
  <c r="AN783" i="40" s="1"/>
  <c r="O2212" i="40"/>
  <c r="I2212" i="40" l="1"/>
  <c r="L2212" i="40" s="1"/>
  <c r="R2212" i="40"/>
  <c r="S2212" i="40" s="1"/>
  <c r="T2212" i="40" s="1"/>
  <c r="M2212" i="40"/>
  <c r="U2212" i="40" s="1"/>
  <c r="P2212" i="40"/>
  <c r="Q2212" i="40"/>
  <c r="H2213" i="40" l="1"/>
  <c r="X2213" i="40" s="1"/>
  <c r="N2213" i="40" s="1"/>
  <c r="G2213" i="40" s="1"/>
  <c r="W2212" i="40"/>
  <c r="V2212" i="40"/>
  <c r="AT969" i="40" s="1"/>
  <c r="J2213" i="40"/>
  <c r="K2213" i="40" s="1"/>
  <c r="AZ969" i="40" l="1"/>
  <c r="AY969" i="40"/>
  <c r="BB969" i="40" s="1"/>
  <c r="AW969" i="40"/>
  <c r="BA969" i="40" s="1"/>
  <c r="AM417" i="40"/>
  <c r="AN417" i="40" s="1"/>
  <c r="AM784" i="40"/>
  <c r="AN784" i="40" s="1"/>
  <c r="O2213" i="40"/>
  <c r="I2213" i="40" l="1"/>
  <c r="L2213" i="40" s="1"/>
  <c r="R2213" i="40"/>
  <c r="S2213" i="40" s="1"/>
  <c r="T2213" i="40" s="1"/>
  <c r="M2213" i="40"/>
  <c r="U2213" i="40" s="1"/>
  <c r="P2213" i="40"/>
  <c r="Q2213" i="40"/>
  <c r="H2214" i="40" l="1"/>
  <c r="X2214" i="40" s="1"/>
  <c r="N2214" i="40" s="1"/>
  <c r="G2214" i="40" s="1"/>
  <c r="W2213" i="40"/>
  <c r="V2213" i="40"/>
  <c r="AT970" i="40" s="1"/>
  <c r="J2214" i="40"/>
  <c r="K2214" i="40" s="1"/>
  <c r="AZ970" i="40" l="1"/>
  <c r="AY970" i="40"/>
  <c r="BB970" i="40" s="1"/>
  <c r="AW970" i="40"/>
  <c r="BA970" i="40" s="1"/>
  <c r="AM418" i="40"/>
  <c r="AN418" i="40" s="1"/>
  <c r="AM785" i="40"/>
  <c r="AN785" i="40" s="1"/>
  <c r="O2214" i="40"/>
  <c r="I2214" i="40" l="1"/>
  <c r="R2214" i="40"/>
  <c r="S2214" i="40" s="1"/>
  <c r="T2214" i="40" s="1"/>
  <c r="L2214" i="40"/>
  <c r="Q2214" i="40"/>
  <c r="H2215" i="40" l="1"/>
  <c r="X2215" i="40" s="1"/>
  <c r="N2215" i="40" s="1"/>
  <c r="G2215" i="40" s="1"/>
  <c r="P2214" i="40"/>
  <c r="V2214" i="40" s="1"/>
  <c r="AT971" i="40" s="1"/>
  <c r="J2215" i="40"/>
  <c r="K2215" i="40" s="1"/>
  <c r="M2214" i="40"/>
  <c r="U2214" i="40" s="1"/>
  <c r="W2214" i="40" s="1"/>
  <c r="AZ971" i="40" l="1"/>
  <c r="AY971" i="40"/>
  <c r="BB971" i="40" s="1"/>
  <c r="AW971" i="40"/>
  <c r="BA971" i="40" s="1"/>
  <c r="AM419" i="40"/>
  <c r="AN419" i="40" s="1"/>
  <c r="AM786" i="40"/>
  <c r="AN786" i="40" s="1"/>
  <c r="O2215" i="40"/>
  <c r="I2215" i="40" l="1"/>
  <c r="L2215" i="40" s="1"/>
  <c r="R2215" i="40"/>
  <c r="S2215" i="40" s="1"/>
  <c r="T2215" i="40" s="1"/>
  <c r="M2215" i="40"/>
  <c r="U2215" i="40" s="1"/>
  <c r="P2215" i="40"/>
  <c r="Q2215" i="40"/>
  <c r="H2216" i="40" l="1"/>
  <c r="X2216" i="40" s="1"/>
  <c r="N2216" i="40" s="1"/>
  <c r="G2216" i="40" s="1"/>
  <c r="W2215" i="40"/>
  <c r="V2215" i="40"/>
  <c r="AT972" i="40" s="1"/>
  <c r="J2216" i="40"/>
  <c r="K2216" i="40" s="1"/>
  <c r="AZ972" i="40" l="1"/>
  <c r="AY972" i="40"/>
  <c r="BB972" i="40" s="1"/>
  <c r="AW972" i="40"/>
  <c r="BA972" i="40" s="1"/>
  <c r="AM420" i="40"/>
  <c r="AN420" i="40" s="1"/>
  <c r="AM787" i="40"/>
  <c r="AN787" i="40" s="1"/>
  <c r="O2216" i="40"/>
  <c r="I2216" i="40" l="1"/>
  <c r="L2216" i="40" s="1"/>
  <c r="R2216" i="40"/>
  <c r="M2216" i="40"/>
  <c r="P2216" i="40"/>
  <c r="Q2216" i="40"/>
  <c r="H2217" i="40" l="1"/>
  <c r="X2217" i="40" s="1"/>
  <c r="N2217" i="40" s="1"/>
  <c r="G2217" i="40" s="1"/>
  <c r="S2216" i="40"/>
  <c r="T2216" i="40" s="1"/>
  <c r="V2216" i="40"/>
  <c r="AT973" i="40" s="1"/>
  <c r="J2217" i="40"/>
  <c r="K2217" i="40" s="1"/>
  <c r="AW973" i="40" l="1"/>
  <c r="BA973" i="40" s="1"/>
  <c r="AY973" i="40"/>
  <c r="BB973" i="40" s="1"/>
  <c r="AZ973" i="40"/>
  <c r="AM421" i="40"/>
  <c r="AN421" i="40" s="1"/>
  <c r="AM788" i="40"/>
  <c r="AN788" i="40" s="1"/>
  <c r="U2216" i="40"/>
  <c r="W2216" i="40" s="1"/>
  <c r="O2217" i="40"/>
  <c r="I2217" i="40" s="1"/>
  <c r="L2217" i="40" s="1"/>
  <c r="R2217" i="40" l="1"/>
  <c r="M2217" i="40"/>
  <c r="P2217" i="40"/>
  <c r="V2217" i="40" s="1"/>
  <c r="AT974" i="40" s="1"/>
  <c r="Q2217" i="40"/>
  <c r="AW974" i="40" l="1"/>
  <c r="BA974" i="40" s="1"/>
  <c r="AY974" i="40"/>
  <c r="BB974" i="40" s="1"/>
  <c r="AZ974" i="40"/>
  <c r="AM422" i="40"/>
  <c r="AN422" i="40" s="1"/>
  <c r="AM789" i="40"/>
  <c r="AN789" i="40" s="1"/>
  <c r="H2218" i="40"/>
  <c r="X2218" i="40" s="1"/>
  <c r="N2218" i="40" s="1"/>
  <c r="G2218" i="40" s="1"/>
  <c r="S2217" i="40"/>
  <c r="T2217" i="40"/>
  <c r="J2218" i="40"/>
  <c r="K2218" i="40" s="1"/>
  <c r="U2217" i="40" l="1"/>
  <c r="W2217" i="40" s="1"/>
  <c r="O2218" i="40"/>
  <c r="I2218" i="40" s="1"/>
  <c r="L2218" i="40" s="1"/>
  <c r="R2218" i="40" l="1"/>
  <c r="M2218" i="40"/>
  <c r="P2218" i="40"/>
  <c r="V2218" i="40" s="1"/>
  <c r="AT975" i="40" s="1"/>
  <c r="Q2218" i="40"/>
  <c r="AW975" i="40" l="1"/>
  <c r="BA975" i="40" s="1"/>
  <c r="AY975" i="40"/>
  <c r="BB975" i="40" s="1"/>
  <c r="AZ975" i="40"/>
  <c r="AM423" i="40"/>
  <c r="AN423" i="40" s="1"/>
  <c r="AM790" i="40"/>
  <c r="AN790" i="40" s="1"/>
  <c r="H2219" i="40"/>
  <c r="X2219" i="40" s="1"/>
  <c r="N2219" i="40" s="1"/>
  <c r="G2219" i="40" s="1"/>
  <c r="S2218" i="40"/>
  <c r="T2218" i="40"/>
  <c r="J2219" i="40"/>
  <c r="K2219" i="40" s="1"/>
  <c r="U2218" i="40" l="1"/>
  <c r="W2218" i="40" s="1"/>
  <c r="O2219" i="40"/>
  <c r="I2219" i="40" s="1"/>
  <c r="L2219" i="40" s="1"/>
  <c r="R2219" i="40" l="1"/>
  <c r="M2219" i="40"/>
  <c r="P2219" i="40"/>
  <c r="V2219" i="40" s="1"/>
  <c r="AT976" i="40" s="1"/>
  <c r="Q2219" i="40"/>
  <c r="AZ976" i="40" l="1"/>
  <c r="AY976" i="40"/>
  <c r="BB976" i="40" s="1"/>
  <c r="AW976" i="40"/>
  <c r="BA976" i="40" s="1"/>
  <c r="AM424" i="40"/>
  <c r="AN424" i="40" s="1"/>
  <c r="AM791" i="40"/>
  <c r="AN791" i="40" s="1"/>
  <c r="H2220" i="40"/>
  <c r="X2220" i="40" s="1"/>
  <c r="N2220" i="40" s="1"/>
  <c r="G2220" i="40" s="1"/>
  <c r="S2219" i="40"/>
  <c r="T2219" i="40" s="1"/>
  <c r="J2220" i="40"/>
  <c r="K2220" i="40" s="1"/>
  <c r="U2219" i="40" l="1"/>
  <c r="W2219" i="40" s="1"/>
  <c r="O2220" i="40"/>
  <c r="I2220" i="40" s="1"/>
  <c r="L2220" i="40" s="1"/>
  <c r="R2220" i="40" l="1"/>
  <c r="M2220" i="40"/>
  <c r="P2220" i="40"/>
  <c r="V2220" i="40" s="1"/>
  <c r="AT977" i="40" s="1"/>
  <c r="Q2220" i="40"/>
  <c r="AW977" i="40" l="1"/>
  <c r="BA977" i="40" s="1"/>
  <c r="AY977" i="40"/>
  <c r="BB977" i="40" s="1"/>
  <c r="AZ977" i="40"/>
  <c r="AM792" i="40"/>
  <c r="AN792" i="40" s="1"/>
  <c r="AM425" i="40"/>
  <c r="AN425" i="40" s="1"/>
  <c r="H2221" i="40"/>
  <c r="X2221" i="40" s="1"/>
  <c r="N2221" i="40" s="1"/>
  <c r="G2221" i="40" s="1"/>
  <c r="S2220" i="40"/>
  <c r="T2220" i="40"/>
  <c r="J2221" i="40"/>
  <c r="K2221" i="40" s="1"/>
  <c r="U2220" i="40" l="1"/>
  <c r="W2220" i="40" s="1"/>
  <c r="O2221" i="40"/>
  <c r="I2221" i="40" s="1"/>
  <c r="R2221" i="40" l="1"/>
  <c r="S2221" i="40" s="1"/>
  <c r="T2221" i="40" s="1"/>
  <c r="L2221" i="40"/>
  <c r="Q2221" i="40"/>
  <c r="H2222" i="40" l="1"/>
  <c r="X2222" i="40" s="1"/>
  <c r="N2222" i="40" s="1"/>
  <c r="G2222" i="40" s="1"/>
  <c r="P2221" i="40"/>
  <c r="V2221" i="40" s="1"/>
  <c r="AT978" i="40" s="1"/>
  <c r="J2222" i="40"/>
  <c r="K2222" i="40" s="1"/>
  <c r="M2221" i="40"/>
  <c r="U2221" i="40" s="1"/>
  <c r="W2221" i="40" s="1"/>
  <c r="AZ978" i="40" l="1"/>
  <c r="AY978" i="40"/>
  <c r="BB978" i="40" s="1"/>
  <c r="AW978" i="40"/>
  <c r="BA978" i="40" s="1"/>
  <c r="AM793" i="40"/>
  <c r="AN793" i="40" s="1"/>
  <c r="AM426" i="40"/>
  <c r="AN426" i="40" s="1"/>
  <c r="O2222" i="40"/>
  <c r="I2222" i="40" l="1"/>
  <c r="L2222" i="40" s="1"/>
  <c r="R2222" i="40"/>
  <c r="S2222" i="40" s="1"/>
  <c r="T2222" i="40" s="1"/>
  <c r="M2222" i="40"/>
  <c r="U2222" i="40" s="1"/>
  <c r="P2222" i="40"/>
  <c r="Q2222" i="40"/>
  <c r="H2223" i="40" l="1"/>
  <c r="X2223" i="40" s="1"/>
  <c r="N2223" i="40" s="1"/>
  <c r="G2223" i="40" s="1"/>
  <c r="W2222" i="40"/>
  <c r="V2222" i="40"/>
  <c r="AT979" i="40" s="1"/>
  <c r="J2223" i="40"/>
  <c r="K2223" i="40" s="1"/>
  <c r="AZ979" i="40" l="1"/>
  <c r="AY979" i="40"/>
  <c r="BB979" i="40" s="1"/>
  <c r="AW979" i="40"/>
  <c r="BA979" i="40" s="1"/>
  <c r="AM794" i="40"/>
  <c r="AN794" i="40" s="1"/>
  <c r="AM427" i="40"/>
  <c r="AN427" i="40" s="1"/>
  <c r="O2223" i="40"/>
  <c r="I2223" i="40" l="1"/>
  <c r="L2223" i="40" s="1"/>
  <c r="R2223" i="40"/>
  <c r="S2223" i="40" s="1"/>
  <c r="T2223" i="40" s="1"/>
  <c r="M2223" i="40"/>
  <c r="U2223" i="40" s="1"/>
  <c r="P2223" i="40"/>
  <c r="Q2223" i="40"/>
  <c r="H2224" i="40" l="1"/>
  <c r="X2224" i="40" s="1"/>
  <c r="N2224" i="40" s="1"/>
  <c r="G2224" i="40" s="1"/>
  <c r="W2223" i="40"/>
  <c r="V2223" i="40"/>
  <c r="AT980" i="40" s="1"/>
  <c r="J2224" i="40"/>
  <c r="K2224" i="40" s="1"/>
  <c r="AZ980" i="40" l="1"/>
  <c r="AY980" i="40"/>
  <c r="BB980" i="40" s="1"/>
  <c r="AW980" i="40"/>
  <c r="BA980" i="40" s="1"/>
  <c r="AM795" i="40"/>
  <c r="AN795" i="40" s="1"/>
  <c r="AM428" i="40"/>
  <c r="AN428" i="40" s="1"/>
  <c r="O2224" i="40"/>
  <c r="I2224" i="40" l="1"/>
  <c r="L2224" i="40" s="1"/>
  <c r="R2224" i="40"/>
  <c r="S2224" i="40" s="1"/>
  <c r="T2224" i="40" s="1"/>
  <c r="M2224" i="40"/>
  <c r="U2224" i="40" s="1"/>
  <c r="P2224" i="40"/>
  <c r="Q2224" i="40"/>
  <c r="H2225" i="40" l="1"/>
  <c r="X2225" i="40" s="1"/>
  <c r="N2225" i="40" s="1"/>
  <c r="G2225" i="40" s="1"/>
  <c r="W2224" i="40"/>
  <c r="V2224" i="40"/>
  <c r="AT981" i="40" s="1"/>
  <c r="J2225" i="40"/>
  <c r="K2225" i="40" s="1"/>
  <c r="AY981" i="40" l="1"/>
  <c r="BB981" i="40" s="1"/>
  <c r="AZ981" i="40"/>
  <c r="AW981" i="40"/>
  <c r="BA981" i="40" s="1"/>
  <c r="AM796" i="40"/>
  <c r="AN796" i="40" s="1"/>
  <c r="AM429" i="40"/>
  <c r="AN429" i="40" s="1"/>
  <c r="O2225" i="40"/>
  <c r="I2225" i="40" l="1"/>
  <c r="L2225" i="40" s="1"/>
  <c r="R2225" i="40"/>
  <c r="S2225" i="40" s="1"/>
  <c r="T2225" i="40" s="1"/>
  <c r="M2225" i="40"/>
  <c r="P2225" i="40"/>
  <c r="Q2225" i="40"/>
  <c r="H2226" i="40" l="1"/>
  <c r="X2226" i="40" s="1"/>
  <c r="N2226" i="40" s="1"/>
  <c r="G2226" i="40" s="1"/>
  <c r="U2225" i="40"/>
  <c r="W2225" i="40" s="1"/>
  <c r="V2225" i="40"/>
  <c r="AT982" i="40" s="1"/>
  <c r="J2226" i="40"/>
  <c r="K2226" i="40" s="1"/>
  <c r="AZ982" i="40" l="1"/>
  <c r="AY982" i="40"/>
  <c r="BB982" i="40" s="1"/>
  <c r="AW982" i="40"/>
  <c r="BA982" i="40" s="1"/>
  <c r="AM797" i="40"/>
  <c r="AN797" i="40" s="1"/>
  <c r="AM430" i="40"/>
  <c r="AN430" i="40" s="1"/>
  <c r="O2226" i="40"/>
  <c r="I2226" i="40" s="1"/>
  <c r="L2226" i="40" s="1"/>
  <c r="Q2226" i="40"/>
  <c r="H2227" i="40" l="1"/>
  <c r="X2227" i="40" s="1"/>
  <c r="N2227" i="40" s="1"/>
  <c r="G2227" i="40" s="1"/>
  <c r="R2226" i="40"/>
  <c r="S2226" i="40" s="1"/>
  <c r="T2226" i="40" s="1"/>
  <c r="J2227" i="40"/>
  <c r="K2227" i="40" s="1"/>
  <c r="M2226" i="40"/>
  <c r="P2226" i="40"/>
  <c r="V2226" i="40" s="1"/>
  <c r="AT983" i="40" s="1"/>
  <c r="AZ983" i="40" l="1"/>
  <c r="AY983" i="40"/>
  <c r="BB983" i="40" s="1"/>
  <c r="AW983" i="40"/>
  <c r="BA983" i="40" s="1"/>
  <c r="AM798" i="40"/>
  <c r="AN798" i="40" s="1"/>
  <c r="AM431" i="40"/>
  <c r="AN431" i="40" s="1"/>
  <c r="U2226" i="40"/>
  <c r="W2226" i="40" s="1"/>
  <c r="O2227" i="40"/>
  <c r="I2227" i="40" s="1"/>
  <c r="R2227" i="40" l="1"/>
  <c r="S2227" i="40" s="1"/>
  <c r="T2227" i="40" s="1"/>
  <c r="L2227" i="40"/>
  <c r="Q2227" i="40"/>
  <c r="H2228" i="40" l="1"/>
  <c r="X2228" i="40" s="1"/>
  <c r="N2228" i="40" s="1"/>
  <c r="G2228" i="40" s="1"/>
  <c r="P2227" i="40"/>
  <c r="V2227" i="40" s="1"/>
  <c r="AT984" i="40" s="1"/>
  <c r="J2228" i="40"/>
  <c r="K2228" i="40" s="1"/>
  <c r="M2227" i="40"/>
  <c r="U2227" i="40" s="1"/>
  <c r="W2227" i="40" s="1"/>
  <c r="AY984" i="40" l="1"/>
  <c r="BB984" i="40" s="1"/>
  <c r="AZ984" i="40"/>
  <c r="AW984" i="40"/>
  <c r="BA984" i="40" s="1"/>
  <c r="AM799" i="40"/>
  <c r="AN799" i="40" s="1"/>
  <c r="AM432" i="40"/>
  <c r="AN432" i="40" s="1"/>
  <c r="O2228" i="40"/>
  <c r="I2228" i="40" l="1"/>
  <c r="L2228" i="40" s="1"/>
  <c r="R2228" i="40"/>
  <c r="S2228" i="40" s="1"/>
  <c r="T2228" i="40" s="1"/>
  <c r="M2228" i="40"/>
  <c r="U2228" i="40" s="1"/>
  <c r="P2228" i="40"/>
  <c r="Q2228" i="40"/>
  <c r="H2229" i="40" l="1"/>
  <c r="X2229" i="40" s="1"/>
  <c r="N2229" i="40" s="1"/>
  <c r="G2229" i="40" s="1"/>
  <c r="W2228" i="40"/>
  <c r="V2228" i="40"/>
  <c r="AT985" i="40" s="1"/>
  <c r="J2229" i="40"/>
  <c r="K2229" i="40" s="1"/>
  <c r="AY985" i="40" l="1"/>
  <c r="BB985" i="40" s="1"/>
  <c r="AZ985" i="40"/>
  <c r="AW985" i="40"/>
  <c r="BA985" i="40" s="1"/>
  <c r="AM800" i="40"/>
  <c r="AN800" i="40" s="1"/>
  <c r="AM433" i="40"/>
  <c r="AN433" i="40" s="1"/>
  <c r="O2229" i="40"/>
  <c r="I2229" i="40" l="1"/>
  <c r="L2229" i="40" s="1"/>
  <c r="R2229" i="40"/>
  <c r="S2229" i="40" s="1"/>
  <c r="T2229" i="40" s="1"/>
  <c r="M2229" i="40"/>
  <c r="P2229" i="40"/>
  <c r="Q2229" i="40"/>
  <c r="H2230" i="40" l="1"/>
  <c r="X2230" i="40" s="1"/>
  <c r="N2230" i="40" s="1"/>
  <c r="G2230" i="40" s="1"/>
  <c r="U2229" i="40"/>
  <c r="W2229" i="40" s="1"/>
  <c r="V2229" i="40"/>
  <c r="AT986" i="40" s="1"/>
  <c r="J2230" i="40"/>
  <c r="K2230" i="40" s="1"/>
  <c r="AZ986" i="40" l="1"/>
  <c r="AY986" i="40"/>
  <c r="BB986" i="40" s="1"/>
  <c r="AW986" i="40"/>
  <c r="BA986" i="40" s="1"/>
  <c r="AM801" i="40"/>
  <c r="AN801" i="40" s="1"/>
  <c r="AM434" i="40"/>
  <c r="AN434" i="40" s="1"/>
  <c r="O2230" i="40"/>
  <c r="I2230" i="40" s="1"/>
  <c r="L2230" i="40" s="1"/>
  <c r="R2230" i="40" l="1"/>
  <c r="S2230" i="40" s="1"/>
  <c r="T2230" i="40" s="1"/>
  <c r="M2230" i="40"/>
  <c r="U2230" i="40" s="1"/>
  <c r="P2230" i="40"/>
  <c r="V2230" i="40" s="1"/>
  <c r="AT987" i="40" s="1"/>
  <c r="Q2230" i="40"/>
  <c r="AY987" i="40" l="1"/>
  <c r="BB987" i="40" s="1"/>
  <c r="AZ987" i="40"/>
  <c r="AW987" i="40"/>
  <c r="BA987" i="40" s="1"/>
  <c r="AM802" i="40"/>
  <c r="AN802" i="40" s="1"/>
  <c r="AM435" i="40"/>
  <c r="AN435" i="40" s="1"/>
  <c r="H2231" i="40"/>
  <c r="X2231" i="40" s="1"/>
  <c r="N2231" i="40" s="1"/>
  <c r="G2231" i="40" s="1"/>
  <c r="W2230" i="40"/>
  <c r="J2231" i="40"/>
  <c r="K2231" i="40" s="1"/>
  <c r="O2231" i="40" l="1"/>
  <c r="I2231" i="40" l="1"/>
  <c r="L2231" i="40" s="1"/>
  <c r="R2231" i="40"/>
  <c r="M2231" i="40"/>
  <c r="P2231" i="40"/>
  <c r="Q2231" i="40"/>
  <c r="H2232" i="40" l="1"/>
  <c r="X2232" i="40" s="1"/>
  <c r="N2232" i="40" s="1"/>
  <c r="G2232" i="40" s="1"/>
  <c r="S2231" i="40"/>
  <c r="T2231" i="40" s="1"/>
  <c r="V2231" i="40"/>
  <c r="AT988" i="40" s="1"/>
  <c r="J2232" i="40"/>
  <c r="K2232" i="40" s="1"/>
  <c r="AZ988" i="40" l="1"/>
  <c r="AY988" i="40"/>
  <c r="BB988" i="40" s="1"/>
  <c r="AW988" i="40"/>
  <c r="BA988" i="40" s="1"/>
  <c r="AM436" i="40"/>
  <c r="AN436" i="40" s="1"/>
  <c r="AM803" i="40"/>
  <c r="AN803" i="40" s="1"/>
  <c r="U2231" i="40"/>
  <c r="W2231" i="40" s="1"/>
  <c r="O2232" i="40"/>
  <c r="I2232" i="40" s="1"/>
  <c r="L2232" i="40" s="1"/>
  <c r="Q2232" i="40"/>
  <c r="H2233" i="40" l="1"/>
  <c r="X2233" i="40" s="1"/>
  <c r="N2233" i="40" s="1"/>
  <c r="G2233" i="40" s="1"/>
  <c r="R2232" i="40"/>
  <c r="S2232" i="40" s="1"/>
  <c r="T2232" i="40" s="1"/>
  <c r="J2233" i="40"/>
  <c r="K2233" i="40" s="1"/>
  <c r="M2232" i="40"/>
  <c r="P2232" i="40"/>
  <c r="V2232" i="40" s="1"/>
  <c r="AT989" i="40" s="1"/>
  <c r="U2232" i="40" l="1"/>
  <c r="W2232" i="40" s="1"/>
  <c r="AZ989" i="40"/>
  <c r="AY989" i="40"/>
  <c r="BB989" i="40" s="1"/>
  <c r="AW989" i="40"/>
  <c r="BA989" i="40" s="1"/>
  <c r="AM437" i="40"/>
  <c r="AN437" i="40" s="1"/>
  <c r="AM804" i="40"/>
  <c r="AN804" i="40" s="1"/>
  <c r="O2233" i="40"/>
  <c r="I2233" i="40" s="1"/>
  <c r="L2233" i="40" s="1"/>
  <c r="R2233" i="40" l="1"/>
  <c r="S2233" i="40" s="1"/>
  <c r="T2233" i="40" s="1"/>
  <c r="M2233" i="40"/>
  <c r="U2233" i="40" s="1"/>
  <c r="P2233" i="40"/>
  <c r="V2233" i="40" s="1"/>
  <c r="AT990" i="40" s="1"/>
  <c r="Q2233" i="40"/>
  <c r="AZ990" i="40" l="1"/>
  <c r="AY990" i="40"/>
  <c r="BB990" i="40" s="1"/>
  <c r="AW990" i="40"/>
  <c r="BA990" i="40" s="1"/>
  <c r="AM438" i="40"/>
  <c r="AN438" i="40" s="1"/>
  <c r="AM805" i="40"/>
  <c r="AN805" i="40" s="1"/>
  <c r="H2234" i="40"/>
  <c r="X2234" i="40" s="1"/>
  <c r="N2234" i="40" s="1"/>
  <c r="G2234" i="40" s="1"/>
  <c r="W2233" i="40"/>
  <c r="J2234" i="40"/>
  <c r="K2234" i="40" s="1"/>
  <c r="O2234" i="40" l="1"/>
  <c r="I2234" i="40" l="1"/>
  <c r="L2234" i="40" s="1"/>
  <c r="R2234" i="40"/>
  <c r="S2234" i="40" s="1"/>
  <c r="T2234" i="40" s="1"/>
  <c r="M2234" i="40"/>
  <c r="U2234" i="40" s="1"/>
  <c r="P2234" i="40"/>
  <c r="Q2234" i="40"/>
  <c r="H2235" i="40" l="1"/>
  <c r="X2235" i="40" s="1"/>
  <c r="N2235" i="40" s="1"/>
  <c r="G2235" i="40" s="1"/>
  <c r="W2234" i="40"/>
  <c r="V2234" i="40"/>
  <c r="AT991" i="40" s="1"/>
  <c r="J2235" i="40"/>
  <c r="K2235" i="40" s="1"/>
  <c r="AZ991" i="40" l="1"/>
  <c r="AW991" i="40"/>
  <c r="BA991" i="40" s="1"/>
  <c r="AY991" i="40"/>
  <c r="BB991" i="40" s="1"/>
  <c r="AM439" i="40"/>
  <c r="AN439" i="40" s="1"/>
  <c r="AM806" i="40"/>
  <c r="AN806" i="40" s="1"/>
  <c r="O2235" i="40"/>
  <c r="I2235" i="40" l="1"/>
  <c r="L2235" i="40" s="1"/>
  <c r="R2235" i="40"/>
  <c r="S2235" i="40" s="1"/>
  <c r="T2235" i="40" s="1"/>
  <c r="M2235" i="40"/>
  <c r="U2235" i="40" s="1"/>
  <c r="P2235" i="40"/>
  <c r="Q2235" i="40"/>
  <c r="H2236" i="40" l="1"/>
  <c r="X2236" i="40" s="1"/>
  <c r="N2236" i="40" s="1"/>
  <c r="G2236" i="40" s="1"/>
  <c r="W2235" i="40"/>
  <c r="V2235" i="40"/>
  <c r="AT992" i="40" s="1"/>
  <c r="J2236" i="40"/>
  <c r="K2236" i="40" s="1"/>
  <c r="AZ992" i="40" l="1"/>
  <c r="AW992" i="40"/>
  <c r="BA992" i="40" s="1"/>
  <c r="AY992" i="40"/>
  <c r="BB992" i="40" s="1"/>
  <c r="AM440" i="40"/>
  <c r="AN440" i="40" s="1"/>
  <c r="AM807" i="40"/>
  <c r="AN807" i="40" s="1"/>
  <c r="O2236" i="40"/>
  <c r="I2236" i="40" l="1"/>
  <c r="L2236" i="40" s="1"/>
  <c r="R2236" i="40"/>
  <c r="S2236" i="40" s="1"/>
  <c r="T2236" i="40" s="1"/>
  <c r="M2236" i="40"/>
  <c r="U2236" i="40" s="1"/>
  <c r="P2236" i="40"/>
  <c r="Q2236" i="40"/>
  <c r="H2237" i="40" l="1"/>
  <c r="X2237" i="40" s="1"/>
  <c r="N2237" i="40" s="1"/>
  <c r="G2237" i="40" s="1"/>
  <c r="W2236" i="40"/>
  <c r="V2236" i="40"/>
  <c r="AT993" i="40" s="1"/>
  <c r="J2237" i="40"/>
  <c r="K2237" i="40" s="1"/>
  <c r="AZ993" i="40" l="1"/>
  <c r="AW993" i="40"/>
  <c r="BA993" i="40" s="1"/>
  <c r="AY993" i="40"/>
  <c r="BB993" i="40" s="1"/>
  <c r="AM441" i="40"/>
  <c r="AN441" i="40" s="1"/>
  <c r="AM808" i="40"/>
  <c r="AN808" i="40" s="1"/>
  <c r="O2237" i="40"/>
  <c r="I2237" i="40" l="1"/>
  <c r="L2237" i="40" s="1"/>
  <c r="R2237" i="40"/>
  <c r="M2237" i="40"/>
  <c r="P2237" i="40"/>
  <c r="Q2237" i="40"/>
  <c r="S2237" i="40" l="1"/>
  <c r="T2237" i="40"/>
  <c r="H2238" i="40"/>
  <c r="X2238" i="40" s="1"/>
  <c r="N2238" i="40" s="1"/>
  <c r="G2238" i="40" s="1"/>
  <c r="U2237" i="40"/>
  <c r="W2237" i="40" s="1"/>
  <c r="V2237" i="40"/>
  <c r="AT994" i="40" s="1"/>
  <c r="J2238" i="40"/>
  <c r="K2238" i="40" s="1"/>
  <c r="AZ994" i="40" l="1"/>
  <c r="AW994" i="40"/>
  <c r="BA994" i="40" s="1"/>
  <c r="AY994" i="40"/>
  <c r="BB994" i="40" s="1"/>
  <c r="AM442" i="40"/>
  <c r="AN442" i="40" s="1"/>
  <c r="AM809" i="40"/>
  <c r="AN809" i="40" s="1"/>
  <c r="O2238" i="40"/>
  <c r="I2238" i="40" s="1"/>
  <c r="L2238" i="40" s="1"/>
  <c r="R2238" i="40" l="1"/>
  <c r="M2238" i="40"/>
  <c r="P2238" i="40"/>
  <c r="V2238" i="40" s="1"/>
  <c r="AT995" i="40" s="1"/>
  <c r="Q2238" i="40"/>
  <c r="AZ995" i="40" l="1"/>
  <c r="AW995" i="40"/>
  <c r="BA995" i="40" s="1"/>
  <c r="AY995" i="40"/>
  <c r="BB995" i="40" s="1"/>
  <c r="AM443" i="40"/>
  <c r="AN443" i="40" s="1"/>
  <c r="AM810" i="40"/>
  <c r="AN810" i="40" s="1"/>
  <c r="H2239" i="40"/>
  <c r="X2239" i="40" s="1"/>
  <c r="N2239" i="40" s="1"/>
  <c r="G2239" i="40" s="1"/>
  <c r="S2238" i="40"/>
  <c r="T2238" i="40"/>
  <c r="J2239" i="40"/>
  <c r="K2239" i="40" s="1"/>
  <c r="U2238" i="40" l="1"/>
  <c r="W2238" i="40" s="1"/>
  <c r="O2239" i="40"/>
  <c r="I2239" i="40" s="1"/>
  <c r="L2239" i="40" s="1"/>
  <c r="R2239" i="40" l="1"/>
  <c r="S2239" i="40" s="1"/>
  <c r="T2239" i="40" s="1"/>
  <c r="M2239" i="40"/>
  <c r="U2239" i="40" s="1"/>
  <c r="P2239" i="40"/>
  <c r="V2239" i="40" s="1"/>
  <c r="AT996" i="40" s="1"/>
  <c r="Q2239" i="40"/>
  <c r="AZ996" i="40" l="1"/>
  <c r="AY996" i="40"/>
  <c r="BB996" i="40" s="1"/>
  <c r="AW996" i="40"/>
  <c r="BA996" i="40" s="1"/>
  <c r="AM444" i="40"/>
  <c r="AN444" i="40" s="1"/>
  <c r="AM811" i="40"/>
  <c r="AN811" i="40" s="1"/>
  <c r="H2240" i="40"/>
  <c r="X2240" i="40" s="1"/>
  <c r="N2240" i="40" s="1"/>
  <c r="G2240" i="40" s="1"/>
  <c r="W2239" i="40"/>
  <c r="J2240" i="40" l="1"/>
  <c r="K2240" i="40" s="1"/>
  <c r="O2240" i="40"/>
  <c r="Q2240" i="40"/>
  <c r="H2241" i="40" l="1"/>
  <c r="X2241" i="40" s="1"/>
  <c r="N2241" i="40" s="1"/>
  <c r="G2241" i="40" s="1"/>
  <c r="I2240" i="40"/>
  <c r="L2240" i="40" s="1"/>
  <c r="R2240" i="40"/>
  <c r="S2240" i="40" s="1"/>
  <c r="T2240" i="40" s="1"/>
  <c r="J2241" i="40"/>
  <c r="K2241" i="40" s="1"/>
  <c r="M2240" i="40"/>
  <c r="P2240" i="40"/>
  <c r="U2240" i="40" l="1"/>
  <c r="W2240" i="40" s="1"/>
  <c r="V2240" i="40"/>
  <c r="AT997" i="40" s="1"/>
  <c r="O2241" i="40"/>
  <c r="I2241" i="40" s="1"/>
  <c r="L2241" i="40" s="1"/>
  <c r="AZ997" i="40" l="1"/>
  <c r="AW997" i="40"/>
  <c r="BA997" i="40" s="1"/>
  <c r="AY997" i="40"/>
  <c r="BB997" i="40" s="1"/>
  <c r="AM812" i="40"/>
  <c r="AN812" i="40" s="1"/>
  <c r="AM445" i="40"/>
  <c r="AN445" i="40" s="1"/>
  <c r="R2241" i="40"/>
  <c r="S2241" i="40" s="1"/>
  <c r="T2241" i="40" s="1"/>
  <c r="M2241" i="40"/>
  <c r="U2241" i="40" s="1"/>
  <c r="P2241" i="40"/>
  <c r="V2241" i="40" s="1"/>
  <c r="AT998" i="40" s="1"/>
  <c r="Q2241" i="40"/>
  <c r="AZ998" i="40" l="1"/>
  <c r="AW998" i="40"/>
  <c r="BA998" i="40" s="1"/>
  <c r="AY998" i="40"/>
  <c r="BB998" i="40" s="1"/>
  <c r="AM813" i="40"/>
  <c r="AN813" i="40" s="1"/>
  <c r="AM446" i="40"/>
  <c r="AN446" i="40" s="1"/>
  <c r="H2242" i="40"/>
  <c r="X2242" i="40" s="1"/>
  <c r="N2242" i="40" s="1"/>
  <c r="G2242" i="40" s="1"/>
  <c r="W2241" i="40"/>
  <c r="J2242" i="40"/>
  <c r="K2242" i="40" s="1"/>
  <c r="O2242" i="40" l="1"/>
  <c r="I2242" i="40" l="1"/>
  <c r="R2242" i="40"/>
  <c r="S2242" i="40" s="1"/>
  <c r="T2242" i="40" s="1"/>
  <c r="L2242" i="40"/>
  <c r="M2242" i="40" s="1"/>
  <c r="U2242" i="40" s="1"/>
  <c r="Q2242" i="40"/>
  <c r="H2243" i="40" l="1"/>
  <c r="X2243" i="40" s="1"/>
  <c r="N2243" i="40" s="1"/>
  <c r="G2243" i="40" s="1"/>
  <c r="W2242" i="40"/>
  <c r="P2242" i="40"/>
  <c r="V2242" i="40" s="1"/>
  <c r="AT999" i="40" s="1"/>
  <c r="J2243" i="40"/>
  <c r="K2243" i="40" s="1"/>
  <c r="AZ999" i="40" l="1"/>
  <c r="AW999" i="40"/>
  <c r="BA999" i="40" s="1"/>
  <c r="AY999" i="40"/>
  <c r="BB999" i="40" s="1"/>
  <c r="AM814" i="40"/>
  <c r="AN814" i="40" s="1"/>
  <c r="AM447" i="40"/>
  <c r="AN447" i="40" s="1"/>
  <c r="O2243" i="40"/>
  <c r="I2243" i="40" l="1"/>
  <c r="L2243" i="40" s="1"/>
  <c r="R2243" i="40"/>
  <c r="S2243" i="40" s="1"/>
  <c r="T2243" i="40" s="1"/>
  <c r="M2243" i="40"/>
  <c r="P2243" i="40"/>
  <c r="Q2243" i="40"/>
  <c r="H2244" i="40" l="1"/>
  <c r="X2244" i="40" s="1"/>
  <c r="N2244" i="40" s="1"/>
  <c r="G2244" i="40" s="1"/>
  <c r="U2243" i="40"/>
  <c r="W2243" i="40" s="1"/>
  <c r="V2243" i="40"/>
  <c r="AT1000" i="40" s="1"/>
  <c r="J2244" i="40"/>
  <c r="K2244" i="40" s="1"/>
  <c r="AZ1000" i="40" l="1"/>
  <c r="AY1000" i="40"/>
  <c r="BB1000" i="40" s="1"/>
  <c r="AW1000" i="40"/>
  <c r="BA1000" i="40" s="1"/>
  <c r="AM815" i="40"/>
  <c r="AN815" i="40" s="1"/>
  <c r="AM448" i="40"/>
  <c r="AN448" i="40" s="1"/>
  <c r="O2244" i="40"/>
  <c r="I2244" i="40" s="1"/>
  <c r="L2244" i="40" s="1"/>
  <c r="R2244" i="40" l="1"/>
  <c r="S2244" i="40" s="1"/>
  <c r="T2244" i="40" s="1"/>
  <c r="M2244" i="40"/>
  <c r="U2244" i="40" s="1"/>
  <c r="P2244" i="40"/>
  <c r="V2244" i="40" s="1"/>
  <c r="AT1001" i="40" s="1"/>
  <c r="Q2244" i="40"/>
  <c r="AZ1001" i="40" l="1"/>
  <c r="AY1001" i="40"/>
  <c r="BB1001" i="40" s="1"/>
  <c r="AW1001" i="40"/>
  <c r="BA1001" i="40" s="1"/>
  <c r="AM816" i="40"/>
  <c r="AN816" i="40" s="1"/>
  <c r="AM449" i="40"/>
  <c r="AN449" i="40" s="1"/>
  <c r="H2245" i="40"/>
  <c r="X2245" i="40" s="1"/>
  <c r="N2245" i="40" s="1"/>
  <c r="G2245" i="40" s="1"/>
  <c r="W2244" i="40"/>
  <c r="J2245" i="40"/>
  <c r="K2245" i="40" s="1"/>
  <c r="O2245" i="40" l="1"/>
  <c r="I2245" i="40" l="1"/>
  <c r="L2245" i="40" s="1"/>
  <c r="R2245" i="40"/>
  <c r="M2245" i="40"/>
  <c r="P2245" i="40"/>
  <c r="Q2245" i="40"/>
  <c r="S2245" i="40" l="1"/>
  <c r="T2245" i="40"/>
  <c r="H2246" i="40"/>
  <c r="X2246" i="40" s="1"/>
  <c r="N2246" i="40" s="1"/>
  <c r="G2246" i="40" s="1"/>
  <c r="U2245" i="40"/>
  <c r="W2245" i="40" s="1"/>
  <c r="V2245" i="40"/>
  <c r="AT1002" i="40" s="1"/>
  <c r="J2246" i="40"/>
  <c r="K2246" i="40" s="1"/>
  <c r="AZ1002" i="40" l="1"/>
  <c r="AY1002" i="40"/>
  <c r="BB1002" i="40" s="1"/>
  <c r="AW1002" i="40"/>
  <c r="BA1002" i="40" s="1"/>
  <c r="AM817" i="40"/>
  <c r="AN817" i="40" s="1"/>
  <c r="AM450" i="40"/>
  <c r="AN450" i="40" s="1"/>
  <c r="O2246" i="40"/>
  <c r="I2246" i="40" s="1"/>
  <c r="L2246" i="40" s="1"/>
  <c r="R2246" i="40" l="1"/>
  <c r="M2246" i="40"/>
  <c r="P2246" i="40"/>
  <c r="V2246" i="40" s="1"/>
  <c r="AT1003" i="40" s="1"/>
  <c r="Q2246" i="40"/>
  <c r="AZ1003" i="40" l="1"/>
  <c r="AY1003" i="40"/>
  <c r="BB1003" i="40" s="1"/>
  <c r="AW1003" i="40"/>
  <c r="BA1003" i="40" s="1"/>
  <c r="AM818" i="40"/>
  <c r="AN818" i="40" s="1"/>
  <c r="AM451" i="40"/>
  <c r="AN451" i="40" s="1"/>
  <c r="H2247" i="40"/>
  <c r="X2247" i="40" s="1"/>
  <c r="N2247" i="40" s="1"/>
  <c r="G2247" i="40" s="1"/>
  <c r="S2246" i="40"/>
  <c r="T2246" i="40" s="1"/>
  <c r="J2247" i="40"/>
  <c r="K2247" i="40" s="1"/>
  <c r="U2246" i="40" l="1"/>
  <c r="W2246" i="40" s="1"/>
  <c r="O2247" i="40"/>
  <c r="I2247" i="40" s="1"/>
  <c r="L2247" i="40" s="1"/>
  <c r="R2247" i="40" l="1"/>
  <c r="M2247" i="40"/>
  <c r="P2247" i="40"/>
  <c r="V2247" i="40" s="1"/>
  <c r="AT1004" i="40" s="1"/>
  <c r="Q2247" i="40"/>
  <c r="AZ1004" i="40" l="1"/>
  <c r="AY1004" i="40"/>
  <c r="BB1004" i="40" s="1"/>
  <c r="AW1004" i="40"/>
  <c r="BA1004" i="40" s="1"/>
  <c r="AM819" i="40"/>
  <c r="AN819" i="40" s="1"/>
  <c r="AM452" i="40"/>
  <c r="AN452" i="40" s="1"/>
  <c r="H2248" i="40"/>
  <c r="X2248" i="40" s="1"/>
  <c r="N2248" i="40" s="1"/>
  <c r="G2248" i="40" s="1"/>
  <c r="S2247" i="40"/>
  <c r="T2247" i="40" s="1"/>
  <c r="J2248" i="40"/>
  <c r="K2248" i="40" s="1"/>
  <c r="U2247" i="40" l="1"/>
  <c r="W2247" i="40" s="1"/>
  <c r="O2248" i="40"/>
  <c r="I2248" i="40" s="1"/>
  <c r="L2248" i="40" s="1"/>
  <c r="R2248" i="40" l="1"/>
  <c r="S2248" i="40" s="1"/>
  <c r="T2248" i="40" s="1"/>
  <c r="M2248" i="40"/>
  <c r="U2248" i="40" s="1"/>
  <c r="P2248" i="40"/>
  <c r="V2248" i="40" s="1"/>
  <c r="AT1005" i="40" s="1"/>
  <c r="Q2248" i="40"/>
  <c r="AZ1005" i="40" l="1"/>
  <c r="AY1005" i="40"/>
  <c r="BB1005" i="40" s="1"/>
  <c r="AW1005" i="40"/>
  <c r="BA1005" i="40" s="1"/>
  <c r="AM820" i="40"/>
  <c r="AN820" i="40" s="1"/>
  <c r="AM453" i="40"/>
  <c r="AN453" i="40" s="1"/>
  <c r="H2249" i="40"/>
  <c r="X2249" i="40" s="1"/>
  <c r="N2249" i="40" s="1"/>
  <c r="G2249" i="40" s="1"/>
  <c r="W2248" i="40"/>
  <c r="J2249" i="40"/>
  <c r="K2249" i="40" s="1"/>
  <c r="O2249" i="40" l="1"/>
  <c r="I2249" i="40" l="1"/>
  <c r="L2249" i="40" s="1"/>
  <c r="R2249" i="40"/>
  <c r="S2249" i="40" s="1"/>
  <c r="T2249" i="40" s="1"/>
  <c r="M2249" i="40"/>
  <c r="U2249" i="40" s="1"/>
  <c r="P2249" i="40"/>
  <c r="Q2249" i="40"/>
  <c r="H2250" i="40" l="1"/>
  <c r="X2250" i="40" s="1"/>
  <c r="N2250" i="40" s="1"/>
  <c r="G2250" i="40" s="1"/>
  <c r="W2249" i="40"/>
  <c r="V2249" i="40"/>
  <c r="AT1006" i="40" s="1"/>
  <c r="J2250" i="40"/>
  <c r="K2250" i="40" s="1"/>
  <c r="AY1006" i="40" l="1"/>
  <c r="BB1006" i="40" s="1"/>
  <c r="AZ1006" i="40"/>
  <c r="AW1006" i="40"/>
  <c r="BA1006" i="40" s="1"/>
  <c r="AM821" i="40"/>
  <c r="AN821" i="40" s="1"/>
  <c r="AM454" i="40"/>
  <c r="AN454" i="40" s="1"/>
  <c r="O2250" i="40"/>
  <c r="I2250" i="40" l="1"/>
  <c r="L2250" i="40" s="1"/>
  <c r="R2250" i="40"/>
  <c r="S2250" i="40" s="1"/>
  <c r="T2250" i="40" s="1"/>
  <c r="M2250" i="40"/>
  <c r="U2250" i="40" s="1"/>
  <c r="P2250" i="40"/>
  <c r="Q2250" i="40"/>
  <c r="H2251" i="40" l="1"/>
  <c r="X2251" i="40" s="1"/>
  <c r="N2251" i="40" s="1"/>
  <c r="G2251" i="40" s="1"/>
  <c r="W2250" i="40"/>
  <c r="V2250" i="40"/>
  <c r="AT1007" i="40" s="1"/>
  <c r="J2251" i="40"/>
  <c r="K2251" i="40" s="1"/>
  <c r="AY1007" i="40" l="1"/>
  <c r="BB1007" i="40" s="1"/>
  <c r="AW1007" i="40"/>
  <c r="BA1007" i="40" s="1"/>
  <c r="AZ1007" i="40"/>
  <c r="AM822" i="40"/>
  <c r="AN822" i="40" s="1"/>
  <c r="AM455" i="40"/>
  <c r="AN455" i="40" s="1"/>
  <c r="O2251" i="40"/>
  <c r="I2251" i="40" l="1"/>
  <c r="L2251" i="40" s="1"/>
  <c r="R2251" i="40"/>
  <c r="S2251" i="40" s="1"/>
  <c r="T2251" i="40" s="1"/>
  <c r="M2251" i="40"/>
  <c r="P2251" i="40"/>
  <c r="Q2251" i="40"/>
  <c r="H2252" i="40" l="1"/>
  <c r="X2252" i="40" s="1"/>
  <c r="N2252" i="40" s="1"/>
  <c r="G2252" i="40" s="1"/>
  <c r="U2251" i="40"/>
  <c r="W2251" i="40" s="1"/>
  <c r="V2251" i="40"/>
  <c r="AT1008" i="40" s="1"/>
  <c r="J2252" i="40"/>
  <c r="K2252" i="40" s="1"/>
  <c r="AZ1008" i="40" l="1"/>
  <c r="AY1008" i="40"/>
  <c r="BB1008" i="40" s="1"/>
  <c r="AW1008" i="40"/>
  <c r="BA1008" i="40" s="1"/>
  <c r="AM456" i="40"/>
  <c r="AN456" i="40" s="1"/>
  <c r="AM823" i="40"/>
  <c r="AN823" i="40" s="1"/>
  <c r="O2252" i="40"/>
  <c r="I2252" i="40" s="1"/>
  <c r="L2252" i="40" s="1"/>
  <c r="R2252" i="40" l="1"/>
  <c r="S2252" i="40" s="1"/>
  <c r="T2252" i="40" s="1"/>
  <c r="M2252" i="40"/>
  <c r="U2252" i="40" s="1"/>
  <c r="P2252" i="40"/>
  <c r="V2252" i="40" s="1"/>
  <c r="AT1009" i="40" s="1"/>
  <c r="Q2252" i="40"/>
  <c r="AY1009" i="40" l="1"/>
  <c r="BB1009" i="40" s="1"/>
  <c r="AZ1009" i="40"/>
  <c r="AW1009" i="40"/>
  <c r="BA1009" i="40" s="1"/>
  <c r="AM457" i="40"/>
  <c r="AN457" i="40" s="1"/>
  <c r="AM824" i="40"/>
  <c r="AN824" i="40" s="1"/>
  <c r="H2253" i="40"/>
  <c r="X2253" i="40" s="1"/>
  <c r="N2253" i="40" s="1"/>
  <c r="G2253" i="40" s="1"/>
  <c r="W2252" i="40"/>
  <c r="J2253" i="40"/>
  <c r="K2253" i="40" s="1"/>
  <c r="O2253" i="40" l="1"/>
  <c r="I2253" i="40" l="1"/>
  <c r="L2253" i="40" s="1"/>
  <c r="R2253" i="40"/>
  <c r="S2253" i="40" s="1"/>
  <c r="T2253" i="40" s="1"/>
  <c r="M2253" i="40"/>
  <c r="U2253" i="40" s="1"/>
  <c r="P2253" i="40"/>
  <c r="Q2253" i="40"/>
  <c r="H2254" i="40" l="1"/>
  <c r="X2254" i="40" s="1"/>
  <c r="N2254" i="40" s="1"/>
  <c r="G2254" i="40" s="1"/>
  <c r="W2253" i="40"/>
  <c r="V2253" i="40"/>
  <c r="AT1010" i="40" s="1"/>
  <c r="J2254" i="40"/>
  <c r="K2254" i="40" s="1"/>
  <c r="AY1010" i="40" l="1"/>
  <c r="BB1010" i="40" s="1"/>
  <c r="AZ1010" i="40"/>
  <c r="AW1010" i="40"/>
  <c r="BA1010" i="40" s="1"/>
  <c r="O2254" i="40"/>
  <c r="I2254" i="40" l="1"/>
  <c r="L2254" i="40" s="1"/>
  <c r="R2254" i="40"/>
  <c r="S2254" i="40" s="1"/>
  <c r="T2254" i="40" s="1"/>
  <c r="M2254" i="40"/>
  <c r="P2254" i="40"/>
  <c r="Q2254" i="40"/>
  <c r="H2255" i="40" l="1"/>
  <c r="X2255" i="40" s="1"/>
  <c r="N2255" i="40" s="1"/>
  <c r="G2255" i="40" s="1"/>
  <c r="U2254" i="40"/>
  <c r="W2254" i="40" s="1"/>
  <c r="V2254" i="40"/>
  <c r="AT1011" i="40" s="1"/>
  <c r="J2255" i="40"/>
  <c r="K2255" i="40" s="1"/>
  <c r="AY1011" i="40" l="1"/>
  <c r="BB1011" i="40" s="1"/>
  <c r="AZ1011" i="40"/>
  <c r="AW1011" i="40"/>
  <c r="BA1011" i="40" s="1"/>
  <c r="O2255" i="40"/>
  <c r="I2255" i="40" s="1"/>
  <c r="L2255" i="40" s="1"/>
  <c r="R2255" i="40" l="1"/>
  <c r="S2255" i="40" s="1"/>
  <c r="T2255" i="40" s="1"/>
  <c r="M2255" i="40"/>
  <c r="U2255" i="40" s="1"/>
  <c r="P2255" i="40"/>
  <c r="V2255" i="40" s="1"/>
  <c r="AT1012" i="40" s="1"/>
  <c r="Q2255" i="40"/>
  <c r="AY1012" i="40" l="1"/>
  <c r="BB1012" i="40" s="1"/>
  <c r="AZ1012" i="40"/>
  <c r="AW1012" i="40"/>
  <c r="BA1012" i="40" s="1"/>
  <c r="H2256" i="40"/>
  <c r="X2256" i="40" s="1"/>
  <c r="N2256" i="40" s="1"/>
  <c r="G2256" i="40" s="1"/>
  <c r="W2255" i="40"/>
  <c r="J2256" i="40"/>
  <c r="K2256" i="40" s="1"/>
  <c r="O2256" i="40" l="1"/>
  <c r="I2256" i="40" l="1"/>
  <c r="L2256" i="40" s="1"/>
  <c r="R2256" i="40"/>
  <c r="S2256" i="40" s="1"/>
  <c r="T2256" i="40" s="1"/>
  <c r="M2256" i="40"/>
  <c r="U2256" i="40" s="1"/>
  <c r="P2256" i="40"/>
  <c r="Q2256" i="40"/>
  <c r="H2257" i="40" l="1"/>
  <c r="X2257" i="40" s="1"/>
  <c r="N2257" i="40" s="1"/>
  <c r="G2257" i="40" s="1"/>
  <c r="W2256" i="40"/>
  <c r="V2256" i="40"/>
  <c r="AT1013" i="40" s="1"/>
  <c r="J2257" i="40"/>
  <c r="K2257" i="40" s="1"/>
  <c r="AW1013" i="40" l="1"/>
  <c r="BA1013" i="40" s="1"/>
  <c r="AY1013" i="40"/>
  <c r="BB1013" i="40" s="1"/>
  <c r="AZ1013" i="40"/>
  <c r="O2257" i="40"/>
  <c r="I2257" i="40" l="1"/>
  <c r="L2257" i="40" s="1"/>
  <c r="R2257" i="40"/>
  <c r="S2257" i="40" s="1"/>
  <c r="T2257" i="40" s="1"/>
  <c r="M2257" i="40"/>
  <c r="P2257" i="40"/>
  <c r="Q2257" i="40"/>
  <c r="H2258" i="40" l="1"/>
  <c r="X2258" i="40" s="1"/>
  <c r="N2258" i="40" s="1"/>
  <c r="G2258" i="40" s="1"/>
  <c r="U2257" i="40"/>
  <c r="W2257" i="40" s="1"/>
  <c r="V2257" i="40"/>
  <c r="AT1014" i="40" s="1"/>
  <c r="J2258" i="40"/>
  <c r="K2258" i="40" s="1"/>
  <c r="AZ1014" i="40" l="1"/>
  <c r="AW1014" i="40"/>
  <c r="BA1014" i="40" s="1"/>
  <c r="AY1014" i="40"/>
  <c r="BB1014" i="40" s="1"/>
  <c r="O2258" i="40"/>
  <c r="I2258" i="40" s="1"/>
  <c r="L2258" i="40" s="1"/>
  <c r="R2258" i="40" l="1"/>
  <c r="S2258" i="40" s="1"/>
  <c r="T2258" i="40" s="1"/>
  <c r="M2258" i="40"/>
  <c r="U2258" i="40" s="1"/>
  <c r="P2258" i="40"/>
  <c r="V2258" i="40" s="1"/>
  <c r="AT1015" i="40" s="1"/>
  <c r="Q2258" i="40"/>
  <c r="AZ1015" i="40" l="1"/>
  <c r="AW1015" i="40"/>
  <c r="BA1015" i="40" s="1"/>
  <c r="AY1015" i="40"/>
  <c r="BB1015" i="40" s="1"/>
  <c r="H2259" i="40"/>
  <c r="X2259" i="40" s="1"/>
  <c r="N2259" i="40" s="1"/>
  <c r="G2259" i="40" s="1"/>
  <c r="W2258" i="40"/>
  <c r="J2259" i="40"/>
  <c r="K2259" i="40" s="1"/>
  <c r="O2259" i="40" l="1"/>
  <c r="I2259" i="40" l="1"/>
  <c r="L2259" i="40" s="1"/>
  <c r="R2259" i="40"/>
  <c r="S2259" i="40" s="1"/>
  <c r="T2259" i="40" s="1"/>
  <c r="M2259" i="40"/>
  <c r="U2259" i="40" s="1"/>
  <c r="P2259" i="40"/>
  <c r="Q2259" i="40"/>
  <c r="H2260" i="40" l="1"/>
  <c r="X2260" i="40" s="1"/>
  <c r="N2260" i="40" s="1"/>
  <c r="G2260" i="40" s="1"/>
  <c r="W2259" i="40"/>
  <c r="V2259" i="40"/>
  <c r="AT1016" i="40" s="1"/>
  <c r="J2260" i="40"/>
  <c r="K2260" i="40" s="1"/>
  <c r="AY1016" i="40" l="1"/>
  <c r="BB1016" i="40" s="1"/>
  <c r="AZ1016" i="40"/>
  <c r="AW1016" i="40"/>
  <c r="BA1016" i="40" s="1"/>
  <c r="O2260" i="40"/>
  <c r="I2260" i="40" l="1"/>
  <c r="L2260" i="40" s="1"/>
  <c r="R2260" i="40"/>
  <c r="S2260" i="40" s="1"/>
  <c r="T2260" i="40" s="1"/>
  <c r="M2260" i="40"/>
  <c r="U2260" i="40" s="1"/>
  <c r="P2260" i="40"/>
  <c r="Q2260" i="40"/>
  <c r="H2261" i="40" l="1"/>
  <c r="X2261" i="40" s="1"/>
  <c r="N2261" i="40" s="1"/>
  <c r="G2261" i="40" s="1"/>
  <c r="W2260" i="40"/>
  <c r="V2260" i="40"/>
  <c r="AT1017" i="40" s="1"/>
  <c r="J2261" i="40"/>
  <c r="K2261" i="40" s="1"/>
  <c r="AZ1017" i="40" l="1"/>
  <c r="AY1017" i="40"/>
  <c r="BB1017" i="40" s="1"/>
  <c r="AW1017" i="40"/>
  <c r="BA1017" i="40" s="1"/>
  <c r="O2261" i="40"/>
  <c r="I2261" i="40" l="1"/>
  <c r="L2261" i="40" s="1"/>
  <c r="R2261" i="40"/>
  <c r="S2261" i="40" s="1"/>
  <c r="T2261" i="40" s="1"/>
  <c r="M2261" i="40"/>
  <c r="U2261" i="40" s="1"/>
  <c r="P2261" i="40"/>
  <c r="Q2261" i="40"/>
  <c r="H2262" i="40" l="1"/>
  <c r="X2262" i="40" s="1"/>
  <c r="N2262" i="40" s="1"/>
  <c r="G2262" i="40" s="1"/>
  <c r="W2261" i="40"/>
  <c r="V2261" i="40"/>
  <c r="AT1018" i="40" s="1"/>
  <c r="J2262" i="40"/>
  <c r="K2262" i="40" s="1"/>
  <c r="AY1018" i="40" l="1"/>
  <c r="BB1018" i="40" s="1"/>
  <c r="AW1018" i="40"/>
  <c r="BA1018" i="40" s="1"/>
  <c r="AZ1018" i="40"/>
  <c r="O2262" i="40"/>
  <c r="I2262" i="40" l="1"/>
  <c r="L2262" i="40" s="1"/>
  <c r="R2262" i="40"/>
  <c r="S2262" i="40" s="1"/>
  <c r="T2262" i="40" s="1"/>
  <c r="M2262" i="40"/>
  <c r="P2262" i="40"/>
  <c r="Q2262" i="40"/>
  <c r="U2262" i="40" l="1"/>
  <c r="H2263" i="40"/>
  <c r="X2263" i="40" s="1"/>
  <c r="N2263" i="40" s="1"/>
  <c r="G2263" i="40" s="1"/>
  <c r="W2262" i="40"/>
  <c r="V2262" i="40"/>
  <c r="AT1019" i="40" s="1"/>
  <c r="J2263" i="40"/>
  <c r="K2263" i="40" s="1"/>
  <c r="AZ1019" i="40" l="1"/>
  <c r="AY1019" i="40"/>
  <c r="BB1019" i="40" s="1"/>
  <c r="AW1019" i="40"/>
  <c r="BA1019" i="40" s="1"/>
  <c r="O2263" i="40"/>
  <c r="I2263" i="40" l="1"/>
  <c r="L2263" i="40" s="1"/>
  <c r="R2263" i="40"/>
  <c r="S2263" i="40" s="1"/>
  <c r="T2263" i="40" s="1"/>
  <c r="M2263" i="40"/>
  <c r="U2263" i="40" s="1"/>
  <c r="P2263" i="40"/>
  <c r="Q2263" i="40"/>
  <c r="H2264" i="40" l="1"/>
  <c r="X2264" i="40" s="1"/>
  <c r="N2264" i="40" s="1"/>
  <c r="G2264" i="40" s="1"/>
  <c r="W2263" i="40"/>
  <c r="V2263" i="40"/>
  <c r="AT1020" i="40" s="1"/>
  <c r="J2264" i="40"/>
  <c r="K2264" i="40" s="1"/>
  <c r="AZ1020" i="40" l="1"/>
  <c r="AY1020" i="40"/>
  <c r="BB1020" i="40" s="1"/>
  <c r="AW1020" i="40"/>
  <c r="BA1020" i="40" s="1"/>
  <c r="O2264" i="40"/>
  <c r="I2264" i="40" l="1"/>
  <c r="L2264" i="40" s="1"/>
  <c r="R2264" i="40"/>
  <c r="S2264" i="40" s="1"/>
  <c r="T2264" i="40" s="1"/>
  <c r="M2264" i="40"/>
  <c r="P2264" i="40"/>
  <c r="Q2264" i="40"/>
  <c r="H2265" i="40" l="1"/>
  <c r="X2265" i="40" s="1"/>
  <c r="N2265" i="40" s="1"/>
  <c r="G2265" i="40" s="1"/>
  <c r="U2264" i="40"/>
  <c r="W2264" i="40" s="1"/>
  <c r="V2264" i="40"/>
  <c r="AT1021" i="40" s="1"/>
  <c r="J2265" i="40"/>
  <c r="K2265" i="40" s="1"/>
  <c r="AZ1021" i="40" l="1"/>
  <c r="AY1021" i="40"/>
  <c r="BB1021" i="40" s="1"/>
  <c r="AW1021" i="40"/>
  <c r="BA1021" i="40" s="1"/>
  <c r="O2265" i="40"/>
  <c r="I2265" i="40" l="1"/>
  <c r="L2265" i="40" s="1"/>
  <c r="R2265" i="40"/>
  <c r="S2265" i="40" s="1"/>
  <c r="T2265" i="40" s="1"/>
  <c r="M2265" i="40"/>
  <c r="U2265" i="40" s="1"/>
  <c r="P2265" i="40"/>
  <c r="Q2265" i="40"/>
  <c r="H2266" i="40" l="1"/>
  <c r="X2266" i="40" s="1"/>
  <c r="N2266" i="40" s="1"/>
  <c r="G2266" i="40" s="1"/>
  <c r="W2265" i="40"/>
  <c r="V2265" i="40"/>
  <c r="AT1022" i="40" s="1"/>
  <c r="J2266" i="40"/>
  <c r="K2266" i="40" s="1"/>
  <c r="AZ1022" i="40" l="1"/>
  <c r="AY1022" i="40"/>
  <c r="BB1022" i="40" s="1"/>
  <c r="AW1022" i="40"/>
  <c r="BA1022" i="40" s="1"/>
  <c r="O2266" i="40"/>
  <c r="Q2266" i="40"/>
  <c r="H2267" i="40" l="1"/>
  <c r="X2267" i="40" s="1"/>
  <c r="N2267" i="40" s="1"/>
  <c r="G2267" i="40" s="1"/>
  <c r="I2266" i="40"/>
  <c r="L2266" i="40" s="1"/>
  <c r="R2266" i="40"/>
  <c r="S2266" i="40" s="1"/>
  <c r="T2266" i="40" s="1"/>
  <c r="J2267" i="40"/>
  <c r="K2267" i="40" s="1"/>
  <c r="M2266" i="40"/>
  <c r="P2266" i="40"/>
  <c r="U2266" i="40" l="1"/>
  <c r="W2266" i="40" s="1"/>
  <c r="V2266" i="40"/>
  <c r="AT1023" i="40" s="1"/>
  <c r="O2267" i="40"/>
  <c r="I2267" i="40" s="1"/>
  <c r="AZ1023" i="40" l="1"/>
  <c r="AY1023" i="40"/>
  <c r="BB1023" i="40" s="1"/>
  <c r="AW1023" i="40"/>
  <c r="BA1023" i="40" s="1"/>
  <c r="R2267" i="40"/>
  <c r="S2267" i="40" s="1"/>
  <c r="T2267" i="40" s="1"/>
  <c r="L2267" i="40"/>
  <c r="Q2267" i="40"/>
  <c r="P2267" i="40" l="1"/>
  <c r="V2267" i="40"/>
  <c r="AT1024" i="40" s="1"/>
  <c r="H2268" i="40"/>
  <c r="X2268" i="40" s="1"/>
  <c r="N2268" i="40" s="1"/>
  <c r="G2268" i="40" s="1"/>
  <c r="M2267" i="40"/>
  <c r="U2267" i="40" s="1"/>
  <c r="W2267" i="40" s="1"/>
  <c r="J2268" i="40" l="1"/>
  <c r="K2268" i="40" s="1"/>
  <c r="AZ1024" i="40"/>
  <c r="AY1024" i="40"/>
  <c r="BB1024" i="40" s="1"/>
  <c r="AW1024" i="40"/>
  <c r="BA1024" i="40" s="1"/>
  <c r="O2268" i="40"/>
  <c r="I2268" i="40" l="1"/>
  <c r="L2268" i="40" s="1"/>
  <c r="R2268" i="40"/>
  <c r="S2268" i="40" s="1"/>
  <c r="T2268" i="40" s="1"/>
  <c r="M2268" i="40"/>
  <c r="U2268" i="40" s="1"/>
  <c r="P2268" i="40"/>
  <c r="Q2268" i="40"/>
  <c r="H2269" i="40" l="1"/>
  <c r="X2269" i="40" s="1"/>
  <c r="N2269" i="40" s="1"/>
  <c r="G2269" i="40" s="1"/>
  <c r="W2268" i="40"/>
  <c r="V2268" i="40"/>
  <c r="AT1025" i="40" s="1"/>
  <c r="J2269" i="40"/>
  <c r="K2269" i="40" s="1"/>
  <c r="AZ1025" i="40" l="1"/>
  <c r="AY1025" i="40"/>
  <c r="BB1025" i="40" s="1"/>
  <c r="AW1025" i="40"/>
  <c r="BA1025" i="40" s="1"/>
  <c r="O2269" i="40"/>
  <c r="I2269" i="40" l="1"/>
  <c r="L2269" i="40" s="1"/>
  <c r="R2269" i="40"/>
  <c r="S2269" i="40" s="1"/>
  <c r="T2269" i="40" s="1"/>
  <c r="M2269" i="40"/>
  <c r="U2269" i="40" s="1"/>
  <c r="P2269" i="40"/>
  <c r="Q2269" i="40"/>
  <c r="H2270" i="40" l="1"/>
  <c r="X2270" i="40" s="1"/>
  <c r="N2270" i="40" s="1"/>
  <c r="G2270" i="40" s="1"/>
  <c r="W2269" i="40"/>
  <c r="V2269" i="40"/>
  <c r="AT1026" i="40" s="1"/>
  <c r="J2270" i="40"/>
  <c r="K2270" i="40" s="1"/>
  <c r="AZ1026" i="40" l="1"/>
  <c r="AY1026" i="40"/>
  <c r="BB1026" i="40" s="1"/>
  <c r="AW1026" i="40"/>
  <c r="BA1026" i="40" s="1"/>
  <c r="O2270" i="40"/>
  <c r="I2270" i="40" l="1"/>
  <c r="L2270" i="40" s="1"/>
  <c r="R2270" i="40"/>
  <c r="S2270" i="40" s="1"/>
  <c r="T2270" i="40" s="1"/>
  <c r="M2270" i="40"/>
  <c r="U2270" i="40" s="1"/>
  <c r="P2270" i="40"/>
  <c r="Q2270" i="40"/>
  <c r="H2271" i="40" l="1"/>
  <c r="X2271" i="40" s="1"/>
  <c r="N2271" i="40" s="1"/>
  <c r="G2271" i="40" s="1"/>
  <c r="W2270" i="40"/>
  <c r="V2270" i="40"/>
  <c r="AT1027" i="40" s="1"/>
  <c r="J2271" i="40"/>
  <c r="K2271" i="40" s="1"/>
  <c r="AZ1027" i="40" l="1"/>
  <c r="AY1027" i="40"/>
  <c r="BB1027" i="40" s="1"/>
  <c r="AW1027" i="40"/>
  <c r="BA1027" i="40" s="1"/>
  <c r="O2271" i="40"/>
  <c r="I2271" i="40" l="1"/>
  <c r="L2271" i="40" s="1"/>
  <c r="R2271" i="40"/>
  <c r="S2271" i="40" s="1"/>
  <c r="T2271" i="40" s="1"/>
  <c r="M2271" i="40"/>
  <c r="P2271" i="40"/>
  <c r="Q2271" i="40"/>
  <c r="U2271" i="40" l="1"/>
  <c r="H2272" i="40"/>
  <c r="X2272" i="40" s="1"/>
  <c r="N2272" i="40" s="1"/>
  <c r="G2272" i="40" s="1"/>
  <c r="W2271" i="40"/>
  <c r="V2271" i="40"/>
  <c r="AT1028" i="40" s="1"/>
  <c r="J2272" i="40"/>
  <c r="K2272" i="40" s="1"/>
  <c r="AZ1028" i="40" l="1"/>
  <c r="AY1028" i="40"/>
  <c r="BB1028" i="40" s="1"/>
  <c r="AW1028" i="40"/>
  <c r="BA1028" i="40" s="1"/>
  <c r="O2272" i="40"/>
  <c r="I2272" i="40" l="1"/>
  <c r="L2272" i="40" s="1"/>
  <c r="R2272" i="40"/>
  <c r="S2272" i="40" s="1"/>
  <c r="T2272" i="40" s="1"/>
  <c r="M2272" i="40"/>
  <c r="U2272" i="40" s="1"/>
  <c r="P2272" i="40"/>
  <c r="Q2272" i="40"/>
  <c r="H2273" i="40" l="1"/>
  <c r="X2273" i="40" s="1"/>
  <c r="N2273" i="40" s="1"/>
  <c r="G2273" i="40" s="1"/>
  <c r="W2272" i="40"/>
  <c r="V2272" i="40"/>
  <c r="AT1029" i="40" s="1"/>
  <c r="J2273" i="40"/>
  <c r="K2273" i="40" s="1"/>
  <c r="AZ1029" i="40" l="1"/>
  <c r="AY1029" i="40"/>
  <c r="BB1029" i="40" s="1"/>
  <c r="AW1029" i="40"/>
  <c r="BA1029" i="40" s="1"/>
  <c r="O2273" i="40"/>
  <c r="I2273" i="40" l="1"/>
  <c r="L2273" i="40" s="1"/>
  <c r="R2273" i="40"/>
  <c r="S2273" i="40" s="1"/>
  <c r="T2273" i="40" s="1"/>
  <c r="M2273" i="40"/>
  <c r="U2273" i="40" s="1"/>
  <c r="P2273" i="40"/>
  <c r="Q2273" i="40"/>
  <c r="H2274" i="40" l="1"/>
  <c r="X2274" i="40" s="1"/>
  <c r="N2274" i="40" s="1"/>
  <c r="G2274" i="40" s="1"/>
  <c r="W2273" i="40"/>
  <c r="V2273" i="40"/>
  <c r="AT1030" i="40" s="1"/>
  <c r="J2274" i="40"/>
  <c r="K2274" i="40" s="1"/>
  <c r="AZ1030" i="40" l="1"/>
  <c r="AY1030" i="40"/>
  <c r="BB1030" i="40" s="1"/>
  <c r="AW1030" i="40"/>
  <c r="BA1030" i="40" s="1"/>
  <c r="O2274" i="40"/>
  <c r="I2274" i="40" l="1"/>
  <c r="L2274" i="40" s="1"/>
  <c r="R2274" i="40"/>
  <c r="S2274" i="40" s="1"/>
  <c r="T2274" i="40" s="1"/>
  <c r="M2274" i="40"/>
  <c r="P2274" i="40"/>
  <c r="Q2274" i="40"/>
  <c r="H2275" i="40" l="1"/>
  <c r="X2275" i="40" s="1"/>
  <c r="N2275" i="40" s="1"/>
  <c r="G2275" i="40" s="1"/>
  <c r="U2274" i="40"/>
  <c r="W2274" i="40" s="1"/>
  <c r="V2274" i="40"/>
  <c r="AT1031" i="40" s="1"/>
  <c r="J2275" i="40"/>
  <c r="K2275" i="40" s="1"/>
  <c r="AZ1031" i="40" l="1"/>
  <c r="AY1031" i="40"/>
  <c r="BB1031" i="40" s="1"/>
  <c r="AW1031" i="40"/>
  <c r="BA1031" i="40" s="1"/>
  <c r="O2275" i="40"/>
  <c r="I2275" i="40" s="1"/>
  <c r="L2275" i="40" s="1"/>
  <c r="R2275" i="40" l="1"/>
  <c r="S2275" i="40" s="1"/>
  <c r="T2275" i="40" s="1"/>
  <c r="M2275" i="40"/>
  <c r="U2275" i="40" s="1"/>
  <c r="P2275" i="40"/>
  <c r="V2275" i="40" s="1"/>
  <c r="AT1032" i="40" s="1"/>
  <c r="Q2275" i="40"/>
  <c r="AZ1032" i="40" l="1"/>
  <c r="AY1032" i="40"/>
  <c r="BB1032" i="40" s="1"/>
  <c r="AW1032" i="40"/>
  <c r="BA1032" i="40" s="1"/>
  <c r="H2276" i="40"/>
  <c r="X2276" i="40" s="1"/>
  <c r="N2276" i="40" s="1"/>
  <c r="G2276" i="40" s="1"/>
  <c r="W2275" i="40"/>
  <c r="J2276" i="40"/>
  <c r="K2276" i="40" s="1"/>
  <c r="O2276" i="40" l="1"/>
  <c r="I2276" i="40" l="1"/>
  <c r="L2276" i="40" s="1"/>
  <c r="R2276" i="40"/>
  <c r="M2276" i="40"/>
  <c r="P2276" i="40"/>
  <c r="Q2276" i="40"/>
  <c r="S2276" i="40" l="1"/>
  <c r="T2276" i="40"/>
  <c r="H2277" i="40"/>
  <c r="X2277" i="40" s="1"/>
  <c r="N2277" i="40" s="1"/>
  <c r="G2277" i="40" s="1"/>
  <c r="U2276" i="40"/>
  <c r="W2276" i="40" s="1"/>
  <c r="V2276" i="40"/>
  <c r="AT1033" i="40" s="1"/>
  <c r="J2277" i="40"/>
  <c r="K2277" i="40" s="1"/>
  <c r="AW1033" i="40" l="1"/>
  <c r="BA1033" i="40" s="1"/>
  <c r="AY1033" i="40"/>
  <c r="BB1033" i="40" s="1"/>
  <c r="AZ1033" i="40"/>
  <c r="O2277" i="40"/>
  <c r="I2277" i="40" s="1"/>
  <c r="L2277" i="40" s="1"/>
  <c r="R2277" i="40" l="1"/>
  <c r="M2277" i="40"/>
  <c r="P2277" i="40"/>
  <c r="V2277" i="40" s="1"/>
  <c r="AT1034" i="40" s="1"/>
  <c r="Q2277" i="40"/>
  <c r="AW1034" i="40" l="1"/>
  <c r="BA1034" i="40" s="1"/>
  <c r="AZ1034" i="40"/>
  <c r="AY1034" i="40"/>
  <c r="BB1034" i="40" s="1"/>
  <c r="H2278" i="40"/>
  <c r="X2278" i="40" s="1"/>
  <c r="N2278" i="40" s="1"/>
  <c r="G2278" i="40" s="1"/>
  <c r="S2277" i="40"/>
  <c r="T2277" i="40" s="1"/>
  <c r="J2278" i="40"/>
  <c r="K2278" i="40" s="1"/>
  <c r="U2277" i="40" l="1"/>
  <c r="W2277" i="40" s="1"/>
  <c r="O2278" i="40"/>
  <c r="I2278" i="40" s="1"/>
  <c r="L2278" i="40" s="1"/>
  <c r="R2278" i="40" l="1"/>
  <c r="S2278" i="40" s="1"/>
  <c r="T2278" i="40" s="1"/>
  <c r="M2278" i="40"/>
  <c r="U2278" i="40" s="1"/>
  <c r="P2278" i="40"/>
  <c r="V2278" i="40" s="1"/>
  <c r="AT1035" i="40" s="1"/>
  <c r="Q2278" i="40"/>
  <c r="AW1035" i="40" l="1"/>
  <c r="BA1035" i="40" s="1"/>
  <c r="AZ1035" i="40"/>
  <c r="AY1035" i="40"/>
  <c r="BB1035" i="40" s="1"/>
  <c r="H2279" i="40"/>
  <c r="X2279" i="40" s="1"/>
  <c r="N2279" i="40" s="1"/>
  <c r="G2279" i="40" s="1"/>
  <c r="W2278" i="40"/>
  <c r="J2279" i="40"/>
  <c r="K2279" i="40" s="1"/>
  <c r="O2279" i="40" l="1"/>
  <c r="I2279" i="40" l="1"/>
  <c r="R2279" i="40"/>
  <c r="S2279" i="40" s="1"/>
  <c r="T2279" i="40" s="1"/>
  <c r="L2279" i="40"/>
  <c r="Q2279" i="40"/>
  <c r="H2280" i="40" l="1"/>
  <c r="X2280" i="40" s="1"/>
  <c r="N2280" i="40" s="1"/>
  <c r="G2280" i="40" s="1"/>
  <c r="P2279" i="40"/>
  <c r="V2279" i="40" s="1"/>
  <c r="AT1036" i="40" s="1"/>
  <c r="J2280" i="40"/>
  <c r="K2280" i="40" s="1"/>
  <c r="M2279" i="40"/>
  <c r="U2279" i="40" s="1"/>
  <c r="W2279" i="40" s="1"/>
  <c r="AY1036" i="40" l="1"/>
  <c r="BB1036" i="40" s="1"/>
  <c r="AW1036" i="40"/>
  <c r="BA1036" i="40" s="1"/>
  <c r="AZ1036" i="40"/>
  <c r="O2280" i="40"/>
  <c r="I2280" i="40" l="1"/>
  <c r="L2280" i="40" s="1"/>
  <c r="R2280" i="40"/>
  <c r="S2280" i="40" s="1"/>
  <c r="T2280" i="40" s="1"/>
  <c r="M2280" i="40"/>
  <c r="P2280" i="40"/>
  <c r="Q2280" i="40"/>
  <c r="U2280" i="40" l="1"/>
  <c r="H2281" i="40"/>
  <c r="X2281" i="40" s="1"/>
  <c r="N2281" i="40" s="1"/>
  <c r="G2281" i="40" s="1"/>
  <c r="W2280" i="40"/>
  <c r="V2280" i="40"/>
  <c r="AT1037" i="40" s="1"/>
  <c r="J2281" i="40"/>
  <c r="K2281" i="40" s="1"/>
  <c r="AW1037" i="40" l="1"/>
  <c r="BA1037" i="40" s="1"/>
  <c r="AZ1037" i="40"/>
  <c r="AY1037" i="40"/>
  <c r="BB1037" i="40" s="1"/>
  <c r="O2281" i="40"/>
  <c r="I2281" i="40" l="1"/>
  <c r="L2281" i="40" s="1"/>
  <c r="P2281" i="40" s="1"/>
  <c r="R2281" i="40"/>
  <c r="S2281" i="40" s="1"/>
  <c r="T2281" i="40" s="1"/>
  <c r="Q2281" i="40"/>
  <c r="M2281" i="40" l="1"/>
  <c r="U2281" i="40" s="1"/>
  <c r="H2282" i="40"/>
  <c r="X2282" i="40" s="1"/>
  <c r="N2282" i="40" s="1"/>
  <c r="G2282" i="40" s="1"/>
  <c r="W2281" i="40"/>
  <c r="V2281" i="40"/>
  <c r="AT1038" i="40" s="1"/>
  <c r="J2282" i="40"/>
  <c r="K2282" i="40" s="1"/>
  <c r="AZ1038" i="40" l="1"/>
  <c r="AY1038" i="40"/>
  <c r="BB1038" i="40" s="1"/>
  <c r="AW1038" i="40"/>
  <c r="BA1038" i="40" s="1"/>
  <c r="O2282" i="40"/>
  <c r="I2282" i="40" l="1"/>
  <c r="L2282" i="40" s="1"/>
  <c r="R2282" i="40"/>
  <c r="S2282" i="40" s="1"/>
  <c r="T2282" i="40" s="1"/>
  <c r="M2282" i="40"/>
  <c r="P2282" i="40"/>
  <c r="Q2282" i="40"/>
  <c r="U2282" i="40" l="1"/>
  <c r="H2283" i="40"/>
  <c r="X2283" i="40" s="1"/>
  <c r="N2283" i="40" s="1"/>
  <c r="G2283" i="40" s="1"/>
  <c r="W2282" i="40"/>
  <c r="V2282" i="40"/>
  <c r="AT1039" i="40" s="1"/>
  <c r="J2283" i="40"/>
  <c r="K2283" i="40" s="1"/>
  <c r="AY1039" i="40" l="1"/>
  <c r="BB1039" i="40" s="1"/>
  <c r="AZ1039" i="40"/>
  <c r="AW1039" i="40"/>
  <c r="BA1039" i="40" s="1"/>
  <c r="O2283" i="40"/>
  <c r="I2283" i="40" l="1"/>
  <c r="L2283" i="40" s="1"/>
  <c r="R2283" i="40"/>
  <c r="S2283" i="40" s="1"/>
  <c r="T2283" i="40" s="1"/>
  <c r="M2283" i="40"/>
  <c r="U2283" i="40" s="1"/>
  <c r="P2283" i="40"/>
  <c r="Q2283" i="40"/>
  <c r="H2284" i="40" l="1"/>
  <c r="X2284" i="40" s="1"/>
  <c r="N2284" i="40" s="1"/>
  <c r="G2284" i="40" s="1"/>
  <c r="W2283" i="40"/>
  <c r="V2283" i="40"/>
  <c r="AT1040" i="40" s="1"/>
  <c r="J2284" i="40"/>
  <c r="K2284" i="40" s="1"/>
  <c r="AY1040" i="40" l="1"/>
  <c r="BB1040" i="40" s="1"/>
  <c r="AZ1040" i="40"/>
  <c r="AW1040" i="40"/>
  <c r="BA1040" i="40" s="1"/>
  <c r="O2284" i="40"/>
  <c r="Q2284" i="40"/>
  <c r="H2285" i="40" l="1"/>
  <c r="X2285" i="40" s="1"/>
  <c r="N2285" i="40" s="1"/>
  <c r="G2285" i="40" s="1"/>
  <c r="I2284" i="40"/>
  <c r="L2284" i="40" s="1"/>
  <c r="M2284" i="40" s="1"/>
  <c r="R2284" i="40"/>
  <c r="J2285" i="40"/>
  <c r="K2285" i="40" s="1"/>
  <c r="P2284" i="40" l="1"/>
  <c r="S2284" i="40"/>
  <c r="T2284" i="40"/>
  <c r="V2284" i="40"/>
  <c r="AT1041" i="40" s="1"/>
  <c r="O2285" i="40"/>
  <c r="AZ1041" i="40" l="1"/>
  <c r="AY1041" i="40"/>
  <c r="BB1041" i="40" s="1"/>
  <c r="AW1041" i="40"/>
  <c r="BA1041" i="40" s="1"/>
  <c r="R2285" i="40"/>
  <c r="U2284" i="40"/>
  <c r="W2284" i="40" s="1"/>
  <c r="Q2285" i="40"/>
  <c r="H2286" i="40" l="1"/>
  <c r="X2286" i="40" s="1"/>
  <c r="N2286" i="40" s="1"/>
  <c r="G2286" i="40" s="1"/>
  <c r="S2285" i="40"/>
  <c r="T2285" i="40" s="1"/>
  <c r="I2285" i="40"/>
  <c r="J2286" i="40"/>
  <c r="K2286" i="40" s="1"/>
  <c r="L2285" i="40" l="1"/>
  <c r="M2285" i="40"/>
  <c r="U2285" i="40" s="1"/>
  <c r="W2285" i="40" s="1"/>
  <c r="O2286" i="40"/>
  <c r="I2286" i="40" s="1"/>
  <c r="L2286" i="40" s="1"/>
  <c r="Q2286" i="40" l="1"/>
  <c r="H2287" i="40"/>
  <c r="X2287" i="40" s="1"/>
  <c r="N2287" i="40" s="1"/>
  <c r="G2287" i="40" s="1"/>
  <c r="R2286" i="40"/>
  <c r="S2286" i="40" s="1"/>
  <c r="T2286" i="40" s="1"/>
  <c r="P2285" i="40"/>
  <c r="V2285" i="40" s="1"/>
  <c r="AT1042" i="40" s="1"/>
  <c r="J2287" i="40"/>
  <c r="K2287" i="40" s="1"/>
  <c r="M2286" i="40"/>
  <c r="U2286" i="40" s="1"/>
  <c r="W2286" i="40" s="1"/>
  <c r="P2286" i="40"/>
  <c r="V2286" i="40" s="1"/>
  <c r="AT1043" i="40" s="1"/>
  <c r="AZ1043" i="40" l="1"/>
  <c r="AY1043" i="40"/>
  <c r="BB1043" i="40" s="1"/>
  <c r="AW1043" i="40"/>
  <c r="BA1043" i="40" s="1"/>
  <c r="AZ1042" i="40"/>
  <c r="AY1042" i="40"/>
  <c r="BB1042" i="40" s="1"/>
  <c r="AW1042" i="40"/>
  <c r="BA1042" i="40" s="1"/>
  <c r="O2287" i="40"/>
  <c r="I2287" i="40" s="1"/>
  <c r="R2287" i="40" l="1"/>
  <c r="S2287" i="40" s="1"/>
  <c r="T2287" i="40" s="1"/>
  <c r="L2287" i="40"/>
  <c r="Q2287" i="40"/>
  <c r="P2287" i="40" l="1"/>
  <c r="V2287" i="40" s="1"/>
  <c r="AT1044" i="40" s="1"/>
  <c r="H2288" i="40"/>
  <c r="X2288" i="40" s="1"/>
  <c r="N2288" i="40" s="1"/>
  <c r="G2288" i="40" s="1"/>
  <c r="M2287" i="40"/>
  <c r="U2287" i="40" s="1"/>
  <c r="W2287" i="40" s="1"/>
  <c r="AY1044" i="40" l="1"/>
  <c r="BB1044" i="40" s="1"/>
  <c r="AZ1044" i="40"/>
  <c r="AW1044" i="40"/>
  <c r="BA1044" i="40" s="1"/>
  <c r="J2288" i="40"/>
  <c r="K2288" i="40" s="1"/>
  <c r="O2288" i="40"/>
  <c r="I2288" i="40" l="1"/>
  <c r="L2288" i="40" s="1"/>
  <c r="R2288" i="40"/>
  <c r="S2288" i="40" s="1"/>
  <c r="T2288" i="40" s="1"/>
  <c r="M2288" i="40"/>
  <c r="U2288" i="40" s="1"/>
  <c r="P2288" i="40"/>
  <c r="Q2288" i="40"/>
  <c r="H2289" i="40" l="1"/>
  <c r="X2289" i="40" s="1"/>
  <c r="N2289" i="40" s="1"/>
  <c r="G2289" i="40" s="1"/>
  <c r="W2288" i="40"/>
  <c r="V2288" i="40"/>
  <c r="AT1045" i="40" s="1"/>
  <c r="J2289" i="40"/>
  <c r="K2289" i="40" s="1"/>
  <c r="AY1045" i="40" l="1"/>
  <c r="BB1045" i="40" s="1"/>
  <c r="AZ1045" i="40"/>
  <c r="AW1045" i="40"/>
  <c r="BA1045" i="40" s="1"/>
  <c r="O2289" i="40"/>
  <c r="I2289" i="40" l="1"/>
  <c r="L2289" i="40" s="1"/>
  <c r="M2289" i="40" s="1"/>
  <c r="R2289" i="40"/>
  <c r="S2289" i="40" s="1"/>
  <c r="T2289" i="40" s="1"/>
  <c r="P2289" i="40"/>
  <c r="Q2289" i="40"/>
  <c r="H2290" i="40" l="1"/>
  <c r="X2290" i="40" s="1"/>
  <c r="N2290" i="40" s="1"/>
  <c r="G2290" i="40" s="1"/>
  <c r="U2289" i="40"/>
  <c r="W2289" i="40" s="1"/>
  <c r="V2289" i="40"/>
  <c r="AT1046" i="40" s="1"/>
  <c r="J2290" i="40"/>
  <c r="K2290" i="40" s="1"/>
  <c r="AY1046" i="40" l="1"/>
  <c r="BB1046" i="40" s="1"/>
  <c r="AZ1046" i="40"/>
  <c r="AW1046" i="40"/>
  <c r="BA1046" i="40" s="1"/>
  <c r="O2290" i="40"/>
  <c r="I2290" i="40" s="1"/>
  <c r="L2290" i="40" s="1"/>
  <c r="R2290" i="40" l="1"/>
  <c r="S2290" i="40" s="1"/>
  <c r="T2290" i="40" s="1"/>
  <c r="M2290" i="40"/>
  <c r="U2290" i="40" s="1"/>
  <c r="P2290" i="40"/>
  <c r="V2290" i="40" s="1"/>
  <c r="AT1047" i="40" s="1"/>
  <c r="Q2290" i="40"/>
  <c r="AZ1047" i="40" l="1"/>
  <c r="AY1047" i="40"/>
  <c r="BB1047" i="40" s="1"/>
  <c r="AW1047" i="40"/>
  <c r="BA1047" i="40" s="1"/>
  <c r="H2291" i="40"/>
  <c r="X2291" i="40" s="1"/>
  <c r="N2291" i="40" s="1"/>
  <c r="G2291" i="40" s="1"/>
  <c r="W2290" i="40"/>
  <c r="J2291" i="40"/>
  <c r="K2291" i="40" s="1"/>
  <c r="O2291" i="40" l="1"/>
  <c r="I2291" i="40" l="1"/>
  <c r="L2291" i="40" s="1"/>
  <c r="R2291" i="40"/>
  <c r="S2291" i="40" s="1"/>
  <c r="T2291" i="40" s="1"/>
  <c r="M2291" i="40"/>
  <c r="P2291" i="40"/>
  <c r="Q2291" i="40"/>
  <c r="H2292" i="40" l="1"/>
  <c r="X2292" i="40" s="1"/>
  <c r="N2292" i="40" s="1"/>
  <c r="G2292" i="40" s="1"/>
  <c r="U2291" i="40"/>
  <c r="W2291" i="40" s="1"/>
  <c r="V2291" i="40"/>
  <c r="AT1048" i="40" s="1"/>
  <c r="J2292" i="40"/>
  <c r="K2292" i="40" s="1"/>
  <c r="AZ1048" i="40" l="1"/>
  <c r="AY1048" i="40"/>
  <c r="BB1048" i="40" s="1"/>
  <c r="AW1048" i="40"/>
  <c r="BA1048" i="40" s="1"/>
  <c r="O2292" i="40"/>
  <c r="I2292" i="40" s="1"/>
  <c r="L2292" i="40" s="1"/>
  <c r="Q2292" i="40"/>
  <c r="H2293" i="40" l="1"/>
  <c r="X2293" i="40" s="1"/>
  <c r="N2293" i="40" s="1"/>
  <c r="G2293" i="40" s="1"/>
  <c r="R2292" i="40"/>
  <c r="S2292" i="40" s="1"/>
  <c r="T2292" i="40" s="1"/>
  <c r="J2293" i="40"/>
  <c r="K2293" i="40" s="1"/>
  <c r="M2292" i="40"/>
  <c r="U2292" i="40" s="1"/>
  <c r="W2292" i="40" s="1"/>
  <c r="P2292" i="40"/>
  <c r="V2292" i="40" s="1"/>
  <c r="AT1049" i="40" s="1"/>
  <c r="AZ1049" i="40" l="1"/>
  <c r="AW1049" i="40"/>
  <c r="BA1049" i="40" s="1"/>
  <c r="AY1049" i="40"/>
  <c r="BB1049" i="40" s="1"/>
  <c r="O2293" i="40"/>
  <c r="I2293" i="40" s="1"/>
  <c r="L2293" i="40" s="1"/>
  <c r="R2293" i="40" l="1"/>
  <c r="S2293" i="40" s="1"/>
  <c r="T2293" i="40" s="1"/>
  <c r="M2293" i="40"/>
  <c r="U2293" i="40" s="1"/>
  <c r="P2293" i="40"/>
  <c r="V2293" i="40" s="1"/>
  <c r="AT1050" i="40" s="1"/>
  <c r="Q2293" i="40"/>
  <c r="AZ1050" i="40" l="1"/>
  <c r="AW1050" i="40"/>
  <c r="BA1050" i="40" s="1"/>
  <c r="AY1050" i="40"/>
  <c r="BB1050" i="40" s="1"/>
  <c r="H2294" i="40"/>
  <c r="X2294" i="40" s="1"/>
  <c r="N2294" i="40" s="1"/>
  <c r="G2294" i="40" s="1"/>
  <c r="W2293" i="40"/>
  <c r="J2294" i="40"/>
  <c r="K2294" i="40" s="1"/>
  <c r="O2294" i="40" l="1"/>
  <c r="I2294" i="40" l="1"/>
  <c r="L2294" i="40" s="1"/>
  <c r="R2294" i="40"/>
  <c r="S2294" i="40" s="1"/>
  <c r="T2294" i="40" s="1"/>
  <c r="M2294" i="40"/>
  <c r="P2294" i="40"/>
  <c r="Q2294" i="40"/>
  <c r="H2295" i="40" l="1"/>
  <c r="X2295" i="40" s="1"/>
  <c r="N2295" i="40" s="1"/>
  <c r="G2295" i="40" s="1"/>
  <c r="U2294" i="40"/>
  <c r="W2294" i="40" s="1"/>
  <c r="V2294" i="40"/>
  <c r="AT1051" i="40" s="1"/>
  <c r="J2295" i="40"/>
  <c r="K2295" i="40" s="1"/>
  <c r="AZ1051" i="40" l="1"/>
  <c r="AW1051" i="40"/>
  <c r="BA1051" i="40" s="1"/>
  <c r="AY1051" i="40"/>
  <c r="BB1051" i="40" s="1"/>
  <c r="O2295" i="40"/>
  <c r="I2295" i="40" s="1"/>
  <c r="L2295" i="40" s="1"/>
  <c r="R2295" i="40" l="1"/>
  <c r="S2295" i="40" s="1"/>
  <c r="T2295" i="40" s="1"/>
  <c r="M2295" i="40"/>
  <c r="U2295" i="40" s="1"/>
  <c r="P2295" i="40"/>
  <c r="V2295" i="40" s="1"/>
  <c r="AT1052" i="40" s="1"/>
  <c r="Q2295" i="40"/>
  <c r="AZ1052" i="40" l="1"/>
  <c r="AW1052" i="40"/>
  <c r="BA1052" i="40" s="1"/>
  <c r="AY1052" i="40"/>
  <c r="BB1052" i="40" s="1"/>
  <c r="H2296" i="40"/>
  <c r="X2296" i="40" s="1"/>
  <c r="N2296" i="40" s="1"/>
  <c r="G2296" i="40" s="1"/>
  <c r="W2295" i="40"/>
  <c r="J2296" i="40"/>
  <c r="K2296" i="40" s="1"/>
  <c r="O2296" i="40" l="1"/>
  <c r="I2296" i="40" l="1"/>
  <c r="L2296" i="40" s="1"/>
  <c r="R2296" i="40"/>
  <c r="M2296" i="40"/>
  <c r="P2296" i="40"/>
  <c r="Q2296" i="40"/>
  <c r="S2296" i="40" l="1"/>
  <c r="T2296" i="40" s="1"/>
  <c r="H2297" i="40"/>
  <c r="X2297" i="40" s="1"/>
  <c r="N2297" i="40" s="1"/>
  <c r="G2297" i="40" s="1"/>
  <c r="V2296" i="40"/>
  <c r="AT1053" i="40" s="1"/>
  <c r="J2297" i="40"/>
  <c r="K2297" i="40" s="1"/>
  <c r="AZ1053" i="40" l="1"/>
  <c r="AW1053" i="40"/>
  <c r="BA1053" i="40" s="1"/>
  <c r="AY1053" i="40"/>
  <c r="BB1053" i="40" s="1"/>
  <c r="U2296" i="40"/>
  <c r="W2296" i="40" s="1"/>
  <c r="O2297" i="40"/>
  <c r="I2297" i="40" s="1"/>
  <c r="L2297" i="40" s="1"/>
  <c r="R2297" i="40" l="1"/>
  <c r="S2297" i="40" s="1"/>
  <c r="T2297" i="40" s="1"/>
  <c r="M2297" i="40"/>
  <c r="U2297" i="40" s="1"/>
  <c r="P2297" i="40"/>
  <c r="V2297" i="40" s="1"/>
  <c r="AT1054" i="40" s="1"/>
  <c r="Q2297" i="40"/>
  <c r="AZ1054" i="40" l="1"/>
  <c r="AW1054" i="40"/>
  <c r="BA1054" i="40" s="1"/>
  <c r="AY1054" i="40"/>
  <c r="BB1054" i="40" s="1"/>
  <c r="H2298" i="40"/>
  <c r="X2298" i="40" s="1"/>
  <c r="N2298" i="40" s="1"/>
  <c r="G2298" i="40" s="1"/>
  <c r="W2297" i="40"/>
  <c r="J2298" i="40"/>
  <c r="K2298" i="40" s="1"/>
  <c r="O2298" i="40" l="1"/>
  <c r="I2298" i="40" l="1"/>
  <c r="L2298" i="40" s="1"/>
  <c r="R2298" i="40"/>
  <c r="S2298" i="40" s="1"/>
  <c r="T2298" i="40" s="1"/>
  <c r="M2298" i="40"/>
  <c r="U2298" i="40" s="1"/>
  <c r="P2298" i="40"/>
  <c r="Q2298" i="40"/>
  <c r="H2299" i="40" l="1"/>
  <c r="X2299" i="40" s="1"/>
  <c r="N2299" i="40" s="1"/>
  <c r="G2299" i="40" s="1"/>
  <c r="W2298" i="40"/>
  <c r="V2298" i="40"/>
  <c r="AT1055" i="40" s="1"/>
  <c r="J2299" i="40"/>
  <c r="K2299" i="40" s="1"/>
  <c r="AZ1055" i="40" l="1"/>
  <c r="AW1055" i="40"/>
  <c r="BA1055" i="40" s="1"/>
  <c r="AY1055" i="40"/>
  <c r="BB1055" i="40" s="1"/>
  <c r="O2299" i="40"/>
  <c r="I2299" i="40" l="1"/>
  <c r="L2299" i="40" s="1"/>
  <c r="R2299" i="40"/>
  <c r="S2299" i="40" s="1"/>
  <c r="T2299" i="40" s="1"/>
  <c r="M2299" i="40"/>
  <c r="U2299" i="40" s="1"/>
  <c r="P2299" i="40"/>
  <c r="Q2299" i="40"/>
  <c r="H2300" i="40" l="1"/>
  <c r="X2300" i="40" s="1"/>
  <c r="N2300" i="40" s="1"/>
  <c r="G2300" i="40" s="1"/>
  <c r="W2299" i="40"/>
  <c r="V2299" i="40"/>
  <c r="AT1056" i="40" s="1"/>
  <c r="J2300" i="40"/>
  <c r="K2300" i="40" s="1"/>
  <c r="AZ1056" i="40" l="1"/>
  <c r="AY1056" i="40"/>
  <c r="BB1056" i="40" s="1"/>
  <c r="AW1056" i="40"/>
  <c r="BA1056" i="40" s="1"/>
  <c r="O2300" i="40"/>
  <c r="I2300" i="40" l="1"/>
  <c r="R2300" i="40"/>
  <c r="S2300" i="40" s="1"/>
  <c r="T2300" i="40" s="1"/>
  <c r="L2300" i="40"/>
  <c r="Q2300" i="40"/>
  <c r="P2300" i="40" l="1"/>
  <c r="V2300" i="40" s="1"/>
  <c r="AT1057" i="40" s="1"/>
  <c r="H2301" i="40"/>
  <c r="X2301" i="40" s="1"/>
  <c r="N2301" i="40" s="1"/>
  <c r="G2301" i="40" s="1"/>
  <c r="J2301" i="40"/>
  <c r="K2301" i="40" s="1"/>
  <c r="M2300" i="40"/>
  <c r="U2300" i="40" s="1"/>
  <c r="W2300" i="40" s="1"/>
  <c r="AZ1057" i="40" l="1"/>
  <c r="AW1057" i="40"/>
  <c r="BA1057" i="40" s="1"/>
  <c r="AY1057" i="40"/>
  <c r="BB1057" i="40" s="1"/>
  <c r="O2301" i="40"/>
  <c r="I2301" i="40" l="1"/>
  <c r="L2301" i="40" s="1"/>
  <c r="R2301" i="40"/>
  <c r="S2301" i="40" s="1"/>
  <c r="T2301" i="40" s="1"/>
  <c r="M2301" i="40"/>
  <c r="P2301" i="40"/>
  <c r="Q2301" i="40"/>
  <c r="U2301" i="40" l="1"/>
  <c r="H2302" i="40"/>
  <c r="X2302" i="40" s="1"/>
  <c r="N2302" i="40" s="1"/>
  <c r="G2302" i="40" s="1"/>
  <c r="W2301" i="40"/>
  <c r="V2301" i="40"/>
  <c r="AT1058" i="40" s="1"/>
  <c r="J2302" i="40"/>
  <c r="K2302" i="40" s="1"/>
  <c r="AZ1058" i="40" l="1"/>
  <c r="AY1058" i="40"/>
  <c r="BB1058" i="40" s="1"/>
  <c r="AW1058" i="40"/>
  <c r="BA1058" i="40" s="1"/>
  <c r="O2302" i="40"/>
  <c r="I2302" i="40" l="1"/>
  <c r="L2302" i="40" s="1"/>
  <c r="R2302" i="40"/>
  <c r="S2302" i="40" s="1"/>
  <c r="T2302" i="40" s="1"/>
  <c r="M2302" i="40"/>
  <c r="U2302" i="40" s="1"/>
  <c r="P2302" i="40"/>
  <c r="Q2302" i="40"/>
  <c r="H2303" i="40" l="1"/>
  <c r="X2303" i="40" s="1"/>
  <c r="N2303" i="40" s="1"/>
  <c r="G2303" i="40" s="1"/>
  <c r="W2302" i="40"/>
  <c r="V2302" i="40"/>
  <c r="AT1059" i="40" s="1"/>
  <c r="J2303" i="40"/>
  <c r="K2303" i="40" s="1"/>
  <c r="AZ1059" i="40" l="1"/>
  <c r="AY1059" i="40"/>
  <c r="BB1059" i="40" s="1"/>
  <c r="AW1059" i="40"/>
  <c r="BA1059" i="40" s="1"/>
  <c r="O2303" i="40"/>
  <c r="I2303" i="40" l="1"/>
  <c r="R2303" i="40"/>
  <c r="S2303" i="40" s="1"/>
  <c r="T2303" i="40" s="1"/>
  <c r="L2303" i="40"/>
  <c r="M2303" i="40" s="1"/>
  <c r="U2303" i="40" s="1"/>
  <c r="Q2303" i="40"/>
  <c r="H2304" i="40" l="1"/>
  <c r="X2304" i="40" s="1"/>
  <c r="N2304" i="40" s="1"/>
  <c r="G2304" i="40" s="1"/>
  <c r="W2303" i="40"/>
  <c r="P2303" i="40"/>
  <c r="V2303" i="40" s="1"/>
  <c r="AT1060" i="40" s="1"/>
  <c r="J2304" i="40"/>
  <c r="K2304" i="40" s="1"/>
  <c r="AZ1060" i="40" l="1"/>
  <c r="AY1060" i="40"/>
  <c r="BB1060" i="40" s="1"/>
  <c r="AW1060" i="40"/>
  <c r="BA1060" i="40" s="1"/>
  <c r="O2304" i="40"/>
  <c r="I2304" i="40" l="1"/>
  <c r="L2304" i="40" s="1"/>
  <c r="R2304" i="40"/>
  <c r="S2304" i="40" s="1"/>
  <c r="T2304" i="40" s="1"/>
  <c r="M2304" i="40"/>
  <c r="U2304" i="40" s="1"/>
  <c r="P2304" i="40"/>
  <c r="Q2304" i="40"/>
  <c r="H2305" i="40" l="1"/>
  <c r="X2305" i="40" s="1"/>
  <c r="N2305" i="40" s="1"/>
  <c r="G2305" i="40" s="1"/>
  <c r="W2304" i="40"/>
  <c r="V2304" i="40"/>
  <c r="AT1061" i="40" s="1"/>
  <c r="J2305" i="40"/>
  <c r="K2305" i="40" s="1"/>
  <c r="AZ1061" i="40" l="1"/>
  <c r="AY1061" i="40"/>
  <c r="BB1061" i="40" s="1"/>
  <c r="AW1061" i="40"/>
  <c r="BA1061" i="40" s="1"/>
  <c r="O2305" i="40"/>
  <c r="I2305" i="40" l="1"/>
  <c r="L2305" i="40" s="1"/>
  <c r="R2305" i="40"/>
  <c r="S2305" i="40" s="1"/>
  <c r="T2305" i="40" s="1"/>
  <c r="M2305" i="40"/>
  <c r="U2305" i="40" s="1"/>
  <c r="P2305" i="40"/>
  <c r="Q2305" i="40"/>
  <c r="H2306" i="40" l="1"/>
  <c r="X2306" i="40" s="1"/>
  <c r="N2306" i="40" s="1"/>
  <c r="G2306" i="40" s="1"/>
  <c r="W2305" i="40"/>
  <c r="V2305" i="40"/>
  <c r="AT1062" i="40" s="1"/>
  <c r="J2306" i="40"/>
  <c r="K2306" i="40" s="1"/>
  <c r="AZ1062" i="40" l="1"/>
  <c r="AY1062" i="40"/>
  <c r="BB1062" i="40" s="1"/>
  <c r="AW1062" i="40"/>
  <c r="BA1062" i="40" s="1"/>
  <c r="O2306" i="40"/>
  <c r="Q2306" i="40"/>
  <c r="H2307" i="40" l="1"/>
  <c r="X2307" i="40" s="1"/>
  <c r="N2307" i="40" s="1"/>
  <c r="G2307" i="40" s="1"/>
  <c r="I2306" i="40"/>
  <c r="L2306" i="40" s="1"/>
  <c r="R2306" i="40"/>
  <c r="S2306" i="40" s="1"/>
  <c r="T2306" i="40" s="1"/>
  <c r="J2307" i="40"/>
  <c r="K2307" i="40" s="1"/>
  <c r="M2306" i="40"/>
  <c r="P2306" i="40"/>
  <c r="U2306" i="40" l="1"/>
  <c r="W2306" i="40" s="1"/>
  <c r="V2306" i="40"/>
  <c r="AT1063" i="40" s="1"/>
  <c r="O2307" i="40"/>
  <c r="I2307" i="40" s="1"/>
  <c r="L2307" i="40" s="1"/>
  <c r="AZ1063" i="40" l="1"/>
  <c r="AY1063" i="40"/>
  <c r="BB1063" i="40" s="1"/>
  <c r="AW1063" i="40"/>
  <c r="BA1063" i="40" s="1"/>
  <c r="Q2307" i="40"/>
  <c r="H2308" i="40"/>
  <c r="X2308" i="40" s="1"/>
  <c r="N2308" i="40" s="1"/>
  <c r="G2308" i="40" s="1"/>
  <c r="R2307" i="40"/>
  <c r="S2307" i="40" s="1"/>
  <c r="T2307" i="40" s="1"/>
  <c r="J2308" i="40"/>
  <c r="K2308" i="40" s="1"/>
  <c r="M2307" i="40"/>
  <c r="U2307" i="40" s="1"/>
  <c r="W2307" i="40" s="1"/>
  <c r="P2307" i="40"/>
  <c r="V2307" i="40" s="1"/>
  <c r="AT1064" i="40" s="1"/>
  <c r="AY1064" i="40" l="1"/>
  <c r="BB1064" i="40" s="1"/>
  <c r="AZ1064" i="40"/>
  <c r="AW1064" i="40"/>
  <c r="BA1064" i="40" s="1"/>
  <c r="O2308" i="40"/>
  <c r="I2308" i="40" s="1"/>
  <c r="L2308" i="40" s="1"/>
  <c r="R2308" i="40" l="1"/>
  <c r="S2308" i="40" s="1"/>
  <c r="T2308" i="40" s="1"/>
  <c r="M2308" i="40"/>
  <c r="U2308" i="40" s="1"/>
  <c r="P2308" i="40"/>
  <c r="V2308" i="40" s="1"/>
  <c r="AT1065" i="40" s="1"/>
  <c r="Q2308" i="40"/>
  <c r="AY1065" i="40" l="1"/>
  <c r="BB1065" i="40" s="1"/>
  <c r="AZ1065" i="40"/>
  <c r="AW1065" i="40"/>
  <c r="BA1065" i="40" s="1"/>
  <c r="H2309" i="40"/>
  <c r="X2309" i="40" s="1"/>
  <c r="N2309" i="40" s="1"/>
  <c r="G2309" i="40" s="1"/>
  <c r="W2308" i="40"/>
  <c r="J2309" i="40"/>
  <c r="K2309" i="40" s="1"/>
  <c r="O2309" i="40" l="1"/>
  <c r="I2309" i="40" l="1"/>
  <c r="L2309" i="40" s="1"/>
  <c r="R2309" i="40"/>
  <c r="S2309" i="40" s="1"/>
  <c r="T2309" i="40" s="1"/>
  <c r="M2309" i="40"/>
  <c r="U2309" i="40" s="1"/>
  <c r="P2309" i="40"/>
  <c r="Q2309" i="40"/>
  <c r="H2310" i="40" l="1"/>
  <c r="X2310" i="40" s="1"/>
  <c r="N2310" i="40" s="1"/>
  <c r="G2310" i="40" s="1"/>
  <c r="W2309" i="40"/>
  <c r="V2309" i="40"/>
  <c r="AT1066" i="40" s="1"/>
  <c r="J2310" i="40"/>
  <c r="K2310" i="40" s="1"/>
  <c r="AY1066" i="40" l="1"/>
  <c r="BB1066" i="40" s="1"/>
  <c r="AW1066" i="40"/>
  <c r="BA1066" i="40" s="1"/>
  <c r="AZ1066" i="40"/>
  <c r="O2310" i="40"/>
  <c r="I2310" i="40" l="1"/>
  <c r="R2310" i="40"/>
  <c r="S2310" i="40" s="1"/>
  <c r="T2310" i="40" s="1"/>
  <c r="L2310" i="40"/>
  <c r="Q2310" i="40"/>
  <c r="P2310" i="40" l="1"/>
  <c r="V2310" i="40"/>
  <c r="AT1067" i="40" s="1"/>
  <c r="H2311" i="40"/>
  <c r="X2311" i="40" s="1"/>
  <c r="N2311" i="40" s="1"/>
  <c r="G2311" i="40" s="1"/>
  <c r="M2310" i="40"/>
  <c r="U2310" i="40" s="1"/>
  <c r="W2310" i="40" s="1"/>
  <c r="AY1067" i="40" l="1"/>
  <c r="BB1067" i="40" s="1"/>
  <c r="AZ1067" i="40"/>
  <c r="AW1067" i="40"/>
  <c r="BA1067" i="40" s="1"/>
  <c r="J2311" i="40"/>
  <c r="K2311" i="40" s="1"/>
  <c r="O2311" i="40"/>
  <c r="I2311" i="40" s="1"/>
  <c r="L2311" i="40" s="1"/>
  <c r="R2311" i="40" l="1"/>
  <c r="S2311" i="40" s="1"/>
  <c r="T2311" i="40" s="1"/>
  <c r="M2311" i="40"/>
  <c r="U2311" i="40" s="1"/>
  <c r="P2311" i="40"/>
  <c r="V2311" i="40" s="1"/>
  <c r="AT1068" i="40" s="1"/>
  <c r="Q2311" i="40"/>
  <c r="AY1068" i="40" l="1"/>
  <c r="BB1068" i="40" s="1"/>
  <c r="AZ1068" i="40"/>
  <c r="AW1068" i="40"/>
  <c r="BA1068" i="40" s="1"/>
  <c r="H2312" i="40"/>
  <c r="X2312" i="40" s="1"/>
  <c r="N2312" i="40" s="1"/>
  <c r="G2312" i="40" s="1"/>
  <c r="W2311" i="40"/>
  <c r="J2312" i="40"/>
  <c r="K2312" i="40" s="1"/>
  <c r="O2312" i="40" l="1"/>
  <c r="Q2312" i="40"/>
  <c r="H2313" i="40" l="1"/>
  <c r="X2313" i="40" s="1"/>
  <c r="N2313" i="40" s="1"/>
  <c r="G2313" i="40" s="1"/>
  <c r="I2312" i="40"/>
  <c r="R2312" i="40"/>
  <c r="S2312" i="40" s="1"/>
  <c r="T2312" i="40" s="1"/>
  <c r="J2313" i="40"/>
  <c r="K2313" i="40" s="1"/>
  <c r="L2312" i="40"/>
  <c r="P2312" i="40" l="1"/>
  <c r="V2312" i="40" s="1"/>
  <c r="AT1069" i="40" s="1"/>
  <c r="O2313" i="40"/>
  <c r="R2313" i="40" s="1"/>
  <c r="S2313" i="40" s="1"/>
  <c r="T2313" i="40" s="1"/>
  <c r="M2312" i="40"/>
  <c r="U2312" i="40" s="1"/>
  <c r="W2312" i="40" s="1"/>
  <c r="AY1069" i="40" l="1"/>
  <c r="BB1069" i="40" s="1"/>
  <c r="AZ1069" i="40"/>
  <c r="AW1069" i="40"/>
  <c r="BA1069" i="40" s="1"/>
  <c r="I2313" i="40"/>
  <c r="L2313" i="40" s="1"/>
  <c r="M2313" i="40" s="1"/>
  <c r="U2313" i="40" s="1"/>
  <c r="P2313" i="40"/>
  <c r="Q2313" i="40"/>
  <c r="H2314" i="40" l="1"/>
  <c r="X2314" i="40" s="1"/>
  <c r="N2314" i="40" s="1"/>
  <c r="G2314" i="40" s="1"/>
  <c r="W2313" i="40"/>
  <c r="V2313" i="40"/>
  <c r="AT1070" i="40" s="1"/>
  <c r="J2314" i="40"/>
  <c r="K2314" i="40" s="1"/>
  <c r="B122" i="26" l="1"/>
  <c r="B114" i="26"/>
  <c r="B94" i="26"/>
  <c r="B86" i="26"/>
  <c r="AM10" i="40"/>
  <c r="AN10" i="40" s="1"/>
  <c r="AM11" i="40"/>
  <c r="AN11" i="40" s="1"/>
  <c r="AM12" i="40"/>
  <c r="AN12" i="40" s="1"/>
  <c r="AM13" i="40"/>
  <c r="AN13" i="40" s="1"/>
  <c r="AM14" i="40"/>
  <c r="AN14" i="40" s="1"/>
  <c r="AM15" i="40"/>
  <c r="AN15" i="40" s="1"/>
  <c r="AM16" i="40"/>
  <c r="AN16" i="40" s="1"/>
  <c r="AM17" i="40"/>
  <c r="AN17" i="40" s="1"/>
  <c r="AM18" i="40"/>
  <c r="AN18" i="40" s="1"/>
  <c r="AM21" i="40"/>
  <c r="AN21" i="40" s="1"/>
  <c r="AM92" i="40"/>
  <c r="AM93" i="40"/>
  <c r="AN93" i="40" s="1"/>
  <c r="AM94" i="40"/>
  <c r="AN94" i="40" s="1"/>
  <c r="AM95" i="40"/>
  <c r="AN95" i="40" s="1"/>
  <c r="AM96" i="40"/>
  <c r="AN96" i="40" s="1"/>
  <c r="AM97" i="40"/>
  <c r="AN97" i="40" s="1"/>
  <c r="AM98" i="40"/>
  <c r="AN98" i="40" s="1"/>
  <c r="AM99" i="40"/>
  <c r="AN99" i="40" s="1"/>
  <c r="AM100" i="40"/>
  <c r="AN100" i="40" s="1"/>
  <c r="AM101" i="40"/>
  <c r="AN101" i="40" s="1"/>
  <c r="AM102" i="40"/>
  <c r="AN102" i="40" s="1"/>
  <c r="AM103" i="40"/>
  <c r="AN103" i="40" s="1"/>
  <c r="AM104" i="40"/>
  <c r="AN104" i="40" s="1"/>
  <c r="AM105" i="40"/>
  <c r="AN105" i="40" s="1"/>
  <c r="AM106" i="40"/>
  <c r="AN106" i="40" s="1"/>
  <c r="AM107" i="40"/>
  <c r="AN107" i="40" s="1"/>
  <c r="AM108" i="40"/>
  <c r="AN108" i="40" s="1"/>
  <c r="AM109" i="40"/>
  <c r="AN109" i="40" s="1"/>
  <c r="AM110" i="40"/>
  <c r="AN110" i="40" s="1"/>
  <c r="AM111" i="40"/>
  <c r="AN111" i="40" s="1"/>
  <c r="AM112" i="40"/>
  <c r="AN112" i="40" s="1"/>
  <c r="AM113" i="40"/>
  <c r="AN113" i="40" s="1"/>
  <c r="AM114" i="40"/>
  <c r="AN114" i="40" s="1"/>
  <c r="AM115" i="40"/>
  <c r="AN115" i="40" s="1"/>
  <c r="AM116" i="40"/>
  <c r="AN116" i="40" s="1"/>
  <c r="AM117" i="40"/>
  <c r="AN117" i="40" s="1"/>
  <c r="AM118" i="40"/>
  <c r="AN118" i="40" s="1"/>
  <c r="AM119" i="40"/>
  <c r="AN119" i="40" s="1"/>
  <c r="AM120" i="40"/>
  <c r="AN120" i="40" s="1"/>
  <c r="AM121" i="40"/>
  <c r="AN121" i="40" s="1"/>
  <c r="AM122" i="40"/>
  <c r="AN122" i="40" s="1"/>
  <c r="AM123" i="40"/>
  <c r="AN123" i="40" s="1"/>
  <c r="AM124" i="40"/>
  <c r="AN124" i="40" s="1"/>
  <c r="AM125" i="40"/>
  <c r="AN125" i="40" s="1"/>
  <c r="AM126" i="40"/>
  <c r="AN126" i="40" s="1"/>
  <c r="AM127" i="40"/>
  <c r="AN127" i="40" s="1"/>
  <c r="AM128" i="40"/>
  <c r="AN128" i="40" s="1"/>
  <c r="AM129" i="40"/>
  <c r="AN129" i="40" s="1"/>
  <c r="AM130" i="40"/>
  <c r="AN130" i="40" s="1"/>
  <c r="AM131" i="40"/>
  <c r="AN131" i="40" s="1"/>
  <c r="AM132" i="40"/>
  <c r="AN132" i="40" s="1"/>
  <c r="AM133" i="40"/>
  <c r="AN133" i="40" s="1"/>
  <c r="AM134" i="40"/>
  <c r="AN134" i="40" s="1"/>
  <c r="AM135" i="40"/>
  <c r="AN135" i="40" s="1"/>
  <c r="AM136" i="40"/>
  <c r="AN136" i="40" s="1"/>
  <c r="AM137" i="40"/>
  <c r="AN137" i="40" s="1"/>
  <c r="AM138" i="40"/>
  <c r="AN138" i="40" s="1"/>
  <c r="AM139" i="40"/>
  <c r="AN139" i="40" s="1"/>
  <c r="AM140" i="40"/>
  <c r="AN140" i="40" s="1"/>
  <c r="AM141" i="40"/>
  <c r="AN141" i="40" s="1"/>
  <c r="AM142" i="40"/>
  <c r="AN142" i="40" s="1"/>
  <c r="AM143" i="40"/>
  <c r="AN143" i="40" s="1"/>
  <c r="AM144" i="40"/>
  <c r="AN144" i="40" s="1"/>
  <c r="AM145" i="40"/>
  <c r="AN145" i="40" s="1"/>
  <c r="AM146" i="40"/>
  <c r="AN146" i="40" s="1"/>
  <c r="AM147" i="40"/>
  <c r="AN147" i="40" s="1"/>
  <c r="AM148" i="40"/>
  <c r="AN148" i="40" s="1"/>
  <c r="AM149" i="40"/>
  <c r="AN149" i="40" s="1"/>
  <c r="AM150" i="40"/>
  <c r="AN150" i="40" s="1"/>
  <c r="AM151" i="40"/>
  <c r="AN151" i="40" s="1"/>
  <c r="AM152" i="40"/>
  <c r="AN152" i="40" s="1"/>
  <c r="AZ1070" i="40"/>
  <c r="AY1070" i="40"/>
  <c r="BB1070" i="40" s="1"/>
  <c r="AW1070" i="40"/>
  <c r="BA1070" i="40" s="1"/>
  <c r="AM4" i="40"/>
  <c r="AN4" i="40" s="1"/>
  <c r="AM5" i="40"/>
  <c r="AN5" i="40" s="1"/>
  <c r="AM7" i="40"/>
  <c r="AN7" i="40" s="1"/>
  <c r="AM6" i="40"/>
  <c r="AN6" i="40" s="1"/>
  <c r="AM3" i="40"/>
  <c r="AN3" i="40" s="1"/>
  <c r="AM826" i="40"/>
  <c r="AN826" i="40" s="1"/>
  <c r="AM459" i="40"/>
  <c r="AN459" i="40" s="1"/>
  <c r="AM460" i="40"/>
  <c r="AN460" i="40" s="1"/>
  <c r="AM827" i="40"/>
  <c r="AN827" i="40" s="1"/>
  <c r="AM461" i="40"/>
  <c r="AN461" i="40" s="1"/>
  <c r="AM828" i="40"/>
  <c r="AN828" i="40" s="1"/>
  <c r="AM462" i="40"/>
  <c r="AN462" i="40" s="1"/>
  <c r="AM829" i="40"/>
  <c r="AN829" i="40" s="1"/>
  <c r="AM463" i="40"/>
  <c r="AN463" i="40" s="1"/>
  <c r="AM830" i="40"/>
  <c r="AN830" i="40" s="1"/>
  <c r="AM464" i="40"/>
  <c r="AN464" i="40" s="1"/>
  <c r="AM831" i="40"/>
  <c r="AN831" i="40" s="1"/>
  <c r="AM832" i="40"/>
  <c r="AN832" i="40" s="1"/>
  <c r="AM465" i="40"/>
  <c r="AN465" i="40" s="1"/>
  <c r="AM833" i="40"/>
  <c r="AN833" i="40" s="1"/>
  <c r="AM466" i="40"/>
  <c r="AN466" i="40" s="1"/>
  <c r="AM834" i="40"/>
  <c r="AN834" i="40" s="1"/>
  <c r="AM467" i="40"/>
  <c r="AN467" i="40" s="1"/>
  <c r="AM835" i="40"/>
  <c r="AN835" i="40" s="1"/>
  <c r="AM468" i="40"/>
  <c r="AN468" i="40" s="1"/>
  <c r="AM836" i="40"/>
  <c r="AN836" i="40" s="1"/>
  <c r="AM469" i="40"/>
  <c r="AN469" i="40" s="1"/>
  <c r="AM837" i="40"/>
  <c r="AN837" i="40" s="1"/>
  <c r="AM470" i="40"/>
  <c r="AN470" i="40" s="1"/>
  <c r="AM838" i="40"/>
  <c r="AN838" i="40" s="1"/>
  <c r="AM471" i="40"/>
  <c r="AN471" i="40" s="1"/>
  <c r="AM839" i="40"/>
  <c r="AN839" i="40" s="1"/>
  <c r="AM472" i="40"/>
  <c r="AN472" i="40" s="1"/>
  <c r="AM840" i="40"/>
  <c r="AN840" i="40" s="1"/>
  <c r="AM473" i="40"/>
  <c r="AN473" i="40" s="1"/>
  <c r="AM841" i="40"/>
  <c r="AN841" i="40" s="1"/>
  <c r="AM474" i="40"/>
  <c r="AN474" i="40" s="1"/>
  <c r="AM842" i="40"/>
  <c r="AN842" i="40" s="1"/>
  <c r="AM475" i="40"/>
  <c r="AN475" i="40" s="1"/>
  <c r="AM476" i="40"/>
  <c r="AN476" i="40" s="1"/>
  <c r="AM843" i="40"/>
  <c r="AN843" i="40" s="1"/>
  <c r="AM477" i="40"/>
  <c r="AN477" i="40" s="1"/>
  <c r="AM844" i="40"/>
  <c r="AN844" i="40" s="1"/>
  <c r="AM478" i="40"/>
  <c r="AN478" i="40" s="1"/>
  <c r="AM845" i="40"/>
  <c r="AN845" i="40" s="1"/>
  <c r="AM479" i="40"/>
  <c r="AN479" i="40" s="1"/>
  <c r="AM846" i="40"/>
  <c r="AN846" i="40" s="1"/>
  <c r="AM480" i="40"/>
  <c r="AN480" i="40" s="1"/>
  <c r="AM847" i="40"/>
  <c r="AN847" i="40" s="1"/>
  <c r="AM481" i="40"/>
  <c r="AN481" i="40" s="1"/>
  <c r="AM848" i="40"/>
  <c r="AN848" i="40" s="1"/>
  <c r="AM482" i="40"/>
  <c r="AN482" i="40" s="1"/>
  <c r="AM849" i="40"/>
  <c r="AN849" i="40" s="1"/>
  <c r="AM483" i="40"/>
  <c r="AN483" i="40" s="1"/>
  <c r="AM850" i="40"/>
  <c r="AN850" i="40" s="1"/>
  <c r="AM484" i="40"/>
  <c r="AN484" i="40" s="1"/>
  <c r="AM851" i="40"/>
  <c r="AN851" i="40" s="1"/>
  <c r="AM852" i="40"/>
  <c r="AN852" i="40" s="1"/>
  <c r="AM485" i="40"/>
  <c r="AN485" i="40" s="1"/>
  <c r="AM853" i="40"/>
  <c r="AN853" i="40" s="1"/>
  <c r="AM486" i="40"/>
  <c r="AN486" i="40" s="1"/>
  <c r="AM854" i="40"/>
  <c r="AN854" i="40" s="1"/>
  <c r="AM487" i="40"/>
  <c r="AN487" i="40" s="1"/>
  <c r="AM855" i="40"/>
  <c r="AN855" i="40" s="1"/>
  <c r="AM488" i="40"/>
  <c r="AN488" i="40" s="1"/>
  <c r="AM856" i="40"/>
  <c r="AN856" i="40" s="1"/>
  <c r="AM489" i="40"/>
  <c r="AN489" i="40" s="1"/>
  <c r="AM857" i="40"/>
  <c r="AN857" i="40" s="1"/>
  <c r="AM490" i="40"/>
  <c r="AN490" i="40" s="1"/>
  <c r="AM858" i="40"/>
  <c r="AN858" i="40" s="1"/>
  <c r="AM491" i="40"/>
  <c r="AN491" i="40" s="1"/>
  <c r="AM859" i="40"/>
  <c r="AN859" i="40" s="1"/>
  <c r="AM492" i="40"/>
  <c r="AN492" i="40" s="1"/>
  <c r="AM860" i="40"/>
  <c r="AN860" i="40" s="1"/>
  <c r="AM493" i="40"/>
  <c r="AN493" i="40" s="1"/>
  <c r="AM861" i="40"/>
  <c r="AN861" i="40" s="1"/>
  <c r="AM494" i="40"/>
  <c r="AN494" i="40" s="1"/>
  <c r="AM862" i="40"/>
  <c r="AN862" i="40" s="1"/>
  <c r="AM495" i="40"/>
  <c r="AN495" i="40" s="1"/>
  <c r="AM863" i="40"/>
  <c r="AN863" i="40" s="1"/>
  <c r="AM496" i="40"/>
  <c r="AN496" i="40" s="1"/>
  <c r="AM497" i="40"/>
  <c r="AN497" i="40" s="1"/>
  <c r="AM864" i="40"/>
  <c r="AN864" i="40" s="1"/>
  <c r="AM498" i="40"/>
  <c r="AN498" i="40" s="1"/>
  <c r="AM865" i="40"/>
  <c r="AN865" i="40" s="1"/>
  <c r="AM499" i="40"/>
  <c r="AN499" i="40" s="1"/>
  <c r="AM866" i="40"/>
  <c r="AN866" i="40" s="1"/>
  <c r="AM500" i="40"/>
  <c r="AN500" i="40" s="1"/>
  <c r="AM867" i="40"/>
  <c r="AN867" i="40" s="1"/>
  <c r="AM501" i="40"/>
  <c r="AN501" i="40" s="1"/>
  <c r="AM868" i="40"/>
  <c r="AN868" i="40" s="1"/>
  <c r="AM502" i="40"/>
  <c r="AN502" i="40" s="1"/>
  <c r="AM869" i="40"/>
  <c r="AN869" i="40" s="1"/>
  <c r="AM503" i="40"/>
  <c r="AN503" i="40" s="1"/>
  <c r="AM870" i="40"/>
  <c r="AN870" i="40" s="1"/>
  <c r="AM871" i="40"/>
  <c r="AN871" i="40" s="1"/>
  <c r="AM504" i="40"/>
  <c r="AN504" i="40" s="1"/>
  <c r="AM872" i="40"/>
  <c r="AN872" i="40" s="1"/>
  <c r="AM505" i="40"/>
  <c r="AN505" i="40" s="1"/>
  <c r="AM873" i="40"/>
  <c r="AN873" i="40" s="1"/>
  <c r="AM506" i="40"/>
  <c r="AN506" i="40" s="1"/>
  <c r="AM874" i="40"/>
  <c r="AN874" i="40" s="1"/>
  <c r="AM507" i="40"/>
  <c r="AN507" i="40" s="1"/>
  <c r="AM508" i="40"/>
  <c r="AN508" i="40" s="1"/>
  <c r="AM875" i="40"/>
  <c r="AN875" i="40" s="1"/>
  <c r="AM876" i="40"/>
  <c r="AN876" i="40" s="1"/>
  <c r="AM509" i="40"/>
  <c r="AN509" i="40" s="1"/>
  <c r="AM877" i="40"/>
  <c r="AN877" i="40" s="1"/>
  <c r="AM510" i="40"/>
  <c r="AN510" i="40" s="1"/>
  <c r="AM878" i="40"/>
  <c r="AN878" i="40" s="1"/>
  <c r="AM511" i="40"/>
  <c r="AN511" i="40" s="1"/>
  <c r="AM879" i="40"/>
  <c r="AN879" i="40" s="1"/>
  <c r="AM512" i="40"/>
  <c r="AN512" i="40" s="1"/>
  <c r="AM880" i="40"/>
  <c r="AN880" i="40" s="1"/>
  <c r="AM513" i="40"/>
  <c r="AN513" i="40" s="1"/>
  <c r="AM881" i="40"/>
  <c r="AN881" i="40" s="1"/>
  <c r="AM514" i="40"/>
  <c r="AN514" i="40" s="1"/>
  <c r="AM882" i="40"/>
  <c r="AN882" i="40" s="1"/>
  <c r="AM515" i="40"/>
  <c r="AN515" i="40" s="1"/>
  <c r="AM516" i="40"/>
  <c r="AN516" i="40" s="1"/>
  <c r="AM883" i="40"/>
  <c r="AN883" i="40" s="1"/>
  <c r="AM517" i="40"/>
  <c r="AN517" i="40" s="1"/>
  <c r="AM884" i="40"/>
  <c r="AN884" i="40" s="1"/>
  <c r="AM518" i="40"/>
  <c r="AN518" i="40" s="1"/>
  <c r="AM885" i="40"/>
  <c r="AN885" i="40" s="1"/>
  <c r="AM519" i="40"/>
  <c r="AN519" i="40" s="1"/>
  <c r="AM886" i="40"/>
  <c r="AN886" i="40" s="1"/>
  <c r="AC10" i="40" a="1"/>
  <c r="AC10" i="40" s="1"/>
  <c r="AC3" i="40" s="1"/>
  <c r="AG10" i="40"/>
  <c r="AD10" i="40" a="1"/>
  <c r="AD10" i="40" s="1"/>
  <c r="AD3" i="40" s="1"/>
  <c r="AH10" i="40"/>
  <c r="AI10" i="40"/>
  <c r="AI3" i="40" s="1"/>
  <c r="O2314" i="40"/>
  <c r="I2314" i="40" s="1"/>
  <c r="L2314" i="40" s="1"/>
  <c r="B88" i="26" l="1" a="1"/>
  <c r="B88" i="26" s="1"/>
  <c r="B116" i="26" a="1"/>
  <c r="B116" i="26" s="1"/>
  <c r="B89" i="26" a="1"/>
  <c r="B89" i="26" s="1"/>
  <c r="B117" i="26" a="1"/>
  <c r="B117" i="26" s="1"/>
  <c r="B92" i="26" a="1"/>
  <c r="B92" i="26" s="1"/>
  <c r="B87" i="26" a="1"/>
  <c r="B87" i="26" s="1"/>
  <c r="B93" i="26" a="1"/>
  <c r="B93" i="26" s="1"/>
  <c r="B121" i="26" a="1"/>
  <c r="B121" i="26" s="1"/>
  <c r="B115" i="26" a="1"/>
  <c r="B115" i="26" s="1"/>
  <c r="B120" i="26" a="1"/>
  <c r="B120" i="26" s="1"/>
  <c r="B119" i="26"/>
  <c r="B118" i="26"/>
  <c r="AF10" i="40"/>
  <c r="AF3" i="40" s="1"/>
  <c r="B91" i="26"/>
  <c r="B90" i="26"/>
  <c r="AN92" i="40"/>
  <c r="AM25" i="40"/>
  <c r="AN25" i="40" s="1"/>
  <c r="AM26" i="40"/>
  <c r="AN26" i="40" s="1"/>
  <c r="AM28" i="40"/>
  <c r="AN28" i="40" s="1"/>
  <c r="AM24" i="40"/>
  <c r="AN24" i="40" s="1"/>
  <c r="AM27" i="40"/>
  <c r="AN27" i="40" s="1"/>
  <c r="R2314" i="40"/>
  <c r="S2314" i="40" s="1"/>
  <c r="T2314" i="40" s="1"/>
  <c r="M2314" i="40"/>
  <c r="U2314" i="40" s="1"/>
  <c r="P2314" i="40"/>
  <c r="V2314" i="40" s="1"/>
  <c r="Q2314" i="40"/>
  <c r="H2315" i="40" l="1"/>
  <c r="X2315" i="40" s="1"/>
  <c r="N2315" i="40" s="1"/>
  <c r="G2315" i="40" s="1"/>
  <c r="W2314" i="40"/>
  <c r="J2315" i="40"/>
  <c r="K2315" i="40" s="1"/>
  <c r="O2315" i="40" l="1"/>
  <c r="I2315" i="40" l="1"/>
  <c r="L2315" i="40" s="1"/>
  <c r="R2315" i="40"/>
  <c r="S2315" i="40" s="1"/>
  <c r="T2315" i="40" s="1"/>
  <c r="M2315" i="40"/>
  <c r="P2315" i="40"/>
  <c r="Q2315" i="40"/>
  <c r="H2316" i="40" l="1"/>
  <c r="X2316" i="40" s="1"/>
  <c r="N2316" i="40" s="1"/>
  <c r="G2316" i="40" s="1"/>
  <c r="U2315" i="40"/>
  <c r="W2315" i="40" s="1"/>
  <c r="V2315" i="40"/>
  <c r="J2316" i="40"/>
  <c r="K2316" i="40" s="1"/>
  <c r="O2316" i="40" l="1"/>
  <c r="I2316" i="40" s="1"/>
  <c r="R2316" i="40" l="1"/>
  <c r="L2316" i="40"/>
  <c r="Q2316" i="40"/>
  <c r="H2317" i="40" l="1"/>
  <c r="X2317" i="40" s="1"/>
  <c r="N2317" i="40" s="1"/>
  <c r="G2317" i="40" s="1"/>
  <c r="P2316" i="40"/>
  <c r="V2316" i="40" s="1"/>
  <c r="S2316" i="40"/>
  <c r="T2316" i="40"/>
  <c r="J2317" i="40"/>
  <c r="K2317" i="40" s="1"/>
  <c r="M2316" i="40"/>
  <c r="U2316" i="40" s="1"/>
  <c r="W2316" i="40" s="1"/>
  <c r="O2317" i="40" l="1"/>
  <c r="I2317" i="40" s="1"/>
  <c r="L2317" i="40" s="1"/>
  <c r="R2317" i="40" l="1"/>
  <c r="S2317" i="40" s="1"/>
  <c r="T2317" i="40" s="1"/>
  <c r="M2317" i="40"/>
  <c r="U2317" i="40" s="1"/>
  <c r="P2317" i="40"/>
  <c r="V2317" i="40" s="1"/>
  <c r="Q2317" i="40"/>
  <c r="H2318" i="40" l="1"/>
  <c r="X2318" i="40" s="1"/>
  <c r="N2318" i="40" s="1"/>
  <c r="G2318" i="40" s="1"/>
  <c r="W2317" i="40"/>
  <c r="J2318" i="40"/>
  <c r="K2318" i="40" s="1"/>
  <c r="O2318" i="40" l="1"/>
  <c r="I2318" i="40" l="1"/>
  <c r="L2318" i="40" s="1"/>
  <c r="R2318" i="40"/>
  <c r="M2318" i="40"/>
  <c r="P2318" i="40"/>
  <c r="Q2318" i="40"/>
  <c r="H2319" i="40" l="1"/>
  <c r="X2319" i="40" s="1"/>
  <c r="N2319" i="40" s="1"/>
  <c r="G2319" i="40" s="1"/>
  <c r="S2318" i="40"/>
  <c r="T2318" i="40" s="1"/>
  <c r="V2318" i="40"/>
  <c r="J2319" i="40"/>
  <c r="K2319" i="40" s="1"/>
  <c r="U2318" i="40" l="1"/>
  <c r="W2318" i="40" s="1"/>
  <c r="O2319" i="40"/>
  <c r="I2319" i="40" s="1"/>
  <c r="L2319" i="40" s="1"/>
  <c r="R2319" i="40" l="1"/>
  <c r="M2319" i="40"/>
  <c r="P2319" i="40"/>
  <c r="V2319" i="40" s="1"/>
  <c r="Q2319" i="40"/>
  <c r="H2320" i="40" l="1"/>
  <c r="X2320" i="40" s="1"/>
  <c r="N2320" i="40" s="1"/>
  <c r="G2320" i="40" s="1"/>
  <c r="S2319" i="40"/>
  <c r="T2319" i="40" s="1"/>
  <c r="J2320" i="40"/>
  <c r="K2320" i="40" s="1"/>
  <c r="U2319" i="40" l="1"/>
  <c r="W2319" i="40" s="1"/>
  <c r="O2320" i="40"/>
  <c r="I2320" i="40" s="1"/>
  <c r="L2320" i="40" s="1"/>
  <c r="R2320" i="40" l="1"/>
  <c r="M2320" i="40"/>
  <c r="P2320" i="40"/>
  <c r="V2320" i="40" s="1"/>
  <c r="Q2320" i="40"/>
  <c r="H2321" i="40" l="1"/>
  <c r="X2321" i="40" s="1"/>
  <c r="N2321" i="40" s="1"/>
  <c r="G2321" i="40" s="1"/>
  <c r="S2320" i="40"/>
  <c r="T2320" i="40"/>
  <c r="J2321" i="40"/>
  <c r="K2321" i="40" s="1"/>
  <c r="U2320" i="40" l="1"/>
  <c r="W2320" i="40" s="1"/>
  <c r="O2321" i="40"/>
  <c r="I2321" i="40" s="1"/>
  <c r="L2321" i="40" s="1"/>
  <c r="R2321" i="40" l="1"/>
  <c r="M2321" i="40"/>
  <c r="P2321" i="40"/>
  <c r="V2321" i="40" s="1"/>
  <c r="Q2321" i="40"/>
  <c r="H2322" i="40" l="1"/>
  <c r="X2322" i="40" s="1"/>
  <c r="N2322" i="40" s="1"/>
  <c r="G2322" i="40" s="1"/>
  <c r="S2321" i="40"/>
  <c r="T2321" i="40"/>
  <c r="J2322" i="40"/>
  <c r="K2322" i="40" s="1"/>
  <c r="U2321" i="40" l="1"/>
  <c r="W2321" i="40" s="1"/>
  <c r="O2322" i="40"/>
  <c r="I2322" i="40" s="1"/>
  <c r="L2322" i="40" s="1"/>
  <c r="R2322" i="40" l="1"/>
  <c r="S2322" i="40" s="1"/>
  <c r="T2322" i="40" s="1"/>
  <c r="M2322" i="40"/>
  <c r="U2322" i="40" s="1"/>
  <c r="P2322" i="40"/>
  <c r="V2322" i="40" s="1"/>
  <c r="Q2322" i="40"/>
  <c r="H2323" i="40" l="1"/>
  <c r="X2323" i="40" s="1"/>
  <c r="N2323" i="40" s="1"/>
  <c r="G2323" i="40" s="1"/>
  <c r="W2322" i="40"/>
  <c r="J2323" i="40"/>
  <c r="K2323" i="40" s="1"/>
  <c r="O2323" i="40" l="1"/>
  <c r="I2323" i="40" l="1"/>
  <c r="L2323" i="40" s="1"/>
  <c r="R2323" i="40"/>
  <c r="S2323" i="40" s="1"/>
  <c r="T2323" i="40" s="1"/>
  <c r="M2323" i="40"/>
  <c r="P2323" i="40"/>
  <c r="Q2323" i="40"/>
  <c r="U2323" i="40" l="1"/>
  <c r="H2324" i="40"/>
  <c r="X2324" i="40" s="1"/>
  <c r="N2324" i="40" s="1"/>
  <c r="G2324" i="40" s="1"/>
  <c r="W2323" i="40"/>
  <c r="V2323" i="40"/>
  <c r="J2324" i="40"/>
  <c r="K2324" i="40" s="1"/>
  <c r="O2324" i="40" l="1"/>
  <c r="I2324" i="40" l="1"/>
  <c r="L2324" i="40" s="1"/>
  <c r="R2324" i="40"/>
  <c r="S2324" i="40" s="1"/>
  <c r="T2324" i="40" s="1"/>
  <c r="M2324" i="40"/>
  <c r="P2324" i="40"/>
  <c r="Q2324" i="40"/>
  <c r="U2324" i="40" l="1"/>
  <c r="H2325" i="40"/>
  <c r="X2325" i="40" s="1"/>
  <c r="N2325" i="40" s="1"/>
  <c r="G2325" i="40" s="1"/>
  <c r="W2324" i="40"/>
  <c r="V2324" i="40"/>
  <c r="J2325" i="40"/>
  <c r="K2325" i="40" s="1"/>
  <c r="O2325" i="40" l="1"/>
  <c r="I2325" i="40" l="1"/>
  <c r="L2325" i="40" s="1"/>
  <c r="R2325" i="40"/>
  <c r="S2325" i="40" s="1"/>
  <c r="T2325" i="40" s="1"/>
  <c r="M2325" i="40"/>
  <c r="U2325" i="40" s="1"/>
  <c r="P2325" i="40"/>
  <c r="Q2325" i="40"/>
  <c r="H2326" i="40" l="1"/>
  <c r="X2326" i="40" s="1"/>
  <c r="N2326" i="40" s="1"/>
  <c r="G2326" i="40" s="1"/>
  <c r="W2325" i="40"/>
  <c r="V2325" i="40"/>
  <c r="J2326" i="40" l="1"/>
  <c r="K2326" i="40" s="1"/>
  <c r="O2326" i="40" s="1"/>
  <c r="I2326" i="40" l="1"/>
  <c r="R2326" i="40"/>
  <c r="S2326" i="40" s="1"/>
  <c r="T2326" i="40" s="1"/>
  <c r="L2326" i="40"/>
  <c r="Q2326" i="40"/>
  <c r="H2327" i="40" l="1"/>
  <c r="X2327" i="40" s="1"/>
  <c r="N2327" i="40" s="1"/>
  <c r="G2327" i="40" s="1"/>
  <c r="P2326" i="40"/>
  <c r="V2326" i="40" s="1"/>
  <c r="J2327" i="40"/>
  <c r="K2327" i="40" s="1"/>
  <c r="M2326" i="40"/>
  <c r="U2326" i="40" s="1"/>
  <c r="W2326" i="40" s="1"/>
  <c r="O2327" i="40" l="1"/>
  <c r="I2327" i="40" l="1"/>
  <c r="L2327" i="40" s="1"/>
  <c r="R2327" i="40"/>
  <c r="S2327" i="40" s="1"/>
  <c r="T2327" i="40" s="1"/>
  <c r="M2327" i="40"/>
  <c r="P2327" i="40"/>
  <c r="Q2327" i="40"/>
  <c r="U2327" i="40" l="1"/>
  <c r="H2328" i="40"/>
  <c r="X2328" i="40" s="1"/>
  <c r="N2328" i="40" s="1"/>
  <c r="G2328" i="40" s="1"/>
  <c r="W2327" i="40"/>
  <c r="V2327" i="40"/>
  <c r="J2328" i="40"/>
  <c r="K2328" i="40" s="1"/>
  <c r="O2328" i="40" l="1"/>
  <c r="I2328" i="40" l="1"/>
  <c r="R2328" i="40"/>
  <c r="S2328" i="40" s="1"/>
  <c r="T2328" i="40" s="1"/>
  <c r="L2328" i="40"/>
  <c r="Q2328" i="40"/>
  <c r="H2329" i="40" l="1"/>
  <c r="X2329" i="40" s="1"/>
  <c r="N2329" i="40" s="1"/>
  <c r="G2329" i="40" s="1"/>
  <c r="P2328" i="40"/>
  <c r="V2328" i="40" s="1"/>
  <c r="J2329" i="40"/>
  <c r="K2329" i="40" s="1"/>
  <c r="M2328" i="40"/>
  <c r="U2328" i="40" s="1"/>
  <c r="W2328" i="40" s="1"/>
  <c r="O2329" i="40" l="1"/>
  <c r="I2329" i="40" l="1"/>
  <c r="L2329" i="40" s="1"/>
  <c r="R2329" i="40"/>
  <c r="S2329" i="40" s="1"/>
  <c r="T2329" i="40" s="1"/>
  <c r="M2329" i="40"/>
  <c r="U2329" i="40" s="1"/>
  <c r="P2329" i="40"/>
  <c r="Q2329" i="40"/>
  <c r="H2330" i="40" l="1"/>
  <c r="X2330" i="40" s="1"/>
  <c r="N2330" i="40" s="1"/>
  <c r="G2330" i="40" s="1"/>
  <c r="W2329" i="40"/>
  <c r="V2329" i="40"/>
  <c r="J2330" i="40"/>
  <c r="K2330" i="40" s="1"/>
  <c r="O2330" i="40" l="1"/>
  <c r="I2330" i="40" l="1"/>
  <c r="L2330" i="40" s="1"/>
  <c r="R2330" i="40"/>
  <c r="M2330" i="40"/>
  <c r="P2330" i="40"/>
  <c r="Q2330" i="40"/>
  <c r="H2331" i="40" l="1"/>
  <c r="X2331" i="40" s="1"/>
  <c r="N2331" i="40" s="1"/>
  <c r="G2331" i="40" s="1"/>
  <c r="S2330" i="40"/>
  <c r="T2330" i="40"/>
  <c r="V2330" i="40"/>
  <c r="J2331" i="40"/>
  <c r="K2331" i="40" s="1"/>
  <c r="U2330" i="40" l="1"/>
  <c r="W2330" i="40" s="1"/>
  <c r="O2331" i="40"/>
  <c r="I2331" i="40" s="1"/>
  <c r="L2331" i="40" s="1"/>
  <c r="R2331" i="40" l="1"/>
  <c r="S2331" i="40" s="1"/>
  <c r="T2331" i="40" s="1"/>
  <c r="M2331" i="40"/>
  <c r="U2331" i="40" s="1"/>
  <c r="P2331" i="40"/>
  <c r="V2331" i="40" s="1"/>
  <c r="Q2331" i="40"/>
  <c r="H2332" i="40" l="1"/>
  <c r="X2332" i="40" s="1"/>
  <c r="N2332" i="40" s="1"/>
  <c r="G2332" i="40" s="1"/>
  <c r="W2331" i="40"/>
  <c r="J2332" i="40"/>
  <c r="K2332" i="40" s="1"/>
  <c r="O2332" i="40" l="1"/>
  <c r="Q2332" i="40"/>
  <c r="H2333" i="40" l="1"/>
  <c r="X2333" i="40" s="1"/>
  <c r="N2333" i="40" s="1"/>
  <c r="G2333" i="40" s="1"/>
  <c r="I2332" i="40"/>
  <c r="L2332" i="40" s="1"/>
  <c r="M2332" i="40" s="1"/>
  <c r="R2332" i="40"/>
  <c r="S2332" i="40" s="1"/>
  <c r="T2332" i="40" s="1"/>
  <c r="J2333" i="40"/>
  <c r="K2333" i="40" s="1"/>
  <c r="P2332" i="40"/>
  <c r="U2332" i="40" l="1"/>
  <c r="W2332" i="40" s="1"/>
  <c r="V2332" i="40"/>
  <c r="O2333" i="40"/>
  <c r="I2333" i="40" s="1"/>
  <c r="L2333" i="40" s="1"/>
  <c r="R2333" i="40" l="1"/>
  <c r="S2333" i="40" s="1"/>
  <c r="T2333" i="40" s="1"/>
  <c r="M2333" i="40"/>
  <c r="U2333" i="40" s="1"/>
  <c r="P2333" i="40"/>
  <c r="V2333" i="40" s="1"/>
  <c r="Q2333" i="40"/>
  <c r="H2334" i="40" l="1"/>
  <c r="X2334" i="40" s="1"/>
  <c r="N2334" i="40" s="1"/>
  <c r="G2334" i="40" s="1"/>
  <c r="W2333" i="40"/>
  <c r="J2334" i="40"/>
  <c r="K2334" i="40" s="1"/>
  <c r="O2334" i="40" l="1"/>
  <c r="I2334" i="40" l="1"/>
  <c r="L2334" i="40" s="1"/>
  <c r="R2334" i="40"/>
  <c r="S2334" i="40" s="1"/>
  <c r="T2334" i="40" s="1"/>
  <c r="M2334" i="40"/>
  <c r="U2334" i="40" s="1"/>
  <c r="P2334" i="40"/>
  <c r="Q2334" i="40"/>
  <c r="H2335" i="40" l="1"/>
  <c r="X2335" i="40" s="1"/>
  <c r="N2335" i="40" s="1"/>
  <c r="G2335" i="40" s="1"/>
  <c r="W2334" i="40"/>
  <c r="V2334" i="40"/>
  <c r="J2335" i="40"/>
  <c r="K2335" i="40" s="1"/>
  <c r="O2335" i="40" l="1"/>
  <c r="I2335" i="40" l="1"/>
  <c r="R2335" i="40"/>
  <c r="S2335" i="40" s="1"/>
  <c r="T2335" i="40" s="1"/>
  <c r="L2335" i="40"/>
  <c r="Q2335" i="40"/>
  <c r="H2336" i="40" l="1"/>
  <c r="X2336" i="40" s="1"/>
  <c r="N2336" i="40" s="1"/>
  <c r="G2336" i="40" s="1"/>
  <c r="P2335" i="40"/>
  <c r="V2335" i="40" s="1"/>
  <c r="J2336" i="40"/>
  <c r="K2336" i="40" s="1"/>
  <c r="M2335" i="40"/>
  <c r="U2335" i="40" s="1"/>
  <c r="W2335" i="40" s="1"/>
  <c r="O2336" i="40" l="1"/>
  <c r="I2336" i="40" l="1"/>
  <c r="R2336" i="40"/>
  <c r="L2336" i="40"/>
  <c r="Q2336" i="40"/>
  <c r="H2337" i="40" l="1"/>
  <c r="X2337" i="40" s="1"/>
  <c r="N2337" i="40" s="1"/>
  <c r="G2337" i="40" s="1"/>
  <c r="P2336" i="40"/>
  <c r="V2336" i="40" s="1"/>
  <c r="S2336" i="40"/>
  <c r="T2336" i="40" s="1"/>
  <c r="J2337" i="40"/>
  <c r="K2337" i="40" s="1"/>
  <c r="M2336" i="40"/>
  <c r="U2336" i="40" l="1"/>
  <c r="W2336" i="40" s="1"/>
  <c r="O2337" i="40"/>
  <c r="I2337" i="40" s="1"/>
  <c r="R2337" i="40" l="1"/>
  <c r="L2337" i="40"/>
  <c r="Q2337" i="40"/>
  <c r="H2338" i="40" l="1"/>
  <c r="X2338" i="40" s="1"/>
  <c r="N2338" i="40" s="1"/>
  <c r="G2338" i="40" s="1"/>
  <c r="P2337" i="40"/>
  <c r="V2337" i="40" s="1"/>
  <c r="S2337" i="40"/>
  <c r="T2337" i="40"/>
  <c r="J2338" i="40"/>
  <c r="K2338" i="40" s="1"/>
  <c r="M2337" i="40"/>
  <c r="U2337" i="40" l="1"/>
  <c r="W2337" i="40" s="1"/>
  <c r="O2338" i="40"/>
  <c r="I2338" i="40" s="1"/>
  <c r="L2338" i="40" s="1"/>
  <c r="R2338" i="40" l="1"/>
  <c r="M2338" i="40"/>
  <c r="P2338" i="40"/>
  <c r="V2338" i="40" s="1"/>
  <c r="Q2338" i="40"/>
  <c r="H2339" i="40" l="1"/>
  <c r="X2339" i="40" s="1"/>
  <c r="N2339" i="40" s="1"/>
  <c r="G2339" i="40" s="1"/>
  <c r="S2338" i="40"/>
  <c r="T2338" i="40" s="1"/>
  <c r="J2339" i="40"/>
  <c r="K2339" i="40" s="1"/>
  <c r="U2338" i="40" l="1"/>
  <c r="W2338" i="40" s="1"/>
  <c r="O2339" i="40"/>
  <c r="I2339" i="40" s="1"/>
  <c r="L2339" i="40" s="1"/>
  <c r="R2339" i="40" l="1"/>
  <c r="M2339" i="40"/>
  <c r="P2339" i="40"/>
  <c r="V2339" i="40" s="1"/>
  <c r="Q2339" i="40"/>
  <c r="H2340" i="40" l="1"/>
  <c r="X2340" i="40" s="1"/>
  <c r="N2340" i="40" s="1"/>
  <c r="G2340" i="40" s="1"/>
  <c r="S2339" i="40"/>
  <c r="T2339" i="40"/>
  <c r="J2340" i="40"/>
  <c r="K2340" i="40" s="1"/>
  <c r="U2339" i="40" l="1"/>
  <c r="W2339" i="40" s="1"/>
  <c r="O2340" i="40"/>
  <c r="I2340" i="40" s="1"/>
  <c r="R2340" i="40" l="1"/>
  <c r="L2340" i="40"/>
  <c r="Q2340" i="40"/>
  <c r="H2341" i="40" l="1"/>
  <c r="X2341" i="40" s="1"/>
  <c r="N2341" i="40" s="1"/>
  <c r="G2341" i="40" s="1"/>
  <c r="P2340" i="40"/>
  <c r="V2340" i="40" s="1"/>
  <c r="S2340" i="40"/>
  <c r="T2340" i="40" s="1"/>
  <c r="J2341" i="40"/>
  <c r="K2341" i="40" s="1"/>
  <c r="M2340" i="40"/>
  <c r="U2340" i="40" l="1"/>
  <c r="W2340" i="40" s="1"/>
  <c r="O2341" i="40"/>
  <c r="I2341" i="40" s="1"/>
  <c r="L2341" i="40" s="1"/>
  <c r="R2341" i="40" l="1"/>
  <c r="S2341" i="40" s="1"/>
  <c r="T2341" i="40" s="1"/>
  <c r="M2341" i="40"/>
  <c r="U2341" i="40" s="1"/>
  <c r="P2341" i="40"/>
  <c r="V2341" i="40" s="1"/>
  <c r="Q2341" i="40"/>
  <c r="H2342" i="40" l="1"/>
  <c r="X2342" i="40" s="1"/>
  <c r="N2342" i="40" s="1"/>
  <c r="G2342" i="40" s="1"/>
  <c r="W2341" i="40"/>
  <c r="J2342" i="40"/>
  <c r="K2342" i="40" s="1"/>
  <c r="O2342" i="40" l="1"/>
  <c r="I2342" i="40" l="1"/>
  <c r="L2342" i="40" s="1"/>
  <c r="R2342" i="40"/>
  <c r="S2342" i="40" s="1"/>
  <c r="T2342" i="40" s="1"/>
  <c r="M2342" i="40"/>
  <c r="U2342" i="40" s="1"/>
  <c r="P2342" i="40"/>
  <c r="Q2342" i="40"/>
  <c r="H2343" i="40" l="1"/>
  <c r="X2343" i="40" s="1"/>
  <c r="N2343" i="40" s="1"/>
  <c r="G2343" i="40" s="1"/>
  <c r="W2342" i="40"/>
  <c r="V2342" i="40"/>
  <c r="J2343" i="40"/>
  <c r="K2343" i="40" s="1"/>
  <c r="O2343" i="40" l="1"/>
  <c r="I2343" i="40" l="1"/>
  <c r="L2343" i="40" s="1"/>
  <c r="R2343" i="40"/>
  <c r="S2343" i="40" s="1"/>
  <c r="T2343" i="40" s="1"/>
  <c r="M2343" i="40"/>
  <c r="U2343" i="40" s="1"/>
  <c r="P2343" i="40"/>
  <c r="Q2343" i="40"/>
  <c r="H2344" i="40" l="1"/>
  <c r="X2344" i="40" s="1"/>
  <c r="N2344" i="40" s="1"/>
  <c r="G2344" i="40" s="1"/>
  <c r="W2343" i="40"/>
  <c r="V2343" i="40"/>
  <c r="J2344" i="40"/>
  <c r="K2344" i="40" s="1"/>
  <c r="O2344" i="40" l="1"/>
  <c r="I2344" i="40" l="1"/>
  <c r="L2344" i="40" s="1"/>
  <c r="R2344" i="40"/>
  <c r="S2344" i="40" s="1"/>
  <c r="T2344" i="40" s="1"/>
  <c r="M2344" i="40"/>
  <c r="U2344" i="40" s="1"/>
  <c r="P2344" i="40"/>
  <c r="Q2344" i="40"/>
  <c r="H2345" i="40" l="1"/>
  <c r="X2345" i="40" s="1"/>
  <c r="N2345" i="40" s="1"/>
  <c r="G2345" i="40" s="1"/>
  <c r="W2344" i="40"/>
  <c r="V2344" i="40"/>
  <c r="J2345" i="40"/>
  <c r="K2345" i="40" s="1"/>
  <c r="O2345" i="40" l="1"/>
  <c r="I2345" i="40" l="1"/>
  <c r="R2345" i="40"/>
  <c r="S2345" i="40" s="1"/>
  <c r="T2345" i="40" s="1"/>
  <c r="L2345" i="40"/>
  <c r="Q2345" i="40"/>
  <c r="H2346" i="40" l="1"/>
  <c r="X2346" i="40" s="1"/>
  <c r="N2346" i="40" s="1"/>
  <c r="G2346" i="40" s="1"/>
  <c r="P2345" i="40"/>
  <c r="V2345" i="40" s="1"/>
  <c r="M2345" i="40"/>
  <c r="U2345" i="40" s="1"/>
  <c r="W2345" i="40" s="1"/>
  <c r="J2346" i="40" l="1"/>
  <c r="K2346" i="40" s="1"/>
  <c r="O2346" i="40"/>
  <c r="Q2346" i="40" s="1"/>
  <c r="H2347" i="40" l="1"/>
  <c r="X2347" i="40" s="1"/>
  <c r="N2347" i="40" s="1"/>
  <c r="G2347" i="40" s="1"/>
  <c r="I2346" i="40"/>
  <c r="L2346" i="40" s="1"/>
  <c r="R2346" i="40"/>
  <c r="S2346" i="40" s="1"/>
  <c r="T2346" i="40" s="1"/>
  <c r="J2347" i="40"/>
  <c r="K2347" i="40" s="1"/>
  <c r="M2346" i="40"/>
  <c r="U2346" i="40" s="1"/>
  <c r="W2346" i="40" s="1"/>
  <c r="P2346" i="40"/>
  <c r="V2346" i="40" l="1"/>
  <c r="O2347" i="40"/>
  <c r="I2347" i="40" s="1"/>
  <c r="L2347" i="40" s="1"/>
  <c r="R2347" i="40" l="1"/>
  <c r="S2347" i="40" s="1"/>
  <c r="T2347" i="40" s="1"/>
  <c r="M2347" i="40"/>
  <c r="U2347" i="40" s="1"/>
  <c r="P2347" i="40"/>
  <c r="V2347" i="40" s="1"/>
  <c r="Q2347" i="40"/>
  <c r="H2348" i="40" l="1"/>
  <c r="X2348" i="40" s="1"/>
  <c r="N2348" i="40" s="1"/>
  <c r="G2348" i="40" s="1"/>
  <c r="W2347" i="40"/>
  <c r="J2348" i="40"/>
  <c r="K2348" i="40" s="1"/>
  <c r="O2348" i="40" l="1"/>
  <c r="I2348" i="40" l="1"/>
  <c r="R2348" i="40"/>
  <c r="S2348" i="40" s="1"/>
  <c r="T2348" i="40" s="1"/>
  <c r="L2348" i="40"/>
  <c r="Q2348" i="40"/>
  <c r="H2349" i="40" l="1"/>
  <c r="X2349" i="40" s="1"/>
  <c r="N2349" i="40" s="1"/>
  <c r="G2349" i="40" s="1"/>
  <c r="P2348" i="40"/>
  <c r="V2348" i="40" s="1"/>
  <c r="J2349" i="40"/>
  <c r="K2349" i="40" s="1"/>
  <c r="M2348" i="40"/>
  <c r="U2348" i="40" s="1"/>
  <c r="W2348" i="40" s="1"/>
  <c r="O2349" i="40" l="1"/>
  <c r="I2349" i="40" l="1"/>
  <c r="L2349" i="40" s="1"/>
  <c r="R2349" i="40"/>
  <c r="S2349" i="40" s="1"/>
  <c r="T2349" i="40" s="1"/>
  <c r="M2349" i="40"/>
  <c r="P2349" i="40"/>
  <c r="Q2349" i="40"/>
  <c r="H2350" i="40" l="1"/>
  <c r="X2350" i="40" s="1"/>
  <c r="N2350" i="40" s="1"/>
  <c r="G2350" i="40" s="1"/>
  <c r="U2349" i="40"/>
  <c r="W2349" i="40" s="1"/>
  <c r="V2349" i="40"/>
  <c r="J2350" i="40"/>
  <c r="K2350" i="40" s="1"/>
  <c r="O2350" i="40" l="1"/>
  <c r="I2350" i="40" s="1"/>
  <c r="L2350" i="40" s="1"/>
  <c r="R2350" i="40" l="1"/>
  <c r="S2350" i="40" s="1"/>
  <c r="T2350" i="40" s="1"/>
  <c r="M2350" i="40"/>
  <c r="U2350" i="40" s="1"/>
  <c r="P2350" i="40"/>
  <c r="V2350" i="40" s="1"/>
  <c r="Q2350" i="40"/>
  <c r="H2351" i="40" l="1"/>
  <c r="X2351" i="40" s="1"/>
  <c r="N2351" i="40" s="1"/>
  <c r="G2351" i="40" s="1"/>
  <c r="W2350" i="40"/>
  <c r="J2351" i="40"/>
  <c r="K2351" i="40" s="1"/>
  <c r="O2351" i="40" l="1"/>
  <c r="I2351" i="40" l="1"/>
  <c r="L2351" i="40" s="1"/>
  <c r="R2351" i="40"/>
  <c r="S2351" i="40" s="1"/>
  <c r="T2351" i="40" s="1"/>
  <c r="M2351" i="40"/>
  <c r="U2351" i="40" s="1"/>
  <c r="P2351" i="40"/>
  <c r="Q2351" i="40"/>
  <c r="H2352" i="40" l="1"/>
  <c r="X2352" i="40" s="1"/>
  <c r="N2352" i="40" s="1"/>
  <c r="G2352" i="40" s="1"/>
  <c r="W2351" i="40"/>
  <c r="V2351" i="40"/>
  <c r="J2352" i="40"/>
  <c r="K2352" i="40" s="1"/>
  <c r="O2352" i="40" l="1"/>
  <c r="Q2352" i="40"/>
  <c r="H2353" i="40" l="1"/>
  <c r="X2353" i="40" s="1"/>
  <c r="N2353" i="40" s="1"/>
  <c r="G2353" i="40" s="1"/>
  <c r="I2352" i="40"/>
  <c r="L2352" i="40" s="1"/>
  <c r="R2352" i="40"/>
  <c r="S2352" i="40" s="1"/>
  <c r="T2352" i="40" s="1"/>
  <c r="J2353" i="40"/>
  <c r="K2353" i="40" s="1"/>
  <c r="M2352" i="40"/>
  <c r="P2352" i="40"/>
  <c r="U2352" i="40" l="1"/>
  <c r="W2352" i="40" s="1"/>
  <c r="V2352" i="40"/>
  <c r="O2353" i="40"/>
  <c r="I2353" i="40" s="1"/>
  <c r="L2353" i="40" s="1"/>
  <c r="Q2353" i="40"/>
  <c r="H2354" i="40" l="1"/>
  <c r="X2354" i="40" s="1"/>
  <c r="N2354" i="40" s="1"/>
  <c r="G2354" i="40" s="1"/>
  <c r="R2353" i="40"/>
  <c r="S2353" i="40" s="1"/>
  <c r="T2353" i="40" s="1"/>
  <c r="J2354" i="40"/>
  <c r="K2354" i="40" s="1"/>
  <c r="M2353" i="40"/>
  <c r="P2353" i="40"/>
  <c r="V2353" i="40" s="1"/>
  <c r="U2353" i="40" l="1"/>
  <c r="W2353" i="40" s="1"/>
  <c r="O2354" i="40"/>
  <c r="I2354" i="40" s="1"/>
  <c r="L2354" i="40" s="1"/>
  <c r="R2354" i="40" l="1"/>
  <c r="S2354" i="40" s="1"/>
  <c r="T2354" i="40" s="1"/>
  <c r="M2354" i="40"/>
  <c r="U2354" i="40" s="1"/>
  <c r="P2354" i="40"/>
  <c r="V2354" i="40" s="1"/>
  <c r="Q2354" i="40"/>
  <c r="H2355" i="40" l="1"/>
  <c r="X2355" i="40" s="1"/>
  <c r="N2355" i="40" s="1"/>
  <c r="G2355" i="40" s="1"/>
  <c r="W2354" i="40"/>
  <c r="J2355" i="40"/>
  <c r="K2355" i="40" s="1"/>
  <c r="O2355" i="40" l="1"/>
  <c r="Q2355" i="40"/>
  <c r="H2356" i="40" l="1"/>
  <c r="X2356" i="40" s="1"/>
  <c r="N2356" i="40" s="1"/>
  <c r="G2356" i="40" s="1"/>
  <c r="I2355" i="40"/>
  <c r="L2355" i="40" s="1"/>
  <c r="R2355" i="40"/>
  <c r="S2355" i="40" s="1"/>
  <c r="T2355" i="40" s="1"/>
  <c r="J2356" i="40"/>
  <c r="K2356" i="40" s="1"/>
  <c r="M2355" i="40"/>
  <c r="P2355" i="40"/>
  <c r="U2355" i="40" l="1"/>
  <c r="W2355" i="40" s="1"/>
  <c r="V2355" i="40"/>
  <c r="O2356" i="40"/>
  <c r="I2356" i="40" s="1"/>
  <c r="R2356" i="40" l="1"/>
  <c r="L2356" i="40"/>
  <c r="M2356" i="40" s="1"/>
  <c r="Q2356" i="40"/>
  <c r="H2357" i="40" l="1"/>
  <c r="X2357" i="40" s="1"/>
  <c r="N2357" i="40" s="1"/>
  <c r="G2357" i="40" s="1"/>
  <c r="P2356" i="40"/>
  <c r="V2356" i="40" s="1"/>
  <c r="S2356" i="40"/>
  <c r="T2356" i="40" s="1"/>
  <c r="J2357" i="40"/>
  <c r="K2357" i="40" s="1"/>
  <c r="U2356" i="40" l="1"/>
  <c r="W2356" i="40" s="1"/>
  <c r="O2357" i="40"/>
  <c r="I2357" i="40" s="1"/>
  <c r="L2357" i="40" s="1"/>
  <c r="R2357" i="40" l="1"/>
  <c r="M2357" i="40"/>
  <c r="P2357" i="40"/>
  <c r="V2357" i="40" s="1"/>
  <c r="Q2357" i="40"/>
  <c r="H2358" i="40" l="1"/>
  <c r="X2358" i="40" s="1"/>
  <c r="N2358" i="40" s="1"/>
  <c r="G2358" i="40" s="1"/>
  <c r="S2357" i="40"/>
  <c r="T2357" i="40"/>
  <c r="J2358" i="40"/>
  <c r="K2358" i="40" s="1"/>
  <c r="U2357" i="40" l="1"/>
  <c r="W2357" i="40" s="1"/>
  <c r="O2358" i="40"/>
  <c r="I2358" i="40" s="1"/>
  <c r="L2358" i="40" s="1"/>
  <c r="R2358" i="40" l="1"/>
  <c r="S2358" i="40" s="1"/>
  <c r="T2358" i="40" s="1"/>
  <c r="M2358" i="40"/>
  <c r="U2358" i="40" s="1"/>
  <c r="P2358" i="40"/>
  <c r="V2358" i="40" s="1"/>
  <c r="Q2358" i="40"/>
  <c r="H2359" i="40" l="1"/>
  <c r="X2359" i="40" s="1"/>
  <c r="N2359" i="40" s="1"/>
  <c r="G2359" i="40" s="1"/>
  <c r="W2358" i="40"/>
  <c r="J2359" i="40"/>
  <c r="K2359" i="40" s="1"/>
  <c r="O2359" i="40" l="1"/>
  <c r="I2359" i="40" l="1"/>
  <c r="R2359" i="40"/>
  <c r="S2359" i="40" s="1"/>
  <c r="T2359" i="40" s="1"/>
  <c r="L2359" i="40"/>
  <c r="Q2359" i="40"/>
  <c r="H2360" i="40" l="1"/>
  <c r="X2360" i="40" s="1"/>
  <c r="N2360" i="40" s="1"/>
  <c r="G2360" i="40" s="1"/>
  <c r="P2359" i="40"/>
  <c r="V2359" i="40" s="1"/>
  <c r="J2360" i="40"/>
  <c r="K2360" i="40" s="1"/>
  <c r="M2359" i="40"/>
  <c r="U2359" i="40" s="1"/>
  <c r="W2359" i="40" s="1"/>
  <c r="O2360" i="40" l="1"/>
  <c r="I2360" i="40" l="1"/>
  <c r="R2360" i="40"/>
  <c r="S2360" i="40" s="1"/>
  <c r="T2360" i="40" s="1"/>
  <c r="L2360" i="40"/>
  <c r="Q2360" i="40"/>
  <c r="H2361" i="40" l="1"/>
  <c r="X2361" i="40" s="1"/>
  <c r="N2361" i="40" s="1"/>
  <c r="G2361" i="40" s="1"/>
  <c r="P2360" i="40"/>
  <c r="V2360" i="40" s="1"/>
  <c r="J2361" i="40"/>
  <c r="K2361" i="40" s="1"/>
  <c r="M2360" i="40"/>
  <c r="U2360" i="40" s="1"/>
  <c r="W2360" i="40" s="1"/>
  <c r="O2361" i="40" l="1"/>
  <c r="I2361" i="40" l="1"/>
  <c r="L2361" i="40" s="1"/>
  <c r="R2361" i="40"/>
  <c r="S2361" i="40" s="1"/>
  <c r="T2361" i="40" s="1"/>
  <c r="M2361" i="40"/>
  <c r="U2361" i="40" s="1"/>
  <c r="P2361" i="40"/>
  <c r="Q2361" i="40"/>
  <c r="H2362" i="40" l="1"/>
  <c r="X2362" i="40" s="1"/>
  <c r="N2362" i="40" s="1"/>
  <c r="G2362" i="40" s="1"/>
  <c r="W2361" i="40"/>
  <c r="V2361" i="40"/>
  <c r="J2362" i="40"/>
  <c r="K2362" i="40" s="1"/>
  <c r="O2362" i="40" l="1"/>
  <c r="I2362" i="40" l="1"/>
  <c r="L2362" i="40" s="1"/>
  <c r="R2362" i="40"/>
  <c r="S2362" i="40" s="1"/>
  <c r="T2362" i="40" s="1"/>
  <c r="M2362" i="40"/>
  <c r="P2362" i="40"/>
  <c r="Q2362" i="40"/>
  <c r="H2363" i="40" l="1"/>
  <c r="X2363" i="40" s="1"/>
  <c r="N2363" i="40" s="1"/>
  <c r="G2363" i="40" s="1"/>
  <c r="U2362" i="40"/>
  <c r="W2362" i="40" s="1"/>
  <c r="V2362" i="40"/>
  <c r="J2363" i="40"/>
  <c r="K2363" i="40" s="1"/>
  <c r="O2363" i="40" l="1"/>
  <c r="I2363" i="40" s="1"/>
  <c r="L2363" i="40" s="1"/>
  <c r="R2363" i="40" l="1"/>
  <c r="S2363" i="40" s="1"/>
  <c r="T2363" i="40" s="1"/>
  <c r="M2363" i="40"/>
  <c r="U2363" i="40" s="1"/>
  <c r="P2363" i="40"/>
  <c r="V2363" i="40" s="1"/>
  <c r="Q2363" i="40"/>
  <c r="H2364" i="40" l="1"/>
  <c r="X2364" i="40" s="1"/>
  <c r="N2364" i="40" s="1"/>
  <c r="G2364" i="40" s="1"/>
  <c r="W2363" i="40"/>
  <c r="J2364" i="40"/>
  <c r="K2364" i="40" s="1"/>
  <c r="O2364" i="40" l="1"/>
  <c r="I2364" i="40" l="1"/>
  <c r="L2364" i="40" s="1"/>
  <c r="R2364" i="40"/>
  <c r="M2364" i="40"/>
  <c r="P2364" i="40"/>
  <c r="Q2364" i="40"/>
  <c r="S2364" i="40" l="1"/>
  <c r="T2364" i="40" s="1"/>
  <c r="H2365" i="40"/>
  <c r="X2365" i="40" s="1"/>
  <c r="N2365" i="40" s="1"/>
  <c r="G2365" i="40" s="1"/>
  <c r="V2364" i="40"/>
  <c r="J2365" i="40"/>
  <c r="K2365" i="40" s="1"/>
  <c r="U2364" i="40" l="1"/>
  <c r="W2364" i="40" s="1"/>
  <c r="O2365" i="40"/>
  <c r="I2365" i="40" s="1"/>
  <c r="L2365" i="40" s="1"/>
  <c r="Q2365" i="40"/>
  <c r="H2366" i="40" l="1"/>
  <c r="X2366" i="40" s="1"/>
  <c r="N2366" i="40" s="1"/>
  <c r="G2366" i="40" s="1"/>
  <c r="R2365" i="40"/>
  <c r="J2366" i="40"/>
  <c r="K2366" i="40" s="1"/>
  <c r="M2365" i="40"/>
  <c r="P2365" i="40"/>
  <c r="V2365" i="40" s="1"/>
  <c r="S2365" i="40" l="1"/>
  <c r="T2365" i="40"/>
  <c r="O2366" i="40"/>
  <c r="Q2366" i="40"/>
  <c r="H2367" i="40" l="1"/>
  <c r="X2367" i="40" s="1"/>
  <c r="N2367" i="40" s="1"/>
  <c r="G2367" i="40" s="1"/>
  <c r="R2366" i="40"/>
  <c r="S2366" i="40" s="1"/>
  <c r="T2366" i="40" s="1"/>
  <c r="U2365" i="40"/>
  <c r="W2365" i="40" s="1"/>
  <c r="J2367" i="40"/>
  <c r="K2367" i="40" s="1"/>
  <c r="I2366" i="40" l="1"/>
  <c r="O2367" i="40"/>
  <c r="L2366" i="40" l="1"/>
  <c r="M2366" i="40"/>
  <c r="U2366" i="40" s="1"/>
  <c r="W2366" i="40" s="1"/>
  <c r="R2367" i="40"/>
  <c r="S2367" i="40" s="1"/>
  <c r="T2367" i="40" s="1"/>
  <c r="Q2367" i="40"/>
  <c r="H2368" i="40" l="1"/>
  <c r="X2368" i="40" s="1"/>
  <c r="N2368" i="40" s="1"/>
  <c r="G2368" i="40" s="1"/>
  <c r="P2366" i="40"/>
  <c r="V2366" i="40" s="1"/>
  <c r="I2367" i="40"/>
  <c r="J2368" i="40"/>
  <c r="K2368" i="40" s="1"/>
  <c r="L2367" i="40" l="1"/>
  <c r="M2367" i="40" s="1"/>
  <c r="U2367" i="40" s="1"/>
  <c r="W2367" i="40" s="1"/>
  <c r="O2368" i="40"/>
  <c r="I2368" i="40" l="1"/>
  <c r="L2368" i="40" s="1"/>
  <c r="R2368" i="40"/>
  <c r="S2368" i="40" s="1"/>
  <c r="T2368" i="40" s="1"/>
  <c r="P2367" i="40"/>
  <c r="V2367" i="40" s="1"/>
  <c r="M2368" i="40"/>
  <c r="U2368" i="40" s="1"/>
  <c r="P2368" i="40"/>
  <c r="Q2368" i="40"/>
  <c r="H2369" i="40" l="1"/>
  <c r="X2369" i="40" s="1"/>
  <c r="N2369" i="40" s="1"/>
  <c r="G2369" i="40" s="1"/>
  <c r="W2368" i="40"/>
  <c r="V2368" i="40"/>
  <c r="J2369" i="40"/>
  <c r="K2369" i="40" s="1"/>
  <c r="O2369" i="40" l="1"/>
  <c r="I2369" i="40" l="1"/>
  <c r="L2369" i="40" s="1"/>
  <c r="R2369" i="40"/>
  <c r="S2369" i="40" s="1"/>
  <c r="T2369" i="40" s="1"/>
  <c r="M2369" i="40"/>
  <c r="P2369" i="40"/>
  <c r="Q2369" i="40"/>
  <c r="H2370" i="40" l="1"/>
  <c r="X2370" i="40" s="1"/>
  <c r="N2370" i="40" s="1"/>
  <c r="G2370" i="40" s="1"/>
  <c r="U2369" i="40"/>
  <c r="W2369" i="40" s="1"/>
  <c r="V2369" i="40"/>
  <c r="J2370" i="40"/>
  <c r="K2370" i="40" s="1"/>
  <c r="O2370" i="40" l="1"/>
  <c r="I2370" i="40" s="1"/>
  <c r="R2370" i="40" l="1"/>
  <c r="S2370" i="40" s="1"/>
  <c r="T2370" i="40" s="1"/>
  <c r="L2370" i="40"/>
  <c r="Q2370" i="40"/>
  <c r="H2371" i="40" l="1"/>
  <c r="X2371" i="40" s="1"/>
  <c r="N2371" i="40" s="1"/>
  <c r="G2371" i="40" s="1"/>
  <c r="P2370" i="40"/>
  <c r="V2370" i="40" s="1"/>
  <c r="J2371" i="40"/>
  <c r="K2371" i="40" s="1"/>
  <c r="M2370" i="40"/>
  <c r="U2370" i="40" s="1"/>
  <c r="W2370" i="40" s="1"/>
  <c r="O2371" i="40" l="1"/>
  <c r="I2371" i="40" l="1"/>
  <c r="L2371" i="40" s="1"/>
  <c r="R2371" i="40"/>
  <c r="S2371" i="40" s="1"/>
  <c r="T2371" i="40" s="1"/>
  <c r="M2371" i="40"/>
  <c r="P2371" i="40"/>
  <c r="Q2371" i="40"/>
  <c r="H2372" i="40" l="1"/>
  <c r="X2372" i="40" s="1"/>
  <c r="N2372" i="40" s="1"/>
  <c r="G2372" i="40" s="1"/>
  <c r="U2371" i="40"/>
  <c r="W2371" i="40" s="1"/>
  <c r="V2371" i="40"/>
  <c r="J2372" i="40"/>
  <c r="K2372" i="40" s="1"/>
  <c r="O2372" i="40" l="1"/>
  <c r="I2372" i="40" s="1"/>
  <c r="L2372" i="40" s="1"/>
  <c r="R2372" i="40" l="1"/>
  <c r="S2372" i="40" s="1"/>
  <c r="T2372" i="40" s="1"/>
  <c r="M2372" i="40"/>
  <c r="U2372" i="40" s="1"/>
  <c r="P2372" i="40"/>
  <c r="V2372" i="40" s="1"/>
  <c r="Q2372" i="40"/>
  <c r="H2373" i="40" l="1"/>
  <c r="X2373" i="40" s="1"/>
  <c r="N2373" i="40" s="1"/>
  <c r="G2373" i="40" s="1"/>
  <c r="W2372" i="40"/>
  <c r="J2373" i="40"/>
  <c r="K2373" i="40" s="1"/>
  <c r="O2373" i="40" l="1"/>
  <c r="Q2373" i="40"/>
  <c r="H2374" i="40" l="1"/>
  <c r="X2374" i="40" s="1"/>
  <c r="N2374" i="40" s="1"/>
  <c r="G2374" i="40" s="1"/>
  <c r="I2373" i="40"/>
  <c r="L2373" i="40" s="1"/>
  <c r="R2373" i="40"/>
  <c r="S2373" i="40" s="1"/>
  <c r="T2373" i="40" s="1"/>
  <c r="J2374" i="40"/>
  <c r="K2374" i="40" s="1"/>
  <c r="M2373" i="40"/>
  <c r="P2373" i="40"/>
  <c r="U2373" i="40" l="1"/>
  <c r="W2373" i="40" s="1"/>
  <c r="V2373" i="40"/>
  <c r="O2374" i="40"/>
  <c r="I2374" i="40" s="1"/>
  <c r="L2374" i="40" s="1"/>
  <c r="Q2374" i="40"/>
  <c r="H2375" i="40" l="1"/>
  <c r="X2375" i="40" s="1"/>
  <c r="N2375" i="40" s="1"/>
  <c r="G2375" i="40" s="1"/>
  <c r="R2374" i="40"/>
  <c r="S2374" i="40" s="1"/>
  <c r="T2374" i="40" s="1"/>
  <c r="J2375" i="40"/>
  <c r="K2375" i="40" s="1"/>
  <c r="M2374" i="40"/>
  <c r="P2374" i="40"/>
  <c r="V2374" i="40" s="1"/>
  <c r="U2374" i="40" l="1"/>
  <c r="W2374" i="40" s="1"/>
  <c r="O2375" i="40"/>
  <c r="I2375" i="40" s="1"/>
  <c r="L2375" i="40" s="1"/>
  <c r="R2375" i="40" l="1"/>
  <c r="M2375" i="40"/>
  <c r="P2375" i="40"/>
  <c r="V2375" i="40" s="1"/>
  <c r="Q2375" i="40"/>
  <c r="H2376" i="40" l="1"/>
  <c r="X2376" i="40" s="1"/>
  <c r="N2376" i="40" s="1"/>
  <c r="G2376" i="40" s="1"/>
  <c r="S2375" i="40"/>
  <c r="T2375" i="40" s="1"/>
  <c r="J2376" i="40"/>
  <c r="K2376" i="40" s="1"/>
  <c r="U2375" i="40" l="1"/>
  <c r="W2375" i="40" s="1"/>
  <c r="O2376" i="40"/>
  <c r="I2376" i="40" s="1"/>
  <c r="L2376" i="40" s="1"/>
  <c r="R2376" i="40" l="1"/>
  <c r="M2376" i="40"/>
  <c r="P2376" i="40"/>
  <c r="V2376" i="40" s="1"/>
  <c r="Q2376" i="40"/>
  <c r="H2377" i="40" l="1"/>
  <c r="X2377" i="40" s="1"/>
  <c r="N2377" i="40" s="1"/>
  <c r="G2377" i="40" s="1"/>
  <c r="S2376" i="40"/>
  <c r="T2376" i="40" s="1"/>
  <c r="J2377" i="40"/>
  <c r="K2377" i="40" s="1"/>
  <c r="U2376" i="40" l="1"/>
  <c r="W2376" i="40" s="1"/>
  <c r="O2377" i="40"/>
  <c r="I2377" i="40" s="1"/>
  <c r="L2377" i="40" s="1"/>
  <c r="R2377" i="40" l="1"/>
  <c r="M2377" i="40"/>
  <c r="P2377" i="40"/>
  <c r="V2377" i="40" s="1"/>
  <c r="Q2377" i="40"/>
  <c r="H2378" i="40" l="1"/>
  <c r="X2378" i="40" s="1"/>
  <c r="N2378" i="40" s="1"/>
  <c r="G2378" i="40" s="1"/>
  <c r="S2377" i="40"/>
  <c r="T2377" i="40" s="1"/>
  <c r="J2378" i="40"/>
  <c r="K2378" i="40" s="1"/>
  <c r="U2377" i="40" l="1"/>
  <c r="W2377" i="40" s="1"/>
  <c r="O2378" i="40"/>
  <c r="I2378" i="40" s="1"/>
  <c r="L2378" i="40" s="1"/>
  <c r="R2378" i="40" l="1"/>
  <c r="S2378" i="40" s="1"/>
  <c r="T2378" i="40" s="1"/>
  <c r="M2378" i="40"/>
  <c r="U2378" i="40" s="1"/>
  <c r="P2378" i="40"/>
  <c r="V2378" i="40" s="1"/>
  <c r="Q2378" i="40"/>
  <c r="H2379" i="40" l="1"/>
  <c r="X2379" i="40" s="1"/>
  <c r="N2379" i="40" s="1"/>
  <c r="G2379" i="40" s="1"/>
  <c r="W2378" i="40"/>
  <c r="J2379" i="40"/>
  <c r="K2379" i="40" s="1"/>
  <c r="O2379" i="40" l="1"/>
  <c r="I2379" i="40" l="1"/>
  <c r="L2379" i="40" s="1"/>
  <c r="R2379" i="40"/>
  <c r="M2379" i="40"/>
  <c r="P2379" i="40"/>
  <c r="Q2379" i="40"/>
  <c r="S2379" i="40" l="1"/>
  <c r="T2379" i="40" s="1"/>
  <c r="H2380" i="40"/>
  <c r="X2380" i="40" s="1"/>
  <c r="N2380" i="40" s="1"/>
  <c r="G2380" i="40" s="1"/>
  <c r="V2379" i="40"/>
  <c r="J2380" i="40"/>
  <c r="K2380" i="40" s="1"/>
  <c r="U2379" i="40" l="1"/>
  <c r="W2379" i="40" s="1"/>
  <c r="O2380" i="40"/>
  <c r="I2380" i="40" s="1"/>
  <c r="L2380" i="40" s="1"/>
  <c r="R2380" i="40" l="1"/>
  <c r="M2380" i="40"/>
  <c r="P2380" i="40"/>
  <c r="V2380" i="40" s="1"/>
  <c r="Q2380" i="40"/>
  <c r="H2381" i="40" l="1"/>
  <c r="X2381" i="40" s="1"/>
  <c r="N2381" i="40" s="1"/>
  <c r="G2381" i="40" s="1"/>
  <c r="S2380" i="40"/>
  <c r="T2380" i="40" s="1"/>
  <c r="J2381" i="40"/>
  <c r="K2381" i="40" s="1"/>
  <c r="U2380" i="40" l="1"/>
  <c r="W2380" i="40" s="1"/>
  <c r="O2381" i="40"/>
  <c r="I2381" i="40" s="1"/>
  <c r="L2381" i="40" s="1"/>
  <c r="R2381" i="40" l="1"/>
  <c r="S2381" i="40" s="1"/>
  <c r="T2381" i="40" s="1"/>
  <c r="M2381" i="40"/>
  <c r="U2381" i="40" s="1"/>
  <c r="P2381" i="40"/>
  <c r="V2381" i="40" s="1"/>
  <c r="Q2381" i="40"/>
  <c r="H2382" i="40" l="1"/>
  <c r="X2382" i="40" s="1"/>
  <c r="N2382" i="40" s="1"/>
  <c r="G2382" i="40" s="1"/>
  <c r="W2381" i="40"/>
  <c r="J2382" i="40"/>
  <c r="K2382" i="40" s="1"/>
  <c r="O2382" i="40" l="1"/>
  <c r="I2382" i="40" l="1"/>
  <c r="R2382" i="40"/>
  <c r="S2382" i="40" s="1"/>
  <c r="T2382" i="40" s="1"/>
  <c r="L2382" i="40"/>
  <c r="Q2382" i="40"/>
  <c r="H2383" i="40" l="1"/>
  <c r="X2383" i="40" s="1"/>
  <c r="N2383" i="40" s="1"/>
  <c r="G2383" i="40" s="1"/>
  <c r="P2382" i="40"/>
  <c r="V2382" i="40" s="1"/>
  <c r="J2383" i="40"/>
  <c r="K2383" i="40" s="1"/>
  <c r="M2382" i="40"/>
  <c r="U2382" i="40" s="1"/>
  <c r="W2382" i="40" s="1"/>
  <c r="O2383" i="40" l="1"/>
  <c r="I2383" i="40" l="1"/>
  <c r="L2383" i="40" s="1"/>
  <c r="R2383" i="40"/>
  <c r="S2383" i="40" s="1"/>
  <c r="T2383" i="40" s="1"/>
  <c r="M2383" i="40"/>
  <c r="U2383" i="40" s="1"/>
  <c r="P2383" i="40"/>
  <c r="Q2383" i="40"/>
  <c r="H2384" i="40" l="1"/>
  <c r="X2384" i="40" s="1"/>
  <c r="N2384" i="40" s="1"/>
  <c r="G2384" i="40" s="1"/>
  <c r="W2383" i="40"/>
  <c r="V2383" i="40"/>
  <c r="J2384" i="40"/>
  <c r="K2384" i="40" s="1"/>
  <c r="O2384" i="40" l="1"/>
  <c r="I2384" i="40" l="1"/>
  <c r="L2384" i="40" s="1"/>
  <c r="R2384" i="40"/>
  <c r="S2384" i="40" s="1"/>
  <c r="T2384" i="40" s="1"/>
  <c r="M2384" i="40"/>
  <c r="U2384" i="40" s="1"/>
  <c r="P2384" i="40"/>
  <c r="Q2384" i="40"/>
  <c r="H2385" i="40" l="1"/>
  <c r="X2385" i="40" s="1"/>
  <c r="N2385" i="40" s="1"/>
  <c r="G2385" i="40" s="1"/>
  <c r="W2384" i="40"/>
  <c r="V2384" i="40"/>
  <c r="J2385" i="40"/>
  <c r="K2385" i="40" s="1"/>
  <c r="O2385" i="40" l="1"/>
  <c r="I2385" i="40" l="1"/>
  <c r="L2385" i="40" s="1"/>
  <c r="R2385" i="40"/>
  <c r="S2385" i="40" s="1"/>
  <c r="T2385" i="40" s="1"/>
  <c r="M2385" i="40"/>
  <c r="P2385" i="40"/>
  <c r="Q2385" i="40"/>
  <c r="U2385" i="40" l="1"/>
  <c r="H2386" i="40"/>
  <c r="X2386" i="40" s="1"/>
  <c r="N2386" i="40" s="1"/>
  <c r="G2386" i="40" s="1"/>
  <c r="W2385" i="40"/>
  <c r="V2385" i="40"/>
  <c r="J2386" i="40"/>
  <c r="K2386" i="40" s="1"/>
  <c r="O2386" i="40" l="1"/>
  <c r="I2386" i="40" l="1"/>
  <c r="R2386" i="40"/>
  <c r="S2386" i="40" s="1"/>
  <c r="T2386" i="40" s="1"/>
  <c r="L2386" i="40"/>
  <c r="Q2386" i="40"/>
  <c r="H2387" i="40" l="1"/>
  <c r="X2387" i="40" s="1"/>
  <c r="N2387" i="40" s="1"/>
  <c r="G2387" i="40" s="1"/>
  <c r="P2386" i="40"/>
  <c r="V2386" i="40" s="1"/>
  <c r="J2387" i="40"/>
  <c r="K2387" i="40" s="1"/>
  <c r="M2386" i="40"/>
  <c r="U2386" i="40" s="1"/>
  <c r="W2386" i="40" s="1"/>
  <c r="O2387" i="40" l="1"/>
  <c r="I2387" i="40" l="1"/>
  <c r="R2387" i="40"/>
  <c r="S2387" i="40" s="1"/>
  <c r="T2387" i="40" s="1"/>
  <c r="L2387" i="40"/>
  <c r="Q2387" i="40"/>
  <c r="H2388" i="40" l="1"/>
  <c r="X2388" i="40" s="1"/>
  <c r="N2388" i="40" s="1"/>
  <c r="G2388" i="40" s="1"/>
  <c r="P2387" i="40"/>
  <c r="V2387" i="40" s="1"/>
  <c r="J2388" i="40"/>
  <c r="K2388" i="40" s="1"/>
  <c r="M2387" i="40"/>
  <c r="U2387" i="40" s="1"/>
  <c r="W2387" i="40" s="1"/>
  <c r="O2388" i="40" l="1"/>
  <c r="I2388" i="40" l="1"/>
  <c r="L2388" i="40" s="1"/>
  <c r="R2388" i="40"/>
  <c r="S2388" i="40" s="1"/>
  <c r="T2388" i="40" s="1"/>
  <c r="M2388" i="40"/>
  <c r="P2388" i="40"/>
  <c r="Q2388" i="40"/>
  <c r="H2389" i="40" l="1"/>
  <c r="X2389" i="40" s="1"/>
  <c r="N2389" i="40" s="1"/>
  <c r="G2389" i="40" s="1"/>
  <c r="U2388" i="40"/>
  <c r="W2388" i="40" s="1"/>
  <c r="V2388" i="40"/>
  <c r="J2389" i="40"/>
  <c r="K2389" i="40" s="1"/>
  <c r="O2389" i="40" l="1"/>
  <c r="I2389" i="40" s="1"/>
  <c r="L2389" i="40" s="1"/>
  <c r="R2389" i="40" l="1"/>
  <c r="S2389" i="40" s="1"/>
  <c r="T2389" i="40" s="1"/>
  <c r="M2389" i="40"/>
  <c r="U2389" i="40" s="1"/>
  <c r="P2389" i="40"/>
  <c r="V2389" i="40" s="1"/>
  <c r="Q2389" i="40"/>
  <c r="H2390" i="40" l="1"/>
  <c r="X2390" i="40" s="1"/>
  <c r="N2390" i="40" s="1"/>
  <c r="G2390" i="40" s="1"/>
  <c r="W2389" i="40"/>
  <c r="J2390" i="40"/>
  <c r="K2390" i="40" s="1"/>
  <c r="O2390" i="40" l="1"/>
  <c r="I2390" i="40" l="1"/>
  <c r="L2390" i="40" s="1"/>
  <c r="M2390" i="40" s="1"/>
  <c r="R2390" i="40"/>
  <c r="S2390" i="40" s="1"/>
  <c r="T2390" i="40" s="1"/>
  <c r="Q2390" i="40"/>
  <c r="P2390" i="40" l="1"/>
  <c r="H2391" i="40"/>
  <c r="X2391" i="40" s="1"/>
  <c r="N2391" i="40" s="1"/>
  <c r="G2391" i="40" s="1"/>
  <c r="U2390" i="40"/>
  <c r="W2390" i="40" s="1"/>
  <c r="V2390" i="40"/>
  <c r="J2391" i="40"/>
  <c r="K2391" i="40" s="1"/>
  <c r="O2391" i="40" l="1"/>
  <c r="I2391" i="40" s="1"/>
  <c r="L2391" i="40" s="1"/>
  <c r="R2391" i="40" l="1"/>
  <c r="S2391" i="40" s="1"/>
  <c r="T2391" i="40" s="1"/>
  <c r="M2391" i="40"/>
  <c r="U2391" i="40" s="1"/>
  <c r="P2391" i="40"/>
  <c r="V2391" i="40" s="1"/>
  <c r="Q2391" i="40"/>
  <c r="H2392" i="40" l="1"/>
  <c r="X2392" i="40" s="1"/>
  <c r="N2392" i="40" s="1"/>
  <c r="G2392" i="40" s="1"/>
  <c r="W2391" i="40"/>
  <c r="J2392" i="40"/>
  <c r="K2392" i="40" s="1"/>
  <c r="O2392" i="40" l="1"/>
  <c r="I2392" i="40" l="1"/>
  <c r="R2392" i="40"/>
  <c r="S2392" i="40" s="1"/>
  <c r="T2392" i="40" s="1"/>
  <c r="L2392" i="40"/>
  <c r="M2392" i="40" s="1"/>
  <c r="U2392" i="40" s="1"/>
  <c r="Q2392" i="40"/>
  <c r="H2393" i="40" l="1"/>
  <c r="X2393" i="40" s="1"/>
  <c r="N2393" i="40" s="1"/>
  <c r="G2393" i="40" s="1"/>
  <c r="W2392" i="40"/>
  <c r="P2392" i="40"/>
  <c r="V2392" i="40" s="1"/>
  <c r="J2393" i="40"/>
  <c r="K2393" i="40" s="1"/>
  <c r="O2393" i="40" l="1"/>
  <c r="I2393" i="40" l="1"/>
  <c r="L2393" i="40" s="1"/>
  <c r="R2393" i="40"/>
  <c r="S2393" i="40" s="1"/>
  <c r="T2393" i="40" s="1"/>
  <c r="M2393" i="40"/>
  <c r="P2393" i="40"/>
  <c r="Q2393" i="40"/>
  <c r="H2394" i="40" l="1"/>
  <c r="X2394" i="40" s="1"/>
  <c r="N2394" i="40" s="1"/>
  <c r="G2394" i="40" s="1"/>
  <c r="U2393" i="40"/>
  <c r="W2393" i="40" s="1"/>
  <c r="V2393" i="40"/>
  <c r="J2394" i="40"/>
  <c r="K2394" i="40" s="1"/>
  <c r="O2394" i="40" l="1"/>
  <c r="I2394" i="40" s="1"/>
  <c r="L2394" i="40" s="1"/>
  <c r="R2394" i="40" l="1"/>
  <c r="S2394" i="40" s="1"/>
  <c r="T2394" i="40" s="1"/>
  <c r="M2394" i="40"/>
  <c r="U2394" i="40" s="1"/>
  <c r="P2394" i="40"/>
  <c r="V2394" i="40" s="1"/>
  <c r="Q2394" i="40"/>
  <c r="H2395" i="40" l="1"/>
  <c r="X2395" i="40" s="1"/>
  <c r="N2395" i="40" s="1"/>
  <c r="G2395" i="40" s="1"/>
  <c r="W2394" i="40"/>
  <c r="J2395" i="40"/>
  <c r="K2395" i="40" s="1"/>
  <c r="O2395" i="40" l="1"/>
  <c r="I2395" i="40" l="1"/>
  <c r="L2395" i="40" s="1"/>
  <c r="R2395" i="40"/>
  <c r="S2395" i="40" s="1"/>
  <c r="T2395" i="40" s="1"/>
  <c r="M2395" i="40"/>
  <c r="P2395" i="40"/>
  <c r="Q2395" i="40"/>
  <c r="H2396" i="40" l="1"/>
  <c r="X2396" i="40" s="1"/>
  <c r="N2396" i="40" s="1"/>
  <c r="G2396" i="40" s="1"/>
  <c r="U2395" i="40"/>
  <c r="W2395" i="40" s="1"/>
  <c r="V2395" i="40"/>
  <c r="J2396" i="40"/>
  <c r="K2396" i="40" s="1"/>
  <c r="O2396" i="40" l="1"/>
  <c r="I2396" i="40" s="1"/>
  <c r="R2396" i="40" l="1"/>
  <c r="S2396" i="40" s="1"/>
  <c r="T2396" i="40" s="1"/>
  <c r="L2396" i="40"/>
  <c r="Q2396" i="40"/>
  <c r="H2397" i="40" l="1"/>
  <c r="X2397" i="40" s="1"/>
  <c r="N2397" i="40" s="1"/>
  <c r="G2397" i="40" s="1"/>
  <c r="P2396" i="40"/>
  <c r="V2396" i="40" s="1"/>
  <c r="J2397" i="40"/>
  <c r="K2397" i="40" s="1"/>
  <c r="M2396" i="40"/>
  <c r="U2396" i="40" s="1"/>
  <c r="W2396" i="40" s="1"/>
  <c r="O2397" i="40" l="1"/>
  <c r="I2397" i="40" l="1"/>
  <c r="L2397" i="40" s="1"/>
  <c r="R2397" i="40"/>
  <c r="M2397" i="40"/>
  <c r="P2397" i="40"/>
  <c r="Q2397" i="40"/>
  <c r="H2398" i="40" l="1"/>
  <c r="X2398" i="40" s="1"/>
  <c r="N2398" i="40" s="1"/>
  <c r="G2398" i="40" s="1"/>
  <c r="S2397" i="40"/>
  <c r="T2397" i="40"/>
  <c r="V2397" i="40"/>
  <c r="J2398" i="40"/>
  <c r="K2398" i="40" s="1"/>
  <c r="U2397" i="40" l="1"/>
  <c r="W2397" i="40" s="1"/>
  <c r="O2398" i="40"/>
  <c r="I2398" i="40" s="1"/>
  <c r="L2398" i="40" s="1"/>
  <c r="R2398" i="40" l="1"/>
  <c r="M2398" i="40"/>
  <c r="P2398" i="40"/>
  <c r="V2398" i="40" s="1"/>
  <c r="Q2398" i="40"/>
  <c r="H2399" i="40" l="1"/>
  <c r="X2399" i="40" s="1"/>
  <c r="N2399" i="40" s="1"/>
  <c r="G2399" i="40" s="1"/>
  <c r="S2398" i="40"/>
  <c r="T2398" i="40"/>
  <c r="J2399" i="40"/>
  <c r="K2399" i="40" s="1"/>
  <c r="U2398" i="40" l="1"/>
  <c r="W2398" i="40" s="1"/>
  <c r="O2399" i="40"/>
  <c r="I2399" i="40" s="1"/>
  <c r="L2399" i="40" s="1"/>
  <c r="R2399" i="40" l="1"/>
  <c r="S2399" i="40" s="1"/>
  <c r="T2399" i="40" s="1"/>
  <c r="M2399" i="40"/>
  <c r="U2399" i="40" s="1"/>
  <c r="P2399" i="40"/>
  <c r="V2399" i="40" s="1"/>
  <c r="Q2399" i="40"/>
  <c r="H2400" i="40" l="1"/>
  <c r="X2400" i="40" s="1"/>
  <c r="N2400" i="40" s="1"/>
  <c r="G2400" i="40" s="1"/>
  <c r="W2399" i="40"/>
  <c r="J2400" i="40"/>
  <c r="K2400" i="40" s="1"/>
  <c r="O2400" i="40" l="1"/>
  <c r="I2400" i="40" l="1"/>
  <c r="L2400" i="40" s="1"/>
  <c r="R2400" i="40"/>
  <c r="S2400" i="40" s="1"/>
  <c r="T2400" i="40" s="1"/>
  <c r="M2400" i="40"/>
  <c r="U2400" i="40" s="1"/>
  <c r="P2400" i="40"/>
  <c r="Q2400" i="40"/>
  <c r="H2401" i="40" l="1"/>
  <c r="X2401" i="40" s="1"/>
  <c r="N2401" i="40" s="1"/>
  <c r="G2401" i="40" s="1"/>
  <c r="W2400" i="40"/>
  <c r="V2400" i="40"/>
  <c r="J2401" i="40"/>
  <c r="K2401" i="40" s="1"/>
  <c r="O2401" i="40" l="1"/>
  <c r="I2401" i="40" l="1"/>
  <c r="L2401" i="40" s="1"/>
  <c r="R2401" i="40"/>
  <c r="S2401" i="40" s="1"/>
  <c r="T2401" i="40" s="1"/>
  <c r="M2401" i="40"/>
  <c r="U2401" i="40" s="1"/>
  <c r="P2401" i="40"/>
  <c r="Q2401" i="40"/>
  <c r="H2402" i="40" l="1"/>
  <c r="X2402" i="40" s="1"/>
  <c r="N2402" i="40" s="1"/>
  <c r="G2402" i="40" s="1"/>
  <c r="W2401" i="40"/>
  <c r="V2401" i="40"/>
  <c r="J2402" i="40"/>
  <c r="K2402" i="40" s="1"/>
  <c r="O2402" i="40" l="1"/>
  <c r="I2402" i="40" l="1"/>
  <c r="L2402" i="40" s="1"/>
  <c r="R2402" i="40"/>
  <c r="S2402" i="40" s="1"/>
  <c r="T2402" i="40" s="1"/>
  <c r="M2402" i="40"/>
  <c r="U2402" i="40" s="1"/>
  <c r="P2402" i="40"/>
  <c r="Q2402" i="40"/>
  <c r="H2403" i="40" l="1"/>
  <c r="X2403" i="40" s="1"/>
  <c r="N2403" i="40" s="1"/>
  <c r="G2403" i="40" s="1"/>
  <c r="W2402" i="40"/>
  <c r="V2402" i="40"/>
  <c r="J2403" i="40"/>
  <c r="K2403" i="40" s="1"/>
  <c r="O2403" i="40" l="1"/>
  <c r="I2403" i="40" l="1"/>
  <c r="L2403" i="40" s="1"/>
  <c r="R2403" i="40"/>
  <c r="S2403" i="40" s="1"/>
  <c r="T2403" i="40" s="1"/>
  <c r="M2403" i="40"/>
  <c r="U2403" i="40" s="1"/>
  <c r="P2403" i="40"/>
  <c r="Q2403" i="40"/>
  <c r="H2404" i="40" l="1"/>
  <c r="X2404" i="40" s="1"/>
  <c r="N2404" i="40" s="1"/>
  <c r="G2404" i="40" s="1"/>
  <c r="W2403" i="40"/>
  <c r="V2403" i="40"/>
  <c r="J2404" i="40"/>
  <c r="K2404" i="40" s="1"/>
  <c r="O2404" i="40" l="1"/>
  <c r="I2404" i="40" l="1"/>
  <c r="L2404" i="40" s="1"/>
  <c r="R2404" i="40"/>
  <c r="S2404" i="40" s="1"/>
  <c r="T2404" i="40" s="1"/>
  <c r="M2404" i="40"/>
  <c r="U2404" i="40" s="1"/>
  <c r="P2404" i="40"/>
  <c r="Q2404" i="40"/>
  <c r="H2405" i="40" l="1"/>
  <c r="X2405" i="40" s="1"/>
  <c r="N2405" i="40" s="1"/>
  <c r="G2405" i="40" s="1"/>
  <c r="W2404" i="40"/>
  <c r="V2404" i="40"/>
  <c r="J2405" i="40" l="1"/>
  <c r="K2405" i="40" s="1"/>
  <c r="O2405" i="40"/>
  <c r="I2405" i="40" l="1"/>
  <c r="L2405" i="40" s="1"/>
  <c r="R2405" i="40"/>
  <c r="S2405" i="40" s="1"/>
  <c r="T2405" i="40" s="1"/>
  <c r="M2405" i="40"/>
  <c r="U2405" i="40" s="1"/>
  <c r="P2405" i="40"/>
  <c r="Q2405" i="40"/>
  <c r="H2406" i="40" l="1"/>
  <c r="X2406" i="40" s="1"/>
  <c r="N2406" i="40" s="1"/>
  <c r="G2406" i="40" s="1"/>
  <c r="W2405" i="40"/>
  <c r="V2405" i="40"/>
  <c r="J2406" i="40"/>
  <c r="K2406" i="40" s="1"/>
  <c r="O2406" i="40" l="1"/>
  <c r="Q2406" i="40"/>
  <c r="H2407" i="40" l="1"/>
  <c r="X2407" i="40" s="1"/>
  <c r="N2407" i="40" s="1"/>
  <c r="G2407" i="40" s="1"/>
  <c r="I2406" i="40"/>
  <c r="R2406" i="40"/>
  <c r="S2406" i="40" s="1"/>
  <c r="T2406" i="40" s="1"/>
  <c r="J2407" i="40"/>
  <c r="K2407" i="40" s="1"/>
  <c r="L2406" i="40"/>
  <c r="M2406" i="40" s="1"/>
  <c r="U2406" i="40" s="1"/>
  <c r="W2406" i="40" s="1"/>
  <c r="P2406" i="40" l="1"/>
  <c r="V2406" i="40"/>
  <c r="O2407" i="40"/>
  <c r="I2407" i="40" s="1"/>
  <c r="L2407" i="40" s="1"/>
  <c r="R2407" i="40" l="1"/>
  <c r="S2407" i="40" s="1"/>
  <c r="T2407" i="40" s="1"/>
  <c r="M2407" i="40"/>
  <c r="U2407" i="40" s="1"/>
  <c r="P2407" i="40"/>
  <c r="V2407" i="40" s="1"/>
  <c r="Q2407" i="40"/>
  <c r="H2408" i="40" l="1"/>
  <c r="X2408" i="40" s="1"/>
  <c r="N2408" i="40" s="1"/>
  <c r="G2408" i="40" s="1"/>
  <c r="W2407" i="40"/>
  <c r="J2408" i="40"/>
  <c r="K2408" i="40" s="1"/>
  <c r="O2408" i="40" l="1"/>
  <c r="I2408" i="40" l="1"/>
  <c r="L2408" i="40" s="1"/>
  <c r="R2408" i="40"/>
  <c r="S2408" i="40" s="1"/>
  <c r="T2408" i="40" s="1"/>
  <c r="M2408" i="40"/>
  <c r="U2408" i="40" s="1"/>
  <c r="P2408" i="40"/>
  <c r="Q2408" i="40"/>
  <c r="H2409" i="40" l="1"/>
  <c r="X2409" i="40" s="1"/>
  <c r="N2409" i="40" s="1"/>
  <c r="G2409" i="40" s="1"/>
  <c r="W2408" i="40"/>
  <c r="V2408" i="40"/>
  <c r="J2409" i="40"/>
  <c r="K2409" i="40" s="1"/>
  <c r="O2409" i="40" l="1"/>
  <c r="I2409" i="40" l="1"/>
  <c r="L2409" i="40" s="1"/>
  <c r="R2409" i="40"/>
  <c r="S2409" i="40" s="1"/>
  <c r="T2409" i="40" s="1"/>
  <c r="M2409" i="40"/>
  <c r="P2409" i="40"/>
  <c r="Q2409" i="40"/>
  <c r="U2409" i="40" l="1"/>
  <c r="H2410" i="40"/>
  <c r="X2410" i="40" s="1"/>
  <c r="N2410" i="40" s="1"/>
  <c r="G2410" i="40" s="1"/>
  <c r="W2409" i="40"/>
  <c r="V2409" i="40"/>
  <c r="J2410" i="40"/>
  <c r="K2410" i="40" s="1"/>
  <c r="O2410" i="40" l="1"/>
  <c r="I2410" i="40" l="1"/>
  <c r="R2410" i="40"/>
  <c r="S2410" i="40" s="1"/>
  <c r="T2410" i="40" s="1"/>
  <c r="L2410" i="40"/>
  <c r="M2410" i="40" s="1"/>
  <c r="U2410" i="40" s="1"/>
  <c r="Q2410" i="40"/>
  <c r="H2411" i="40" l="1"/>
  <c r="X2411" i="40" s="1"/>
  <c r="N2411" i="40" s="1"/>
  <c r="G2411" i="40" s="1"/>
  <c r="W2410" i="40"/>
  <c r="P2410" i="40"/>
  <c r="V2410" i="40" s="1"/>
  <c r="J2411" i="40"/>
  <c r="K2411" i="40" s="1"/>
  <c r="O2411" i="40" l="1"/>
  <c r="I2411" i="40" l="1"/>
  <c r="L2411" i="40" s="1"/>
  <c r="R2411" i="40"/>
  <c r="S2411" i="40" s="1"/>
  <c r="T2411" i="40" s="1"/>
  <c r="M2411" i="40"/>
  <c r="U2411" i="40" s="1"/>
  <c r="P2411" i="40"/>
  <c r="Q2411" i="40"/>
  <c r="H2412" i="40" l="1"/>
  <c r="X2412" i="40" s="1"/>
  <c r="N2412" i="40" s="1"/>
  <c r="G2412" i="40" s="1"/>
  <c r="W2411" i="40"/>
  <c r="V2411" i="40"/>
  <c r="J2412" i="40"/>
  <c r="K2412" i="40" s="1"/>
  <c r="O2412" i="40" l="1"/>
  <c r="Q2412" i="40"/>
  <c r="H2413" i="40" l="1"/>
  <c r="X2413" i="40" s="1"/>
  <c r="N2413" i="40" s="1"/>
  <c r="G2413" i="40" s="1"/>
  <c r="I2412" i="40"/>
  <c r="L2412" i="40" s="1"/>
  <c r="M2412" i="40" s="1"/>
  <c r="R2412" i="40"/>
  <c r="S2412" i="40" s="1"/>
  <c r="T2412" i="40" s="1"/>
  <c r="J2413" i="40"/>
  <c r="K2413" i="40" s="1"/>
  <c r="P2412" i="40"/>
  <c r="U2412" i="40" l="1"/>
  <c r="W2412" i="40" s="1"/>
  <c r="V2412" i="40"/>
  <c r="O2413" i="40"/>
  <c r="I2413" i="40" s="1"/>
  <c r="L2413" i="40" s="1"/>
  <c r="R2413" i="40" l="1"/>
  <c r="S2413" i="40" s="1"/>
  <c r="T2413" i="40" s="1"/>
  <c r="M2413" i="40"/>
  <c r="U2413" i="40" s="1"/>
  <c r="P2413" i="40"/>
  <c r="V2413" i="40" s="1"/>
  <c r="Q2413" i="40"/>
  <c r="H2414" i="40" l="1"/>
  <c r="X2414" i="40" s="1"/>
  <c r="N2414" i="40" s="1"/>
  <c r="G2414" i="40" s="1"/>
  <c r="W2413" i="40"/>
  <c r="J2414" i="40"/>
  <c r="K2414" i="40" s="1"/>
  <c r="O2414" i="40" l="1"/>
  <c r="I2414" i="40" l="1"/>
  <c r="L2414" i="40" s="1"/>
  <c r="R2414" i="40"/>
  <c r="S2414" i="40" s="1"/>
  <c r="T2414" i="40" s="1"/>
  <c r="M2414" i="40"/>
  <c r="P2414" i="40"/>
  <c r="Q2414" i="40"/>
  <c r="H2415" i="40" l="1"/>
  <c r="X2415" i="40" s="1"/>
  <c r="N2415" i="40" s="1"/>
  <c r="G2415" i="40" s="1"/>
  <c r="U2414" i="40"/>
  <c r="W2414" i="40" s="1"/>
  <c r="V2414" i="40"/>
  <c r="J2415" i="40"/>
  <c r="K2415" i="40" s="1"/>
  <c r="O2415" i="40" l="1"/>
  <c r="I2415" i="40" l="1"/>
  <c r="L2415" i="40" s="1"/>
  <c r="R2415" i="40"/>
  <c r="S2415" i="40" s="1"/>
  <c r="T2415" i="40" s="1"/>
  <c r="M2415" i="40"/>
  <c r="U2415" i="40" s="1"/>
  <c r="P2415" i="40"/>
  <c r="Q2415" i="40"/>
  <c r="H2416" i="40" l="1"/>
  <c r="X2416" i="40" s="1"/>
  <c r="N2416" i="40" s="1"/>
  <c r="G2416" i="40" s="1"/>
  <c r="W2415" i="40"/>
  <c r="V2415" i="40"/>
  <c r="J2416" i="40"/>
  <c r="K2416" i="40" s="1"/>
  <c r="O2416" i="40" l="1"/>
  <c r="I2416" i="40" l="1"/>
  <c r="L2416" i="40" s="1"/>
  <c r="R2416" i="40"/>
  <c r="S2416" i="40" s="1"/>
  <c r="T2416" i="40" s="1"/>
  <c r="M2416" i="40"/>
  <c r="U2416" i="40" s="1"/>
  <c r="P2416" i="40"/>
  <c r="Q2416" i="40"/>
  <c r="H2417" i="40" l="1"/>
  <c r="X2417" i="40" s="1"/>
  <c r="N2417" i="40" s="1"/>
  <c r="G2417" i="40" s="1"/>
  <c r="W2416" i="40"/>
  <c r="V2416" i="40"/>
  <c r="J2417" i="40"/>
  <c r="K2417" i="40" s="1"/>
  <c r="O2417" i="40" l="1"/>
  <c r="I2417" i="40" l="1"/>
  <c r="L2417" i="40" s="1"/>
  <c r="R2417" i="40"/>
  <c r="M2417" i="40"/>
  <c r="P2417" i="40"/>
  <c r="Q2417" i="40"/>
  <c r="H2418" i="40" l="1"/>
  <c r="X2418" i="40" s="1"/>
  <c r="N2418" i="40" s="1"/>
  <c r="G2418" i="40" s="1"/>
  <c r="S2417" i="40"/>
  <c r="T2417" i="40" s="1"/>
  <c r="V2417" i="40"/>
  <c r="J2418" i="40"/>
  <c r="K2418" i="40" s="1"/>
  <c r="U2417" i="40" l="1"/>
  <c r="W2417" i="40" s="1"/>
  <c r="O2418" i="40"/>
  <c r="I2418" i="40" s="1"/>
  <c r="L2418" i="40" s="1"/>
  <c r="R2418" i="40" l="1"/>
  <c r="M2418" i="40"/>
  <c r="P2418" i="40"/>
  <c r="V2418" i="40" s="1"/>
  <c r="Q2418" i="40"/>
  <c r="H2419" i="40" l="1"/>
  <c r="X2419" i="40" s="1"/>
  <c r="N2419" i="40" s="1"/>
  <c r="G2419" i="40" s="1"/>
  <c r="S2418" i="40"/>
  <c r="T2418" i="40" s="1"/>
  <c r="J2419" i="40"/>
  <c r="K2419" i="40" s="1"/>
  <c r="U2418" i="40" l="1"/>
  <c r="W2418" i="40" s="1"/>
  <c r="O2419" i="40"/>
  <c r="I2419" i="40" s="1"/>
  <c r="L2419" i="40" s="1"/>
  <c r="R2419" i="40" l="1"/>
  <c r="S2419" i="40" s="1"/>
  <c r="T2419" i="40" s="1"/>
  <c r="M2419" i="40"/>
  <c r="U2419" i="40" s="1"/>
  <c r="P2419" i="40"/>
  <c r="V2419" i="40" s="1"/>
  <c r="Q2419" i="40"/>
  <c r="H2420" i="40" l="1"/>
  <c r="X2420" i="40" s="1"/>
  <c r="N2420" i="40" s="1"/>
  <c r="G2420" i="40" s="1"/>
  <c r="W2419" i="40"/>
  <c r="J2420" i="40"/>
  <c r="K2420" i="40" s="1"/>
  <c r="O2420" i="40" l="1"/>
  <c r="I2420" i="40" l="1"/>
  <c r="L2420" i="40" s="1"/>
  <c r="R2420" i="40"/>
  <c r="S2420" i="40" s="1"/>
  <c r="T2420" i="40" s="1"/>
  <c r="M2420" i="40"/>
  <c r="P2420" i="40"/>
  <c r="Q2420" i="40"/>
  <c r="U2420" i="40" l="1"/>
  <c r="H2421" i="40"/>
  <c r="X2421" i="40" s="1"/>
  <c r="N2421" i="40" s="1"/>
  <c r="G2421" i="40" s="1"/>
  <c r="W2420" i="40"/>
  <c r="V2420" i="40"/>
  <c r="J2421" i="40"/>
  <c r="K2421" i="40" s="1"/>
  <c r="O2421" i="40" l="1"/>
  <c r="I2421" i="40" l="1"/>
  <c r="L2421" i="40" s="1"/>
  <c r="R2421" i="40"/>
  <c r="S2421" i="40" s="1"/>
  <c r="T2421" i="40" s="1"/>
  <c r="M2421" i="40"/>
  <c r="U2421" i="40" s="1"/>
  <c r="P2421" i="40"/>
  <c r="Q2421" i="40"/>
  <c r="H2422" i="40" l="1"/>
  <c r="X2422" i="40" s="1"/>
  <c r="N2422" i="40" s="1"/>
  <c r="G2422" i="40" s="1"/>
  <c r="W2421" i="40"/>
  <c r="V2421" i="40"/>
  <c r="J2422" i="40"/>
  <c r="K2422" i="40" s="1"/>
  <c r="O2422" i="40" l="1"/>
  <c r="I2422" i="40" l="1"/>
  <c r="L2422" i="40" s="1"/>
  <c r="R2422" i="40"/>
  <c r="S2422" i="40" s="1"/>
  <c r="T2422" i="40" s="1"/>
  <c r="M2422" i="40"/>
  <c r="U2422" i="40" s="1"/>
  <c r="P2422" i="40"/>
  <c r="Q2422" i="40"/>
  <c r="H2423" i="40" l="1"/>
  <c r="X2423" i="40" s="1"/>
  <c r="N2423" i="40" s="1"/>
  <c r="G2423" i="40" s="1"/>
  <c r="W2422" i="40"/>
  <c r="V2422" i="40"/>
  <c r="J2423" i="40"/>
  <c r="K2423" i="40" s="1"/>
  <c r="O2423" i="40" l="1"/>
  <c r="I2423" i="40" l="1"/>
  <c r="L2423" i="40" s="1"/>
  <c r="R2423" i="40"/>
  <c r="S2423" i="40" s="1"/>
  <c r="T2423" i="40" s="1"/>
  <c r="M2423" i="40"/>
  <c r="U2423" i="40" s="1"/>
  <c r="P2423" i="40"/>
  <c r="Q2423" i="40"/>
  <c r="H2424" i="40" l="1"/>
  <c r="X2424" i="40" s="1"/>
  <c r="N2424" i="40" s="1"/>
  <c r="G2424" i="40" s="1"/>
  <c r="W2423" i="40"/>
  <c r="V2423" i="40"/>
  <c r="J2424" i="40"/>
  <c r="K2424" i="40" s="1"/>
  <c r="O2424" i="40" l="1"/>
  <c r="I2424" i="40" l="1"/>
  <c r="L2424" i="40" s="1"/>
  <c r="R2424" i="40"/>
  <c r="S2424" i="40" s="1"/>
  <c r="T2424" i="40" s="1"/>
  <c r="M2424" i="40"/>
  <c r="U2424" i="40" s="1"/>
  <c r="P2424" i="40"/>
  <c r="Q2424" i="40"/>
  <c r="H2425" i="40" l="1"/>
  <c r="X2425" i="40" s="1"/>
  <c r="N2425" i="40" s="1"/>
  <c r="G2425" i="40" s="1"/>
  <c r="W2424" i="40"/>
  <c r="V2424" i="40"/>
  <c r="J2425" i="40"/>
  <c r="K2425" i="40" s="1"/>
  <c r="O2425" i="40" l="1"/>
  <c r="I2425" i="40" l="1"/>
  <c r="L2425" i="40" s="1"/>
  <c r="R2425" i="40"/>
  <c r="S2425" i="40" s="1"/>
  <c r="T2425" i="40" s="1"/>
  <c r="M2425" i="40"/>
  <c r="U2425" i="40" s="1"/>
  <c r="P2425" i="40"/>
  <c r="Q2425" i="40"/>
  <c r="H2426" i="40" l="1"/>
  <c r="X2426" i="40" s="1"/>
  <c r="N2426" i="40" s="1"/>
  <c r="G2426" i="40" s="1"/>
  <c r="W2425" i="40"/>
  <c r="V2425" i="40"/>
  <c r="J2426" i="40"/>
  <c r="K2426" i="40" s="1"/>
  <c r="O2426" i="40" l="1"/>
  <c r="Q2426" i="40"/>
  <c r="H2427" i="40" l="1"/>
  <c r="X2427" i="40" s="1"/>
  <c r="N2427" i="40" s="1"/>
  <c r="G2427" i="40" s="1"/>
  <c r="I2426" i="40"/>
  <c r="L2426" i="40" s="1"/>
  <c r="R2426" i="40"/>
  <c r="S2426" i="40" s="1"/>
  <c r="T2426" i="40" s="1"/>
  <c r="J2427" i="40"/>
  <c r="K2427" i="40" s="1"/>
  <c r="M2426" i="40"/>
  <c r="U2426" i="40" s="1"/>
  <c r="W2426" i="40" s="1"/>
  <c r="P2426" i="40"/>
  <c r="V2426" i="40" l="1"/>
  <c r="O2427" i="40"/>
  <c r="I2427" i="40" s="1"/>
  <c r="L2427" i="40" s="1"/>
  <c r="R2427" i="40" l="1"/>
  <c r="S2427" i="40" s="1"/>
  <c r="T2427" i="40" s="1"/>
  <c r="M2427" i="40"/>
  <c r="U2427" i="40" s="1"/>
  <c r="P2427" i="40"/>
  <c r="V2427" i="40" s="1"/>
  <c r="Q2427" i="40"/>
  <c r="H2428" i="40" l="1"/>
  <c r="X2428" i="40" s="1"/>
  <c r="N2428" i="40" s="1"/>
  <c r="G2428" i="40" s="1"/>
  <c r="W2427" i="40"/>
  <c r="J2428" i="40"/>
  <c r="K2428" i="40" s="1"/>
  <c r="O2428" i="40" l="1"/>
  <c r="I2428" i="40" l="1"/>
  <c r="L2428" i="40" s="1"/>
  <c r="R2428" i="40"/>
  <c r="S2428" i="40" s="1"/>
  <c r="T2428" i="40" s="1"/>
  <c r="M2428" i="40"/>
  <c r="U2428" i="40" s="1"/>
  <c r="P2428" i="40"/>
  <c r="Q2428" i="40"/>
  <c r="H2429" i="40" l="1"/>
  <c r="X2429" i="40" s="1"/>
  <c r="N2429" i="40" s="1"/>
  <c r="G2429" i="40" s="1"/>
  <c r="W2428" i="40"/>
  <c r="V2428" i="40"/>
  <c r="J2429" i="40"/>
  <c r="K2429" i="40" s="1"/>
  <c r="O2429" i="40" l="1"/>
  <c r="I2429" i="40" l="1"/>
  <c r="L2429" i="40" s="1"/>
  <c r="R2429" i="40"/>
  <c r="S2429" i="40" s="1"/>
  <c r="T2429" i="40" s="1"/>
  <c r="M2429" i="40"/>
  <c r="U2429" i="40" s="1"/>
  <c r="P2429" i="40"/>
  <c r="Q2429" i="40"/>
  <c r="H2430" i="40" l="1"/>
  <c r="X2430" i="40" s="1"/>
  <c r="N2430" i="40" s="1"/>
  <c r="G2430" i="40" s="1"/>
  <c r="W2429" i="40"/>
  <c r="V2429" i="40"/>
  <c r="J2430" i="40"/>
  <c r="K2430" i="40" s="1"/>
  <c r="O2430" i="40" l="1"/>
  <c r="I2430" i="40" l="1"/>
  <c r="L2430" i="40" s="1"/>
  <c r="R2430" i="40"/>
  <c r="S2430" i="40" s="1"/>
  <c r="T2430" i="40" s="1"/>
  <c r="M2430" i="40"/>
  <c r="U2430" i="40" s="1"/>
  <c r="P2430" i="40"/>
  <c r="Q2430" i="40"/>
  <c r="H2431" i="40" l="1"/>
  <c r="X2431" i="40" s="1"/>
  <c r="N2431" i="40" s="1"/>
  <c r="G2431" i="40" s="1"/>
  <c r="W2430" i="40"/>
  <c r="V2430" i="40"/>
  <c r="J2431" i="40"/>
  <c r="K2431" i="40" s="1"/>
  <c r="O2431" i="40" l="1"/>
  <c r="I2431" i="40" l="1"/>
  <c r="L2431" i="40" s="1"/>
  <c r="R2431" i="40"/>
  <c r="S2431" i="40" s="1"/>
  <c r="T2431" i="40" s="1"/>
  <c r="M2431" i="40"/>
  <c r="U2431" i="40" s="1"/>
  <c r="P2431" i="40"/>
  <c r="Q2431" i="40"/>
  <c r="H2432" i="40" l="1"/>
  <c r="X2432" i="40" s="1"/>
  <c r="N2432" i="40" s="1"/>
  <c r="G2432" i="40" s="1"/>
  <c r="W2431" i="40"/>
  <c r="V2431" i="40"/>
  <c r="J2432" i="40"/>
  <c r="K2432" i="40" s="1"/>
  <c r="O2432" i="40" l="1"/>
  <c r="Q2432" i="40"/>
  <c r="H2433" i="40" l="1"/>
  <c r="X2433" i="40" s="1"/>
  <c r="N2433" i="40" s="1"/>
  <c r="G2433" i="40" s="1"/>
  <c r="I2432" i="40"/>
  <c r="L2432" i="40" s="1"/>
  <c r="R2432" i="40"/>
  <c r="S2432" i="40" s="1"/>
  <c r="T2432" i="40" s="1"/>
  <c r="J2433" i="40"/>
  <c r="K2433" i="40" s="1"/>
  <c r="M2432" i="40"/>
  <c r="U2432" i="40" s="1"/>
  <c r="W2432" i="40" s="1"/>
  <c r="P2432" i="40"/>
  <c r="V2432" i="40" l="1"/>
  <c r="O2433" i="40"/>
  <c r="I2433" i="40" s="1"/>
  <c r="L2433" i="40" s="1"/>
  <c r="R2433" i="40" l="1"/>
  <c r="S2433" i="40" s="1"/>
  <c r="T2433" i="40" s="1"/>
  <c r="M2433" i="40"/>
  <c r="U2433" i="40" s="1"/>
  <c r="P2433" i="40"/>
  <c r="V2433" i="40" s="1"/>
  <c r="Q2433" i="40"/>
  <c r="H2434" i="40" l="1"/>
  <c r="X2434" i="40" s="1"/>
  <c r="N2434" i="40" s="1"/>
  <c r="G2434" i="40" s="1"/>
  <c r="W2433" i="40"/>
  <c r="J2434" i="40"/>
  <c r="K2434" i="40" s="1"/>
  <c r="O2434" i="40" l="1"/>
  <c r="I2434" i="40" l="1"/>
  <c r="L2434" i="40" s="1"/>
  <c r="R2434" i="40"/>
  <c r="S2434" i="40" s="1"/>
  <c r="T2434" i="40" s="1"/>
  <c r="M2434" i="40"/>
  <c r="U2434" i="40" s="1"/>
  <c r="P2434" i="40"/>
  <c r="Q2434" i="40"/>
  <c r="H2435" i="40" l="1"/>
  <c r="X2435" i="40" s="1"/>
  <c r="N2435" i="40" s="1"/>
  <c r="G2435" i="40" s="1"/>
  <c r="W2434" i="40"/>
  <c r="V2434" i="40"/>
  <c r="J2435" i="40"/>
  <c r="K2435" i="40" s="1"/>
  <c r="O2435" i="40" l="1"/>
  <c r="I2435" i="40" l="1"/>
  <c r="L2435" i="40" s="1"/>
  <c r="R2435" i="40"/>
  <c r="S2435" i="40" s="1"/>
  <c r="T2435" i="40" s="1"/>
  <c r="M2435" i="40"/>
  <c r="U2435" i="40" s="1"/>
  <c r="P2435" i="40"/>
  <c r="Q2435" i="40"/>
  <c r="H2436" i="40" l="1"/>
  <c r="X2436" i="40" s="1"/>
  <c r="N2436" i="40" s="1"/>
  <c r="G2436" i="40" s="1"/>
  <c r="W2435" i="40"/>
  <c r="V2435" i="40"/>
  <c r="J2436" i="40"/>
  <c r="K2436" i="40" s="1"/>
  <c r="O2436" i="40" l="1"/>
  <c r="I2436" i="40" l="1"/>
  <c r="L2436" i="40" s="1"/>
  <c r="R2436" i="40"/>
  <c r="S2436" i="40" s="1"/>
  <c r="T2436" i="40" s="1"/>
  <c r="M2436" i="40"/>
  <c r="U2436" i="40" s="1"/>
  <c r="P2436" i="40"/>
  <c r="Q2436" i="40"/>
  <c r="H2437" i="40" l="1"/>
  <c r="X2437" i="40" s="1"/>
  <c r="N2437" i="40" s="1"/>
  <c r="G2437" i="40" s="1"/>
  <c r="W2436" i="40"/>
  <c r="V2436" i="40"/>
  <c r="J2437" i="40"/>
  <c r="K2437" i="40" s="1"/>
  <c r="O2437" i="40" l="1"/>
  <c r="I2437" i="40" l="1"/>
  <c r="L2437" i="40" s="1"/>
  <c r="R2437" i="40"/>
  <c r="S2437" i="40" s="1"/>
  <c r="T2437" i="40" s="1"/>
  <c r="M2437" i="40"/>
  <c r="U2437" i="40" s="1"/>
  <c r="P2437" i="40"/>
  <c r="Q2437" i="40"/>
  <c r="H2438" i="40" l="1"/>
  <c r="X2438" i="40" s="1"/>
  <c r="N2438" i="40" s="1"/>
  <c r="G2438" i="40" s="1"/>
  <c r="W2437" i="40"/>
  <c r="V2437" i="40"/>
  <c r="J2438" i="40"/>
  <c r="K2438" i="40" s="1"/>
  <c r="O2438" i="40" l="1"/>
  <c r="I2438" i="40" l="1"/>
  <c r="L2438" i="40" s="1"/>
  <c r="R2438" i="40"/>
  <c r="S2438" i="40" s="1"/>
  <c r="T2438" i="40" s="1"/>
  <c r="M2438" i="40"/>
  <c r="U2438" i="40" s="1"/>
  <c r="P2438" i="40"/>
  <c r="Q2438" i="40"/>
  <c r="H2439" i="40" l="1"/>
  <c r="X2439" i="40" s="1"/>
  <c r="N2439" i="40" s="1"/>
  <c r="G2439" i="40" s="1"/>
  <c r="W2438" i="40"/>
  <c r="V2438" i="40"/>
  <c r="J2439" i="40"/>
  <c r="K2439" i="40" s="1"/>
  <c r="O2439" i="40" l="1"/>
  <c r="I2439" i="40" l="1"/>
  <c r="L2439" i="40" s="1"/>
  <c r="R2439" i="40"/>
  <c r="S2439" i="40" s="1"/>
  <c r="T2439" i="40" s="1"/>
  <c r="M2439" i="40"/>
  <c r="P2439" i="40"/>
  <c r="Q2439" i="40"/>
  <c r="H2440" i="40" l="1"/>
  <c r="X2440" i="40" s="1"/>
  <c r="N2440" i="40" s="1"/>
  <c r="G2440" i="40" s="1"/>
  <c r="U2439" i="40"/>
  <c r="W2439" i="40" s="1"/>
  <c r="V2439" i="40"/>
  <c r="J2440" i="40"/>
  <c r="K2440" i="40" s="1"/>
  <c r="O2440" i="40" l="1"/>
  <c r="I2440" i="40" s="1"/>
  <c r="L2440" i="40" s="1"/>
  <c r="Q2440" i="40"/>
  <c r="H2441" i="40" l="1"/>
  <c r="X2441" i="40" s="1"/>
  <c r="N2441" i="40" s="1"/>
  <c r="G2441" i="40" s="1"/>
  <c r="R2440" i="40"/>
  <c r="S2440" i="40" s="1"/>
  <c r="T2440" i="40" s="1"/>
  <c r="J2441" i="40"/>
  <c r="K2441" i="40" s="1"/>
  <c r="M2440" i="40"/>
  <c r="P2440" i="40"/>
  <c r="V2440" i="40" s="1"/>
  <c r="U2440" i="40" l="1"/>
  <c r="W2440" i="40" s="1"/>
  <c r="O2441" i="40"/>
  <c r="I2441" i="40" s="1"/>
  <c r="R2441" i="40" l="1"/>
  <c r="S2441" i="40" s="1"/>
  <c r="T2441" i="40" s="1"/>
  <c r="L2441" i="40"/>
  <c r="Q2441" i="40"/>
  <c r="H2442" i="40" l="1"/>
  <c r="X2442" i="40" s="1"/>
  <c r="N2442" i="40" s="1"/>
  <c r="G2442" i="40" s="1"/>
  <c r="P2441" i="40"/>
  <c r="V2441" i="40" s="1"/>
  <c r="J2442" i="40"/>
  <c r="K2442" i="40" s="1"/>
  <c r="M2441" i="40"/>
  <c r="U2441" i="40" s="1"/>
  <c r="W2441" i="40" s="1"/>
  <c r="O2442" i="40" l="1"/>
  <c r="I2442" i="40" l="1"/>
  <c r="L2442" i="40" s="1"/>
  <c r="R2442" i="40"/>
  <c r="S2442" i="40" s="1"/>
  <c r="T2442" i="40" s="1"/>
  <c r="M2442" i="40"/>
  <c r="U2442" i="40" s="1"/>
  <c r="P2442" i="40"/>
  <c r="Q2442" i="40"/>
  <c r="H2443" i="40" l="1"/>
  <c r="X2443" i="40" s="1"/>
  <c r="N2443" i="40" s="1"/>
  <c r="G2443" i="40" s="1"/>
  <c r="W2442" i="40"/>
  <c r="V2442" i="40"/>
  <c r="J2443" i="40"/>
  <c r="K2443" i="40" s="1"/>
  <c r="O2443" i="40" l="1"/>
  <c r="I2443" i="40" l="1"/>
  <c r="L2443" i="40" s="1"/>
  <c r="R2443" i="40"/>
  <c r="S2443" i="40" s="1"/>
  <c r="T2443" i="40" s="1"/>
  <c r="M2443" i="40"/>
  <c r="U2443" i="40" s="1"/>
  <c r="P2443" i="40"/>
  <c r="Q2443" i="40"/>
  <c r="H2444" i="40" l="1"/>
  <c r="X2444" i="40" s="1"/>
  <c r="N2444" i="40" s="1"/>
  <c r="G2444" i="40" s="1"/>
  <c r="W2443" i="40"/>
  <c r="V2443" i="40"/>
  <c r="J2444" i="40"/>
  <c r="K2444" i="40" s="1"/>
  <c r="O2444" i="40" l="1"/>
  <c r="I2444" i="40" l="1"/>
  <c r="L2444" i="40" s="1"/>
  <c r="R2444" i="40"/>
  <c r="S2444" i="40" s="1"/>
  <c r="T2444" i="40" s="1"/>
  <c r="M2444" i="40"/>
  <c r="U2444" i="40" s="1"/>
  <c r="P2444" i="40"/>
  <c r="Q2444" i="40"/>
  <c r="H2445" i="40" l="1"/>
  <c r="X2445" i="40" s="1"/>
  <c r="N2445" i="40" s="1"/>
  <c r="G2445" i="40" s="1"/>
  <c r="W2444" i="40"/>
  <c r="V2444" i="40"/>
  <c r="J2445" i="40"/>
  <c r="K2445" i="40" s="1"/>
  <c r="O2445" i="40" l="1"/>
  <c r="I2445" i="40" l="1"/>
  <c r="L2445" i="40" s="1"/>
  <c r="R2445" i="40"/>
  <c r="M2445" i="40"/>
  <c r="P2445" i="40"/>
  <c r="Q2445" i="40"/>
  <c r="H2446" i="40" l="1"/>
  <c r="X2446" i="40" s="1"/>
  <c r="N2446" i="40" s="1"/>
  <c r="G2446" i="40" s="1"/>
  <c r="S2445" i="40"/>
  <c r="T2445" i="40" s="1"/>
  <c r="V2445" i="40"/>
  <c r="J2446" i="40"/>
  <c r="K2446" i="40" s="1"/>
  <c r="U2445" i="40" l="1"/>
  <c r="W2445" i="40" s="1"/>
  <c r="O2446" i="40"/>
  <c r="I2446" i="40" s="1"/>
  <c r="L2446" i="40" s="1"/>
  <c r="R2446" i="40" l="1"/>
  <c r="S2446" i="40" s="1"/>
  <c r="T2446" i="40" s="1"/>
  <c r="M2446" i="40"/>
  <c r="U2446" i="40" s="1"/>
  <c r="P2446" i="40"/>
  <c r="V2446" i="40" s="1"/>
  <c r="Q2446" i="40"/>
  <c r="H2447" i="40" l="1"/>
  <c r="X2447" i="40" s="1"/>
  <c r="N2447" i="40" s="1"/>
  <c r="G2447" i="40" s="1"/>
  <c r="W2446" i="40"/>
  <c r="J2447" i="40"/>
  <c r="K2447" i="40" s="1"/>
  <c r="O2447" i="40" l="1"/>
  <c r="I2447" i="40" l="1"/>
  <c r="L2447" i="40" s="1"/>
  <c r="R2447" i="40"/>
  <c r="S2447" i="40" s="1"/>
  <c r="T2447" i="40" s="1"/>
  <c r="M2447" i="40"/>
  <c r="P2447" i="40"/>
  <c r="Q2447" i="40"/>
  <c r="H2448" i="40" l="1"/>
  <c r="X2448" i="40" s="1"/>
  <c r="N2448" i="40" s="1"/>
  <c r="G2448" i="40" s="1"/>
  <c r="U2447" i="40"/>
  <c r="W2447" i="40" s="1"/>
  <c r="V2447" i="40"/>
  <c r="J2448" i="40"/>
  <c r="K2448" i="40" s="1"/>
  <c r="O2448" i="40" l="1"/>
  <c r="I2448" i="40" s="1"/>
  <c r="L2448" i="40" s="1"/>
  <c r="R2448" i="40" l="1"/>
  <c r="S2448" i="40" s="1"/>
  <c r="T2448" i="40" s="1"/>
  <c r="M2448" i="40"/>
  <c r="U2448" i="40" s="1"/>
  <c r="P2448" i="40"/>
  <c r="V2448" i="40" s="1"/>
  <c r="Q2448" i="40"/>
  <c r="H2449" i="40" l="1"/>
  <c r="X2449" i="40" s="1"/>
  <c r="N2449" i="40" s="1"/>
  <c r="G2449" i="40" s="1"/>
  <c r="W2448" i="40"/>
  <c r="J2449" i="40"/>
  <c r="K2449" i="40" s="1"/>
  <c r="O2449" i="40" l="1"/>
  <c r="I2449" i="40" l="1"/>
  <c r="R2449" i="40"/>
  <c r="S2449" i="40" s="1"/>
  <c r="T2449" i="40" s="1"/>
  <c r="L2449" i="40"/>
  <c r="Q2449" i="40"/>
  <c r="H2450" i="40" l="1"/>
  <c r="X2450" i="40" s="1"/>
  <c r="N2450" i="40" s="1"/>
  <c r="G2450" i="40" s="1"/>
  <c r="P2449" i="40"/>
  <c r="V2449" i="40" s="1"/>
  <c r="J2450" i="40"/>
  <c r="K2450" i="40" s="1"/>
  <c r="M2449" i="40"/>
  <c r="U2449" i="40" s="1"/>
  <c r="W2449" i="40" s="1"/>
  <c r="O2450" i="40" l="1"/>
  <c r="I2450" i="40" l="1"/>
  <c r="R2450" i="40"/>
  <c r="S2450" i="40" s="1"/>
  <c r="T2450" i="40" s="1"/>
  <c r="L2450" i="40"/>
  <c r="Q2450" i="40"/>
  <c r="H2451" i="40" l="1"/>
  <c r="X2451" i="40" s="1"/>
  <c r="N2451" i="40" s="1"/>
  <c r="G2451" i="40" s="1"/>
  <c r="P2450" i="40"/>
  <c r="V2450" i="40" s="1"/>
  <c r="J2451" i="40"/>
  <c r="K2451" i="40" s="1"/>
  <c r="M2450" i="40"/>
  <c r="U2450" i="40" s="1"/>
  <c r="W2450" i="40" s="1"/>
  <c r="O2451" i="40" l="1"/>
  <c r="I2451" i="40" l="1"/>
  <c r="L2451" i="40" s="1"/>
  <c r="R2451" i="40"/>
  <c r="S2451" i="40" s="1"/>
  <c r="T2451" i="40" s="1"/>
  <c r="M2451" i="40"/>
  <c r="P2451" i="40"/>
  <c r="Q2451" i="40"/>
  <c r="U2451" i="40" l="1"/>
  <c r="H2452" i="40"/>
  <c r="X2452" i="40" s="1"/>
  <c r="N2452" i="40" s="1"/>
  <c r="G2452" i="40" s="1"/>
  <c r="W2451" i="40"/>
  <c r="V2451" i="40"/>
  <c r="J2452" i="40"/>
  <c r="K2452" i="40" s="1"/>
  <c r="O2452" i="40" l="1"/>
  <c r="I2452" i="40" l="1"/>
  <c r="L2452" i="40" s="1"/>
  <c r="R2452" i="40"/>
  <c r="S2452" i="40" s="1"/>
  <c r="T2452" i="40" s="1"/>
  <c r="M2452" i="40"/>
  <c r="P2452" i="40"/>
  <c r="Q2452" i="40"/>
  <c r="U2452" i="40" l="1"/>
  <c r="H2453" i="40"/>
  <c r="X2453" i="40" s="1"/>
  <c r="N2453" i="40" s="1"/>
  <c r="G2453" i="40" s="1"/>
  <c r="W2452" i="40"/>
  <c r="V2452" i="40"/>
  <c r="J2453" i="40"/>
  <c r="K2453" i="40" s="1"/>
  <c r="O2453" i="40" l="1"/>
  <c r="I2453" i="40" l="1"/>
  <c r="L2453" i="40" s="1"/>
  <c r="R2453" i="40"/>
  <c r="S2453" i="40" s="1"/>
  <c r="T2453" i="40" s="1"/>
  <c r="M2453" i="40"/>
  <c r="U2453" i="40" s="1"/>
  <c r="P2453" i="40"/>
  <c r="Q2453" i="40"/>
  <c r="H2454" i="40" l="1"/>
  <c r="X2454" i="40" s="1"/>
  <c r="N2454" i="40" s="1"/>
  <c r="G2454" i="40" s="1"/>
  <c r="W2453" i="40"/>
  <c r="V2453" i="40"/>
  <c r="J2454" i="40"/>
  <c r="K2454" i="40" s="1"/>
  <c r="O2454" i="40" l="1"/>
  <c r="I2454" i="40" l="1"/>
  <c r="L2454" i="40" s="1"/>
  <c r="R2454" i="40"/>
  <c r="M2454" i="40"/>
  <c r="P2454" i="40"/>
  <c r="Q2454" i="40"/>
  <c r="S2454" i="40" l="1"/>
  <c r="T2454" i="40"/>
  <c r="H2455" i="40"/>
  <c r="X2455" i="40" s="1"/>
  <c r="N2455" i="40" s="1"/>
  <c r="G2455" i="40" s="1"/>
  <c r="U2454" i="40"/>
  <c r="W2454" i="40" s="1"/>
  <c r="V2454" i="40"/>
  <c r="J2455" i="40"/>
  <c r="K2455" i="40" s="1"/>
  <c r="O2455" i="40" l="1"/>
  <c r="I2455" i="40" s="1"/>
  <c r="L2455" i="40" s="1"/>
  <c r="R2455" i="40" l="1"/>
  <c r="S2455" i="40" s="1"/>
  <c r="T2455" i="40" s="1"/>
  <c r="M2455" i="40"/>
  <c r="U2455" i="40" s="1"/>
  <c r="P2455" i="40"/>
  <c r="V2455" i="40" s="1"/>
  <c r="Q2455" i="40"/>
  <c r="H2456" i="40" l="1"/>
  <c r="X2456" i="40" s="1"/>
  <c r="N2456" i="40" s="1"/>
  <c r="G2456" i="40" s="1"/>
  <c r="W2455" i="40"/>
  <c r="J2456" i="40"/>
  <c r="K2456" i="40" s="1"/>
  <c r="O2456" i="40" l="1"/>
  <c r="I2456" i="40" l="1"/>
  <c r="L2456" i="40" s="1"/>
  <c r="R2456" i="40"/>
  <c r="S2456" i="40" s="1"/>
  <c r="T2456" i="40" s="1"/>
  <c r="M2456" i="40"/>
  <c r="P2456" i="40"/>
  <c r="Q2456" i="40"/>
  <c r="U2456" i="40" l="1"/>
  <c r="H2457" i="40"/>
  <c r="X2457" i="40" s="1"/>
  <c r="N2457" i="40" s="1"/>
  <c r="G2457" i="40" s="1"/>
  <c r="W2456" i="40"/>
  <c r="V2456" i="40"/>
  <c r="J2457" i="40"/>
  <c r="K2457" i="40" s="1"/>
  <c r="O2457" i="40" l="1"/>
  <c r="I2457" i="40" l="1"/>
  <c r="L2457" i="40" s="1"/>
  <c r="R2457" i="40"/>
  <c r="S2457" i="40" s="1"/>
  <c r="T2457" i="40" s="1"/>
  <c r="M2457" i="40"/>
  <c r="U2457" i="40" s="1"/>
  <c r="P2457" i="40"/>
  <c r="Q2457" i="40"/>
  <c r="H2458" i="40" l="1"/>
  <c r="X2458" i="40" s="1"/>
  <c r="N2458" i="40" s="1"/>
  <c r="G2458" i="40" s="1"/>
  <c r="W2457" i="40"/>
  <c r="V2457" i="40"/>
  <c r="J2458" i="40"/>
  <c r="K2458" i="40" s="1"/>
  <c r="O2458" i="40" l="1"/>
  <c r="I2458" i="40" l="1"/>
  <c r="L2458" i="40" s="1"/>
  <c r="R2458" i="40"/>
  <c r="S2458" i="40" s="1"/>
  <c r="T2458" i="40" s="1"/>
  <c r="M2458" i="40"/>
  <c r="U2458" i="40" s="1"/>
  <c r="P2458" i="40"/>
  <c r="Q2458" i="40"/>
  <c r="H2459" i="40" l="1"/>
  <c r="X2459" i="40" s="1"/>
  <c r="N2459" i="40" s="1"/>
  <c r="G2459" i="40" s="1"/>
  <c r="W2458" i="40"/>
  <c r="V2458" i="40"/>
  <c r="J2459" i="40"/>
  <c r="K2459" i="40" s="1"/>
  <c r="O2459" i="40" l="1"/>
  <c r="I2459" i="40" l="1"/>
  <c r="R2459" i="40"/>
  <c r="S2459" i="40" s="1"/>
  <c r="T2459" i="40" s="1"/>
  <c r="L2459" i="40"/>
  <c r="Q2459" i="40"/>
  <c r="H2460" i="40" l="1"/>
  <c r="X2460" i="40" s="1"/>
  <c r="N2460" i="40" s="1"/>
  <c r="G2460" i="40" s="1"/>
  <c r="P2459" i="40"/>
  <c r="V2459" i="40" s="1"/>
  <c r="J2460" i="40"/>
  <c r="K2460" i="40" s="1"/>
  <c r="M2459" i="40"/>
  <c r="U2459" i="40" s="1"/>
  <c r="W2459" i="40" s="1"/>
  <c r="O2460" i="40" l="1"/>
  <c r="I2460" i="40" l="1"/>
  <c r="R2460" i="40"/>
  <c r="S2460" i="40" s="1"/>
  <c r="T2460" i="40" s="1"/>
  <c r="L2460" i="40"/>
  <c r="M2460" i="40" s="1"/>
  <c r="U2460" i="40" s="1"/>
  <c r="Q2460" i="40"/>
  <c r="H2461" i="40" l="1"/>
  <c r="X2461" i="40" s="1"/>
  <c r="N2461" i="40" s="1"/>
  <c r="G2461" i="40" s="1"/>
  <c r="W2460" i="40"/>
  <c r="P2460" i="40"/>
  <c r="V2460" i="40" s="1"/>
  <c r="J2461" i="40"/>
  <c r="K2461" i="40" s="1"/>
  <c r="O2461" i="40" l="1"/>
  <c r="I2461" i="40" l="1"/>
  <c r="L2461" i="40" s="1"/>
  <c r="R2461" i="40"/>
  <c r="S2461" i="40" s="1"/>
  <c r="T2461" i="40" s="1"/>
  <c r="M2461" i="40"/>
  <c r="U2461" i="40" s="1"/>
  <c r="P2461" i="40"/>
  <c r="Q2461" i="40"/>
  <c r="H2462" i="40" l="1"/>
  <c r="X2462" i="40" s="1"/>
  <c r="N2462" i="40" s="1"/>
  <c r="G2462" i="40" s="1"/>
  <c r="W2461" i="40"/>
  <c r="V2461" i="40"/>
  <c r="J2462" i="40"/>
  <c r="K2462" i="40" s="1"/>
  <c r="O2462" i="40" l="1"/>
  <c r="I2462" i="40" l="1"/>
  <c r="L2462" i="40" s="1"/>
  <c r="R2462" i="40"/>
  <c r="S2462" i="40" s="1"/>
  <c r="T2462" i="40" s="1"/>
  <c r="M2462" i="40"/>
  <c r="U2462" i="40" s="1"/>
  <c r="P2462" i="40"/>
  <c r="Q2462" i="40"/>
  <c r="H2463" i="40" l="1"/>
  <c r="X2463" i="40" s="1"/>
  <c r="N2463" i="40" s="1"/>
  <c r="G2463" i="40" s="1"/>
  <c r="W2462" i="40"/>
  <c r="V2462" i="40"/>
  <c r="J2463" i="40"/>
  <c r="K2463" i="40" s="1"/>
  <c r="O2463" i="40" l="1"/>
  <c r="I2463" i="40" l="1"/>
  <c r="L2463" i="40" s="1"/>
  <c r="R2463" i="40"/>
  <c r="S2463" i="40" s="1"/>
  <c r="T2463" i="40" s="1"/>
  <c r="M2463" i="40"/>
  <c r="U2463" i="40" s="1"/>
  <c r="P2463" i="40"/>
  <c r="Q2463" i="40"/>
  <c r="H2464" i="40" l="1"/>
  <c r="X2464" i="40" s="1"/>
  <c r="N2464" i="40" s="1"/>
  <c r="G2464" i="40" s="1"/>
  <c r="W2463" i="40"/>
  <c r="V2463" i="40"/>
  <c r="J2464" i="40"/>
  <c r="K2464" i="40" s="1"/>
  <c r="O2464" i="40" l="1"/>
  <c r="I2464" i="40" l="1"/>
  <c r="L2464" i="40" s="1"/>
  <c r="R2464" i="40"/>
  <c r="S2464" i="40" s="1"/>
  <c r="T2464" i="40" s="1"/>
  <c r="M2464" i="40"/>
  <c r="P2464" i="40"/>
  <c r="Q2464" i="40"/>
  <c r="U2464" i="40" l="1"/>
  <c r="H2465" i="40"/>
  <c r="X2465" i="40" s="1"/>
  <c r="N2465" i="40" s="1"/>
  <c r="G2465" i="40" s="1"/>
  <c r="W2464" i="40"/>
  <c r="V2464" i="40"/>
  <c r="J2465" i="40"/>
  <c r="K2465" i="40" s="1"/>
  <c r="O2465" i="40" l="1"/>
  <c r="I2465" i="40" l="1"/>
  <c r="L2465" i="40" s="1"/>
  <c r="R2465" i="40"/>
  <c r="S2465" i="40" s="1"/>
  <c r="T2465" i="40" s="1"/>
  <c r="M2465" i="40"/>
  <c r="P2465" i="40"/>
  <c r="Q2465" i="40"/>
  <c r="U2465" i="40" l="1"/>
  <c r="H2466" i="40"/>
  <c r="X2466" i="40" s="1"/>
  <c r="N2466" i="40" s="1"/>
  <c r="G2466" i="40" s="1"/>
  <c r="W2465" i="40"/>
  <c r="V2465" i="40"/>
  <c r="J2466" i="40"/>
  <c r="K2466" i="40" s="1"/>
  <c r="O2466" i="40" l="1"/>
  <c r="Q2466" i="40"/>
  <c r="H2467" i="40" l="1"/>
  <c r="X2467" i="40" s="1"/>
  <c r="N2467" i="40" s="1"/>
  <c r="G2467" i="40" s="1"/>
  <c r="I2466" i="40"/>
  <c r="L2466" i="40" s="1"/>
  <c r="R2466" i="40"/>
  <c r="S2466" i="40" s="1"/>
  <c r="T2466" i="40" s="1"/>
  <c r="J2467" i="40"/>
  <c r="K2467" i="40" s="1"/>
  <c r="M2466" i="40"/>
  <c r="P2466" i="40"/>
  <c r="U2466" i="40" l="1"/>
  <c r="W2466" i="40" s="1"/>
  <c r="V2466" i="40"/>
  <c r="O2467" i="40"/>
  <c r="I2467" i="40" s="1"/>
  <c r="L2467" i="40" s="1"/>
  <c r="R2467" i="40" l="1"/>
  <c r="S2467" i="40" s="1"/>
  <c r="T2467" i="40" s="1"/>
  <c r="M2467" i="40"/>
  <c r="U2467" i="40" s="1"/>
  <c r="P2467" i="40"/>
  <c r="V2467" i="40" s="1"/>
  <c r="Q2467" i="40"/>
  <c r="H2468" i="40" l="1"/>
  <c r="X2468" i="40" s="1"/>
  <c r="N2468" i="40" s="1"/>
  <c r="G2468" i="40" s="1"/>
  <c r="W2467" i="40"/>
  <c r="J2468" i="40"/>
  <c r="K2468" i="40" s="1"/>
  <c r="O2468" i="40" l="1"/>
  <c r="I2468" i="40" l="1"/>
  <c r="L2468" i="40" s="1"/>
  <c r="R2468" i="40"/>
  <c r="S2468" i="40" s="1"/>
  <c r="T2468" i="40" s="1"/>
  <c r="M2468" i="40"/>
  <c r="U2468" i="40" s="1"/>
  <c r="P2468" i="40"/>
  <c r="Q2468" i="40"/>
  <c r="H2469" i="40" l="1"/>
  <c r="X2469" i="40" s="1"/>
  <c r="N2469" i="40" s="1"/>
  <c r="G2469" i="40" s="1"/>
  <c r="W2468" i="40"/>
  <c r="V2468" i="40"/>
  <c r="J2469" i="40"/>
  <c r="K2469" i="40" s="1"/>
  <c r="O2469" i="40" l="1"/>
  <c r="I2469" i="40" s="1"/>
  <c r="Q2469" i="40"/>
  <c r="H2470" i="40" l="1"/>
  <c r="X2470" i="40" s="1"/>
  <c r="N2470" i="40" s="1"/>
  <c r="G2470" i="40" s="1"/>
  <c r="R2469" i="40"/>
  <c r="S2469" i="40" s="1"/>
  <c r="T2469" i="40" s="1"/>
  <c r="J2470" i="40"/>
  <c r="K2470" i="40" s="1"/>
  <c r="L2469" i="40"/>
  <c r="P2469" i="40" l="1"/>
  <c r="V2469" i="40"/>
  <c r="O2470" i="40"/>
  <c r="R2470" i="40" s="1"/>
  <c r="S2470" i="40" s="1"/>
  <c r="T2470" i="40" s="1"/>
  <c r="M2469" i="40"/>
  <c r="U2469" i="40" s="1"/>
  <c r="W2469" i="40" s="1"/>
  <c r="I2470" i="40" l="1"/>
  <c r="L2470" i="40" s="1"/>
  <c r="M2470" i="40" s="1"/>
  <c r="U2470" i="40" s="1"/>
  <c r="P2470" i="40"/>
  <c r="Q2470" i="40"/>
  <c r="H2471" i="40" l="1"/>
  <c r="X2471" i="40" s="1"/>
  <c r="N2471" i="40" s="1"/>
  <c r="G2471" i="40" s="1"/>
  <c r="W2470" i="40"/>
  <c r="V2470" i="40"/>
  <c r="J2471" i="40"/>
  <c r="K2471" i="40" s="1"/>
  <c r="O2471" i="40" l="1"/>
  <c r="I2471" i="40" s="1"/>
  <c r="L2471" i="40" s="1"/>
  <c r="R2471" i="40" l="1"/>
  <c r="S2471" i="40" s="1"/>
  <c r="T2471" i="40" s="1"/>
  <c r="M2471" i="40"/>
  <c r="U2471" i="40" s="1"/>
  <c r="P2471" i="40"/>
  <c r="V2471" i="40" s="1"/>
  <c r="Q2471" i="40"/>
  <c r="H2472" i="40" l="1"/>
  <c r="X2472" i="40" s="1"/>
  <c r="N2472" i="40" s="1"/>
  <c r="G2472" i="40" s="1"/>
  <c r="W2471" i="40"/>
  <c r="J2472" i="40"/>
  <c r="K2472" i="40" s="1"/>
  <c r="O2472" i="40" l="1"/>
  <c r="Q2472" i="40"/>
  <c r="H2473" i="40" l="1"/>
  <c r="X2473" i="40" s="1"/>
  <c r="N2473" i="40" s="1"/>
  <c r="G2473" i="40" s="1"/>
  <c r="I2472" i="40"/>
  <c r="L2472" i="40" s="1"/>
  <c r="R2472" i="40"/>
  <c r="S2472" i="40" s="1"/>
  <c r="T2472" i="40" s="1"/>
  <c r="J2473" i="40"/>
  <c r="K2473" i="40" s="1"/>
  <c r="M2472" i="40"/>
  <c r="U2472" i="40" s="1"/>
  <c r="W2472" i="40" s="1"/>
  <c r="P2472" i="40"/>
  <c r="V2472" i="40" l="1"/>
  <c r="O2473" i="40"/>
  <c r="I2473" i="40" s="1"/>
  <c r="L2473" i="40" s="1"/>
  <c r="R2473" i="40" l="1"/>
  <c r="S2473" i="40" s="1"/>
  <c r="T2473" i="40" s="1"/>
  <c r="M2473" i="40"/>
  <c r="U2473" i="40" s="1"/>
  <c r="P2473" i="40"/>
  <c r="V2473" i="40" s="1"/>
  <c r="Q2473" i="40"/>
  <c r="H2474" i="40" l="1"/>
  <c r="X2474" i="40" s="1"/>
  <c r="N2474" i="40" s="1"/>
  <c r="G2474" i="40" s="1"/>
  <c r="W2473" i="40"/>
  <c r="J2474" i="40"/>
  <c r="K2474" i="40" s="1"/>
  <c r="O2474" i="40" l="1"/>
  <c r="I2474" i="40" l="1"/>
  <c r="L2474" i="40" s="1"/>
  <c r="R2474" i="40"/>
  <c r="S2474" i="40" s="1"/>
  <c r="T2474" i="40" s="1"/>
  <c r="M2474" i="40"/>
  <c r="P2474" i="40"/>
  <c r="Q2474" i="40"/>
  <c r="U2474" i="40" l="1"/>
  <c r="H2475" i="40"/>
  <c r="X2475" i="40" s="1"/>
  <c r="N2475" i="40" s="1"/>
  <c r="G2475" i="40" s="1"/>
  <c r="W2474" i="40"/>
  <c r="V2474" i="40"/>
  <c r="J2475" i="40"/>
  <c r="K2475" i="40" s="1"/>
  <c r="O2475" i="40" l="1"/>
  <c r="I2475" i="40" l="1"/>
  <c r="L2475" i="40" s="1"/>
  <c r="R2475" i="40"/>
  <c r="S2475" i="40" s="1"/>
  <c r="T2475" i="40" s="1"/>
  <c r="M2475" i="40"/>
  <c r="U2475" i="40" s="1"/>
  <c r="P2475" i="40"/>
  <c r="Q2475" i="40"/>
  <c r="H2476" i="40" l="1"/>
  <c r="X2476" i="40" s="1"/>
  <c r="N2476" i="40" s="1"/>
  <c r="G2476" i="40" s="1"/>
  <c r="W2475" i="40"/>
  <c r="V2475" i="40"/>
  <c r="J2476" i="40"/>
  <c r="K2476" i="40" s="1"/>
  <c r="O2476" i="40" l="1"/>
  <c r="I2476" i="40" l="1"/>
  <c r="L2476" i="40" s="1"/>
  <c r="R2476" i="40"/>
  <c r="S2476" i="40" s="1"/>
  <c r="T2476" i="40" s="1"/>
  <c r="M2476" i="40"/>
  <c r="P2476" i="40"/>
  <c r="Q2476" i="40"/>
  <c r="H2477" i="40" l="1"/>
  <c r="X2477" i="40" s="1"/>
  <c r="N2477" i="40" s="1"/>
  <c r="G2477" i="40" s="1"/>
  <c r="U2476" i="40"/>
  <c r="W2476" i="40" s="1"/>
  <c r="V2476" i="40"/>
  <c r="J2477" i="40"/>
  <c r="K2477" i="40" s="1"/>
  <c r="O2477" i="40" l="1"/>
  <c r="I2477" i="40" s="1"/>
  <c r="L2477" i="40" s="1"/>
  <c r="R2477" i="40" l="1"/>
  <c r="S2477" i="40" s="1"/>
  <c r="T2477" i="40" s="1"/>
  <c r="M2477" i="40"/>
  <c r="U2477" i="40" s="1"/>
  <c r="P2477" i="40"/>
  <c r="V2477" i="40" s="1"/>
  <c r="Q2477" i="40"/>
  <c r="H2478" i="40" l="1"/>
  <c r="X2478" i="40" s="1"/>
  <c r="N2478" i="40" s="1"/>
  <c r="G2478" i="40" s="1"/>
  <c r="W2477" i="40"/>
  <c r="J2478" i="40"/>
  <c r="K2478" i="40" s="1"/>
  <c r="O2478" i="40" l="1"/>
  <c r="Q2478" i="40"/>
  <c r="H2479" i="40" l="1"/>
  <c r="X2479" i="40" s="1"/>
  <c r="N2479" i="40" s="1"/>
  <c r="G2479" i="40" s="1"/>
  <c r="I2478" i="40"/>
  <c r="L2478" i="40" s="1"/>
  <c r="R2478" i="40"/>
  <c r="S2478" i="40" s="1"/>
  <c r="T2478" i="40" s="1"/>
  <c r="J2479" i="40"/>
  <c r="K2479" i="40" s="1"/>
  <c r="M2478" i="40"/>
  <c r="U2478" i="40" s="1"/>
  <c r="W2478" i="40" s="1"/>
  <c r="P2478" i="40"/>
  <c r="V2478" i="40" l="1"/>
  <c r="O2479" i="40"/>
  <c r="I2479" i="40" s="1"/>
  <c r="L2479" i="40" s="1"/>
  <c r="R2479" i="40" l="1"/>
  <c r="S2479" i="40" s="1"/>
  <c r="T2479" i="40" s="1"/>
  <c r="M2479" i="40"/>
  <c r="P2479" i="40"/>
  <c r="V2479" i="40" s="1"/>
  <c r="Q2479" i="40"/>
  <c r="U2479" i="40" l="1"/>
  <c r="H2480" i="40"/>
  <c r="X2480" i="40" s="1"/>
  <c r="N2480" i="40" s="1"/>
  <c r="G2480" i="40" s="1"/>
  <c r="W2479" i="40"/>
  <c r="J2480" i="40"/>
  <c r="K2480" i="40" s="1"/>
  <c r="O2480" i="40" l="1"/>
  <c r="I2480" i="40" l="1"/>
  <c r="R2480" i="40"/>
  <c r="S2480" i="40" s="1"/>
  <c r="T2480" i="40" s="1"/>
  <c r="L2480" i="40"/>
  <c r="M2480" i="40" s="1"/>
  <c r="U2480" i="40" s="1"/>
  <c r="Q2480" i="40"/>
  <c r="H2481" i="40" l="1"/>
  <c r="X2481" i="40" s="1"/>
  <c r="N2481" i="40" s="1"/>
  <c r="G2481" i="40" s="1"/>
  <c r="W2480" i="40"/>
  <c r="P2480" i="40"/>
  <c r="V2480" i="40" s="1"/>
  <c r="J2481" i="40"/>
  <c r="K2481" i="40" s="1"/>
  <c r="O2481" i="40" l="1"/>
  <c r="I2481" i="40" l="1"/>
  <c r="R2481" i="40"/>
  <c r="S2481" i="40" s="1"/>
  <c r="T2481" i="40" s="1"/>
  <c r="L2481" i="40"/>
  <c r="Q2481" i="40"/>
  <c r="P2481" i="40" l="1"/>
  <c r="V2481" i="40" s="1"/>
  <c r="H2482" i="40"/>
  <c r="X2482" i="40" s="1"/>
  <c r="N2482" i="40" s="1"/>
  <c r="G2482" i="40" s="1"/>
  <c r="M2481" i="40"/>
  <c r="U2481" i="40" s="1"/>
  <c r="W2481" i="40" s="1"/>
  <c r="J2482" i="40"/>
  <c r="K2482" i="40" s="1"/>
  <c r="O2482" i="40" l="1"/>
  <c r="I2482" i="40" l="1"/>
  <c r="L2482" i="40" s="1"/>
  <c r="R2482" i="40"/>
  <c r="S2482" i="40" s="1"/>
  <c r="T2482" i="40" s="1"/>
  <c r="M2482" i="40"/>
  <c r="U2482" i="40" s="1"/>
  <c r="P2482" i="40"/>
  <c r="Q2482" i="40"/>
  <c r="H2483" i="40" l="1"/>
  <c r="X2483" i="40" s="1"/>
  <c r="N2483" i="40" s="1"/>
  <c r="G2483" i="40" s="1"/>
  <c r="W2482" i="40"/>
  <c r="V2482" i="40"/>
  <c r="J2483" i="40"/>
  <c r="K2483" i="40" s="1"/>
  <c r="O2483" i="40" l="1"/>
  <c r="I2483" i="40" l="1"/>
  <c r="R2483" i="40"/>
  <c r="S2483" i="40" s="1"/>
  <c r="T2483" i="40" s="1"/>
  <c r="L2483" i="40"/>
  <c r="Q2483" i="40"/>
  <c r="H2484" i="40" l="1"/>
  <c r="X2484" i="40" s="1"/>
  <c r="N2484" i="40" s="1"/>
  <c r="G2484" i="40" s="1"/>
  <c r="P2483" i="40"/>
  <c r="V2483" i="40" s="1"/>
  <c r="M2483" i="40"/>
  <c r="U2483" i="40" s="1"/>
  <c r="W2483" i="40" s="1"/>
  <c r="J2484" i="40"/>
  <c r="K2484" i="40" s="1"/>
  <c r="O2484" i="40" l="1"/>
  <c r="I2484" i="40" l="1"/>
  <c r="L2484" i="40" s="1"/>
  <c r="R2484" i="40"/>
  <c r="S2484" i="40" s="1"/>
  <c r="T2484" i="40" s="1"/>
  <c r="M2484" i="40"/>
  <c r="P2484" i="40"/>
  <c r="Q2484" i="40"/>
  <c r="H2485" i="40" l="1"/>
  <c r="X2485" i="40" s="1"/>
  <c r="N2485" i="40" s="1"/>
  <c r="G2485" i="40" s="1"/>
  <c r="U2484" i="40"/>
  <c r="W2484" i="40" s="1"/>
  <c r="V2484" i="40"/>
  <c r="J2485" i="40"/>
  <c r="K2485" i="40" s="1"/>
  <c r="O2485" i="40" l="1"/>
  <c r="I2485" i="40" s="1"/>
  <c r="L2485" i="40" s="1"/>
  <c r="R2485" i="40" l="1"/>
  <c r="S2485" i="40" s="1"/>
  <c r="T2485" i="40" s="1"/>
  <c r="M2485" i="40"/>
  <c r="U2485" i="40" s="1"/>
  <c r="P2485" i="40"/>
  <c r="V2485" i="40" s="1"/>
  <c r="Q2485" i="40"/>
  <c r="H2486" i="40" l="1"/>
  <c r="X2486" i="40" s="1"/>
  <c r="N2486" i="40" s="1"/>
  <c r="G2486" i="40" s="1"/>
  <c r="W2485" i="40"/>
  <c r="J2486" i="40"/>
  <c r="K2486" i="40" s="1"/>
  <c r="O2486" i="40" l="1"/>
  <c r="Q2486" i="40"/>
  <c r="H2487" i="40" l="1"/>
  <c r="X2487" i="40" s="1"/>
  <c r="N2487" i="40" s="1"/>
  <c r="G2487" i="40" s="1"/>
  <c r="I2486" i="40"/>
  <c r="L2486" i="40" s="1"/>
  <c r="R2486" i="40"/>
  <c r="S2486" i="40" s="1"/>
  <c r="T2486" i="40" s="1"/>
  <c r="J2487" i="40"/>
  <c r="K2487" i="40" s="1"/>
  <c r="M2486" i="40"/>
  <c r="P2486" i="40"/>
  <c r="U2486" i="40" l="1"/>
  <c r="W2486" i="40" s="1"/>
  <c r="V2486" i="40"/>
  <c r="O2487" i="40"/>
  <c r="I2487" i="40" s="1"/>
  <c r="L2487" i="40" s="1"/>
  <c r="R2487" i="40" l="1"/>
  <c r="M2487" i="40"/>
  <c r="P2487" i="40"/>
  <c r="V2487" i="40" s="1"/>
  <c r="Q2487" i="40"/>
  <c r="H2488" i="40" l="1"/>
  <c r="S2487" i="40"/>
  <c r="T2487" i="40" s="1"/>
  <c r="J2488" i="40" l="1"/>
  <c r="K2488" i="40" s="1"/>
  <c r="X2488" i="40"/>
  <c r="N2488" i="40" s="1"/>
  <c r="G2488" i="40" s="1"/>
  <c r="U2487" i="40"/>
  <c r="W2487" i="40" s="1"/>
  <c r="O2488" i="40"/>
  <c r="I2488" i="40" s="1"/>
  <c r="L2488" i="40" s="1"/>
  <c r="R2488" i="40" l="1"/>
  <c r="S2488" i="40" s="1"/>
  <c r="T2488" i="40" s="1"/>
  <c r="M2488" i="40"/>
  <c r="U2488" i="40" s="1"/>
  <c r="P2488" i="40"/>
  <c r="V2488" i="40" s="1"/>
  <c r="Q2488" i="40"/>
  <c r="H2489" i="40" l="1"/>
  <c r="X2489" i="40" s="1"/>
  <c r="N2489" i="40" s="1"/>
  <c r="G2489" i="40" s="1"/>
  <c r="W2488" i="40"/>
  <c r="J2489" i="40"/>
  <c r="K2489" i="40" s="1"/>
  <c r="O2489" i="40" l="1"/>
  <c r="I2489" i="40" l="1"/>
  <c r="L2489" i="40" s="1"/>
  <c r="M2489" i="40" s="1"/>
  <c r="R2489" i="40"/>
  <c r="Q2489" i="40"/>
  <c r="H2490" i="40" l="1"/>
  <c r="X2490" i="40" s="1"/>
  <c r="N2490" i="40" s="1"/>
  <c r="G2490" i="40" s="1"/>
  <c r="P2489" i="40"/>
  <c r="V2489" i="40" s="1"/>
  <c r="S2489" i="40"/>
  <c r="T2489" i="40" s="1"/>
  <c r="J2490" i="40"/>
  <c r="K2490" i="40" s="1"/>
  <c r="U2489" i="40" l="1"/>
  <c r="W2489" i="40" s="1"/>
  <c r="O2490" i="40"/>
  <c r="I2490" i="40" s="1"/>
  <c r="L2490" i="40" s="1"/>
  <c r="R2490" i="40" l="1"/>
  <c r="M2490" i="40"/>
  <c r="P2490" i="40"/>
  <c r="V2490" i="40" s="1"/>
  <c r="Q2490" i="40"/>
  <c r="H2491" i="40" l="1"/>
  <c r="X2491" i="40" s="1"/>
  <c r="N2491" i="40" s="1"/>
  <c r="G2491" i="40" s="1"/>
  <c r="S2490" i="40"/>
  <c r="T2490" i="40" s="1"/>
  <c r="J2491" i="40"/>
  <c r="K2491" i="40" s="1"/>
  <c r="U2490" i="40" l="1"/>
  <c r="W2490" i="40" s="1"/>
  <c r="O2491" i="40"/>
  <c r="I2491" i="40" s="1"/>
  <c r="L2491" i="40" s="1"/>
  <c r="R2491" i="40" l="1"/>
  <c r="S2491" i="40" s="1"/>
  <c r="T2491" i="40" s="1"/>
  <c r="M2491" i="40"/>
  <c r="U2491" i="40" s="1"/>
  <c r="P2491" i="40"/>
  <c r="V2491" i="40" s="1"/>
  <c r="Q2491" i="40"/>
  <c r="H2492" i="40" l="1"/>
  <c r="X2492" i="40" s="1"/>
  <c r="N2492" i="40" s="1"/>
  <c r="G2492" i="40" s="1"/>
  <c r="W2491" i="40"/>
  <c r="J2492" i="40"/>
  <c r="K2492" i="40" s="1"/>
  <c r="O2492" i="40" l="1"/>
  <c r="Q2492" i="40"/>
  <c r="H2493" i="40" l="1"/>
  <c r="X2493" i="40" s="1"/>
  <c r="N2493" i="40" s="1"/>
  <c r="G2493" i="40" s="1"/>
  <c r="I2492" i="40"/>
  <c r="L2492" i="40" s="1"/>
  <c r="R2492" i="40"/>
  <c r="S2492" i="40" s="1"/>
  <c r="T2492" i="40" s="1"/>
  <c r="J2493" i="40"/>
  <c r="K2493" i="40" s="1"/>
  <c r="M2492" i="40"/>
  <c r="P2492" i="40"/>
  <c r="U2492" i="40" l="1"/>
  <c r="W2492" i="40" s="1"/>
  <c r="V2492" i="40"/>
  <c r="O2493" i="40"/>
  <c r="I2493" i="40" s="1"/>
  <c r="L2493" i="40" s="1"/>
  <c r="R2493" i="40" l="1"/>
  <c r="S2493" i="40" s="1"/>
  <c r="T2493" i="40" s="1"/>
  <c r="M2493" i="40"/>
  <c r="U2493" i="40" s="1"/>
  <c r="P2493" i="40"/>
  <c r="V2493" i="40" s="1"/>
  <c r="Q2493" i="40"/>
  <c r="H2494" i="40" l="1"/>
  <c r="X2494" i="40" s="1"/>
  <c r="N2494" i="40" s="1"/>
  <c r="G2494" i="40" s="1"/>
  <c r="W2493" i="40"/>
  <c r="J2494" i="40"/>
  <c r="K2494" i="40" s="1"/>
  <c r="O2494" i="40" l="1"/>
  <c r="I2494" i="40" l="1"/>
  <c r="L2494" i="40" s="1"/>
  <c r="R2494" i="40"/>
  <c r="S2494" i="40" s="1"/>
  <c r="T2494" i="40" s="1"/>
  <c r="M2494" i="40"/>
  <c r="U2494" i="40" s="1"/>
  <c r="P2494" i="40"/>
  <c r="Q2494" i="40"/>
  <c r="H2495" i="40" l="1"/>
  <c r="X2495" i="40" s="1"/>
  <c r="N2495" i="40" s="1"/>
  <c r="G2495" i="40" s="1"/>
  <c r="W2494" i="40"/>
  <c r="V2494" i="40"/>
  <c r="J2495" i="40" l="1"/>
  <c r="K2495" i="40" s="1"/>
  <c r="O2495" i="40"/>
  <c r="I2495" i="40" l="1"/>
  <c r="R2495" i="40"/>
  <c r="S2495" i="40" s="1"/>
  <c r="T2495" i="40" s="1"/>
  <c r="L2495" i="40"/>
  <c r="M2495" i="40"/>
  <c r="U2495" i="40" s="1"/>
  <c r="Q2495" i="40"/>
  <c r="H2496" i="40" l="1"/>
  <c r="X2496" i="40" s="1"/>
  <c r="N2496" i="40" s="1"/>
  <c r="G2496" i="40" s="1"/>
  <c r="W2495" i="40"/>
  <c r="P2495" i="40"/>
  <c r="V2495" i="40" s="1"/>
  <c r="J2496" i="40"/>
  <c r="K2496" i="40" s="1"/>
  <c r="O2496" i="40" l="1"/>
  <c r="I2496" i="40" l="1"/>
  <c r="L2496" i="40" s="1"/>
  <c r="R2496" i="40"/>
  <c r="M2496" i="40"/>
  <c r="P2496" i="40"/>
  <c r="Q2496" i="40"/>
  <c r="H2497" i="40" l="1"/>
  <c r="X2497" i="40" s="1"/>
  <c r="N2497" i="40" s="1"/>
  <c r="G2497" i="40" s="1"/>
  <c r="S2496" i="40"/>
  <c r="T2496" i="40" s="1"/>
  <c r="V2496" i="40"/>
  <c r="J2497" i="40"/>
  <c r="K2497" i="40" s="1"/>
  <c r="U2496" i="40" l="1"/>
  <c r="W2496" i="40" s="1"/>
  <c r="O2497" i="40"/>
  <c r="I2497" i="40" s="1"/>
  <c r="L2497" i="40" s="1"/>
  <c r="R2497" i="40" l="1"/>
  <c r="S2497" i="40" s="1"/>
  <c r="T2497" i="40" s="1"/>
  <c r="M2497" i="40"/>
  <c r="U2497" i="40" s="1"/>
  <c r="P2497" i="40"/>
  <c r="V2497" i="40" s="1"/>
  <c r="Q2497" i="40"/>
  <c r="H2498" i="40" l="1"/>
  <c r="X2498" i="40" s="1"/>
  <c r="N2498" i="40" s="1"/>
  <c r="G2498" i="40" s="1"/>
  <c r="W2497" i="40"/>
  <c r="J2498" i="40"/>
  <c r="K2498" i="40" s="1"/>
  <c r="O2498" i="40" l="1"/>
  <c r="I2498" i="40" l="1"/>
  <c r="L2498" i="40" s="1"/>
  <c r="R2498" i="40"/>
  <c r="S2498" i="40" s="1"/>
  <c r="T2498" i="40" s="1"/>
  <c r="M2498" i="40"/>
  <c r="U2498" i="40" s="1"/>
  <c r="P2498" i="40"/>
  <c r="Q2498" i="40"/>
  <c r="H2499" i="40" l="1"/>
  <c r="X2499" i="40" s="1"/>
  <c r="N2499" i="40" s="1"/>
  <c r="G2499" i="40" s="1"/>
  <c r="W2498" i="40"/>
  <c r="V2498" i="40"/>
  <c r="J2499" i="40"/>
  <c r="K2499" i="40" s="1"/>
  <c r="O2499" i="40" l="1"/>
  <c r="I2499" i="40" l="1"/>
  <c r="L2499" i="40" s="1"/>
  <c r="R2499" i="40"/>
  <c r="S2499" i="40" s="1"/>
  <c r="T2499" i="40" s="1"/>
  <c r="M2499" i="40"/>
  <c r="U2499" i="40" s="1"/>
  <c r="P2499" i="40"/>
  <c r="Q2499" i="40"/>
  <c r="H2500" i="40" l="1"/>
  <c r="X2500" i="40" s="1"/>
  <c r="N2500" i="40" s="1"/>
  <c r="G2500" i="40" s="1"/>
  <c r="W2499" i="40"/>
  <c r="V2499" i="40"/>
  <c r="J2500" i="40"/>
  <c r="K2500" i="40" s="1"/>
  <c r="O2500" i="40" l="1"/>
  <c r="I2500" i="40" l="1"/>
  <c r="L2500" i="40" s="1"/>
  <c r="R2500" i="40"/>
  <c r="S2500" i="40" s="1"/>
  <c r="T2500" i="40" s="1"/>
  <c r="M2500" i="40"/>
  <c r="P2500" i="40"/>
  <c r="Q2500" i="40"/>
  <c r="U2500" i="40" l="1"/>
  <c r="H2501" i="40"/>
  <c r="X2501" i="40" s="1"/>
  <c r="N2501" i="40" s="1"/>
  <c r="G2501" i="40" s="1"/>
  <c r="W2500" i="40"/>
  <c r="V2500" i="40"/>
  <c r="J2501" i="40"/>
  <c r="K2501" i="40" s="1"/>
  <c r="O2501" i="40" l="1"/>
  <c r="I2501" i="40" l="1"/>
  <c r="L2501" i="40" s="1"/>
  <c r="R2501" i="40"/>
  <c r="S2501" i="40" s="1"/>
  <c r="T2501" i="40" s="1"/>
  <c r="M2501" i="40"/>
  <c r="P2501" i="40"/>
  <c r="Q2501" i="40"/>
  <c r="U2501" i="40" l="1"/>
  <c r="H2502" i="40"/>
  <c r="X2502" i="40" s="1"/>
  <c r="N2502" i="40" s="1"/>
  <c r="G2502" i="40" s="1"/>
  <c r="W2501" i="40"/>
  <c r="V2501" i="40"/>
  <c r="J2502" i="40"/>
  <c r="K2502" i="40" s="1"/>
  <c r="O2502" i="40" l="1"/>
  <c r="I2502" i="40" l="1"/>
  <c r="L2502" i="40" s="1"/>
  <c r="R2502" i="40"/>
  <c r="S2502" i="40" s="1"/>
  <c r="T2502" i="40" s="1"/>
  <c r="M2502" i="40"/>
  <c r="U2502" i="40" s="1"/>
  <c r="P2502" i="40"/>
  <c r="Q2502" i="40"/>
  <c r="H2503" i="40" l="1"/>
  <c r="X2503" i="40" s="1"/>
  <c r="N2503" i="40" s="1"/>
  <c r="G2503" i="40" s="1"/>
  <c r="W2502" i="40"/>
  <c r="V2502" i="40"/>
  <c r="J2503" i="40"/>
  <c r="K2503" i="40" s="1"/>
  <c r="O2503" i="40" l="1"/>
  <c r="I2503" i="40" l="1"/>
  <c r="L2503" i="40" s="1"/>
  <c r="R2503" i="40"/>
  <c r="S2503" i="40" s="1"/>
  <c r="T2503" i="40" s="1"/>
  <c r="M2503" i="40"/>
  <c r="U2503" i="40" s="1"/>
  <c r="P2503" i="40"/>
  <c r="Q2503" i="40"/>
  <c r="H2504" i="40" l="1"/>
  <c r="X2504" i="40" s="1"/>
  <c r="N2504" i="40" s="1"/>
  <c r="G2504" i="40" s="1"/>
  <c r="W2503" i="40"/>
  <c r="V2503" i="40"/>
  <c r="J2504" i="40"/>
  <c r="K2504" i="40" s="1"/>
  <c r="O2504" i="40" l="1"/>
  <c r="I2504" i="40" l="1"/>
  <c r="R2504" i="40"/>
  <c r="S2504" i="40" s="1"/>
  <c r="T2504" i="40" s="1"/>
  <c r="L2504" i="40"/>
  <c r="M2504" i="40" s="1"/>
  <c r="U2504" i="40" s="1"/>
  <c r="Q2504" i="40"/>
  <c r="H2505" i="40" l="1"/>
  <c r="X2505" i="40" s="1"/>
  <c r="N2505" i="40" s="1"/>
  <c r="G2505" i="40" s="1"/>
  <c r="W2504" i="40"/>
  <c r="P2504" i="40"/>
  <c r="V2504" i="40" s="1"/>
  <c r="J2505" i="40"/>
  <c r="K2505" i="40" s="1"/>
  <c r="O2505" i="40" l="1"/>
  <c r="I2505" i="40" l="1"/>
  <c r="R2505" i="40"/>
  <c r="S2505" i="40" s="1"/>
  <c r="T2505" i="40" s="1"/>
  <c r="L2505" i="40"/>
  <c r="Q2505" i="40"/>
  <c r="H2506" i="40" l="1"/>
  <c r="X2506" i="40" s="1"/>
  <c r="N2506" i="40" s="1"/>
  <c r="G2506" i="40" s="1"/>
  <c r="P2505" i="40"/>
  <c r="V2505" i="40" s="1"/>
  <c r="J2506" i="40"/>
  <c r="K2506" i="40" s="1"/>
  <c r="M2505" i="40"/>
  <c r="U2505" i="40" s="1"/>
  <c r="W2505" i="40" s="1"/>
  <c r="O2506" i="40" l="1"/>
  <c r="Q2506" i="40"/>
  <c r="H2507" i="40" l="1"/>
  <c r="X2507" i="40" s="1"/>
  <c r="N2507" i="40" s="1"/>
  <c r="G2507" i="40" s="1"/>
  <c r="I2506" i="40"/>
  <c r="L2506" i="40" s="1"/>
  <c r="P2506" i="40" s="1"/>
  <c r="R2506" i="40"/>
  <c r="S2506" i="40" s="1"/>
  <c r="T2506" i="40" s="1"/>
  <c r="J2507" i="40"/>
  <c r="K2507" i="40" s="1"/>
  <c r="M2506" i="40" l="1"/>
  <c r="U2506" i="40" s="1"/>
  <c r="W2506" i="40" s="1"/>
  <c r="V2506" i="40"/>
  <c r="O2507" i="40"/>
  <c r="I2507" i="40" s="1"/>
  <c r="R2507" i="40" l="1"/>
  <c r="S2507" i="40" s="1"/>
  <c r="T2507" i="40" s="1"/>
  <c r="L2507" i="40"/>
  <c r="Q2507" i="40"/>
  <c r="H2508" i="40" l="1"/>
  <c r="X2508" i="40" s="1"/>
  <c r="N2508" i="40" s="1"/>
  <c r="G2508" i="40" s="1"/>
  <c r="P2507" i="40"/>
  <c r="V2507" i="40" s="1"/>
  <c r="J2508" i="40"/>
  <c r="K2508" i="40" s="1"/>
  <c r="M2507" i="40"/>
  <c r="U2507" i="40" s="1"/>
  <c r="W2507" i="40" s="1"/>
  <c r="O2508" i="40" l="1"/>
  <c r="I2508" i="40" l="1"/>
  <c r="R2508" i="40"/>
  <c r="S2508" i="40" s="1"/>
  <c r="T2508" i="40" s="1"/>
  <c r="L2508" i="40"/>
  <c r="Q2508" i="40"/>
  <c r="H2509" i="40" l="1"/>
  <c r="X2509" i="40" s="1"/>
  <c r="N2509" i="40" s="1"/>
  <c r="G2509" i="40" s="1"/>
  <c r="P2508" i="40"/>
  <c r="V2508" i="40" s="1"/>
  <c r="J2509" i="40"/>
  <c r="K2509" i="40" s="1"/>
  <c r="M2508" i="40"/>
  <c r="U2508" i="40" s="1"/>
  <c r="W2508" i="40" s="1"/>
  <c r="O2509" i="40" l="1"/>
  <c r="I2509" i="40" l="1"/>
  <c r="L2509" i="40" s="1"/>
  <c r="R2509" i="40"/>
  <c r="S2509" i="40" s="1"/>
  <c r="T2509" i="40" s="1"/>
  <c r="M2509" i="40"/>
  <c r="U2509" i="40" s="1"/>
  <c r="P2509" i="40"/>
  <c r="Q2509" i="40"/>
  <c r="H2510" i="40" l="1"/>
  <c r="X2510" i="40" s="1"/>
  <c r="N2510" i="40" s="1"/>
  <c r="G2510" i="40" s="1"/>
  <c r="W2509" i="40"/>
  <c r="V2509" i="40"/>
  <c r="J2510" i="40"/>
  <c r="K2510" i="40" s="1"/>
  <c r="O2510" i="40" l="1"/>
  <c r="I2510" i="40" l="1"/>
  <c r="L2510" i="40" s="1"/>
  <c r="R2510" i="40"/>
  <c r="S2510" i="40" s="1"/>
  <c r="T2510" i="40" s="1"/>
  <c r="M2510" i="40"/>
  <c r="U2510" i="40" s="1"/>
  <c r="P2510" i="40"/>
  <c r="Q2510" i="40"/>
  <c r="H2511" i="40" l="1"/>
  <c r="X2511" i="40" s="1"/>
  <c r="N2511" i="40" s="1"/>
  <c r="G2511" i="40" s="1"/>
  <c r="W2510" i="40"/>
  <c r="V2510" i="40"/>
  <c r="J2511" i="40"/>
  <c r="K2511" i="40" s="1"/>
  <c r="O2511" i="40" l="1"/>
  <c r="I2511" i="40" l="1"/>
  <c r="L2511" i="40" s="1"/>
  <c r="R2511" i="40"/>
  <c r="S2511" i="40" s="1"/>
  <c r="T2511" i="40" s="1"/>
  <c r="M2511" i="40"/>
  <c r="U2511" i="40" s="1"/>
  <c r="P2511" i="40"/>
  <c r="Q2511" i="40"/>
  <c r="H2512" i="40" l="1"/>
  <c r="X2512" i="40" s="1"/>
  <c r="N2512" i="40" s="1"/>
  <c r="G2512" i="40" s="1"/>
  <c r="W2511" i="40"/>
  <c r="V2511" i="40"/>
  <c r="J2512" i="40"/>
  <c r="K2512" i="40" s="1"/>
  <c r="O2512" i="40" l="1"/>
  <c r="Q2512" i="40"/>
  <c r="H2513" i="40" l="1"/>
  <c r="X2513" i="40" s="1"/>
  <c r="N2513" i="40" s="1"/>
  <c r="G2513" i="40" s="1"/>
  <c r="I2512" i="40"/>
  <c r="L2512" i="40" s="1"/>
  <c r="R2512" i="40"/>
  <c r="S2512" i="40" s="1"/>
  <c r="T2512" i="40" s="1"/>
  <c r="J2513" i="40"/>
  <c r="K2513" i="40" s="1"/>
  <c r="M2512" i="40"/>
  <c r="P2512" i="40"/>
  <c r="U2512" i="40" l="1"/>
  <c r="W2512" i="40" s="1"/>
  <c r="V2512" i="40"/>
  <c r="O2513" i="40"/>
  <c r="I2513" i="40" s="1"/>
  <c r="L2513" i="40" s="1"/>
  <c r="R2513" i="40" l="1"/>
  <c r="S2513" i="40" s="1"/>
  <c r="T2513" i="40" s="1"/>
  <c r="M2513" i="40"/>
  <c r="U2513" i="40" s="1"/>
  <c r="P2513" i="40"/>
  <c r="V2513" i="40" s="1"/>
  <c r="Q2513" i="40"/>
  <c r="H2514" i="40" l="1"/>
  <c r="X2514" i="40" s="1"/>
  <c r="N2514" i="40" s="1"/>
  <c r="G2514" i="40" s="1"/>
  <c r="W2513" i="40"/>
  <c r="J2514" i="40"/>
  <c r="K2514" i="40" s="1"/>
  <c r="O2514" i="40" l="1"/>
  <c r="I2514" i="40" l="1"/>
  <c r="L2514" i="40" s="1"/>
  <c r="R2514" i="40"/>
  <c r="S2514" i="40" s="1"/>
  <c r="T2514" i="40" s="1"/>
  <c r="M2514" i="40"/>
  <c r="U2514" i="40" s="1"/>
  <c r="P2514" i="40"/>
  <c r="Q2514" i="40"/>
  <c r="H2515" i="40" l="1"/>
  <c r="X2515" i="40" s="1"/>
  <c r="N2515" i="40" s="1"/>
  <c r="G2515" i="40" s="1"/>
  <c r="W2514" i="40"/>
  <c r="V2514" i="40"/>
  <c r="J2515" i="40"/>
  <c r="K2515" i="40" s="1"/>
  <c r="O2515" i="40" l="1"/>
  <c r="I2515" i="40" l="1"/>
  <c r="L2515" i="40" s="1"/>
  <c r="R2515" i="40"/>
  <c r="S2515" i="40" s="1"/>
  <c r="T2515" i="40" s="1"/>
  <c r="M2515" i="40"/>
  <c r="U2515" i="40" s="1"/>
  <c r="P2515" i="40"/>
  <c r="Q2515" i="40"/>
  <c r="H2516" i="40" l="1"/>
  <c r="X2516" i="40" s="1"/>
  <c r="N2516" i="40" s="1"/>
  <c r="G2516" i="40" s="1"/>
  <c r="W2515" i="40"/>
  <c r="V2515" i="40"/>
  <c r="J2516" i="40"/>
  <c r="K2516" i="40" s="1"/>
  <c r="O2516" i="40" l="1"/>
  <c r="I2516" i="40" l="1"/>
  <c r="L2516" i="40" s="1"/>
  <c r="R2516" i="40"/>
  <c r="M2516" i="40"/>
  <c r="P2516" i="40"/>
  <c r="Q2516" i="40"/>
  <c r="H2517" i="40" l="1"/>
  <c r="X2517" i="40" s="1"/>
  <c r="N2517" i="40" s="1"/>
  <c r="G2517" i="40" s="1"/>
  <c r="S2516" i="40"/>
  <c r="T2516" i="40" s="1"/>
  <c r="V2516" i="40"/>
  <c r="J2517" i="40"/>
  <c r="K2517" i="40" s="1"/>
  <c r="U2516" i="40" l="1"/>
  <c r="W2516" i="40" s="1"/>
  <c r="O2517" i="40"/>
  <c r="I2517" i="40" l="1"/>
  <c r="R2517" i="40"/>
  <c r="L2517" i="40"/>
  <c r="M2517" i="40"/>
  <c r="Q2517" i="40"/>
  <c r="H2518" i="40" l="1"/>
  <c r="X2518" i="40" s="1"/>
  <c r="N2518" i="40" s="1"/>
  <c r="G2518" i="40" s="1"/>
  <c r="P2517" i="40"/>
  <c r="V2517" i="40" s="1"/>
  <c r="S2517" i="40"/>
  <c r="T2517" i="40" s="1"/>
  <c r="J2518" i="40"/>
  <c r="K2518" i="40" s="1"/>
  <c r="U2517" i="40" l="1"/>
  <c r="W2517" i="40" s="1"/>
  <c r="O2518" i="40"/>
  <c r="I2518" i="40" s="1"/>
  <c r="L2518" i="40" s="1"/>
  <c r="R2518" i="40" l="1"/>
  <c r="S2518" i="40" s="1"/>
  <c r="T2518" i="40" s="1"/>
  <c r="M2518" i="40"/>
  <c r="U2518" i="40" s="1"/>
  <c r="P2518" i="40"/>
  <c r="V2518" i="40" s="1"/>
  <c r="Q2518" i="40"/>
  <c r="H2519" i="40" l="1"/>
  <c r="X2519" i="40" s="1"/>
  <c r="N2519" i="40" s="1"/>
  <c r="G2519" i="40" s="1"/>
  <c r="W2518" i="40"/>
  <c r="J2519" i="40"/>
  <c r="K2519" i="40" s="1"/>
  <c r="O2519" i="40" l="1"/>
  <c r="I2519" i="40" l="1"/>
  <c r="L2519" i="40" s="1"/>
  <c r="R2519" i="40"/>
  <c r="S2519" i="40" s="1"/>
  <c r="T2519" i="40" s="1"/>
  <c r="M2519" i="40"/>
  <c r="U2519" i="40" s="1"/>
  <c r="P2519" i="40"/>
  <c r="Q2519" i="40"/>
  <c r="H2520" i="40" l="1"/>
  <c r="X2520" i="40" s="1"/>
  <c r="N2520" i="40" s="1"/>
  <c r="G2520" i="40" s="1"/>
  <c r="W2519" i="40"/>
  <c r="V2519" i="40"/>
  <c r="J2520" i="40"/>
  <c r="K2520" i="40" s="1"/>
  <c r="O2520" i="40" l="1"/>
  <c r="I2520" i="40" l="1"/>
  <c r="R2520" i="40"/>
  <c r="S2520" i="40" s="1"/>
  <c r="T2520" i="40" s="1"/>
  <c r="L2520" i="40"/>
  <c r="M2520" i="40"/>
  <c r="U2520" i="40" s="1"/>
  <c r="Q2520" i="40"/>
  <c r="H2521" i="40" l="1"/>
  <c r="X2521" i="40" s="1"/>
  <c r="N2521" i="40" s="1"/>
  <c r="G2521" i="40" s="1"/>
  <c r="W2520" i="40"/>
  <c r="P2520" i="40"/>
  <c r="V2520" i="40" s="1"/>
  <c r="J2521" i="40"/>
  <c r="K2521" i="40" s="1"/>
  <c r="O2521" i="40" l="1"/>
  <c r="I2521" i="40" l="1"/>
  <c r="L2521" i="40" s="1"/>
  <c r="R2521" i="40"/>
  <c r="S2521" i="40" s="1"/>
  <c r="T2521" i="40" s="1"/>
  <c r="M2521" i="40"/>
  <c r="U2521" i="40" s="1"/>
  <c r="P2521" i="40"/>
  <c r="Q2521" i="40"/>
  <c r="H2522" i="40" l="1"/>
  <c r="X2522" i="40" s="1"/>
  <c r="N2522" i="40" s="1"/>
  <c r="G2522" i="40" s="1"/>
  <c r="W2521" i="40"/>
  <c r="V2521" i="40"/>
  <c r="J2522" i="40"/>
  <c r="K2522" i="40" s="1"/>
  <c r="O2522" i="40" l="1"/>
  <c r="I2522" i="40" l="1"/>
  <c r="L2522" i="40" s="1"/>
  <c r="R2522" i="40"/>
  <c r="S2522" i="40" s="1"/>
  <c r="T2522" i="40" s="1"/>
  <c r="M2522" i="40"/>
  <c r="U2522" i="40" s="1"/>
  <c r="P2522" i="40"/>
  <c r="Q2522" i="40"/>
  <c r="H2523" i="40" l="1"/>
  <c r="X2523" i="40" s="1"/>
  <c r="N2523" i="40" s="1"/>
  <c r="G2523" i="40" s="1"/>
  <c r="W2522" i="40"/>
  <c r="V2522" i="40"/>
  <c r="J2523" i="40"/>
  <c r="K2523" i="40" s="1"/>
  <c r="O2523" i="40" l="1"/>
  <c r="I2523" i="40" l="1"/>
  <c r="L2523" i="40" s="1"/>
  <c r="R2523" i="40"/>
  <c r="S2523" i="40" s="1"/>
  <c r="T2523" i="40" s="1"/>
  <c r="M2523" i="40"/>
  <c r="U2523" i="40" s="1"/>
  <c r="P2523" i="40"/>
  <c r="Q2523" i="40"/>
  <c r="H2524" i="40" l="1"/>
  <c r="X2524" i="40" s="1"/>
  <c r="N2524" i="40" s="1"/>
  <c r="G2524" i="40" s="1"/>
  <c r="W2523" i="40"/>
  <c r="V2523" i="40"/>
  <c r="J2524" i="40"/>
  <c r="K2524" i="40" s="1"/>
  <c r="O2524" i="40" l="1"/>
  <c r="I2524" i="40" l="1"/>
  <c r="R2524" i="40"/>
  <c r="L2524" i="40"/>
  <c r="M2524" i="40"/>
  <c r="Q2524" i="40"/>
  <c r="H2525" i="40" l="1"/>
  <c r="X2525" i="40" s="1"/>
  <c r="N2525" i="40" s="1"/>
  <c r="G2525" i="40" s="1"/>
  <c r="P2524" i="40"/>
  <c r="V2524" i="40" s="1"/>
  <c r="S2524" i="40"/>
  <c r="T2524" i="40" s="1"/>
  <c r="J2525" i="40"/>
  <c r="K2525" i="40" s="1"/>
  <c r="U2524" i="40" l="1"/>
  <c r="W2524" i="40" s="1"/>
  <c r="O2525" i="40"/>
  <c r="I2525" i="40" s="1"/>
  <c r="L2525" i="40" s="1"/>
  <c r="R2525" i="40" l="1"/>
  <c r="M2525" i="40"/>
  <c r="P2525" i="40"/>
  <c r="V2525" i="40" s="1"/>
  <c r="Q2525" i="40"/>
  <c r="H2526" i="40" l="1"/>
  <c r="X2526" i="40" s="1"/>
  <c r="N2526" i="40" s="1"/>
  <c r="G2526" i="40" s="1"/>
  <c r="S2525" i="40"/>
  <c r="T2525" i="40" s="1"/>
  <c r="J2526" i="40"/>
  <c r="K2526" i="40" s="1"/>
  <c r="U2525" i="40" l="1"/>
  <c r="W2525" i="40" s="1"/>
  <c r="O2526" i="40"/>
  <c r="I2526" i="40" s="1"/>
  <c r="L2526" i="40" s="1"/>
  <c r="R2526" i="40" l="1"/>
  <c r="M2526" i="40"/>
  <c r="P2526" i="40"/>
  <c r="V2526" i="40" s="1"/>
  <c r="Q2526" i="40"/>
  <c r="H2527" i="40" l="1"/>
  <c r="X2527" i="40" s="1"/>
  <c r="N2527" i="40" s="1"/>
  <c r="G2527" i="40" s="1"/>
  <c r="S2526" i="40"/>
  <c r="T2526" i="40"/>
  <c r="J2527" i="40"/>
  <c r="K2527" i="40" s="1"/>
  <c r="U2526" i="40" l="1"/>
  <c r="W2526" i="40" s="1"/>
  <c r="O2527" i="40"/>
  <c r="I2527" i="40" s="1"/>
  <c r="L2527" i="40" s="1"/>
  <c r="R2527" i="40" l="1"/>
  <c r="S2527" i="40" s="1"/>
  <c r="T2527" i="40" s="1"/>
  <c r="M2527" i="40"/>
  <c r="U2527" i="40" s="1"/>
  <c r="P2527" i="40"/>
  <c r="V2527" i="40" s="1"/>
  <c r="Q2527" i="40"/>
  <c r="H2528" i="40" l="1"/>
  <c r="X2528" i="40" s="1"/>
  <c r="N2528" i="40" s="1"/>
  <c r="G2528" i="40" s="1"/>
  <c r="W2527" i="40"/>
  <c r="J2528" i="40"/>
  <c r="K2528" i="40" s="1"/>
  <c r="O2528" i="40" l="1"/>
  <c r="I2528" i="40" l="1"/>
  <c r="L2528" i="40" s="1"/>
  <c r="R2528" i="40"/>
  <c r="S2528" i="40" s="1"/>
  <c r="T2528" i="40" s="1"/>
  <c r="M2528" i="40"/>
  <c r="U2528" i="40" s="1"/>
  <c r="P2528" i="40"/>
  <c r="Q2528" i="40"/>
  <c r="H2529" i="40" l="1"/>
  <c r="X2529" i="40" s="1"/>
  <c r="N2529" i="40" s="1"/>
  <c r="G2529" i="40" s="1"/>
  <c r="W2528" i="40"/>
  <c r="V2528" i="40"/>
  <c r="J2529" i="40"/>
  <c r="K2529" i="40" s="1"/>
  <c r="O2529" i="40" l="1"/>
  <c r="Q2529" i="40"/>
  <c r="H2530" i="40" l="1"/>
  <c r="X2530" i="40" s="1"/>
  <c r="N2530" i="40" s="1"/>
  <c r="G2530" i="40" s="1"/>
  <c r="I2529" i="40"/>
  <c r="L2529" i="40" s="1"/>
  <c r="R2529" i="40"/>
  <c r="J2530" i="40"/>
  <c r="K2530" i="40" s="1"/>
  <c r="M2529" i="40"/>
  <c r="P2529" i="40"/>
  <c r="S2529" i="40" l="1"/>
  <c r="T2529" i="40"/>
  <c r="V2529" i="40"/>
  <c r="O2530" i="40"/>
  <c r="R2530" i="40" l="1"/>
  <c r="S2530" i="40" s="1"/>
  <c r="T2530" i="40" s="1"/>
  <c r="U2529" i="40"/>
  <c r="W2529" i="40" s="1"/>
  <c r="Q2530" i="40"/>
  <c r="H2531" i="40" l="1"/>
  <c r="X2531" i="40" s="1"/>
  <c r="N2531" i="40" s="1"/>
  <c r="G2531" i="40" s="1"/>
  <c r="I2530" i="40"/>
  <c r="J2531" i="40"/>
  <c r="K2531" i="40" s="1"/>
  <c r="L2530" i="40" l="1"/>
  <c r="M2530" i="40"/>
  <c r="U2530" i="40" s="1"/>
  <c r="W2530" i="40" s="1"/>
  <c r="O2531" i="40"/>
  <c r="I2531" i="40" l="1"/>
  <c r="L2531" i="40" s="1"/>
  <c r="R2531" i="40"/>
  <c r="S2531" i="40" s="1"/>
  <c r="T2531" i="40" s="1"/>
  <c r="P2530" i="40"/>
  <c r="V2530" i="40" s="1"/>
  <c r="M2531" i="40"/>
  <c r="U2531" i="40" s="1"/>
  <c r="P2531" i="40"/>
  <c r="Q2531" i="40"/>
  <c r="H2532" i="40" l="1"/>
  <c r="X2532" i="40" s="1"/>
  <c r="N2532" i="40" s="1"/>
  <c r="G2532" i="40" s="1"/>
  <c r="W2531" i="40"/>
  <c r="V2531" i="40"/>
  <c r="J2532" i="40"/>
  <c r="K2532" i="40" s="1"/>
  <c r="O2532" i="40" l="1"/>
  <c r="Q2532" i="40"/>
  <c r="H2533" i="40" l="1"/>
  <c r="X2533" i="40" s="1"/>
  <c r="N2533" i="40" s="1"/>
  <c r="G2533" i="40" s="1"/>
  <c r="I2532" i="40"/>
  <c r="L2532" i="40" s="1"/>
  <c r="R2532" i="40"/>
  <c r="S2532" i="40" s="1"/>
  <c r="T2532" i="40" s="1"/>
  <c r="J2533" i="40"/>
  <c r="K2533" i="40" s="1"/>
  <c r="M2532" i="40"/>
  <c r="U2532" i="40" s="1"/>
  <c r="W2532" i="40" s="1"/>
  <c r="P2532" i="40"/>
  <c r="V2532" i="40" l="1"/>
  <c r="O2533" i="40"/>
  <c r="I2533" i="40" s="1"/>
  <c r="L2533" i="40" s="1"/>
  <c r="R2533" i="40" l="1"/>
  <c r="S2533" i="40" s="1"/>
  <c r="T2533" i="40" s="1"/>
  <c r="M2533" i="40"/>
  <c r="U2533" i="40" s="1"/>
  <c r="P2533" i="40"/>
  <c r="V2533" i="40" s="1"/>
  <c r="Q2533" i="40"/>
  <c r="H2534" i="40" l="1"/>
  <c r="X2534" i="40" s="1"/>
  <c r="N2534" i="40" s="1"/>
  <c r="G2534" i="40" s="1"/>
  <c r="W2533" i="40"/>
  <c r="J2534" i="40"/>
  <c r="K2534" i="40" s="1"/>
  <c r="O2534" i="40" l="1"/>
  <c r="I2534" i="40" l="1"/>
  <c r="L2534" i="40" s="1"/>
  <c r="R2534" i="40"/>
  <c r="S2534" i="40" s="1"/>
  <c r="T2534" i="40" s="1"/>
  <c r="M2534" i="40"/>
  <c r="U2534" i="40" s="1"/>
  <c r="P2534" i="40"/>
  <c r="Q2534" i="40"/>
  <c r="H2535" i="40" l="1"/>
  <c r="X2535" i="40" s="1"/>
  <c r="N2535" i="40" s="1"/>
  <c r="G2535" i="40" s="1"/>
  <c r="W2534" i="40"/>
  <c r="V2534" i="40"/>
  <c r="J2535" i="40"/>
  <c r="K2535" i="40" s="1"/>
  <c r="O2535" i="40" l="1"/>
  <c r="I2535" i="40" l="1"/>
  <c r="R2535" i="40"/>
  <c r="S2535" i="40" s="1"/>
  <c r="T2535" i="40" s="1"/>
  <c r="L2535" i="40"/>
  <c r="Q2535" i="40"/>
  <c r="H2536" i="40" l="1"/>
  <c r="X2536" i="40" s="1"/>
  <c r="N2536" i="40" s="1"/>
  <c r="G2536" i="40" s="1"/>
  <c r="P2535" i="40"/>
  <c r="V2535" i="40" s="1"/>
  <c r="J2536" i="40"/>
  <c r="K2536" i="40" s="1"/>
  <c r="M2535" i="40"/>
  <c r="U2535" i="40" s="1"/>
  <c r="W2535" i="40" s="1"/>
  <c r="O2536" i="40" l="1"/>
  <c r="I2536" i="40" l="1"/>
  <c r="L2536" i="40" s="1"/>
  <c r="R2536" i="40"/>
  <c r="M2536" i="40"/>
  <c r="P2536" i="40"/>
  <c r="Q2536" i="40"/>
  <c r="H2537" i="40" l="1"/>
  <c r="X2537" i="40" s="1"/>
  <c r="N2537" i="40" s="1"/>
  <c r="G2537" i="40" s="1"/>
  <c r="S2536" i="40"/>
  <c r="T2536" i="40" s="1"/>
  <c r="V2536" i="40"/>
  <c r="J2537" i="40"/>
  <c r="K2537" i="40" s="1"/>
  <c r="U2536" i="40" l="1"/>
  <c r="W2536" i="40" s="1"/>
  <c r="O2537" i="40"/>
  <c r="I2537" i="40" s="1"/>
  <c r="L2537" i="40" s="1"/>
  <c r="R2537" i="40" l="1"/>
  <c r="M2537" i="40"/>
  <c r="P2537" i="40"/>
  <c r="V2537" i="40" s="1"/>
  <c r="Q2537" i="40"/>
  <c r="H2538" i="40" l="1"/>
  <c r="X2538" i="40" s="1"/>
  <c r="N2538" i="40" s="1"/>
  <c r="G2538" i="40" s="1"/>
  <c r="S2537" i="40"/>
  <c r="T2537" i="40"/>
  <c r="J2538" i="40" l="1"/>
  <c r="K2538" i="40" s="1"/>
  <c r="U2537" i="40"/>
  <c r="W2537" i="40" s="1"/>
  <c r="O2538" i="40"/>
  <c r="I2538" i="40" s="1"/>
  <c r="L2538" i="40" s="1"/>
  <c r="R2538" i="40" l="1"/>
  <c r="S2538" i="40" s="1"/>
  <c r="T2538" i="40" s="1"/>
  <c r="M2538" i="40"/>
  <c r="U2538" i="40" s="1"/>
  <c r="P2538" i="40"/>
  <c r="V2538" i="40" s="1"/>
  <c r="Q2538" i="40"/>
  <c r="H2539" i="40" l="1"/>
  <c r="X2539" i="40" s="1"/>
  <c r="N2539" i="40" s="1"/>
  <c r="G2539" i="40" s="1"/>
  <c r="W2538" i="40"/>
  <c r="J2539" i="40"/>
  <c r="K2539" i="40" s="1"/>
  <c r="O2539" i="40" l="1"/>
  <c r="I2539" i="40" l="1"/>
  <c r="L2539" i="40" s="1"/>
  <c r="R2539" i="40"/>
  <c r="S2539" i="40" s="1"/>
  <c r="T2539" i="40" s="1"/>
  <c r="M2539" i="40"/>
  <c r="P2539" i="40"/>
  <c r="Q2539" i="40"/>
  <c r="H2540" i="40" l="1"/>
  <c r="X2540" i="40" s="1"/>
  <c r="N2540" i="40" s="1"/>
  <c r="G2540" i="40" s="1"/>
  <c r="U2539" i="40"/>
  <c r="W2539" i="40" s="1"/>
  <c r="V2539" i="40"/>
  <c r="J2540" i="40"/>
  <c r="K2540" i="40" s="1"/>
  <c r="O2540" i="40" l="1"/>
  <c r="I2540" i="40" s="1"/>
  <c r="L2540" i="40" s="1"/>
  <c r="R2540" i="40" l="1"/>
  <c r="S2540" i="40" s="1"/>
  <c r="T2540" i="40" s="1"/>
  <c r="M2540" i="40"/>
  <c r="U2540" i="40" s="1"/>
  <c r="P2540" i="40"/>
  <c r="V2540" i="40" s="1"/>
  <c r="Q2540" i="40"/>
  <c r="H2541" i="40" l="1"/>
  <c r="X2541" i="40" s="1"/>
  <c r="N2541" i="40" s="1"/>
  <c r="G2541" i="40" s="1"/>
  <c r="W2540" i="40"/>
  <c r="J2541" i="40"/>
  <c r="K2541" i="40" s="1"/>
  <c r="O2541" i="40" l="1"/>
  <c r="I2541" i="40" l="1"/>
  <c r="L2541" i="40" s="1"/>
  <c r="R2541" i="40"/>
  <c r="S2541" i="40" s="1"/>
  <c r="T2541" i="40" s="1"/>
  <c r="M2541" i="40"/>
  <c r="U2541" i="40" s="1"/>
  <c r="P2541" i="40"/>
  <c r="Q2541" i="40"/>
  <c r="H2542" i="40" l="1"/>
  <c r="X2542" i="40" s="1"/>
  <c r="N2542" i="40" s="1"/>
  <c r="G2542" i="40" s="1"/>
  <c r="W2541" i="40"/>
  <c r="V2541" i="40"/>
  <c r="J2542" i="40"/>
  <c r="K2542" i="40" s="1"/>
  <c r="O2542" i="40" l="1"/>
  <c r="I2542" i="40" l="1"/>
  <c r="R2542" i="40"/>
  <c r="S2542" i="40" s="1"/>
  <c r="T2542" i="40" s="1"/>
  <c r="L2542" i="40"/>
  <c r="Q2542" i="40"/>
  <c r="P2542" i="40" l="1"/>
  <c r="V2542" i="40"/>
  <c r="H2543" i="40"/>
  <c r="X2543" i="40" s="1"/>
  <c r="N2543" i="40" s="1"/>
  <c r="G2543" i="40" s="1"/>
  <c r="J2543" i="40"/>
  <c r="K2543" i="40" s="1"/>
  <c r="M2542" i="40"/>
  <c r="U2542" i="40" s="1"/>
  <c r="W2542" i="40" s="1"/>
  <c r="O2543" i="40" l="1"/>
  <c r="I2543" i="40" l="1"/>
  <c r="L2543" i="40" s="1"/>
  <c r="R2543" i="40"/>
  <c r="S2543" i="40" s="1"/>
  <c r="T2543" i="40" s="1"/>
  <c r="M2543" i="40"/>
  <c r="U2543" i="40" s="1"/>
  <c r="P2543" i="40"/>
  <c r="Q2543" i="40"/>
  <c r="H2544" i="40" l="1"/>
  <c r="X2544" i="40" s="1"/>
  <c r="N2544" i="40" s="1"/>
  <c r="G2544" i="40" s="1"/>
  <c r="W2543" i="40"/>
  <c r="V2543" i="40"/>
  <c r="J2544" i="40"/>
  <c r="K2544" i="40" s="1"/>
  <c r="O2544" i="40" l="1"/>
  <c r="I2544" i="40" l="1"/>
  <c r="L2544" i="40" s="1"/>
  <c r="R2544" i="40"/>
  <c r="S2544" i="40" s="1"/>
  <c r="T2544" i="40" s="1"/>
  <c r="M2544" i="40"/>
  <c r="P2544" i="40"/>
  <c r="Q2544" i="40"/>
  <c r="U2544" i="40" l="1"/>
  <c r="H2545" i="40"/>
  <c r="X2545" i="40" s="1"/>
  <c r="N2545" i="40" s="1"/>
  <c r="G2545" i="40" s="1"/>
  <c r="W2544" i="40"/>
  <c r="V2544" i="40"/>
  <c r="J2545" i="40"/>
  <c r="K2545" i="40" s="1"/>
  <c r="O2545" i="40" l="1"/>
  <c r="I2545" i="40" l="1"/>
  <c r="L2545" i="40" s="1"/>
  <c r="R2545" i="40"/>
  <c r="S2545" i="40" s="1"/>
  <c r="T2545" i="40" s="1"/>
  <c r="M2545" i="40"/>
  <c r="U2545" i="40" s="1"/>
  <c r="P2545" i="40"/>
  <c r="Q2545" i="40"/>
  <c r="H2546" i="40" l="1"/>
  <c r="X2546" i="40" s="1"/>
  <c r="N2546" i="40" s="1"/>
  <c r="G2546" i="40" s="1"/>
  <c r="W2545" i="40"/>
  <c r="V2545" i="40"/>
  <c r="J2546" i="40"/>
  <c r="K2546" i="40" s="1"/>
  <c r="O2546" i="40" l="1"/>
  <c r="Q2546" i="40"/>
  <c r="H2547" i="40" l="1"/>
  <c r="X2547" i="40" s="1"/>
  <c r="N2547" i="40" s="1"/>
  <c r="G2547" i="40" s="1"/>
  <c r="I2546" i="40"/>
  <c r="L2546" i="40" s="1"/>
  <c r="M2546" i="40" s="1"/>
  <c r="R2546" i="40"/>
  <c r="S2546" i="40" s="1"/>
  <c r="T2546" i="40" s="1"/>
  <c r="J2547" i="40"/>
  <c r="K2547" i="40" s="1"/>
  <c r="P2546" i="40"/>
  <c r="U2546" i="40" l="1"/>
  <c r="W2546" i="40" s="1"/>
  <c r="V2546" i="40"/>
  <c r="O2547" i="40"/>
  <c r="I2547" i="40" s="1"/>
  <c r="L2547" i="40" s="1"/>
  <c r="R2547" i="40" l="1"/>
  <c r="S2547" i="40" s="1"/>
  <c r="T2547" i="40" s="1"/>
  <c r="M2547" i="40"/>
  <c r="P2547" i="40"/>
  <c r="V2547" i="40" s="1"/>
  <c r="Q2547" i="40"/>
  <c r="U2547" i="40" l="1"/>
  <c r="H2548" i="40"/>
  <c r="X2548" i="40" s="1"/>
  <c r="N2548" i="40" s="1"/>
  <c r="G2548" i="40" s="1"/>
  <c r="W2547" i="40"/>
  <c r="J2548" i="40"/>
  <c r="K2548" i="40" s="1"/>
  <c r="O2548" i="40" l="1"/>
  <c r="I2548" i="40" l="1"/>
  <c r="L2548" i="40" s="1"/>
  <c r="R2548" i="40"/>
  <c r="S2548" i="40" s="1"/>
  <c r="T2548" i="40" s="1"/>
  <c r="M2548" i="40"/>
  <c r="P2548" i="40"/>
  <c r="Q2548" i="40"/>
  <c r="U2548" i="40" l="1"/>
  <c r="W2548" i="40" s="1"/>
  <c r="H2549" i="40"/>
  <c r="X2549" i="40" s="1"/>
  <c r="N2549" i="40" s="1"/>
  <c r="G2549" i="40" s="1"/>
  <c r="V2548" i="40"/>
  <c r="J2549" i="40"/>
  <c r="K2549" i="40" s="1"/>
  <c r="O2549" i="40" l="1"/>
  <c r="I2549" i="40" l="1"/>
  <c r="L2549" i="40" s="1"/>
  <c r="R2549" i="40"/>
  <c r="S2549" i="40" s="1"/>
  <c r="T2549" i="40" s="1"/>
  <c r="M2549" i="40"/>
  <c r="U2549" i="40" s="1"/>
  <c r="P2549" i="40"/>
  <c r="Q2549" i="40"/>
  <c r="H2550" i="40" l="1"/>
  <c r="X2550" i="40" s="1"/>
  <c r="N2550" i="40" s="1"/>
  <c r="G2550" i="40" s="1"/>
  <c r="W2549" i="40"/>
  <c r="V2549" i="40"/>
  <c r="J2550" i="40"/>
  <c r="K2550" i="40" s="1"/>
  <c r="O2550" i="40" l="1"/>
  <c r="I2550" i="40" l="1"/>
  <c r="R2550" i="40"/>
  <c r="S2550" i="40" s="1"/>
  <c r="T2550" i="40" s="1"/>
  <c r="L2550" i="40"/>
  <c r="Q2550" i="40"/>
  <c r="P2550" i="40" l="1"/>
  <c r="V2550" i="40" s="1"/>
  <c r="H2551" i="40"/>
  <c r="X2551" i="40" s="1"/>
  <c r="N2551" i="40" s="1"/>
  <c r="G2551" i="40" s="1"/>
  <c r="M2550" i="40"/>
  <c r="U2550" i="40" s="1"/>
  <c r="W2550" i="40" s="1"/>
  <c r="J2551" i="40" l="1"/>
  <c r="K2551" i="40" s="1"/>
  <c r="O2551" i="40"/>
  <c r="I2551" i="40" l="1"/>
  <c r="R2551" i="40"/>
  <c r="S2551" i="40" s="1"/>
  <c r="T2551" i="40" s="1"/>
  <c r="L2551" i="40"/>
  <c r="M2551" i="40" s="1"/>
  <c r="U2551" i="40" s="1"/>
  <c r="Q2551" i="40"/>
  <c r="H2552" i="40" l="1"/>
  <c r="X2552" i="40" s="1"/>
  <c r="N2552" i="40" s="1"/>
  <c r="G2552" i="40" s="1"/>
  <c r="W2551" i="40"/>
  <c r="P2551" i="40"/>
  <c r="V2551" i="40" s="1"/>
  <c r="J2552" i="40"/>
  <c r="K2552" i="40" s="1"/>
  <c r="O2552" i="40" l="1"/>
  <c r="Q2552" i="40"/>
  <c r="H2553" i="40" l="1"/>
  <c r="X2553" i="40" s="1"/>
  <c r="N2553" i="40" s="1"/>
  <c r="G2553" i="40" s="1"/>
  <c r="I2552" i="40"/>
  <c r="L2552" i="40" s="1"/>
  <c r="P2552" i="40" s="1"/>
  <c r="R2552" i="40"/>
  <c r="S2552" i="40" s="1"/>
  <c r="T2552" i="40" s="1"/>
  <c r="J2553" i="40"/>
  <c r="K2553" i="40" s="1"/>
  <c r="M2552" i="40" l="1"/>
  <c r="U2552" i="40"/>
  <c r="W2552" i="40" s="1"/>
  <c r="V2552" i="40"/>
  <c r="O2553" i="40"/>
  <c r="I2553" i="40" s="1"/>
  <c r="R2553" i="40" l="1"/>
  <c r="S2553" i="40" s="1"/>
  <c r="T2553" i="40" s="1"/>
  <c r="L2553" i="40"/>
  <c r="Q2553" i="40"/>
  <c r="H2554" i="40" l="1"/>
  <c r="X2554" i="40" s="1"/>
  <c r="N2554" i="40" s="1"/>
  <c r="G2554" i="40" s="1"/>
  <c r="P2553" i="40"/>
  <c r="V2553" i="40" s="1"/>
  <c r="J2554" i="40"/>
  <c r="K2554" i="40" s="1"/>
  <c r="M2553" i="40"/>
  <c r="U2553" i="40" s="1"/>
  <c r="W2553" i="40" s="1"/>
  <c r="O2554" i="40" l="1"/>
  <c r="I2554" i="40" l="1"/>
  <c r="R2554" i="40"/>
  <c r="S2554" i="40" s="1"/>
  <c r="T2554" i="40" s="1"/>
  <c r="L2554" i="40"/>
  <c r="Q2554" i="40"/>
  <c r="H2555" i="40" l="1"/>
  <c r="X2555" i="40" s="1"/>
  <c r="N2555" i="40" s="1"/>
  <c r="G2555" i="40" s="1"/>
  <c r="P2554" i="40"/>
  <c r="V2554" i="40" s="1"/>
  <c r="J2555" i="40"/>
  <c r="K2555" i="40" s="1"/>
  <c r="M2554" i="40"/>
  <c r="U2554" i="40" s="1"/>
  <c r="W2554" i="40" s="1"/>
  <c r="O2555" i="40" l="1"/>
  <c r="I2555" i="40" l="1"/>
  <c r="L2555" i="40" s="1"/>
  <c r="R2555" i="40"/>
  <c r="M2555" i="40"/>
  <c r="P2555" i="40"/>
  <c r="Q2555" i="40"/>
  <c r="H2556" i="40" l="1"/>
  <c r="X2556" i="40" s="1"/>
  <c r="N2556" i="40" s="1"/>
  <c r="G2556" i="40" s="1"/>
  <c r="S2555" i="40"/>
  <c r="T2555" i="40" s="1"/>
  <c r="V2555" i="40"/>
  <c r="J2556" i="40"/>
  <c r="K2556" i="40" s="1"/>
  <c r="U2555" i="40" l="1"/>
  <c r="W2555" i="40" s="1"/>
  <c r="O2556" i="40"/>
  <c r="I2556" i="40" s="1"/>
  <c r="L2556" i="40" s="1"/>
  <c r="R2556" i="40" l="1"/>
  <c r="S2556" i="40" s="1"/>
  <c r="T2556" i="40" s="1"/>
  <c r="M2556" i="40"/>
  <c r="U2556" i="40" s="1"/>
  <c r="P2556" i="40"/>
  <c r="V2556" i="40" s="1"/>
  <c r="Q2556" i="40"/>
  <c r="H2557" i="40" l="1"/>
  <c r="X2557" i="40" s="1"/>
  <c r="N2557" i="40" s="1"/>
  <c r="G2557" i="40" s="1"/>
  <c r="W2556" i="40"/>
  <c r="J2557" i="40"/>
  <c r="K2557" i="40" s="1"/>
  <c r="O2557" i="40" l="1"/>
  <c r="I2557" i="40" l="1"/>
  <c r="L2557" i="40" s="1"/>
  <c r="R2557" i="40"/>
  <c r="S2557" i="40" s="1"/>
  <c r="T2557" i="40" s="1"/>
  <c r="M2557" i="40"/>
  <c r="U2557" i="40" s="1"/>
  <c r="P2557" i="40"/>
  <c r="Q2557" i="40"/>
  <c r="H2558" i="40" l="1"/>
  <c r="X2558" i="40" s="1"/>
  <c r="N2558" i="40" s="1"/>
  <c r="G2558" i="40" s="1"/>
  <c r="W2557" i="40"/>
  <c r="V2557" i="40"/>
  <c r="J2558" i="40"/>
  <c r="K2558" i="40" l="1"/>
  <c r="B73" i="26"/>
  <c r="O2558" i="40"/>
  <c r="I2558" i="40" l="1"/>
  <c r="R2558" i="40"/>
  <c r="S2558" i="40" s="1"/>
  <c r="T2558" i="40" s="1"/>
  <c r="Q2558" i="40"/>
  <c r="B76" i="26" s="1"/>
  <c r="L2558" i="40" l="1"/>
  <c r="B78" i="26"/>
  <c r="M2558" i="40" l="1"/>
  <c r="U2558" i="40" s="1"/>
  <c r="W2558" i="40" s="1"/>
  <c r="P2558" i="40"/>
  <c r="B79" i="26" l="1"/>
  <c r="B74" i="26" s="1"/>
  <c r="B80" i="26" s="1"/>
  <c r="V2558" i="4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<sst xmlns="http://schemas.openxmlformats.org/spreadsheetml/2006/main" count="251" uniqueCount="184">
  <si>
    <t>PARÂMETROS DA BACIA</t>
  </si>
  <si>
    <t>Nome da bacia</t>
  </si>
  <si>
    <t>Obs.: Modificar apenas as células com preenchimento amarelo.</t>
  </si>
  <si>
    <t>Desenvolvido pelo prof. José Almir Cirilo (contato: almir.cirilo@gmail.com)</t>
  </si>
  <si>
    <t>https://doi.org/10.1590/2318-0331.252020190106</t>
  </si>
  <si>
    <t>Área da bacia - Ab (km²)</t>
  </si>
  <si>
    <t>Comprimento total da drenagem - Lt (m)</t>
  </si>
  <si>
    <t>Coeficiente de rugosidade de Manning - n</t>
  </si>
  <si>
    <r>
      <rPr>
        <sz val="11"/>
        <color theme="1"/>
        <rFont val="Calibri"/>
        <family val="2"/>
        <charset val="204"/>
      </rPr>
      <t>Intervalo de tempo - ∆</t>
    </r>
    <r>
      <rPr>
        <sz val="11"/>
        <color theme="1"/>
        <rFont val="Calibri"/>
        <family val="2"/>
      </rPr>
      <t>t (s)</t>
    </r>
  </si>
  <si>
    <t>PARÂMETROS PARA CÁLCULOS</t>
  </si>
  <si>
    <r>
      <t xml:space="preserve">Coeficiente da função de evapotranspiração - </t>
    </r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(padrão 1,4)</t>
    </r>
  </si>
  <si>
    <t>Citação: CIRILO, J. A.; VERÇOSA, L. F. de M.; GOMES, M. M. de A.; FEITOZA, M. A. B.; FERRAZ, G. de F.; SILVA, B. de M. Development and application of a rainfall-runoff model for semi-arid regions. RBRH, Porto Alegre, v. 25, p. 1-19, 2020.</t>
  </si>
  <si>
    <t>DADOS HIDROMETEOROLÓGICOS</t>
  </si>
  <si>
    <t>Arquivo com a série de dados de precipitação (mm/dia)</t>
  </si>
  <si>
    <t>Arquivo com a série de dados de vazão observada (m³/s)</t>
  </si>
  <si>
    <t>Arquivo com a série de dados de evaporação (mm/dia)</t>
  </si>
  <si>
    <t>Caminho onde se localizam os arquivos</t>
  </si>
  <si>
    <t>Razão entre o RMSE e o desvio padrão - RSR</t>
  </si>
  <si>
    <t>Raiz do erro médio quadrático - RMSE</t>
  </si>
  <si>
    <t>Coeficiente de eficiência Nash-Sutcliffe - NSE</t>
  </si>
  <si>
    <t>Coeficiente de determinação - R²</t>
  </si>
  <si>
    <t>Nome da planilha com o modelo CAWM da bacia</t>
  </si>
  <si>
    <t>EVAP POTENCIAL (mm)</t>
  </si>
  <si>
    <t>EVAP REAL MÁX (mm)</t>
  </si>
  <si>
    <t>LÂMINA Q OBS (mm)</t>
  </si>
  <si>
    <t>VOL PRECIP (mm)</t>
  </si>
  <si>
    <t>EVAP REAL (mm)</t>
  </si>
  <si>
    <t>ESCOADO (mm)</t>
  </si>
  <si>
    <t>SOLO INICIO (mm)</t>
  </si>
  <si>
    <t>SOLO FIM (mm)</t>
  </si>
  <si>
    <t>PERDAS (mm)</t>
  </si>
  <si>
    <t>BALANÇO HÍDRICO DE LONGO PERÍODO</t>
  </si>
  <si>
    <t>INICIALIZAÇÃO DE VARIÁVEIS</t>
  </si>
  <si>
    <t>Reserva no solo inicial</t>
  </si>
  <si>
    <t>Profundo corrigido inicial</t>
  </si>
  <si>
    <t>Rios temporários (0) ou perenes (1)</t>
  </si>
  <si>
    <t>Largura equivalente da seção dos rios - Be (m) (típico: entre 1 e 5)</t>
  </si>
  <si>
    <t>Tipo de planilha</t>
  </si>
  <si>
    <t>HTA .:. Tempo concentração (dias)</t>
  </si>
  <si>
    <t xml:space="preserve">Aplicar Histograma Tempo-Área sintético de Clark (HTA)? </t>
  </si>
  <si>
    <t>HTA .:. Coeficiente "n"</t>
  </si>
  <si>
    <t>HTA .:. Coeficiente "a"</t>
  </si>
  <si>
    <r>
      <t>Obs. sobre HTA: A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=a.t</t>
    </r>
    <r>
      <rPr>
        <vertAlign val="superscript"/>
        <sz val="11"/>
        <color rgb="FFFF0000"/>
        <rFont val="Calibri"/>
        <family val="2"/>
        <scheme val="minor"/>
      </rPr>
      <t>n</t>
    </r>
    <r>
      <rPr>
        <sz val="11"/>
        <color rgb="FFFF0000"/>
        <rFont val="Calibri"/>
        <family val="2"/>
        <scheme val="minor"/>
      </rPr>
      <t xml:space="preserve"> para 0 </t>
    </r>
    <r>
      <rPr>
        <sz val="11"/>
        <color rgb="FFFF0000"/>
        <rFont val="Calibri"/>
        <family val="2"/>
      </rPr>
      <t>≤ t ≤ 0,5.t</t>
    </r>
    <r>
      <rPr>
        <vertAlign val="subscript"/>
        <sz val="11"/>
        <color rgb="FFFF0000"/>
        <rFont val="Calibri"/>
        <family val="2"/>
      </rPr>
      <t>c</t>
    </r>
    <r>
      <rPr>
        <sz val="11"/>
        <color rgb="FFFF0000"/>
        <rFont val="Calibri"/>
        <family val="2"/>
      </rPr>
      <t xml:space="preserve"> </t>
    </r>
    <r>
      <rPr>
        <sz val="11"/>
        <color rgb="FFFF0000"/>
        <rFont val="Calibri"/>
        <family val="2"/>
        <scheme val="minor"/>
      </rPr>
      <t>e A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=1-a(1-t)</t>
    </r>
    <r>
      <rPr>
        <vertAlign val="superscript"/>
        <sz val="11"/>
        <color rgb="FFFF0000"/>
        <rFont val="Calibri"/>
        <family val="2"/>
        <scheme val="minor"/>
      </rPr>
      <t>n</t>
    </r>
    <r>
      <rPr>
        <sz val="11"/>
        <color rgb="FFFF0000"/>
        <rFont val="Calibri"/>
        <family val="2"/>
        <scheme val="minor"/>
      </rPr>
      <t xml:space="preserve"> para 0,5.t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 xml:space="preserve"> ≤ t ≤ 1</t>
    </r>
  </si>
  <si>
    <t>Obs. os arquivos de entrada deve ser "data tabulação valor" ou "data; valor"</t>
  </si>
  <si>
    <t>Obs. caso o arquivo disponha apenas de valores mensais, substituir as datas pelo nome dos meses (jan/fev/mar/abr/mai/ago/set/out/nov/dez)</t>
  </si>
  <si>
    <t>Data inicial</t>
  </si>
  <si>
    <t>Período completo: Data inicial</t>
  </si>
  <si>
    <t>Período completo: Data final</t>
  </si>
  <si>
    <t>INDICADORES DE EFICIÊNCIA DO MODELO: CALIBRAÇÃO</t>
  </si>
  <si>
    <t>Data final</t>
  </si>
  <si>
    <t>INDICADORES DE EFICIÊNCIA DO MODELO: VERIFICAÇÃO</t>
  </si>
  <si>
    <t>Função objetivo da calibração</t>
  </si>
  <si>
    <t>Valor da Função Objetivo</t>
  </si>
  <si>
    <t>Método de otimização</t>
  </si>
  <si>
    <t>Tamanho sugerido do período de verificação (para calibração)</t>
  </si>
  <si>
    <t>BALANÇO (mm)</t>
  </si>
  <si>
    <t>INDICADORES DE EFICIÊNCIA DO MODELO: GLOBAL</t>
  </si>
  <si>
    <t>NSE considerando a raiz quadrada dos valores - NSEsqrt</t>
  </si>
  <si>
    <t>NSE considerando os logaritmos dos valores - NSElog</t>
  </si>
  <si>
    <r>
      <t>Coeficiente do expoente do escoamento na calha (</t>
    </r>
    <r>
      <rPr>
        <sz val="11"/>
        <color theme="1"/>
        <rFont val="Univers"/>
        <family val="2"/>
      </rPr>
      <t>≈</t>
    </r>
    <r>
      <rPr>
        <sz val="11"/>
        <color theme="1"/>
        <rFont val="Calibri"/>
        <family val="2"/>
        <scheme val="minor"/>
      </rPr>
      <t>5/3) - b</t>
    </r>
  </si>
  <si>
    <r>
      <t xml:space="preserve">Coeficiente do expoente das perdas na calha (entre 1 e 2) - </t>
    </r>
    <r>
      <rPr>
        <sz val="11"/>
        <color theme="1"/>
        <rFont val="Calibri"/>
        <family val="2"/>
      </rPr>
      <t>p</t>
    </r>
  </si>
  <si>
    <r>
      <t>Parâmetro de perdas na calha - K</t>
    </r>
    <r>
      <rPr>
        <vertAlign val="subscript"/>
        <sz val="11"/>
        <color theme="1"/>
        <rFont val="Calibri"/>
        <family val="2"/>
        <scheme val="minor"/>
      </rPr>
      <t>L</t>
    </r>
  </si>
  <si>
    <t>Capacidade de armazenamento no solo - S - SUBmax</t>
  </si>
  <si>
    <t>Filtro de data inicial (deixar em branco para não restringir)</t>
  </si>
  <si>
    <t>Filtro de data final (deixar em branco para não restringir)</t>
  </si>
  <si>
    <t>Gerar planilha?</t>
  </si>
  <si>
    <t>Sim</t>
  </si>
  <si>
    <t>Erro médio absoluto - MAE</t>
  </si>
  <si>
    <t>Percentual de tendência - Pbias</t>
  </si>
  <si>
    <t>Coeficiente "kp" de conversão da evapotranspiração .:. ETP = ECA * Kp</t>
  </si>
  <si>
    <t>Declividade equivalente dos rios  - I (m/m)</t>
  </si>
  <si>
    <t>MODELO CHUVA-VAZÃO CAMPUS AGRESTE WATERSHED MODEL (CAWM)</t>
  </si>
  <si>
    <t>Parâmetro do escoamento na calha (calculado) - K</t>
  </si>
  <si>
    <t>Reserva na calha do rio inicial</t>
  </si>
  <si>
    <t>Armazenamento SUPERFICIAL INICIO (mm)</t>
  </si>
  <si>
    <t>Armazenamento SUPERFICIAL FINAL (mm)</t>
  </si>
  <si>
    <t>Versão com aprimoramento computacional feito pelos doutorandos da UFPE Othon Oliveira, Fellipe Alves e Vitor Melo. Dezenas de estudantes da UFPE merecem agradecimentos por suas contribuições nas aplicações do modelo.</t>
  </si>
  <si>
    <t>Vazão média observada (m³/s)</t>
  </si>
  <si>
    <t>Vazão média calculada (m³/s)</t>
  </si>
  <si>
    <t>Calibração</t>
  </si>
  <si>
    <t>As células marcadas em verde devem ser ajustadas se necessário.</t>
  </si>
  <si>
    <t>INICIAL</t>
  </si>
  <si>
    <t xml:space="preserve">Capacidade de armazenamento percolação profunda - Gmax </t>
  </si>
  <si>
    <t>Tipo de cálculo do parâmetro do escoamento na calha - K</t>
  </si>
  <si>
    <t>Parâmetro de percolação  - Ks</t>
  </si>
  <si>
    <t>VARIÁVEIS DE DECISÃO</t>
  </si>
  <si>
    <r>
      <t xml:space="preserve">Parâmetro de recarga - </t>
    </r>
    <r>
      <rPr>
        <sz val="11"/>
        <color theme="1"/>
        <rFont val="Calibri"/>
        <family val="2"/>
      </rPr>
      <t>β (referência = 2)</t>
    </r>
  </si>
  <si>
    <t>Área da bacia</t>
  </si>
  <si>
    <t>TRANSFERÊNCIA DE PARÂMETROS PARA OUTRA BACIA/SUB-BACIA</t>
  </si>
  <si>
    <t>Área da Bacia Principal (Km²)</t>
  </si>
  <si>
    <t>LÂMINA Q OBS (mm) da Área da Bacia Principal</t>
  </si>
  <si>
    <t>Correlação x LÂMINA Q OBS (mm) da Área da Principal</t>
  </si>
  <si>
    <t>PERÍODO DE CALIBRAÇÃO</t>
  </si>
  <si>
    <t>PERÍODO TOTAL</t>
  </si>
  <si>
    <t>CAWM</t>
  </si>
  <si>
    <t>Max(NSE/MAE)</t>
  </si>
  <si>
    <t>GRG Nonlinear</t>
  </si>
  <si>
    <t>Não</t>
  </si>
  <si>
    <t>Kp = 1 e refinado</t>
  </si>
  <si>
    <t>Kp = 0.6 e refinado</t>
  </si>
  <si>
    <t>Período de verificação = 30%</t>
  </si>
  <si>
    <t>Período de verificação = 40%</t>
  </si>
  <si>
    <t>Período de verificação = 50%</t>
  </si>
  <si>
    <t>Período de verificação = 60%</t>
  </si>
  <si>
    <t>Período de verificação = 65%</t>
  </si>
  <si>
    <t>Período de verificação = 70%</t>
  </si>
  <si>
    <t>Período de verificação = 75%</t>
  </si>
  <si>
    <t>Período de verificação = 80%</t>
  </si>
  <si>
    <t>Período de verificação = 85%</t>
  </si>
  <si>
    <t>Evap_Poco_do_Fumo.txt</t>
  </si>
  <si>
    <t>H:\Meu Drive\Mestrado\Planilhas_CAWM\Brigida</t>
  </si>
  <si>
    <t>Plu_Poco_do_Fumo_red.txt</t>
  </si>
  <si>
    <t>Flu_Poco_do_Fumo_red.txt</t>
  </si>
  <si>
    <t>Poço do Fumo (red)</t>
  </si>
  <si>
    <t>DATA</t>
  </si>
  <si>
    <t>CHUVA</t>
  </si>
  <si>
    <t>mm</t>
  </si>
  <si>
    <t>VAZÃO OBS</t>
  </si>
  <si>
    <t>m³/s</t>
  </si>
  <si>
    <t>EVAPOTRANSPIRAÇÃO</t>
  </si>
  <si>
    <t>EVAP. Inicial</t>
  </si>
  <si>
    <t>EVAP. Não Atendida</t>
  </si>
  <si>
    <t>ESCOAMENTO DIRETO</t>
  </si>
  <si>
    <t>RESERVA NO SOLO (t)</t>
  </si>
  <si>
    <t>S1</t>
  </si>
  <si>
    <t>RE</t>
  </si>
  <si>
    <t>SOLO</t>
  </si>
  <si>
    <t>C</t>
  </si>
  <si>
    <t>S2=S1-C</t>
  </si>
  <si>
    <t>REC Solo</t>
  </si>
  <si>
    <t>REC Rio</t>
  </si>
  <si>
    <t>PERDAS DE C</t>
  </si>
  <si>
    <t>RESERVA SOLO Corrigida</t>
  </si>
  <si>
    <t>PROFUNDO</t>
  </si>
  <si>
    <t>PERCOLAÇÃO PROFUNDA</t>
  </si>
  <si>
    <t>PROFUNDO CORRIGIDO</t>
  </si>
  <si>
    <t>S3</t>
  </si>
  <si>
    <t>VAZÃO CAL</t>
  </si>
  <si>
    <t>BALANÇO</t>
  </si>
  <si>
    <t>Perene ou Intermitente</t>
  </si>
  <si>
    <t>SÉRIE COM PERÍODO DE DADOS OBERVADOS</t>
  </si>
  <si>
    <t>Data</t>
  </si>
  <si>
    <t>Mês</t>
  </si>
  <si>
    <t>Dia do ano</t>
  </si>
  <si>
    <t>Q_Obs</t>
  </si>
  <si>
    <t>Q_Cal</t>
  </si>
  <si>
    <t>AUXÍLIO</t>
  </si>
  <si>
    <t>Raiz_Qo</t>
  </si>
  <si>
    <t>Raiz_Qc</t>
  </si>
  <si>
    <t>Log_Qo</t>
  </si>
  <si>
    <t>Log_Qc</t>
  </si>
  <si>
    <t>DIF_QcQo</t>
  </si>
  <si>
    <t>DIF_Raiz_QcQo</t>
  </si>
  <si>
    <t>DIF_Log_QcQo</t>
  </si>
  <si>
    <t>INDICADORES DE EFICIÊNCIA DO MODELO POR ANO</t>
  </si>
  <si>
    <t>EVENTO</t>
  </si>
  <si>
    <t>DATA 1</t>
  </si>
  <si>
    <t>DATA 2</t>
  </si>
  <si>
    <t>NSE</t>
  </si>
  <si>
    <t>NSE RAIZ</t>
  </si>
  <si>
    <t>NSE LOG</t>
  </si>
  <si>
    <t>Pbias</t>
  </si>
  <si>
    <t>PEPF</t>
  </si>
  <si>
    <t>RMSE</t>
  </si>
  <si>
    <t>R2</t>
  </si>
  <si>
    <t>ESTATÍSTICAS HISTÓRICAS</t>
  </si>
  <si>
    <t>Longo Termo</t>
  </si>
  <si>
    <t>Média</t>
  </si>
  <si>
    <t>Perc. 10%</t>
  </si>
  <si>
    <t>Mediana</t>
  </si>
  <si>
    <t>Perc. 90%</t>
  </si>
  <si>
    <t>Máximo</t>
  </si>
  <si>
    <t>Mensal</t>
  </si>
  <si>
    <t>Qobs_LT</t>
  </si>
  <si>
    <t>Qcalc_LT</t>
  </si>
  <si>
    <t>Diferença relativa</t>
  </si>
  <si>
    <t>Qobs_mes</t>
  </si>
  <si>
    <t>Qcalc_mes</t>
  </si>
  <si>
    <t>Q_obs</t>
  </si>
  <si>
    <t>Q_calc</t>
  </si>
  <si>
    <t>Qobs_dia</t>
  </si>
  <si>
    <t>Qcalc_dia</t>
  </si>
  <si>
    <t>Verificação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</si>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</sst>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;@"/>
    <numFmt numFmtId="165" formatCode="0.0000"/>
    <numFmt numFmtId="166" formatCode="0.0000000%"/>
    <numFmt numFmtId="167" formatCode="0.0000000"/>
    <numFmt numFmtId="168" formatCode="0.00000000"/>
    <numFmt numFmtId="169" formatCode="#,##0.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perscript"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vertAlign val="subscript"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Univers"/>
      <family val="2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color theme="4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6" fillId="3" borderId="0" applyNumberFormat="0" applyBorder="0" applyAlignment="0" applyProtection="0"/>
    <xf numFmtId="0" fontId="7" fillId="0" borderId="0" applyFill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5" fillId="0" borderId="0" xfId="0" applyFont="1"/>
    <xf numFmtId="0" fontId="4" fillId="0" borderId="0" xfId="0" applyFont="1"/>
    <xf numFmtId="0" fontId="9" fillId="0" borderId="0" xfId="0" applyFont="1"/>
    <xf numFmtId="0" fontId="10" fillId="0" borderId="0" xfId="4" applyFont="1"/>
    <xf numFmtId="0" fontId="0" fillId="2" borderId="0" xfId="0" applyFill="1" applyAlignment="1">
      <alignment horizontal="right"/>
    </xf>
    <xf numFmtId="165" fontId="0" fillId="0" borderId="0" xfId="0" applyNumberFormat="1"/>
    <xf numFmtId="9" fontId="15" fillId="2" borderId="0" xfId="0" applyNumberFormat="1" applyFont="1" applyFill="1"/>
    <xf numFmtId="0" fontId="16" fillId="2" borderId="0" xfId="0" applyFont="1" applyFill="1"/>
    <xf numFmtId="2" fontId="0" fillId="0" borderId="0" xfId="0" applyNumberFormat="1"/>
    <xf numFmtId="166" fontId="15" fillId="0" borderId="0" xfId="0" applyNumberFormat="1" applyFont="1"/>
    <xf numFmtId="167" fontId="0" fillId="2" borderId="0" xfId="0" applyNumberFormat="1" applyFill="1"/>
    <xf numFmtId="0" fontId="15" fillId="2" borderId="0" xfId="0" applyFont="1" applyFill="1"/>
    <xf numFmtId="14" fontId="0" fillId="2" borderId="0" xfId="0" applyNumberFormat="1" applyFill="1"/>
    <xf numFmtId="0" fontId="5" fillId="4" borderId="0" xfId="0" applyFont="1" applyFill="1"/>
    <xf numFmtId="0" fontId="0" fillId="4" borderId="0" xfId="0" applyFill="1"/>
    <xf numFmtId="164" fontId="0" fillId="0" borderId="0" xfId="0" applyNumberFormat="1"/>
    <xf numFmtId="0" fontId="0" fillId="5" borderId="0" xfId="0" applyFill="1"/>
    <xf numFmtId="167" fontId="0" fillId="0" borderId="0" xfId="0" applyNumberFormat="1"/>
    <xf numFmtId="0" fontId="15" fillId="0" borderId="0" xfId="0" applyFont="1"/>
    <xf numFmtId="168" fontId="0" fillId="2" borderId="0" xfId="0" applyNumberFormat="1" applyFill="1"/>
    <xf numFmtId="0" fontId="16" fillId="0" borderId="0" xfId="0" applyFont="1"/>
    <xf numFmtId="0" fontId="1" fillId="4" borderId="0" xfId="0" applyFont="1" applyFill="1"/>
    <xf numFmtId="0" fontId="5" fillId="0" borderId="0" xfId="0" applyFont="1" applyAlignment="1">
      <alignment horizontal="center"/>
    </xf>
    <xf numFmtId="2" fontId="2" fillId="6" borderId="0" xfId="0" applyNumberFormat="1" applyFont="1" applyFill="1"/>
    <xf numFmtId="164" fontId="21" fillId="0" borderId="0" xfId="0" applyNumberFormat="1" applyFont="1"/>
    <xf numFmtId="2" fontId="21" fillId="0" borderId="0" xfId="0" applyNumberFormat="1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164" fontId="24" fillId="0" borderId="0" xfId="0" applyNumberFormat="1" applyFont="1"/>
    <xf numFmtId="2" fontId="24" fillId="0" borderId="0" xfId="0" applyNumberFormat="1" applyFont="1"/>
    <xf numFmtId="0" fontId="24" fillId="0" borderId="0" xfId="0" applyFont="1"/>
    <xf numFmtId="0" fontId="25" fillId="0" borderId="0" xfId="0" applyFont="1"/>
    <xf numFmtId="164" fontId="26" fillId="0" borderId="0" xfId="0" applyNumberFormat="1" applyFont="1"/>
    <xf numFmtId="2" fontId="26" fillId="0" borderId="0" xfId="0" applyNumberFormat="1" applyFont="1"/>
    <xf numFmtId="0" fontId="26" fillId="0" borderId="0" xfId="0" applyFont="1"/>
    <xf numFmtId="0" fontId="27" fillId="0" borderId="0" xfId="0" applyFont="1"/>
    <xf numFmtId="164" fontId="28" fillId="0" borderId="0" xfId="0" applyNumberFormat="1" applyFont="1"/>
    <xf numFmtId="2" fontId="28" fillId="0" borderId="0" xfId="0" applyNumberFormat="1" applyFont="1"/>
    <xf numFmtId="0" fontId="28" fillId="0" borderId="0" xfId="0" applyFont="1"/>
    <xf numFmtId="0" fontId="29" fillId="0" borderId="0" xfId="0" applyFont="1"/>
    <xf numFmtId="164" fontId="30" fillId="0" borderId="0" xfId="0" applyNumberFormat="1" applyFont="1"/>
    <xf numFmtId="2" fontId="30" fillId="0" borderId="0" xfId="0" applyNumberFormat="1" applyFont="1"/>
    <xf numFmtId="0" fontId="30" fillId="0" borderId="0" xfId="0" applyFont="1"/>
    <xf numFmtId="167" fontId="15" fillId="0" borderId="0" xfId="0" applyNumberFormat="1" applyFont="1"/>
    <xf numFmtId="0" fontId="5" fillId="7" borderId="1" xfId="0" applyFont="1" applyFill="1" applyBorder="1" applyAlignment="1">
      <alignment horizontal="center" vertical="center"/>
    </xf>
    <xf numFmtId="169" fontId="5" fillId="7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164" fontId="5" fillId="7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" fillId="7" borderId="1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10" fontId="5" fillId="7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/>
    <xf numFmtId="0" fontId="23" fillId="8" borderId="0" xfId="0" applyFont="1" applyFill="1"/>
    <xf numFmtId="164" fontId="24" fillId="8" borderId="0" xfId="0" applyNumberFormat="1" applyFont="1" applyFill="1"/>
    <xf numFmtId="2" fontId="24" fillId="8" borderId="0" xfId="0" applyNumberFormat="1" applyFont="1" applyFill="1"/>
    <xf numFmtId="0" fontId="24" fillId="8" borderId="0" xfId="0" applyFont="1" applyFill="1"/>
    <xf numFmtId="0" fontId="0" fillId="0" borderId="1" xfId="0" applyBorder="1" applyAlignment="1">
      <alignment horizontal="center" vertical="center"/>
    </xf>
    <xf numFmtId="164" fontId="5" fillId="7" borderId="1" xfId="0" applyNumberFormat="1" applyFont="1" applyFill="1" applyBorder="1" applyAlignment="1">
      <alignment horizontal="center" vertical="center"/>
    </xf>
    <xf numFmtId="4" fontId="5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</cellXfs>
  <cellStyles count="5">
    <cellStyle name="60% - Ênfase4 2" xfId="2" xr:uid="{00000000-0005-0000-0000-000000000000}"/>
    <cellStyle name="Estilo 1" xfId="3" xr:uid="{00000000-0005-0000-0000-000001000000}"/>
    <cellStyle name="Hiperlink" xfId="4" builtinId="8"/>
    <cellStyle name="Normal" xfId="0" builtinId="0"/>
    <cellStyle name="Normal 2" xfId="1" xr:uid="{00000000-0005-0000-0000-000004000000}"/>
  </cellStyles>
  <dxfs count="0"/>
  <tableStyles count="0" defaultTableStyle="TableStyleMedium2" defaultPivotStyle="PivotStyleLight16"/>
  <colors>
    <mruColors>
      <color rgb="FF00CCFF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Calibração do modelo chuva-vazão diário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CAWM!$B$3:$B$2559</c:f>
              <c:numCache>
                <c:formatCode>#,##0.000</c:formatCode>
                <c:ptCount val="2557"/>
                <c:pt idx="0">
                  <c:v>8.5760000000000005</c:v>
                </c:pt>
                <c:pt idx="1">
                  <c:v>3.9550000000000001</c:v>
                </c:pt>
                <c:pt idx="2">
                  <c:v>2.2879999999999998</c:v>
                </c:pt>
                <c:pt idx="3">
                  <c:v>15.622999999999999</c:v>
                </c:pt>
                <c:pt idx="4">
                  <c:v>3.254</c:v>
                </c:pt>
                <c:pt idx="5">
                  <c:v>1.4259999999999999</c:v>
                </c:pt>
                <c:pt idx="6">
                  <c:v>2.4540000000000002</c:v>
                </c:pt>
                <c:pt idx="7">
                  <c:v>3.21</c:v>
                </c:pt>
                <c:pt idx="8">
                  <c:v>5.1059999999999999</c:v>
                </c:pt>
                <c:pt idx="9">
                  <c:v>6.3109999999999999</c:v>
                </c:pt>
                <c:pt idx="10">
                  <c:v>26.036000000000001</c:v>
                </c:pt>
                <c:pt idx="11">
                  <c:v>33.174999999999997</c:v>
                </c:pt>
                <c:pt idx="12">
                  <c:v>2.6829999999999998</c:v>
                </c:pt>
                <c:pt idx="13">
                  <c:v>4.2960000000000003</c:v>
                </c:pt>
                <c:pt idx="14">
                  <c:v>6.8959999999999999</c:v>
                </c:pt>
                <c:pt idx="15">
                  <c:v>2.476</c:v>
                </c:pt>
                <c:pt idx="16">
                  <c:v>6.0259999999999998</c:v>
                </c:pt>
                <c:pt idx="17">
                  <c:v>11.673999999999999</c:v>
                </c:pt>
                <c:pt idx="18">
                  <c:v>9.907</c:v>
                </c:pt>
                <c:pt idx="19">
                  <c:v>6.4269999999999996</c:v>
                </c:pt>
                <c:pt idx="20">
                  <c:v>3.6859999999999999</c:v>
                </c:pt>
                <c:pt idx="21">
                  <c:v>6.6150000000000002</c:v>
                </c:pt>
                <c:pt idx="22">
                  <c:v>7.8129999999999997</c:v>
                </c:pt>
                <c:pt idx="23">
                  <c:v>11.725</c:v>
                </c:pt>
                <c:pt idx="24">
                  <c:v>16.588000000000001</c:v>
                </c:pt>
                <c:pt idx="25">
                  <c:v>3.5369999999999999</c:v>
                </c:pt>
                <c:pt idx="26">
                  <c:v>7.3710000000000004</c:v>
                </c:pt>
                <c:pt idx="27">
                  <c:v>4.6189999999999998</c:v>
                </c:pt>
                <c:pt idx="28">
                  <c:v>7.7519999999999998</c:v>
                </c:pt>
                <c:pt idx="29">
                  <c:v>5.9889999999999999</c:v>
                </c:pt>
                <c:pt idx="30">
                  <c:v>4.9089999999999998</c:v>
                </c:pt>
                <c:pt idx="31">
                  <c:v>12.347</c:v>
                </c:pt>
                <c:pt idx="32">
                  <c:v>4.7430000000000003</c:v>
                </c:pt>
                <c:pt idx="33">
                  <c:v>3.444</c:v>
                </c:pt>
                <c:pt idx="34">
                  <c:v>8.7420000000000009</c:v>
                </c:pt>
                <c:pt idx="35">
                  <c:v>7.2990000000000004</c:v>
                </c:pt>
                <c:pt idx="36">
                  <c:v>0.63400000000000001</c:v>
                </c:pt>
                <c:pt idx="37">
                  <c:v>11.228</c:v>
                </c:pt>
                <c:pt idx="38">
                  <c:v>4.0179999999999998</c:v>
                </c:pt>
                <c:pt idx="39">
                  <c:v>1.3380000000000001</c:v>
                </c:pt>
                <c:pt idx="40">
                  <c:v>1.9670000000000001</c:v>
                </c:pt>
                <c:pt idx="41">
                  <c:v>4.2279999999999998</c:v>
                </c:pt>
                <c:pt idx="42">
                  <c:v>3.9990000000000001</c:v>
                </c:pt>
                <c:pt idx="43">
                  <c:v>11.176</c:v>
                </c:pt>
                <c:pt idx="44">
                  <c:v>3.1779999999999999</c:v>
                </c:pt>
                <c:pt idx="45">
                  <c:v>20.849</c:v>
                </c:pt>
                <c:pt idx="46">
                  <c:v>4.5529999999999999</c:v>
                </c:pt>
                <c:pt idx="47">
                  <c:v>10.928000000000001</c:v>
                </c:pt>
                <c:pt idx="48">
                  <c:v>24.045000000000002</c:v>
                </c:pt>
                <c:pt idx="49">
                  <c:v>16.268999999999998</c:v>
                </c:pt>
                <c:pt idx="50">
                  <c:v>10.016999999999999</c:v>
                </c:pt>
                <c:pt idx="51">
                  <c:v>4.2889999999999997</c:v>
                </c:pt>
                <c:pt idx="52">
                  <c:v>14.843</c:v>
                </c:pt>
                <c:pt idx="53">
                  <c:v>3.3380000000000001</c:v>
                </c:pt>
                <c:pt idx="54">
                  <c:v>0.92</c:v>
                </c:pt>
                <c:pt idx="55">
                  <c:v>0.78100000000000003</c:v>
                </c:pt>
                <c:pt idx="56">
                  <c:v>2.6869999999999998</c:v>
                </c:pt>
                <c:pt idx="57">
                  <c:v>0.502</c:v>
                </c:pt>
                <c:pt idx="58">
                  <c:v>1.0029999999999999</c:v>
                </c:pt>
                <c:pt idx="59">
                  <c:v>1.2609999999999999</c:v>
                </c:pt>
                <c:pt idx="60">
                  <c:v>4.3630000000000004</c:v>
                </c:pt>
                <c:pt idx="61">
                  <c:v>17.940000000000001</c:v>
                </c:pt>
                <c:pt idx="62">
                  <c:v>16.756</c:v>
                </c:pt>
                <c:pt idx="63">
                  <c:v>1.8180000000000001</c:v>
                </c:pt>
                <c:pt idx="64">
                  <c:v>11.183</c:v>
                </c:pt>
                <c:pt idx="65">
                  <c:v>9.8859999999999992</c:v>
                </c:pt>
                <c:pt idx="66">
                  <c:v>4.2880000000000003</c:v>
                </c:pt>
                <c:pt idx="67">
                  <c:v>0.246</c:v>
                </c:pt>
                <c:pt idx="68">
                  <c:v>1.2070000000000001</c:v>
                </c:pt>
                <c:pt idx="69">
                  <c:v>0.59199999999999997</c:v>
                </c:pt>
                <c:pt idx="70">
                  <c:v>2.2440000000000002</c:v>
                </c:pt>
                <c:pt idx="71">
                  <c:v>0.98499999999999999</c:v>
                </c:pt>
                <c:pt idx="72">
                  <c:v>3.4129999999999998</c:v>
                </c:pt>
                <c:pt idx="73">
                  <c:v>4.7990000000000004</c:v>
                </c:pt>
                <c:pt idx="74">
                  <c:v>0.96599999999999997</c:v>
                </c:pt>
                <c:pt idx="75">
                  <c:v>1.2210000000000001</c:v>
                </c:pt>
                <c:pt idx="76">
                  <c:v>1.448</c:v>
                </c:pt>
                <c:pt idx="77">
                  <c:v>12.507999999999999</c:v>
                </c:pt>
                <c:pt idx="78">
                  <c:v>8.8960000000000008</c:v>
                </c:pt>
                <c:pt idx="79">
                  <c:v>6.242</c:v>
                </c:pt>
                <c:pt idx="80">
                  <c:v>3.73</c:v>
                </c:pt>
                <c:pt idx="81">
                  <c:v>10.817</c:v>
                </c:pt>
                <c:pt idx="82">
                  <c:v>28.901</c:v>
                </c:pt>
                <c:pt idx="83">
                  <c:v>29.579000000000001</c:v>
                </c:pt>
                <c:pt idx="84">
                  <c:v>6.5789999999999997</c:v>
                </c:pt>
                <c:pt idx="85">
                  <c:v>6.9710000000000001</c:v>
                </c:pt>
                <c:pt idx="86">
                  <c:v>17.004999999999999</c:v>
                </c:pt>
                <c:pt idx="87">
                  <c:v>2.996</c:v>
                </c:pt>
                <c:pt idx="88">
                  <c:v>23.991</c:v>
                </c:pt>
                <c:pt idx="89">
                  <c:v>11.532999999999999</c:v>
                </c:pt>
                <c:pt idx="90">
                  <c:v>4.2089999999999996</c:v>
                </c:pt>
                <c:pt idx="91">
                  <c:v>12.08</c:v>
                </c:pt>
                <c:pt idx="92">
                  <c:v>16.030999999999999</c:v>
                </c:pt>
                <c:pt idx="93">
                  <c:v>12.618</c:v>
                </c:pt>
                <c:pt idx="94">
                  <c:v>5.984</c:v>
                </c:pt>
                <c:pt idx="95">
                  <c:v>6.7240000000000002</c:v>
                </c:pt>
                <c:pt idx="96">
                  <c:v>5.516</c:v>
                </c:pt>
                <c:pt idx="97">
                  <c:v>20.192</c:v>
                </c:pt>
                <c:pt idx="98">
                  <c:v>27.495999999999999</c:v>
                </c:pt>
                <c:pt idx="99">
                  <c:v>50.418999999999997</c:v>
                </c:pt>
                <c:pt idx="100">
                  <c:v>28.154</c:v>
                </c:pt>
                <c:pt idx="101">
                  <c:v>38.600999999999999</c:v>
                </c:pt>
                <c:pt idx="102">
                  <c:v>11.885</c:v>
                </c:pt>
                <c:pt idx="103">
                  <c:v>26.54</c:v>
                </c:pt>
                <c:pt idx="104">
                  <c:v>3.1579999999999999</c:v>
                </c:pt>
                <c:pt idx="105">
                  <c:v>5.6989999999999998</c:v>
                </c:pt>
                <c:pt idx="106">
                  <c:v>4.415</c:v>
                </c:pt>
                <c:pt idx="107">
                  <c:v>3.5750000000000002</c:v>
                </c:pt>
                <c:pt idx="108">
                  <c:v>3.5990000000000002</c:v>
                </c:pt>
                <c:pt idx="109">
                  <c:v>3.2629999999999999</c:v>
                </c:pt>
                <c:pt idx="110">
                  <c:v>1.831</c:v>
                </c:pt>
                <c:pt idx="111">
                  <c:v>1.024</c:v>
                </c:pt>
                <c:pt idx="112">
                  <c:v>2.39</c:v>
                </c:pt>
                <c:pt idx="113">
                  <c:v>3.6739999999999999</c:v>
                </c:pt>
                <c:pt idx="114">
                  <c:v>5.4619999999999997</c:v>
                </c:pt>
                <c:pt idx="115">
                  <c:v>13.634</c:v>
                </c:pt>
                <c:pt idx="116">
                  <c:v>12.497999999999999</c:v>
                </c:pt>
                <c:pt idx="117">
                  <c:v>19.835999999999999</c:v>
                </c:pt>
                <c:pt idx="118">
                  <c:v>31.474</c:v>
                </c:pt>
                <c:pt idx="119">
                  <c:v>15.391</c:v>
                </c:pt>
                <c:pt idx="120">
                  <c:v>5.8540000000000001</c:v>
                </c:pt>
                <c:pt idx="121">
                  <c:v>13.385999999999999</c:v>
                </c:pt>
                <c:pt idx="122">
                  <c:v>10.879</c:v>
                </c:pt>
                <c:pt idx="123">
                  <c:v>4.8869999999999996</c:v>
                </c:pt>
                <c:pt idx="124">
                  <c:v>4.843</c:v>
                </c:pt>
                <c:pt idx="125">
                  <c:v>7.4569999999999999</c:v>
                </c:pt>
                <c:pt idx="126">
                  <c:v>0.438</c:v>
                </c:pt>
                <c:pt idx="127">
                  <c:v>4.9800000000000004</c:v>
                </c:pt>
                <c:pt idx="128">
                  <c:v>5.8220000000000001</c:v>
                </c:pt>
                <c:pt idx="129">
                  <c:v>2.4950000000000001</c:v>
                </c:pt>
                <c:pt idx="130">
                  <c:v>5.1999999999999998E-2</c:v>
                </c:pt>
                <c:pt idx="131">
                  <c:v>0.69699999999999995</c:v>
                </c:pt>
                <c:pt idx="132">
                  <c:v>0.71799999999999997</c:v>
                </c:pt>
                <c:pt idx="133">
                  <c:v>0.433</c:v>
                </c:pt>
                <c:pt idx="134">
                  <c:v>0.437</c:v>
                </c:pt>
                <c:pt idx="135">
                  <c:v>0</c:v>
                </c:pt>
                <c:pt idx="136">
                  <c:v>0.47</c:v>
                </c:pt>
                <c:pt idx="137">
                  <c:v>1.2849999999999999</c:v>
                </c:pt>
                <c:pt idx="138">
                  <c:v>0</c:v>
                </c:pt>
                <c:pt idx="139">
                  <c:v>0.46100000000000002</c:v>
                </c:pt>
                <c:pt idx="140">
                  <c:v>0.32900000000000001</c:v>
                </c:pt>
                <c:pt idx="141">
                  <c:v>1.33</c:v>
                </c:pt>
                <c:pt idx="142">
                  <c:v>2.278</c:v>
                </c:pt>
                <c:pt idx="143">
                  <c:v>2.2789999999999999</c:v>
                </c:pt>
                <c:pt idx="144">
                  <c:v>0.48599999999999999</c:v>
                </c:pt>
                <c:pt idx="145">
                  <c:v>2.9000000000000001E-2</c:v>
                </c:pt>
                <c:pt idx="146">
                  <c:v>4.0000000000000001E-3</c:v>
                </c:pt>
                <c:pt idx="147">
                  <c:v>0.23599999999999999</c:v>
                </c:pt>
                <c:pt idx="148">
                  <c:v>0.11799999999999999</c:v>
                </c:pt>
                <c:pt idx="149">
                  <c:v>2.5999999999999999E-2</c:v>
                </c:pt>
                <c:pt idx="150">
                  <c:v>1.4790000000000001</c:v>
                </c:pt>
                <c:pt idx="151">
                  <c:v>0.16</c:v>
                </c:pt>
                <c:pt idx="152">
                  <c:v>1.052</c:v>
                </c:pt>
                <c:pt idx="153">
                  <c:v>0.55600000000000005</c:v>
                </c:pt>
                <c:pt idx="154">
                  <c:v>2.766</c:v>
                </c:pt>
                <c:pt idx="155">
                  <c:v>0.96799999999999997</c:v>
                </c:pt>
                <c:pt idx="156">
                  <c:v>1.296</c:v>
                </c:pt>
                <c:pt idx="157">
                  <c:v>1.1000000000000001</c:v>
                </c:pt>
                <c:pt idx="158">
                  <c:v>0.28799999999999998</c:v>
                </c:pt>
                <c:pt idx="159">
                  <c:v>0.746</c:v>
                </c:pt>
                <c:pt idx="160">
                  <c:v>1.913</c:v>
                </c:pt>
                <c:pt idx="161">
                  <c:v>1.8939999999999999</c:v>
                </c:pt>
                <c:pt idx="162">
                  <c:v>3.6110000000000002</c:v>
                </c:pt>
                <c:pt idx="163">
                  <c:v>2.04</c:v>
                </c:pt>
                <c:pt idx="164">
                  <c:v>0.108</c:v>
                </c:pt>
                <c:pt idx="165">
                  <c:v>0.49399999999999999</c:v>
                </c:pt>
                <c:pt idx="166">
                  <c:v>0.66500000000000004</c:v>
                </c:pt>
                <c:pt idx="167">
                  <c:v>0.80700000000000005</c:v>
                </c:pt>
                <c:pt idx="168">
                  <c:v>0.88200000000000001</c:v>
                </c:pt>
                <c:pt idx="169">
                  <c:v>1.7450000000000001</c:v>
                </c:pt>
                <c:pt idx="170">
                  <c:v>5.6790000000000003</c:v>
                </c:pt>
                <c:pt idx="171">
                  <c:v>0.77800000000000002</c:v>
                </c:pt>
                <c:pt idx="172">
                  <c:v>1.7729999999999999</c:v>
                </c:pt>
                <c:pt idx="173">
                  <c:v>2.0459999999999998</c:v>
                </c:pt>
                <c:pt idx="174">
                  <c:v>0.748</c:v>
                </c:pt>
                <c:pt idx="175">
                  <c:v>0.108</c:v>
                </c:pt>
                <c:pt idx="176">
                  <c:v>0.41099999999999998</c:v>
                </c:pt>
                <c:pt idx="177">
                  <c:v>0.23499999999999999</c:v>
                </c:pt>
                <c:pt idx="178">
                  <c:v>0.54500000000000004</c:v>
                </c:pt>
                <c:pt idx="179">
                  <c:v>0</c:v>
                </c:pt>
                <c:pt idx="180">
                  <c:v>0.26100000000000001</c:v>
                </c:pt>
                <c:pt idx="181">
                  <c:v>7.0000000000000001E-3</c:v>
                </c:pt>
                <c:pt idx="182">
                  <c:v>1.379</c:v>
                </c:pt>
                <c:pt idx="183">
                  <c:v>0.41799999999999998</c:v>
                </c:pt>
                <c:pt idx="184">
                  <c:v>1.528</c:v>
                </c:pt>
                <c:pt idx="185">
                  <c:v>0.254</c:v>
                </c:pt>
                <c:pt idx="186">
                  <c:v>0.13900000000000001</c:v>
                </c:pt>
                <c:pt idx="187">
                  <c:v>3.74</c:v>
                </c:pt>
                <c:pt idx="188">
                  <c:v>0.95599999999999996</c:v>
                </c:pt>
                <c:pt idx="189">
                  <c:v>2.0470000000000002</c:v>
                </c:pt>
                <c:pt idx="190">
                  <c:v>0.19700000000000001</c:v>
                </c:pt>
                <c:pt idx="191">
                  <c:v>0.65800000000000003</c:v>
                </c:pt>
                <c:pt idx="192">
                  <c:v>0.313</c:v>
                </c:pt>
                <c:pt idx="193">
                  <c:v>1.956</c:v>
                </c:pt>
                <c:pt idx="194">
                  <c:v>1.431</c:v>
                </c:pt>
                <c:pt idx="195">
                  <c:v>1.333</c:v>
                </c:pt>
                <c:pt idx="196">
                  <c:v>4.9269999999999996</c:v>
                </c:pt>
                <c:pt idx="197">
                  <c:v>1.6459999999999999</c:v>
                </c:pt>
                <c:pt idx="198">
                  <c:v>2.33</c:v>
                </c:pt>
                <c:pt idx="199">
                  <c:v>2.9289999999999998</c:v>
                </c:pt>
                <c:pt idx="200">
                  <c:v>0.68100000000000005</c:v>
                </c:pt>
                <c:pt idx="201">
                  <c:v>0.76700000000000002</c:v>
                </c:pt>
                <c:pt idx="202">
                  <c:v>1.0409999999999999</c:v>
                </c:pt>
                <c:pt idx="203">
                  <c:v>0.73499999999999999</c:v>
                </c:pt>
                <c:pt idx="204">
                  <c:v>0.48699999999999999</c:v>
                </c:pt>
                <c:pt idx="205">
                  <c:v>2.1960000000000002</c:v>
                </c:pt>
                <c:pt idx="206">
                  <c:v>0.19400000000000001</c:v>
                </c:pt>
                <c:pt idx="207">
                  <c:v>1.4E-2</c:v>
                </c:pt>
                <c:pt idx="208">
                  <c:v>0.53300000000000003</c:v>
                </c:pt>
                <c:pt idx="209">
                  <c:v>0.498</c:v>
                </c:pt>
                <c:pt idx="210">
                  <c:v>0.25800000000000001</c:v>
                </c:pt>
                <c:pt idx="211">
                  <c:v>0.40300000000000002</c:v>
                </c:pt>
                <c:pt idx="212">
                  <c:v>0.27100000000000002</c:v>
                </c:pt>
                <c:pt idx="213">
                  <c:v>0.70299999999999996</c:v>
                </c:pt>
                <c:pt idx="214">
                  <c:v>2.4500000000000002</c:v>
                </c:pt>
                <c:pt idx="215">
                  <c:v>1.083</c:v>
                </c:pt>
                <c:pt idx="216">
                  <c:v>0.95599999999999996</c:v>
                </c:pt>
                <c:pt idx="217">
                  <c:v>1.49</c:v>
                </c:pt>
                <c:pt idx="218">
                  <c:v>0.91200000000000003</c:v>
                </c:pt>
                <c:pt idx="219">
                  <c:v>0.16300000000000001</c:v>
                </c:pt>
                <c:pt idx="220">
                  <c:v>0.19900000000000001</c:v>
                </c:pt>
                <c:pt idx="221">
                  <c:v>0.04</c:v>
                </c:pt>
                <c:pt idx="222">
                  <c:v>0.111</c:v>
                </c:pt>
                <c:pt idx="223">
                  <c:v>1.7999999999999999E-2</c:v>
                </c:pt>
                <c:pt idx="224">
                  <c:v>1.9E-2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0.14399999999999999</c:v>
                </c:pt>
                <c:pt idx="229">
                  <c:v>0</c:v>
                </c:pt>
                <c:pt idx="230">
                  <c:v>0</c:v>
                </c:pt>
                <c:pt idx="231">
                  <c:v>0.02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1.0489999999999999</c:v>
                </c:pt>
                <c:pt idx="236">
                  <c:v>7.0000000000000007E-2</c:v>
                </c:pt>
                <c:pt idx="237">
                  <c:v>8.5000000000000006E-2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3.4000000000000002E-2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7.0000000000000001E-3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0.23699999999999999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0.23899999999999999</c:v>
                </c:pt>
                <c:pt idx="261">
                  <c:v>1.2E-2</c:v>
                </c:pt>
                <c:pt idx="262">
                  <c:v>0</c:v>
                </c:pt>
                <c:pt idx="263">
                  <c:v>0</c:v>
                </c:pt>
                <c:pt idx="264">
                  <c:v>0.20599999999999999</c:v>
                </c:pt>
                <c:pt idx="265">
                  <c:v>1.496</c:v>
                </c:pt>
                <c:pt idx="266">
                  <c:v>0.151</c:v>
                </c:pt>
                <c:pt idx="267">
                  <c:v>0.11600000000000001</c:v>
                </c:pt>
                <c:pt idx="268">
                  <c:v>2.1000000000000001E-2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1.2E-2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0.19800000000000001</c:v>
                </c:pt>
                <c:pt idx="289">
                  <c:v>2.3919999999999999</c:v>
                </c:pt>
                <c:pt idx="290">
                  <c:v>1.1970000000000001</c:v>
                </c:pt>
                <c:pt idx="291">
                  <c:v>0.80100000000000005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4.3999999999999997E-2</c:v>
                </c:pt>
                <c:pt idx="298">
                  <c:v>0</c:v>
                </c:pt>
                <c:pt idx="299">
                  <c:v>5.8999999999999997E-2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0.16200000000000001</c:v>
                </c:pt>
                <c:pt idx="306">
                  <c:v>0</c:v>
                </c:pt>
                <c:pt idx="307">
                  <c:v>0.66100000000000003</c:v>
                </c:pt>
                <c:pt idx="308">
                  <c:v>2.2770000000000001</c:v>
                </c:pt>
                <c:pt idx="309">
                  <c:v>4.3999999999999997E-2</c:v>
                </c:pt>
                <c:pt idx="310">
                  <c:v>0.312</c:v>
                </c:pt>
                <c:pt idx="311">
                  <c:v>1.8360000000000001</c:v>
                </c:pt>
                <c:pt idx="312">
                  <c:v>3.819</c:v>
                </c:pt>
                <c:pt idx="313">
                  <c:v>5.9039999999999999</c:v>
                </c:pt>
                <c:pt idx="314">
                  <c:v>0.65300000000000002</c:v>
                </c:pt>
                <c:pt idx="315">
                  <c:v>0</c:v>
                </c:pt>
                <c:pt idx="316">
                  <c:v>0.20100000000000001</c:v>
                </c:pt>
                <c:pt idx="317">
                  <c:v>7.2999999999999995E-2</c:v>
                </c:pt>
                <c:pt idx="318">
                  <c:v>0.20100000000000001</c:v>
                </c:pt>
                <c:pt idx="319">
                  <c:v>0.26800000000000002</c:v>
                </c:pt>
                <c:pt idx="320">
                  <c:v>0</c:v>
                </c:pt>
                <c:pt idx="321">
                  <c:v>0</c:v>
                </c:pt>
                <c:pt idx="322">
                  <c:v>0.27100000000000002</c:v>
                </c:pt>
                <c:pt idx="323">
                  <c:v>0.309</c:v>
                </c:pt>
                <c:pt idx="324">
                  <c:v>0.14799999999999999</c:v>
                </c:pt>
                <c:pt idx="325">
                  <c:v>1.8360000000000001</c:v>
                </c:pt>
                <c:pt idx="326">
                  <c:v>1.2E-2</c:v>
                </c:pt>
                <c:pt idx="327">
                  <c:v>0</c:v>
                </c:pt>
                <c:pt idx="328">
                  <c:v>0.05</c:v>
                </c:pt>
                <c:pt idx="329">
                  <c:v>0</c:v>
                </c:pt>
                <c:pt idx="330">
                  <c:v>0.02</c:v>
                </c:pt>
                <c:pt idx="331">
                  <c:v>0</c:v>
                </c:pt>
                <c:pt idx="332">
                  <c:v>0.70799999999999996</c:v>
                </c:pt>
                <c:pt idx="333">
                  <c:v>1.7649999999999999</c:v>
                </c:pt>
                <c:pt idx="334">
                  <c:v>9.8000000000000004E-2</c:v>
                </c:pt>
                <c:pt idx="335">
                  <c:v>0.123</c:v>
                </c:pt>
                <c:pt idx="336">
                  <c:v>1.4690000000000001</c:v>
                </c:pt>
                <c:pt idx="337">
                  <c:v>6.52</c:v>
                </c:pt>
                <c:pt idx="338">
                  <c:v>10.455</c:v>
                </c:pt>
                <c:pt idx="339">
                  <c:v>2.1520000000000001</c:v>
                </c:pt>
                <c:pt idx="340">
                  <c:v>5.718</c:v>
                </c:pt>
                <c:pt idx="341">
                  <c:v>4.6929999999999996</c:v>
                </c:pt>
                <c:pt idx="342">
                  <c:v>5.782</c:v>
                </c:pt>
                <c:pt idx="343">
                  <c:v>6.6139999999999999</c:v>
                </c:pt>
                <c:pt idx="344">
                  <c:v>4.13</c:v>
                </c:pt>
                <c:pt idx="345">
                  <c:v>2.3980000000000001</c:v>
                </c:pt>
                <c:pt idx="346">
                  <c:v>5.5030000000000001</c:v>
                </c:pt>
                <c:pt idx="347">
                  <c:v>8.4090000000000007</c:v>
                </c:pt>
                <c:pt idx="348">
                  <c:v>2.2839999999999998</c:v>
                </c:pt>
                <c:pt idx="349">
                  <c:v>2.4980000000000002</c:v>
                </c:pt>
                <c:pt idx="350">
                  <c:v>4.6429999999999998</c:v>
                </c:pt>
                <c:pt idx="351">
                  <c:v>16.643000000000001</c:v>
                </c:pt>
                <c:pt idx="352">
                  <c:v>4.4610000000000003</c:v>
                </c:pt>
                <c:pt idx="353">
                  <c:v>1.379</c:v>
                </c:pt>
                <c:pt idx="354">
                  <c:v>0.21</c:v>
                </c:pt>
                <c:pt idx="355">
                  <c:v>0.73</c:v>
                </c:pt>
                <c:pt idx="356">
                  <c:v>16.879000000000001</c:v>
                </c:pt>
                <c:pt idx="357">
                  <c:v>22.335999999999999</c:v>
                </c:pt>
                <c:pt idx="358">
                  <c:v>8.968</c:v>
                </c:pt>
                <c:pt idx="359">
                  <c:v>9.1340000000000003</c:v>
                </c:pt>
                <c:pt idx="360">
                  <c:v>5.5049999999999999</c:v>
                </c:pt>
                <c:pt idx="361">
                  <c:v>2.0760000000000001</c:v>
                </c:pt>
                <c:pt idx="362">
                  <c:v>7.4969999999999999</c:v>
                </c:pt>
                <c:pt idx="363">
                  <c:v>3.6389999999999998</c:v>
                </c:pt>
                <c:pt idx="364">
                  <c:v>0.217</c:v>
                </c:pt>
                <c:pt idx="365">
                  <c:v>0.22700000000000001</c:v>
                </c:pt>
                <c:pt idx="366">
                  <c:v>3.1549999999999998</c:v>
                </c:pt>
                <c:pt idx="367">
                  <c:v>0.61499999999999999</c:v>
                </c:pt>
                <c:pt idx="368">
                  <c:v>0.90700000000000003</c:v>
                </c:pt>
                <c:pt idx="369">
                  <c:v>1.552</c:v>
                </c:pt>
                <c:pt idx="370">
                  <c:v>1.55</c:v>
                </c:pt>
                <c:pt idx="371">
                  <c:v>4.891</c:v>
                </c:pt>
                <c:pt idx="372">
                  <c:v>4.17</c:v>
                </c:pt>
                <c:pt idx="373">
                  <c:v>0.30499999999999999</c:v>
                </c:pt>
                <c:pt idx="374">
                  <c:v>2.218</c:v>
                </c:pt>
                <c:pt idx="375">
                  <c:v>0.433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0.13</c:v>
                </c:pt>
                <c:pt idx="380">
                  <c:v>0.16500000000000001</c:v>
                </c:pt>
                <c:pt idx="381">
                  <c:v>2.1999999999999999E-2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0.11899999999999999</c:v>
                </c:pt>
                <c:pt idx="386">
                  <c:v>0.314</c:v>
                </c:pt>
                <c:pt idx="387">
                  <c:v>0.93500000000000005</c:v>
                </c:pt>
                <c:pt idx="388">
                  <c:v>0.114</c:v>
                </c:pt>
                <c:pt idx="389">
                  <c:v>5.7000000000000002E-2</c:v>
                </c:pt>
                <c:pt idx="390">
                  <c:v>9.8000000000000004E-2</c:v>
                </c:pt>
                <c:pt idx="391">
                  <c:v>1.127</c:v>
                </c:pt>
                <c:pt idx="392">
                  <c:v>0.91</c:v>
                </c:pt>
                <c:pt idx="393">
                  <c:v>1.4179999999999999</c:v>
                </c:pt>
                <c:pt idx="394">
                  <c:v>2.1120000000000001</c:v>
                </c:pt>
                <c:pt idx="395">
                  <c:v>1.4870000000000001</c:v>
                </c:pt>
                <c:pt idx="396">
                  <c:v>10.814</c:v>
                </c:pt>
                <c:pt idx="397">
                  <c:v>1.4359999999999999</c:v>
                </c:pt>
                <c:pt idx="398">
                  <c:v>0.91500000000000004</c:v>
                </c:pt>
                <c:pt idx="399">
                  <c:v>2.4020000000000001</c:v>
                </c:pt>
                <c:pt idx="400">
                  <c:v>13.772</c:v>
                </c:pt>
                <c:pt idx="401">
                  <c:v>4.7859999999999996</c:v>
                </c:pt>
                <c:pt idx="402">
                  <c:v>3.4540000000000002</c:v>
                </c:pt>
                <c:pt idx="403">
                  <c:v>2.7130000000000001</c:v>
                </c:pt>
                <c:pt idx="404">
                  <c:v>3.6440000000000001</c:v>
                </c:pt>
                <c:pt idx="405">
                  <c:v>0.371</c:v>
                </c:pt>
                <c:pt idx="406">
                  <c:v>0.54700000000000004</c:v>
                </c:pt>
                <c:pt idx="407">
                  <c:v>4.1360000000000001</c:v>
                </c:pt>
                <c:pt idx="408">
                  <c:v>3.085</c:v>
                </c:pt>
                <c:pt idx="409">
                  <c:v>6.03</c:v>
                </c:pt>
                <c:pt idx="410">
                  <c:v>1.669</c:v>
                </c:pt>
                <c:pt idx="411">
                  <c:v>4.008</c:v>
                </c:pt>
                <c:pt idx="412">
                  <c:v>3.827</c:v>
                </c:pt>
                <c:pt idx="413">
                  <c:v>5.4509999999999996</c:v>
                </c:pt>
                <c:pt idx="414">
                  <c:v>1.379</c:v>
                </c:pt>
                <c:pt idx="415">
                  <c:v>4.0179999999999998</c:v>
                </c:pt>
                <c:pt idx="416">
                  <c:v>0.42299999999999999</c:v>
                </c:pt>
                <c:pt idx="417">
                  <c:v>1.3160000000000001</c:v>
                </c:pt>
                <c:pt idx="418">
                  <c:v>0.59299999999999997</c:v>
                </c:pt>
                <c:pt idx="419">
                  <c:v>0.40200000000000002</c:v>
                </c:pt>
                <c:pt idx="420">
                  <c:v>3.0169999999999999</c:v>
                </c:pt>
                <c:pt idx="421">
                  <c:v>10.477</c:v>
                </c:pt>
                <c:pt idx="422">
                  <c:v>20.856000000000002</c:v>
                </c:pt>
                <c:pt idx="423">
                  <c:v>3.8759999999999999</c:v>
                </c:pt>
                <c:pt idx="424">
                  <c:v>20.887</c:v>
                </c:pt>
                <c:pt idx="425">
                  <c:v>4.5759999999999996</c:v>
                </c:pt>
                <c:pt idx="426">
                  <c:v>10.523</c:v>
                </c:pt>
                <c:pt idx="427">
                  <c:v>10.284000000000001</c:v>
                </c:pt>
                <c:pt idx="428">
                  <c:v>10.337</c:v>
                </c:pt>
                <c:pt idx="429">
                  <c:v>6.6420000000000003</c:v>
                </c:pt>
                <c:pt idx="430">
                  <c:v>3.8610000000000002</c:v>
                </c:pt>
                <c:pt idx="431">
                  <c:v>14.404999999999999</c:v>
                </c:pt>
                <c:pt idx="432">
                  <c:v>7.6529999999999996</c:v>
                </c:pt>
                <c:pt idx="433">
                  <c:v>5.14</c:v>
                </c:pt>
                <c:pt idx="434">
                  <c:v>2.3340000000000001</c:v>
                </c:pt>
                <c:pt idx="435">
                  <c:v>7.1349999999999998</c:v>
                </c:pt>
                <c:pt idx="436">
                  <c:v>6.3310000000000004</c:v>
                </c:pt>
                <c:pt idx="437">
                  <c:v>31.870999999999999</c:v>
                </c:pt>
                <c:pt idx="438">
                  <c:v>10.436999999999999</c:v>
                </c:pt>
                <c:pt idx="439">
                  <c:v>4.617</c:v>
                </c:pt>
                <c:pt idx="440">
                  <c:v>1.518</c:v>
                </c:pt>
                <c:pt idx="441">
                  <c:v>5.5330000000000004</c:v>
                </c:pt>
                <c:pt idx="442">
                  <c:v>1.8</c:v>
                </c:pt>
                <c:pt idx="443">
                  <c:v>0.24199999999999999</c:v>
                </c:pt>
                <c:pt idx="444">
                  <c:v>6.673</c:v>
                </c:pt>
                <c:pt idx="445">
                  <c:v>2.573</c:v>
                </c:pt>
                <c:pt idx="446">
                  <c:v>22.9</c:v>
                </c:pt>
                <c:pt idx="447">
                  <c:v>8.6440000000000001</c:v>
                </c:pt>
                <c:pt idx="448">
                  <c:v>3.4420000000000002</c:v>
                </c:pt>
                <c:pt idx="449">
                  <c:v>14.542999999999999</c:v>
                </c:pt>
                <c:pt idx="450">
                  <c:v>5.21</c:v>
                </c:pt>
                <c:pt idx="451">
                  <c:v>7.5960000000000001</c:v>
                </c:pt>
                <c:pt idx="452">
                  <c:v>13.476000000000001</c:v>
                </c:pt>
                <c:pt idx="453">
                  <c:v>24.045000000000002</c:v>
                </c:pt>
                <c:pt idx="454">
                  <c:v>47.088999999999999</c:v>
                </c:pt>
                <c:pt idx="455">
                  <c:v>3.415</c:v>
                </c:pt>
                <c:pt idx="456">
                  <c:v>1.7789999999999999</c:v>
                </c:pt>
                <c:pt idx="457">
                  <c:v>3.1669999999999998</c:v>
                </c:pt>
                <c:pt idx="458">
                  <c:v>2.0459999999999998</c:v>
                </c:pt>
                <c:pt idx="459">
                  <c:v>0.70299999999999996</c:v>
                </c:pt>
                <c:pt idx="460">
                  <c:v>0.69399999999999995</c:v>
                </c:pt>
                <c:pt idx="461">
                  <c:v>2.1080000000000001</c:v>
                </c:pt>
                <c:pt idx="462">
                  <c:v>4.452</c:v>
                </c:pt>
                <c:pt idx="463">
                  <c:v>2.1160000000000001</c:v>
                </c:pt>
                <c:pt idx="464">
                  <c:v>5.7009999999999996</c:v>
                </c:pt>
                <c:pt idx="465">
                  <c:v>1.0129999999999999</c:v>
                </c:pt>
                <c:pt idx="466">
                  <c:v>1.3120000000000001</c:v>
                </c:pt>
                <c:pt idx="467">
                  <c:v>1.88</c:v>
                </c:pt>
                <c:pt idx="468">
                  <c:v>3.4239999999999999</c:v>
                </c:pt>
                <c:pt idx="469">
                  <c:v>3.2959999999999998</c:v>
                </c:pt>
                <c:pt idx="470">
                  <c:v>9.34</c:v>
                </c:pt>
                <c:pt idx="471">
                  <c:v>2.8159999999999998</c:v>
                </c:pt>
                <c:pt idx="472">
                  <c:v>2.4809999999999999</c:v>
                </c:pt>
                <c:pt idx="473">
                  <c:v>1.8149999999999999</c:v>
                </c:pt>
                <c:pt idx="474">
                  <c:v>6.8479999999999999</c:v>
                </c:pt>
                <c:pt idx="475">
                  <c:v>13.638</c:v>
                </c:pt>
                <c:pt idx="476">
                  <c:v>1.9870000000000001</c:v>
                </c:pt>
                <c:pt idx="477">
                  <c:v>2.3740000000000001</c:v>
                </c:pt>
                <c:pt idx="478">
                  <c:v>3.4510000000000001</c:v>
                </c:pt>
                <c:pt idx="479">
                  <c:v>2.1880000000000002</c:v>
                </c:pt>
                <c:pt idx="480">
                  <c:v>0.80200000000000005</c:v>
                </c:pt>
                <c:pt idx="481">
                  <c:v>1.8420000000000001</c:v>
                </c:pt>
                <c:pt idx="482">
                  <c:v>0.45500000000000002</c:v>
                </c:pt>
                <c:pt idx="483">
                  <c:v>1.478</c:v>
                </c:pt>
                <c:pt idx="484">
                  <c:v>10.173999999999999</c:v>
                </c:pt>
                <c:pt idx="485">
                  <c:v>2.863</c:v>
                </c:pt>
                <c:pt idx="486">
                  <c:v>0.54400000000000004</c:v>
                </c:pt>
                <c:pt idx="487">
                  <c:v>1.762</c:v>
                </c:pt>
                <c:pt idx="488">
                  <c:v>0.43</c:v>
                </c:pt>
                <c:pt idx="489">
                  <c:v>1.22</c:v>
                </c:pt>
                <c:pt idx="490">
                  <c:v>1.9179999999999999</c:v>
                </c:pt>
                <c:pt idx="491">
                  <c:v>0.64800000000000002</c:v>
                </c:pt>
                <c:pt idx="492">
                  <c:v>0.38600000000000001</c:v>
                </c:pt>
                <c:pt idx="493">
                  <c:v>5.3999999999999999E-2</c:v>
                </c:pt>
                <c:pt idx="494">
                  <c:v>0.30499999999999999</c:v>
                </c:pt>
                <c:pt idx="495">
                  <c:v>0.23899999999999999</c:v>
                </c:pt>
                <c:pt idx="496">
                  <c:v>2.4209999999999998</c:v>
                </c:pt>
                <c:pt idx="497">
                  <c:v>0.55400000000000005</c:v>
                </c:pt>
                <c:pt idx="498">
                  <c:v>0.49299999999999999</c:v>
                </c:pt>
                <c:pt idx="499">
                  <c:v>0.57299999999999995</c:v>
                </c:pt>
                <c:pt idx="500">
                  <c:v>0.06</c:v>
                </c:pt>
                <c:pt idx="501">
                  <c:v>0.27600000000000002</c:v>
                </c:pt>
                <c:pt idx="502">
                  <c:v>0.79600000000000004</c:v>
                </c:pt>
                <c:pt idx="503">
                  <c:v>0</c:v>
                </c:pt>
                <c:pt idx="504">
                  <c:v>1.1499999999999999</c:v>
                </c:pt>
                <c:pt idx="505">
                  <c:v>9.2999999999999999E-2</c:v>
                </c:pt>
                <c:pt idx="506">
                  <c:v>2.4E-2</c:v>
                </c:pt>
                <c:pt idx="507">
                  <c:v>0.442</c:v>
                </c:pt>
                <c:pt idx="508">
                  <c:v>0.36199999999999999</c:v>
                </c:pt>
                <c:pt idx="509">
                  <c:v>0.189</c:v>
                </c:pt>
                <c:pt idx="510">
                  <c:v>3.7999999999999999E-2</c:v>
                </c:pt>
                <c:pt idx="511">
                  <c:v>2.5680000000000001</c:v>
                </c:pt>
                <c:pt idx="512">
                  <c:v>0.35299999999999998</c:v>
                </c:pt>
                <c:pt idx="513">
                  <c:v>0.21199999999999999</c:v>
                </c:pt>
                <c:pt idx="514">
                  <c:v>2.1000000000000001E-2</c:v>
                </c:pt>
                <c:pt idx="515">
                  <c:v>1.4E-2</c:v>
                </c:pt>
                <c:pt idx="516">
                  <c:v>0.61199999999999999</c:v>
                </c:pt>
                <c:pt idx="517">
                  <c:v>1.103</c:v>
                </c:pt>
                <c:pt idx="518">
                  <c:v>1.738</c:v>
                </c:pt>
                <c:pt idx="519">
                  <c:v>0.109</c:v>
                </c:pt>
                <c:pt idx="520">
                  <c:v>0.23699999999999999</c:v>
                </c:pt>
                <c:pt idx="521">
                  <c:v>0.30399999999999999</c:v>
                </c:pt>
                <c:pt idx="522">
                  <c:v>0.29399999999999998</c:v>
                </c:pt>
                <c:pt idx="523">
                  <c:v>0.48899999999999999</c:v>
                </c:pt>
                <c:pt idx="524">
                  <c:v>8.3000000000000004E-2</c:v>
                </c:pt>
                <c:pt idx="525">
                  <c:v>0.24299999999999999</c:v>
                </c:pt>
                <c:pt idx="526">
                  <c:v>3.1E-2</c:v>
                </c:pt>
                <c:pt idx="527">
                  <c:v>1.9339999999999999</c:v>
                </c:pt>
                <c:pt idx="528">
                  <c:v>8.2260000000000009</c:v>
                </c:pt>
                <c:pt idx="529">
                  <c:v>0.39100000000000001</c:v>
                </c:pt>
                <c:pt idx="530">
                  <c:v>0</c:v>
                </c:pt>
                <c:pt idx="531">
                  <c:v>0.443</c:v>
                </c:pt>
                <c:pt idx="532">
                  <c:v>0.32300000000000001</c:v>
                </c:pt>
                <c:pt idx="533">
                  <c:v>9.7000000000000003E-2</c:v>
                </c:pt>
                <c:pt idx="534">
                  <c:v>0</c:v>
                </c:pt>
                <c:pt idx="535">
                  <c:v>0</c:v>
                </c:pt>
                <c:pt idx="536">
                  <c:v>0.13</c:v>
                </c:pt>
                <c:pt idx="537">
                  <c:v>1.2E-2</c:v>
                </c:pt>
                <c:pt idx="538">
                  <c:v>0.56000000000000005</c:v>
                </c:pt>
                <c:pt idx="539">
                  <c:v>0.15</c:v>
                </c:pt>
                <c:pt idx="540">
                  <c:v>0.35699999999999998</c:v>
                </c:pt>
                <c:pt idx="541">
                  <c:v>0</c:v>
                </c:pt>
                <c:pt idx="542">
                  <c:v>0.24399999999999999</c:v>
                </c:pt>
                <c:pt idx="543">
                  <c:v>0</c:v>
                </c:pt>
                <c:pt idx="544">
                  <c:v>4.5999999999999999E-2</c:v>
                </c:pt>
                <c:pt idx="545">
                  <c:v>7.1999999999999995E-2</c:v>
                </c:pt>
                <c:pt idx="546">
                  <c:v>0.16600000000000001</c:v>
                </c:pt>
                <c:pt idx="547">
                  <c:v>0.68899999999999995</c:v>
                </c:pt>
                <c:pt idx="548">
                  <c:v>1.6639999999999999</c:v>
                </c:pt>
                <c:pt idx="549">
                  <c:v>0.42799999999999999</c:v>
                </c:pt>
                <c:pt idx="550">
                  <c:v>0.57899999999999996</c:v>
                </c:pt>
                <c:pt idx="551">
                  <c:v>3.0000000000000001E-3</c:v>
                </c:pt>
                <c:pt idx="552">
                  <c:v>0.442</c:v>
                </c:pt>
                <c:pt idx="553">
                  <c:v>1.361</c:v>
                </c:pt>
                <c:pt idx="554">
                  <c:v>1.478</c:v>
                </c:pt>
                <c:pt idx="555">
                  <c:v>1.1819999999999999</c:v>
                </c:pt>
                <c:pt idx="556">
                  <c:v>5.0000000000000001E-3</c:v>
                </c:pt>
                <c:pt idx="557">
                  <c:v>0</c:v>
                </c:pt>
                <c:pt idx="558">
                  <c:v>0</c:v>
                </c:pt>
                <c:pt idx="559">
                  <c:v>0.434</c:v>
                </c:pt>
                <c:pt idx="560">
                  <c:v>0.76600000000000001</c:v>
                </c:pt>
                <c:pt idx="561">
                  <c:v>0.32300000000000001</c:v>
                </c:pt>
                <c:pt idx="562">
                  <c:v>4.9939999999999998</c:v>
                </c:pt>
                <c:pt idx="563">
                  <c:v>1.282</c:v>
                </c:pt>
                <c:pt idx="564">
                  <c:v>0.32700000000000001</c:v>
                </c:pt>
                <c:pt idx="565">
                  <c:v>9.7000000000000003E-2</c:v>
                </c:pt>
                <c:pt idx="566">
                  <c:v>2.383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8.0000000000000002E-3</c:v>
                </c:pt>
                <c:pt idx="576">
                  <c:v>3.1E-2</c:v>
                </c:pt>
                <c:pt idx="577">
                  <c:v>0</c:v>
                </c:pt>
                <c:pt idx="578">
                  <c:v>0.14399999999999999</c:v>
                </c:pt>
                <c:pt idx="579">
                  <c:v>0</c:v>
                </c:pt>
                <c:pt idx="580">
                  <c:v>1.9E-2</c:v>
                </c:pt>
                <c:pt idx="581">
                  <c:v>0</c:v>
                </c:pt>
                <c:pt idx="582">
                  <c:v>1.6E-2</c:v>
                </c:pt>
                <c:pt idx="583">
                  <c:v>1.8919999999999999</c:v>
                </c:pt>
                <c:pt idx="584">
                  <c:v>2.5459999999999998</c:v>
                </c:pt>
                <c:pt idx="585">
                  <c:v>0.185</c:v>
                </c:pt>
                <c:pt idx="586">
                  <c:v>1.008</c:v>
                </c:pt>
                <c:pt idx="587">
                  <c:v>0</c:v>
                </c:pt>
                <c:pt idx="588">
                  <c:v>0.14299999999999999</c:v>
                </c:pt>
                <c:pt idx="589">
                  <c:v>0</c:v>
                </c:pt>
                <c:pt idx="590">
                  <c:v>0.16500000000000001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3.5999999999999997E-2</c:v>
                </c:pt>
                <c:pt idx="596">
                  <c:v>0</c:v>
                </c:pt>
                <c:pt idx="597">
                  <c:v>0.375</c:v>
                </c:pt>
                <c:pt idx="598">
                  <c:v>0.01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0.04</c:v>
                </c:pt>
                <c:pt idx="606">
                  <c:v>5.0000000000000001E-3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0.621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0.13700000000000001</c:v>
                </c:pt>
                <c:pt idx="620">
                  <c:v>1.0429999999999999</c:v>
                </c:pt>
                <c:pt idx="621">
                  <c:v>0</c:v>
                </c:pt>
                <c:pt idx="622">
                  <c:v>0.10100000000000001</c:v>
                </c:pt>
                <c:pt idx="623">
                  <c:v>0.503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5.6000000000000001E-2</c:v>
                </c:pt>
                <c:pt idx="628">
                  <c:v>0</c:v>
                </c:pt>
                <c:pt idx="629">
                  <c:v>1.6E-2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2.5000000000000001E-2</c:v>
                </c:pt>
                <c:pt idx="635">
                  <c:v>0</c:v>
                </c:pt>
                <c:pt idx="636">
                  <c:v>0</c:v>
                </c:pt>
                <c:pt idx="637">
                  <c:v>2.5999999999999999E-2</c:v>
                </c:pt>
                <c:pt idx="638">
                  <c:v>1.0920000000000001</c:v>
                </c:pt>
                <c:pt idx="639">
                  <c:v>3.5129999999999999</c:v>
                </c:pt>
                <c:pt idx="640">
                  <c:v>4.2229999999999999</c:v>
                </c:pt>
                <c:pt idx="641">
                  <c:v>0.19500000000000001</c:v>
                </c:pt>
                <c:pt idx="642">
                  <c:v>8.7999999999999995E-2</c:v>
                </c:pt>
                <c:pt idx="643">
                  <c:v>0</c:v>
                </c:pt>
                <c:pt idx="644">
                  <c:v>0</c:v>
                </c:pt>
                <c:pt idx="645">
                  <c:v>0.443</c:v>
                </c:pt>
                <c:pt idx="646">
                  <c:v>0</c:v>
                </c:pt>
                <c:pt idx="647">
                  <c:v>2.2370000000000001</c:v>
                </c:pt>
                <c:pt idx="648">
                  <c:v>4.0000000000000001E-3</c:v>
                </c:pt>
                <c:pt idx="649">
                  <c:v>8.5999999999999993E-2</c:v>
                </c:pt>
                <c:pt idx="650">
                  <c:v>0.71299999999999997</c:v>
                </c:pt>
                <c:pt idx="651">
                  <c:v>8.9999999999999993E-3</c:v>
                </c:pt>
                <c:pt idx="652">
                  <c:v>0.69799999999999995</c:v>
                </c:pt>
                <c:pt idx="653">
                  <c:v>5.8000000000000003E-2</c:v>
                </c:pt>
                <c:pt idx="654">
                  <c:v>0.26900000000000002</c:v>
                </c:pt>
                <c:pt idx="655">
                  <c:v>0.23799999999999999</c:v>
                </c:pt>
                <c:pt idx="656">
                  <c:v>1.0999999999999999E-2</c:v>
                </c:pt>
                <c:pt idx="657">
                  <c:v>0</c:v>
                </c:pt>
                <c:pt idx="658">
                  <c:v>0</c:v>
                </c:pt>
                <c:pt idx="659">
                  <c:v>0.52700000000000002</c:v>
                </c:pt>
                <c:pt idx="660">
                  <c:v>0.10199999999999999</c:v>
                </c:pt>
                <c:pt idx="661">
                  <c:v>1.43</c:v>
                </c:pt>
                <c:pt idx="662">
                  <c:v>1.98</c:v>
                </c:pt>
                <c:pt idx="663">
                  <c:v>9.1999999999999998E-2</c:v>
                </c:pt>
                <c:pt idx="664">
                  <c:v>0.04</c:v>
                </c:pt>
                <c:pt idx="665">
                  <c:v>0.35599999999999998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0.55800000000000005</c:v>
                </c:pt>
                <c:pt idx="673">
                  <c:v>0.24</c:v>
                </c:pt>
                <c:pt idx="674">
                  <c:v>6.0999999999999999E-2</c:v>
                </c:pt>
                <c:pt idx="675">
                  <c:v>0.52200000000000002</c:v>
                </c:pt>
                <c:pt idx="676">
                  <c:v>0.94099999999999995</c:v>
                </c:pt>
                <c:pt idx="677">
                  <c:v>0.94</c:v>
                </c:pt>
                <c:pt idx="678">
                  <c:v>0.13200000000000001</c:v>
                </c:pt>
                <c:pt idx="679">
                  <c:v>0</c:v>
                </c:pt>
                <c:pt idx="680">
                  <c:v>0</c:v>
                </c:pt>
                <c:pt idx="681">
                  <c:v>1.234</c:v>
                </c:pt>
                <c:pt idx="682">
                  <c:v>0.73599999999999999</c:v>
                </c:pt>
                <c:pt idx="683">
                  <c:v>4.5110000000000001</c:v>
                </c:pt>
                <c:pt idx="684">
                  <c:v>1.7030000000000001</c:v>
                </c:pt>
                <c:pt idx="685">
                  <c:v>1.214</c:v>
                </c:pt>
                <c:pt idx="686">
                  <c:v>0.97199999999999998</c:v>
                </c:pt>
                <c:pt idx="687">
                  <c:v>0.20300000000000001</c:v>
                </c:pt>
                <c:pt idx="688">
                  <c:v>0.51600000000000001</c:v>
                </c:pt>
                <c:pt idx="689">
                  <c:v>0.60599999999999998</c:v>
                </c:pt>
                <c:pt idx="690">
                  <c:v>1.3759999999999999</c:v>
                </c:pt>
                <c:pt idx="691">
                  <c:v>2.145</c:v>
                </c:pt>
                <c:pt idx="692">
                  <c:v>1.7609999999999999</c:v>
                </c:pt>
                <c:pt idx="693">
                  <c:v>5.6849999999999996</c:v>
                </c:pt>
                <c:pt idx="694">
                  <c:v>3.5999999999999997E-2</c:v>
                </c:pt>
                <c:pt idx="695">
                  <c:v>2.2480000000000002</c:v>
                </c:pt>
                <c:pt idx="696">
                  <c:v>0.11899999999999999</c:v>
                </c:pt>
                <c:pt idx="697">
                  <c:v>0.90100000000000002</c:v>
                </c:pt>
                <c:pt idx="698">
                  <c:v>5.1680000000000001</c:v>
                </c:pt>
                <c:pt idx="699">
                  <c:v>0.502</c:v>
                </c:pt>
                <c:pt idx="700">
                  <c:v>1.8919999999999999</c:v>
                </c:pt>
                <c:pt idx="701">
                  <c:v>0</c:v>
                </c:pt>
                <c:pt idx="702">
                  <c:v>0</c:v>
                </c:pt>
                <c:pt idx="703">
                  <c:v>0.20300000000000001</c:v>
                </c:pt>
                <c:pt idx="704">
                  <c:v>4.2999999999999997E-2</c:v>
                </c:pt>
                <c:pt idx="705">
                  <c:v>3.3000000000000002E-2</c:v>
                </c:pt>
                <c:pt idx="706">
                  <c:v>0.22800000000000001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0.68300000000000005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5.8000000000000003E-2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0.19700000000000001</c:v>
                </c:pt>
                <c:pt idx="722">
                  <c:v>0.47</c:v>
                </c:pt>
                <c:pt idx="723">
                  <c:v>0.73599999999999999</c:v>
                </c:pt>
                <c:pt idx="724">
                  <c:v>0.36099999999999999</c:v>
                </c:pt>
                <c:pt idx="725">
                  <c:v>0.13400000000000001</c:v>
                </c:pt>
                <c:pt idx="726">
                  <c:v>3.3000000000000002E-2</c:v>
                </c:pt>
                <c:pt idx="727">
                  <c:v>0.41499999999999998</c:v>
                </c:pt>
                <c:pt idx="728">
                  <c:v>0.83399999999999996</c:v>
                </c:pt>
                <c:pt idx="729">
                  <c:v>6.3369999999999997</c:v>
                </c:pt>
                <c:pt idx="730">
                  <c:v>0.71099999999999997</c:v>
                </c:pt>
                <c:pt idx="731">
                  <c:v>0.47</c:v>
                </c:pt>
                <c:pt idx="732">
                  <c:v>0.39400000000000002</c:v>
                </c:pt>
                <c:pt idx="733">
                  <c:v>2.7E-2</c:v>
                </c:pt>
                <c:pt idx="734">
                  <c:v>1.6279999999999999</c:v>
                </c:pt>
                <c:pt idx="735">
                  <c:v>3.5369999999999999</c:v>
                </c:pt>
                <c:pt idx="736">
                  <c:v>11.166</c:v>
                </c:pt>
                <c:pt idx="737">
                  <c:v>2.286</c:v>
                </c:pt>
                <c:pt idx="738">
                  <c:v>5.133</c:v>
                </c:pt>
                <c:pt idx="739">
                  <c:v>2.294</c:v>
                </c:pt>
                <c:pt idx="740">
                  <c:v>0.69599999999999995</c:v>
                </c:pt>
                <c:pt idx="741">
                  <c:v>1.081</c:v>
                </c:pt>
                <c:pt idx="742">
                  <c:v>0.438</c:v>
                </c:pt>
                <c:pt idx="743">
                  <c:v>0</c:v>
                </c:pt>
                <c:pt idx="744">
                  <c:v>0.29499999999999998</c:v>
                </c:pt>
                <c:pt idx="745">
                  <c:v>0.317</c:v>
                </c:pt>
                <c:pt idx="746">
                  <c:v>0.54800000000000004</c:v>
                </c:pt>
                <c:pt idx="747">
                  <c:v>0.26100000000000001</c:v>
                </c:pt>
                <c:pt idx="748">
                  <c:v>3.49</c:v>
                </c:pt>
                <c:pt idx="749">
                  <c:v>12.225</c:v>
                </c:pt>
                <c:pt idx="750">
                  <c:v>13.37</c:v>
                </c:pt>
                <c:pt idx="751">
                  <c:v>0.44900000000000001</c:v>
                </c:pt>
                <c:pt idx="752">
                  <c:v>1.966</c:v>
                </c:pt>
                <c:pt idx="753">
                  <c:v>0</c:v>
                </c:pt>
                <c:pt idx="754">
                  <c:v>0.16400000000000001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0.02</c:v>
                </c:pt>
                <c:pt idx="760">
                  <c:v>0.73199999999999998</c:v>
                </c:pt>
                <c:pt idx="761">
                  <c:v>0.48099999999999998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0.223</c:v>
                </c:pt>
                <c:pt idx="766">
                  <c:v>0.67400000000000004</c:v>
                </c:pt>
                <c:pt idx="767">
                  <c:v>2.4359999999999999</c:v>
                </c:pt>
                <c:pt idx="768">
                  <c:v>3.2970000000000002</c:v>
                </c:pt>
                <c:pt idx="769">
                  <c:v>2.7480000000000002</c:v>
                </c:pt>
                <c:pt idx="770">
                  <c:v>5.2990000000000004</c:v>
                </c:pt>
                <c:pt idx="771">
                  <c:v>5.7649999999999997</c:v>
                </c:pt>
                <c:pt idx="772">
                  <c:v>8.0950000000000006</c:v>
                </c:pt>
                <c:pt idx="773">
                  <c:v>13.254</c:v>
                </c:pt>
                <c:pt idx="774">
                  <c:v>12.298</c:v>
                </c:pt>
                <c:pt idx="775">
                  <c:v>1.1719999999999999</c:v>
                </c:pt>
                <c:pt idx="776">
                  <c:v>0.14099999999999999</c:v>
                </c:pt>
                <c:pt idx="777">
                  <c:v>2.1480000000000001</c:v>
                </c:pt>
                <c:pt idx="778">
                  <c:v>4.1950000000000003</c:v>
                </c:pt>
                <c:pt idx="779">
                  <c:v>5.0049999999999999</c:v>
                </c:pt>
                <c:pt idx="780">
                  <c:v>4.6029999999999998</c:v>
                </c:pt>
                <c:pt idx="781">
                  <c:v>0.36799999999999999</c:v>
                </c:pt>
                <c:pt idx="782">
                  <c:v>1.0389999999999999</c:v>
                </c:pt>
                <c:pt idx="783">
                  <c:v>5.8259999999999996</c:v>
                </c:pt>
                <c:pt idx="784">
                  <c:v>2.3380000000000001</c:v>
                </c:pt>
                <c:pt idx="785">
                  <c:v>0.497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0.91</c:v>
                </c:pt>
                <c:pt idx="790">
                  <c:v>3.5819999999999999</c:v>
                </c:pt>
                <c:pt idx="791">
                  <c:v>5.9610000000000003</c:v>
                </c:pt>
                <c:pt idx="792">
                  <c:v>4.609</c:v>
                </c:pt>
                <c:pt idx="793">
                  <c:v>2.5289999999999999</c:v>
                </c:pt>
                <c:pt idx="794">
                  <c:v>2.3330000000000002</c:v>
                </c:pt>
                <c:pt idx="795">
                  <c:v>2.601</c:v>
                </c:pt>
                <c:pt idx="796">
                  <c:v>4.55</c:v>
                </c:pt>
                <c:pt idx="797">
                  <c:v>8.5939999999999994</c:v>
                </c:pt>
                <c:pt idx="798">
                  <c:v>2.105</c:v>
                </c:pt>
                <c:pt idx="799">
                  <c:v>4.282</c:v>
                </c:pt>
                <c:pt idx="800">
                  <c:v>8.1039999999999992</c:v>
                </c:pt>
                <c:pt idx="801">
                  <c:v>6.5830000000000002</c:v>
                </c:pt>
                <c:pt idx="802">
                  <c:v>4.8470000000000004</c:v>
                </c:pt>
                <c:pt idx="803">
                  <c:v>2.169</c:v>
                </c:pt>
                <c:pt idx="804">
                  <c:v>12.082000000000001</c:v>
                </c:pt>
                <c:pt idx="805">
                  <c:v>5.9770000000000003</c:v>
                </c:pt>
                <c:pt idx="806">
                  <c:v>1.84</c:v>
                </c:pt>
                <c:pt idx="807">
                  <c:v>3.9710000000000001</c:v>
                </c:pt>
                <c:pt idx="808">
                  <c:v>4.9359999999999999</c:v>
                </c:pt>
                <c:pt idx="809">
                  <c:v>11.754</c:v>
                </c:pt>
                <c:pt idx="810">
                  <c:v>5.61</c:v>
                </c:pt>
                <c:pt idx="811">
                  <c:v>6.5250000000000004</c:v>
                </c:pt>
                <c:pt idx="812">
                  <c:v>4.0999999999999996</c:v>
                </c:pt>
                <c:pt idx="813">
                  <c:v>1.99</c:v>
                </c:pt>
                <c:pt idx="814">
                  <c:v>3.84</c:v>
                </c:pt>
                <c:pt idx="815">
                  <c:v>1.734</c:v>
                </c:pt>
                <c:pt idx="816">
                  <c:v>4.7990000000000004</c:v>
                </c:pt>
                <c:pt idx="817">
                  <c:v>15.163</c:v>
                </c:pt>
                <c:pt idx="818">
                  <c:v>20.471</c:v>
                </c:pt>
                <c:pt idx="819">
                  <c:v>6.8079999999999998</c:v>
                </c:pt>
                <c:pt idx="820">
                  <c:v>7.641</c:v>
                </c:pt>
                <c:pt idx="821">
                  <c:v>1.8859999999999999</c:v>
                </c:pt>
                <c:pt idx="822">
                  <c:v>3.2610000000000001</c:v>
                </c:pt>
                <c:pt idx="823">
                  <c:v>0.76</c:v>
                </c:pt>
                <c:pt idx="824">
                  <c:v>1.6579999999999999</c:v>
                </c:pt>
                <c:pt idx="825">
                  <c:v>0.71299999999999997</c:v>
                </c:pt>
                <c:pt idx="826">
                  <c:v>0.41399999999999998</c:v>
                </c:pt>
                <c:pt idx="827">
                  <c:v>2.5999999999999999E-2</c:v>
                </c:pt>
                <c:pt idx="828">
                  <c:v>0.624</c:v>
                </c:pt>
                <c:pt idx="829">
                  <c:v>0.94499999999999995</c:v>
                </c:pt>
                <c:pt idx="830">
                  <c:v>4.2080000000000002</c:v>
                </c:pt>
                <c:pt idx="831">
                  <c:v>2.875</c:v>
                </c:pt>
                <c:pt idx="832">
                  <c:v>0.371</c:v>
                </c:pt>
                <c:pt idx="833">
                  <c:v>3.5000000000000003E-2</c:v>
                </c:pt>
                <c:pt idx="834">
                  <c:v>0.88800000000000001</c:v>
                </c:pt>
                <c:pt idx="835">
                  <c:v>0.56699999999999995</c:v>
                </c:pt>
                <c:pt idx="836">
                  <c:v>2.4119999999999999</c:v>
                </c:pt>
                <c:pt idx="837">
                  <c:v>3.6779999999999999</c:v>
                </c:pt>
                <c:pt idx="838">
                  <c:v>0.20300000000000001</c:v>
                </c:pt>
                <c:pt idx="839">
                  <c:v>0</c:v>
                </c:pt>
                <c:pt idx="840">
                  <c:v>0</c:v>
                </c:pt>
                <c:pt idx="841">
                  <c:v>1.2999999999999999E-2</c:v>
                </c:pt>
                <c:pt idx="842">
                  <c:v>0.28199999999999997</c:v>
                </c:pt>
                <c:pt idx="843">
                  <c:v>0.79900000000000004</c:v>
                </c:pt>
                <c:pt idx="844">
                  <c:v>0.74299999999999999</c:v>
                </c:pt>
                <c:pt idx="845">
                  <c:v>3.3330000000000002</c:v>
                </c:pt>
                <c:pt idx="846">
                  <c:v>4.7290000000000001</c:v>
                </c:pt>
                <c:pt idx="847">
                  <c:v>0.54300000000000004</c:v>
                </c:pt>
                <c:pt idx="848">
                  <c:v>2.6640000000000001</c:v>
                </c:pt>
                <c:pt idx="849">
                  <c:v>2.3E-2</c:v>
                </c:pt>
                <c:pt idx="850">
                  <c:v>0.94599999999999995</c:v>
                </c:pt>
                <c:pt idx="851">
                  <c:v>4.7030000000000003</c:v>
                </c:pt>
                <c:pt idx="852">
                  <c:v>3.653</c:v>
                </c:pt>
                <c:pt idx="853">
                  <c:v>5.3460000000000001</c:v>
                </c:pt>
                <c:pt idx="854">
                  <c:v>1.157</c:v>
                </c:pt>
                <c:pt idx="855">
                  <c:v>0.61599999999999999</c:v>
                </c:pt>
                <c:pt idx="856">
                  <c:v>0.16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8.9999999999999993E-3</c:v>
                </c:pt>
                <c:pt idx="862">
                  <c:v>7.0000000000000007E-2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0.14399999999999999</c:v>
                </c:pt>
                <c:pt idx="868">
                  <c:v>3.2530000000000001</c:v>
                </c:pt>
                <c:pt idx="869">
                  <c:v>5.4480000000000004</c:v>
                </c:pt>
                <c:pt idx="870">
                  <c:v>1.387</c:v>
                </c:pt>
                <c:pt idx="871">
                  <c:v>0.11</c:v>
                </c:pt>
                <c:pt idx="872">
                  <c:v>6.3E-2</c:v>
                </c:pt>
                <c:pt idx="873">
                  <c:v>8.2000000000000003E-2</c:v>
                </c:pt>
                <c:pt idx="874">
                  <c:v>0.249</c:v>
                </c:pt>
                <c:pt idx="875">
                  <c:v>0</c:v>
                </c:pt>
                <c:pt idx="876">
                  <c:v>1.2999999999999999E-2</c:v>
                </c:pt>
                <c:pt idx="877">
                  <c:v>0.71399999999999997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0.10299999999999999</c:v>
                </c:pt>
                <c:pt idx="882">
                  <c:v>0</c:v>
                </c:pt>
                <c:pt idx="883">
                  <c:v>0.249</c:v>
                </c:pt>
                <c:pt idx="884">
                  <c:v>0.33100000000000002</c:v>
                </c:pt>
                <c:pt idx="885">
                  <c:v>0</c:v>
                </c:pt>
                <c:pt idx="886">
                  <c:v>1.302</c:v>
                </c:pt>
                <c:pt idx="887">
                  <c:v>6.5579999999999998</c:v>
                </c:pt>
                <c:pt idx="888">
                  <c:v>0.20399999999999999</c:v>
                </c:pt>
                <c:pt idx="889">
                  <c:v>0.20899999999999999</c:v>
                </c:pt>
                <c:pt idx="890">
                  <c:v>0.16200000000000001</c:v>
                </c:pt>
                <c:pt idx="891">
                  <c:v>2.5000000000000001E-2</c:v>
                </c:pt>
                <c:pt idx="892">
                  <c:v>0</c:v>
                </c:pt>
                <c:pt idx="893">
                  <c:v>0.11600000000000001</c:v>
                </c:pt>
                <c:pt idx="894">
                  <c:v>0.108</c:v>
                </c:pt>
                <c:pt idx="895">
                  <c:v>0</c:v>
                </c:pt>
                <c:pt idx="896">
                  <c:v>0</c:v>
                </c:pt>
                <c:pt idx="897">
                  <c:v>7.5999999999999998E-2</c:v>
                </c:pt>
                <c:pt idx="898">
                  <c:v>0.12</c:v>
                </c:pt>
                <c:pt idx="899">
                  <c:v>0.29399999999999998</c:v>
                </c:pt>
                <c:pt idx="900">
                  <c:v>1.448</c:v>
                </c:pt>
                <c:pt idx="901">
                  <c:v>0.46400000000000002</c:v>
                </c:pt>
                <c:pt idx="902">
                  <c:v>7.0000000000000001E-3</c:v>
                </c:pt>
                <c:pt idx="903">
                  <c:v>0</c:v>
                </c:pt>
                <c:pt idx="904">
                  <c:v>6.0000000000000001E-3</c:v>
                </c:pt>
                <c:pt idx="905">
                  <c:v>0</c:v>
                </c:pt>
                <c:pt idx="906">
                  <c:v>0.115</c:v>
                </c:pt>
                <c:pt idx="907">
                  <c:v>1.179</c:v>
                </c:pt>
                <c:pt idx="908">
                  <c:v>1.29</c:v>
                </c:pt>
                <c:pt idx="909">
                  <c:v>2.75</c:v>
                </c:pt>
                <c:pt idx="910">
                  <c:v>2.6040000000000001</c:v>
                </c:pt>
                <c:pt idx="911">
                  <c:v>0.40100000000000002</c:v>
                </c:pt>
                <c:pt idx="912">
                  <c:v>1.214</c:v>
                </c:pt>
                <c:pt idx="913">
                  <c:v>3.9049999999999998</c:v>
                </c:pt>
                <c:pt idx="914">
                  <c:v>3.2650000000000001</c:v>
                </c:pt>
                <c:pt idx="915">
                  <c:v>2.077</c:v>
                </c:pt>
                <c:pt idx="916">
                  <c:v>0.44800000000000001</c:v>
                </c:pt>
                <c:pt idx="917">
                  <c:v>0.11</c:v>
                </c:pt>
                <c:pt idx="918">
                  <c:v>0.252</c:v>
                </c:pt>
                <c:pt idx="919">
                  <c:v>0</c:v>
                </c:pt>
                <c:pt idx="920">
                  <c:v>8.6999999999999994E-2</c:v>
                </c:pt>
                <c:pt idx="921">
                  <c:v>0</c:v>
                </c:pt>
                <c:pt idx="922">
                  <c:v>4.2999999999999997E-2</c:v>
                </c:pt>
                <c:pt idx="923">
                  <c:v>0.108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3.7999999999999999E-2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0.26800000000000002</c:v>
                </c:pt>
                <c:pt idx="984">
                  <c:v>3.5000000000000003E-2</c:v>
                </c:pt>
                <c:pt idx="985">
                  <c:v>1.4999999999999999E-2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3.7999999999999999E-2</c:v>
                </c:pt>
                <c:pt idx="994">
                  <c:v>0</c:v>
                </c:pt>
                <c:pt idx="995">
                  <c:v>0.68200000000000005</c:v>
                </c:pt>
                <c:pt idx="996">
                  <c:v>0.91800000000000004</c:v>
                </c:pt>
                <c:pt idx="997">
                  <c:v>2.1030000000000002</c:v>
                </c:pt>
                <c:pt idx="998">
                  <c:v>5.5410000000000004</c:v>
                </c:pt>
                <c:pt idx="999">
                  <c:v>1.627</c:v>
                </c:pt>
                <c:pt idx="1000">
                  <c:v>0.54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7.8E-2</c:v>
                </c:pt>
                <c:pt idx="1005">
                  <c:v>0.156</c:v>
                </c:pt>
                <c:pt idx="1006">
                  <c:v>0.111</c:v>
                </c:pt>
                <c:pt idx="1007">
                  <c:v>0.221</c:v>
                </c:pt>
                <c:pt idx="1008">
                  <c:v>0</c:v>
                </c:pt>
                <c:pt idx="1009">
                  <c:v>0</c:v>
                </c:pt>
                <c:pt idx="1010">
                  <c:v>8.4000000000000005E-2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0.2</c:v>
                </c:pt>
                <c:pt idx="1033">
                  <c:v>1.349</c:v>
                </c:pt>
                <c:pt idx="1034">
                  <c:v>0</c:v>
                </c:pt>
                <c:pt idx="1035">
                  <c:v>0.04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0.629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0.52800000000000002</c:v>
                </c:pt>
                <c:pt idx="1045">
                  <c:v>0.29699999999999999</c:v>
                </c:pt>
                <c:pt idx="1046">
                  <c:v>0</c:v>
                </c:pt>
                <c:pt idx="1047">
                  <c:v>0</c:v>
                </c:pt>
                <c:pt idx="1048">
                  <c:v>0.55700000000000005</c:v>
                </c:pt>
                <c:pt idx="1049">
                  <c:v>0</c:v>
                </c:pt>
                <c:pt idx="1050">
                  <c:v>0.19500000000000001</c:v>
                </c:pt>
                <c:pt idx="1051">
                  <c:v>0.998</c:v>
                </c:pt>
                <c:pt idx="1052">
                  <c:v>0.81399999999999995</c:v>
                </c:pt>
                <c:pt idx="1053">
                  <c:v>1.498</c:v>
                </c:pt>
                <c:pt idx="1054">
                  <c:v>4.8000000000000001E-2</c:v>
                </c:pt>
                <c:pt idx="1055">
                  <c:v>0</c:v>
                </c:pt>
                <c:pt idx="1056">
                  <c:v>0.53500000000000003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7.6999999999999999E-2</c:v>
                </c:pt>
                <c:pt idx="1063">
                  <c:v>4.4800000000000004</c:v>
                </c:pt>
                <c:pt idx="1064">
                  <c:v>7.6710000000000003</c:v>
                </c:pt>
                <c:pt idx="1065">
                  <c:v>5.6609999999999996</c:v>
                </c:pt>
                <c:pt idx="1066">
                  <c:v>1.5529999999999999</c:v>
                </c:pt>
                <c:pt idx="1067">
                  <c:v>0.748</c:v>
                </c:pt>
                <c:pt idx="1068">
                  <c:v>0.14599999999999999</c:v>
                </c:pt>
                <c:pt idx="1069">
                  <c:v>0</c:v>
                </c:pt>
                <c:pt idx="1070">
                  <c:v>0</c:v>
                </c:pt>
                <c:pt idx="1071">
                  <c:v>0.33100000000000002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0.107</c:v>
                </c:pt>
                <c:pt idx="1077">
                  <c:v>0.32</c:v>
                </c:pt>
                <c:pt idx="1078">
                  <c:v>2.12</c:v>
                </c:pt>
                <c:pt idx="1079">
                  <c:v>8.8840000000000003</c:v>
                </c:pt>
                <c:pt idx="1080">
                  <c:v>2.2770000000000001</c:v>
                </c:pt>
                <c:pt idx="1081">
                  <c:v>1.226</c:v>
                </c:pt>
                <c:pt idx="1082">
                  <c:v>0.44900000000000001</c:v>
                </c:pt>
                <c:pt idx="1083">
                  <c:v>0</c:v>
                </c:pt>
                <c:pt idx="1084">
                  <c:v>0.46100000000000002</c:v>
                </c:pt>
                <c:pt idx="1085">
                  <c:v>1.992</c:v>
                </c:pt>
                <c:pt idx="1086">
                  <c:v>0</c:v>
                </c:pt>
                <c:pt idx="1087">
                  <c:v>0.126</c:v>
                </c:pt>
                <c:pt idx="1088">
                  <c:v>0.26900000000000002</c:v>
                </c:pt>
                <c:pt idx="1089">
                  <c:v>0.996</c:v>
                </c:pt>
                <c:pt idx="1090">
                  <c:v>0.255</c:v>
                </c:pt>
                <c:pt idx="1091">
                  <c:v>0</c:v>
                </c:pt>
                <c:pt idx="1092">
                  <c:v>0.49199999999999999</c:v>
                </c:pt>
                <c:pt idx="1093">
                  <c:v>0.215</c:v>
                </c:pt>
                <c:pt idx="1094">
                  <c:v>0</c:v>
                </c:pt>
                <c:pt idx="1095">
                  <c:v>4.7309999999999999</c:v>
                </c:pt>
                <c:pt idx="1096">
                  <c:v>25.062999999999999</c:v>
                </c:pt>
                <c:pt idx="1097">
                  <c:v>1.903</c:v>
                </c:pt>
                <c:pt idx="1098">
                  <c:v>0.17499999999999999</c:v>
                </c:pt>
                <c:pt idx="1099">
                  <c:v>3.1E-2</c:v>
                </c:pt>
                <c:pt idx="1100">
                  <c:v>0</c:v>
                </c:pt>
                <c:pt idx="1101">
                  <c:v>0</c:v>
                </c:pt>
                <c:pt idx="1102">
                  <c:v>2.952</c:v>
                </c:pt>
                <c:pt idx="1103">
                  <c:v>4.3780000000000001</c:v>
                </c:pt>
                <c:pt idx="1104">
                  <c:v>2.6179999999999999</c:v>
                </c:pt>
                <c:pt idx="1105">
                  <c:v>14.077999999999999</c:v>
                </c:pt>
                <c:pt idx="1106">
                  <c:v>25.626999999999999</c:v>
                </c:pt>
                <c:pt idx="1107">
                  <c:v>4.3529999999999998</c:v>
                </c:pt>
                <c:pt idx="1108">
                  <c:v>0.16200000000000001</c:v>
                </c:pt>
                <c:pt idx="1109">
                  <c:v>0.629</c:v>
                </c:pt>
                <c:pt idx="1110">
                  <c:v>9.2999999999999999E-2</c:v>
                </c:pt>
                <c:pt idx="1111">
                  <c:v>0.64100000000000001</c:v>
                </c:pt>
                <c:pt idx="1112">
                  <c:v>5.617</c:v>
                </c:pt>
                <c:pt idx="1113">
                  <c:v>15.973000000000001</c:v>
                </c:pt>
                <c:pt idx="1114">
                  <c:v>1.6719999999999999</c:v>
                </c:pt>
                <c:pt idx="1115">
                  <c:v>1.6259999999999999</c:v>
                </c:pt>
                <c:pt idx="1116">
                  <c:v>1.589</c:v>
                </c:pt>
                <c:pt idx="1117">
                  <c:v>0.63900000000000001</c:v>
                </c:pt>
                <c:pt idx="1118">
                  <c:v>1.423</c:v>
                </c:pt>
                <c:pt idx="1119">
                  <c:v>3.2650000000000001</c:v>
                </c:pt>
                <c:pt idx="1120">
                  <c:v>0.95399999999999996</c:v>
                </c:pt>
                <c:pt idx="1121">
                  <c:v>0.15</c:v>
                </c:pt>
                <c:pt idx="1122">
                  <c:v>1.8009999999999999</c:v>
                </c:pt>
                <c:pt idx="1123">
                  <c:v>1.1080000000000001</c:v>
                </c:pt>
                <c:pt idx="1124">
                  <c:v>0.78800000000000003</c:v>
                </c:pt>
                <c:pt idx="1125">
                  <c:v>0</c:v>
                </c:pt>
                <c:pt idx="1126">
                  <c:v>0.22500000000000001</c:v>
                </c:pt>
                <c:pt idx="1127">
                  <c:v>0.46100000000000002</c:v>
                </c:pt>
                <c:pt idx="1128">
                  <c:v>1.36</c:v>
                </c:pt>
                <c:pt idx="1129">
                  <c:v>0.81100000000000005</c:v>
                </c:pt>
                <c:pt idx="1130">
                  <c:v>1.444</c:v>
                </c:pt>
                <c:pt idx="1131">
                  <c:v>1.1399999999999999</c:v>
                </c:pt>
                <c:pt idx="1132">
                  <c:v>1.399</c:v>
                </c:pt>
                <c:pt idx="1133">
                  <c:v>0.125</c:v>
                </c:pt>
                <c:pt idx="1134">
                  <c:v>0</c:v>
                </c:pt>
                <c:pt idx="1135">
                  <c:v>0.495</c:v>
                </c:pt>
                <c:pt idx="1136">
                  <c:v>0</c:v>
                </c:pt>
                <c:pt idx="1137">
                  <c:v>2.6909999999999998</c:v>
                </c:pt>
                <c:pt idx="1138">
                  <c:v>0.63</c:v>
                </c:pt>
                <c:pt idx="1139">
                  <c:v>1.4910000000000001</c:v>
                </c:pt>
                <c:pt idx="1140">
                  <c:v>0.89500000000000002</c:v>
                </c:pt>
                <c:pt idx="1141">
                  <c:v>9.1379999999999999</c:v>
                </c:pt>
                <c:pt idx="1142">
                  <c:v>2.16</c:v>
                </c:pt>
                <c:pt idx="1143">
                  <c:v>2.988</c:v>
                </c:pt>
                <c:pt idx="1144">
                  <c:v>16.138999999999999</c:v>
                </c:pt>
                <c:pt idx="1145">
                  <c:v>4.6260000000000003</c:v>
                </c:pt>
                <c:pt idx="1146">
                  <c:v>1.4119999999999999</c:v>
                </c:pt>
                <c:pt idx="1147">
                  <c:v>0.23</c:v>
                </c:pt>
                <c:pt idx="1148">
                  <c:v>0.44600000000000001</c:v>
                </c:pt>
                <c:pt idx="1149">
                  <c:v>2.2109999999999999</c:v>
                </c:pt>
                <c:pt idx="1150">
                  <c:v>2.552</c:v>
                </c:pt>
                <c:pt idx="1151">
                  <c:v>6.1980000000000004</c:v>
                </c:pt>
                <c:pt idx="1152">
                  <c:v>7.5659999999999998</c:v>
                </c:pt>
                <c:pt idx="1153">
                  <c:v>2.2549999999999999</c:v>
                </c:pt>
                <c:pt idx="1154">
                  <c:v>1.8839999999999999</c:v>
                </c:pt>
                <c:pt idx="1155">
                  <c:v>5.415</c:v>
                </c:pt>
                <c:pt idx="1156">
                  <c:v>7.5179999999999998</c:v>
                </c:pt>
                <c:pt idx="1157">
                  <c:v>2.6150000000000002</c:v>
                </c:pt>
                <c:pt idx="1158">
                  <c:v>3.1680000000000001</c:v>
                </c:pt>
                <c:pt idx="1159">
                  <c:v>4.4379999999999997</c:v>
                </c:pt>
                <c:pt idx="1160">
                  <c:v>5.4809999999999999</c:v>
                </c:pt>
                <c:pt idx="1161">
                  <c:v>3.85</c:v>
                </c:pt>
                <c:pt idx="1162">
                  <c:v>0</c:v>
                </c:pt>
                <c:pt idx="1163">
                  <c:v>2.1859999999999999</c:v>
                </c:pt>
                <c:pt idx="1164">
                  <c:v>17.236999999999998</c:v>
                </c:pt>
                <c:pt idx="1165">
                  <c:v>12.744999999999999</c:v>
                </c:pt>
                <c:pt idx="1166">
                  <c:v>18.998000000000001</c:v>
                </c:pt>
                <c:pt idx="1167">
                  <c:v>7.9909999999999997</c:v>
                </c:pt>
                <c:pt idx="1168">
                  <c:v>20.027999999999999</c:v>
                </c:pt>
                <c:pt idx="1169">
                  <c:v>8.3160000000000007</c:v>
                </c:pt>
                <c:pt idx="1170">
                  <c:v>39.375</c:v>
                </c:pt>
                <c:pt idx="1171">
                  <c:v>4.8529999999999998</c:v>
                </c:pt>
                <c:pt idx="1172">
                  <c:v>6.3630000000000004</c:v>
                </c:pt>
                <c:pt idx="1173">
                  <c:v>21.161000000000001</c:v>
                </c:pt>
                <c:pt idx="1174">
                  <c:v>6.9880000000000004</c:v>
                </c:pt>
                <c:pt idx="1175">
                  <c:v>4.4669999999999996</c:v>
                </c:pt>
                <c:pt idx="1176">
                  <c:v>15.68</c:v>
                </c:pt>
                <c:pt idx="1177">
                  <c:v>15.127000000000001</c:v>
                </c:pt>
                <c:pt idx="1178">
                  <c:v>11.404</c:v>
                </c:pt>
                <c:pt idx="1179">
                  <c:v>6.681</c:v>
                </c:pt>
                <c:pt idx="1180">
                  <c:v>3.5910000000000002</c:v>
                </c:pt>
                <c:pt idx="1181">
                  <c:v>1.8879999999999999</c:v>
                </c:pt>
                <c:pt idx="1182">
                  <c:v>6.9000000000000006E-2</c:v>
                </c:pt>
                <c:pt idx="1183">
                  <c:v>3.6749999999999998</c:v>
                </c:pt>
                <c:pt idx="1184">
                  <c:v>6.8579999999999997</c:v>
                </c:pt>
                <c:pt idx="1185">
                  <c:v>2.5030000000000001</c:v>
                </c:pt>
                <c:pt idx="1186">
                  <c:v>4.7060000000000004</c:v>
                </c:pt>
                <c:pt idx="1187">
                  <c:v>9.3290000000000006</c:v>
                </c:pt>
                <c:pt idx="1188">
                  <c:v>8.2490000000000006</c:v>
                </c:pt>
                <c:pt idx="1189">
                  <c:v>5.3390000000000004</c:v>
                </c:pt>
                <c:pt idx="1190">
                  <c:v>1.3129999999999999</c:v>
                </c:pt>
                <c:pt idx="1191">
                  <c:v>1.9670000000000001</c:v>
                </c:pt>
                <c:pt idx="1192">
                  <c:v>1.1259999999999999</c:v>
                </c:pt>
                <c:pt idx="1193">
                  <c:v>0.48699999999999999</c:v>
                </c:pt>
                <c:pt idx="1194">
                  <c:v>0.89800000000000002</c:v>
                </c:pt>
                <c:pt idx="1195">
                  <c:v>2.3109999999999999</c:v>
                </c:pt>
                <c:pt idx="1196">
                  <c:v>1.1419999999999999</c:v>
                </c:pt>
                <c:pt idx="1197">
                  <c:v>1.212</c:v>
                </c:pt>
                <c:pt idx="1198">
                  <c:v>6.0030000000000001</c:v>
                </c:pt>
                <c:pt idx="1199">
                  <c:v>3.9470000000000001</c:v>
                </c:pt>
                <c:pt idx="1200">
                  <c:v>11.552</c:v>
                </c:pt>
                <c:pt idx="1201">
                  <c:v>4.1459999999999999</c:v>
                </c:pt>
                <c:pt idx="1202">
                  <c:v>12.015000000000001</c:v>
                </c:pt>
                <c:pt idx="1203">
                  <c:v>13.893000000000001</c:v>
                </c:pt>
                <c:pt idx="1204">
                  <c:v>12.568</c:v>
                </c:pt>
                <c:pt idx="1205">
                  <c:v>3.1120000000000001</c:v>
                </c:pt>
                <c:pt idx="1206">
                  <c:v>4.7229999999999999</c:v>
                </c:pt>
                <c:pt idx="1207">
                  <c:v>10.301</c:v>
                </c:pt>
                <c:pt idx="1208">
                  <c:v>9.8870000000000005</c:v>
                </c:pt>
                <c:pt idx="1209">
                  <c:v>6.5940000000000003</c:v>
                </c:pt>
                <c:pt idx="1210">
                  <c:v>8.5449999999999999</c:v>
                </c:pt>
                <c:pt idx="1211">
                  <c:v>2.2599999999999998</c:v>
                </c:pt>
                <c:pt idx="1212">
                  <c:v>1.4730000000000001</c:v>
                </c:pt>
                <c:pt idx="1213">
                  <c:v>1.7470000000000001</c:v>
                </c:pt>
                <c:pt idx="1214">
                  <c:v>2.1309999999999998</c:v>
                </c:pt>
                <c:pt idx="1215">
                  <c:v>8.5960000000000001</c:v>
                </c:pt>
                <c:pt idx="1216">
                  <c:v>10.224</c:v>
                </c:pt>
                <c:pt idx="1217">
                  <c:v>5.1150000000000002</c:v>
                </c:pt>
                <c:pt idx="1218">
                  <c:v>2.1850000000000001</c:v>
                </c:pt>
                <c:pt idx="1219">
                  <c:v>0.11700000000000001</c:v>
                </c:pt>
                <c:pt idx="1220">
                  <c:v>2.8820000000000001</c:v>
                </c:pt>
                <c:pt idx="1221">
                  <c:v>0</c:v>
                </c:pt>
                <c:pt idx="1222">
                  <c:v>0.19500000000000001</c:v>
                </c:pt>
                <c:pt idx="1223">
                  <c:v>2.1999999999999999E-2</c:v>
                </c:pt>
                <c:pt idx="1224">
                  <c:v>0.58699999999999997</c:v>
                </c:pt>
                <c:pt idx="1225">
                  <c:v>0.47499999999999998</c:v>
                </c:pt>
                <c:pt idx="1226">
                  <c:v>4.3999999999999997E-2</c:v>
                </c:pt>
                <c:pt idx="1227">
                  <c:v>0.79800000000000004</c:v>
                </c:pt>
                <c:pt idx="1228">
                  <c:v>0.13900000000000001</c:v>
                </c:pt>
                <c:pt idx="1229">
                  <c:v>1.016</c:v>
                </c:pt>
                <c:pt idx="1230">
                  <c:v>5.3999999999999999E-2</c:v>
                </c:pt>
                <c:pt idx="1231">
                  <c:v>0.60399999999999998</c:v>
                </c:pt>
                <c:pt idx="1232">
                  <c:v>0.23699999999999999</c:v>
                </c:pt>
                <c:pt idx="1233">
                  <c:v>0.30499999999999999</c:v>
                </c:pt>
                <c:pt idx="1234">
                  <c:v>0</c:v>
                </c:pt>
                <c:pt idx="1235">
                  <c:v>0.252</c:v>
                </c:pt>
                <c:pt idx="1236">
                  <c:v>0.46200000000000002</c:v>
                </c:pt>
                <c:pt idx="1237">
                  <c:v>0.63</c:v>
                </c:pt>
                <c:pt idx="1238">
                  <c:v>0.20599999999999999</c:v>
                </c:pt>
                <c:pt idx="1239">
                  <c:v>0.497</c:v>
                </c:pt>
                <c:pt idx="1240">
                  <c:v>1.7000000000000001E-2</c:v>
                </c:pt>
                <c:pt idx="1241">
                  <c:v>0</c:v>
                </c:pt>
                <c:pt idx="1242">
                  <c:v>0.27400000000000002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1.2999999999999999E-2</c:v>
                </c:pt>
                <c:pt idx="1247">
                  <c:v>0</c:v>
                </c:pt>
                <c:pt idx="1248">
                  <c:v>0.10100000000000001</c:v>
                </c:pt>
                <c:pt idx="1249">
                  <c:v>0.20300000000000001</c:v>
                </c:pt>
                <c:pt idx="1250">
                  <c:v>1.61</c:v>
                </c:pt>
                <c:pt idx="1251">
                  <c:v>0.433</c:v>
                </c:pt>
                <c:pt idx="1252">
                  <c:v>0.54</c:v>
                </c:pt>
                <c:pt idx="1253">
                  <c:v>6.5000000000000002E-2</c:v>
                </c:pt>
                <c:pt idx="1254">
                  <c:v>1.49</c:v>
                </c:pt>
                <c:pt idx="1255">
                  <c:v>4.7640000000000002</c:v>
                </c:pt>
                <c:pt idx="1256">
                  <c:v>2.8250000000000002</c:v>
                </c:pt>
                <c:pt idx="1257">
                  <c:v>0.7</c:v>
                </c:pt>
                <c:pt idx="1258">
                  <c:v>0.502</c:v>
                </c:pt>
                <c:pt idx="1259">
                  <c:v>9.0999999999999998E-2</c:v>
                </c:pt>
                <c:pt idx="1260">
                  <c:v>8.1000000000000003E-2</c:v>
                </c:pt>
                <c:pt idx="1261">
                  <c:v>0.35</c:v>
                </c:pt>
                <c:pt idx="1262">
                  <c:v>0.17399999999999999</c:v>
                </c:pt>
                <c:pt idx="1263">
                  <c:v>0.153</c:v>
                </c:pt>
                <c:pt idx="1264">
                  <c:v>1.5860000000000001</c:v>
                </c:pt>
                <c:pt idx="1265">
                  <c:v>0.28799999999999998</c:v>
                </c:pt>
                <c:pt idx="1266">
                  <c:v>0.27100000000000002</c:v>
                </c:pt>
                <c:pt idx="1267">
                  <c:v>0</c:v>
                </c:pt>
                <c:pt idx="1268">
                  <c:v>0.73499999999999999</c:v>
                </c:pt>
                <c:pt idx="1269">
                  <c:v>5.2999999999999999E-2</c:v>
                </c:pt>
                <c:pt idx="1270">
                  <c:v>0.83299999999999996</c:v>
                </c:pt>
                <c:pt idx="1271">
                  <c:v>0.85099999999999998</c:v>
                </c:pt>
                <c:pt idx="1272">
                  <c:v>0.626</c:v>
                </c:pt>
                <c:pt idx="1273">
                  <c:v>0.67600000000000005</c:v>
                </c:pt>
                <c:pt idx="1274">
                  <c:v>0.504</c:v>
                </c:pt>
                <c:pt idx="1275">
                  <c:v>3.08</c:v>
                </c:pt>
                <c:pt idx="1276">
                  <c:v>0.63800000000000001</c:v>
                </c:pt>
                <c:pt idx="1277">
                  <c:v>0.09</c:v>
                </c:pt>
                <c:pt idx="1278">
                  <c:v>0.32</c:v>
                </c:pt>
                <c:pt idx="1279">
                  <c:v>8.1000000000000003E-2</c:v>
                </c:pt>
                <c:pt idx="1280">
                  <c:v>0</c:v>
                </c:pt>
                <c:pt idx="1281">
                  <c:v>1.7000000000000001E-2</c:v>
                </c:pt>
                <c:pt idx="1282">
                  <c:v>0</c:v>
                </c:pt>
                <c:pt idx="1283">
                  <c:v>0.26600000000000001</c:v>
                </c:pt>
                <c:pt idx="1284">
                  <c:v>0</c:v>
                </c:pt>
                <c:pt idx="1285">
                  <c:v>0.106</c:v>
                </c:pt>
                <c:pt idx="1286">
                  <c:v>0.71299999999999997</c:v>
                </c:pt>
                <c:pt idx="1287">
                  <c:v>0.61099999999999999</c:v>
                </c:pt>
                <c:pt idx="1288">
                  <c:v>0.61799999999999999</c:v>
                </c:pt>
                <c:pt idx="1289">
                  <c:v>1.7999999999999999E-2</c:v>
                </c:pt>
                <c:pt idx="1290">
                  <c:v>0.16900000000000001</c:v>
                </c:pt>
                <c:pt idx="1291">
                  <c:v>2.7E-2</c:v>
                </c:pt>
                <c:pt idx="1292">
                  <c:v>0.18099999999999999</c:v>
                </c:pt>
                <c:pt idx="1293">
                  <c:v>0.16500000000000001</c:v>
                </c:pt>
                <c:pt idx="1294">
                  <c:v>0.14799999999999999</c:v>
                </c:pt>
                <c:pt idx="1295">
                  <c:v>0.22600000000000001</c:v>
                </c:pt>
                <c:pt idx="1296">
                  <c:v>0</c:v>
                </c:pt>
                <c:pt idx="1297">
                  <c:v>0.218</c:v>
                </c:pt>
                <c:pt idx="1298">
                  <c:v>0</c:v>
                </c:pt>
                <c:pt idx="1299">
                  <c:v>0.317</c:v>
                </c:pt>
                <c:pt idx="1300">
                  <c:v>0.106</c:v>
                </c:pt>
                <c:pt idx="1301">
                  <c:v>3.5000000000000003E-2</c:v>
                </c:pt>
                <c:pt idx="1302">
                  <c:v>1.4E-2</c:v>
                </c:pt>
                <c:pt idx="1303">
                  <c:v>0.27200000000000002</c:v>
                </c:pt>
                <c:pt idx="1304">
                  <c:v>0.78800000000000003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0.09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0.112</c:v>
                </c:pt>
                <c:pt idx="1313">
                  <c:v>0</c:v>
                </c:pt>
                <c:pt idx="1314">
                  <c:v>0.32100000000000001</c:v>
                </c:pt>
                <c:pt idx="1315">
                  <c:v>3.6999999999999998E-2</c:v>
                </c:pt>
                <c:pt idx="1316">
                  <c:v>0</c:v>
                </c:pt>
                <c:pt idx="1317">
                  <c:v>0.312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5.2999999999999999E-2</c:v>
                </c:pt>
                <c:pt idx="1322">
                  <c:v>3.1E-2</c:v>
                </c:pt>
                <c:pt idx="1323">
                  <c:v>7.0000000000000001E-3</c:v>
                </c:pt>
                <c:pt idx="1324">
                  <c:v>0</c:v>
                </c:pt>
                <c:pt idx="1325">
                  <c:v>8.9999999999999993E-3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1.0999999999999999E-2</c:v>
                </c:pt>
                <c:pt idx="1330">
                  <c:v>0.16600000000000001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1.0999999999999999E-2</c:v>
                </c:pt>
                <c:pt idx="1337">
                  <c:v>4.2000000000000003E-2</c:v>
                </c:pt>
                <c:pt idx="1338">
                  <c:v>0</c:v>
                </c:pt>
                <c:pt idx="1339">
                  <c:v>0</c:v>
                </c:pt>
                <c:pt idx="1340">
                  <c:v>3.5999999999999997E-2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7.1999999999999995E-2</c:v>
                </c:pt>
                <c:pt idx="1345">
                  <c:v>0.14399999999999999</c:v>
                </c:pt>
                <c:pt idx="1346">
                  <c:v>3.5999999999999997E-2</c:v>
                </c:pt>
                <c:pt idx="1347">
                  <c:v>0</c:v>
                </c:pt>
                <c:pt idx="1348">
                  <c:v>0</c:v>
                </c:pt>
                <c:pt idx="1349">
                  <c:v>1.0999999999999999E-2</c:v>
                </c:pt>
                <c:pt idx="1350">
                  <c:v>0</c:v>
                </c:pt>
                <c:pt idx="1351">
                  <c:v>0</c:v>
                </c:pt>
                <c:pt idx="1352">
                  <c:v>1.4E-2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0.12</c:v>
                </c:pt>
                <c:pt idx="1368">
                  <c:v>0.77600000000000002</c:v>
                </c:pt>
                <c:pt idx="1369">
                  <c:v>0.36099999999999999</c:v>
                </c:pt>
                <c:pt idx="1370">
                  <c:v>7.3999999999999996E-2</c:v>
                </c:pt>
                <c:pt idx="1371">
                  <c:v>0.42499999999999999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2.6150000000000002</c:v>
                </c:pt>
                <c:pt idx="1383">
                  <c:v>0.80600000000000005</c:v>
                </c:pt>
                <c:pt idx="1384">
                  <c:v>0.309</c:v>
                </c:pt>
                <c:pt idx="1385">
                  <c:v>2.8180000000000001</c:v>
                </c:pt>
                <c:pt idx="1386">
                  <c:v>5.5E-2</c:v>
                </c:pt>
                <c:pt idx="1387">
                  <c:v>0.16800000000000001</c:v>
                </c:pt>
                <c:pt idx="1388">
                  <c:v>0.52600000000000002</c:v>
                </c:pt>
                <c:pt idx="1389">
                  <c:v>9.9000000000000005E-2</c:v>
                </c:pt>
                <c:pt idx="1390">
                  <c:v>0.246</c:v>
                </c:pt>
                <c:pt idx="1391">
                  <c:v>0</c:v>
                </c:pt>
                <c:pt idx="1392">
                  <c:v>0</c:v>
                </c:pt>
                <c:pt idx="1393">
                  <c:v>0.17199999999999999</c:v>
                </c:pt>
                <c:pt idx="1394">
                  <c:v>1.8839999999999999</c:v>
                </c:pt>
                <c:pt idx="1395">
                  <c:v>4.2000000000000003E-2</c:v>
                </c:pt>
                <c:pt idx="1396">
                  <c:v>0</c:v>
                </c:pt>
                <c:pt idx="1397">
                  <c:v>0</c:v>
                </c:pt>
                <c:pt idx="1398">
                  <c:v>0.39900000000000002</c:v>
                </c:pt>
                <c:pt idx="1399">
                  <c:v>1.506</c:v>
                </c:pt>
                <c:pt idx="1400">
                  <c:v>6.0000000000000001E-3</c:v>
                </c:pt>
                <c:pt idx="1401">
                  <c:v>0.33200000000000002</c:v>
                </c:pt>
                <c:pt idx="1402">
                  <c:v>0.222</c:v>
                </c:pt>
                <c:pt idx="1403">
                  <c:v>1.0489999999999999</c:v>
                </c:pt>
                <c:pt idx="1404">
                  <c:v>1.8129999999999999</c:v>
                </c:pt>
                <c:pt idx="1405">
                  <c:v>0.58499999999999996</c:v>
                </c:pt>
                <c:pt idx="1406">
                  <c:v>0.13600000000000001</c:v>
                </c:pt>
                <c:pt idx="1407">
                  <c:v>1.3180000000000001</c:v>
                </c:pt>
                <c:pt idx="1408">
                  <c:v>8.1000000000000003E-2</c:v>
                </c:pt>
                <c:pt idx="1409">
                  <c:v>3.1E-2</c:v>
                </c:pt>
                <c:pt idx="1410">
                  <c:v>0.152</c:v>
                </c:pt>
                <c:pt idx="1411">
                  <c:v>0</c:v>
                </c:pt>
                <c:pt idx="1412">
                  <c:v>0</c:v>
                </c:pt>
                <c:pt idx="1413">
                  <c:v>0.51300000000000001</c:v>
                </c:pt>
                <c:pt idx="1414">
                  <c:v>0</c:v>
                </c:pt>
                <c:pt idx="1415">
                  <c:v>0.47199999999999998</c:v>
                </c:pt>
                <c:pt idx="1416">
                  <c:v>0</c:v>
                </c:pt>
                <c:pt idx="1417">
                  <c:v>0.47899999999999998</c:v>
                </c:pt>
                <c:pt idx="1418">
                  <c:v>0.69899999999999995</c:v>
                </c:pt>
                <c:pt idx="1419">
                  <c:v>0.60199999999999998</c:v>
                </c:pt>
                <c:pt idx="1420">
                  <c:v>0</c:v>
                </c:pt>
                <c:pt idx="1421">
                  <c:v>0.45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0.46899999999999997</c:v>
                </c:pt>
                <c:pt idx="1426">
                  <c:v>0.44900000000000001</c:v>
                </c:pt>
                <c:pt idx="1427">
                  <c:v>5.609</c:v>
                </c:pt>
                <c:pt idx="1428">
                  <c:v>6.7329999999999997</c:v>
                </c:pt>
                <c:pt idx="1429">
                  <c:v>16.530999999999999</c:v>
                </c:pt>
                <c:pt idx="1430">
                  <c:v>10.455</c:v>
                </c:pt>
                <c:pt idx="1431">
                  <c:v>30.884</c:v>
                </c:pt>
                <c:pt idx="1432">
                  <c:v>0.96599999999999997</c:v>
                </c:pt>
                <c:pt idx="1433">
                  <c:v>2.2080000000000002</c:v>
                </c:pt>
                <c:pt idx="1434">
                  <c:v>0.85199999999999998</c:v>
                </c:pt>
                <c:pt idx="1435">
                  <c:v>0.84699999999999998</c:v>
                </c:pt>
                <c:pt idx="1436">
                  <c:v>10.944000000000001</c:v>
                </c:pt>
                <c:pt idx="1437">
                  <c:v>36.058</c:v>
                </c:pt>
                <c:pt idx="1438">
                  <c:v>14.066000000000001</c:v>
                </c:pt>
                <c:pt idx="1439">
                  <c:v>4.6310000000000002</c:v>
                </c:pt>
                <c:pt idx="1440">
                  <c:v>0.40899999999999997</c:v>
                </c:pt>
                <c:pt idx="1441">
                  <c:v>0.31</c:v>
                </c:pt>
                <c:pt idx="1442">
                  <c:v>0.09</c:v>
                </c:pt>
                <c:pt idx="1443">
                  <c:v>1.669</c:v>
                </c:pt>
                <c:pt idx="1444">
                  <c:v>1.9970000000000001</c:v>
                </c:pt>
                <c:pt idx="1445">
                  <c:v>10.446999999999999</c:v>
                </c:pt>
                <c:pt idx="1446">
                  <c:v>13.073</c:v>
                </c:pt>
                <c:pt idx="1447">
                  <c:v>4.351</c:v>
                </c:pt>
                <c:pt idx="1448">
                  <c:v>3.391</c:v>
                </c:pt>
                <c:pt idx="1449">
                  <c:v>0.19600000000000001</c:v>
                </c:pt>
                <c:pt idx="1450">
                  <c:v>1.3720000000000001</c:v>
                </c:pt>
                <c:pt idx="1451">
                  <c:v>1.2130000000000001</c:v>
                </c:pt>
                <c:pt idx="1452">
                  <c:v>1.52</c:v>
                </c:pt>
                <c:pt idx="1453">
                  <c:v>0.90700000000000003</c:v>
                </c:pt>
                <c:pt idx="1454">
                  <c:v>0.58099999999999996</c:v>
                </c:pt>
                <c:pt idx="1455">
                  <c:v>0.33500000000000002</c:v>
                </c:pt>
                <c:pt idx="1456">
                  <c:v>0.37</c:v>
                </c:pt>
                <c:pt idx="1457">
                  <c:v>2.3E-2</c:v>
                </c:pt>
                <c:pt idx="1458">
                  <c:v>0.40400000000000003</c:v>
                </c:pt>
                <c:pt idx="1459">
                  <c:v>0</c:v>
                </c:pt>
                <c:pt idx="1460">
                  <c:v>0.29099999999999998</c:v>
                </c:pt>
                <c:pt idx="1461">
                  <c:v>2.3519999999999999</c:v>
                </c:pt>
                <c:pt idx="1462">
                  <c:v>0.89500000000000002</c:v>
                </c:pt>
                <c:pt idx="1463">
                  <c:v>1.1060000000000001</c:v>
                </c:pt>
                <c:pt idx="1464">
                  <c:v>0.154</c:v>
                </c:pt>
                <c:pt idx="1465">
                  <c:v>0</c:v>
                </c:pt>
                <c:pt idx="1466">
                  <c:v>0.12</c:v>
                </c:pt>
                <c:pt idx="1467">
                  <c:v>0.94699999999999995</c:v>
                </c:pt>
                <c:pt idx="1468">
                  <c:v>1.1559999999999999</c:v>
                </c:pt>
                <c:pt idx="1469">
                  <c:v>1.3320000000000001</c:v>
                </c:pt>
                <c:pt idx="1470">
                  <c:v>0.34100000000000003</c:v>
                </c:pt>
                <c:pt idx="1471">
                  <c:v>0.33700000000000002</c:v>
                </c:pt>
                <c:pt idx="1472">
                  <c:v>0.15</c:v>
                </c:pt>
                <c:pt idx="1473">
                  <c:v>2.4169999999999998</c:v>
                </c:pt>
                <c:pt idx="1474">
                  <c:v>8.6829999999999998</c:v>
                </c:pt>
                <c:pt idx="1475">
                  <c:v>3.0550000000000002</c:v>
                </c:pt>
                <c:pt idx="1476">
                  <c:v>0.82699999999999996</c:v>
                </c:pt>
                <c:pt idx="1477">
                  <c:v>6.5000000000000002E-2</c:v>
                </c:pt>
                <c:pt idx="1478">
                  <c:v>0.39300000000000002</c:v>
                </c:pt>
                <c:pt idx="1479">
                  <c:v>0.71599999999999997</c:v>
                </c:pt>
                <c:pt idx="1480">
                  <c:v>0.57799999999999996</c:v>
                </c:pt>
                <c:pt idx="1481">
                  <c:v>4.742</c:v>
                </c:pt>
                <c:pt idx="1482">
                  <c:v>0.59599999999999997</c:v>
                </c:pt>
                <c:pt idx="1483">
                  <c:v>0.41799999999999998</c:v>
                </c:pt>
                <c:pt idx="1484">
                  <c:v>1.492</c:v>
                </c:pt>
                <c:pt idx="1485">
                  <c:v>4.8890000000000002</c:v>
                </c:pt>
                <c:pt idx="1486">
                  <c:v>0.99399999999999999</c:v>
                </c:pt>
                <c:pt idx="1487">
                  <c:v>9.0969999999999995</c:v>
                </c:pt>
                <c:pt idx="1488">
                  <c:v>4.5220000000000002</c:v>
                </c:pt>
                <c:pt idx="1489">
                  <c:v>0.182</c:v>
                </c:pt>
                <c:pt idx="1490">
                  <c:v>0.32600000000000001</c:v>
                </c:pt>
                <c:pt idx="1491">
                  <c:v>0</c:v>
                </c:pt>
                <c:pt idx="1492">
                  <c:v>0</c:v>
                </c:pt>
                <c:pt idx="1493">
                  <c:v>1.4999999999999999E-2</c:v>
                </c:pt>
                <c:pt idx="1494">
                  <c:v>0</c:v>
                </c:pt>
                <c:pt idx="1495">
                  <c:v>1.008</c:v>
                </c:pt>
                <c:pt idx="1496">
                  <c:v>1.966</c:v>
                </c:pt>
                <c:pt idx="1497">
                  <c:v>0</c:v>
                </c:pt>
                <c:pt idx="1498">
                  <c:v>0</c:v>
                </c:pt>
                <c:pt idx="1499">
                  <c:v>1.2190000000000001</c:v>
                </c:pt>
                <c:pt idx="1500">
                  <c:v>3.4969999999999999</c:v>
                </c:pt>
                <c:pt idx="1501">
                  <c:v>6.1879999999999997</c:v>
                </c:pt>
                <c:pt idx="1502">
                  <c:v>5.0620000000000003</c:v>
                </c:pt>
                <c:pt idx="1503">
                  <c:v>0.69099999999999995</c:v>
                </c:pt>
                <c:pt idx="1504">
                  <c:v>0.80500000000000005</c:v>
                </c:pt>
                <c:pt idx="1505">
                  <c:v>8.1000000000000003E-2</c:v>
                </c:pt>
                <c:pt idx="1506">
                  <c:v>2.0350000000000001</c:v>
                </c:pt>
                <c:pt idx="1507">
                  <c:v>0.63900000000000001</c:v>
                </c:pt>
                <c:pt idx="1508">
                  <c:v>0.80600000000000005</c:v>
                </c:pt>
                <c:pt idx="1509">
                  <c:v>0</c:v>
                </c:pt>
                <c:pt idx="1510">
                  <c:v>5.0999999999999997E-2</c:v>
                </c:pt>
                <c:pt idx="1511">
                  <c:v>0.182</c:v>
                </c:pt>
                <c:pt idx="1512">
                  <c:v>4.3999999999999997E-2</c:v>
                </c:pt>
                <c:pt idx="1513">
                  <c:v>0.158</c:v>
                </c:pt>
                <c:pt idx="1514">
                  <c:v>2.1999999999999999E-2</c:v>
                </c:pt>
                <c:pt idx="1515">
                  <c:v>1.6519999999999999</c:v>
                </c:pt>
                <c:pt idx="1516">
                  <c:v>1.867</c:v>
                </c:pt>
                <c:pt idx="1517">
                  <c:v>0.95499999999999996</c:v>
                </c:pt>
                <c:pt idx="1518">
                  <c:v>1.6240000000000001</c:v>
                </c:pt>
                <c:pt idx="1519">
                  <c:v>0.28100000000000003</c:v>
                </c:pt>
                <c:pt idx="1520">
                  <c:v>0.54400000000000004</c:v>
                </c:pt>
                <c:pt idx="1521">
                  <c:v>11.061</c:v>
                </c:pt>
                <c:pt idx="1522">
                  <c:v>3.9590000000000001</c:v>
                </c:pt>
                <c:pt idx="1523">
                  <c:v>0.39800000000000002</c:v>
                </c:pt>
                <c:pt idx="1524">
                  <c:v>0.38500000000000001</c:v>
                </c:pt>
                <c:pt idx="1525">
                  <c:v>4.3849999999999998</c:v>
                </c:pt>
                <c:pt idx="1526">
                  <c:v>2.6840000000000002</c:v>
                </c:pt>
                <c:pt idx="1527">
                  <c:v>0.34</c:v>
                </c:pt>
                <c:pt idx="1528">
                  <c:v>1.95</c:v>
                </c:pt>
                <c:pt idx="1529">
                  <c:v>2.5529999999999999</c:v>
                </c:pt>
                <c:pt idx="1530">
                  <c:v>7.5650000000000004</c:v>
                </c:pt>
                <c:pt idx="1531">
                  <c:v>9.1549999999999994</c:v>
                </c:pt>
                <c:pt idx="1532">
                  <c:v>5.3150000000000004</c:v>
                </c:pt>
                <c:pt idx="1533">
                  <c:v>2.0390000000000001</c:v>
                </c:pt>
                <c:pt idx="1534">
                  <c:v>6.0250000000000004</c:v>
                </c:pt>
                <c:pt idx="1535">
                  <c:v>17.446999999999999</c:v>
                </c:pt>
                <c:pt idx="1536">
                  <c:v>4.758</c:v>
                </c:pt>
                <c:pt idx="1537">
                  <c:v>3.0950000000000002</c:v>
                </c:pt>
                <c:pt idx="1538">
                  <c:v>10.331</c:v>
                </c:pt>
                <c:pt idx="1539">
                  <c:v>8.1460000000000008</c:v>
                </c:pt>
                <c:pt idx="1540">
                  <c:v>5.3949999999999996</c:v>
                </c:pt>
                <c:pt idx="1541">
                  <c:v>13.815</c:v>
                </c:pt>
                <c:pt idx="1542">
                  <c:v>9.4079999999999995</c:v>
                </c:pt>
                <c:pt idx="1543">
                  <c:v>2.4020000000000001</c:v>
                </c:pt>
                <c:pt idx="1544">
                  <c:v>9.1829999999999998</c:v>
                </c:pt>
                <c:pt idx="1545">
                  <c:v>9.0220000000000002</c:v>
                </c:pt>
                <c:pt idx="1546">
                  <c:v>4.7759999999999998</c:v>
                </c:pt>
                <c:pt idx="1547">
                  <c:v>9.6630000000000003</c:v>
                </c:pt>
                <c:pt idx="1548">
                  <c:v>13.882</c:v>
                </c:pt>
                <c:pt idx="1549">
                  <c:v>4.202</c:v>
                </c:pt>
                <c:pt idx="1550">
                  <c:v>1.133</c:v>
                </c:pt>
                <c:pt idx="1551">
                  <c:v>2.677</c:v>
                </c:pt>
                <c:pt idx="1552">
                  <c:v>4.38</c:v>
                </c:pt>
                <c:pt idx="1553">
                  <c:v>5.2169999999999996</c:v>
                </c:pt>
                <c:pt idx="1554">
                  <c:v>8.9600000000000009</c:v>
                </c:pt>
                <c:pt idx="1555">
                  <c:v>19.311</c:v>
                </c:pt>
                <c:pt idx="1556">
                  <c:v>11.353</c:v>
                </c:pt>
                <c:pt idx="1557">
                  <c:v>9.1839999999999993</c:v>
                </c:pt>
                <c:pt idx="1558">
                  <c:v>15.997</c:v>
                </c:pt>
                <c:pt idx="1559">
                  <c:v>14.298999999999999</c:v>
                </c:pt>
                <c:pt idx="1560">
                  <c:v>2.23</c:v>
                </c:pt>
                <c:pt idx="1561">
                  <c:v>2.3220000000000001</c:v>
                </c:pt>
                <c:pt idx="1562">
                  <c:v>13.74</c:v>
                </c:pt>
                <c:pt idx="1563">
                  <c:v>1.871</c:v>
                </c:pt>
                <c:pt idx="1564">
                  <c:v>0.98299999999999998</c:v>
                </c:pt>
                <c:pt idx="1565">
                  <c:v>1.91</c:v>
                </c:pt>
                <c:pt idx="1566">
                  <c:v>2.0579999999999998</c:v>
                </c:pt>
                <c:pt idx="1567">
                  <c:v>0.48</c:v>
                </c:pt>
                <c:pt idx="1568">
                  <c:v>0.46200000000000002</c:v>
                </c:pt>
                <c:pt idx="1569">
                  <c:v>1.006</c:v>
                </c:pt>
                <c:pt idx="1570">
                  <c:v>0.88100000000000001</c:v>
                </c:pt>
                <c:pt idx="1571">
                  <c:v>2.194</c:v>
                </c:pt>
                <c:pt idx="1572">
                  <c:v>1.694</c:v>
                </c:pt>
                <c:pt idx="1573">
                  <c:v>7.891</c:v>
                </c:pt>
                <c:pt idx="1574">
                  <c:v>5.7030000000000003</c:v>
                </c:pt>
                <c:pt idx="1575">
                  <c:v>2.1259999999999999</c:v>
                </c:pt>
                <c:pt idx="1576">
                  <c:v>0.86899999999999999</c:v>
                </c:pt>
                <c:pt idx="1577">
                  <c:v>1.63</c:v>
                </c:pt>
                <c:pt idx="1578">
                  <c:v>13.760999999999999</c:v>
                </c:pt>
                <c:pt idx="1579">
                  <c:v>2.5339999999999998</c:v>
                </c:pt>
                <c:pt idx="1580">
                  <c:v>3.81</c:v>
                </c:pt>
                <c:pt idx="1581">
                  <c:v>1.901</c:v>
                </c:pt>
                <c:pt idx="1582">
                  <c:v>5.7220000000000004</c:v>
                </c:pt>
                <c:pt idx="1583">
                  <c:v>2.31</c:v>
                </c:pt>
                <c:pt idx="1584">
                  <c:v>2.4009999999999998</c:v>
                </c:pt>
                <c:pt idx="1585">
                  <c:v>2.605</c:v>
                </c:pt>
                <c:pt idx="1586">
                  <c:v>1.2430000000000001</c:v>
                </c:pt>
                <c:pt idx="1587">
                  <c:v>0.5</c:v>
                </c:pt>
                <c:pt idx="1588">
                  <c:v>1.536</c:v>
                </c:pt>
                <c:pt idx="1589">
                  <c:v>7.8410000000000002</c:v>
                </c:pt>
                <c:pt idx="1590">
                  <c:v>8.7430000000000003</c:v>
                </c:pt>
                <c:pt idx="1591">
                  <c:v>19.446000000000002</c:v>
                </c:pt>
                <c:pt idx="1592">
                  <c:v>5.9160000000000004</c:v>
                </c:pt>
                <c:pt idx="1593">
                  <c:v>4.0019999999999998</c:v>
                </c:pt>
                <c:pt idx="1594">
                  <c:v>7.0410000000000004</c:v>
                </c:pt>
                <c:pt idx="1595">
                  <c:v>1.3089999999999999</c:v>
                </c:pt>
                <c:pt idx="1596">
                  <c:v>0.60899999999999999</c:v>
                </c:pt>
                <c:pt idx="1597">
                  <c:v>0.93600000000000005</c:v>
                </c:pt>
                <c:pt idx="1598">
                  <c:v>0.57699999999999996</c:v>
                </c:pt>
                <c:pt idx="1599">
                  <c:v>2.1230000000000002</c:v>
                </c:pt>
                <c:pt idx="1600">
                  <c:v>8.7520000000000007</c:v>
                </c:pt>
                <c:pt idx="1601">
                  <c:v>4.1100000000000003</c:v>
                </c:pt>
                <c:pt idx="1602">
                  <c:v>4.54</c:v>
                </c:pt>
                <c:pt idx="1603">
                  <c:v>0.29899999999999999</c:v>
                </c:pt>
                <c:pt idx="1604">
                  <c:v>0.39500000000000002</c:v>
                </c:pt>
                <c:pt idx="1605">
                  <c:v>0.505</c:v>
                </c:pt>
                <c:pt idx="1606">
                  <c:v>0.14099999999999999</c:v>
                </c:pt>
                <c:pt idx="1607">
                  <c:v>0.12</c:v>
                </c:pt>
                <c:pt idx="1608">
                  <c:v>0.63500000000000001</c:v>
                </c:pt>
                <c:pt idx="1609">
                  <c:v>4.718</c:v>
                </c:pt>
                <c:pt idx="1610">
                  <c:v>3.286</c:v>
                </c:pt>
                <c:pt idx="1611">
                  <c:v>6.5170000000000003</c:v>
                </c:pt>
                <c:pt idx="1612">
                  <c:v>0.65500000000000003</c:v>
                </c:pt>
                <c:pt idx="1613">
                  <c:v>2.3769999999999998</c:v>
                </c:pt>
                <c:pt idx="1614">
                  <c:v>5.0000000000000001E-3</c:v>
                </c:pt>
                <c:pt idx="1615">
                  <c:v>0.497</c:v>
                </c:pt>
                <c:pt idx="1616">
                  <c:v>0</c:v>
                </c:pt>
                <c:pt idx="1617">
                  <c:v>0</c:v>
                </c:pt>
                <c:pt idx="1618">
                  <c:v>0.44500000000000001</c:v>
                </c:pt>
                <c:pt idx="1619">
                  <c:v>0.63200000000000001</c:v>
                </c:pt>
                <c:pt idx="1620">
                  <c:v>3.3119999999999998</c:v>
                </c:pt>
                <c:pt idx="1621">
                  <c:v>0.48399999999999999</c:v>
                </c:pt>
                <c:pt idx="1622">
                  <c:v>0.17799999999999999</c:v>
                </c:pt>
                <c:pt idx="1623">
                  <c:v>0.161</c:v>
                </c:pt>
                <c:pt idx="1624">
                  <c:v>4.8000000000000001E-2</c:v>
                </c:pt>
                <c:pt idx="1625">
                  <c:v>0.33800000000000002</c:v>
                </c:pt>
                <c:pt idx="1626">
                  <c:v>0.14499999999999999</c:v>
                </c:pt>
                <c:pt idx="1627">
                  <c:v>0.85799999999999998</c:v>
                </c:pt>
                <c:pt idx="1628">
                  <c:v>0.74199999999999999</c:v>
                </c:pt>
                <c:pt idx="1629">
                  <c:v>0.54400000000000004</c:v>
                </c:pt>
                <c:pt idx="1630">
                  <c:v>3.1320000000000001</c:v>
                </c:pt>
                <c:pt idx="1631">
                  <c:v>0.35099999999999998</c:v>
                </c:pt>
                <c:pt idx="1632">
                  <c:v>2.1999999999999999E-2</c:v>
                </c:pt>
                <c:pt idx="1633">
                  <c:v>0.63100000000000001</c:v>
                </c:pt>
                <c:pt idx="1634">
                  <c:v>1.222</c:v>
                </c:pt>
                <c:pt idx="1635">
                  <c:v>0.39300000000000002</c:v>
                </c:pt>
                <c:pt idx="1636">
                  <c:v>0.16200000000000001</c:v>
                </c:pt>
                <c:pt idx="1637">
                  <c:v>0.14199999999999999</c:v>
                </c:pt>
                <c:pt idx="1638">
                  <c:v>6.0000000000000001E-3</c:v>
                </c:pt>
                <c:pt idx="1639">
                  <c:v>4.8000000000000001E-2</c:v>
                </c:pt>
                <c:pt idx="1640">
                  <c:v>0.14299999999999999</c:v>
                </c:pt>
                <c:pt idx="1641">
                  <c:v>3.2000000000000001E-2</c:v>
                </c:pt>
                <c:pt idx="1642">
                  <c:v>8.6999999999999994E-2</c:v>
                </c:pt>
                <c:pt idx="1643">
                  <c:v>1.179</c:v>
                </c:pt>
                <c:pt idx="1644">
                  <c:v>5.8650000000000002</c:v>
                </c:pt>
                <c:pt idx="1645">
                  <c:v>0.22700000000000001</c:v>
                </c:pt>
                <c:pt idx="1646">
                  <c:v>1.5009999999999999</c:v>
                </c:pt>
                <c:pt idx="1647">
                  <c:v>0.55200000000000005</c:v>
                </c:pt>
                <c:pt idx="1648">
                  <c:v>0.433</c:v>
                </c:pt>
                <c:pt idx="1649">
                  <c:v>0.32700000000000001</c:v>
                </c:pt>
                <c:pt idx="1650">
                  <c:v>2.0249999999999999</c:v>
                </c:pt>
                <c:pt idx="1651">
                  <c:v>0.51</c:v>
                </c:pt>
                <c:pt idx="1652">
                  <c:v>1.333</c:v>
                </c:pt>
                <c:pt idx="1653">
                  <c:v>1.5209999999999999</c:v>
                </c:pt>
                <c:pt idx="1654">
                  <c:v>0.13</c:v>
                </c:pt>
                <c:pt idx="1655">
                  <c:v>9.1999999999999998E-2</c:v>
                </c:pt>
                <c:pt idx="1656">
                  <c:v>0.03</c:v>
                </c:pt>
                <c:pt idx="1657">
                  <c:v>0.70499999999999996</c:v>
                </c:pt>
                <c:pt idx="1658">
                  <c:v>0.52700000000000002</c:v>
                </c:pt>
                <c:pt idx="1659">
                  <c:v>0.86499999999999999</c:v>
                </c:pt>
                <c:pt idx="1660">
                  <c:v>0.48099999999999998</c:v>
                </c:pt>
                <c:pt idx="1661">
                  <c:v>0.84599999999999997</c:v>
                </c:pt>
                <c:pt idx="1662">
                  <c:v>1.0249999999999999</c:v>
                </c:pt>
                <c:pt idx="1663">
                  <c:v>0.121</c:v>
                </c:pt>
                <c:pt idx="1664">
                  <c:v>0.20399999999999999</c:v>
                </c:pt>
                <c:pt idx="1665">
                  <c:v>0.33700000000000002</c:v>
                </c:pt>
                <c:pt idx="1666">
                  <c:v>0.127</c:v>
                </c:pt>
                <c:pt idx="1667">
                  <c:v>0.59199999999999997</c:v>
                </c:pt>
                <c:pt idx="1668">
                  <c:v>0</c:v>
                </c:pt>
                <c:pt idx="1669">
                  <c:v>8.9999999999999993E-3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0.122</c:v>
                </c:pt>
                <c:pt idx="1674">
                  <c:v>0</c:v>
                </c:pt>
                <c:pt idx="1675">
                  <c:v>6.0999999999999999E-2</c:v>
                </c:pt>
                <c:pt idx="1676">
                  <c:v>3.5999999999999997E-2</c:v>
                </c:pt>
                <c:pt idx="1677">
                  <c:v>0</c:v>
                </c:pt>
                <c:pt idx="1678">
                  <c:v>5.6000000000000001E-2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0.21299999999999999</c:v>
                </c:pt>
                <c:pt idx="1687">
                  <c:v>0.248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0.73299999999999998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2E-3</c:v>
                </c:pt>
                <c:pt idx="1699">
                  <c:v>3.0000000000000001E-3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6.0000000000000001E-3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0.62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0.48</c:v>
                </c:pt>
                <c:pt idx="1722">
                  <c:v>5.2830000000000004</c:v>
                </c:pt>
                <c:pt idx="1723">
                  <c:v>2.4129999999999998</c:v>
                </c:pt>
                <c:pt idx="1724">
                  <c:v>0.25700000000000001</c:v>
                </c:pt>
                <c:pt idx="1725">
                  <c:v>0.252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1.2999999999999999E-2</c:v>
                </c:pt>
                <c:pt idx="1729">
                  <c:v>6.8000000000000005E-2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0.64800000000000002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1.276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0.312</c:v>
                </c:pt>
                <c:pt idx="1744">
                  <c:v>0</c:v>
                </c:pt>
                <c:pt idx="1745">
                  <c:v>0.42499999999999999</c:v>
                </c:pt>
                <c:pt idx="1746">
                  <c:v>8.2000000000000003E-2</c:v>
                </c:pt>
                <c:pt idx="1747">
                  <c:v>0.20100000000000001</c:v>
                </c:pt>
                <c:pt idx="1748">
                  <c:v>1.95</c:v>
                </c:pt>
                <c:pt idx="1749">
                  <c:v>1.468</c:v>
                </c:pt>
                <c:pt idx="1750">
                  <c:v>0.17100000000000001</c:v>
                </c:pt>
                <c:pt idx="1751">
                  <c:v>0.45200000000000001</c:v>
                </c:pt>
                <c:pt idx="1752">
                  <c:v>0.16</c:v>
                </c:pt>
                <c:pt idx="1753">
                  <c:v>0.27200000000000002</c:v>
                </c:pt>
                <c:pt idx="1754">
                  <c:v>2.6030000000000002</c:v>
                </c:pt>
                <c:pt idx="1755">
                  <c:v>3.306</c:v>
                </c:pt>
                <c:pt idx="1756">
                  <c:v>2.9039999999999999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0.159</c:v>
                </c:pt>
                <c:pt idx="1767">
                  <c:v>0.94199999999999995</c:v>
                </c:pt>
                <c:pt idx="1768">
                  <c:v>2.0579999999999998</c:v>
                </c:pt>
                <c:pt idx="1769">
                  <c:v>2.2999999999999998</c:v>
                </c:pt>
                <c:pt idx="1770">
                  <c:v>8.0879999999999992</c:v>
                </c:pt>
                <c:pt idx="1771">
                  <c:v>3.6429999999999998</c:v>
                </c:pt>
                <c:pt idx="1772">
                  <c:v>0</c:v>
                </c:pt>
                <c:pt idx="1773">
                  <c:v>0.151</c:v>
                </c:pt>
                <c:pt idx="1774">
                  <c:v>0</c:v>
                </c:pt>
                <c:pt idx="1775">
                  <c:v>0.107</c:v>
                </c:pt>
                <c:pt idx="1776">
                  <c:v>0</c:v>
                </c:pt>
                <c:pt idx="1777">
                  <c:v>1.0109999999999999</c:v>
                </c:pt>
                <c:pt idx="1778">
                  <c:v>18.111000000000001</c:v>
                </c:pt>
                <c:pt idx="1779">
                  <c:v>0.48299999999999998</c:v>
                </c:pt>
                <c:pt idx="1780">
                  <c:v>0.42599999999999999</c:v>
                </c:pt>
                <c:pt idx="1781">
                  <c:v>0</c:v>
                </c:pt>
                <c:pt idx="1782">
                  <c:v>0</c:v>
                </c:pt>
                <c:pt idx="1783">
                  <c:v>1.0129999999999999</c:v>
                </c:pt>
                <c:pt idx="1784">
                  <c:v>0.52900000000000003</c:v>
                </c:pt>
                <c:pt idx="1785">
                  <c:v>3.9E-2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0.20200000000000001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5.4180000000000001</c:v>
                </c:pt>
                <c:pt idx="1799">
                  <c:v>16.103999999999999</c:v>
                </c:pt>
                <c:pt idx="1800">
                  <c:v>3.8610000000000002</c:v>
                </c:pt>
                <c:pt idx="1801">
                  <c:v>1.1950000000000001</c:v>
                </c:pt>
                <c:pt idx="1802">
                  <c:v>5.2850000000000001</c:v>
                </c:pt>
                <c:pt idx="1803">
                  <c:v>5.8339999999999996</c:v>
                </c:pt>
                <c:pt idx="1804">
                  <c:v>1.073</c:v>
                </c:pt>
                <c:pt idx="1805">
                  <c:v>0.186</c:v>
                </c:pt>
                <c:pt idx="1806">
                  <c:v>4.8319999999999999</c:v>
                </c:pt>
                <c:pt idx="1807">
                  <c:v>11.422000000000001</c:v>
                </c:pt>
                <c:pt idx="1808">
                  <c:v>1.6419999999999999</c:v>
                </c:pt>
                <c:pt idx="1809">
                  <c:v>6.7709999999999999</c:v>
                </c:pt>
                <c:pt idx="1810">
                  <c:v>16.984000000000002</c:v>
                </c:pt>
                <c:pt idx="1811">
                  <c:v>9.0739999999999998</c:v>
                </c:pt>
                <c:pt idx="1812">
                  <c:v>2.077</c:v>
                </c:pt>
                <c:pt idx="1813">
                  <c:v>16.256</c:v>
                </c:pt>
                <c:pt idx="1814">
                  <c:v>3.6949999999999998</c:v>
                </c:pt>
                <c:pt idx="1815">
                  <c:v>24.032</c:v>
                </c:pt>
                <c:pt idx="1816">
                  <c:v>23.175000000000001</c:v>
                </c:pt>
                <c:pt idx="1817">
                  <c:v>35.619999999999997</c:v>
                </c:pt>
                <c:pt idx="1818">
                  <c:v>5.4649999999999999</c:v>
                </c:pt>
                <c:pt idx="1819">
                  <c:v>14.108000000000001</c:v>
                </c:pt>
                <c:pt idx="1820">
                  <c:v>19.782</c:v>
                </c:pt>
                <c:pt idx="1821">
                  <c:v>3.831</c:v>
                </c:pt>
                <c:pt idx="1822">
                  <c:v>4.8650000000000002</c:v>
                </c:pt>
                <c:pt idx="1823">
                  <c:v>4.0949999999999998</c:v>
                </c:pt>
                <c:pt idx="1824">
                  <c:v>3.1230000000000002</c:v>
                </c:pt>
                <c:pt idx="1825">
                  <c:v>0</c:v>
                </c:pt>
                <c:pt idx="1826">
                  <c:v>4.4649999999999999</c:v>
                </c:pt>
                <c:pt idx="1827">
                  <c:v>1.0620000000000001</c:v>
                </c:pt>
                <c:pt idx="1828">
                  <c:v>4.5389999999999997</c:v>
                </c:pt>
                <c:pt idx="1829">
                  <c:v>2.839</c:v>
                </c:pt>
                <c:pt idx="1830">
                  <c:v>0.45200000000000001</c:v>
                </c:pt>
                <c:pt idx="1831">
                  <c:v>2.2160000000000002</c:v>
                </c:pt>
                <c:pt idx="1832">
                  <c:v>0.26400000000000001</c:v>
                </c:pt>
                <c:pt idx="1833">
                  <c:v>5.0999999999999997E-2</c:v>
                </c:pt>
                <c:pt idx="1834">
                  <c:v>0.48199999999999998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0.38</c:v>
                </c:pt>
                <c:pt idx="1840">
                  <c:v>0.63500000000000001</c:v>
                </c:pt>
                <c:pt idx="1841">
                  <c:v>0.20599999999999999</c:v>
                </c:pt>
                <c:pt idx="1842">
                  <c:v>5.7000000000000002E-2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8.1000000000000003E-2</c:v>
                </c:pt>
                <c:pt idx="1847">
                  <c:v>0.11600000000000001</c:v>
                </c:pt>
                <c:pt idx="1848">
                  <c:v>0.95599999999999996</c:v>
                </c:pt>
                <c:pt idx="1849">
                  <c:v>0.49099999999999999</c:v>
                </c:pt>
                <c:pt idx="1850">
                  <c:v>0.69199999999999995</c:v>
                </c:pt>
                <c:pt idx="1851">
                  <c:v>9.1999999999999998E-2</c:v>
                </c:pt>
                <c:pt idx="1852">
                  <c:v>0.33200000000000002</c:v>
                </c:pt>
                <c:pt idx="1853">
                  <c:v>1.2999999999999999E-2</c:v>
                </c:pt>
                <c:pt idx="1854">
                  <c:v>0</c:v>
                </c:pt>
                <c:pt idx="1855">
                  <c:v>0</c:v>
                </c:pt>
                <c:pt idx="1856">
                  <c:v>0.20599999999999999</c:v>
                </c:pt>
                <c:pt idx="1857">
                  <c:v>2.0089999999999999</c:v>
                </c:pt>
                <c:pt idx="1858">
                  <c:v>0</c:v>
                </c:pt>
                <c:pt idx="1859">
                  <c:v>0.71599999999999997</c:v>
                </c:pt>
                <c:pt idx="1860">
                  <c:v>0</c:v>
                </c:pt>
                <c:pt idx="1861">
                  <c:v>0.17100000000000001</c:v>
                </c:pt>
                <c:pt idx="1862">
                  <c:v>0.97799999999999998</c:v>
                </c:pt>
                <c:pt idx="1863">
                  <c:v>0</c:v>
                </c:pt>
                <c:pt idx="1864">
                  <c:v>1.4590000000000001</c:v>
                </c:pt>
                <c:pt idx="1865">
                  <c:v>3.31</c:v>
                </c:pt>
                <c:pt idx="1866">
                  <c:v>2.9220000000000002</c:v>
                </c:pt>
                <c:pt idx="1867">
                  <c:v>2.4209999999999998</c:v>
                </c:pt>
                <c:pt idx="1868">
                  <c:v>11.688000000000001</c:v>
                </c:pt>
                <c:pt idx="1869">
                  <c:v>0.63</c:v>
                </c:pt>
                <c:pt idx="1870">
                  <c:v>3.2160000000000002</c:v>
                </c:pt>
                <c:pt idx="1871">
                  <c:v>1.327</c:v>
                </c:pt>
                <c:pt idx="1872">
                  <c:v>0.79100000000000004</c:v>
                </c:pt>
                <c:pt idx="1873">
                  <c:v>8.7349999999999994</c:v>
                </c:pt>
                <c:pt idx="1874">
                  <c:v>1.6879999999999999</c:v>
                </c:pt>
                <c:pt idx="1875">
                  <c:v>8.3490000000000002</c:v>
                </c:pt>
                <c:pt idx="1876">
                  <c:v>1.171</c:v>
                </c:pt>
                <c:pt idx="1877">
                  <c:v>1.242</c:v>
                </c:pt>
                <c:pt idx="1878">
                  <c:v>1.7370000000000001</c:v>
                </c:pt>
                <c:pt idx="1879">
                  <c:v>0.94699999999999995</c:v>
                </c:pt>
                <c:pt idx="1880">
                  <c:v>4.9269999999999996</c:v>
                </c:pt>
                <c:pt idx="1881">
                  <c:v>1.81</c:v>
                </c:pt>
                <c:pt idx="1882">
                  <c:v>2.1389999999999998</c:v>
                </c:pt>
                <c:pt idx="1883">
                  <c:v>1.7709999999999999</c:v>
                </c:pt>
                <c:pt idx="1884">
                  <c:v>1.478</c:v>
                </c:pt>
                <c:pt idx="1885">
                  <c:v>1.1679999999999999</c:v>
                </c:pt>
                <c:pt idx="1886">
                  <c:v>2.702</c:v>
                </c:pt>
                <c:pt idx="1887">
                  <c:v>18.277999999999999</c:v>
                </c:pt>
                <c:pt idx="1888">
                  <c:v>1.984</c:v>
                </c:pt>
                <c:pt idx="1889">
                  <c:v>3.6819999999999999</c:v>
                </c:pt>
                <c:pt idx="1890">
                  <c:v>1.5049999999999999</c:v>
                </c:pt>
                <c:pt idx="1891">
                  <c:v>0.182</c:v>
                </c:pt>
                <c:pt idx="1892">
                  <c:v>0.71599999999999997</c:v>
                </c:pt>
                <c:pt idx="1893">
                  <c:v>0.81499999999999995</c:v>
                </c:pt>
                <c:pt idx="1894">
                  <c:v>0.38400000000000001</c:v>
                </c:pt>
                <c:pt idx="1895">
                  <c:v>1.98</c:v>
                </c:pt>
                <c:pt idx="1896">
                  <c:v>2.2850000000000001</c:v>
                </c:pt>
                <c:pt idx="1897">
                  <c:v>1.4850000000000001</c:v>
                </c:pt>
                <c:pt idx="1898">
                  <c:v>0.18099999999999999</c:v>
                </c:pt>
                <c:pt idx="1899">
                  <c:v>8.2000000000000003E-2</c:v>
                </c:pt>
                <c:pt idx="1900">
                  <c:v>9.0999999999999998E-2</c:v>
                </c:pt>
                <c:pt idx="1901">
                  <c:v>0.90400000000000003</c:v>
                </c:pt>
                <c:pt idx="1902">
                  <c:v>1.27</c:v>
                </c:pt>
                <c:pt idx="1903">
                  <c:v>0</c:v>
                </c:pt>
                <c:pt idx="1904">
                  <c:v>1.202</c:v>
                </c:pt>
                <c:pt idx="1905">
                  <c:v>1.431</c:v>
                </c:pt>
                <c:pt idx="1906">
                  <c:v>4.5179999999999998</c:v>
                </c:pt>
                <c:pt idx="1907">
                  <c:v>7.5960000000000001</c:v>
                </c:pt>
                <c:pt idx="1908">
                  <c:v>2.5369999999999999</c:v>
                </c:pt>
                <c:pt idx="1909">
                  <c:v>12.837999999999999</c:v>
                </c:pt>
                <c:pt idx="1910">
                  <c:v>5.8319999999999999</c:v>
                </c:pt>
                <c:pt idx="1911">
                  <c:v>0.79200000000000004</c:v>
                </c:pt>
                <c:pt idx="1912">
                  <c:v>4.7E-2</c:v>
                </c:pt>
                <c:pt idx="1913">
                  <c:v>1.093</c:v>
                </c:pt>
                <c:pt idx="1914">
                  <c:v>0.44400000000000001</c:v>
                </c:pt>
                <c:pt idx="1915">
                  <c:v>1.03</c:v>
                </c:pt>
                <c:pt idx="1916">
                  <c:v>4.0579999999999998</c:v>
                </c:pt>
                <c:pt idx="1917">
                  <c:v>3.3370000000000002</c:v>
                </c:pt>
                <c:pt idx="1918">
                  <c:v>25.765999999999998</c:v>
                </c:pt>
                <c:pt idx="1919">
                  <c:v>41.329000000000001</c:v>
                </c:pt>
                <c:pt idx="1920">
                  <c:v>16.16</c:v>
                </c:pt>
                <c:pt idx="1921">
                  <c:v>2.1059999999999999</c:v>
                </c:pt>
                <c:pt idx="1922">
                  <c:v>5.9930000000000003</c:v>
                </c:pt>
                <c:pt idx="1923">
                  <c:v>12.347</c:v>
                </c:pt>
                <c:pt idx="1924">
                  <c:v>4.5709999999999997</c:v>
                </c:pt>
                <c:pt idx="1925">
                  <c:v>2.6859999999999999</c:v>
                </c:pt>
                <c:pt idx="1926">
                  <c:v>1.508</c:v>
                </c:pt>
                <c:pt idx="1927">
                  <c:v>0.90400000000000003</c:v>
                </c:pt>
                <c:pt idx="1928">
                  <c:v>0</c:v>
                </c:pt>
                <c:pt idx="1929">
                  <c:v>0.27200000000000002</c:v>
                </c:pt>
                <c:pt idx="1930">
                  <c:v>0</c:v>
                </c:pt>
                <c:pt idx="1931">
                  <c:v>7.6999999999999999E-2</c:v>
                </c:pt>
                <c:pt idx="1932">
                  <c:v>0</c:v>
                </c:pt>
                <c:pt idx="1933">
                  <c:v>8.6999999999999994E-2</c:v>
                </c:pt>
                <c:pt idx="1934">
                  <c:v>3.1070000000000002</c:v>
                </c:pt>
                <c:pt idx="1935">
                  <c:v>0.21299999999999999</c:v>
                </c:pt>
                <c:pt idx="1936">
                  <c:v>0</c:v>
                </c:pt>
                <c:pt idx="1937">
                  <c:v>0.16</c:v>
                </c:pt>
                <c:pt idx="1938">
                  <c:v>0.27300000000000002</c:v>
                </c:pt>
                <c:pt idx="1939">
                  <c:v>0.81499999999999995</c:v>
                </c:pt>
                <c:pt idx="1940">
                  <c:v>1.1000000000000001</c:v>
                </c:pt>
                <c:pt idx="1941">
                  <c:v>1.4390000000000001</c:v>
                </c:pt>
                <c:pt idx="1942">
                  <c:v>1.4970000000000001</c:v>
                </c:pt>
                <c:pt idx="1943">
                  <c:v>3.92</c:v>
                </c:pt>
                <c:pt idx="1944">
                  <c:v>12.132999999999999</c:v>
                </c:pt>
                <c:pt idx="1945">
                  <c:v>0.85</c:v>
                </c:pt>
                <c:pt idx="1946">
                  <c:v>2.8679999999999999</c:v>
                </c:pt>
                <c:pt idx="1947">
                  <c:v>3.2919999999999998</c:v>
                </c:pt>
                <c:pt idx="1948">
                  <c:v>0.33600000000000002</c:v>
                </c:pt>
                <c:pt idx="1949">
                  <c:v>5.8000000000000003E-2</c:v>
                </c:pt>
                <c:pt idx="1950">
                  <c:v>0.497</c:v>
                </c:pt>
                <c:pt idx="1951">
                  <c:v>0</c:v>
                </c:pt>
                <c:pt idx="1952">
                  <c:v>1.7999999999999999E-2</c:v>
                </c:pt>
                <c:pt idx="1953">
                  <c:v>0</c:v>
                </c:pt>
                <c:pt idx="1954">
                  <c:v>0</c:v>
                </c:pt>
                <c:pt idx="1955">
                  <c:v>0.10100000000000001</c:v>
                </c:pt>
                <c:pt idx="1956">
                  <c:v>0.434</c:v>
                </c:pt>
                <c:pt idx="1957">
                  <c:v>0.127</c:v>
                </c:pt>
                <c:pt idx="1958">
                  <c:v>6.8000000000000005E-2</c:v>
                </c:pt>
                <c:pt idx="1959">
                  <c:v>0.1</c:v>
                </c:pt>
                <c:pt idx="1960">
                  <c:v>0.85099999999999998</c:v>
                </c:pt>
                <c:pt idx="1961">
                  <c:v>0.81499999999999995</c:v>
                </c:pt>
                <c:pt idx="1962">
                  <c:v>0</c:v>
                </c:pt>
                <c:pt idx="1963">
                  <c:v>3.5999999999999997E-2</c:v>
                </c:pt>
                <c:pt idx="1964">
                  <c:v>0.56799999999999995</c:v>
                </c:pt>
                <c:pt idx="1965">
                  <c:v>0</c:v>
                </c:pt>
                <c:pt idx="1966">
                  <c:v>2.1000000000000001E-2</c:v>
                </c:pt>
                <c:pt idx="1967">
                  <c:v>0.188</c:v>
                </c:pt>
                <c:pt idx="1968">
                  <c:v>0</c:v>
                </c:pt>
                <c:pt idx="1969">
                  <c:v>7.0000000000000001E-3</c:v>
                </c:pt>
                <c:pt idx="1970">
                  <c:v>3.6999999999999998E-2</c:v>
                </c:pt>
                <c:pt idx="1971">
                  <c:v>0</c:v>
                </c:pt>
                <c:pt idx="1972">
                  <c:v>7.2999999999999995E-2</c:v>
                </c:pt>
                <c:pt idx="1973">
                  <c:v>0.34899999999999998</c:v>
                </c:pt>
                <c:pt idx="1974">
                  <c:v>1.248</c:v>
                </c:pt>
                <c:pt idx="1975">
                  <c:v>0.255</c:v>
                </c:pt>
                <c:pt idx="1976">
                  <c:v>6.0000000000000001E-3</c:v>
                </c:pt>
                <c:pt idx="1977">
                  <c:v>1.9730000000000001</c:v>
                </c:pt>
                <c:pt idx="1978">
                  <c:v>3.9609999999999999</c:v>
                </c:pt>
                <c:pt idx="1979">
                  <c:v>1.482</c:v>
                </c:pt>
                <c:pt idx="1980">
                  <c:v>1.004</c:v>
                </c:pt>
                <c:pt idx="1981">
                  <c:v>1.06</c:v>
                </c:pt>
                <c:pt idx="1982">
                  <c:v>0.51100000000000001</c:v>
                </c:pt>
                <c:pt idx="1983">
                  <c:v>0.871</c:v>
                </c:pt>
                <c:pt idx="1984">
                  <c:v>0.19500000000000001</c:v>
                </c:pt>
                <c:pt idx="1985">
                  <c:v>0</c:v>
                </c:pt>
                <c:pt idx="1986">
                  <c:v>9.6000000000000002E-2</c:v>
                </c:pt>
                <c:pt idx="1987">
                  <c:v>0</c:v>
                </c:pt>
                <c:pt idx="1988">
                  <c:v>0</c:v>
                </c:pt>
                <c:pt idx="1989">
                  <c:v>0.124</c:v>
                </c:pt>
                <c:pt idx="1990">
                  <c:v>0</c:v>
                </c:pt>
                <c:pt idx="1991">
                  <c:v>0.20799999999999999</c:v>
                </c:pt>
                <c:pt idx="1992">
                  <c:v>0.15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1.9E-2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0.34200000000000003</c:v>
                </c:pt>
                <c:pt idx="2001">
                  <c:v>1.4419999999999999</c:v>
                </c:pt>
                <c:pt idx="2002">
                  <c:v>2.8820000000000001</c:v>
                </c:pt>
                <c:pt idx="2003">
                  <c:v>8.2000000000000003E-2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0.19900000000000001</c:v>
                </c:pt>
                <c:pt idx="2009">
                  <c:v>1.66</c:v>
                </c:pt>
                <c:pt idx="2010">
                  <c:v>0.26500000000000001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0.80900000000000005</c:v>
                </c:pt>
                <c:pt idx="2016">
                  <c:v>1.0649999999999999</c:v>
                </c:pt>
                <c:pt idx="2017">
                  <c:v>1.071</c:v>
                </c:pt>
                <c:pt idx="2018">
                  <c:v>1.2789999999999999</c:v>
                </c:pt>
                <c:pt idx="2019">
                  <c:v>1.2110000000000001</c:v>
                </c:pt>
                <c:pt idx="2020">
                  <c:v>9.2999999999999999E-2</c:v>
                </c:pt>
                <c:pt idx="2021">
                  <c:v>0</c:v>
                </c:pt>
                <c:pt idx="2022">
                  <c:v>9.9000000000000005E-2</c:v>
                </c:pt>
                <c:pt idx="2023">
                  <c:v>0</c:v>
                </c:pt>
                <c:pt idx="2024">
                  <c:v>0</c:v>
                </c:pt>
                <c:pt idx="2025">
                  <c:v>1.7000000000000001E-2</c:v>
                </c:pt>
                <c:pt idx="2026">
                  <c:v>0</c:v>
                </c:pt>
                <c:pt idx="2027">
                  <c:v>0</c:v>
                </c:pt>
                <c:pt idx="2028">
                  <c:v>2.8000000000000001E-2</c:v>
                </c:pt>
                <c:pt idx="2029">
                  <c:v>0.32400000000000001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0.11899999999999999</c:v>
                </c:pt>
                <c:pt idx="2034">
                  <c:v>4.0000000000000001E-3</c:v>
                </c:pt>
                <c:pt idx="2035">
                  <c:v>0.04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3.9E-2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0.255</c:v>
                </c:pt>
                <c:pt idx="2048">
                  <c:v>1.7000000000000001E-2</c:v>
                </c:pt>
                <c:pt idx="2049">
                  <c:v>0</c:v>
                </c:pt>
                <c:pt idx="2050">
                  <c:v>0</c:v>
                </c:pt>
                <c:pt idx="2051">
                  <c:v>8.9999999999999993E-3</c:v>
                </c:pt>
                <c:pt idx="2052">
                  <c:v>3.9E-2</c:v>
                </c:pt>
                <c:pt idx="2053">
                  <c:v>0</c:v>
                </c:pt>
                <c:pt idx="2054">
                  <c:v>0</c:v>
                </c:pt>
                <c:pt idx="2055">
                  <c:v>4.0000000000000001E-3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2.5999999999999999E-2</c:v>
                </c:pt>
                <c:pt idx="2063">
                  <c:v>0</c:v>
                </c:pt>
                <c:pt idx="2064">
                  <c:v>3.5000000000000003E-2</c:v>
                </c:pt>
                <c:pt idx="2065">
                  <c:v>0</c:v>
                </c:pt>
                <c:pt idx="2066">
                  <c:v>1.829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9.0999999999999998E-2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8.9999999999999993E-3</c:v>
                </c:pt>
                <c:pt idx="2084">
                  <c:v>5.0000000000000001E-3</c:v>
                </c:pt>
                <c:pt idx="2085">
                  <c:v>0.27700000000000002</c:v>
                </c:pt>
                <c:pt idx="2086">
                  <c:v>0</c:v>
                </c:pt>
                <c:pt idx="2087">
                  <c:v>0</c:v>
                </c:pt>
                <c:pt idx="2088">
                  <c:v>2.3E-2</c:v>
                </c:pt>
                <c:pt idx="2089">
                  <c:v>0</c:v>
                </c:pt>
                <c:pt idx="2090">
                  <c:v>0.34699999999999998</c:v>
                </c:pt>
                <c:pt idx="2091">
                  <c:v>0.29899999999999999</c:v>
                </c:pt>
                <c:pt idx="2092">
                  <c:v>0.26400000000000001</c:v>
                </c:pt>
                <c:pt idx="2093">
                  <c:v>3.15</c:v>
                </c:pt>
                <c:pt idx="2094">
                  <c:v>12.007999999999999</c:v>
                </c:pt>
                <c:pt idx="2095">
                  <c:v>2.5249999999999999</c:v>
                </c:pt>
                <c:pt idx="2096">
                  <c:v>0.35499999999999998</c:v>
                </c:pt>
                <c:pt idx="2097">
                  <c:v>8.5000000000000006E-2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0.17799999999999999</c:v>
                </c:pt>
                <c:pt idx="2102">
                  <c:v>0</c:v>
                </c:pt>
                <c:pt idx="2103">
                  <c:v>0.13600000000000001</c:v>
                </c:pt>
                <c:pt idx="2104">
                  <c:v>0.33900000000000002</c:v>
                </c:pt>
                <c:pt idx="2105">
                  <c:v>0.21099999999999999</c:v>
                </c:pt>
                <c:pt idx="2106">
                  <c:v>0.57699999999999996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0.13600000000000001</c:v>
                </c:pt>
                <c:pt idx="2112">
                  <c:v>0</c:v>
                </c:pt>
                <c:pt idx="2113">
                  <c:v>0.752</c:v>
                </c:pt>
                <c:pt idx="2114">
                  <c:v>0.40899999999999997</c:v>
                </c:pt>
                <c:pt idx="2115">
                  <c:v>0.19500000000000001</c:v>
                </c:pt>
                <c:pt idx="2116">
                  <c:v>0.112</c:v>
                </c:pt>
                <c:pt idx="2117">
                  <c:v>8.5999999999999993E-2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0.245</c:v>
                </c:pt>
                <c:pt idx="2122">
                  <c:v>0.37</c:v>
                </c:pt>
                <c:pt idx="2123">
                  <c:v>0</c:v>
                </c:pt>
                <c:pt idx="2124">
                  <c:v>4.3999999999999997E-2</c:v>
                </c:pt>
                <c:pt idx="2125">
                  <c:v>0</c:v>
                </c:pt>
                <c:pt idx="2126">
                  <c:v>1.5089999999999999</c:v>
                </c:pt>
                <c:pt idx="2127">
                  <c:v>1.153</c:v>
                </c:pt>
                <c:pt idx="2128">
                  <c:v>0</c:v>
                </c:pt>
                <c:pt idx="2129">
                  <c:v>9.0999999999999998E-2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6.3E-2</c:v>
                </c:pt>
                <c:pt idx="2137">
                  <c:v>0.153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0.06</c:v>
                </c:pt>
                <c:pt idx="2143">
                  <c:v>4.1000000000000002E-2</c:v>
                </c:pt>
                <c:pt idx="2144">
                  <c:v>0</c:v>
                </c:pt>
                <c:pt idx="2145">
                  <c:v>0.40899999999999997</c:v>
                </c:pt>
                <c:pt idx="2146">
                  <c:v>0</c:v>
                </c:pt>
                <c:pt idx="2147">
                  <c:v>0.61899999999999999</c:v>
                </c:pt>
                <c:pt idx="2148">
                  <c:v>0</c:v>
                </c:pt>
                <c:pt idx="2149">
                  <c:v>0</c:v>
                </c:pt>
                <c:pt idx="2150">
                  <c:v>2.2240000000000002</c:v>
                </c:pt>
                <c:pt idx="2151">
                  <c:v>9.2999999999999999E-2</c:v>
                </c:pt>
                <c:pt idx="2152">
                  <c:v>23.120999999999999</c:v>
                </c:pt>
                <c:pt idx="2153">
                  <c:v>5.8280000000000003</c:v>
                </c:pt>
                <c:pt idx="2154">
                  <c:v>0.46500000000000002</c:v>
                </c:pt>
                <c:pt idx="2155">
                  <c:v>0</c:v>
                </c:pt>
                <c:pt idx="2156">
                  <c:v>0</c:v>
                </c:pt>
                <c:pt idx="2157">
                  <c:v>2.0510000000000002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0.114</c:v>
                </c:pt>
                <c:pt idx="2163">
                  <c:v>1.7250000000000001</c:v>
                </c:pt>
                <c:pt idx="2164">
                  <c:v>0</c:v>
                </c:pt>
                <c:pt idx="2165">
                  <c:v>0</c:v>
                </c:pt>
                <c:pt idx="2166">
                  <c:v>0.104</c:v>
                </c:pt>
                <c:pt idx="2167">
                  <c:v>0</c:v>
                </c:pt>
                <c:pt idx="2168">
                  <c:v>6.4000000000000001E-2</c:v>
                </c:pt>
                <c:pt idx="2169">
                  <c:v>1.321</c:v>
                </c:pt>
                <c:pt idx="2170">
                  <c:v>7.5259999999999998</c:v>
                </c:pt>
                <c:pt idx="2171">
                  <c:v>0.57099999999999995</c:v>
                </c:pt>
                <c:pt idx="2172">
                  <c:v>4.1000000000000002E-2</c:v>
                </c:pt>
                <c:pt idx="2173">
                  <c:v>0</c:v>
                </c:pt>
                <c:pt idx="2174">
                  <c:v>4.0000000000000001E-3</c:v>
                </c:pt>
                <c:pt idx="2175">
                  <c:v>0.89</c:v>
                </c:pt>
                <c:pt idx="2176">
                  <c:v>0</c:v>
                </c:pt>
                <c:pt idx="2177">
                  <c:v>0</c:v>
                </c:pt>
                <c:pt idx="2178">
                  <c:v>0.191</c:v>
                </c:pt>
                <c:pt idx="2179">
                  <c:v>5.3999999999999999E-2</c:v>
                </c:pt>
                <c:pt idx="2180">
                  <c:v>0.39300000000000002</c:v>
                </c:pt>
                <c:pt idx="2181">
                  <c:v>0</c:v>
                </c:pt>
                <c:pt idx="2182">
                  <c:v>0</c:v>
                </c:pt>
                <c:pt idx="2183">
                  <c:v>0.43</c:v>
                </c:pt>
                <c:pt idx="2184">
                  <c:v>0.255</c:v>
                </c:pt>
                <c:pt idx="2185">
                  <c:v>0.17299999999999999</c:v>
                </c:pt>
                <c:pt idx="2186">
                  <c:v>0.61399999999999999</c:v>
                </c:pt>
                <c:pt idx="2187">
                  <c:v>0.49399999999999999</c:v>
                </c:pt>
                <c:pt idx="2188">
                  <c:v>0.31</c:v>
                </c:pt>
                <c:pt idx="2189">
                  <c:v>3.7970000000000002</c:v>
                </c:pt>
                <c:pt idx="2190">
                  <c:v>10.903</c:v>
                </c:pt>
                <c:pt idx="2191">
                  <c:v>0</c:v>
                </c:pt>
                <c:pt idx="2192">
                  <c:v>0</c:v>
                </c:pt>
                <c:pt idx="2193">
                  <c:v>4.4999999999999998E-2</c:v>
                </c:pt>
                <c:pt idx="2194">
                  <c:v>4.5999999999999999E-2</c:v>
                </c:pt>
                <c:pt idx="2195">
                  <c:v>0</c:v>
                </c:pt>
                <c:pt idx="2196">
                  <c:v>2.4239999999999999</c:v>
                </c:pt>
                <c:pt idx="2197">
                  <c:v>8.8829999999999991</c:v>
                </c:pt>
                <c:pt idx="2198">
                  <c:v>3.3820000000000001</c:v>
                </c:pt>
                <c:pt idx="2199">
                  <c:v>0.73</c:v>
                </c:pt>
                <c:pt idx="2200">
                  <c:v>0.188</c:v>
                </c:pt>
                <c:pt idx="2201">
                  <c:v>0.33100000000000002</c:v>
                </c:pt>
                <c:pt idx="2202">
                  <c:v>0</c:v>
                </c:pt>
                <c:pt idx="2203">
                  <c:v>0.97699999999999998</c:v>
                </c:pt>
                <c:pt idx="2204">
                  <c:v>3.153</c:v>
                </c:pt>
                <c:pt idx="2205">
                  <c:v>3.048</c:v>
                </c:pt>
                <c:pt idx="2206">
                  <c:v>0.93200000000000005</c:v>
                </c:pt>
                <c:pt idx="2207">
                  <c:v>4.9630000000000001</c:v>
                </c:pt>
                <c:pt idx="2208">
                  <c:v>8.7989999999999995</c:v>
                </c:pt>
                <c:pt idx="2209">
                  <c:v>17.260999999999999</c:v>
                </c:pt>
                <c:pt idx="2210">
                  <c:v>5.702</c:v>
                </c:pt>
                <c:pt idx="2211">
                  <c:v>17.385000000000002</c:v>
                </c:pt>
                <c:pt idx="2212">
                  <c:v>5.8419999999999996</c:v>
                </c:pt>
                <c:pt idx="2213">
                  <c:v>4.6239999999999997</c:v>
                </c:pt>
                <c:pt idx="2214">
                  <c:v>30.216999999999999</c:v>
                </c:pt>
                <c:pt idx="2215">
                  <c:v>17.738</c:v>
                </c:pt>
                <c:pt idx="2216">
                  <c:v>8.9619999999999997</c:v>
                </c:pt>
                <c:pt idx="2217">
                  <c:v>0.36699999999999999</c:v>
                </c:pt>
                <c:pt idx="2218">
                  <c:v>0</c:v>
                </c:pt>
                <c:pt idx="2219">
                  <c:v>0.78300000000000003</c:v>
                </c:pt>
                <c:pt idx="2220">
                  <c:v>0.25700000000000001</c:v>
                </c:pt>
                <c:pt idx="2221">
                  <c:v>0.52</c:v>
                </c:pt>
                <c:pt idx="2222">
                  <c:v>1.1559999999999999</c:v>
                </c:pt>
                <c:pt idx="2223">
                  <c:v>0.53100000000000003</c:v>
                </c:pt>
                <c:pt idx="2224">
                  <c:v>3.2669999999999999</c:v>
                </c:pt>
                <c:pt idx="2225">
                  <c:v>1.597</c:v>
                </c:pt>
                <c:pt idx="2226">
                  <c:v>3.802</c:v>
                </c:pt>
                <c:pt idx="2227">
                  <c:v>13.728999999999999</c:v>
                </c:pt>
                <c:pt idx="2228">
                  <c:v>17.198</c:v>
                </c:pt>
                <c:pt idx="2229">
                  <c:v>2.6909999999999998</c:v>
                </c:pt>
                <c:pt idx="2230">
                  <c:v>0.54</c:v>
                </c:pt>
                <c:pt idx="2231">
                  <c:v>0</c:v>
                </c:pt>
                <c:pt idx="2232">
                  <c:v>0</c:v>
                </c:pt>
                <c:pt idx="2233">
                  <c:v>0.44700000000000001</c:v>
                </c:pt>
                <c:pt idx="2234">
                  <c:v>0.52400000000000002</c:v>
                </c:pt>
                <c:pt idx="2235">
                  <c:v>6.62</c:v>
                </c:pt>
                <c:pt idx="2236">
                  <c:v>2.73</c:v>
                </c:pt>
                <c:pt idx="2237">
                  <c:v>16.465</c:v>
                </c:pt>
                <c:pt idx="2238">
                  <c:v>2.133</c:v>
                </c:pt>
                <c:pt idx="2239">
                  <c:v>2.2440000000000002</c:v>
                </c:pt>
                <c:pt idx="2240">
                  <c:v>6.29</c:v>
                </c:pt>
                <c:pt idx="2241">
                  <c:v>0.66800000000000004</c:v>
                </c:pt>
                <c:pt idx="2242">
                  <c:v>9.7000000000000003E-2</c:v>
                </c:pt>
                <c:pt idx="2243">
                  <c:v>0.47</c:v>
                </c:pt>
                <c:pt idx="2244">
                  <c:v>0.754</c:v>
                </c:pt>
                <c:pt idx="2245">
                  <c:v>0.82599999999999996</c:v>
                </c:pt>
                <c:pt idx="2246">
                  <c:v>0</c:v>
                </c:pt>
                <c:pt idx="2247">
                  <c:v>0.158</c:v>
                </c:pt>
                <c:pt idx="2248">
                  <c:v>3.7999999999999999E-2</c:v>
                </c:pt>
                <c:pt idx="2249">
                  <c:v>0</c:v>
                </c:pt>
                <c:pt idx="2250">
                  <c:v>0</c:v>
                </c:pt>
                <c:pt idx="2251">
                  <c:v>0.86299999999999999</c:v>
                </c:pt>
                <c:pt idx="2252">
                  <c:v>0.70099999999999996</c:v>
                </c:pt>
                <c:pt idx="2253">
                  <c:v>0</c:v>
                </c:pt>
                <c:pt idx="2254">
                  <c:v>0</c:v>
                </c:pt>
                <c:pt idx="2255">
                  <c:v>6.0999999999999999E-2</c:v>
                </c:pt>
                <c:pt idx="2256">
                  <c:v>0.35299999999999998</c:v>
                </c:pt>
                <c:pt idx="2257">
                  <c:v>1.5429999999999999</c:v>
                </c:pt>
                <c:pt idx="2258">
                  <c:v>2.012</c:v>
                </c:pt>
                <c:pt idx="2259">
                  <c:v>4.5519999999999996</c:v>
                </c:pt>
                <c:pt idx="2260">
                  <c:v>1.198</c:v>
                </c:pt>
                <c:pt idx="2261">
                  <c:v>9.5839999999999996</c:v>
                </c:pt>
                <c:pt idx="2262">
                  <c:v>7.3390000000000004</c:v>
                </c:pt>
                <c:pt idx="2263">
                  <c:v>7.3470000000000004</c:v>
                </c:pt>
                <c:pt idx="2264">
                  <c:v>5.2130000000000001</c:v>
                </c:pt>
                <c:pt idx="2265">
                  <c:v>14.374000000000001</c:v>
                </c:pt>
                <c:pt idx="2266">
                  <c:v>3.798</c:v>
                </c:pt>
                <c:pt idx="2267">
                  <c:v>14.462</c:v>
                </c:pt>
                <c:pt idx="2268">
                  <c:v>0.248</c:v>
                </c:pt>
                <c:pt idx="2269">
                  <c:v>1.1120000000000001</c:v>
                </c:pt>
                <c:pt idx="2270">
                  <c:v>0</c:v>
                </c:pt>
                <c:pt idx="2271">
                  <c:v>0</c:v>
                </c:pt>
                <c:pt idx="2272">
                  <c:v>0.34399999999999997</c:v>
                </c:pt>
                <c:pt idx="2273">
                  <c:v>1.8919999999999999</c:v>
                </c:pt>
                <c:pt idx="2274">
                  <c:v>22.384</c:v>
                </c:pt>
                <c:pt idx="2275">
                  <c:v>0.16200000000000001</c:v>
                </c:pt>
                <c:pt idx="2276">
                  <c:v>0.20699999999999999</c:v>
                </c:pt>
                <c:pt idx="2277">
                  <c:v>0.376</c:v>
                </c:pt>
                <c:pt idx="2278">
                  <c:v>5.8719999999999999</c:v>
                </c:pt>
                <c:pt idx="2279">
                  <c:v>6.7060000000000004</c:v>
                </c:pt>
                <c:pt idx="2280">
                  <c:v>7.008</c:v>
                </c:pt>
                <c:pt idx="2281">
                  <c:v>4.2670000000000003</c:v>
                </c:pt>
                <c:pt idx="2282">
                  <c:v>1.5569999999999999</c:v>
                </c:pt>
                <c:pt idx="2283">
                  <c:v>6.2919999999999998</c:v>
                </c:pt>
                <c:pt idx="2284">
                  <c:v>2.1160000000000001</c:v>
                </c:pt>
                <c:pt idx="2285">
                  <c:v>0.60599999999999998</c:v>
                </c:pt>
                <c:pt idx="2286">
                  <c:v>0.83599999999999997</c:v>
                </c:pt>
                <c:pt idx="2287">
                  <c:v>0.67300000000000004</c:v>
                </c:pt>
                <c:pt idx="2288">
                  <c:v>0.77200000000000002</c:v>
                </c:pt>
                <c:pt idx="2289">
                  <c:v>1.843</c:v>
                </c:pt>
                <c:pt idx="2290">
                  <c:v>3.9929999999999999</c:v>
                </c:pt>
                <c:pt idx="2291">
                  <c:v>0.52800000000000002</c:v>
                </c:pt>
                <c:pt idx="2292">
                  <c:v>0.33100000000000002</c:v>
                </c:pt>
                <c:pt idx="2293">
                  <c:v>1.2929999999999999</c:v>
                </c:pt>
                <c:pt idx="2294">
                  <c:v>1.159</c:v>
                </c:pt>
                <c:pt idx="2295">
                  <c:v>0.248</c:v>
                </c:pt>
                <c:pt idx="2296">
                  <c:v>8.7629999999999999</c:v>
                </c:pt>
                <c:pt idx="2297">
                  <c:v>2.8610000000000002</c:v>
                </c:pt>
                <c:pt idx="2298">
                  <c:v>5.2110000000000003</c:v>
                </c:pt>
                <c:pt idx="2299">
                  <c:v>0.98799999999999999</c:v>
                </c:pt>
                <c:pt idx="2300">
                  <c:v>3.383</c:v>
                </c:pt>
                <c:pt idx="2301">
                  <c:v>7.9279999999999999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1.244</c:v>
                </c:pt>
                <c:pt idx="2307">
                  <c:v>1.135</c:v>
                </c:pt>
                <c:pt idx="2308">
                  <c:v>0</c:v>
                </c:pt>
                <c:pt idx="2309">
                  <c:v>0</c:v>
                </c:pt>
                <c:pt idx="2310">
                  <c:v>0.60299999999999998</c:v>
                </c:pt>
                <c:pt idx="2311">
                  <c:v>1.1990000000000001</c:v>
                </c:pt>
                <c:pt idx="2312">
                  <c:v>0</c:v>
                </c:pt>
                <c:pt idx="2313">
                  <c:v>0.36</c:v>
                </c:pt>
                <c:pt idx="2314">
                  <c:v>0</c:v>
                </c:pt>
                <c:pt idx="2315">
                  <c:v>0.436</c:v>
                </c:pt>
                <c:pt idx="2316">
                  <c:v>0.80900000000000005</c:v>
                </c:pt>
                <c:pt idx="2317">
                  <c:v>5.3680000000000003</c:v>
                </c:pt>
                <c:pt idx="2318">
                  <c:v>1.044</c:v>
                </c:pt>
                <c:pt idx="2319">
                  <c:v>0</c:v>
                </c:pt>
                <c:pt idx="2320">
                  <c:v>3.5259999999999998</c:v>
                </c:pt>
                <c:pt idx="2321">
                  <c:v>0.65</c:v>
                </c:pt>
                <c:pt idx="2322">
                  <c:v>0</c:v>
                </c:pt>
                <c:pt idx="2323">
                  <c:v>9.1999999999999998E-2</c:v>
                </c:pt>
                <c:pt idx="2324">
                  <c:v>5.2999999999999999E-2</c:v>
                </c:pt>
                <c:pt idx="2325">
                  <c:v>0.3</c:v>
                </c:pt>
                <c:pt idx="2326">
                  <c:v>0</c:v>
                </c:pt>
                <c:pt idx="2327">
                  <c:v>0</c:v>
                </c:pt>
                <c:pt idx="2328">
                  <c:v>0.17299999999999999</c:v>
                </c:pt>
                <c:pt idx="2329">
                  <c:v>0</c:v>
                </c:pt>
                <c:pt idx="2330">
                  <c:v>1.2470000000000001</c:v>
                </c:pt>
                <c:pt idx="2331">
                  <c:v>0</c:v>
                </c:pt>
                <c:pt idx="2332">
                  <c:v>0.13700000000000001</c:v>
                </c:pt>
                <c:pt idx="2333">
                  <c:v>0.52200000000000002</c:v>
                </c:pt>
                <c:pt idx="2334">
                  <c:v>1.304</c:v>
                </c:pt>
                <c:pt idx="2335">
                  <c:v>1.165</c:v>
                </c:pt>
                <c:pt idx="2336">
                  <c:v>0</c:v>
                </c:pt>
                <c:pt idx="2337">
                  <c:v>0</c:v>
                </c:pt>
                <c:pt idx="2338">
                  <c:v>3.3000000000000002E-2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0.28999999999999998</c:v>
                </c:pt>
                <c:pt idx="2343">
                  <c:v>2.0579999999999998</c:v>
                </c:pt>
                <c:pt idx="2344">
                  <c:v>0.13100000000000001</c:v>
                </c:pt>
                <c:pt idx="2345">
                  <c:v>4.4999999999999998E-2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2.1999999999999999E-2</c:v>
                </c:pt>
                <c:pt idx="2350">
                  <c:v>2.4E-2</c:v>
                </c:pt>
                <c:pt idx="2351">
                  <c:v>0</c:v>
                </c:pt>
                <c:pt idx="2352">
                  <c:v>0.17</c:v>
                </c:pt>
                <c:pt idx="2353">
                  <c:v>0.63400000000000001</c:v>
                </c:pt>
                <c:pt idx="2354">
                  <c:v>6.2E-2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0.78200000000000003</c:v>
                </c:pt>
                <c:pt idx="2364">
                  <c:v>0.441</c:v>
                </c:pt>
                <c:pt idx="2365">
                  <c:v>0</c:v>
                </c:pt>
                <c:pt idx="2366">
                  <c:v>0.90500000000000003</c:v>
                </c:pt>
                <c:pt idx="2367">
                  <c:v>0</c:v>
                </c:pt>
                <c:pt idx="2368">
                  <c:v>0</c:v>
                </c:pt>
                <c:pt idx="2369">
                  <c:v>5.1999999999999998E-2</c:v>
                </c:pt>
                <c:pt idx="2370">
                  <c:v>0</c:v>
                </c:pt>
                <c:pt idx="2371">
                  <c:v>0</c:v>
                </c:pt>
                <c:pt idx="2372">
                  <c:v>0.54400000000000004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3.5000000000000003E-2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0.29099999999999998</c:v>
                </c:pt>
                <c:pt idx="2391">
                  <c:v>3.7999999999999999E-2</c:v>
                </c:pt>
                <c:pt idx="2392">
                  <c:v>0</c:v>
                </c:pt>
                <c:pt idx="2393">
                  <c:v>0.109</c:v>
                </c:pt>
                <c:pt idx="2394">
                  <c:v>0</c:v>
                </c:pt>
                <c:pt idx="2395">
                  <c:v>8.9999999999999993E-3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0.02</c:v>
                </c:pt>
                <c:pt idx="2400">
                  <c:v>0</c:v>
                </c:pt>
                <c:pt idx="2401">
                  <c:v>0</c:v>
                </c:pt>
                <c:pt idx="2402">
                  <c:v>0.22700000000000001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1.4999999999999999E-2</c:v>
                </c:pt>
                <c:pt idx="2415">
                  <c:v>0</c:v>
                </c:pt>
                <c:pt idx="2416">
                  <c:v>0</c:v>
                </c:pt>
                <c:pt idx="2417">
                  <c:v>0.125</c:v>
                </c:pt>
                <c:pt idx="2418">
                  <c:v>6.4000000000000001E-2</c:v>
                </c:pt>
                <c:pt idx="2419">
                  <c:v>7.0000000000000007E-2</c:v>
                </c:pt>
                <c:pt idx="2420">
                  <c:v>0</c:v>
                </c:pt>
                <c:pt idx="2421">
                  <c:v>0.154</c:v>
                </c:pt>
                <c:pt idx="2422">
                  <c:v>4.1000000000000002E-2</c:v>
                </c:pt>
                <c:pt idx="2423">
                  <c:v>5.0000000000000001E-3</c:v>
                </c:pt>
                <c:pt idx="2424">
                  <c:v>2.5000000000000001E-2</c:v>
                </c:pt>
                <c:pt idx="2425">
                  <c:v>5.0000000000000001E-3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3.9E-2</c:v>
                </c:pt>
                <c:pt idx="2430">
                  <c:v>0</c:v>
                </c:pt>
                <c:pt idx="2431">
                  <c:v>0</c:v>
                </c:pt>
                <c:pt idx="2432">
                  <c:v>0.21299999999999999</c:v>
                </c:pt>
                <c:pt idx="2433">
                  <c:v>0</c:v>
                </c:pt>
                <c:pt idx="2434">
                  <c:v>0</c:v>
                </c:pt>
                <c:pt idx="2435">
                  <c:v>3.0000000000000001E-3</c:v>
                </c:pt>
                <c:pt idx="2436">
                  <c:v>6.0000000000000001E-3</c:v>
                </c:pt>
                <c:pt idx="2437">
                  <c:v>0</c:v>
                </c:pt>
                <c:pt idx="2438">
                  <c:v>6.0000000000000001E-3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0.79300000000000004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4.0000000000000001E-3</c:v>
                </c:pt>
                <c:pt idx="2506">
                  <c:v>1.4670000000000001</c:v>
                </c:pt>
                <c:pt idx="2507">
                  <c:v>6.9000000000000006E-2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0.13400000000000001</c:v>
                </c:pt>
                <c:pt idx="2513">
                  <c:v>4.5060000000000002</c:v>
                </c:pt>
                <c:pt idx="2514">
                  <c:v>3.7839999999999998</c:v>
                </c:pt>
                <c:pt idx="2515">
                  <c:v>1.83</c:v>
                </c:pt>
                <c:pt idx="2516">
                  <c:v>0.21299999999999999</c:v>
                </c:pt>
                <c:pt idx="2517">
                  <c:v>4.5540000000000003</c:v>
                </c:pt>
                <c:pt idx="2518">
                  <c:v>0.115</c:v>
                </c:pt>
                <c:pt idx="2519">
                  <c:v>0</c:v>
                </c:pt>
                <c:pt idx="2520">
                  <c:v>0.32700000000000001</c:v>
                </c:pt>
                <c:pt idx="2521">
                  <c:v>0</c:v>
                </c:pt>
                <c:pt idx="2522">
                  <c:v>0</c:v>
                </c:pt>
                <c:pt idx="2523">
                  <c:v>0.46200000000000002</c:v>
                </c:pt>
                <c:pt idx="2524">
                  <c:v>2.9000000000000001E-2</c:v>
                </c:pt>
                <c:pt idx="2525">
                  <c:v>0</c:v>
                </c:pt>
                <c:pt idx="2526">
                  <c:v>0.21199999999999999</c:v>
                </c:pt>
                <c:pt idx="2527">
                  <c:v>0.13800000000000001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6.5000000000000002E-2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0.68799999999999994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0.55400000000000005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0.28299999999999997</c:v>
                </c:pt>
                <c:pt idx="2551">
                  <c:v>6.0999999999999999E-2</c:v>
                </c:pt>
                <c:pt idx="2552">
                  <c:v>2.42</c:v>
                </c:pt>
                <c:pt idx="2553">
                  <c:v>1.3029999999999999</c:v>
                </c:pt>
                <c:pt idx="2554">
                  <c:v>0.55300000000000005</c:v>
                </c:pt>
                <c:pt idx="25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F-4667-AA04-7ABAC5937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8927"/>
        <c:axId val="3058095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CAWM!$C$3:$C$2559</c:f>
              <c:numCache>
                <c:formatCode>#,##0.000</c:formatCode>
                <c:ptCount val="2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25.547999999999998</c:v>
                </c:pt>
                <c:pt idx="10">
                  <c:v>26.498999999999999</c:v>
                </c:pt>
                <c:pt idx="11">
                  <c:v>27.222000000000001</c:v>
                </c:pt>
                <c:pt idx="12">
                  <c:v>145.59100000000001</c:v>
                </c:pt>
                <c:pt idx="13">
                  <c:v>18.837</c:v>
                </c:pt>
                <c:pt idx="14">
                  <c:v>11.843999999999999</c:v>
                </c:pt>
                <c:pt idx="15">
                  <c:v>9.9570000000000007</c:v>
                </c:pt>
                <c:pt idx="16">
                  <c:v>10.971</c:v>
                </c:pt>
                <c:pt idx="17">
                  <c:v>18.417000000000002</c:v>
                </c:pt>
                <c:pt idx="18">
                  <c:v>22.998999999999999</c:v>
                </c:pt>
                <c:pt idx="19">
                  <c:v>14.802</c:v>
                </c:pt>
                <c:pt idx="20">
                  <c:v>12.021000000000001</c:v>
                </c:pt>
                <c:pt idx="21">
                  <c:v>9.7910000000000004</c:v>
                </c:pt>
                <c:pt idx="22">
                  <c:v>9.4629999999999992</c:v>
                </c:pt>
                <c:pt idx="23">
                  <c:v>9.7910000000000004</c:v>
                </c:pt>
                <c:pt idx="24">
                  <c:v>43.420999999999999</c:v>
                </c:pt>
                <c:pt idx="25">
                  <c:v>15.384</c:v>
                </c:pt>
                <c:pt idx="26">
                  <c:v>11.667</c:v>
                </c:pt>
                <c:pt idx="27">
                  <c:v>10.971</c:v>
                </c:pt>
                <c:pt idx="28">
                  <c:v>19.687000000000001</c:v>
                </c:pt>
                <c:pt idx="29">
                  <c:v>19.472999999999999</c:v>
                </c:pt>
                <c:pt idx="30">
                  <c:v>16.372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8.98</c:v>
                </c:pt>
                <c:pt idx="60">
                  <c:v>8.8209999999999997</c:v>
                </c:pt>
                <c:pt idx="61">
                  <c:v>9.3010000000000002</c:v>
                </c:pt>
                <c:pt idx="62">
                  <c:v>13.478</c:v>
                </c:pt>
                <c:pt idx="63">
                  <c:v>10.971</c:v>
                </c:pt>
                <c:pt idx="64">
                  <c:v>10.291</c:v>
                </c:pt>
                <c:pt idx="65">
                  <c:v>12.56</c:v>
                </c:pt>
                <c:pt idx="66">
                  <c:v>10.629</c:v>
                </c:pt>
                <c:pt idx="67">
                  <c:v>9.4629999999999992</c:v>
                </c:pt>
                <c:pt idx="68">
                  <c:v>8.98</c:v>
                </c:pt>
                <c:pt idx="69">
                  <c:v>8.8209999999999997</c:v>
                </c:pt>
                <c:pt idx="70">
                  <c:v>8.8209999999999997</c:v>
                </c:pt>
                <c:pt idx="71">
                  <c:v>8.6630000000000003</c:v>
                </c:pt>
                <c:pt idx="72">
                  <c:v>8.6630000000000003</c:v>
                </c:pt>
                <c:pt idx="73">
                  <c:v>9.6270000000000007</c:v>
                </c:pt>
                <c:pt idx="74">
                  <c:v>9.6270000000000007</c:v>
                </c:pt>
                <c:pt idx="75">
                  <c:v>8.8209999999999997</c:v>
                </c:pt>
                <c:pt idx="76">
                  <c:v>8.5060000000000002</c:v>
                </c:pt>
                <c:pt idx="77">
                  <c:v>8.35</c:v>
                </c:pt>
                <c:pt idx="78">
                  <c:v>8.1950000000000003</c:v>
                </c:pt>
                <c:pt idx="79">
                  <c:v>9.6270000000000007</c:v>
                </c:pt>
                <c:pt idx="80">
                  <c:v>10.291</c:v>
                </c:pt>
                <c:pt idx="81">
                  <c:v>8.98</c:v>
                </c:pt>
                <c:pt idx="82">
                  <c:v>12.021000000000001</c:v>
                </c:pt>
                <c:pt idx="83">
                  <c:v>20.550999999999998</c:v>
                </c:pt>
                <c:pt idx="84">
                  <c:v>29.183</c:v>
                </c:pt>
                <c:pt idx="85">
                  <c:v>25.077000000000002</c:v>
                </c:pt>
                <c:pt idx="86">
                  <c:v>22.321000000000002</c:v>
                </c:pt>
                <c:pt idx="87">
                  <c:v>32.22</c:v>
                </c:pt>
                <c:pt idx="88">
                  <c:v>40.575000000000003</c:v>
                </c:pt>
                <c:pt idx="89">
                  <c:v>49.027000000000001</c:v>
                </c:pt>
                <c:pt idx="90">
                  <c:v>76.591999999999999</c:v>
                </c:pt>
                <c:pt idx="91">
                  <c:v>50.238999999999997</c:v>
                </c:pt>
                <c:pt idx="92">
                  <c:v>45.164000000000001</c:v>
                </c:pt>
                <c:pt idx="93">
                  <c:v>59.658999999999999</c:v>
                </c:pt>
                <c:pt idx="94">
                  <c:v>170.77099999999999</c:v>
                </c:pt>
                <c:pt idx="95">
                  <c:v>51.463000000000001</c:v>
                </c:pt>
                <c:pt idx="96">
                  <c:v>29.183</c:v>
                </c:pt>
                <c:pt idx="97">
                  <c:v>49.935000000000002</c:v>
                </c:pt>
                <c:pt idx="98">
                  <c:v>184.94399999999999</c:v>
                </c:pt>
                <c:pt idx="99">
                  <c:v>182.89400000000001</c:v>
                </c:pt>
                <c:pt idx="100">
                  <c:v>248.047</c:v>
                </c:pt>
                <c:pt idx="101">
                  <c:v>269.01400000000001</c:v>
                </c:pt>
                <c:pt idx="102">
                  <c:v>276.14400000000001</c:v>
                </c:pt>
                <c:pt idx="103">
                  <c:v>264.3</c:v>
                </c:pt>
                <c:pt idx="104">
                  <c:v>157.02500000000001</c:v>
                </c:pt>
                <c:pt idx="105">
                  <c:v>149.36699999999999</c:v>
                </c:pt>
                <c:pt idx="106">
                  <c:v>145.59100000000001</c:v>
                </c:pt>
                <c:pt idx="107">
                  <c:v>29.183</c:v>
                </c:pt>
                <c:pt idx="108">
                  <c:v>20.550999999999998</c:v>
                </c:pt>
                <c:pt idx="109">
                  <c:v>17.588999999999999</c:v>
                </c:pt>
                <c:pt idx="110">
                  <c:v>15.189</c:v>
                </c:pt>
                <c:pt idx="111">
                  <c:v>13.478</c:v>
                </c:pt>
                <c:pt idx="112">
                  <c:v>12.742000000000001</c:v>
                </c:pt>
                <c:pt idx="113">
                  <c:v>12.2</c:v>
                </c:pt>
                <c:pt idx="114">
                  <c:v>11.843999999999999</c:v>
                </c:pt>
                <c:pt idx="115">
                  <c:v>13.664</c:v>
                </c:pt>
                <c:pt idx="116">
                  <c:v>12.56</c:v>
                </c:pt>
                <c:pt idx="117">
                  <c:v>17.384</c:v>
                </c:pt>
                <c:pt idx="118">
                  <c:v>40.014000000000003</c:v>
                </c:pt>
                <c:pt idx="119">
                  <c:v>189.071</c:v>
                </c:pt>
                <c:pt idx="120">
                  <c:v>109.879</c:v>
                </c:pt>
                <c:pt idx="121">
                  <c:v>49.935000000000002</c:v>
                </c:pt>
                <c:pt idx="122">
                  <c:v>307.83999999999997</c:v>
                </c:pt>
                <c:pt idx="123">
                  <c:v>164.827</c:v>
                </c:pt>
                <c:pt idx="124">
                  <c:v>40.856000000000002</c:v>
                </c:pt>
                <c:pt idx="125">
                  <c:v>26.98</c:v>
                </c:pt>
                <c:pt idx="126">
                  <c:v>14.419</c:v>
                </c:pt>
                <c:pt idx="127">
                  <c:v>21.209</c:v>
                </c:pt>
                <c:pt idx="128">
                  <c:v>51.77</c:v>
                </c:pt>
                <c:pt idx="129">
                  <c:v>22.771999999999998</c:v>
                </c:pt>
                <c:pt idx="130">
                  <c:v>20.117999999999999</c:v>
                </c:pt>
                <c:pt idx="131">
                  <c:v>16.774000000000001</c:v>
                </c:pt>
                <c:pt idx="132">
                  <c:v>15.189</c:v>
                </c:pt>
                <c:pt idx="133">
                  <c:v>13.292</c:v>
                </c:pt>
                <c:pt idx="134">
                  <c:v>12.56</c:v>
                </c:pt>
                <c:pt idx="135">
                  <c:v>11.843999999999999</c:v>
                </c:pt>
                <c:pt idx="136">
                  <c:v>11.317</c:v>
                </c:pt>
                <c:pt idx="137">
                  <c:v>10.971</c:v>
                </c:pt>
                <c:pt idx="138">
                  <c:v>10.629</c:v>
                </c:pt>
                <c:pt idx="139">
                  <c:v>10.459</c:v>
                </c:pt>
                <c:pt idx="140">
                  <c:v>10.291</c:v>
                </c:pt>
                <c:pt idx="141">
                  <c:v>10.122999999999999</c:v>
                </c:pt>
                <c:pt idx="142">
                  <c:v>9.9570000000000007</c:v>
                </c:pt>
                <c:pt idx="143">
                  <c:v>9.7910000000000004</c:v>
                </c:pt>
                <c:pt idx="144">
                  <c:v>9.6270000000000007</c:v>
                </c:pt>
                <c:pt idx="145">
                  <c:v>9.6270000000000007</c:v>
                </c:pt>
                <c:pt idx="146">
                  <c:v>9.4629999999999992</c:v>
                </c:pt>
                <c:pt idx="147">
                  <c:v>9.3010000000000002</c:v>
                </c:pt>
                <c:pt idx="148">
                  <c:v>9.3010000000000002</c:v>
                </c:pt>
                <c:pt idx="149">
                  <c:v>9.14</c:v>
                </c:pt>
                <c:pt idx="150">
                  <c:v>8.98</c:v>
                </c:pt>
                <c:pt idx="151">
                  <c:v>8.98</c:v>
                </c:pt>
                <c:pt idx="152">
                  <c:v>8.8209999999999997</c:v>
                </c:pt>
                <c:pt idx="153">
                  <c:v>8.8209999999999997</c:v>
                </c:pt>
                <c:pt idx="154">
                  <c:v>8.8209999999999997</c:v>
                </c:pt>
                <c:pt idx="155">
                  <c:v>8.8209999999999997</c:v>
                </c:pt>
                <c:pt idx="156">
                  <c:v>8.6630000000000003</c:v>
                </c:pt>
                <c:pt idx="157">
                  <c:v>8.6630000000000003</c:v>
                </c:pt>
                <c:pt idx="158">
                  <c:v>8.6630000000000003</c:v>
                </c:pt>
                <c:pt idx="159">
                  <c:v>8.98</c:v>
                </c:pt>
                <c:pt idx="160">
                  <c:v>9.3010000000000002</c:v>
                </c:pt>
                <c:pt idx="161">
                  <c:v>8.8209999999999997</c:v>
                </c:pt>
                <c:pt idx="162">
                  <c:v>8.5060000000000002</c:v>
                </c:pt>
                <c:pt idx="163">
                  <c:v>8.8209999999999997</c:v>
                </c:pt>
                <c:pt idx="164">
                  <c:v>8.5060000000000002</c:v>
                </c:pt>
                <c:pt idx="165">
                  <c:v>8.5060000000000002</c:v>
                </c:pt>
                <c:pt idx="166">
                  <c:v>8.1950000000000003</c:v>
                </c:pt>
                <c:pt idx="167">
                  <c:v>8.8209999999999997</c:v>
                </c:pt>
                <c:pt idx="168">
                  <c:v>8.6630000000000003</c:v>
                </c:pt>
                <c:pt idx="169">
                  <c:v>8.8209999999999997</c:v>
                </c:pt>
                <c:pt idx="170">
                  <c:v>8.6630000000000003</c:v>
                </c:pt>
                <c:pt idx="171">
                  <c:v>8.5060000000000002</c:v>
                </c:pt>
                <c:pt idx="172">
                  <c:v>8.5060000000000002</c:v>
                </c:pt>
                <c:pt idx="173">
                  <c:v>8.5060000000000002</c:v>
                </c:pt>
                <c:pt idx="174">
                  <c:v>8.5060000000000002</c:v>
                </c:pt>
                <c:pt idx="175">
                  <c:v>8.5060000000000002</c:v>
                </c:pt>
                <c:pt idx="176">
                  <c:v>8.35</c:v>
                </c:pt>
                <c:pt idx="177">
                  <c:v>8.35</c:v>
                </c:pt>
                <c:pt idx="178">
                  <c:v>8.8209999999999997</c:v>
                </c:pt>
                <c:pt idx="179">
                  <c:v>8.35</c:v>
                </c:pt>
                <c:pt idx="180">
                  <c:v>8.35</c:v>
                </c:pt>
                <c:pt idx="181">
                  <c:v>8.35</c:v>
                </c:pt>
                <c:pt idx="182">
                  <c:v>8.1950000000000003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8.0410000000000004</c:v>
                </c:pt>
                <c:pt idx="196">
                  <c:v>8.0410000000000004</c:v>
                </c:pt>
                <c:pt idx="197">
                  <c:v>8.1950000000000003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8.0410000000000004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8.1950000000000003</c:v>
                </c:pt>
                <c:pt idx="220">
                  <c:v>8.1950000000000003</c:v>
                </c:pt>
                <c:pt idx="221">
                  <c:v>8.0410000000000004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7.8890000000000002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7.7370000000000001</c:v>
                </c:pt>
                <c:pt idx="230">
                  <c:v>7.8890000000000002</c:v>
                </c:pt>
                <c:pt idx="231">
                  <c:v>7.8890000000000002</c:v>
                </c:pt>
                <c:pt idx="232">
                  <c:v>7.7370000000000001</c:v>
                </c:pt>
                <c:pt idx="233">
                  <c:v>7.7370000000000001</c:v>
                </c:pt>
                <c:pt idx="234">
                  <c:v>7.5869999999999997</c:v>
                </c:pt>
                <c:pt idx="235">
                  <c:v>7.2889999999999997</c:v>
                </c:pt>
                <c:pt idx="236">
                  <c:v>7.1420000000000003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6.851</c:v>
                </c:pt>
                <c:pt idx="241">
                  <c:v>6.7080000000000002</c:v>
                </c:pt>
                <c:pt idx="242">
                  <c:v>6.2839999999999998</c:v>
                </c:pt>
                <c:pt idx="243">
                  <c:v>6.0069999999999997</c:v>
                </c:pt>
                <c:pt idx="244">
                  <c:v>5.87</c:v>
                </c:pt>
                <c:pt idx="245">
                  <c:v>5.6</c:v>
                </c:pt>
                <c:pt idx="246">
                  <c:v>5.4669999999999996</c:v>
                </c:pt>
                <c:pt idx="247">
                  <c:v>5.2039999999999997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16.573</c:v>
                </c:pt>
                <c:pt idx="360">
                  <c:v>10.459</c:v>
                </c:pt>
                <c:pt idx="361">
                  <c:v>18.626999999999999</c:v>
                </c:pt>
                <c:pt idx="362">
                  <c:v>17.588999999999999</c:v>
                </c:pt>
                <c:pt idx="363">
                  <c:v>11.492000000000001</c:v>
                </c:pt>
                <c:pt idx="364">
                  <c:v>14.994999999999999</c:v>
                </c:pt>
                <c:pt idx="365">
                  <c:v>10.459</c:v>
                </c:pt>
                <c:pt idx="366">
                  <c:v>9.6270000000000007</c:v>
                </c:pt>
                <c:pt idx="367">
                  <c:v>9.14</c:v>
                </c:pt>
                <c:pt idx="368">
                  <c:v>8.8209999999999997</c:v>
                </c:pt>
                <c:pt idx="369">
                  <c:v>8.5060000000000002</c:v>
                </c:pt>
                <c:pt idx="370">
                  <c:v>8.35</c:v>
                </c:pt>
                <c:pt idx="371">
                  <c:v>8.1950000000000003</c:v>
                </c:pt>
                <c:pt idx="372">
                  <c:v>8.1950000000000003</c:v>
                </c:pt>
                <c:pt idx="373">
                  <c:v>8.1950000000000003</c:v>
                </c:pt>
                <c:pt idx="374">
                  <c:v>7.8890000000000002</c:v>
                </c:pt>
                <c:pt idx="375">
                  <c:v>7.8890000000000002</c:v>
                </c:pt>
                <c:pt idx="376">
                  <c:v>7.8890000000000002</c:v>
                </c:pt>
                <c:pt idx="377">
                  <c:v>7.8890000000000002</c:v>
                </c:pt>
                <c:pt idx="378">
                  <c:v>7.7370000000000001</c:v>
                </c:pt>
                <c:pt idx="379">
                  <c:v>7.7370000000000001</c:v>
                </c:pt>
                <c:pt idx="380">
                  <c:v>7.5869999999999997</c:v>
                </c:pt>
                <c:pt idx="381">
                  <c:v>7.5869999999999997</c:v>
                </c:pt>
                <c:pt idx="382">
                  <c:v>7.5869999999999997</c:v>
                </c:pt>
                <c:pt idx="383">
                  <c:v>7.5869999999999997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8.98</c:v>
                </c:pt>
                <c:pt idx="449">
                  <c:v>7.8890000000000002</c:v>
                </c:pt>
                <c:pt idx="450">
                  <c:v>8.6630000000000003</c:v>
                </c:pt>
                <c:pt idx="451">
                  <c:v>8.98</c:v>
                </c:pt>
                <c:pt idx="452">
                  <c:v>9.14</c:v>
                </c:pt>
                <c:pt idx="453">
                  <c:v>9.3010000000000002</c:v>
                </c:pt>
                <c:pt idx="454">
                  <c:v>25.783999999999999</c:v>
                </c:pt>
                <c:pt idx="455">
                  <c:v>153.178</c:v>
                </c:pt>
                <c:pt idx="456">
                  <c:v>205.91800000000001</c:v>
                </c:pt>
                <c:pt idx="457">
                  <c:v>46.045000000000002</c:v>
                </c:pt>
                <c:pt idx="458">
                  <c:v>28.440999999999999</c:v>
                </c:pt>
                <c:pt idx="459">
                  <c:v>19.260000000000002</c:v>
                </c:pt>
                <c:pt idx="460">
                  <c:v>15.776999999999999</c:v>
                </c:pt>
                <c:pt idx="461">
                  <c:v>13.664</c:v>
                </c:pt>
                <c:pt idx="462">
                  <c:v>12.38</c:v>
                </c:pt>
                <c:pt idx="463">
                  <c:v>11.667</c:v>
                </c:pt>
                <c:pt idx="464">
                  <c:v>11.143000000000001</c:v>
                </c:pt>
                <c:pt idx="465">
                  <c:v>10.629</c:v>
                </c:pt>
                <c:pt idx="466">
                  <c:v>10.122999999999999</c:v>
                </c:pt>
                <c:pt idx="467">
                  <c:v>9.9570000000000007</c:v>
                </c:pt>
                <c:pt idx="468">
                  <c:v>9.7910000000000004</c:v>
                </c:pt>
                <c:pt idx="469">
                  <c:v>9.6270000000000007</c:v>
                </c:pt>
                <c:pt idx="470">
                  <c:v>9.4629999999999992</c:v>
                </c:pt>
                <c:pt idx="471">
                  <c:v>9.6270000000000007</c:v>
                </c:pt>
                <c:pt idx="472">
                  <c:v>9.3010000000000002</c:v>
                </c:pt>
                <c:pt idx="473">
                  <c:v>9.14</c:v>
                </c:pt>
                <c:pt idx="474">
                  <c:v>8.98</c:v>
                </c:pt>
                <c:pt idx="475">
                  <c:v>8.8209999999999997</c:v>
                </c:pt>
                <c:pt idx="476">
                  <c:v>8.8209999999999997</c:v>
                </c:pt>
                <c:pt idx="477">
                  <c:v>8.8209999999999997</c:v>
                </c:pt>
                <c:pt idx="478">
                  <c:v>8.6630000000000003</c:v>
                </c:pt>
                <c:pt idx="479">
                  <c:v>8.6630000000000003</c:v>
                </c:pt>
                <c:pt idx="480">
                  <c:v>8.5060000000000002</c:v>
                </c:pt>
                <c:pt idx="481">
                  <c:v>8.5060000000000002</c:v>
                </c:pt>
                <c:pt idx="482">
                  <c:v>8.5060000000000002</c:v>
                </c:pt>
                <c:pt idx="483">
                  <c:v>8.5060000000000002</c:v>
                </c:pt>
                <c:pt idx="484">
                  <c:v>8.35</c:v>
                </c:pt>
                <c:pt idx="485">
                  <c:v>8.35</c:v>
                </c:pt>
                <c:pt idx="486">
                  <c:v>8.5060000000000002</c:v>
                </c:pt>
                <c:pt idx="487">
                  <c:v>8.8209999999999997</c:v>
                </c:pt>
                <c:pt idx="488">
                  <c:v>8.98</c:v>
                </c:pt>
                <c:pt idx="489">
                  <c:v>9.14</c:v>
                </c:pt>
                <c:pt idx="490">
                  <c:v>9.14</c:v>
                </c:pt>
                <c:pt idx="491">
                  <c:v>9.14</c:v>
                </c:pt>
                <c:pt idx="492">
                  <c:v>9.14</c:v>
                </c:pt>
                <c:pt idx="493">
                  <c:v>8.98</c:v>
                </c:pt>
                <c:pt idx="494">
                  <c:v>8.8209999999999997</c:v>
                </c:pt>
                <c:pt idx="495">
                  <c:v>8.6630000000000003</c:v>
                </c:pt>
                <c:pt idx="496">
                  <c:v>8.6630000000000003</c:v>
                </c:pt>
                <c:pt idx="497">
                  <c:v>8.5060000000000002</c:v>
                </c:pt>
                <c:pt idx="498">
                  <c:v>8.5060000000000002</c:v>
                </c:pt>
                <c:pt idx="499">
                  <c:v>8.35</c:v>
                </c:pt>
                <c:pt idx="500">
                  <c:v>8.35</c:v>
                </c:pt>
                <c:pt idx="501">
                  <c:v>8.1950000000000003</c:v>
                </c:pt>
                <c:pt idx="502">
                  <c:v>8.1950000000000003</c:v>
                </c:pt>
                <c:pt idx="503">
                  <c:v>8.1950000000000003</c:v>
                </c:pt>
                <c:pt idx="504">
                  <c:v>8.0410000000000004</c:v>
                </c:pt>
                <c:pt idx="505">
                  <c:v>8.0410000000000004</c:v>
                </c:pt>
                <c:pt idx="506">
                  <c:v>8.0410000000000004</c:v>
                </c:pt>
                <c:pt idx="507">
                  <c:v>7.8890000000000002</c:v>
                </c:pt>
                <c:pt idx="508">
                  <c:v>7.8890000000000002</c:v>
                </c:pt>
                <c:pt idx="509">
                  <c:v>7.8890000000000002</c:v>
                </c:pt>
                <c:pt idx="510">
                  <c:v>7.8890000000000002</c:v>
                </c:pt>
                <c:pt idx="511">
                  <c:v>7.8890000000000002</c:v>
                </c:pt>
                <c:pt idx="512">
                  <c:v>7.8890000000000002</c:v>
                </c:pt>
                <c:pt idx="513">
                  <c:v>7.8890000000000002</c:v>
                </c:pt>
                <c:pt idx="514">
                  <c:v>7.8890000000000002</c:v>
                </c:pt>
                <c:pt idx="515">
                  <c:v>7.8890000000000002</c:v>
                </c:pt>
                <c:pt idx="516">
                  <c:v>8.0410000000000004</c:v>
                </c:pt>
                <c:pt idx="517">
                  <c:v>8.8209999999999997</c:v>
                </c:pt>
                <c:pt idx="518">
                  <c:v>9.3010000000000002</c:v>
                </c:pt>
                <c:pt idx="519">
                  <c:v>9.7910000000000004</c:v>
                </c:pt>
                <c:pt idx="520">
                  <c:v>9.3010000000000002</c:v>
                </c:pt>
                <c:pt idx="521">
                  <c:v>9.4629999999999992</c:v>
                </c:pt>
                <c:pt idx="522">
                  <c:v>9.6270000000000007</c:v>
                </c:pt>
                <c:pt idx="523">
                  <c:v>9.4629999999999992</c:v>
                </c:pt>
                <c:pt idx="524">
                  <c:v>9.4629999999999992</c:v>
                </c:pt>
                <c:pt idx="525">
                  <c:v>9.4629999999999992</c:v>
                </c:pt>
                <c:pt idx="526">
                  <c:v>9.4629999999999992</c:v>
                </c:pt>
                <c:pt idx="527">
                  <c:v>9.4629999999999992</c:v>
                </c:pt>
                <c:pt idx="528">
                  <c:v>9.4629999999999992</c:v>
                </c:pt>
                <c:pt idx="529">
                  <c:v>9.4629999999999992</c:v>
                </c:pt>
                <c:pt idx="530">
                  <c:v>9.4629999999999992</c:v>
                </c:pt>
                <c:pt idx="531">
                  <c:v>9.4629999999999992</c:v>
                </c:pt>
                <c:pt idx="532">
                  <c:v>9.9570000000000007</c:v>
                </c:pt>
                <c:pt idx="533">
                  <c:v>9.9570000000000007</c:v>
                </c:pt>
                <c:pt idx="534">
                  <c:v>9.9570000000000007</c:v>
                </c:pt>
                <c:pt idx="535">
                  <c:v>9.7910000000000004</c:v>
                </c:pt>
                <c:pt idx="536">
                  <c:v>9.7910000000000004</c:v>
                </c:pt>
                <c:pt idx="537">
                  <c:v>9.6270000000000007</c:v>
                </c:pt>
                <c:pt idx="538">
                  <c:v>9.6270000000000007</c:v>
                </c:pt>
                <c:pt idx="539">
                  <c:v>9.6270000000000007</c:v>
                </c:pt>
                <c:pt idx="540">
                  <c:v>9.6270000000000007</c:v>
                </c:pt>
                <c:pt idx="541">
                  <c:v>9.4629999999999992</c:v>
                </c:pt>
                <c:pt idx="542">
                  <c:v>9.3010000000000002</c:v>
                </c:pt>
                <c:pt idx="543">
                  <c:v>9.14</c:v>
                </c:pt>
                <c:pt idx="544">
                  <c:v>0</c:v>
                </c:pt>
                <c:pt idx="545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8.1950000000000003</c:v>
                </c:pt>
                <c:pt idx="820">
                  <c:v>8.1950000000000003</c:v>
                </c:pt>
                <c:pt idx="821">
                  <c:v>7.8890000000000002</c:v>
                </c:pt>
                <c:pt idx="822">
                  <c:v>7.2889999999999997</c:v>
                </c:pt>
                <c:pt idx="823">
                  <c:v>7.1420000000000003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8.98</c:v>
                </c:pt>
                <c:pt idx="1164">
                  <c:v>13.108000000000001</c:v>
                </c:pt>
                <c:pt idx="1165">
                  <c:v>13.108000000000001</c:v>
                </c:pt>
                <c:pt idx="1166">
                  <c:v>10.971</c:v>
                </c:pt>
                <c:pt idx="1167">
                  <c:v>8.8209999999999997</c:v>
                </c:pt>
                <c:pt idx="1168">
                  <c:v>13.108000000000001</c:v>
                </c:pt>
                <c:pt idx="1169">
                  <c:v>11.317</c:v>
                </c:pt>
                <c:pt idx="1170">
                  <c:v>15.776999999999999</c:v>
                </c:pt>
                <c:pt idx="1171">
                  <c:v>34.570999999999998</c:v>
                </c:pt>
                <c:pt idx="1172">
                  <c:v>16.172999999999998</c:v>
                </c:pt>
                <c:pt idx="1173">
                  <c:v>21.428999999999998</c:v>
                </c:pt>
                <c:pt idx="1174">
                  <c:v>34.307000000000002</c:v>
                </c:pt>
                <c:pt idx="1175">
                  <c:v>20.550999999999998</c:v>
                </c:pt>
                <c:pt idx="1176">
                  <c:v>16.172999999999998</c:v>
                </c:pt>
                <c:pt idx="1177">
                  <c:v>24.376999999999999</c:v>
                </c:pt>
                <c:pt idx="1178">
                  <c:v>32.22</c:v>
                </c:pt>
                <c:pt idx="1179">
                  <c:v>29.931999999999999</c:v>
                </c:pt>
                <c:pt idx="1180">
                  <c:v>23.684000000000001</c:v>
                </c:pt>
                <c:pt idx="1181">
                  <c:v>13.478</c:v>
                </c:pt>
                <c:pt idx="1182">
                  <c:v>11.492000000000001</c:v>
                </c:pt>
                <c:pt idx="1183">
                  <c:v>10.629</c:v>
                </c:pt>
                <c:pt idx="1184">
                  <c:v>9.7910000000000004</c:v>
                </c:pt>
                <c:pt idx="1185">
                  <c:v>9.9570000000000007</c:v>
                </c:pt>
                <c:pt idx="1186">
                  <c:v>9.4629999999999992</c:v>
                </c:pt>
                <c:pt idx="1187">
                  <c:v>9.3010000000000002</c:v>
                </c:pt>
                <c:pt idx="1188">
                  <c:v>10.971</c:v>
                </c:pt>
                <c:pt idx="1189">
                  <c:v>10.291</c:v>
                </c:pt>
                <c:pt idx="1190">
                  <c:v>9.6270000000000007</c:v>
                </c:pt>
                <c:pt idx="1191">
                  <c:v>9.14</c:v>
                </c:pt>
                <c:pt idx="1192">
                  <c:v>8.98</c:v>
                </c:pt>
                <c:pt idx="1193">
                  <c:v>8.8209999999999997</c:v>
                </c:pt>
                <c:pt idx="1194">
                  <c:v>8.5060000000000002</c:v>
                </c:pt>
                <c:pt idx="1195">
                  <c:v>8.1950000000000003</c:v>
                </c:pt>
                <c:pt idx="1196">
                  <c:v>8.0410000000000004</c:v>
                </c:pt>
                <c:pt idx="1197">
                  <c:v>7.8890000000000002</c:v>
                </c:pt>
                <c:pt idx="1198">
                  <c:v>7.8890000000000002</c:v>
                </c:pt>
                <c:pt idx="1199">
                  <c:v>7.7370000000000001</c:v>
                </c:pt>
                <c:pt idx="1200">
                  <c:v>7.7370000000000001</c:v>
                </c:pt>
                <c:pt idx="1201">
                  <c:v>7.7370000000000001</c:v>
                </c:pt>
                <c:pt idx="1202">
                  <c:v>7.7370000000000001</c:v>
                </c:pt>
                <c:pt idx="1203">
                  <c:v>23.225999999999999</c:v>
                </c:pt>
                <c:pt idx="1204">
                  <c:v>21.209</c:v>
                </c:pt>
                <c:pt idx="1205">
                  <c:v>16.573</c:v>
                </c:pt>
                <c:pt idx="1206">
                  <c:v>11.843999999999999</c:v>
                </c:pt>
                <c:pt idx="1207">
                  <c:v>13.851000000000001</c:v>
                </c:pt>
                <c:pt idx="1208">
                  <c:v>11.492000000000001</c:v>
                </c:pt>
                <c:pt idx="1209">
                  <c:v>10.971</c:v>
                </c:pt>
                <c:pt idx="1210">
                  <c:v>9.9570000000000007</c:v>
                </c:pt>
                <c:pt idx="1211">
                  <c:v>9.7910000000000004</c:v>
                </c:pt>
                <c:pt idx="1212">
                  <c:v>9.4629999999999992</c:v>
                </c:pt>
                <c:pt idx="1213">
                  <c:v>9.14</c:v>
                </c:pt>
                <c:pt idx="1214">
                  <c:v>9.7910000000000004</c:v>
                </c:pt>
                <c:pt idx="1215">
                  <c:v>8.6630000000000003</c:v>
                </c:pt>
                <c:pt idx="1216">
                  <c:v>8.6630000000000003</c:v>
                </c:pt>
                <c:pt idx="1217">
                  <c:v>9.14</c:v>
                </c:pt>
                <c:pt idx="1218">
                  <c:v>8.8209999999999997</c:v>
                </c:pt>
                <c:pt idx="1219">
                  <c:v>8.6630000000000003</c:v>
                </c:pt>
                <c:pt idx="1220">
                  <c:v>8.5060000000000002</c:v>
                </c:pt>
                <c:pt idx="1221">
                  <c:v>8.1950000000000003</c:v>
                </c:pt>
                <c:pt idx="1222">
                  <c:v>8.1950000000000003</c:v>
                </c:pt>
                <c:pt idx="1223">
                  <c:v>8.0410000000000004</c:v>
                </c:pt>
                <c:pt idx="1224">
                  <c:v>7.8890000000000002</c:v>
                </c:pt>
                <c:pt idx="1225">
                  <c:v>7.8890000000000002</c:v>
                </c:pt>
                <c:pt idx="1226">
                  <c:v>7.7370000000000001</c:v>
                </c:pt>
                <c:pt idx="1227">
                  <c:v>7.7370000000000001</c:v>
                </c:pt>
                <c:pt idx="1228">
                  <c:v>7.7370000000000001</c:v>
                </c:pt>
                <c:pt idx="1229">
                  <c:v>7.5869999999999997</c:v>
                </c:pt>
                <c:pt idx="1230">
                  <c:v>7.5869999999999997</c:v>
                </c:pt>
                <c:pt idx="1231">
                  <c:v>7.5869999999999997</c:v>
                </c:pt>
                <c:pt idx="1232">
                  <c:v>7.5869999999999997</c:v>
                </c:pt>
                <c:pt idx="1233">
                  <c:v>7.4370000000000003</c:v>
                </c:pt>
                <c:pt idx="1234">
                  <c:v>7.4370000000000003</c:v>
                </c:pt>
                <c:pt idx="1235">
                  <c:v>7.4370000000000003</c:v>
                </c:pt>
                <c:pt idx="1236">
                  <c:v>7.4370000000000003</c:v>
                </c:pt>
                <c:pt idx="1237">
                  <c:v>7.2889999999999997</c:v>
                </c:pt>
                <c:pt idx="1238">
                  <c:v>7.2889999999999997</c:v>
                </c:pt>
                <c:pt idx="1239">
                  <c:v>7.2889999999999997</c:v>
                </c:pt>
                <c:pt idx="1240">
                  <c:v>7.2889999999999997</c:v>
                </c:pt>
                <c:pt idx="1241">
                  <c:v>7.2889999999999997</c:v>
                </c:pt>
                <c:pt idx="1242">
                  <c:v>7.1420000000000003</c:v>
                </c:pt>
                <c:pt idx="1243">
                  <c:v>7.1420000000000003</c:v>
                </c:pt>
                <c:pt idx="1244">
                  <c:v>6.9960000000000004</c:v>
                </c:pt>
                <c:pt idx="1245">
                  <c:v>6.9960000000000004</c:v>
                </c:pt>
                <c:pt idx="1246">
                  <c:v>6.851</c:v>
                </c:pt>
                <c:pt idx="1430">
                  <c:v>0</c:v>
                </c:pt>
                <c:pt idx="1431">
                  <c:v>26.26</c:v>
                </c:pt>
                <c:pt idx="1432">
                  <c:v>8.98</c:v>
                </c:pt>
                <c:pt idx="1433">
                  <c:v>7.8890000000000002</c:v>
                </c:pt>
                <c:pt idx="1434">
                  <c:v>7.5869999999999997</c:v>
                </c:pt>
                <c:pt idx="1435">
                  <c:v>7.5869999999999997</c:v>
                </c:pt>
                <c:pt idx="1436">
                  <c:v>7.1420000000000003</c:v>
                </c:pt>
                <c:pt idx="1437">
                  <c:v>29.931999999999999</c:v>
                </c:pt>
                <c:pt idx="1438">
                  <c:v>40.014000000000003</c:v>
                </c:pt>
                <c:pt idx="1439">
                  <c:v>17.588999999999999</c:v>
                </c:pt>
                <c:pt idx="1440">
                  <c:v>11.317</c:v>
                </c:pt>
                <c:pt idx="1441">
                  <c:v>10.122999999999999</c:v>
                </c:pt>
                <c:pt idx="1442">
                  <c:v>9.4629999999999992</c:v>
                </c:pt>
                <c:pt idx="1443">
                  <c:v>8.8209999999999997</c:v>
                </c:pt>
                <c:pt idx="1444">
                  <c:v>8.5060000000000002</c:v>
                </c:pt>
                <c:pt idx="1445">
                  <c:v>8.35</c:v>
                </c:pt>
                <c:pt idx="1446">
                  <c:v>10.971</c:v>
                </c:pt>
                <c:pt idx="1447">
                  <c:v>26.021999999999998</c:v>
                </c:pt>
                <c:pt idx="1448">
                  <c:v>10.971</c:v>
                </c:pt>
                <c:pt idx="1449">
                  <c:v>11.667</c:v>
                </c:pt>
                <c:pt idx="1450">
                  <c:v>9.9570000000000007</c:v>
                </c:pt>
                <c:pt idx="1451">
                  <c:v>9.14</c:v>
                </c:pt>
                <c:pt idx="1452">
                  <c:v>8.8209999999999997</c:v>
                </c:pt>
                <c:pt idx="1453">
                  <c:v>8.5060000000000002</c:v>
                </c:pt>
                <c:pt idx="1454">
                  <c:v>8.5060000000000002</c:v>
                </c:pt>
                <c:pt idx="1455">
                  <c:v>8.1950000000000003</c:v>
                </c:pt>
                <c:pt idx="1456">
                  <c:v>8.0410000000000004</c:v>
                </c:pt>
                <c:pt idx="1457">
                  <c:v>7.8890000000000002</c:v>
                </c:pt>
                <c:pt idx="1458">
                  <c:v>7.8890000000000002</c:v>
                </c:pt>
                <c:pt idx="1459">
                  <c:v>7.7370000000000001</c:v>
                </c:pt>
                <c:pt idx="1460">
                  <c:v>7.5869999999999997</c:v>
                </c:pt>
                <c:pt idx="1461">
                  <c:v>7.5869999999999997</c:v>
                </c:pt>
                <c:pt idx="1462">
                  <c:v>7.5869999999999997</c:v>
                </c:pt>
                <c:pt idx="1463">
                  <c:v>7.5869999999999997</c:v>
                </c:pt>
                <c:pt idx="1464">
                  <c:v>7.4370000000000003</c:v>
                </c:pt>
                <c:pt idx="1465">
                  <c:v>7.4370000000000003</c:v>
                </c:pt>
                <c:pt idx="1466">
                  <c:v>7.4370000000000003</c:v>
                </c:pt>
                <c:pt idx="1467">
                  <c:v>7.2889999999999997</c:v>
                </c:pt>
                <c:pt idx="1468">
                  <c:v>7.2889999999999997</c:v>
                </c:pt>
                <c:pt idx="1469">
                  <c:v>7.1420000000000003</c:v>
                </c:pt>
                <c:pt idx="1470">
                  <c:v>7.1420000000000003</c:v>
                </c:pt>
                <c:pt idx="1471">
                  <c:v>6.9960000000000004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8.35</c:v>
                </c:pt>
                <c:pt idx="1542">
                  <c:v>8.8209999999999997</c:v>
                </c:pt>
                <c:pt idx="1543">
                  <c:v>8.1950000000000003</c:v>
                </c:pt>
                <c:pt idx="1544">
                  <c:v>8.1950000000000003</c:v>
                </c:pt>
                <c:pt idx="1545">
                  <c:v>8.0410000000000004</c:v>
                </c:pt>
                <c:pt idx="1546">
                  <c:v>7.7370000000000001</c:v>
                </c:pt>
                <c:pt idx="1547">
                  <c:v>8.1950000000000003</c:v>
                </c:pt>
                <c:pt idx="1548">
                  <c:v>8.5060000000000002</c:v>
                </c:pt>
                <c:pt idx="1549">
                  <c:v>8.0410000000000004</c:v>
                </c:pt>
                <c:pt idx="1550">
                  <c:v>7.8890000000000002</c:v>
                </c:pt>
                <c:pt idx="1551">
                  <c:v>8.0410000000000004</c:v>
                </c:pt>
                <c:pt idx="1552">
                  <c:v>8.0410000000000004</c:v>
                </c:pt>
                <c:pt idx="1553">
                  <c:v>7.8890000000000002</c:v>
                </c:pt>
                <c:pt idx="1554">
                  <c:v>7.8890000000000002</c:v>
                </c:pt>
                <c:pt idx="1555">
                  <c:v>11.143000000000001</c:v>
                </c:pt>
                <c:pt idx="1556">
                  <c:v>13.664</c:v>
                </c:pt>
                <c:pt idx="1557">
                  <c:v>10.629</c:v>
                </c:pt>
                <c:pt idx="1558">
                  <c:v>10.459</c:v>
                </c:pt>
                <c:pt idx="1559">
                  <c:v>24.609000000000002</c:v>
                </c:pt>
                <c:pt idx="1560">
                  <c:v>30.940999999999999</c:v>
                </c:pt>
                <c:pt idx="1561">
                  <c:v>14.61</c:v>
                </c:pt>
                <c:pt idx="1562">
                  <c:v>26.021999999999998</c:v>
                </c:pt>
                <c:pt idx="1563">
                  <c:v>17.384</c:v>
                </c:pt>
                <c:pt idx="1564">
                  <c:v>12.021000000000001</c:v>
                </c:pt>
                <c:pt idx="1565">
                  <c:v>10.971</c:v>
                </c:pt>
                <c:pt idx="1566">
                  <c:v>9.7910000000000004</c:v>
                </c:pt>
                <c:pt idx="1567">
                  <c:v>9.3010000000000002</c:v>
                </c:pt>
                <c:pt idx="1568">
                  <c:v>8.98</c:v>
                </c:pt>
                <c:pt idx="1569">
                  <c:v>8.6630000000000003</c:v>
                </c:pt>
                <c:pt idx="1570">
                  <c:v>8.5060000000000002</c:v>
                </c:pt>
                <c:pt idx="1571">
                  <c:v>8.35</c:v>
                </c:pt>
                <c:pt idx="1572">
                  <c:v>8.1950000000000003</c:v>
                </c:pt>
                <c:pt idx="1573">
                  <c:v>8.35</c:v>
                </c:pt>
                <c:pt idx="1574">
                  <c:v>8.35</c:v>
                </c:pt>
                <c:pt idx="1575">
                  <c:v>8.1950000000000003</c:v>
                </c:pt>
                <c:pt idx="1576">
                  <c:v>8.0410000000000004</c:v>
                </c:pt>
                <c:pt idx="1577">
                  <c:v>8.0410000000000004</c:v>
                </c:pt>
                <c:pt idx="1578">
                  <c:v>8.1950000000000003</c:v>
                </c:pt>
                <c:pt idx="1579">
                  <c:v>8.35</c:v>
                </c:pt>
                <c:pt idx="1580">
                  <c:v>8.6630000000000003</c:v>
                </c:pt>
                <c:pt idx="1581">
                  <c:v>8.5060000000000002</c:v>
                </c:pt>
                <c:pt idx="1582">
                  <c:v>8.5060000000000002</c:v>
                </c:pt>
                <c:pt idx="1583">
                  <c:v>9.3010000000000002</c:v>
                </c:pt>
                <c:pt idx="1584">
                  <c:v>8.6630000000000003</c:v>
                </c:pt>
                <c:pt idx="1585">
                  <c:v>8.35</c:v>
                </c:pt>
                <c:pt idx="1586">
                  <c:v>8.1950000000000003</c:v>
                </c:pt>
                <c:pt idx="1587">
                  <c:v>8.0410000000000004</c:v>
                </c:pt>
                <c:pt idx="1588">
                  <c:v>8.0410000000000004</c:v>
                </c:pt>
                <c:pt idx="1589">
                  <c:v>7.8890000000000002</c:v>
                </c:pt>
                <c:pt idx="1590">
                  <c:v>7.8890000000000002</c:v>
                </c:pt>
                <c:pt idx="1591">
                  <c:v>11.667</c:v>
                </c:pt>
                <c:pt idx="1592">
                  <c:v>18.209</c:v>
                </c:pt>
                <c:pt idx="1593">
                  <c:v>10.971</c:v>
                </c:pt>
                <c:pt idx="1594">
                  <c:v>10.798999999999999</c:v>
                </c:pt>
                <c:pt idx="1595">
                  <c:v>10.459</c:v>
                </c:pt>
                <c:pt idx="1596">
                  <c:v>9.6270000000000007</c:v>
                </c:pt>
                <c:pt idx="1597">
                  <c:v>9.3010000000000002</c:v>
                </c:pt>
                <c:pt idx="1598">
                  <c:v>8.98</c:v>
                </c:pt>
                <c:pt idx="1599">
                  <c:v>8.8209999999999997</c:v>
                </c:pt>
                <c:pt idx="1600">
                  <c:v>8.98</c:v>
                </c:pt>
                <c:pt idx="1601">
                  <c:v>9.3010000000000002</c:v>
                </c:pt>
                <c:pt idx="1602">
                  <c:v>9.3010000000000002</c:v>
                </c:pt>
                <c:pt idx="1603">
                  <c:v>8.8209999999999997</c:v>
                </c:pt>
                <c:pt idx="1604">
                  <c:v>8.5060000000000002</c:v>
                </c:pt>
                <c:pt idx="1605">
                  <c:v>8.35</c:v>
                </c:pt>
                <c:pt idx="1606">
                  <c:v>8.35</c:v>
                </c:pt>
                <c:pt idx="1607">
                  <c:v>8.1950000000000003</c:v>
                </c:pt>
                <c:pt idx="1608">
                  <c:v>8.0410000000000004</c:v>
                </c:pt>
                <c:pt idx="1609">
                  <c:v>8.0410000000000004</c:v>
                </c:pt>
                <c:pt idx="1610">
                  <c:v>8.0410000000000004</c:v>
                </c:pt>
                <c:pt idx="1611">
                  <c:v>8.0410000000000004</c:v>
                </c:pt>
                <c:pt idx="1612">
                  <c:v>8.0410000000000004</c:v>
                </c:pt>
                <c:pt idx="1613">
                  <c:v>8.0410000000000004</c:v>
                </c:pt>
                <c:pt idx="1614">
                  <c:v>8.0410000000000004</c:v>
                </c:pt>
                <c:pt idx="1615">
                  <c:v>7.8890000000000002</c:v>
                </c:pt>
                <c:pt idx="1616">
                  <c:v>7.8890000000000002</c:v>
                </c:pt>
                <c:pt idx="1617">
                  <c:v>7.8890000000000002</c:v>
                </c:pt>
                <c:pt idx="1618">
                  <c:v>7.8890000000000002</c:v>
                </c:pt>
                <c:pt idx="1619">
                  <c:v>7.8890000000000002</c:v>
                </c:pt>
                <c:pt idx="1620">
                  <c:v>7.8890000000000002</c:v>
                </c:pt>
                <c:pt idx="1621">
                  <c:v>7.7370000000000001</c:v>
                </c:pt>
                <c:pt idx="1622">
                  <c:v>7.7370000000000001</c:v>
                </c:pt>
                <c:pt idx="1623">
                  <c:v>7.7370000000000001</c:v>
                </c:pt>
                <c:pt idx="1624">
                  <c:v>7.5869999999999997</c:v>
                </c:pt>
                <c:pt idx="1625">
                  <c:v>7.5869999999999997</c:v>
                </c:pt>
                <c:pt idx="1626">
                  <c:v>7.5869999999999997</c:v>
                </c:pt>
                <c:pt idx="1627">
                  <c:v>7.5869999999999997</c:v>
                </c:pt>
                <c:pt idx="1628">
                  <c:v>7.4370000000000003</c:v>
                </c:pt>
                <c:pt idx="1629">
                  <c:v>7.4370000000000003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20.77</c:v>
                </c:pt>
                <c:pt idx="1811">
                  <c:v>8.98</c:v>
                </c:pt>
                <c:pt idx="1812">
                  <c:v>8.35</c:v>
                </c:pt>
                <c:pt idx="1813">
                  <c:v>12.38</c:v>
                </c:pt>
                <c:pt idx="1814">
                  <c:v>9.7910000000000004</c:v>
                </c:pt>
                <c:pt idx="1815">
                  <c:v>10.122999999999999</c:v>
                </c:pt>
                <c:pt idx="1816">
                  <c:v>18.417000000000002</c:v>
                </c:pt>
                <c:pt idx="1817">
                  <c:v>11.492000000000001</c:v>
                </c:pt>
                <c:pt idx="1818">
                  <c:v>38.625</c:v>
                </c:pt>
                <c:pt idx="1819">
                  <c:v>25.312000000000001</c:v>
                </c:pt>
                <c:pt idx="1820">
                  <c:v>37.255000000000003</c:v>
                </c:pt>
                <c:pt idx="1821">
                  <c:v>30.940999999999999</c:v>
                </c:pt>
                <c:pt idx="1822">
                  <c:v>16.975999999999999</c:v>
                </c:pt>
                <c:pt idx="1823">
                  <c:v>16.573</c:v>
                </c:pt>
                <c:pt idx="1824">
                  <c:v>12.923999999999999</c:v>
                </c:pt>
                <c:pt idx="1825">
                  <c:v>13.664</c:v>
                </c:pt>
                <c:pt idx="1826">
                  <c:v>10.798999999999999</c:v>
                </c:pt>
                <c:pt idx="1827">
                  <c:v>9.7910000000000004</c:v>
                </c:pt>
                <c:pt idx="1828">
                  <c:v>9.4629999999999992</c:v>
                </c:pt>
                <c:pt idx="1829">
                  <c:v>9.14</c:v>
                </c:pt>
                <c:pt idx="1830">
                  <c:v>8.98</c:v>
                </c:pt>
                <c:pt idx="1831">
                  <c:v>8.98</c:v>
                </c:pt>
                <c:pt idx="1832">
                  <c:v>8.8209999999999997</c:v>
                </c:pt>
                <c:pt idx="1833">
                  <c:v>8.5060000000000002</c:v>
                </c:pt>
                <c:pt idx="1834">
                  <c:v>8.35</c:v>
                </c:pt>
                <c:pt idx="1835">
                  <c:v>8.35</c:v>
                </c:pt>
                <c:pt idx="1836">
                  <c:v>8.1950000000000003</c:v>
                </c:pt>
                <c:pt idx="1837">
                  <c:v>8.0410000000000004</c:v>
                </c:pt>
                <c:pt idx="1838">
                  <c:v>7.8890000000000002</c:v>
                </c:pt>
                <c:pt idx="1839">
                  <c:v>7.8890000000000002</c:v>
                </c:pt>
                <c:pt idx="1840">
                  <c:v>7.7370000000000001</c:v>
                </c:pt>
                <c:pt idx="1841">
                  <c:v>7.8890000000000002</c:v>
                </c:pt>
                <c:pt idx="1842">
                  <c:v>7.7370000000000001</c:v>
                </c:pt>
                <c:pt idx="1843">
                  <c:v>7.7370000000000001</c:v>
                </c:pt>
                <c:pt idx="1844">
                  <c:v>7.7370000000000001</c:v>
                </c:pt>
                <c:pt idx="1845">
                  <c:v>7.7370000000000001</c:v>
                </c:pt>
                <c:pt idx="1846">
                  <c:v>7.7370000000000001</c:v>
                </c:pt>
                <c:pt idx="1847">
                  <c:v>7.7370000000000001</c:v>
                </c:pt>
                <c:pt idx="1848">
                  <c:v>7.5869999999999997</c:v>
                </c:pt>
                <c:pt idx="1849">
                  <c:v>7.5869999999999997</c:v>
                </c:pt>
                <c:pt idx="1850">
                  <c:v>7.5869999999999997</c:v>
                </c:pt>
                <c:pt idx="1851">
                  <c:v>7.5869999999999997</c:v>
                </c:pt>
                <c:pt idx="1852">
                  <c:v>7.5869999999999997</c:v>
                </c:pt>
                <c:pt idx="1853">
                  <c:v>7.5869999999999997</c:v>
                </c:pt>
                <c:pt idx="1854">
                  <c:v>7.4370000000000003</c:v>
                </c:pt>
                <c:pt idx="1855">
                  <c:v>7.2889999999999997</c:v>
                </c:pt>
                <c:pt idx="1856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8.35</c:v>
                </c:pt>
                <c:pt idx="1911">
                  <c:v>8.1950000000000003</c:v>
                </c:pt>
                <c:pt idx="1912">
                  <c:v>8.0410000000000004</c:v>
                </c:pt>
                <c:pt idx="1913">
                  <c:v>7.8890000000000002</c:v>
                </c:pt>
                <c:pt idx="1914">
                  <c:v>7.7370000000000001</c:v>
                </c:pt>
                <c:pt idx="1915">
                  <c:v>7.5869999999999997</c:v>
                </c:pt>
                <c:pt idx="1916">
                  <c:v>7.5869999999999997</c:v>
                </c:pt>
                <c:pt idx="1917">
                  <c:v>7.5869999999999997</c:v>
                </c:pt>
                <c:pt idx="1918">
                  <c:v>9.4629999999999992</c:v>
                </c:pt>
                <c:pt idx="1919">
                  <c:v>28.196000000000002</c:v>
                </c:pt>
                <c:pt idx="1920">
                  <c:v>19.687000000000001</c:v>
                </c:pt>
                <c:pt idx="1921">
                  <c:v>10.459</c:v>
                </c:pt>
                <c:pt idx="1922">
                  <c:v>9.4629999999999992</c:v>
                </c:pt>
                <c:pt idx="1923">
                  <c:v>16.372</c:v>
                </c:pt>
                <c:pt idx="1924">
                  <c:v>14.04</c:v>
                </c:pt>
                <c:pt idx="1925">
                  <c:v>12.021000000000001</c:v>
                </c:pt>
                <c:pt idx="1926">
                  <c:v>12.38</c:v>
                </c:pt>
                <c:pt idx="1927">
                  <c:v>11.843999999999999</c:v>
                </c:pt>
                <c:pt idx="1928">
                  <c:v>10.122999999999999</c:v>
                </c:pt>
                <c:pt idx="1929">
                  <c:v>9.14</c:v>
                </c:pt>
                <c:pt idx="1930">
                  <c:v>8.8209999999999997</c:v>
                </c:pt>
                <c:pt idx="1931">
                  <c:v>8.6630000000000003</c:v>
                </c:pt>
                <c:pt idx="1932">
                  <c:v>8.35</c:v>
                </c:pt>
                <c:pt idx="1933">
                  <c:v>8.1950000000000003</c:v>
                </c:pt>
                <c:pt idx="1934">
                  <c:v>8.1950000000000003</c:v>
                </c:pt>
                <c:pt idx="1935">
                  <c:v>8.0410000000000004</c:v>
                </c:pt>
                <c:pt idx="1936">
                  <c:v>8.0410000000000004</c:v>
                </c:pt>
                <c:pt idx="1937">
                  <c:v>7.8890000000000002</c:v>
                </c:pt>
                <c:pt idx="1938">
                  <c:v>7.8890000000000002</c:v>
                </c:pt>
                <c:pt idx="1939">
                  <c:v>7.8890000000000002</c:v>
                </c:pt>
                <c:pt idx="1940">
                  <c:v>7.8890000000000002</c:v>
                </c:pt>
                <c:pt idx="1941">
                  <c:v>7.8890000000000002</c:v>
                </c:pt>
                <c:pt idx="1942">
                  <c:v>7.7370000000000001</c:v>
                </c:pt>
                <c:pt idx="1943">
                  <c:v>7.7370000000000001</c:v>
                </c:pt>
                <c:pt idx="1944">
                  <c:v>7.7370000000000001</c:v>
                </c:pt>
                <c:pt idx="1945">
                  <c:v>7.7370000000000001</c:v>
                </c:pt>
                <c:pt idx="1946">
                  <c:v>7.5869999999999997</c:v>
                </c:pt>
                <c:pt idx="1947">
                  <c:v>7.5869999999999997</c:v>
                </c:pt>
                <c:pt idx="1948">
                  <c:v>7.5869999999999997</c:v>
                </c:pt>
                <c:pt idx="1949">
                  <c:v>7.5869999999999997</c:v>
                </c:pt>
                <c:pt idx="1950">
                  <c:v>7.4370000000000003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9.6270000000000007</c:v>
                </c:pt>
                <c:pt idx="2216">
                  <c:v>8.35</c:v>
                </c:pt>
                <c:pt idx="2217">
                  <c:v>7.8890000000000002</c:v>
                </c:pt>
                <c:pt idx="2218">
                  <c:v>7.7370000000000001</c:v>
                </c:pt>
                <c:pt idx="2219">
                  <c:v>7.5869999999999997</c:v>
                </c:pt>
                <c:pt idx="2220">
                  <c:v>7.1420000000000003</c:v>
                </c:pt>
                <c:pt idx="2221">
                  <c:v>6.5650000000000004</c:v>
                </c:pt>
                <c:pt idx="2222">
                  <c:v>6.0069999999999997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8.5060000000000002</c:v>
                </c:pt>
                <c:pt idx="2239">
                  <c:v>8.0410000000000004</c:v>
                </c:pt>
                <c:pt idx="2240">
                  <c:v>8.0410000000000004</c:v>
                </c:pt>
                <c:pt idx="2241">
                  <c:v>7.8890000000000002</c:v>
                </c:pt>
                <c:pt idx="2242">
                  <c:v>7.5869999999999997</c:v>
                </c:pt>
                <c:pt idx="2243">
                  <c:v>7.5869999999999997</c:v>
                </c:pt>
                <c:pt idx="2244">
                  <c:v>7.5869999999999997</c:v>
                </c:pt>
                <c:pt idx="2245">
                  <c:v>7.1420000000000003</c:v>
                </c:pt>
                <c:pt idx="2246">
                  <c:v>6.7080000000000002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15.974</c:v>
                </c:pt>
                <c:pt idx="2268">
                  <c:v>12.38</c:v>
                </c:pt>
                <c:pt idx="2269">
                  <c:v>8.1950000000000003</c:v>
                </c:pt>
                <c:pt idx="2270">
                  <c:v>8.1950000000000003</c:v>
                </c:pt>
                <c:pt idx="2271">
                  <c:v>7.8890000000000002</c:v>
                </c:pt>
                <c:pt idx="2272">
                  <c:v>7.8890000000000002</c:v>
                </c:pt>
                <c:pt idx="2273">
                  <c:v>7.7370000000000001</c:v>
                </c:pt>
                <c:pt idx="2274">
                  <c:v>11.492000000000001</c:v>
                </c:pt>
                <c:pt idx="2275">
                  <c:v>8.8209999999999997</c:v>
                </c:pt>
                <c:pt idx="2276">
                  <c:v>8.1950000000000003</c:v>
                </c:pt>
                <c:pt idx="2277">
                  <c:v>7.8890000000000002</c:v>
                </c:pt>
                <c:pt idx="2278">
                  <c:v>7.7370000000000001</c:v>
                </c:pt>
                <c:pt idx="2279">
                  <c:v>7.7370000000000001</c:v>
                </c:pt>
                <c:pt idx="2280">
                  <c:v>7.7370000000000001</c:v>
                </c:pt>
                <c:pt idx="2281">
                  <c:v>7.5869999999999997</c:v>
                </c:pt>
                <c:pt idx="2282">
                  <c:v>7.5869999999999997</c:v>
                </c:pt>
                <c:pt idx="2283">
                  <c:v>7.5869999999999997</c:v>
                </c:pt>
                <c:pt idx="2284">
                  <c:v>7.4370000000000003</c:v>
                </c:pt>
                <c:pt idx="2285">
                  <c:v>7.4370000000000003</c:v>
                </c:pt>
                <c:pt idx="2286">
                  <c:v>6.9960000000000004</c:v>
                </c:pt>
                <c:pt idx="2287">
                  <c:v>6.7080000000000002</c:v>
                </c:pt>
                <c:pt idx="2288">
                  <c:v>6.5650000000000004</c:v>
                </c:pt>
                <c:pt idx="2289">
                  <c:v>6.2839999999999998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8.35</c:v>
                </c:pt>
                <c:pt idx="2302">
                  <c:v>7.8890000000000002</c:v>
                </c:pt>
                <c:pt idx="2303">
                  <c:v>7.5869999999999997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6F-4667-AA04-7ABAC5937CE5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CAWM!$V$3:$V$2559</c:f>
              <c:numCache>
                <c:formatCode>#,##0.000</c:formatCode>
                <c:ptCount val="2557"/>
                <c:pt idx="0">
                  <c:v>1.064630378535306E-6</c:v>
                </c:pt>
                <c:pt idx="1">
                  <c:v>1.0275053466706052E-3</c:v>
                </c:pt>
                <c:pt idx="2">
                  <c:v>2.7826503095303916E-3</c:v>
                </c:pt>
                <c:pt idx="3">
                  <c:v>7.8987206504980562E-3</c:v>
                </c:pt>
                <c:pt idx="4">
                  <c:v>2.5489072053899477E-2</c:v>
                </c:pt>
                <c:pt idx="5">
                  <c:v>4.558625492928281E-2</c:v>
                </c:pt>
                <c:pt idx="6">
                  <c:v>6.6422389015350608E-2</c:v>
                </c:pt>
                <c:pt idx="7">
                  <c:v>8.743786856093072E-2</c:v>
                </c:pt>
                <c:pt idx="8">
                  <c:v>0.10995623775007859</c:v>
                </c:pt>
                <c:pt idx="9">
                  <c:v>0.13501617912156394</c:v>
                </c:pt>
                <c:pt idx="10">
                  <c:v>0.29132119243436155</c:v>
                </c:pt>
                <c:pt idx="11">
                  <c:v>1.7881603210605286</c:v>
                </c:pt>
                <c:pt idx="12">
                  <c:v>2.1544797229549397</c:v>
                </c:pt>
                <c:pt idx="13">
                  <c:v>2.503167762637414</c:v>
                </c:pt>
                <c:pt idx="14">
                  <c:v>3.035185206387395</c:v>
                </c:pt>
                <c:pt idx="15">
                  <c:v>3.326934922403626</c:v>
                </c:pt>
                <c:pt idx="16">
                  <c:v>3.7024046354888349</c:v>
                </c:pt>
                <c:pt idx="17">
                  <c:v>4.8051819113045031</c:v>
                </c:pt>
                <c:pt idx="18">
                  <c:v>5.8330445568592006</c:v>
                </c:pt>
                <c:pt idx="19">
                  <c:v>6.2614298493186382</c:v>
                </c:pt>
                <c:pt idx="20">
                  <c:v>6.3681541326513722</c:v>
                </c:pt>
                <c:pt idx="21">
                  <c:v>6.7504941691860534</c:v>
                </c:pt>
                <c:pt idx="22">
                  <c:v>7.3597953915414625</c:v>
                </c:pt>
                <c:pt idx="23">
                  <c:v>8.9435526961764449</c:v>
                </c:pt>
                <c:pt idx="24">
                  <c:v>12.53233190835576</c:v>
                </c:pt>
                <c:pt idx="25">
                  <c:v>11.929524495626451</c:v>
                </c:pt>
                <c:pt idx="26">
                  <c:v>12.278812036863989</c:v>
                </c:pt>
                <c:pt idx="27">
                  <c:v>11.724629957793285</c:v>
                </c:pt>
                <c:pt idx="28">
                  <c:v>12.256520165049919</c:v>
                </c:pt>
                <c:pt idx="29">
                  <c:v>12.087419424583484</c:v>
                </c:pt>
                <c:pt idx="30">
                  <c:v>11.58276491635328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16.823641534684558</c:v>
                </c:pt>
                <c:pt idx="60">
                  <c:v>15.7175994117942</c:v>
                </c:pt>
                <c:pt idx="61">
                  <c:v>23.698111341895149</c:v>
                </c:pt>
                <c:pt idx="62">
                  <c:v>32.192836342836507</c:v>
                </c:pt>
                <c:pt idx="63">
                  <c:v>27.434713509282854</c:v>
                </c:pt>
                <c:pt idx="64">
                  <c:v>30.505646006580161</c:v>
                </c:pt>
                <c:pt idx="65">
                  <c:v>32.107120072865676</c:v>
                </c:pt>
                <c:pt idx="66">
                  <c:v>27.606331454956035</c:v>
                </c:pt>
                <c:pt idx="67">
                  <c:v>24.140704151797067</c:v>
                </c:pt>
                <c:pt idx="68">
                  <c:v>21.481028217288586</c:v>
                </c:pt>
                <c:pt idx="69">
                  <c:v>19.368634983788301</c:v>
                </c:pt>
                <c:pt idx="70">
                  <c:v>17.683842329309361</c:v>
                </c:pt>
                <c:pt idx="71">
                  <c:v>16.285302577414484</c:v>
                </c:pt>
                <c:pt idx="72">
                  <c:v>15.149931266094541</c:v>
                </c:pt>
                <c:pt idx="73">
                  <c:v>14.527050683912433</c:v>
                </c:pt>
                <c:pt idx="74">
                  <c:v>13.659320671229043</c:v>
                </c:pt>
                <c:pt idx="75">
                  <c:v>12.887244697229018</c:v>
                </c:pt>
                <c:pt idx="76">
                  <c:v>12.195030015557629</c:v>
                </c:pt>
                <c:pt idx="77">
                  <c:v>14.869738086929841</c:v>
                </c:pt>
                <c:pt idx="78">
                  <c:v>16.067425384867423</c:v>
                </c:pt>
                <c:pt idx="79">
                  <c:v>15.914713461051692</c:v>
                </c:pt>
                <c:pt idx="80">
                  <c:v>14.801831009405204</c:v>
                </c:pt>
                <c:pt idx="81">
                  <c:v>17.252836695705888</c:v>
                </c:pt>
                <c:pt idx="82">
                  <c:v>35.009099292041533</c:v>
                </c:pt>
                <c:pt idx="83">
                  <c:v>62.922838469332888</c:v>
                </c:pt>
                <c:pt idx="84">
                  <c:v>51.820640018628296</c:v>
                </c:pt>
                <c:pt idx="85">
                  <c:v>45.255720463110848</c:v>
                </c:pt>
                <c:pt idx="86">
                  <c:v>57.457308192351675</c:v>
                </c:pt>
                <c:pt idx="87">
                  <c:v>44.882911863730122</c:v>
                </c:pt>
                <c:pt idx="88">
                  <c:v>73.018314980198838</c:v>
                </c:pt>
                <c:pt idx="89">
                  <c:v>70.050807373532038</c:v>
                </c:pt>
                <c:pt idx="90">
                  <c:v>53.095680146173422</c:v>
                </c:pt>
                <c:pt idx="91">
                  <c:v>58.051963234730366</c:v>
                </c:pt>
                <c:pt idx="92">
                  <c:v>71.572420549776083</c:v>
                </c:pt>
                <c:pt idx="93">
                  <c:v>74.011106406853358</c:v>
                </c:pt>
                <c:pt idx="94">
                  <c:v>59.766890763816193</c:v>
                </c:pt>
                <c:pt idx="95">
                  <c:v>52.444561068335297</c:v>
                </c:pt>
                <c:pt idx="96">
                  <c:v>45.022181677802621</c:v>
                </c:pt>
                <c:pt idx="97">
                  <c:v>73.834873295652272</c:v>
                </c:pt>
                <c:pt idx="98">
                  <c:v>124.38785566158442</c:v>
                </c:pt>
                <c:pt idx="99">
                  <c:v>279.43037612604729</c:v>
                </c:pt>
                <c:pt idx="100">
                  <c:v>262.54040508043454</c:v>
                </c:pt>
                <c:pt idx="101">
                  <c:v>322.84241532623867</c:v>
                </c:pt>
                <c:pt idx="102">
                  <c:v>196.65220254243286</c:v>
                </c:pt>
                <c:pt idx="103">
                  <c:v>224.57958391890887</c:v>
                </c:pt>
                <c:pt idx="104">
                  <c:v>126.27071346712296</c:v>
                </c:pt>
                <c:pt idx="105">
                  <c:v>90.241760604680664</c:v>
                </c:pt>
                <c:pt idx="106">
                  <c:v>66.529771991112312</c:v>
                </c:pt>
                <c:pt idx="107">
                  <c:v>51.68080796890338</c:v>
                </c:pt>
                <c:pt idx="108">
                  <c:v>42.263982596564269</c:v>
                </c:pt>
                <c:pt idx="109">
                  <c:v>35.914803508148353</c:v>
                </c:pt>
                <c:pt idx="110">
                  <c:v>31.398235905549697</c:v>
                </c:pt>
                <c:pt idx="111">
                  <c:v>28.04221655886084</c:v>
                </c:pt>
                <c:pt idx="112">
                  <c:v>25.500498706832364</c:v>
                </c:pt>
                <c:pt idx="113">
                  <c:v>23.554971218191596</c:v>
                </c:pt>
                <c:pt idx="114">
                  <c:v>24.285523954537688</c:v>
                </c:pt>
                <c:pt idx="115">
                  <c:v>40.397963775098127</c:v>
                </c:pt>
                <c:pt idx="116">
                  <c:v>52.547731504484645</c:v>
                </c:pt>
                <c:pt idx="117">
                  <c:v>83.157502204298169</c:v>
                </c:pt>
                <c:pt idx="118">
                  <c:v>153.4768137582912</c:v>
                </c:pt>
                <c:pt idx="119">
                  <c:v>138.77580201460231</c:v>
                </c:pt>
                <c:pt idx="120">
                  <c:v>96.616416187634385</c:v>
                </c:pt>
                <c:pt idx="121">
                  <c:v>99.635207096784796</c:v>
                </c:pt>
                <c:pt idx="122">
                  <c:v>93.00308523154898</c:v>
                </c:pt>
                <c:pt idx="123">
                  <c:v>69.675319703701689</c:v>
                </c:pt>
                <c:pt idx="124">
                  <c:v>55.847009776815462</c:v>
                </c:pt>
                <c:pt idx="125">
                  <c:v>53.913646751741695</c:v>
                </c:pt>
                <c:pt idx="126">
                  <c:v>43.425391860334599</c:v>
                </c:pt>
                <c:pt idx="127">
                  <c:v>38.718320586271517</c:v>
                </c:pt>
                <c:pt idx="128">
                  <c:v>37.133879310724559</c:v>
                </c:pt>
                <c:pt idx="129">
                  <c:v>32.042080891271738</c:v>
                </c:pt>
                <c:pt idx="130">
                  <c:v>28.284495155240972</c:v>
                </c:pt>
                <c:pt idx="131">
                  <c:v>25.428558193554363</c:v>
                </c:pt>
                <c:pt idx="132">
                  <c:v>23.19274397789269</c:v>
                </c:pt>
                <c:pt idx="133">
                  <c:v>21.38878141190796</c:v>
                </c:pt>
                <c:pt idx="134">
                  <c:v>19.897617913246993</c:v>
                </c:pt>
                <c:pt idx="135">
                  <c:v>18.627743937033987</c:v>
                </c:pt>
                <c:pt idx="136">
                  <c:v>17.534318403453049</c:v>
                </c:pt>
                <c:pt idx="137">
                  <c:v>16.592403815907449</c:v>
                </c:pt>
                <c:pt idx="138">
                  <c:v>15.740369278484597</c:v>
                </c:pt>
                <c:pt idx="139">
                  <c:v>14.968198019163507</c:v>
                </c:pt>
                <c:pt idx="140">
                  <c:v>14.256490170857452</c:v>
                </c:pt>
                <c:pt idx="141">
                  <c:v>13.61268444289567</c:v>
                </c:pt>
                <c:pt idx="142">
                  <c:v>13.041199656852108</c:v>
                </c:pt>
                <c:pt idx="143">
                  <c:v>12.527456840534759</c:v>
                </c:pt>
                <c:pt idx="144">
                  <c:v>12.026982889628142</c:v>
                </c:pt>
                <c:pt idx="145">
                  <c:v>11.52995047306718</c:v>
                </c:pt>
                <c:pt idx="146">
                  <c:v>11.036596502257096</c:v>
                </c:pt>
                <c:pt idx="147">
                  <c:v>10.551676060273829</c:v>
                </c:pt>
                <c:pt idx="148">
                  <c:v>10.072924002453275</c:v>
                </c:pt>
                <c:pt idx="149">
                  <c:v>9.5991482659552698</c:v>
                </c:pt>
                <c:pt idx="150">
                  <c:v>9.1545568960006545</c:v>
                </c:pt>
                <c:pt idx="151">
                  <c:v>8.7137931419444339</c:v>
                </c:pt>
                <c:pt idx="152">
                  <c:v>8.2915393506117816</c:v>
                </c:pt>
                <c:pt idx="153">
                  <c:v>7.8783374503024213</c:v>
                </c:pt>
                <c:pt idx="154">
                  <c:v>7.5057849903819172</c:v>
                </c:pt>
                <c:pt idx="155">
                  <c:v>7.1420317211940967</c:v>
                </c:pt>
                <c:pt idx="156">
                  <c:v>6.7914395690567071</c:v>
                </c:pt>
                <c:pt idx="157">
                  <c:v>6.4505496879933482</c:v>
                </c:pt>
                <c:pt idx="158">
                  <c:v>6.1093081309519555</c:v>
                </c:pt>
                <c:pt idx="159">
                  <c:v>5.775595868464749</c:v>
                </c:pt>
                <c:pt idx="160">
                  <c:v>5.4630004725819887</c:v>
                </c:pt>
                <c:pt idx="161">
                  <c:v>5.1688796840489246</c:v>
                </c:pt>
                <c:pt idx="162">
                  <c:v>4.9081532747278693</c:v>
                </c:pt>
                <c:pt idx="163">
                  <c:v>4.6605987094771528</c:v>
                </c:pt>
                <c:pt idx="164">
                  <c:v>4.4077040218427568</c:v>
                </c:pt>
                <c:pt idx="165">
                  <c:v>4.1566813183452984</c:v>
                </c:pt>
                <c:pt idx="166">
                  <c:v>3.9112530420617233</c:v>
                </c:pt>
                <c:pt idx="167">
                  <c:v>3.6740204771614748</c:v>
                </c:pt>
                <c:pt idx="168">
                  <c:v>3.4464710339977884</c:v>
                </c:pt>
                <c:pt idx="169">
                  <c:v>3.2337528994339868</c:v>
                </c:pt>
                <c:pt idx="170">
                  <c:v>3.0527215548411388</c:v>
                </c:pt>
                <c:pt idx="171">
                  <c:v>2.8861604258066973</c:v>
                </c:pt>
                <c:pt idx="172">
                  <c:v>2.7273164975537729</c:v>
                </c:pt>
                <c:pt idx="173">
                  <c:v>2.5772323435682289</c:v>
                </c:pt>
                <c:pt idx="174">
                  <c:v>2.4306817192787284</c:v>
                </c:pt>
                <c:pt idx="175">
                  <c:v>2.2869173938077147</c:v>
                </c:pt>
                <c:pt idx="176">
                  <c:v>2.1485579472586158</c:v>
                </c:pt>
                <c:pt idx="177">
                  <c:v>2.0161709496568649</c:v>
                </c:pt>
                <c:pt idx="178">
                  <c:v>1.8910710371264594</c:v>
                </c:pt>
                <c:pt idx="179">
                  <c:v>1.7726805352603208</c:v>
                </c:pt>
                <c:pt idx="180">
                  <c:v>1.6616702272997379</c:v>
                </c:pt>
                <c:pt idx="181">
                  <c:v>1.5574590137358226</c:v>
                </c:pt>
                <c:pt idx="182">
                  <c:v>1.4610524668091296</c:v>
                </c:pt>
                <c:pt idx="183">
                  <c:v>1.3713697017814965</c:v>
                </c:pt>
                <c:pt idx="184">
                  <c:v>1.2885753071030643</c:v>
                </c:pt>
                <c:pt idx="185">
                  <c:v>1.2116658025794367</c:v>
                </c:pt>
                <c:pt idx="186">
                  <c:v>1.1402987158506654</c:v>
                </c:pt>
                <c:pt idx="187">
                  <c:v>1.0748226415984643</c:v>
                </c:pt>
                <c:pt idx="188">
                  <c:v>1.0141224312854233</c:v>
                </c:pt>
                <c:pt idx="189">
                  <c:v>0.95798121559984184</c:v>
                </c:pt>
                <c:pt idx="190">
                  <c:v>0.90576425512414938</c:v>
                </c:pt>
                <c:pt idx="191">
                  <c:v>0.85724629720321732</c:v>
                </c:pt>
                <c:pt idx="192">
                  <c:v>0.81211719901770218</c:v>
                </c:pt>
                <c:pt idx="193">
                  <c:v>0.77020564187126339</c:v>
                </c:pt>
                <c:pt idx="194">
                  <c:v>0.73120601126214368</c:v>
                </c:pt>
                <c:pt idx="195">
                  <c:v>0.69487055014636445</c:v>
                </c:pt>
                <c:pt idx="196">
                  <c:v>0.66106705295845569</c:v>
                </c:pt>
                <c:pt idx="197">
                  <c:v>0.63260893790869188</c:v>
                </c:pt>
                <c:pt idx="198">
                  <c:v>0.605595967233025</c:v>
                </c:pt>
                <c:pt idx="199">
                  <c:v>0.58006118315994348</c:v>
                </c:pt>
                <c:pt idx="200">
                  <c:v>0.55557208537934066</c:v>
                </c:pt>
                <c:pt idx="201">
                  <c:v>0.5321790954227501</c:v>
                </c:pt>
                <c:pt idx="202">
                  <c:v>0.5099133913039462</c:v>
                </c:pt>
                <c:pt idx="203">
                  <c:v>0.48872743617922132</c:v>
                </c:pt>
                <c:pt idx="204">
                  <c:v>0.46858316019008656</c:v>
                </c:pt>
                <c:pt idx="205">
                  <c:v>0.44952822763225747</c:v>
                </c:pt>
                <c:pt idx="206">
                  <c:v>0.43141969274626918</c:v>
                </c:pt>
                <c:pt idx="207">
                  <c:v>0.41422236749083602</c:v>
                </c:pt>
                <c:pt idx="208">
                  <c:v>0.39791299464916047</c:v>
                </c:pt>
                <c:pt idx="209">
                  <c:v>0.38244608077887926</c:v>
                </c:pt>
                <c:pt idx="210">
                  <c:v>0.36777380659693354</c:v>
                </c:pt>
                <c:pt idx="211">
                  <c:v>0.35385474776423093</c:v>
                </c:pt>
                <c:pt idx="212">
                  <c:v>0.34064078062833331</c:v>
                </c:pt>
                <c:pt idx="213">
                  <c:v>0.32809578291805036</c:v>
                </c:pt>
                <c:pt idx="214">
                  <c:v>0.31618731202749878</c:v>
                </c:pt>
                <c:pt idx="215">
                  <c:v>0.30487081474403932</c:v>
                </c:pt>
                <c:pt idx="216">
                  <c:v>0.29411059831983888</c:v>
                </c:pt>
                <c:pt idx="217">
                  <c:v>0.28387451588378398</c:v>
                </c:pt>
                <c:pt idx="218">
                  <c:v>0.27413013935966057</c:v>
                </c:pt>
                <c:pt idx="219">
                  <c:v>0.26484760289403264</c:v>
                </c:pt>
                <c:pt idx="220">
                  <c:v>0.25600018731365992</c:v>
                </c:pt>
                <c:pt idx="221">
                  <c:v>0.24756260612579192</c:v>
                </c:pt>
                <c:pt idx="222">
                  <c:v>0.2395112943368749</c:v>
                </c:pt>
                <c:pt idx="223">
                  <c:v>0.23182408912237271</c:v>
                </c:pt>
                <c:pt idx="224">
                  <c:v>0.22448029075161377</c:v>
                </c:pt>
                <c:pt idx="225">
                  <c:v>0.21746053458844211</c:v>
                </c:pt>
                <c:pt idx="226">
                  <c:v>0.21074672118678253</c:v>
                </c:pt>
                <c:pt idx="227">
                  <c:v>0.20432193199784926</c:v>
                </c:pt>
                <c:pt idx="228">
                  <c:v>0.19817035830261556</c:v>
                </c:pt>
                <c:pt idx="229">
                  <c:v>0.19227720212281088</c:v>
                </c:pt>
                <c:pt idx="230">
                  <c:v>0.18662863064654742</c:v>
                </c:pt>
                <c:pt idx="231">
                  <c:v>0.18121169827029338</c:v>
                </c:pt>
                <c:pt idx="232">
                  <c:v>0.17601428187096615</c:v>
                </c:pt>
                <c:pt idx="233">
                  <c:v>0.17102502292121693</c:v>
                </c:pt>
                <c:pt idx="234">
                  <c:v>0.16623327206254754</c:v>
                </c:pt>
                <c:pt idx="235">
                  <c:v>0.16162904283926233</c:v>
                </c:pt>
                <c:pt idx="236">
                  <c:v>0.15720294982241681</c:v>
                </c:pt>
                <c:pt idx="237">
                  <c:v>0.15294618183591577</c:v>
                </c:pt>
                <c:pt idx="238">
                  <c:v>0.14885045555450244</c:v>
                </c:pt>
                <c:pt idx="239">
                  <c:v>0.14490797910934333</c:v>
                </c:pt>
                <c:pt idx="240">
                  <c:v>0.14111141784496728</c:v>
                </c:pt>
                <c:pt idx="241">
                  <c:v>0.13745386301917245</c:v>
                </c:pt>
                <c:pt idx="242">
                  <c:v>0.13392880283063036</c:v>
                </c:pt>
                <c:pt idx="243">
                  <c:v>0.13053009557237491</c:v>
                </c:pt>
                <c:pt idx="244">
                  <c:v>0.12725194557033681</c:v>
                </c:pt>
                <c:pt idx="245">
                  <c:v>0.1240888799293977</c:v>
                </c:pt>
                <c:pt idx="246">
                  <c:v>0.12103572748598521</c:v>
                </c:pt>
                <c:pt idx="247">
                  <c:v>0.11808759931663966</c:v>
                </c:pt>
                <c:pt idx="248">
                  <c:v>0.11523987067844894</c:v>
                </c:pt>
                <c:pt idx="249">
                  <c:v>0.11248816426496906</c:v>
                </c:pt>
                <c:pt idx="250">
                  <c:v>0.10982833467499309</c:v>
                </c:pt>
                <c:pt idx="251">
                  <c:v>0.10725645399373962</c:v>
                </c:pt>
                <c:pt idx="252">
                  <c:v>0.10476879839944944</c:v>
                </c:pt>
                <c:pt idx="253">
                  <c:v>0.10236183571365633</c:v>
                </c:pt>
                <c:pt idx="254">
                  <c:v>0.10003221382076241</c:v>
                </c:pt>
                <c:pt idx="255">
                  <c:v>9.7776749889428E-2</c:v>
                </c:pt>
                <c:pt idx="256">
                  <c:v>9.5592420330802369E-2</c:v>
                </c:pt>
                <c:pt idx="257">
                  <c:v>9.3476351442706829E-2</c:v>
                </c:pt>
                <c:pt idx="258">
                  <c:v>9.1425810681143957E-2</c:v>
                </c:pt>
                <c:pt idx="259">
                  <c:v>8.9438198515035927E-2</c:v>
                </c:pt>
                <c:pt idx="260">
                  <c:v>8.7511040819749725E-2</c:v>
                </c:pt>
                <c:pt idx="261">
                  <c:v>8.5641981768960748E-2</c:v>
                </c:pt>
                <c:pt idx="262">
                  <c:v>8.382877718886253E-2</c:v>
                </c:pt>
                <c:pt idx="263">
                  <c:v>8.2069288340108584E-2</c:v>
                </c:pt>
                <c:pt idx="264">
                  <c:v>8.0361476096909371E-2</c:v>
                </c:pt>
                <c:pt idx="265">
                  <c:v>7.8703395494649026E-2</c:v>
                </c:pt>
                <c:pt idx="266">
                  <c:v>7.709319061958067E-2</c:v>
                </c:pt>
                <c:pt idx="267">
                  <c:v>7.5529089816919665E-2</c:v>
                </c:pt>
                <c:pt idx="268">
                  <c:v>7.4009401194429489E-2</c:v>
                </c:pt>
                <c:pt idx="269">
                  <c:v>7.2532508401296769E-2</c:v>
                </c:pt>
                <c:pt idx="270">
                  <c:v>7.1096866663242428E-2</c:v>
                </c:pt>
                <c:pt idx="271">
                  <c:v>6.9700999056354337E-2</c:v>
                </c:pt>
                <c:pt idx="272">
                  <c:v>6.8343493003450426E-2</c:v>
                </c:pt>
                <c:pt idx="273">
                  <c:v>6.7022996978003124E-2</c:v>
                </c:pt>
                <c:pt idx="274">
                  <c:v>6.5738217401774518E-2</c:v>
                </c:pt>
                <c:pt idx="275">
                  <c:v>6.4487915723334857E-2</c:v>
                </c:pt>
                <c:pt idx="276">
                  <c:v>6.3270905665583577E-2</c:v>
                </c:pt>
                <c:pt idx="277">
                  <c:v>6.2086050631259888E-2</c:v>
                </c:pt>
                <c:pt idx="278">
                  <c:v>6.0932261256223724E-2</c:v>
                </c:pt>
                <c:pt idx="279">
                  <c:v>5.9808493101022417E-2</c:v>
                </c:pt>
                <c:pt idx="280">
                  <c:v>5.871374447193977E-2</c:v>
                </c:pt>
                <c:pt idx="281">
                  <c:v>5.7647054363338779E-2</c:v>
                </c:pt>
                <c:pt idx="282">
                  <c:v>5.6607500513691997E-2</c:v>
                </c:pt>
                <c:pt idx="283">
                  <c:v>5.5594197568219691E-2</c:v>
                </c:pt>
                <c:pt idx="284">
                  <c:v>5.4606295341545361E-2</c:v>
                </c:pt>
                <c:pt idx="285">
                  <c:v>5.3642977174233643E-2</c:v>
                </c:pt>
                <c:pt idx="286">
                  <c:v>5.2703458377491796E-2</c:v>
                </c:pt>
                <c:pt idx="287">
                  <c:v>5.1786984760703515E-2</c:v>
                </c:pt>
                <c:pt idx="288">
                  <c:v>5.0892831236821624E-2</c:v>
                </c:pt>
                <c:pt idx="289">
                  <c:v>5.0020300500979796E-2</c:v>
                </c:pt>
                <c:pt idx="290">
                  <c:v>4.9168721777988748E-2</c:v>
                </c:pt>
                <c:pt idx="291">
                  <c:v>4.8337449634668836E-2</c:v>
                </c:pt>
                <c:pt idx="292">
                  <c:v>4.7525862853234617E-2</c:v>
                </c:pt>
                <c:pt idx="293">
                  <c:v>4.6733363362193352E-2</c:v>
                </c:pt>
                <c:pt idx="294">
                  <c:v>4.5959375221446323E-2</c:v>
                </c:pt>
                <c:pt idx="295">
                  <c:v>4.5203343658495418E-2</c:v>
                </c:pt>
                <c:pt idx="296">
                  <c:v>4.4464734152850939E-2</c:v>
                </c:pt>
                <c:pt idx="297">
                  <c:v>4.3743031565925218E-2</c:v>
                </c:pt>
                <c:pt idx="298">
                  <c:v>4.3037739313860783E-2</c:v>
                </c:pt>
                <c:pt idx="299">
                  <c:v>4.2348378580905961E-2</c:v>
                </c:pt>
                <c:pt idx="300">
                  <c:v>4.1674487571095424E-2</c:v>
                </c:pt>
                <c:pt idx="301">
                  <c:v>4.1015620796131649E-2</c:v>
                </c:pt>
                <c:pt idx="302">
                  <c:v>4.037134839749263E-2</c:v>
                </c:pt>
                <c:pt idx="303">
                  <c:v>3.974125550091092E-2</c:v>
                </c:pt>
                <c:pt idx="304">
                  <c:v>3.9124941601478141E-2</c:v>
                </c:pt>
                <c:pt idx="305">
                  <c:v>3.8522019977739082E-2</c:v>
                </c:pt>
                <c:pt idx="306">
                  <c:v>3.7932117133231129E-2</c:v>
                </c:pt>
                <c:pt idx="307">
                  <c:v>3.7354872264020372E-2</c:v>
                </c:pt>
                <c:pt idx="308">
                  <c:v>3.6789936750867738E-2</c:v>
                </c:pt>
                <c:pt idx="309">
                  <c:v>3.6236973674741525E-2</c:v>
                </c:pt>
                <c:pt idx="310">
                  <c:v>3.5695657354464019E-2</c:v>
                </c:pt>
                <c:pt idx="311">
                  <c:v>3.5165672905352004E-2</c:v>
                </c:pt>
                <c:pt idx="312">
                  <c:v>3.4646715817775606E-2</c:v>
                </c:pt>
                <c:pt idx="313">
                  <c:v>3.4138537737836101E-2</c:v>
                </c:pt>
                <c:pt idx="314">
                  <c:v>3.4021406914381019E-2</c:v>
                </c:pt>
                <c:pt idx="315">
                  <c:v>3.3783365304696319E-2</c:v>
                </c:pt>
                <c:pt idx="316">
                  <c:v>3.3469358180105102E-2</c:v>
                </c:pt>
                <c:pt idx="317">
                  <c:v>3.3104895440224907E-2</c:v>
                </c:pt>
                <c:pt idx="318">
                  <c:v>3.271006611910441E-2</c:v>
                </c:pt>
                <c:pt idx="319">
                  <c:v>3.2297638413412141E-2</c:v>
                </c:pt>
                <c:pt idx="320">
                  <c:v>3.1875055633894971E-2</c:v>
                </c:pt>
                <c:pt idx="321">
                  <c:v>3.1448508712824882E-2</c:v>
                </c:pt>
                <c:pt idx="322">
                  <c:v>3.1022477994306297E-2</c:v>
                </c:pt>
                <c:pt idx="323">
                  <c:v>3.0599432356504103E-2</c:v>
                </c:pt>
                <c:pt idx="324">
                  <c:v>3.0180846827522017E-2</c:v>
                </c:pt>
                <c:pt idx="325">
                  <c:v>2.9768592335633927E-2</c:v>
                </c:pt>
                <c:pt idx="326">
                  <c:v>2.9362272681439858E-2</c:v>
                </c:pt>
                <c:pt idx="327">
                  <c:v>2.8962406466285451E-2</c:v>
                </c:pt>
                <c:pt idx="328">
                  <c:v>2.8569293924411234E-2</c:v>
                </c:pt>
                <c:pt idx="329">
                  <c:v>2.8183061855993927E-2</c:v>
                </c:pt>
                <c:pt idx="330">
                  <c:v>2.7803748044223642E-2</c:v>
                </c:pt>
                <c:pt idx="331">
                  <c:v>2.7431319606203066E-2</c:v>
                </c:pt>
                <c:pt idx="332">
                  <c:v>2.7065725491842194E-2</c:v>
                </c:pt>
                <c:pt idx="333">
                  <c:v>2.6706873581315682E-2</c:v>
                </c:pt>
                <c:pt idx="334">
                  <c:v>2.6354601161366623E-2</c:v>
                </c:pt>
                <c:pt idx="335">
                  <c:v>2.6008779736191468E-2</c:v>
                </c:pt>
                <c:pt idx="336">
                  <c:v>2.5669287677181823E-2</c:v>
                </c:pt>
                <c:pt idx="337">
                  <c:v>2.5340506903754428E-2</c:v>
                </c:pt>
                <c:pt idx="338">
                  <c:v>2.7870401113735711E-2</c:v>
                </c:pt>
                <c:pt idx="339">
                  <c:v>3.81032765646886E-2</c:v>
                </c:pt>
                <c:pt idx="340">
                  <c:v>4.9379331595663219E-2</c:v>
                </c:pt>
                <c:pt idx="341">
                  <c:v>6.216199354912972E-2</c:v>
                </c:pt>
                <c:pt idx="342">
                  <c:v>7.5849413297362361E-2</c:v>
                </c:pt>
                <c:pt idx="343">
                  <c:v>9.2218431762184763E-2</c:v>
                </c:pt>
                <c:pt idx="344">
                  <c:v>0.11162355127092367</c:v>
                </c:pt>
                <c:pt idx="345">
                  <c:v>0.12866597073269012</c:v>
                </c:pt>
                <c:pt idx="346">
                  <c:v>0.14612128637986832</c:v>
                </c:pt>
                <c:pt idx="347">
                  <c:v>0.16724313476924918</c:v>
                </c:pt>
                <c:pt idx="348">
                  <c:v>0.19326392327542855</c:v>
                </c:pt>
                <c:pt idx="349">
                  <c:v>0.21557705329197208</c:v>
                </c:pt>
                <c:pt idx="350">
                  <c:v>0.23704616493810934</c:v>
                </c:pt>
                <c:pt idx="351">
                  <c:v>0.28755935294180435</c:v>
                </c:pt>
                <c:pt idx="352">
                  <c:v>0.35910740393753549</c:v>
                </c:pt>
                <c:pt idx="353">
                  <c:v>0.42043818450444909</c:v>
                </c:pt>
                <c:pt idx="354">
                  <c:v>0.46668931442481854</c:v>
                </c:pt>
                <c:pt idx="355">
                  <c:v>0.49993289330406243</c:v>
                </c:pt>
                <c:pt idx="356">
                  <c:v>0.59071132501970736</c:v>
                </c:pt>
                <c:pt idx="357">
                  <c:v>1.0504885073175432</c:v>
                </c:pt>
                <c:pt idx="358">
                  <c:v>1.4345165773534052</c:v>
                </c:pt>
                <c:pt idx="359">
                  <c:v>1.9054005190886774</c:v>
                </c:pt>
                <c:pt idx="360">
                  <c:v>2.1945611454824121</c:v>
                </c:pt>
                <c:pt idx="361">
                  <c:v>2.4236811048120996</c:v>
                </c:pt>
                <c:pt idx="362">
                  <c:v>2.7842365976564056</c:v>
                </c:pt>
                <c:pt idx="363">
                  <c:v>2.9802480908930078</c:v>
                </c:pt>
                <c:pt idx="364">
                  <c:v>3.1087345383253409</c:v>
                </c:pt>
                <c:pt idx="365">
                  <c:v>3.1766651482601014</c:v>
                </c:pt>
                <c:pt idx="366">
                  <c:v>3.2179680295037776</c:v>
                </c:pt>
                <c:pt idx="367">
                  <c:v>3.2121247638861328</c:v>
                </c:pt>
                <c:pt idx="368">
                  <c:v>3.1687923858072558</c:v>
                </c:pt>
                <c:pt idx="369">
                  <c:v>3.0997601965717676</c:v>
                </c:pt>
                <c:pt idx="370">
                  <c:v>3.0100644293728185</c:v>
                </c:pt>
                <c:pt idx="371">
                  <c:v>2.9269964300708682</c:v>
                </c:pt>
                <c:pt idx="372">
                  <c:v>2.8450155805547261</c:v>
                </c:pt>
                <c:pt idx="373">
                  <c:v>2.7394924880294145</c:v>
                </c:pt>
                <c:pt idx="374">
                  <c:v>2.6279691201349467</c:v>
                </c:pt>
                <c:pt idx="375">
                  <c:v>2.5038560408583992</c:v>
                </c:pt>
                <c:pt idx="376">
                  <c:v>2.3707457496419795</c:v>
                </c:pt>
                <c:pt idx="377">
                  <c:v>2.2340226943205095</c:v>
                </c:pt>
                <c:pt idx="378">
                  <c:v>2.0979059320323934</c:v>
                </c:pt>
                <c:pt idx="379">
                  <c:v>1.9657456789017871</c:v>
                </c:pt>
                <c:pt idx="380">
                  <c:v>1.8395318783546413</c:v>
                </c:pt>
                <c:pt idx="381">
                  <c:v>1.7202520976229354</c:v>
                </c:pt>
                <c:pt idx="382">
                  <c:v>1.6085581060303158</c:v>
                </c:pt>
                <c:pt idx="383">
                  <c:v>1.5046672450601577</c:v>
                </c:pt>
                <c:pt idx="384">
                  <c:v>1.4084749434817614</c:v>
                </c:pt>
                <c:pt idx="385">
                  <c:v>1.3197049588078997</c:v>
                </c:pt>
                <c:pt idx="386">
                  <c:v>1.2379445547349972</c:v>
                </c:pt>
                <c:pt idx="387">
                  <c:v>1.1627568742684542</c:v>
                </c:pt>
                <c:pt idx="388">
                  <c:v>1.0934745948409397</c:v>
                </c:pt>
                <c:pt idx="389">
                  <c:v>1.0296109089386731</c:v>
                </c:pt>
                <c:pt idx="390">
                  <c:v>0.97070718683565582</c:v>
                </c:pt>
                <c:pt idx="391">
                  <c:v>0.91636546312468592</c:v>
                </c:pt>
                <c:pt idx="392">
                  <c:v>0.86615279644605636</c:v>
                </c:pt>
                <c:pt idx="393">
                  <c:v>0.81970018828872693</c:v>
                </c:pt>
                <c:pt idx="394">
                  <c:v>0.77667152116392979</c:v>
                </c:pt>
                <c:pt idx="395">
                  <c:v>0.73674283023229148</c:v>
                </c:pt>
                <c:pt idx="396">
                  <c:v>0.70144310133922705</c:v>
                </c:pt>
                <c:pt idx="397">
                  <c:v>0.69955070321662216</c:v>
                </c:pt>
                <c:pt idx="398">
                  <c:v>0.69160164906560284</c:v>
                </c:pt>
                <c:pt idx="399">
                  <c:v>0.6809632103328519</c:v>
                </c:pt>
                <c:pt idx="400">
                  <c:v>0.68586287739830065</c:v>
                </c:pt>
                <c:pt idx="401">
                  <c:v>0.7331314162724798</c:v>
                </c:pt>
                <c:pt idx="402">
                  <c:v>0.77513167683870354</c:v>
                </c:pt>
                <c:pt idx="403">
                  <c:v>0.80885885761199727</c:v>
                </c:pt>
                <c:pt idx="404">
                  <c:v>0.83767225768541009</c:v>
                </c:pt>
                <c:pt idx="405">
                  <c:v>0.85171772044016847</c:v>
                </c:pt>
                <c:pt idx="406">
                  <c:v>0.85393428662323412</c:v>
                </c:pt>
                <c:pt idx="407">
                  <c:v>0.85461944573125093</c:v>
                </c:pt>
                <c:pt idx="408">
                  <c:v>0.85160601700617988</c:v>
                </c:pt>
                <c:pt idx="409">
                  <c:v>0.850088995443537</c:v>
                </c:pt>
                <c:pt idx="410">
                  <c:v>0.84939888132778496</c:v>
                </c:pt>
                <c:pt idx="411">
                  <c:v>0.84714732003508775</c:v>
                </c:pt>
                <c:pt idx="412">
                  <c:v>0.84310432881050623</c:v>
                </c:pt>
                <c:pt idx="413">
                  <c:v>0.83980076499741829</c:v>
                </c:pt>
                <c:pt idx="414">
                  <c:v>0.83434489798868017</c:v>
                </c:pt>
                <c:pt idx="415">
                  <c:v>0.82780020476942107</c:v>
                </c:pt>
                <c:pt idx="416">
                  <c:v>0.81374865123555384</c:v>
                </c:pt>
                <c:pt idx="417">
                  <c:v>0.79548389582988777</c:v>
                </c:pt>
                <c:pt idx="418">
                  <c:v>0.7732204388980799</c:v>
                </c:pt>
                <c:pt idx="419">
                  <c:v>0.74809766954085677</c:v>
                </c:pt>
                <c:pt idx="420">
                  <c:v>0.7232738024068921</c:v>
                </c:pt>
                <c:pt idx="421">
                  <c:v>0.7035250920292313</c:v>
                </c:pt>
                <c:pt idx="422">
                  <c:v>0.8196320786175415</c:v>
                </c:pt>
                <c:pt idx="423">
                  <c:v>0.93437698706930761</c:v>
                </c:pt>
                <c:pt idx="424">
                  <c:v>1.5021233653916037</c:v>
                </c:pt>
                <c:pt idx="425">
                  <c:v>1.752127863531199</c:v>
                </c:pt>
                <c:pt idx="426">
                  <c:v>2.3544747146619414</c:v>
                </c:pt>
                <c:pt idx="427">
                  <c:v>3.1267391106356262</c:v>
                </c:pt>
                <c:pt idx="428">
                  <c:v>4.106631024476064</c:v>
                </c:pt>
                <c:pt idx="429">
                  <c:v>4.7119286018286939</c:v>
                </c:pt>
                <c:pt idx="430">
                  <c:v>4.9371177717174337</c:v>
                </c:pt>
                <c:pt idx="431">
                  <c:v>6.990697473378308</c:v>
                </c:pt>
                <c:pt idx="432">
                  <c:v>7.8856110821690191</c:v>
                </c:pt>
                <c:pt idx="433">
                  <c:v>8.1251765263574303</c:v>
                </c:pt>
                <c:pt idx="434">
                  <c:v>8.069417668855758</c:v>
                </c:pt>
                <c:pt idx="435">
                  <c:v>8.7296829727170184</c:v>
                </c:pt>
                <c:pt idx="436">
                  <c:v>9.1676541698396861</c:v>
                </c:pt>
                <c:pt idx="437">
                  <c:v>21.103370063948212</c:v>
                </c:pt>
                <c:pt idx="438">
                  <c:v>23.184606492207767</c:v>
                </c:pt>
                <c:pt idx="439">
                  <c:v>20.938906675505926</c:v>
                </c:pt>
                <c:pt idx="440">
                  <c:v>18.8719355268233</c:v>
                </c:pt>
                <c:pt idx="441">
                  <c:v>18.063137696424963</c:v>
                </c:pt>
                <c:pt idx="442">
                  <c:v>16.584004452591795</c:v>
                </c:pt>
                <c:pt idx="443">
                  <c:v>15.323710481293785</c:v>
                </c:pt>
                <c:pt idx="444">
                  <c:v>15.483714211088227</c:v>
                </c:pt>
                <c:pt idx="445">
                  <c:v>14.426848464677271</c:v>
                </c:pt>
                <c:pt idx="446">
                  <c:v>24.510822481927715</c:v>
                </c:pt>
                <c:pt idx="447">
                  <c:v>25.00916075057523</c:v>
                </c:pt>
                <c:pt idx="448">
                  <c:v>22.059789651832737</c:v>
                </c:pt>
                <c:pt idx="449">
                  <c:v>28.158650728606386</c:v>
                </c:pt>
                <c:pt idx="450">
                  <c:v>25.391715884247898</c:v>
                </c:pt>
                <c:pt idx="451">
                  <c:v>25.412927502724557</c:v>
                </c:pt>
                <c:pt idx="452">
                  <c:v>31.471044793094332</c:v>
                </c:pt>
                <c:pt idx="453">
                  <c:v>52.732546030527459</c:v>
                </c:pt>
                <c:pt idx="454">
                  <c:v>138.21700476885545</c:v>
                </c:pt>
                <c:pt idx="455">
                  <c:v>89.064936415424071</c:v>
                </c:pt>
                <c:pt idx="456">
                  <c:v>63.84658305010533</c:v>
                </c:pt>
                <c:pt idx="457">
                  <c:v>49.092579990070448</c:v>
                </c:pt>
                <c:pt idx="458">
                  <c:v>39.659424239810612</c:v>
                </c:pt>
                <c:pt idx="459">
                  <c:v>33.211149549918382</c:v>
                </c:pt>
                <c:pt idx="460">
                  <c:v>28.587379161045199</c:v>
                </c:pt>
                <c:pt idx="461">
                  <c:v>25.176084272263736</c:v>
                </c:pt>
                <c:pt idx="462">
                  <c:v>22.994611049676177</c:v>
                </c:pt>
                <c:pt idx="463">
                  <c:v>20.916911276211547</c:v>
                </c:pt>
                <c:pt idx="464">
                  <c:v>20.830005067894277</c:v>
                </c:pt>
                <c:pt idx="465">
                  <c:v>19.166357880636166</c:v>
                </c:pt>
                <c:pt idx="466">
                  <c:v>17.793026078559599</c:v>
                </c:pt>
                <c:pt idx="467">
                  <c:v>16.64802868175823</c:v>
                </c:pt>
                <c:pt idx="468">
                  <c:v>15.707580307430392</c:v>
                </c:pt>
                <c:pt idx="469">
                  <c:v>14.920971497704462</c:v>
                </c:pt>
                <c:pt idx="470">
                  <c:v>17.854381981299024</c:v>
                </c:pt>
                <c:pt idx="471">
                  <c:v>16.638312181323723</c:v>
                </c:pt>
                <c:pt idx="472">
                  <c:v>15.624268753526589</c:v>
                </c:pt>
                <c:pt idx="473">
                  <c:v>14.751037036317031</c:v>
                </c:pt>
                <c:pt idx="474">
                  <c:v>15.640668675435634</c:v>
                </c:pt>
                <c:pt idx="475">
                  <c:v>21.27083935030269</c:v>
                </c:pt>
                <c:pt idx="476">
                  <c:v>19.253391502787469</c:v>
                </c:pt>
                <c:pt idx="477">
                  <c:v>17.642441037700355</c:v>
                </c:pt>
                <c:pt idx="478">
                  <c:v>16.352166323393686</c:v>
                </c:pt>
                <c:pt idx="479">
                  <c:v>15.275640692323915</c:v>
                </c:pt>
                <c:pt idx="480">
                  <c:v>14.334353557344706</c:v>
                </c:pt>
                <c:pt idx="481">
                  <c:v>13.518238148062608</c:v>
                </c:pt>
                <c:pt idx="482">
                  <c:v>12.773701651577193</c:v>
                </c:pt>
                <c:pt idx="483">
                  <c:v>12.105401519889403</c:v>
                </c:pt>
                <c:pt idx="484">
                  <c:v>13.835385335046009</c:v>
                </c:pt>
                <c:pt idx="485">
                  <c:v>13.015581861315777</c:v>
                </c:pt>
                <c:pt idx="486">
                  <c:v>12.273828786097363</c:v>
                </c:pt>
                <c:pt idx="487">
                  <c:v>11.61654762965939</c:v>
                </c:pt>
                <c:pt idx="488">
                  <c:v>11.003119029056796</c:v>
                </c:pt>
                <c:pt idx="489">
                  <c:v>10.439532459018739</c:v>
                </c:pt>
                <c:pt idx="490">
                  <c:v>9.9285172583052148</c:v>
                </c:pt>
                <c:pt idx="491">
                  <c:v>9.4396093518244601</c:v>
                </c:pt>
                <c:pt idx="492">
                  <c:v>8.9657625290315277</c:v>
                </c:pt>
                <c:pt idx="493">
                  <c:v>8.5006271953041583</c:v>
                </c:pt>
                <c:pt idx="494">
                  <c:v>8.0483221754169989</c:v>
                </c:pt>
                <c:pt idx="495">
                  <c:v>7.6074896248623203</c:v>
                </c:pt>
                <c:pt idx="496">
                  <c:v>7.2081227131661745</c:v>
                </c:pt>
                <c:pt idx="497">
                  <c:v>6.8185665994154689</c:v>
                </c:pt>
                <c:pt idx="498">
                  <c:v>6.4384023548825864</c:v>
                </c:pt>
                <c:pt idx="499">
                  <c:v>6.0692426516560642</c:v>
                </c:pt>
                <c:pt idx="500">
                  <c:v>5.7057914655885744</c:v>
                </c:pt>
                <c:pt idx="501">
                  <c:v>5.3525082649742766</c:v>
                </c:pt>
                <c:pt idx="502">
                  <c:v>5.0156790471162616</c:v>
                </c:pt>
                <c:pt idx="503">
                  <c:v>4.6880205513745512</c:v>
                </c:pt>
                <c:pt idx="504">
                  <c:v>4.3806597576393314</c:v>
                </c:pt>
                <c:pt idx="505">
                  <c:v>4.0848171580203347</c:v>
                </c:pt>
                <c:pt idx="506">
                  <c:v>3.8017119487990843</c:v>
                </c:pt>
                <c:pt idx="507">
                  <c:v>3.5350067112250434</c:v>
                </c:pt>
                <c:pt idx="508">
                  <c:v>3.284436280515</c:v>
                </c:pt>
                <c:pt idx="509">
                  <c:v>3.0494170457267358</c:v>
                </c:pt>
                <c:pt idx="510">
                  <c:v>2.8296330661358882</c:v>
                </c:pt>
                <c:pt idx="511">
                  <c:v>2.6315874868399978</c:v>
                </c:pt>
                <c:pt idx="512">
                  <c:v>2.4473493295542781</c:v>
                </c:pt>
                <c:pt idx="513">
                  <c:v>2.2762904385578677</c:v>
                </c:pt>
                <c:pt idx="514">
                  <c:v>2.1177330876599849</c:v>
                </c:pt>
                <c:pt idx="515">
                  <c:v>1.9712627791443316</c:v>
                </c:pt>
                <c:pt idx="516">
                  <c:v>1.8368470263642773</c:v>
                </c:pt>
                <c:pt idx="517">
                  <c:v>1.7138758061725017</c:v>
                </c:pt>
                <c:pt idx="518">
                  <c:v>1.6016369069017222</c:v>
                </c:pt>
                <c:pt idx="519">
                  <c:v>1.4981744675099271</c:v>
                </c:pt>
                <c:pt idx="520">
                  <c:v>1.4029311386552139</c:v>
                </c:pt>
                <c:pt idx="521">
                  <c:v>1.3152859769379588</c:v>
                </c:pt>
                <c:pt idx="522">
                  <c:v>1.2346073677222555</c:v>
                </c:pt>
                <c:pt idx="523">
                  <c:v>1.1603380116282089</c:v>
                </c:pt>
                <c:pt idx="524">
                  <c:v>1.0918498754156463</c:v>
                </c:pt>
                <c:pt idx="525">
                  <c:v>1.028667776264258</c:v>
                </c:pt>
                <c:pt idx="526">
                  <c:v>0.97030708885424366</c:v>
                </c:pt>
                <c:pt idx="527">
                  <c:v>0.91646747548422947</c:v>
                </c:pt>
                <c:pt idx="528">
                  <c:v>0.86749210868662485</c:v>
                </c:pt>
                <c:pt idx="529">
                  <c:v>0.84484407112830939</c:v>
                </c:pt>
                <c:pt idx="530">
                  <c:v>0.81863826541929252</c:v>
                </c:pt>
                <c:pt idx="531">
                  <c:v>0.790592083650837</c:v>
                </c:pt>
                <c:pt idx="532">
                  <c:v>0.76142589115315351</c:v>
                </c:pt>
                <c:pt idx="533">
                  <c:v>0.73168037397373797</c:v>
                </c:pt>
                <c:pt idx="534">
                  <c:v>0.70189671898342765</c:v>
                </c:pt>
                <c:pt idx="535">
                  <c:v>0.67253017271891891</c:v>
                </c:pt>
                <c:pt idx="536">
                  <c:v>0.64393889440764318</c:v>
                </c:pt>
                <c:pt idx="537">
                  <c:v>0.61629138908807712</c:v>
                </c:pt>
                <c:pt idx="538">
                  <c:v>0.58981916190410644</c:v>
                </c:pt>
                <c:pt idx="539">
                  <c:v>0.56449481916770472</c:v>
                </c:pt>
                <c:pt idx="540">
                  <c:v>0.5403707017326761</c:v>
                </c:pt>
                <c:pt idx="541">
                  <c:v>0.51740733580958409</c:v>
                </c:pt>
                <c:pt idx="542">
                  <c:v>0.49560872857144045</c:v>
                </c:pt>
                <c:pt idx="543">
                  <c:v>0.47492672038260741</c:v>
                </c:pt>
                <c:pt idx="544">
                  <c:v>0.45532474049864624</c:v>
                </c:pt>
                <c:pt idx="545">
                  <c:v>0.43675712548243795</c:v>
                </c:pt>
                <c:pt idx="546">
                  <c:v>0.41916739026176386</c:v>
                </c:pt>
                <c:pt idx="547">
                  <c:v>0.40251525926710557</c:v>
                </c:pt>
                <c:pt idx="548">
                  <c:v>0.38675851578078119</c:v>
                </c:pt>
                <c:pt idx="549">
                  <c:v>0.37182656130437763</c:v>
                </c:pt>
                <c:pt idx="550">
                  <c:v>0.35767264015965988</c:v>
                </c:pt>
                <c:pt idx="551">
                  <c:v>0.34424653776463138</c:v>
                </c:pt>
                <c:pt idx="552">
                  <c:v>0.33150775696743912</c:v>
                </c:pt>
                <c:pt idx="553">
                  <c:v>0.31941763240259852</c:v>
                </c:pt>
                <c:pt idx="554">
                  <c:v>0.30793563287259024</c:v>
                </c:pt>
                <c:pt idx="555">
                  <c:v>0.29702301096240014</c:v>
                </c:pt>
                <c:pt idx="556">
                  <c:v>0.28664256863721244</c:v>
                </c:pt>
                <c:pt idx="557">
                  <c:v>0.27676279457771386</c:v>
                </c:pt>
                <c:pt idx="558">
                  <c:v>0.26735406845464066</c:v>
                </c:pt>
                <c:pt idx="559">
                  <c:v>0.25838893326027562</c:v>
                </c:pt>
                <c:pt idx="560">
                  <c:v>0.24984140035510055</c:v>
                </c:pt>
                <c:pt idx="561">
                  <c:v>0.24168676589785545</c:v>
                </c:pt>
                <c:pt idx="562">
                  <c:v>0.23390511609514256</c:v>
                </c:pt>
                <c:pt idx="563">
                  <c:v>0.22874337643736029</c:v>
                </c:pt>
                <c:pt idx="564">
                  <c:v>0.22327409555588437</c:v>
                </c:pt>
                <c:pt idx="565">
                  <c:v>0.21761119104706997</c:v>
                </c:pt>
                <c:pt idx="566">
                  <c:v>0.21203189263246053</c:v>
                </c:pt>
                <c:pt idx="567">
                  <c:v>0.20640050300500426</c:v>
                </c:pt>
                <c:pt idx="568">
                  <c:v>0.20079119239464935</c:v>
                </c:pt>
                <c:pt idx="569">
                  <c:v>0.19525623001654338</c:v>
                </c:pt>
                <c:pt idx="570">
                  <c:v>0.18983158178693277</c:v>
                </c:pt>
                <c:pt idx="571">
                  <c:v>0.18454117827066172</c:v>
                </c:pt>
                <c:pt idx="572">
                  <c:v>0.17940013598551505</c:v>
                </c:pt>
                <c:pt idx="573">
                  <c:v>0.17441716978813521</c:v>
                </c:pt>
                <c:pt idx="574">
                  <c:v>0.16959638818090222</c:v>
                </c:pt>
                <c:pt idx="575">
                  <c:v>0.16493866888561151</c:v>
                </c:pt>
                <c:pt idx="576">
                  <c:v>0.16044261846448554</c:v>
                </c:pt>
                <c:pt idx="577">
                  <c:v>0.15610302196716397</c:v>
                </c:pt>
                <c:pt idx="578">
                  <c:v>0.15191729458643463</c:v>
                </c:pt>
                <c:pt idx="579">
                  <c:v>0.14788090926370245</c:v>
                </c:pt>
                <c:pt idx="580">
                  <c:v>0.14398911078491158</c:v>
                </c:pt>
                <c:pt idx="581">
                  <c:v>0.14023668688144439</c:v>
                </c:pt>
                <c:pt idx="582">
                  <c:v>0.13661828070199833</c:v>
                </c:pt>
                <c:pt idx="583">
                  <c:v>0.13312924760607645</c:v>
                </c:pt>
                <c:pt idx="584">
                  <c:v>0.12976406879790264</c:v>
                </c:pt>
                <c:pt idx="585">
                  <c:v>0.12651654461401615</c:v>
                </c:pt>
                <c:pt idx="586">
                  <c:v>0.12338190223297596</c:v>
                </c:pt>
                <c:pt idx="587">
                  <c:v>0.12035512218005842</c:v>
                </c:pt>
                <c:pt idx="588">
                  <c:v>0.11743166301053308</c:v>
                </c:pt>
                <c:pt idx="589">
                  <c:v>0.11460712787854881</c:v>
                </c:pt>
                <c:pt idx="590">
                  <c:v>0.11187733881315039</c:v>
                </c:pt>
                <c:pt idx="591">
                  <c:v>0.1092382851876188</c:v>
                </c:pt>
                <c:pt idx="592">
                  <c:v>0.10668615535319567</c:v>
                </c:pt>
                <c:pt idx="593">
                  <c:v>0.10421731860854455</c:v>
                </c:pt>
                <c:pt idx="594">
                  <c:v>0.10182831890021492</c:v>
                </c:pt>
                <c:pt idx="595">
                  <c:v>9.9515867985473544E-2</c:v>
                </c:pt>
                <c:pt idx="596">
                  <c:v>9.7276836605477382E-2</c:v>
                </c:pt>
                <c:pt idx="597">
                  <c:v>9.510824990332914E-2</c:v>
                </c:pt>
                <c:pt idx="598">
                  <c:v>9.3007273002742141E-2</c:v>
                </c:pt>
                <c:pt idx="599">
                  <c:v>9.0971210335640665E-2</c:v>
                </c:pt>
                <c:pt idx="600">
                  <c:v>8.8997495795479928E-2</c:v>
                </c:pt>
                <c:pt idx="601">
                  <c:v>8.7083685733051364E-2</c:v>
                </c:pt>
                <c:pt idx="602">
                  <c:v>8.5227452337152163E-2</c:v>
                </c:pt>
                <c:pt idx="603">
                  <c:v>8.3426577357495701E-2</c:v>
                </c:pt>
                <c:pt idx="604">
                  <c:v>8.1678946169510047E-2</c:v>
                </c:pt>
                <c:pt idx="605">
                  <c:v>7.9982542186750313E-2</c:v>
                </c:pt>
                <c:pt idx="606">
                  <c:v>7.833544154115693E-2</c:v>
                </c:pt>
                <c:pt idx="607">
                  <c:v>7.6735808158917063E-2</c:v>
                </c:pt>
                <c:pt idx="608">
                  <c:v>7.5181888978829201E-2</c:v>
                </c:pt>
                <c:pt idx="609">
                  <c:v>7.3672009794566853E-2</c:v>
                </c:pt>
                <c:pt idx="610">
                  <c:v>7.2204570969051959E-2</c:v>
                </c:pt>
                <c:pt idx="611">
                  <c:v>7.0778043446624E-2</c:v>
                </c:pt>
                <c:pt idx="612">
                  <c:v>6.9390965220712045E-2</c:v>
                </c:pt>
                <c:pt idx="613">
                  <c:v>6.8041937842422073E-2</c:v>
                </c:pt>
                <c:pt idx="614">
                  <c:v>6.6729623178352654E-2</c:v>
                </c:pt>
                <c:pt idx="615">
                  <c:v>6.5452740356132424E-2</c:v>
                </c:pt>
                <c:pt idx="616">
                  <c:v>6.4210062886080693E-2</c:v>
                </c:pt>
                <c:pt idx="617">
                  <c:v>6.3000415947985958E-2</c:v>
                </c:pt>
                <c:pt idx="618">
                  <c:v>6.1822673832613063E-2</c:v>
                </c:pt>
                <c:pt idx="619">
                  <c:v>6.0675757528383382E-2</c:v>
                </c:pt>
                <c:pt idx="620">
                  <c:v>5.9558632444049332E-2</c:v>
                </c:pt>
                <c:pt idx="621">
                  <c:v>5.8470306255820829E-2</c:v>
                </c:pt>
                <c:pt idx="622">
                  <c:v>5.7409826879868897E-2</c:v>
                </c:pt>
                <c:pt idx="623">
                  <c:v>5.6376280551794819E-2</c:v>
                </c:pt>
                <c:pt idx="624">
                  <c:v>5.5368790012256884E-2</c:v>
                </c:pt>
                <c:pt idx="625">
                  <c:v>5.4386512791982464E-2</c:v>
                </c:pt>
                <c:pt idx="626">
                  <c:v>5.3428639588555621E-2</c:v>
                </c:pt>
                <c:pt idx="627">
                  <c:v>5.2494392730341691E-2</c:v>
                </c:pt>
                <c:pt idx="628">
                  <c:v>5.1583024722058148E-2</c:v>
                </c:pt>
                <c:pt idx="629">
                  <c:v>5.0693816867142423E-2</c:v>
                </c:pt>
                <c:pt idx="630">
                  <c:v>4.982607796230408E-2</c:v>
                </c:pt>
                <c:pt idx="631">
                  <c:v>4.8979143060027361E-2</c:v>
                </c:pt>
                <c:pt idx="632">
                  <c:v>4.8152372295025649E-2</c:v>
                </c:pt>
                <c:pt idx="633">
                  <c:v>4.7345149770927297E-2</c:v>
                </c:pt>
                <c:pt idx="634">
                  <c:v>4.655688250370571E-2</c:v>
                </c:pt>
                <c:pt idx="635">
                  <c:v>4.5786999418593405E-2</c:v>
                </c:pt>
                <c:pt idx="636">
                  <c:v>4.5034950397427796E-2</c:v>
                </c:pt>
                <c:pt idx="637">
                  <c:v>4.4300205373569511E-2</c:v>
                </c:pt>
                <c:pt idx="638">
                  <c:v>4.3582253471714523E-2</c:v>
                </c:pt>
                <c:pt idx="639">
                  <c:v>4.2880602190087519E-2</c:v>
                </c:pt>
                <c:pt idx="640">
                  <c:v>4.2194776622662862E-2</c:v>
                </c:pt>
                <c:pt idx="641">
                  <c:v>4.1524318719202813E-2</c:v>
                </c:pt>
                <c:pt idx="642">
                  <c:v>4.0868786581045709E-2</c:v>
                </c:pt>
                <c:pt idx="643">
                  <c:v>4.0227753790683149E-2</c:v>
                </c:pt>
                <c:pt idx="644">
                  <c:v>3.9600808773307641E-2</c:v>
                </c:pt>
                <c:pt idx="645">
                  <c:v>3.8987554188607242E-2</c:v>
                </c:pt>
                <c:pt idx="646">
                  <c:v>3.8387606351192281E-2</c:v>
                </c:pt>
                <c:pt idx="647">
                  <c:v>3.7800594678132501E-2</c:v>
                </c:pt>
                <c:pt idx="648">
                  <c:v>3.7226161162174497E-2</c:v>
                </c:pt>
                <c:pt idx="649">
                  <c:v>3.666395986929321E-2</c:v>
                </c:pt>
                <c:pt idx="650">
                  <c:v>3.6113656459308439E-2</c:v>
                </c:pt>
                <c:pt idx="651">
                  <c:v>3.5574927728372785E-2</c:v>
                </c:pt>
                <c:pt idx="652">
                  <c:v>3.5047461172203996E-2</c:v>
                </c:pt>
                <c:pt idx="653">
                  <c:v>3.4530954569002237E-2</c:v>
                </c:pt>
                <c:pt idx="654">
                  <c:v>3.4025115581049342E-2</c:v>
                </c:pt>
                <c:pt idx="655">
                  <c:v>3.3529661374047018E-2</c:v>
                </c:pt>
                <c:pt idx="656">
                  <c:v>3.3044318253302625E-2</c:v>
                </c:pt>
                <c:pt idx="657">
                  <c:v>3.2568821315920898E-2</c:v>
                </c:pt>
                <c:pt idx="658">
                  <c:v>3.2102914118206947E-2</c:v>
                </c:pt>
                <c:pt idx="659">
                  <c:v>3.1646348357529906E-2</c:v>
                </c:pt>
                <c:pt idx="660">
                  <c:v>3.1198883567938224E-2</c:v>
                </c:pt>
                <c:pt idx="661">
                  <c:v>3.0760286828854282E-2</c:v>
                </c:pt>
                <c:pt idx="662">
                  <c:v>3.033033248621618E-2</c:v>
                </c:pt>
                <c:pt idx="663">
                  <c:v>2.9908801885464433E-2</c:v>
                </c:pt>
                <c:pt idx="664">
                  <c:v>2.9495483115807013E-2</c:v>
                </c:pt>
                <c:pt idx="665">
                  <c:v>2.9090170765224525E-2</c:v>
                </c:pt>
                <c:pt idx="666">
                  <c:v>2.8692665685706536E-2</c:v>
                </c:pt>
                <c:pt idx="667">
                  <c:v>2.8302774768236647E-2</c:v>
                </c:pt>
                <c:pt idx="668">
                  <c:v>2.7920310727069846E-2</c:v>
                </c:pt>
                <c:pt idx="669">
                  <c:v>2.7545091892868113E-2</c:v>
                </c:pt>
                <c:pt idx="670">
                  <c:v>2.7176942014284503E-2</c:v>
                </c:pt>
                <c:pt idx="671">
                  <c:v>2.6815690067605997E-2</c:v>
                </c:pt>
                <c:pt idx="672">
                  <c:v>2.6461170074085057E-2</c:v>
                </c:pt>
                <c:pt idx="673">
                  <c:v>2.6113220924610218E-2</c:v>
                </c:pt>
                <c:pt idx="674">
                  <c:v>2.5771686211382181E-2</c:v>
                </c:pt>
                <c:pt idx="675">
                  <c:v>2.5436414066279316E-2</c:v>
                </c:pt>
                <c:pt idx="676">
                  <c:v>2.5107257005613486E-2</c:v>
                </c:pt>
                <c:pt idx="677">
                  <c:v>2.4784071780989052E-2</c:v>
                </c:pt>
                <c:pt idx="678">
                  <c:v>2.446671923599639E-2</c:v>
                </c:pt>
                <c:pt idx="679">
                  <c:v>2.4155064168480334E-2</c:v>
                </c:pt>
                <c:pt idx="680">
                  <c:v>2.3848975198139739E-2</c:v>
                </c:pt>
                <c:pt idx="681">
                  <c:v>2.3548324639224866E-2</c:v>
                </c:pt>
                <c:pt idx="682">
                  <c:v>2.3252988378110906E-2</c:v>
                </c:pt>
                <c:pt idx="683">
                  <c:v>2.2962845755536612E-2</c:v>
                </c:pt>
                <c:pt idx="684">
                  <c:v>2.2677779453307959E-2</c:v>
                </c:pt>
                <c:pt idx="685">
                  <c:v>2.2397675385274735E-2</c:v>
                </c:pt>
                <c:pt idx="686">
                  <c:v>2.2122422592398615E-2</c:v>
                </c:pt>
                <c:pt idx="687">
                  <c:v>2.1851913141739412E-2</c:v>
                </c:pt>
                <c:pt idx="688">
                  <c:v>2.1586042029194025E-2</c:v>
                </c:pt>
                <c:pt idx="689">
                  <c:v>2.1324707085830574E-2</c:v>
                </c:pt>
                <c:pt idx="690">
                  <c:v>2.106780888766804E-2</c:v>
                </c:pt>
                <c:pt idx="691">
                  <c:v>2.0815250668757841E-2</c:v>
                </c:pt>
                <c:pt idx="692">
                  <c:v>2.0566938237431151E-2</c:v>
                </c:pt>
                <c:pt idx="693">
                  <c:v>2.0322780214381587E-2</c:v>
                </c:pt>
                <c:pt idx="694">
                  <c:v>2.0142809393722753E-2</c:v>
                </c:pt>
                <c:pt idx="695">
                  <c:v>1.9953729971906007E-2</c:v>
                </c:pt>
                <c:pt idx="696">
                  <c:v>1.9752404827537273E-2</c:v>
                </c:pt>
                <c:pt idx="697">
                  <c:v>1.954535630931176E-2</c:v>
                </c:pt>
                <c:pt idx="698">
                  <c:v>1.9340779317946671E-2</c:v>
                </c:pt>
                <c:pt idx="699">
                  <c:v>1.9133286756914985E-2</c:v>
                </c:pt>
                <c:pt idx="700">
                  <c:v>1.8925906507106575E-2</c:v>
                </c:pt>
                <c:pt idx="701">
                  <c:v>1.8717875092554029E-2</c:v>
                </c:pt>
                <c:pt idx="702">
                  <c:v>1.8510402949511853E-2</c:v>
                </c:pt>
                <c:pt idx="703">
                  <c:v>1.8304385084530625E-2</c:v>
                </c:pt>
                <c:pt idx="704">
                  <c:v>1.8100289543397811E-2</c:v>
                </c:pt>
                <c:pt idx="705">
                  <c:v>1.7898480083652978E-2</c:v>
                </c:pt>
                <c:pt idx="706">
                  <c:v>1.769921815144284E-2</c:v>
                </c:pt>
                <c:pt idx="707">
                  <c:v>1.7502616327273134E-2</c:v>
                </c:pt>
                <c:pt idx="708">
                  <c:v>1.730876322756221E-2</c:v>
                </c:pt>
                <c:pt idx="709">
                  <c:v>1.7117702695683142E-2</c:v>
                </c:pt>
                <c:pt idx="710">
                  <c:v>1.6929467989216043E-2</c:v>
                </c:pt>
                <c:pt idx="711">
                  <c:v>1.6744024652363531E-2</c:v>
                </c:pt>
                <c:pt idx="712">
                  <c:v>1.6561352572999417E-2</c:v>
                </c:pt>
                <c:pt idx="713">
                  <c:v>1.6381421558163668E-2</c:v>
                </c:pt>
                <c:pt idx="714">
                  <c:v>1.6204194783063532E-2</c:v>
                </c:pt>
                <c:pt idx="715">
                  <c:v>1.6029631477071198E-2</c:v>
                </c:pt>
                <c:pt idx="716">
                  <c:v>1.5857687595766116E-2</c:v>
                </c:pt>
                <c:pt idx="717">
                  <c:v>1.5688318066297686E-2</c:v>
                </c:pt>
                <c:pt idx="718">
                  <c:v>1.5521477144467319E-2</c:v>
                </c:pt>
                <c:pt idx="719">
                  <c:v>1.5357118953989578E-2</c:v>
                </c:pt>
                <c:pt idx="720">
                  <c:v>1.519519785269796E-2</c:v>
                </c:pt>
                <c:pt idx="721">
                  <c:v>1.5035668793800893E-2</c:v>
                </c:pt>
                <c:pt idx="722">
                  <c:v>1.4878487300671945E-2</c:v>
                </c:pt>
                <c:pt idx="723">
                  <c:v>1.472360957661467E-2</c:v>
                </c:pt>
                <c:pt idx="724">
                  <c:v>1.4570992478578772E-2</c:v>
                </c:pt>
                <c:pt idx="725">
                  <c:v>1.4420593853287186E-2</c:v>
                </c:pt>
                <c:pt idx="726">
                  <c:v>1.4272372470764525E-2</c:v>
                </c:pt>
                <c:pt idx="727">
                  <c:v>1.4126288017555055E-2</c:v>
                </c:pt>
                <c:pt idx="728">
                  <c:v>1.3982301019304144E-2</c:v>
                </c:pt>
                <c:pt idx="729">
                  <c:v>1.3842641032988766E-2</c:v>
                </c:pt>
                <c:pt idx="730">
                  <c:v>1.4890952310416436E-2</c:v>
                </c:pt>
                <c:pt idx="731">
                  <c:v>1.5638979867311692E-2</c:v>
                </c:pt>
                <c:pt idx="732">
                  <c:v>1.6148572162296579E-2</c:v>
                </c:pt>
                <c:pt idx="733">
                  <c:v>1.6462825160627838E-2</c:v>
                </c:pt>
                <c:pt idx="734">
                  <c:v>1.6678547043526795E-2</c:v>
                </c:pt>
                <c:pt idx="735">
                  <c:v>1.6856559389447752E-2</c:v>
                </c:pt>
                <c:pt idx="736">
                  <c:v>1.7474861540289002E-2</c:v>
                </c:pt>
                <c:pt idx="737">
                  <c:v>2.6239096293601535E-2</c:v>
                </c:pt>
                <c:pt idx="738">
                  <c:v>3.6117708218144036E-2</c:v>
                </c:pt>
                <c:pt idx="739">
                  <c:v>4.5532592482707322E-2</c:v>
                </c:pt>
                <c:pt idx="740">
                  <c:v>5.3133471511575013E-2</c:v>
                </c:pt>
                <c:pt idx="741">
                  <c:v>5.915940989337768E-2</c:v>
                </c:pt>
                <c:pt idx="742">
                  <c:v>6.3511968731302118E-2</c:v>
                </c:pt>
                <c:pt idx="743">
                  <c:v>6.6356585301622945E-2</c:v>
                </c:pt>
                <c:pt idx="744">
                  <c:v>6.8109346655683523E-2</c:v>
                </c:pt>
                <c:pt idx="745">
                  <c:v>6.9035831684949478E-2</c:v>
                </c:pt>
                <c:pt idx="746">
                  <c:v>6.9375615269335361E-2</c:v>
                </c:pt>
                <c:pt idx="747">
                  <c:v>6.9252555268706731E-2</c:v>
                </c:pt>
                <c:pt idx="748">
                  <c:v>6.90170845071605E-2</c:v>
                </c:pt>
                <c:pt idx="749">
                  <c:v>7.008161344803461E-2</c:v>
                </c:pt>
                <c:pt idx="750">
                  <c:v>0.10104168527087366</c:v>
                </c:pt>
                <c:pt idx="751">
                  <c:v>0.13989780172052432</c:v>
                </c:pt>
                <c:pt idx="752">
                  <c:v>0.17606618151515729</c:v>
                </c:pt>
                <c:pt idx="753">
                  <c:v>0.20458148567249429</c:v>
                </c:pt>
                <c:pt idx="754">
                  <c:v>0.22572651217366527</c:v>
                </c:pt>
                <c:pt idx="755">
                  <c:v>0.23999942901311869</c:v>
                </c:pt>
                <c:pt idx="756">
                  <c:v>0.24854638730543302</c:v>
                </c:pt>
                <c:pt idx="757">
                  <c:v>0.25257659557369228</c:v>
                </c:pt>
                <c:pt idx="758">
                  <c:v>0.25319830964926299</c:v>
                </c:pt>
                <c:pt idx="759">
                  <c:v>0.25135460256197856</c:v>
                </c:pt>
                <c:pt idx="760">
                  <c:v>0.24802993977895654</c:v>
                </c:pt>
                <c:pt idx="761">
                  <c:v>0.24370417949004575</c:v>
                </c:pt>
                <c:pt idx="762">
                  <c:v>0.23858490706106475</c:v>
                </c:pt>
                <c:pt idx="763">
                  <c:v>0.23296113579702171</c:v>
                </c:pt>
                <c:pt idx="764">
                  <c:v>0.22704581719838243</c:v>
                </c:pt>
                <c:pt idx="765">
                  <c:v>0.22101140592734736</c:v>
                </c:pt>
                <c:pt idx="766">
                  <c:v>0.21498490285811458</c:v>
                </c:pt>
                <c:pt idx="767">
                  <c:v>0.20910446679799435</c:v>
                </c:pt>
                <c:pt idx="768">
                  <c:v>0.20341121256905736</c:v>
                </c:pt>
                <c:pt idx="769">
                  <c:v>0.19788020790591712</c:v>
                </c:pt>
                <c:pt idx="770">
                  <c:v>0.19257297088009834</c:v>
                </c:pt>
                <c:pt idx="771">
                  <c:v>0.19024336875202044</c:v>
                </c:pt>
                <c:pt idx="772">
                  <c:v>0.19314306439608778</c:v>
                </c:pt>
                <c:pt idx="773">
                  <c:v>0.22105056384003596</c:v>
                </c:pt>
                <c:pt idx="774">
                  <c:v>0.31166589756023211</c:v>
                </c:pt>
                <c:pt idx="775">
                  <c:v>0.39174480183255045</c:v>
                </c:pt>
                <c:pt idx="776">
                  <c:v>0.45877960664475964</c:v>
                </c:pt>
                <c:pt idx="777">
                  <c:v>0.51797119147510129</c:v>
                </c:pt>
                <c:pt idx="778">
                  <c:v>0.57514580070597898</c:v>
                </c:pt>
                <c:pt idx="779">
                  <c:v>0.6328945213031959</c:v>
                </c:pt>
                <c:pt idx="780">
                  <c:v>0.68994844940630118</c:v>
                </c:pt>
                <c:pt idx="781">
                  <c:v>0.7303248592530367</c:v>
                </c:pt>
                <c:pt idx="782">
                  <c:v>0.75762872223925704</c:v>
                </c:pt>
                <c:pt idx="783">
                  <c:v>0.78649336027372119</c:v>
                </c:pt>
                <c:pt idx="784">
                  <c:v>0.81166503262414236</c:v>
                </c:pt>
                <c:pt idx="785">
                  <c:v>0.82338937102381704</c:v>
                </c:pt>
                <c:pt idx="786">
                  <c:v>0.8227331530881512</c:v>
                </c:pt>
                <c:pt idx="787">
                  <c:v>0.81246188486953408</c:v>
                </c:pt>
                <c:pt idx="788">
                  <c:v>0.79508382748058892</c:v>
                </c:pt>
                <c:pt idx="789">
                  <c:v>0.77436661342164637</c:v>
                </c:pt>
                <c:pt idx="790">
                  <c:v>0.75411195197049719</c:v>
                </c:pt>
                <c:pt idx="791">
                  <c:v>0.7355515443759858</c:v>
                </c:pt>
                <c:pt idx="792">
                  <c:v>0.72867132577753213</c:v>
                </c:pt>
                <c:pt idx="793">
                  <c:v>0.72160193227013147</c:v>
                </c:pt>
                <c:pt idx="794">
                  <c:v>0.71192567681069219</c:v>
                </c:pt>
                <c:pt idx="795">
                  <c:v>0.70043982211519851</c:v>
                </c:pt>
                <c:pt idx="796">
                  <c:v>0.68950974637401519</c:v>
                </c:pt>
                <c:pt idx="797">
                  <c:v>0.6849710435195776</c:v>
                </c:pt>
                <c:pt idx="798">
                  <c:v>0.69868280527328885</c:v>
                </c:pt>
                <c:pt idx="799">
                  <c:v>0.71145842140939175</c:v>
                </c:pt>
                <c:pt idx="800">
                  <c:v>0.73163266926885562</c:v>
                </c:pt>
                <c:pt idx="801">
                  <c:v>0.77597456323849334</c:v>
                </c:pt>
                <c:pt idx="802">
                  <c:v>0.82807430418522754</c:v>
                </c:pt>
                <c:pt idx="803">
                  <c:v>0.87144790269592298</c:v>
                </c:pt>
                <c:pt idx="804">
                  <c:v>0.96790349946578769</c:v>
                </c:pt>
                <c:pt idx="805">
                  <c:v>1.081469427148533</c:v>
                </c:pt>
                <c:pt idx="806">
                  <c:v>1.1698277756522231</c:v>
                </c:pt>
                <c:pt idx="807">
                  <c:v>1.2524498981452421</c:v>
                </c:pt>
                <c:pt idx="808">
                  <c:v>1.3387910251745512</c:v>
                </c:pt>
                <c:pt idx="809">
                  <c:v>1.5467174459501465</c:v>
                </c:pt>
                <c:pt idx="810">
                  <c:v>1.7119949828882923</c:v>
                </c:pt>
                <c:pt idx="811">
                  <c:v>1.9116253165058033</c:v>
                </c:pt>
                <c:pt idx="812">
                  <c:v>2.052794719882475</c:v>
                </c:pt>
                <c:pt idx="813">
                  <c:v>2.166117010798069</c:v>
                </c:pt>
                <c:pt idx="814">
                  <c:v>2.2670355143147516</c:v>
                </c:pt>
                <c:pt idx="815">
                  <c:v>2.3392500351993286</c:v>
                </c:pt>
                <c:pt idx="816">
                  <c:v>2.4180197701576578</c:v>
                </c:pt>
                <c:pt idx="817">
                  <c:v>2.875593111975201</c:v>
                </c:pt>
                <c:pt idx="818">
                  <c:v>4.3181293005964934</c:v>
                </c:pt>
                <c:pt idx="819">
                  <c:v>4.8365740638806782</c:v>
                </c:pt>
                <c:pt idx="820">
                  <c:v>5.5056289095761803</c:v>
                </c:pt>
                <c:pt idx="821">
                  <c:v>5.6118933332345993</c:v>
                </c:pt>
                <c:pt idx="822">
                  <c:v>5.6879139669471055</c:v>
                </c:pt>
                <c:pt idx="823">
                  <c:v>5.7038433534068194</c:v>
                </c:pt>
                <c:pt idx="824">
                  <c:v>5.6794523028379569</c:v>
                </c:pt>
                <c:pt idx="825">
                  <c:v>5.6083162425520179</c:v>
                </c:pt>
                <c:pt idx="826">
                  <c:v>5.494143641385179</c:v>
                </c:pt>
                <c:pt idx="827">
                  <c:v>5.3398738418066101</c:v>
                </c:pt>
                <c:pt idx="828">
                  <c:v>5.1604603076264919</c:v>
                </c:pt>
                <c:pt idx="829">
                  <c:v>4.9651118414484925</c:v>
                </c:pt>
                <c:pt idx="830">
                  <c:v>4.7946824900701213</c:v>
                </c:pt>
                <c:pt idx="831">
                  <c:v>4.6269849476239164</c:v>
                </c:pt>
                <c:pt idx="832">
                  <c:v>4.439425773564345</c:v>
                </c:pt>
                <c:pt idx="833">
                  <c:v>4.2344475479241606</c:v>
                </c:pt>
                <c:pt idx="834">
                  <c:v>4.0251393491680822</c:v>
                </c:pt>
                <c:pt idx="835">
                  <c:v>3.8119800700086435</c:v>
                </c:pt>
                <c:pt idx="836">
                  <c:v>3.61111546440894</c:v>
                </c:pt>
                <c:pt idx="837">
                  <c:v>3.4297332663538675</c:v>
                </c:pt>
                <c:pt idx="838">
                  <c:v>3.2434470135451918</c:v>
                </c:pt>
                <c:pt idx="839">
                  <c:v>3.0550679836945132</c:v>
                </c:pt>
                <c:pt idx="840">
                  <c:v>2.8683111482194126</c:v>
                </c:pt>
                <c:pt idx="841">
                  <c:v>2.68619666695374</c:v>
                </c:pt>
                <c:pt idx="842">
                  <c:v>2.5117989094788538</c:v>
                </c:pt>
                <c:pt idx="843">
                  <c:v>2.3476035864515414</c:v>
                </c:pt>
                <c:pt idx="844">
                  <c:v>2.1935706729649276</c:v>
                </c:pt>
                <c:pt idx="845">
                  <c:v>2.0541526866822584</c:v>
                </c:pt>
                <c:pt idx="846">
                  <c:v>1.9290538289473671</c:v>
                </c:pt>
                <c:pt idx="847">
                  <c:v>1.814932199384429</c:v>
                </c:pt>
                <c:pt idx="848">
                  <c:v>1.7095070908019989</c:v>
                </c:pt>
                <c:pt idx="849">
                  <c:v>1.6084065120042335</c:v>
                </c:pt>
                <c:pt idx="850">
                  <c:v>1.513496555111953</c:v>
                </c:pt>
                <c:pt idx="851">
                  <c:v>1.4272881809532656</c:v>
                </c:pt>
                <c:pt idx="852">
                  <c:v>1.3543297013283488</c:v>
                </c:pt>
                <c:pt idx="853">
                  <c:v>1.2878771030688323</c:v>
                </c:pt>
                <c:pt idx="854">
                  <c:v>1.232882854358395</c:v>
                </c:pt>
                <c:pt idx="855">
                  <c:v>1.177620118608431</c:v>
                </c:pt>
                <c:pt idx="856">
                  <c:v>1.1224376217299084</c:v>
                </c:pt>
                <c:pt idx="857">
                  <c:v>1.0680696164390229</c:v>
                </c:pt>
                <c:pt idx="858">
                  <c:v>1.0152104500266579</c:v>
                </c:pt>
                <c:pt idx="859">
                  <c:v>0.96432840552013155</c:v>
                </c:pt>
                <c:pt idx="860">
                  <c:v>0.91571574257993416</c:v>
                </c:pt>
                <c:pt idx="861">
                  <c:v>0.86953428336021665</c:v>
                </c:pt>
                <c:pt idx="862">
                  <c:v>0.82585787194571991</c:v>
                </c:pt>
                <c:pt idx="863">
                  <c:v>0.78465607901825862</c:v>
                </c:pt>
                <c:pt idx="864">
                  <c:v>0.74587296039578843</c:v>
                </c:pt>
                <c:pt idx="865">
                  <c:v>0.70942022118367676</c:v>
                </c:pt>
                <c:pt idx="866">
                  <c:v>0.67518948153388991</c:v>
                </c:pt>
                <c:pt idx="867">
                  <c:v>0.64306982906832932</c:v>
                </c:pt>
                <c:pt idx="868">
                  <c:v>0.6130747931017837</c:v>
                </c:pt>
                <c:pt idx="869">
                  <c:v>0.58508378054741161</c:v>
                </c:pt>
                <c:pt idx="870">
                  <c:v>0.56619128385112361</c:v>
                </c:pt>
                <c:pt idx="871">
                  <c:v>0.54669385191384545</c:v>
                </c:pt>
                <c:pt idx="872">
                  <c:v>0.52699356165855327</c:v>
                </c:pt>
                <c:pt idx="873">
                  <c:v>0.50741292142087813</c:v>
                </c:pt>
                <c:pt idx="874">
                  <c:v>0.4882113479595524</c:v>
                </c:pt>
                <c:pt idx="875">
                  <c:v>0.4694904101869376</c:v>
                </c:pt>
                <c:pt idx="876">
                  <c:v>0.45136562332934177</c:v>
                </c:pt>
                <c:pt idx="877">
                  <c:v>0.43397125509969747</c:v>
                </c:pt>
                <c:pt idx="878">
                  <c:v>0.41726284069413916</c:v>
                </c:pt>
                <c:pt idx="879">
                  <c:v>0.40126179875267859</c:v>
                </c:pt>
                <c:pt idx="880">
                  <c:v>0.38597182021110449</c:v>
                </c:pt>
                <c:pt idx="881">
                  <c:v>0.37138739950404165</c:v>
                </c:pt>
                <c:pt idx="882">
                  <c:v>0.35748685752774256</c:v>
                </c:pt>
                <c:pt idx="883">
                  <c:v>0.34425202320721687</c:v>
                </c:pt>
                <c:pt idx="884">
                  <c:v>0.331655251285983</c:v>
                </c:pt>
                <c:pt idx="885">
                  <c:v>0.31966227032055472</c:v>
                </c:pt>
                <c:pt idx="886">
                  <c:v>0.30825550680884217</c:v>
                </c:pt>
                <c:pt idx="887">
                  <c:v>0.29751490367190397</c:v>
                </c:pt>
                <c:pt idx="888">
                  <c:v>0.29650428779299948</c:v>
                </c:pt>
                <c:pt idx="889">
                  <c:v>0.29358221027072051</c:v>
                </c:pt>
                <c:pt idx="890">
                  <c:v>0.28920116827411918</c:v>
                </c:pt>
                <c:pt idx="891">
                  <c:v>0.28371320857736371</c:v>
                </c:pt>
                <c:pt idx="892">
                  <c:v>0.27744969605465125</c:v>
                </c:pt>
                <c:pt idx="893">
                  <c:v>0.27069934430949671</c:v>
                </c:pt>
                <c:pt idx="894">
                  <c:v>0.26365472012867658</c:v>
                </c:pt>
                <c:pt idx="895">
                  <c:v>0.25645162841005215</c:v>
                </c:pt>
                <c:pt idx="896">
                  <c:v>0.24920743915822513</c:v>
                </c:pt>
                <c:pt idx="897">
                  <c:v>0.24201332068407905</c:v>
                </c:pt>
                <c:pt idx="898">
                  <c:v>0.23493084411881796</c:v>
                </c:pt>
                <c:pt idx="899">
                  <c:v>0.22800756207343148</c:v>
                </c:pt>
                <c:pt idx="900">
                  <c:v>0.22130351880898472</c:v>
                </c:pt>
                <c:pt idx="901">
                  <c:v>0.21479370097815634</c:v>
                </c:pt>
                <c:pt idx="902">
                  <c:v>0.20847801859062642</c:v>
                </c:pt>
                <c:pt idx="903">
                  <c:v>0.20236565405172596</c:v>
                </c:pt>
                <c:pt idx="904">
                  <c:v>0.19646091242977543</c:v>
                </c:pt>
                <c:pt idx="905">
                  <c:v>0.19076419417524051</c:v>
                </c:pt>
                <c:pt idx="906">
                  <c:v>0.18527411604208383</c:v>
                </c:pt>
                <c:pt idx="907">
                  <c:v>0.17999188418898801</c:v>
                </c:pt>
                <c:pt idx="908">
                  <c:v>0.17490985811222406</c:v>
                </c:pt>
                <c:pt idx="909">
                  <c:v>0.17002516360948228</c:v>
                </c:pt>
                <c:pt idx="910">
                  <c:v>0.16532768838196515</c:v>
                </c:pt>
                <c:pt idx="911">
                  <c:v>0.16080062592386249</c:v>
                </c:pt>
                <c:pt idx="912">
                  <c:v>0.15644031134920378</c:v>
                </c:pt>
                <c:pt idx="913">
                  <c:v>0.1522450419752471</c:v>
                </c:pt>
                <c:pt idx="914">
                  <c:v>0.14820566569743551</c:v>
                </c:pt>
                <c:pt idx="915">
                  <c:v>0.14431286078372441</c:v>
                </c:pt>
                <c:pt idx="916">
                  <c:v>0.14055788622584933</c:v>
                </c:pt>
                <c:pt idx="917">
                  <c:v>0.1369352047507284</c:v>
                </c:pt>
                <c:pt idx="918">
                  <c:v>0.13343995235647915</c:v>
                </c:pt>
                <c:pt idx="919">
                  <c:v>0.13006692242070272</c:v>
                </c:pt>
                <c:pt idx="920">
                  <c:v>0.12681127289775387</c:v>
                </c:pt>
                <c:pt idx="921">
                  <c:v>0.12366816419876252</c:v>
                </c:pt>
                <c:pt idx="922">
                  <c:v>0.1206329540294455</c:v>
                </c:pt>
                <c:pt idx="923">
                  <c:v>0.11770115066670936</c:v>
                </c:pt>
                <c:pt idx="924">
                  <c:v>0.11486840024667344</c:v>
                </c:pt>
                <c:pt idx="925">
                  <c:v>0.1121305536885966</c:v>
                </c:pt>
                <c:pt idx="926">
                  <c:v>0.1094836407618804</c:v>
                </c:pt>
                <c:pt idx="927">
                  <c:v>0.1069238690763501</c:v>
                </c:pt>
                <c:pt idx="928">
                  <c:v>0.10444762063756859</c:v>
                </c:pt>
                <c:pt idx="929">
                  <c:v>0.10205144678409024</c:v>
                </c:pt>
                <c:pt idx="930">
                  <c:v>9.9732062096783466E-2</c:v>
                </c:pt>
                <c:pt idx="931">
                  <c:v>9.7486337703873382E-2</c:v>
                </c:pt>
                <c:pt idx="932">
                  <c:v>9.5311294283350306E-2</c:v>
                </c:pt>
                <c:pt idx="933">
                  <c:v>9.3204094975141122E-2</c:v>
                </c:pt>
                <c:pt idx="934">
                  <c:v>9.1162038350334568E-2</c:v>
                </c:pt>
                <c:pt idx="935">
                  <c:v>8.9182551537402871E-2</c:v>
                </c:pt>
                <c:pt idx="936">
                  <c:v>8.7263183571069713E-2</c:v>
                </c:pt>
                <c:pt idx="937">
                  <c:v>8.5401599004780684E-2</c:v>
                </c:pt>
                <c:pt idx="938">
                  <c:v>8.3595571810059735E-2</c:v>
                </c:pt>
                <c:pt idx="939">
                  <c:v>8.1842979573522032E-2</c:v>
                </c:pt>
                <c:pt idx="940">
                  <c:v>8.0141797993555766E-2</c:v>
                </c:pt>
                <c:pt idx="941">
                  <c:v>7.8490095672663351E-2</c:v>
                </c:pt>
                <c:pt idx="942">
                  <c:v>7.6886028780201676E-2</c:v>
                </c:pt>
                <c:pt idx="943">
                  <c:v>7.5327837502324482E-2</c:v>
                </c:pt>
                <c:pt idx="944">
                  <c:v>7.3813840844870873E-2</c:v>
                </c:pt>
                <c:pt idx="945">
                  <c:v>7.2342432611727223E-2</c:v>
                </c:pt>
                <c:pt idx="946">
                  <c:v>7.0912077515176627E-2</c:v>
                </c:pt>
                <c:pt idx="947">
                  <c:v>6.9521307528718712E-2</c:v>
                </c:pt>
                <c:pt idx="948">
                  <c:v>6.8168718446070559E-2</c:v>
                </c:pt>
                <c:pt idx="949">
                  <c:v>6.6852966635718186E-2</c:v>
                </c:pt>
                <c:pt idx="950">
                  <c:v>6.5572765980274506E-2</c:v>
                </c:pt>
                <c:pt idx="951">
                  <c:v>6.4326884990042785E-2</c:v>
                </c:pt>
                <c:pt idx="952">
                  <c:v>6.3114144080504614E-2</c:v>
                </c:pt>
                <c:pt idx="953">
                  <c:v>6.1933413003876225E-2</c:v>
                </c:pt>
                <c:pt idx="954">
                  <c:v>6.0783608425355587E-2</c:v>
                </c:pt>
                <c:pt idx="955">
                  <c:v>5.9663691635196803E-2</c:v>
                </c:pt>
                <c:pt idx="956">
                  <c:v>5.8572666388257526E-2</c:v>
                </c:pt>
                <c:pt idx="957">
                  <c:v>5.7509576863178258E-2</c:v>
                </c:pt>
                <c:pt idx="958">
                  <c:v>5.6473505733842633E-2</c:v>
                </c:pt>
                <c:pt idx="959">
                  <c:v>5.5463572346234898E-2</c:v>
                </c:pt>
                <c:pt idx="960">
                  <c:v>5.4478930994263729E-2</c:v>
                </c:pt>
                <c:pt idx="961">
                  <c:v>5.3518769288535502E-2</c:v>
                </c:pt>
                <c:pt idx="962">
                  <c:v>5.2582306612459773E-2</c:v>
                </c:pt>
                <c:pt idx="963">
                  <c:v>5.1668792660435559E-2</c:v>
                </c:pt>
                <c:pt idx="964">
                  <c:v>5.0777506053215939E-2</c:v>
                </c:pt>
                <c:pt idx="965">
                  <c:v>4.9907753025866058E-2</c:v>
                </c:pt>
                <c:pt idx="966">
                  <c:v>4.9058866184032698E-2</c:v>
                </c:pt>
                <c:pt idx="967">
                  <c:v>4.8230203324520111E-2</c:v>
                </c:pt>
                <c:pt idx="968">
                  <c:v>4.7421146316427285E-2</c:v>
                </c:pt>
                <c:pt idx="969">
                  <c:v>4.6631100039343475E-2</c:v>
                </c:pt>
                <c:pt idx="970">
                  <c:v>4.5859491375322602E-2</c:v>
                </c:pt>
                <c:pt idx="971">
                  <c:v>4.5105768251566127E-2</c:v>
                </c:pt>
                <c:pt idx="972">
                  <c:v>4.4369398730940438E-2</c:v>
                </c:pt>
                <c:pt idx="973">
                  <c:v>4.3649870147619264E-2</c:v>
                </c:pt>
                <c:pt idx="974">
                  <c:v>4.2946688285385788E-2</c:v>
                </c:pt>
                <c:pt idx="975">
                  <c:v>4.2259376596120023E-2</c:v>
                </c:pt>
                <c:pt idx="976">
                  <c:v>4.1587475456335052E-2</c:v>
                </c:pt>
                <c:pt idx="977">
                  <c:v>4.0930541459646315E-2</c:v>
                </c:pt>
                <c:pt idx="978">
                  <c:v>4.0288146743218012E-2</c:v>
                </c:pt>
                <c:pt idx="979">
                  <c:v>3.9659878346344817E-2</c:v>
                </c:pt>
                <c:pt idx="980">
                  <c:v>3.904533759943981E-2</c:v>
                </c:pt>
                <c:pt idx="981">
                  <c:v>3.8444139541803916E-2</c:v>
                </c:pt>
                <c:pt idx="982">
                  <c:v>3.785591236664624E-2</c:v>
                </c:pt>
                <c:pt idx="983">
                  <c:v>3.7280296891917086E-2</c:v>
                </c:pt>
                <c:pt idx="984">
                  <c:v>3.6716946055598956E-2</c:v>
                </c:pt>
                <c:pt idx="985">
                  <c:v>3.6165524434181723E-2</c:v>
                </c:pt>
                <c:pt idx="986">
                  <c:v>3.5625707783117598E-2</c:v>
                </c:pt>
                <c:pt idx="987">
                  <c:v>3.5097182598126886E-2</c:v>
                </c:pt>
                <c:pt idx="988">
                  <c:v>3.4579645696285237E-2</c:v>
                </c:pt>
                <c:pt idx="989">
                  <c:v>3.4072803815886933E-2</c:v>
                </c:pt>
                <c:pt idx="990">
                  <c:v>3.3576373234133934E-2</c:v>
                </c:pt>
                <c:pt idx="991">
                  <c:v>3.3090079401755429E-2</c:v>
                </c:pt>
                <c:pt idx="992">
                  <c:v>3.2613656593710953E-2</c:v>
                </c:pt>
                <c:pt idx="993">
                  <c:v>3.214684757517898E-2</c:v>
                </c:pt>
                <c:pt idx="994">
                  <c:v>3.1689403282075659E-2</c:v>
                </c:pt>
                <c:pt idx="995">
                  <c:v>3.1241082515390491E-2</c:v>
                </c:pt>
                <c:pt idx="996">
                  <c:v>3.0801651648664691E-2</c:v>
                </c:pt>
                <c:pt idx="997">
                  <c:v>3.0370884347973869E-2</c:v>
                </c:pt>
                <c:pt idx="998">
                  <c:v>2.9948561303813244E-2</c:v>
                </c:pt>
                <c:pt idx="999">
                  <c:v>2.9534469974312673E-2</c:v>
                </c:pt>
                <c:pt idx="1000">
                  <c:v>2.9128404339241867E-2</c:v>
                </c:pt>
                <c:pt idx="1001">
                  <c:v>2.8730164664294511E-2</c:v>
                </c:pt>
                <c:pt idx="1002">
                  <c:v>2.8339557275165437E-2</c:v>
                </c:pt>
                <c:pt idx="1003">
                  <c:v>2.7956394340962663E-2</c:v>
                </c:pt>
                <c:pt idx="1004">
                  <c:v>2.7580493666518224E-2</c:v>
                </c:pt>
                <c:pt idx="1005">
                  <c:v>2.7211678493184975E-2</c:v>
                </c:pt>
                <c:pt idx="1006">
                  <c:v>2.6849777307728993E-2</c:v>
                </c:pt>
                <c:pt idx="1007">
                  <c:v>2.6494623658944828E-2</c:v>
                </c:pt>
                <c:pt idx="1008">
                  <c:v>2.6146055981641856E-2</c:v>
                </c:pt>
                <c:pt idx="1009">
                  <c:v>2.5803917427667925E-2</c:v>
                </c:pt>
                <c:pt idx="1010">
                  <c:v>2.5468055703651495E-2</c:v>
                </c:pt>
                <c:pt idx="1011">
                  <c:v>2.5138322915161236E-2</c:v>
                </c:pt>
                <c:pt idx="1012">
                  <c:v>2.4814575416996804E-2</c:v>
                </c:pt>
                <c:pt idx="1013">
                  <c:v>2.4496673669337887E-2</c:v>
                </c:pt>
                <c:pt idx="1014">
                  <c:v>2.4184482099493049E-2</c:v>
                </c:pt>
                <c:pt idx="1015">
                  <c:v>2.3877868969002035E-2</c:v>
                </c:pt>
                <c:pt idx="1016">
                  <c:v>2.3576706245857889E-2</c:v>
                </c:pt>
                <c:pt idx="1017">
                  <c:v>2.3280869481625548E-2</c:v>
                </c:pt>
                <c:pt idx="1018">
                  <c:v>2.2990237693245374E-2</c:v>
                </c:pt>
                <c:pt idx="1019">
                  <c:v>2.2704693249320063E-2</c:v>
                </c:pt>
                <c:pt idx="1020">
                  <c:v>2.2424121760692979E-2</c:v>
                </c:pt>
                <c:pt idx="1021">
                  <c:v>2.2148411975133845E-2</c:v>
                </c:pt>
                <c:pt idx="1022">
                  <c:v>2.1877455675960032E-2</c:v>
                </c:pt>
                <c:pt idx="1023">
                  <c:v>2.1611147584424718E-2</c:v>
                </c:pt>
                <c:pt idx="1024">
                  <c:v>2.134938526571584E-2</c:v>
                </c:pt>
                <c:pt idx="1025">
                  <c:v>2.1092069038413663E-2</c:v>
                </c:pt>
                <c:pt idx="1026">
                  <c:v>2.0839101887264629E-2</c:v>
                </c:pt>
                <c:pt idx="1027">
                  <c:v>2.0590389379132566E-2</c:v>
                </c:pt>
                <c:pt idx="1028">
                  <c:v>2.0345839581998225E-2</c:v>
                </c:pt>
                <c:pt idx="1029">
                  <c:v>2.0105362986881207E-2</c:v>
                </c:pt>
                <c:pt idx="1030">
                  <c:v>1.9868872432565365E-2</c:v>
                </c:pt>
                <c:pt idx="1031">
                  <c:v>1.9636283033014498E-2</c:v>
                </c:pt>
                <c:pt idx="1032">
                  <c:v>1.9407512107369226E-2</c:v>
                </c:pt>
                <c:pt idx="1033">
                  <c:v>1.9182479112421203E-2</c:v>
                </c:pt>
                <c:pt idx="1034">
                  <c:v>1.8961105577466605E-2</c:v>
                </c:pt>
                <c:pt idx="1035">
                  <c:v>1.874331504144287E-2</c:v>
                </c:pt>
                <c:pt idx="1036">
                  <c:v>1.8529032992259373E-2</c:v>
                </c:pt>
                <c:pt idx="1037">
                  <c:v>1.8318186808234972E-2</c:v>
                </c:pt>
                <c:pt idx="1038">
                  <c:v>1.811070570156011E-2</c:v>
                </c:pt>
                <c:pt idx="1039">
                  <c:v>1.7906520663703983E-2</c:v>
                </c:pt>
                <c:pt idx="1040">
                  <c:v>1.7705564412691596E-2</c:v>
                </c:pt>
                <c:pt idx="1041">
                  <c:v>1.7507771342178215E-2</c:v>
                </c:pt>
                <c:pt idx="1042">
                  <c:v>1.7313077472251928E-2</c:v>
                </c:pt>
                <c:pt idx="1043">
                  <c:v>1.7121420401898034E-2</c:v>
                </c:pt>
                <c:pt idx="1044">
                  <c:v>1.6932739263062067E-2</c:v>
                </c:pt>
                <c:pt idx="1045">
                  <c:v>1.6746974676250397E-2</c:v>
                </c:pt>
                <c:pt idx="1046">
                  <c:v>1.6564068707610582E-2</c:v>
                </c:pt>
                <c:pt idx="1047">
                  <c:v>1.6383964827435437E-2</c:v>
                </c:pt>
                <c:pt idx="1048">
                  <c:v>1.6206607870037845E-2</c:v>
                </c:pt>
                <c:pt idx="1049">
                  <c:v>1.603194399494463E-2</c:v>
                </c:pt>
                <c:pt idx="1050">
                  <c:v>1.5859920649361127E-2</c:v>
                </c:pt>
                <c:pt idx="1051">
                  <c:v>1.569048653185881E-2</c:v>
                </c:pt>
                <c:pt idx="1052">
                  <c:v>1.5523591557241435E-2</c:v>
                </c:pt>
                <c:pt idx="1053">
                  <c:v>1.5359186822546236E-2</c:v>
                </c:pt>
                <c:pt idx="1054">
                  <c:v>1.5197224574138767E-2</c:v>
                </c:pt>
                <c:pt idx="1055">
                  <c:v>1.5037658175861618E-2</c:v>
                </c:pt>
                <c:pt idx="1056">
                  <c:v>1.4880442078199092E-2</c:v>
                </c:pt>
                <c:pt idx="1057">
                  <c:v>1.4725531788420851E-2</c:v>
                </c:pt>
                <c:pt idx="1058">
                  <c:v>1.4572883841669635E-2</c:v>
                </c:pt>
                <c:pt idx="1059">
                  <c:v>1.4422455772959442E-2</c:v>
                </c:pt>
                <c:pt idx="1060">
                  <c:v>1.4274206090051322E-2</c:v>
                </c:pt>
                <c:pt idx="1061">
                  <c:v>1.4128094247176329E-2</c:v>
                </c:pt>
                <c:pt idx="1062">
                  <c:v>1.3984080619575165E-2</c:v>
                </c:pt>
                <c:pt idx="1063">
                  <c:v>1.3842126478826065E-2</c:v>
                </c:pt>
                <c:pt idx="1064">
                  <c:v>1.3725555203491526E-2</c:v>
                </c:pt>
                <c:pt idx="1065">
                  <c:v>1.707980235955597E-2</c:v>
                </c:pt>
                <c:pt idx="1066">
                  <c:v>2.0466027485792827E-2</c:v>
                </c:pt>
                <c:pt idx="1067">
                  <c:v>2.3090568821839783E-2</c:v>
                </c:pt>
                <c:pt idx="1068">
                  <c:v>2.4951400944655724E-2</c:v>
                </c:pt>
                <c:pt idx="1069">
                  <c:v>2.6192890424795601E-2</c:v>
                </c:pt>
                <c:pt idx="1070">
                  <c:v>2.6970365923124063E-2</c:v>
                </c:pt>
                <c:pt idx="1071">
                  <c:v>2.7430091063828856E-2</c:v>
                </c:pt>
                <c:pt idx="1072">
                  <c:v>2.764141029382982E-2</c:v>
                </c:pt>
                <c:pt idx="1073">
                  <c:v>2.7677459991384785E-2</c:v>
                </c:pt>
                <c:pt idx="1074">
                  <c:v>2.7591445862478914E-2</c:v>
                </c:pt>
                <c:pt idx="1075">
                  <c:v>2.7421509079348032E-2</c:v>
                </c:pt>
                <c:pt idx="1076">
                  <c:v>2.7195899853711212E-2</c:v>
                </c:pt>
                <c:pt idx="1077">
                  <c:v>2.6934614440809152E-2</c:v>
                </c:pt>
                <c:pt idx="1078">
                  <c:v>2.6659664739924357E-2</c:v>
                </c:pt>
                <c:pt idx="1079">
                  <c:v>2.6492688618157428E-2</c:v>
                </c:pt>
                <c:pt idx="1080">
                  <c:v>3.1869171125210718E-2</c:v>
                </c:pt>
                <c:pt idx="1081">
                  <c:v>3.6199231038866471E-2</c:v>
                </c:pt>
                <c:pt idx="1082">
                  <c:v>3.9355249756485078E-2</c:v>
                </c:pt>
                <c:pt idx="1083">
                  <c:v>4.1456453134845576E-2</c:v>
                </c:pt>
                <c:pt idx="1084">
                  <c:v>4.2825788905683754E-2</c:v>
                </c:pt>
                <c:pt idx="1085">
                  <c:v>4.3809376348481796E-2</c:v>
                </c:pt>
                <c:pt idx="1086">
                  <c:v>4.428758911984159E-2</c:v>
                </c:pt>
                <c:pt idx="1087">
                  <c:v>4.4414540005412832E-2</c:v>
                </c:pt>
                <c:pt idx="1088">
                  <c:v>4.4300041781516787E-2</c:v>
                </c:pt>
                <c:pt idx="1089">
                  <c:v>4.4040150670407278E-2</c:v>
                </c:pt>
                <c:pt idx="1090">
                  <c:v>4.3654859766362186E-2</c:v>
                </c:pt>
                <c:pt idx="1091">
                  <c:v>4.3179632070103849E-2</c:v>
                </c:pt>
                <c:pt idx="1092">
                  <c:v>4.2652306377312668E-2</c:v>
                </c:pt>
                <c:pt idx="1093">
                  <c:v>4.2088681911571703E-2</c:v>
                </c:pt>
                <c:pt idx="1094">
                  <c:v>4.1502097067974607E-2</c:v>
                </c:pt>
                <c:pt idx="1095">
                  <c:v>4.0926077383062615E-2</c:v>
                </c:pt>
                <c:pt idx="1096">
                  <c:v>6.1161304652564412E-2</c:v>
                </c:pt>
                <c:pt idx="1097">
                  <c:v>0.10861948988004552</c:v>
                </c:pt>
                <c:pt idx="1098">
                  <c:v>0.15337372041959951</c:v>
                </c:pt>
                <c:pt idx="1099">
                  <c:v>0.19139422084472177</c:v>
                </c:pt>
                <c:pt idx="1100">
                  <c:v>0.22124010952748846</c:v>
                </c:pt>
                <c:pt idx="1101">
                  <c:v>0.24298552374253904</c:v>
                </c:pt>
                <c:pt idx="1102">
                  <c:v>0.26160556651584743</c:v>
                </c:pt>
                <c:pt idx="1103">
                  <c:v>0.27901169996955194</c:v>
                </c:pt>
                <c:pt idx="1104">
                  <c:v>0.29288407131184663</c:v>
                </c:pt>
                <c:pt idx="1105">
                  <c:v>0.32105306003483969</c:v>
                </c:pt>
                <c:pt idx="1106">
                  <c:v>0.62094202524301489</c:v>
                </c:pt>
                <c:pt idx="1107">
                  <c:v>0.8008800548764049</c:v>
                </c:pt>
                <c:pt idx="1108">
                  <c:v>0.95623168692932858</c:v>
                </c:pt>
                <c:pt idx="1109">
                  <c:v>1.0842852237400382</c:v>
                </c:pt>
                <c:pt idx="1110">
                  <c:v>1.1798787023203083</c:v>
                </c:pt>
                <c:pt idx="1111">
                  <c:v>1.2468574323712835</c:v>
                </c:pt>
                <c:pt idx="1112">
                  <c:v>1.3150972227877211</c:v>
                </c:pt>
                <c:pt idx="1113">
                  <c:v>1.5608555084364741</c:v>
                </c:pt>
                <c:pt idx="1114">
                  <c:v>1.6785078652603298</c:v>
                </c:pt>
                <c:pt idx="1115">
                  <c:v>1.7651072944256527</c:v>
                </c:pt>
                <c:pt idx="1116">
                  <c:v>1.8221790067859083</c:v>
                </c:pt>
                <c:pt idx="1117">
                  <c:v>1.8464794003899918</c:v>
                </c:pt>
                <c:pt idx="1118">
                  <c:v>1.8471158510255838</c:v>
                </c:pt>
                <c:pt idx="1119">
                  <c:v>1.8373476603865642</c:v>
                </c:pt>
                <c:pt idx="1120">
                  <c:v>1.8072395513330108</c:v>
                </c:pt>
                <c:pt idx="1121">
                  <c:v>1.7577530296078958</c:v>
                </c:pt>
                <c:pt idx="1122">
                  <c:v>1.7002492568448286</c:v>
                </c:pt>
                <c:pt idx="1123">
                  <c:v>1.6349521713664512</c:v>
                </c:pt>
                <c:pt idx="1124">
                  <c:v>1.5639334938477181</c:v>
                </c:pt>
                <c:pt idx="1125">
                  <c:v>1.4883347829373517</c:v>
                </c:pt>
                <c:pt idx="1126">
                  <c:v>1.4122697329512013</c:v>
                </c:pt>
                <c:pt idx="1127">
                  <c:v>1.3376434315512296</c:v>
                </c:pt>
                <c:pt idx="1128">
                  <c:v>1.2662797982417988</c:v>
                </c:pt>
                <c:pt idx="1129">
                  <c:v>1.1979823180972757</c:v>
                </c:pt>
                <c:pt idx="1130">
                  <c:v>1.1334400168763037</c:v>
                </c:pt>
                <c:pt idx="1131">
                  <c:v>1.0724715517477719</c:v>
                </c:pt>
                <c:pt idx="1132">
                  <c:v>1.0151579169823934</c:v>
                </c:pt>
                <c:pt idx="1133">
                  <c:v>0.96097589832737174</c:v>
                </c:pt>
                <c:pt idx="1134">
                  <c:v>0.90995378773628077</c:v>
                </c:pt>
                <c:pt idx="1135">
                  <c:v>0.86215152851179933</c:v>
                </c:pt>
                <c:pt idx="1136">
                  <c:v>0.81736572554089049</c:v>
                </c:pt>
                <c:pt idx="1137">
                  <c:v>0.77571165071693648</c:v>
                </c:pt>
                <c:pt idx="1138">
                  <c:v>0.73675673457400837</c:v>
                </c:pt>
                <c:pt idx="1139">
                  <c:v>0.70038089725009056</c:v>
                </c:pt>
                <c:pt idx="1140">
                  <c:v>0.66635980075219037</c:v>
                </c:pt>
                <c:pt idx="1141">
                  <c:v>0.63536901086701514</c:v>
                </c:pt>
                <c:pt idx="1142">
                  <c:v>0.62949847150857341</c:v>
                </c:pt>
                <c:pt idx="1143">
                  <c:v>0.6217755720622643</c:v>
                </c:pt>
                <c:pt idx="1144">
                  <c:v>0.63838296964348451</c:v>
                </c:pt>
                <c:pt idx="1145">
                  <c:v>0.7003521090945628</c:v>
                </c:pt>
                <c:pt idx="1146">
                  <c:v>0.74881092209294331</c:v>
                </c:pt>
                <c:pt idx="1147">
                  <c:v>0.78026859960199935</c:v>
                </c:pt>
                <c:pt idx="1148">
                  <c:v>0.79749323075167344</c:v>
                </c:pt>
                <c:pt idx="1149">
                  <c:v>0.80728135118451549</c:v>
                </c:pt>
                <c:pt idx="1150">
                  <c:v>0.81134059507459488</c:v>
                </c:pt>
                <c:pt idx="1151">
                  <c:v>0.81706901241887664</c:v>
                </c:pt>
                <c:pt idx="1152">
                  <c:v>0.83764614501635948</c:v>
                </c:pt>
                <c:pt idx="1153">
                  <c:v>0.86220973083069063</c:v>
                </c:pt>
                <c:pt idx="1154">
                  <c:v>0.87694721044419799</c:v>
                </c:pt>
                <c:pt idx="1155">
                  <c:v>0.89306684852203022</c:v>
                </c:pt>
                <c:pt idx="1156">
                  <c:v>0.92466165992446647</c:v>
                </c:pt>
                <c:pt idx="1157">
                  <c:v>0.96012322742191525</c:v>
                </c:pt>
                <c:pt idx="1158">
                  <c:v>0.98949045987793605</c:v>
                </c:pt>
                <c:pt idx="1159">
                  <c:v>1.0175171609102616</c:v>
                </c:pt>
                <c:pt idx="1160">
                  <c:v>1.0493669981334999</c:v>
                </c:pt>
                <c:pt idx="1161">
                  <c:v>1.0817308957154459</c:v>
                </c:pt>
                <c:pt idx="1162">
                  <c:v>1.0955561908046496</c:v>
                </c:pt>
                <c:pt idx="1163">
                  <c:v>1.101167393921981</c:v>
                </c:pt>
                <c:pt idx="1164">
                  <c:v>1.1979835590192791</c:v>
                </c:pt>
                <c:pt idx="1165">
                  <c:v>1.4668190814804192</c:v>
                </c:pt>
                <c:pt idx="1166">
                  <c:v>2.3023158274800761</c:v>
                </c:pt>
                <c:pt idx="1167">
                  <c:v>2.8515553211203306</c:v>
                </c:pt>
                <c:pt idx="1168">
                  <c:v>5.1386918950364935</c:v>
                </c:pt>
                <c:pt idx="1169">
                  <c:v>6.1880419035510679</c:v>
                </c:pt>
                <c:pt idx="1170">
                  <c:v>20.957052921743102</c:v>
                </c:pt>
                <c:pt idx="1171">
                  <c:v>19.363342600947597</c:v>
                </c:pt>
                <c:pt idx="1172">
                  <c:v>19.103840065089393</c:v>
                </c:pt>
                <c:pt idx="1173">
                  <c:v>31.33575540574261</c:v>
                </c:pt>
                <c:pt idx="1174">
                  <c:v>29.584190241861528</c:v>
                </c:pt>
                <c:pt idx="1175">
                  <c:v>25.885485278767511</c:v>
                </c:pt>
                <c:pt idx="1176">
                  <c:v>34.754806046042923</c:v>
                </c:pt>
                <c:pt idx="1177">
                  <c:v>43.202628296717428</c:v>
                </c:pt>
                <c:pt idx="1178">
                  <c:v>45.596895525624888</c:v>
                </c:pt>
                <c:pt idx="1179">
                  <c:v>40.649996468126524</c:v>
                </c:pt>
                <c:pt idx="1180">
                  <c:v>33.756644190881588</c:v>
                </c:pt>
                <c:pt idx="1181">
                  <c:v>28.880206040765675</c:v>
                </c:pt>
                <c:pt idx="1182">
                  <c:v>25.248393980883709</c:v>
                </c:pt>
                <c:pt idx="1183">
                  <c:v>22.535145651924502</c:v>
                </c:pt>
                <c:pt idx="1184">
                  <c:v>22.962478134990857</c:v>
                </c:pt>
                <c:pt idx="1185">
                  <c:v>20.770078461356039</c:v>
                </c:pt>
                <c:pt idx="1186">
                  <c:v>19.581278688863165</c:v>
                </c:pt>
                <c:pt idx="1187">
                  <c:v>22.765309340075451</c:v>
                </c:pt>
                <c:pt idx="1188">
                  <c:v>24.602064777142687</c:v>
                </c:pt>
                <c:pt idx="1189">
                  <c:v>23.256360718952717</c:v>
                </c:pt>
                <c:pt idx="1190">
                  <c:v>20.979560741059181</c:v>
                </c:pt>
                <c:pt idx="1191">
                  <c:v>19.173844673691065</c:v>
                </c:pt>
                <c:pt idx="1192">
                  <c:v>17.691409925931247</c:v>
                </c:pt>
                <c:pt idx="1193">
                  <c:v>16.43514031201839</c:v>
                </c:pt>
                <c:pt idx="1194">
                  <c:v>15.35809619309244</c:v>
                </c:pt>
                <c:pt idx="1195">
                  <c:v>14.446390155852997</c:v>
                </c:pt>
                <c:pt idx="1196">
                  <c:v>13.639523883888277</c:v>
                </c:pt>
                <c:pt idx="1197">
                  <c:v>12.916396339160768</c:v>
                </c:pt>
                <c:pt idx="1198">
                  <c:v>13.103544282645871</c:v>
                </c:pt>
                <c:pt idx="1199">
                  <c:v>12.478299774243709</c:v>
                </c:pt>
                <c:pt idx="1200">
                  <c:v>15.309350419689363</c:v>
                </c:pt>
                <c:pt idx="1201">
                  <c:v>14.362903947752164</c:v>
                </c:pt>
                <c:pt idx="1202">
                  <c:v>17.755239144939036</c:v>
                </c:pt>
                <c:pt idx="1203">
                  <c:v>22.807985242096901</c:v>
                </c:pt>
                <c:pt idx="1204">
                  <c:v>27.161860477558569</c:v>
                </c:pt>
                <c:pt idx="1205">
                  <c:v>23.734377261329467</c:v>
                </c:pt>
                <c:pt idx="1206">
                  <c:v>21.644071470569735</c:v>
                </c:pt>
                <c:pt idx="1207">
                  <c:v>24.566692321076125</c:v>
                </c:pt>
                <c:pt idx="1208">
                  <c:v>27.014013495235908</c:v>
                </c:pt>
                <c:pt idx="1209">
                  <c:v>26.056481523701798</c:v>
                </c:pt>
                <c:pt idx="1210">
                  <c:v>27.301141981803752</c:v>
                </c:pt>
                <c:pt idx="1211">
                  <c:v>23.972301504048513</c:v>
                </c:pt>
                <c:pt idx="1212">
                  <c:v>21.415471984828162</c:v>
                </c:pt>
                <c:pt idx="1213">
                  <c:v>19.404188309535449</c:v>
                </c:pt>
                <c:pt idx="1214">
                  <c:v>17.792724621736379</c:v>
                </c:pt>
                <c:pt idx="1215">
                  <c:v>19.587646761475966</c:v>
                </c:pt>
                <c:pt idx="1216">
                  <c:v>22.750162625785148</c:v>
                </c:pt>
                <c:pt idx="1217">
                  <c:v>21.401326168070636</c:v>
                </c:pt>
                <c:pt idx="1218">
                  <c:v>19.397476944423708</c:v>
                </c:pt>
                <c:pt idx="1219">
                  <c:v>17.751542104513227</c:v>
                </c:pt>
                <c:pt idx="1220">
                  <c:v>16.426977222310438</c:v>
                </c:pt>
                <c:pt idx="1221">
                  <c:v>15.283377155889498</c:v>
                </c:pt>
                <c:pt idx="1222">
                  <c:v>14.282077558233901</c:v>
                </c:pt>
                <c:pt idx="1223">
                  <c:v>13.387757832511056</c:v>
                </c:pt>
                <c:pt idx="1224">
                  <c:v>12.588220779321427</c:v>
                </c:pt>
                <c:pt idx="1225">
                  <c:v>11.861764187912449</c:v>
                </c:pt>
                <c:pt idx="1226">
                  <c:v>11.186383497829764</c:v>
                </c:pt>
                <c:pt idx="1227">
                  <c:v>10.566045961734552</c:v>
                </c:pt>
                <c:pt idx="1228">
                  <c:v>9.9796594541829897</c:v>
                </c:pt>
                <c:pt idx="1229">
                  <c:v>9.4364313809957423</c:v>
                </c:pt>
                <c:pt idx="1230">
                  <c:v>8.9139183092775749</c:v>
                </c:pt>
                <c:pt idx="1231">
                  <c:v>8.4185072848756342</c:v>
                </c:pt>
                <c:pt idx="1232">
                  <c:v>7.9413694446649741</c:v>
                </c:pt>
                <c:pt idx="1233">
                  <c:v>7.4821933985773326</c:v>
                </c:pt>
                <c:pt idx="1234">
                  <c:v>7.0358420057766748</c:v>
                </c:pt>
                <c:pt idx="1235">
                  <c:v>6.6059548977957725</c:v>
                </c:pt>
                <c:pt idx="1236">
                  <c:v>6.1947640903668102</c:v>
                </c:pt>
                <c:pt idx="1237">
                  <c:v>5.8034230962281539</c:v>
                </c:pt>
                <c:pt idx="1238">
                  <c:v>5.426617968597129</c:v>
                </c:pt>
                <c:pt idx="1239">
                  <c:v>5.0678255579523928</c:v>
                </c:pt>
                <c:pt idx="1240">
                  <c:v>4.7227861754877178</c:v>
                </c:pt>
                <c:pt idx="1241">
                  <c:v>4.3927913896542492</c:v>
                </c:pt>
                <c:pt idx="1242">
                  <c:v>4.0809168283427519</c:v>
                </c:pt>
                <c:pt idx="1243">
                  <c:v>3.7858323895196424</c:v>
                </c:pt>
                <c:pt idx="1244">
                  <c:v>3.5083154129604366</c:v>
                </c:pt>
                <c:pt idx="1245">
                  <c:v>3.2488000788171512</c:v>
                </c:pt>
                <c:pt idx="1246">
                  <c:v>3.0074203127830073</c:v>
                </c:pt>
                <c:pt idx="1247">
                  <c:v>2.7838888224658036</c:v>
                </c:pt>
                <c:pt idx="1248">
                  <c:v>2.5779154879904782</c:v>
                </c:pt>
                <c:pt idx="1249">
                  <c:v>2.388825245463404</c:v>
                </c:pt>
                <c:pt idx="1250">
                  <c:v>2.2174452805926568</c:v>
                </c:pt>
                <c:pt idx="1251">
                  <c:v>2.0604166865828906</c:v>
                </c:pt>
                <c:pt idx="1252">
                  <c:v>1.9167297589725587</c:v>
                </c:pt>
                <c:pt idx="1253">
                  <c:v>1.7849135691214058</c:v>
                </c:pt>
                <c:pt idx="1254">
                  <c:v>1.6648884902032437</c:v>
                </c:pt>
                <c:pt idx="1255">
                  <c:v>1.5565870084875266</c:v>
                </c:pt>
                <c:pt idx="1256">
                  <c:v>1.4643671926818647</c:v>
                </c:pt>
                <c:pt idx="1257">
                  <c:v>1.3780327090366853</c:v>
                </c:pt>
                <c:pt idx="1258">
                  <c:v>1.2972678301914611</c:v>
                </c:pt>
                <c:pt idx="1259">
                  <c:v>1.2216857763219662</c:v>
                </c:pt>
                <c:pt idx="1260">
                  <c:v>1.1511393651028885</c:v>
                </c:pt>
                <c:pt idx="1261">
                  <c:v>1.085492407241615</c:v>
                </c:pt>
                <c:pt idx="1262">
                  <c:v>1.0244118094000052</c:v>
                </c:pt>
                <c:pt idx="1263">
                  <c:v>0.96761151356763897</c:v>
                </c:pt>
                <c:pt idx="1264">
                  <c:v>0.91498806733220539</c:v>
                </c:pt>
                <c:pt idx="1265">
                  <c:v>0.8660317834623863</c:v>
                </c:pt>
                <c:pt idx="1266">
                  <c:v>0.8204731035358559</c:v>
                </c:pt>
                <c:pt idx="1267">
                  <c:v>0.77803942615685118</c:v>
                </c:pt>
                <c:pt idx="1268">
                  <c:v>0.73853500720048071</c:v>
                </c:pt>
                <c:pt idx="1269">
                  <c:v>0.70169524869848843</c:v>
                </c:pt>
                <c:pt idx="1270">
                  <c:v>0.66733876864799502</c:v>
                </c:pt>
                <c:pt idx="1271">
                  <c:v>0.63526390150480594</c:v>
                </c:pt>
                <c:pt idx="1272">
                  <c:v>0.60528226703179755</c:v>
                </c:pt>
                <c:pt idx="1273">
                  <c:v>0.57722911354896345</c:v>
                </c:pt>
                <c:pt idx="1274">
                  <c:v>0.55095093152336672</c:v>
                </c:pt>
                <c:pt idx="1275">
                  <c:v>0.52633462994370672</c:v>
                </c:pt>
                <c:pt idx="1276">
                  <c:v>0.50322525611935509</c:v>
                </c:pt>
                <c:pt idx="1277">
                  <c:v>0.48150291536670919</c:v>
                </c:pt>
                <c:pt idx="1278">
                  <c:v>0.46106821677180115</c:v>
                </c:pt>
                <c:pt idx="1279">
                  <c:v>0.4418266111940089</c:v>
                </c:pt>
                <c:pt idx="1280">
                  <c:v>0.42369222893089475</c:v>
                </c:pt>
                <c:pt idx="1281">
                  <c:v>0.40658633840387848</c:v>
                </c:pt>
                <c:pt idx="1282">
                  <c:v>0.39043635109784958</c:v>
                </c:pt>
                <c:pt idx="1283">
                  <c:v>0.37517581437842773</c:v>
                </c:pt>
                <c:pt idx="1284">
                  <c:v>0.36074290737384779</c:v>
                </c:pt>
                <c:pt idx="1285">
                  <c:v>0.34708121312788781</c:v>
                </c:pt>
                <c:pt idx="1286">
                  <c:v>0.33413899132845309</c:v>
                </c:pt>
                <c:pt idx="1287">
                  <c:v>0.32186815637525668</c:v>
                </c:pt>
                <c:pt idx="1288">
                  <c:v>0.31022451298592446</c:v>
                </c:pt>
                <c:pt idx="1289">
                  <c:v>0.29916720861359924</c:v>
                </c:pt>
                <c:pt idx="1290">
                  <c:v>0.28865878452896099</c:v>
                </c:pt>
                <c:pt idx="1291">
                  <c:v>0.27866458439916197</c:v>
                </c:pt>
                <c:pt idx="1292">
                  <c:v>0.26915261134349494</c:v>
                </c:pt>
                <c:pt idx="1293">
                  <c:v>0.26009323528593892</c:v>
                </c:pt>
                <c:pt idx="1294">
                  <c:v>0.25145901639493856</c:v>
                </c:pt>
                <c:pt idx="1295">
                  <c:v>0.24322452250003085</c:v>
                </c:pt>
                <c:pt idx="1296">
                  <c:v>0.23536614512546572</c:v>
                </c:pt>
                <c:pt idx="1297">
                  <c:v>0.22786197282795792</c:v>
                </c:pt>
                <c:pt idx="1298">
                  <c:v>0.22069162564908479</c:v>
                </c:pt>
                <c:pt idx="1299">
                  <c:v>0.21383615007706469</c:v>
                </c:pt>
                <c:pt idx="1300">
                  <c:v>0.20727788695715083</c:v>
                </c:pt>
                <c:pt idx="1301">
                  <c:v>0.20100037834299828</c:v>
                </c:pt>
                <c:pt idx="1302">
                  <c:v>0.1949882703888319</c:v>
                </c:pt>
                <c:pt idx="1303">
                  <c:v>0.18922722742621254</c:v>
                </c:pt>
                <c:pt idx="1304">
                  <c:v>0.18370385217769336</c:v>
                </c:pt>
                <c:pt idx="1305">
                  <c:v>0.17840561040636943</c:v>
                </c:pt>
                <c:pt idx="1306">
                  <c:v>0.17332077199226623</c:v>
                </c:pt>
                <c:pt idx="1307">
                  <c:v>0.16843834799456492</c:v>
                </c:pt>
                <c:pt idx="1308">
                  <c:v>0.16374803538960925</c:v>
                </c:pt>
                <c:pt idx="1309">
                  <c:v>0.15924016804183655</c:v>
                </c:pt>
                <c:pt idx="1310">
                  <c:v>0.15490566998553326</c:v>
                </c:pt>
                <c:pt idx="1311">
                  <c:v>0.15073601314800592</c:v>
                </c:pt>
                <c:pt idx="1312">
                  <c:v>0.14672317863997719</c:v>
                </c:pt>
                <c:pt idx="1313">
                  <c:v>0.14285962105757863</c:v>
                </c:pt>
                <c:pt idx="1314">
                  <c:v>0.13913823583628013</c:v>
                </c:pt>
                <c:pt idx="1315">
                  <c:v>0.13555232891272273</c:v>
                </c:pt>
                <c:pt idx="1316">
                  <c:v>0.13209558902457522</c:v>
                </c:pt>
                <c:pt idx="1317">
                  <c:v>0.12876206201265056</c:v>
                </c:pt>
                <c:pt idx="1318">
                  <c:v>0.12554612707349733</c:v>
                </c:pt>
                <c:pt idx="1319">
                  <c:v>0.12244247490527048</c:v>
                </c:pt>
                <c:pt idx="1320">
                  <c:v>0.11944608743401737</c:v>
                </c:pt>
                <c:pt idx="1321">
                  <c:v>0.11655221906654377</c:v>
                </c:pt>
                <c:pt idx="1322">
                  <c:v>0.11375637932271422</c:v>
                </c:pt>
                <c:pt idx="1323">
                  <c:v>0.11105431673798957</c:v>
                </c:pt>
                <c:pt idx="1324">
                  <c:v>0.10844200392797368</c:v>
                </c:pt>
                <c:pt idx="1325">
                  <c:v>0.10591562372180079</c:v>
                </c:pt>
                <c:pt idx="1326">
                  <c:v>0.10347155627851931</c:v>
                </c:pt>
                <c:pt idx="1327">
                  <c:v>0.10110636710831079</c:v>
                </c:pt>
                <c:pt idx="1328">
                  <c:v>9.8816795926775489E-2</c:v>
                </c:pt>
                <c:pt idx="1329">
                  <c:v>9.6599746277270304E-2</c:v>
                </c:pt>
                <c:pt idx="1330">
                  <c:v>9.4452275861768839E-2</c:v>
                </c:pt>
                <c:pt idx="1331">
                  <c:v>9.2371587525502549E-2</c:v>
                </c:pt>
                <c:pt idx="1332">
                  <c:v>9.0355020846390077E-2</c:v>
                </c:pt>
                <c:pt idx="1333">
                  <c:v>8.8400044282773371E-2</c:v>
                </c:pt>
                <c:pt idx="1334">
                  <c:v>8.6504247838199863E-2</c:v>
                </c:pt>
                <c:pt idx="1335">
                  <c:v>8.4665336204829772E-2</c:v>
                </c:pt>
                <c:pt idx="1336">
                  <c:v>8.2881122350318734E-2</c:v>
                </c:pt>
                <c:pt idx="1337">
                  <c:v>8.1149521515881964E-2</c:v>
                </c:pt>
                <c:pt idx="1338">
                  <c:v>7.9468545595859127E-2</c:v>
                </c:pt>
                <c:pt idx="1339">
                  <c:v>7.7836297871471644E-2</c:v>
                </c:pt>
                <c:pt idx="1340">
                  <c:v>7.6250968073700687E-2</c:v>
                </c:pt>
                <c:pt idx="1341">
                  <c:v>7.4710827751999553E-2</c:v>
                </c:pt>
                <c:pt idx="1342">
                  <c:v>7.3214225927613785E-2</c:v>
                </c:pt>
                <c:pt idx="1343">
                  <c:v>7.1759585011772459E-2</c:v>
                </c:pt>
                <c:pt idx="1344">
                  <c:v>7.0345396970576429E-2</c:v>
                </c:pt>
                <c:pt idx="1345">
                  <c:v>6.8970219719789727E-2</c:v>
                </c:pt>
                <c:pt idx="1346">
                  <c:v>6.7632673734010176E-2</c:v>
                </c:pt>
                <c:pt idx="1347">
                  <c:v>6.6331438855858862E-2</c:v>
                </c:pt>
                <c:pt idx="1348">
                  <c:v>6.5065251291899356E-2</c:v>
                </c:pt>
                <c:pt idx="1349">
                  <c:v>6.3832900782971366E-2</c:v>
                </c:pt>
                <c:pt idx="1350">
                  <c:v>6.2633227937535091E-2</c:v>
                </c:pt>
                <c:pt idx="1351">
                  <c:v>6.1465121717442089E-2</c:v>
                </c:pt>
                <c:pt idx="1352">
                  <c:v>6.0327517066317303E-2</c:v>
                </c:pt>
                <c:pt idx="1353">
                  <c:v>5.9219392671437374E-2</c:v>
                </c:pt>
                <c:pt idx="1354">
                  <c:v>5.8139768850636486E-2</c:v>
                </c:pt>
                <c:pt idx="1355">
                  <c:v>5.7087705556369966E-2</c:v>
                </c:pt>
                <c:pt idx="1356">
                  <c:v>5.6062300489614275E-2</c:v>
                </c:pt>
                <c:pt idx="1357">
                  <c:v>5.5062687316792459E-2</c:v>
                </c:pt>
                <c:pt idx="1358">
                  <c:v>5.4088033983380607E-2</c:v>
                </c:pt>
                <c:pt idx="1359">
                  <c:v>5.3137541118288119E-2</c:v>
                </c:pt>
                <c:pt idx="1360">
                  <c:v>5.2210440523503432E-2</c:v>
                </c:pt>
                <c:pt idx="1361">
                  <c:v>5.1305993743870286E-2</c:v>
                </c:pt>
                <c:pt idx="1362">
                  <c:v>5.0423490712199759E-2</c:v>
                </c:pt>
                <c:pt idx="1363">
                  <c:v>4.9562248465247302E-2</c:v>
                </c:pt>
                <c:pt idx="1364">
                  <c:v>4.8721609926374553E-2</c:v>
                </c:pt>
                <c:pt idx="1365">
                  <c:v>4.7900942750991646E-2</c:v>
                </c:pt>
                <c:pt idx="1366">
                  <c:v>4.7099638231129615E-2</c:v>
                </c:pt>
                <c:pt idx="1367">
                  <c:v>4.6317110255728822E-2</c:v>
                </c:pt>
                <c:pt idx="1368">
                  <c:v>4.5552794323447478E-2</c:v>
                </c:pt>
                <c:pt idx="1369">
                  <c:v>4.4806146604999139E-2</c:v>
                </c:pt>
                <c:pt idx="1370">
                  <c:v>4.4076643052216362E-2</c:v>
                </c:pt>
                <c:pt idx="1371">
                  <c:v>4.336377855121553E-2</c:v>
                </c:pt>
                <c:pt idx="1372">
                  <c:v>4.2667066117200794E-2</c:v>
                </c:pt>
                <c:pt idx="1373">
                  <c:v>4.1986036128597484E-2</c:v>
                </c:pt>
                <c:pt idx="1374">
                  <c:v>4.1320235598348617E-2</c:v>
                </c:pt>
                <c:pt idx="1375">
                  <c:v>4.0669227480341623E-2</c:v>
                </c:pt>
                <c:pt idx="1376">
                  <c:v>4.0032590009053889E-2</c:v>
                </c:pt>
                <c:pt idx="1377">
                  <c:v>3.9409916070622164E-2</c:v>
                </c:pt>
                <c:pt idx="1378">
                  <c:v>3.8800812603651286E-2</c:v>
                </c:pt>
                <c:pt idx="1379">
                  <c:v>3.8204900028173151E-2</c:v>
                </c:pt>
                <c:pt idx="1380">
                  <c:v>3.7621811701266064E-2</c:v>
                </c:pt>
                <c:pt idx="1381">
                  <c:v>3.7051193397929831E-2</c:v>
                </c:pt>
                <c:pt idx="1382">
                  <c:v>3.6492702815893889E-2</c:v>
                </c:pt>
                <c:pt idx="1383">
                  <c:v>3.5946009103115059E-2</c:v>
                </c:pt>
                <c:pt idx="1384">
                  <c:v>3.5410792406790806E-2</c:v>
                </c:pt>
                <c:pt idx="1385">
                  <c:v>3.4886743442783433E-2</c:v>
                </c:pt>
                <c:pt idx="1386">
                  <c:v>3.4373563084412279E-2</c:v>
                </c:pt>
                <c:pt idx="1387">
                  <c:v>3.3870961969631901E-2</c:v>
                </c:pt>
                <c:pt idx="1388">
                  <c:v>3.3378660125667058E-2</c:v>
                </c:pt>
                <c:pt idx="1389">
                  <c:v>3.2896386610231192E-2</c:v>
                </c:pt>
                <c:pt idx="1390">
                  <c:v>3.2423879168499467E-2</c:v>
                </c:pt>
                <c:pt idx="1391">
                  <c:v>3.1960883905057802E-2</c:v>
                </c:pt>
                <c:pt idx="1392">
                  <c:v>3.1507154970088165E-2</c:v>
                </c:pt>
                <c:pt idx="1393">
                  <c:v>3.1062454259094419E-2</c:v>
                </c:pt>
                <c:pt idx="1394">
                  <c:v>3.0626551125508238E-2</c:v>
                </c:pt>
                <c:pt idx="1395">
                  <c:v>3.0199222105552672E-2</c:v>
                </c:pt>
                <c:pt idx="1396">
                  <c:v>2.9780250654771981E-2</c:v>
                </c:pt>
                <c:pt idx="1397">
                  <c:v>2.9369426895671014E-2</c:v>
                </c:pt>
                <c:pt idx="1398">
                  <c:v>2.8966547375933373E-2</c:v>
                </c:pt>
                <c:pt idx="1399">
                  <c:v>2.8571414836720606E-2</c:v>
                </c:pt>
                <c:pt idx="1400">
                  <c:v>2.8183837990574643E-2</c:v>
                </c:pt>
                <c:pt idx="1401">
                  <c:v>2.7803631308477378E-2</c:v>
                </c:pt>
                <c:pt idx="1402">
                  <c:v>2.7430614815638753E-2</c:v>
                </c:pt>
                <c:pt idx="1403">
                  <c:v>2.7064613895611385E-2</c:v>
                </c:pt>
                <c:pt idx="1404">
                  <c:v>2.6705459102346708E-2</c:v>
                </c:pt>
                <c:pt idx="1405">
                  <c:v>2.6352985979830601E-2</c:v>
                </c:pt>
                <c:pt idx="1406">
                  <c:v>2.600703488895292E-2</c:v>
                </c:pt>
                <c:pt idx="1407">
                  <c:v>2.5667450841282961E-2</c:v>
                </c:pt>
                <c:pt idx="1408">
                  <c:v>2.5334083339440382E-2</c:v>
                </c:pt>
                <c:pt idx="1409">
                  <c:v>2.500678622376638E-2</c:v>
                </c:pt>
                <c:pt idx="1410">
                  <c:v>2.4685417525013274E-2</c:v>
                </c:pt>
                <c:pt idx="1411">
                  <c:v>2.4369839322787235E-2</c:v>
                </c:pt>
                <c:pt idx="1412">
                  <c:v>2.4059917609489143E-2</c:v>
                </c:pt>
                <c:pt idx="1413">
                  <c:v>2.3755522159513442E-2</c:v>
                </c:pt>
                <c:pt idx="1414">
                  <c:v>2.3456526403474707E-2</c:v>
                </c:pt>
                <c:pt idx="1415">
                  <c:v>2.3162807307244876E-2</c:v>
                </c:pt>
                <c:pt idx="1416">
                  <c:v>2.287424525559198E-2</c:v>
                </c:pt>
                <c:pt idx="1417">
                  <c:v>2.2590723940223347E-2</c:v>
                </c:pt>
                <c:pt idx="1418">
                  <c:v>2.2312130252045894E-2</c:v>
                </c:pt>
                <c:pt idx="1419">
                  <c:v>2.2038354177462416E-2</c:v>
                </c:pt>
                <c:pt idx="1420">
                  <c:v>2.1769288698534235E-2</c:v>
                </c:pt>
                <c:pt idx="1421">
                  <c:v>2.1504829696847524E-2</c:v>
                </c:pt>
                <c:pt idx="1422">
                  <c:v>2.1244875860927399E-2</c:v>
                </c:pt>
                <c:pt idx="1423">
                  <c:v>2.0989328597052628E-2</c:v>
                </c:pt>
                <c:pt idx="1424">
                  <c:v>2.0738091943329293E-2</c:v>
                </c:pt>
                <c:pt idx="1425">
                  <c:v>2.0491072486889618E-2</c:v>
                </c:pt>
                <c:pt idx="1426">
                  <c:v>2.0248179284086766E-2</c:v>
                </c:pt>
                <c:pt idx="1427">
                  <c:v>2.0009323783563807E-2</c:v>
                </c:pt>
                <c:pt idx="1428">
                  <c:v>1.9776836593302163E-2</c:v>
                </c:pt>
                <c:pt idx="1429">
                  <c:v>2.4569391784642701E-2</c:v>
                </c:pt>
                <c:pt idx="1430">
                  <c:v>5.6405367171447549E-2</c:v>
                </c:pt>
                <c:pt idx="1431">
                  <c:v>0.44129372723741567</c:v>
                </c:pt>
                <c:pt idx="1432">
                  <c:v>0.63434622686712572</c:v>
                </c:pt>
                <c:pt idx="1433">
                  <c:v>0.82301880298811969</c:v>
                </c:pt>
                <c:pt idx="1434">
                  <c:v>0.98995199208121465</c:v>
                </c:pt>
                <c:pt idx="1435">
                  <c:v>1.129031030964756</c:v>
                </c:pt>
                <c:pt idx="1436">
                  <c:v>1.4034556118607668</c:v>
                </c:pt>
                <c:pt idx="1437">
                  <c:v>4.090941749972214</c:v>
                </c:pt>
                <c:pt idx="1438">
                  <c:v>6.1442387673576144</c:v>
                </c:pt>
                <c:pt idx="1439">
                  <c:v>6.3673178110095874</c:v>
                </c:pt>
                <c:pt idx="1440">
                  <c:v>6.4868610477308515</c:v>
                </c:pt>
                <c:pt idx="1441">
                  <c:v>6.5135635004008741</c:v>
                </c:pt>
                <c:pt idx="1442">
                  <c:v>6.457117971011554</c:v>
                </c:pt>
                <c:pt idx="1443">
                  <c:v>6.3523517654911767</c:v>
                </c:pt>
                <c:pt idx="1444">
                  <c:v>6.2118140202857077</c:v>
                </c:pt>
                <c:pt idx="1445">
                  <c:v>6.6413394670986197</c:v>
                </c:pt>
                <c:pt idx="1446">
                  <c:v>7.6216987707397239</c:v>
                </c:pt>
                <c:pt idx="1447">
                  <c:v>7.4566949695377156</c:v>
                </c:pt>
                <c:pt idx="1448">
                  <c:v>7.2808141900987939</c:v>
                </c:pt>
                <c:pt idx="1449">
                  <c:v>7.0504015567525791</c:v>
                </c:pt>
                <c:pt idx="1450">
                  <c:v>6.7930343658865091</c:v>
                </c:pt>
                <c:pt idx="1451">
                  <c:v>6.512902680053009</c:v>
                </c:pt>
                <c:pt idx="1452">
                  <c:v>6.219978057034889</c:v>
                </c:pt>
                <c:pt idx="1453">
                  <c:v>5.9111524183387925</c:v>
                </c:pt>
                <c:pt idx="1454">
                  <c:v>5.5885482913201665</c:v>
                </c:pt>
                <c:pt idx="1455">
                  <c:v>5.2559196963361652</c:v>
                </c:pt>
                <c:pt idx="1456">
                  <c:v>4.9201655596744374</c:v>
                </c:pt>
                <c:pt idx="1457">
                  <c:v>4.5840834804768855</c:v>
                </c:pt>
                <c:pt idx="1458">
                  <c:v>4.2566595680527897</c:v>
                </c:pt>
                <c:pt idx="1459">
                  <c:v>3.9393711546542787</c:v>
                </c:pt>
                <c:pt idx="1460">
                  <c:v>3.6380276182586391</c:v>
                </c:pt>
                <c:pt idx="1461">
                  <c:v>3.3639099825269381</c:v>
                </c:pt>
                <c:pt idx="1462">
                  <c:v>3.1091131858359775</c:v>
                </c:pt>
                <c:pt idx="1463">
                  <c:v>2.8740493211948372</c:v>
                </c:pt>
                <c:pt idx="1464">
                  <c:v>2.6558087170566358</c:v>
                </c:pt>
                <c:pt idx="1465">
                  <c:v>2.4543753831594151</c:v>
                </c:pt>
                <c:pt idx="1466">
                  <c:v>2.269716957865326</c:v>
                </c:pt>
                <c:pt idx="1467">
                  <c:v>2.1018003399624807</c:v>
                </c:pt>
                <c:pt idx="1468">
                  <c:v>1.9493003573179615</c:v>
                </c:pt>
                <c:pt idx="1469">
                  <c:v>1.8108233614496978</c:v>
                </c:pt>
                <c:pt idx="1470">
                  <c:v>1.6845642734784627</c:v>
                </c:pt>
                <c:pt idx="1471">
                  <c:v>1.5694742355619706</c:v>
                </c:pt>
                <c:pt idx="1472">
                  <c:v>1.4644961096606495</c:v>
                </c:pt>
                <c:pt idx="1473">
                  <c:v>1.3690114674371836</c:v>
                </c:pt>
                <c:pt idx="1474">
                  <c:v>1.2828126022617046</c:v>
                </c:pt>
                <c:pt idx="1475">
                  <c:v>1.2289604700626449</c:v>
                </c:pt>
                <c:pt idx="1476">
                  <c:v>1.1734357980029326</c:v>
                </c:pt>
                <c:pt idx="1477">
                  <c:v>1.1168830262618445</c:v>
                </c:pt>
                <c:pt idx="1478">
                  <c:v>1.0610938137002421</c:v>
                </c:pt>
                <c:pt idx="1479">
                  <c:v>1.0071339279772575</c:v>
                </c:pt>
                <c:pt idx="1480">
                  <c:v>0.95539350063771233</c:v>
                </c:pt>
                <c:pt idx="1481">
                  <c:v>0.90751048879223606</c:v>
                </c:pt>
                <c:pt idx="1482">
                  <c:v>0.86183155934674416</c:v>
                </c:pt>
                <c:pt idx="1483">
                  <c:v>0.81847143757735141</c:v>
                </c:pt>
                <c:pt idx="1484">
                  <c:v>0.77768325763884061</c:v>
                </c:pt>
                <c:pt idx="1485">
                  <c:v>0.73979964921640096</c:v>
                </c:pt>
                <c:pt idx="1486">
                  <c:v>0.70406788998068059</c:v>
                </c:pt>
                <c:pt idx="1487">
                  <c:v>0.6713853198499804</c:v>
                </c:pt>
                <c:pt idx="1488">
                  <c:v>0.66435935390563372</c:v>
                </c:pt>
                <c:pt idx="1489">
                  <c:v>0.65127918741869872</c:v>
                </c:pt>
                <c:pt idx="1490">
                  <c:v>0.63417843531075679</c:v>
                </c:pt>
                <c:pt idx="1491">
                  <c:v>0.61423834487073625</c:v>
                </c:pt>
                <c:pt idx="1492">
                  <c:v>0.59293354571400636</c:v>
                </c:pt>
                <c:pt idx="1493">
                  <c:v>0.57101895630866917</c:v>
                </c:pt>
                <c:pt idx="1494">
                  <c:v>0.54902571961699698</c:v>
                </c:pt>
                <c:pt idx="1495">
                  <c:v>0.52755140774037024</c:v>
                </c:pt>
                <c:pt idx="1496">
                  <c:v>0.50689403996723592</c:v>
                </c:pt>
                <c:pt idx="1497">
                  <c:v>0.48678422689792955</c:v>
                </c:pt>
                <c:pt idx="1498">
                  <c:v>0.4673638768366592</c:v>
                </c:pt>
                <c:pt idx="1499">
                  <c:v>0.4488092231497568</c:v>
                </c:pt>
                <c:pt idx="1500">
                  <c:v>0.43124955509876101</c:v>
                </c:pt>
                <c:pt idx="1501">
                  <c:v>0.41471262214276733</c:v>
                </c:pt>
                <c:pt idx="1502">
                  <c:v>0.40722632821073179</c:v>
                </c:pt>
                <c:pt idx="1503">
                  <c:v>0.40009314863559381</c:v>
                </c:pt>
                <c:pt idx="1504">
                  <c:v>0.39140185915253883</c:v>
                </c:pt>
                <c:pt idx="1505">
                  <c:v>0.38135827614833978</c:v>
                </c:pt>
                <c:pt idx="1506">
                  <c:v>0.37104201167139206</c:v>
                </c:pt>
                <c:pt idx="1507">
                  <c:v>0.36024831987276273</c:v>
                </c:pt>
                <c:pt idx="1508">
                  <c:v>0.34926180592368805</c:v>
                </c:pt>
                <c:pt idx="1509">
                  <c:v>0.33813870897651543</c:v>
                </c:pt>
                <c:pt idx="1510">
                  <c:v>0.32707519260385726</c:v>
                </c:pt>
                <c:pt idx="1511">
                  <c:v>0.31620923444618476</c:v>
                </c:pt>
                <c:pt idx="1512">
                  <c:v>0.30561213290597272</c:v>
                </c:pt>
                <c:pt idx="1513">
                  <c:v>0.29534391645852143</c:v>
                </c:pt>
                <c:pt idx="1514">
                  <c:v>0.28543018897360095</c:v>
                </c:pt>
                <c:pt idx="1515">
                  <c:v>0.27592504637567006</c:v>
                </c:pt>
                <c:pt idx="1516">
                  <c:v>0.26681987413425495</c:v>
                </c:pt>
                <c:pt idx="1517">
                  <c:v>0.25808535709212932</c:v>
                </c:pt>
                <c:pt idx="1518">
                  <c:v>0.24971987262512857</c:v>
                </c:pt>
                <c:pt idx="1519">
                  <c:v>0.2416952351118819</c:v>
                </c:pt>
                <c:pt idx="1520">
                  <c:v>0.2340071402413357</c:v>
                </c:pt>
                <c:pt idx="1521">
                  <c:v>0.22817731009950151</c:v>
                </c:pt>
                <c:pt idx="1522">
                  <c:v>0.24871038898983233</c:v>
                </c:pt>
                <c:pt idx="1523">
                  <c:v>0.26379720786571437</c:v>
                </c:pt>
                <c:pt idx="1524">
                  <c:v>0.27406644475487935</c:v>
                </c:pt>
                <c:pt idx="1525">
                  <c:v>0.28400211076607451</c:v>
                </c:pt>
                <c:pt idx="1526">
                  <c:v>0.29278127316282876</c:v>
                </c:pt>
                <c:pt idx="1527">
                  <c:v>0.29752922787199881</c:v>
                </c:pt>
                <c:pt idx="1528">
                  <c:v>0.30025704391119618</c:v>
                </c:pt>
                <c:pt idx="1529">
                  <c:v>0.30164447992201499</c:v>
                </c:pt>
                <c:pt idx="1530">
                  <c:v>0.30391008149688165</c:v>
                </c:pt>
                <c:pt idx="1531">
                  <c:v>0.32610011830734886</c:v>
                </c:pt>
                <c:pt idx="1532">
                  <c:v>0.36785251828877819</c:v>
                </c:pt>
                <c:pt idx="1533">
                  <c:v>0.40704054282103319</c:v>
                </c:pt>
                <c:pt idx="1534">
                  <c:v>0.4500688814225432</c:v>
                </c:pt>
                <c:pt idx="1535">
                  <c:v>0.59491014252894958</c:v>
                </c:pt>
                <c:pt idx="1536">
                  <c:v>0.72839036336933061</c:v>
                </c:pt>
                <c:pt idx="1537">
                  <c:v>0.85250074351874205</c:v>
                </c:pt>
                <c:pt idx="1538">
                  <c:v>1.0931758804646095</c:v>
                </c:pt>
                <c:pt idx="1539">
                  <c:v>1.3705513920600696</c:v>
                </c:pt>
                <c:pt idx="1540">
                  <c:v>1.6013723632305668</c:v>
                </c:pt>
                <c:pt idx="1541">
                  <c:v>2.2785366091015744</c:v>
                </c:pt>
                <c:pt idx="1542">
                  <c:v>2.9305744890135523</c:v>
                </c:pt>
                <c:pt idx="1543">
                  <c:v>3.1739883788156185</c:v>
                </c:pt>
                <c:pt idx="1544">
                  <c:v>3.8695081964370219</c:v>
                </c:pt>
                <c:pt idx="1545">
                  <c:v>4.6668476572462358</c:v>
                </c:pt>
                <c:pt idx="1546">
                  <c:v>4.9420102159816848</c:v>
                </c:pt>
                <c:pt idx="1547">
                  <c:v>5.9500472686785928</c:v>
                </c:pt>
                <c:pt idx="1548">
                  <c:v>8.081826264120398</c:v>
                </c:pt>
                <c:pt idx="1549">
                  <c:v>8.052187662843119</c:v>
                </c:pt>
                <c:pt idx="1550">
                  <c:v>7.968038053812414</c:v>
                </c:pt>
                <c:pt idx="1551">
                  <c:v>7.8645079471345367</c:v>
                </c:pt>
                <c:pt idx="1552">
                  <c:v>7.8206608091363492</c:v>
                </c:pt>
                <c:pt idx="1553">
                  <c:v>7.9459346602911873</c:v>
                </c:pt>
                <c:pt idx="1554">
                  <c:v>8.9047495741551188</c:v>
                </c:pt>
                <c:pt idx="1555">
                  <c:v>13.450299970538005</c:v>
                </c:pt>
                <c:pt idx="1556">
                  <c:v>15.837271702889021</c:v>
                </c:pt>
                <c:pt idx="1557">
                  <c:v>17.26124076913176</c:v>
                </c:pt>
                <c:pt idx="1558">
                  <c:v>23.247147625267093</c:v>
                </c:pt>
                <c:pt idx="1559">
                  <c:v>28.732389203500421</c:v>
                </c:pt>
                <c:pt idx="1560">
                  <c:v>24.842675035531681</c:v>
                </c:pt>
                <c:pt idx="1561">
                  <c:v>21.920860149295699</c:v>
                </c:pt>
                <c:pt idx="1562">
                  <c:v>27.265772179475587</c:v>
                </c:pt>
                <c:pt idx="1563">
                  <c:v>23.775870799161392</c:v>
                </c:pt>
                <c:pt idx="1564">
                  <c:v>21.095385427714159</c:v>
                </c:pt>
                <c:pt idx="1565">
                  <c:v>18.998842057952899</c:v>
                </c:pt>
                <c:pt idx="1566">
                  <c:v>17.322949357325125</c:v>
                </c:pt>
                <c:pt idx="1567">
                  <c:v>15.922304389465813</c:v>
                </c:pt>
                <c:pt idx="1568">
                  <c:v>14.727553155639722</c:v>
                </c:pt>
                <c:pt idx="1569">
                  <c:v>13.700266314478105</c:v>
                </c:pt>
                <c:pt idx="1570">
                  <c:v>12.799838328631578</c:v>
                </c:pt>
                <c:pt idx="1571">
                  <c:v>12.022781574956822</c:v>
                </c:pt>
                <c:pt idx="1572">
                  <c:v>11.333758131714188</c:v>
                </c:pt>
                <c:pt idx="1573">
                  <c:v>11.80603648574807</c:v>
                </c:pt>
                <c:pt idx="1574">
                  <c:v>11.660645709012815</c:v>
                </c:pt>
                <c:pt idx="1575">
                  <c:v>11.052114860843112</c:v>
                </c:pt>
                <c:pt idx="1576">
                  <c:v>10.483343102686772</c:v>
                </c:pt>
                <c:pt idx="1577">
                  <c:v>9.9604206049931605</c:v>
                </c:pt>
                <c:pt idx="1578">
                  <c:v>11.890152112742506</c:v>
                </c:pt>
                <c:pt idx="1579">
                  <c:v>11.223020863109362</c:v>
                </c:pt>
                <c:pt idx="1580">
                  <c:v>10.658451007056764</c:v>
                </c:pt>
                <c:pt idx="1581">
                  <c:v>10.146044415391488</c:v>
                </c:pt>
                <c:pt idx="1582">
                  <c:v>10.119933750272498</c:v>
                </c:pt>
                <c:pt idx="1583">
                  <c:v>9.6783755662365607</c:v>
                </c:pt>
                <c:pt idx="1584">
                  <c:v>9.2746531066726412</c:v>
                </c:pt>
                <c:pt idx="1585">
                  <c:v>8.9054887207345441</c:v>
                </c:pt>
                <c:pt idx="1586">
                  <c:v>8.543642997862019</c:v>
                </c:pt>
                <c:pt idx="1587">
                  <c:v>8.1774716655289321</c:v>
                </c:pt>
                <c:pt idx="1588">
                  <c:v>7.8246646586257906</c:v>
                </c:pt>
                <c:pt idx="1589">
                  <c:v>8.0190938297464562</c:v>
                </c:pt>
                <c:pt idx="1590">
                  <c:v>8.4553072966300107</c:v>
                </c:pt>
                <c:pt idx="1591">
                  <c:v>11.590594022007691</c:v>
                </c:pt>
                <c:pt idx="1592">
                  <c:v>11.58140346109707</c:v>
                </c:pt>
                <c:pt idx="1593">
                  <c:v>11.038237877945432</c:v>
                </c:pt>
                <c:pt idx="1594">
                  <c:v>11.477251701900284</c:v>
                </c:pt>
                <c:pt idx="1595">
                  <c:v>10.91412118152193</c:v>
                </c:pt>
                <c:pt idx="1596">
                  <c:v>10.3802366170399</c:v>
                </c:pt>
                <c:pt idx="1597">
                  <c:v>9.8765886894193482</c:v>
                </c:pt>
                <c:pt idx="1598">
                  <c:v>9.3925761624092328</c:v>
                </c:pt>
                <c:pt idx="1599">
                  <c:v>8.9504754347715618</c:v>
                </c:pt>
                <c:pt idx="1600">
                  <c:v>9.416581400599302</c:v>
                </c:pt>
                <c:pt idx="1601">
                  <c:v>9.0583636027605543</c:v>
                </c:pt>
                <c:pt idx="1602">
                  <c:v>8.8296410372288587</c:v>
                </c:pt>
                <c:pt idx="1603">
                  <c:v>8.4696712112597101</c:v>
                </c:pt>
                <c:pt idx="1604">
                  <c:v>8.1037203876961712</c:v>
                </c:pt>
                <c:pt idx="1605">
                  <c:v>7.7361033083752533</c:v>
                </c:pt>
                <c:pt idx="1606">
                  <c:v>7.3636074958548301</c:v>
                </c:pt>
                <c:pt idx="1607">
                  <c:v>6.9889345372114002</c:v>
                </c:pt>
                <c:pt idx="1608">
                  <c:v>6.621530912296997</c:v>
                </c:pt>
                <c:pt idx="1609">
                  <c:v>6.3498548784140052</c:v>
                </c:pt>
                <c:pt idx="1610">
                  <c:v>6.0683623701949978</c:v>
                </c:pt>
                <c:pt idx="1611">
                  <c:v>5.97576749132348</c:v>
                </c:pt>
                <c:pt idx="1612">
                  <c:v>5.7319118982998081</c:v>
                </c:pt>
                <c:pt idx="1613">
                  <c:v>5.4985062597579395</c:v>
                </c:pt>
                <c:pt idx="1614">
                  <c:v>5.2479116340690855</c:v>
                </c:pt>
                <c:pt idx="1615">
                  <c:v>4.990833751079335</c:v>
                </c:pt>
                <c:pt idx="1616">
                  <c:v>4.725877792199535</c:v>
                </c:pt>
                <c:pt idx="1617">
                  <c:v>4.4575769148141999</c:v>
                </c:pt>
                <c:pt idx="1618">
                  <c:v>4.1935100889693553</c:v>
                </c:pt>
                <c:pt idx="1619">
                  <c:v>3.9372329914330839</c:v>
                </c:pt>
                <c:pt idx="1620">
                  <c:v>3.7074780608171434</c:v>
                </c:pt>
                <c:pt idx="1621">
                  <c:v>3.4828748638462801</c:v>
                </c:pt>
                <c:pt idx="1622">
                  <c:v>3.2636636566305546</c:v>
                </c:pt>
                <c:pt idx="1623">
                  <c:v>3.0519484582950227</c:v>
                </c:pt>
                <c:pt idx="1624">
                  <c:v>2.848990458901052</c:v>
                </c:pt>
                <c:pt idx="1625">
                  <c:v>2.6571373777239504</c:v>
                </c:pt>
                <c:pt idx="1626">
                  <c:v>2.4763417494846274</c:v>
                </c:pt>
                <c:pt idx="1627">
                  <c:v>2.3085418637438515</c:v>
                </c:pt>
                <c:pt idx="1628">
                  <c:v>2.1528708207109242</c:v>
                </c:pt>
                <c:pt idx="1629">
                  <c:v>2.008438128671671</c:v>
                </c:pt>
                <c:pt idx="1630">
                  <c:v>1.8777894496106422</c:v>
                </c:pt>
                <c:pt idx="1631">
                  <c:v>1.7561606489215773</c:v>
                </c:pt>
                <c:pt idx="1632">
                  <c:v>1.6429613743375269</c:v>
                </c:pt>
                <c:pt idx="1633">
                  <c:v>1.5383483881243702</c:v>
                </c:pt>
                <c:pt idx="1634">
                  <c:v>1.4420519932960714</c:v>
                </c:pt>
                <c:pt idx="1635">
                  <c:v>1.352975865446532</c:v>
                </c:pt>
                <c:pt idx="1636">
                  <c:v>1.270550872208754</c:v>
                </c:pt>
                <c:pt idx="1637">
                  <c:v>1.1943255621625655</c:v>
                </c:pt>
                <c:pt idx="1638">
                  <c:v>1.1238247867937874</c:v>
                </c:pt>
                <c:pt idx="1639">
                  <c:v>1.0586311507158068</c:v>
                </c:pt>
                <c:pt idx="1640">
                  <c:v>0.99833917702226804</c:v>
                </c:pt>
                <c:pt idx="1641">
                  <c:v>0.94253614238760675</c:v>
                </c:pt>
                <c:pt idx="1642">
                  <c:v>0.89082979963123421</c:v>
                </c:pt>
                <c:pt idx="1643">
                  <c:v>0.84294292801076087</c:v>
                </c:pt>
                <c:pt idx="1644">
                  <c:v>0.79869584278898842</c:v>
                </c:pt>
                <c:pt idx="1645">
                  <c:v>0.76528112216637745</c:v>
                </c:pt>
                <c:pt idx="1646">
                  <c:v>0.73284243054489795</c:v>
                </c:pt>
                <c:pt idx="1647">
                  <c:v>0.7011676239535376</c:v>
                </c:pt>
                <c:pt idx="1648">
                  <c:v>0.67047283099493371</c:v>
                </c:pt>
                <c:pt idx="1649">
                  <c:v>0.64091442658247022</c:v>
                </c:pt>
                <c:pt idx="1650">
                  <c:v>0.61289467924780372</c:v>
                </c:pt>
                <c:pt idx="1651">
                  <c:v>0.58612933113090604</c:v>
                </c:pt>
                <c:pt idx="1652">
                  <c:v>0.56073388264950697</c:v>
                </c:pt>
                <c:pt idx="1653">
                  <c:v>0.53667713654149518</c:v>
                </c:pt>
                <c:pt idx="1654">
                  <c:v>0.51379606201788297</c:v>
                </c:pt>
                <c:pt idx="1655">
                  <c:v>0.49207566490533416</c:v>
                </c:pt>
                <c:pt idx="1656">
                  <c:v>0.47148389872106372</c:v>
                </c:pt>
                <c:pt idx="1657">
                  <c:v>0.45200107448626847</c:v>
                </c:pt>
                <c:pt idx="1658">
                  <c:v>0.43356431340208224</c:v>
                </c:pt>
                <c:pt idx="1659">
                  <c:v>0.41612317312171199</c:v>
                </c:pt>
                <c:pt idx="1660">
                  <c:v>0.39961306868079804</c:v>
                </c:pt>
                <c:pt idx="1661">
                  <c:v>0.38398394245686962</c:v>
                </c:pt>
                <c:pt idx="1662">
                  <c:v>0.36918309990198905</c:v>
                </c:pt>
                <c:pt idx="1663">
                  <c:v>0.35515248637072111</c:v>
                </c:pt>
                <c:pt idx="1664">
                  <c:v>0.34184689828115478</c:v>
                </c:pt>
                <c:pt idx="1665">
                  <c:v>0.32922297937327494</c:v>
                </c:pt>
                <c:pt idx="1666">
                  <c:v>0.3172383316850852</c:v>
                </c:pt>
                <c:pt idx="1667">
                  <c:v>0.30585497957210478</c:v>
                </c:pt>
                <c:pt idx="1668">
                  <c:v>0.29503481025144784</c:v>
                </c:pt>
                <c:pt idx="1669">
                  <c:v>0.28474372294091804</c:v>
                </c:pt>
                <c:pt idx="1670">
                  <c:v>0.27494975714675701</c:v>
                </c:pt>
                <c:pt idx="1671">
                  <c:v>0.26562305488104548</c:v>
                </c:pt>
                <c:pt idx="1672">
                  <c:v>0.25673574602567334</c:v>
                </c:pt>
                <c:pt idx="1673">
                  <c:v>0.24826165637765291</c:v>
                </c:pt>
                <c:pt idx="1674">
                  <c:v>0.24017663117965943</c:v>
                </c:pt>
                <c:pt idx="1675">
                  <c:v>0.23245817779169597</c:v>
                </c:pt>
                <c:pt idx="1676">
                  <c:v>0.22508527735765455</c:v>
                </c:pt>
                <c:pt idx="1677">
                  <c:v>0.21803831736665205</c:v>
                </c:pt>
                <c:pt idx="1678">
                  <c:v>0.21129900280823916</c:v>
                </c:pt>
                <c:pt idx="1679">
                  <c:v>0.20485024643357028</c:v>
                </c:pt>
                <c:pt idx="1680">
                  <c:v>0.19867609560706825</c:v>
                </c:pt>
                <c:pt idx="1681">
                  <c:v>0.19276164513340277</c:v>
                </c:pt>
                <c:pt idx="1682">
                  <c:v>0.18709296065882144</c:v>
                </c:pt>
                <c:pt idx="1683">
                  <c:v>0.18165700738995641</c:v>
                </c:pt>
                <c:pt idx="1684">
                  <c:v>0.17644158403107654</c:v>
                </c:pt>
                <c:pt idx="1685">
                  <c:v>0.1714352617288776</c:v>
                </c:pt>
                <c:pt idx="1686">
                  <c:v>0.16662732860181817</c:v>
                </c:pt>
                <c:pt idx="1687">
                  <c:v>0.16200773571969287</c:v>
                </c:pt>
                <c:pt idx="1688">
                  <c:v>0.15756705015164407</c:v>
                </c:pt>
                <c:pt idx="1689">
                  <c:v>0.15329641241477412</c:v>
                </c:pt>
                <c:pt idx="1690">
                  <c:v>0.14918749494931316</c:v>
                </c:pt>
                <c:pt idx="1691">
                  <c:v>0.14523246484770133</c:v>
                </c:pt>
                <c:pt idx="1692">
                  <c:v>0.14142394952233922</c:v>
                </c:pt>
                <c:pt idx="1693">
                  <c:v>0.13775500533301116</c:v>
                </c:pt>
                <c:pt idx="1694">
                  <c:v>0.13421908751924985</c:v>
                </c:pt>
                <c:pt idx="1695">
                  <c:v>0.1308100242855311</c:v>
                </c:pt>
                <c:pt idx="1696">
                  <c:v>0.12752199155479821</c:v>
                </c:pt>
                <c:pt idx="1697">
                  <c:v>0.1243494900040009</c:v>
                </c:pt>
                <c:pt idx="1698">
                  <c:v>0.12128732382974167</c:v>
                </c:pt>
                <c:pt idx="1699">
                  <c:v>0.11833058109875268</c:v>
                </c:pt>
                <c:pt idx="1700">
                  <c:v>0.11547461555219711</c:v>
                </c:pt>
                <c:pt idx="1701">
                  <c:v>0.11271502974379313</c:v>
                </c:pt>
                <c:pt idx="1702">
                  <c:v>0.11004765940162507</c:v>
                </c:pt>
                <c:pt idx="1703">
                  <c:v>0.10746855891490731</c:v>
                </c:pt>
                <c:pt idx="1704">
                  <c:v>0.10497398784811432</c:v>
                </c:pt>
                <c:pt idx="1705">
                  <c:v>0.10256039843104946</c:v>
                </c:pt>
                <c:pt idx="1706">
                  <c:v>0.10022442389397652</c:v>
                </c:pt>
                <c:pt idx="1707">
                  <c:v>9.796286762399356E-2</c:v>
                </c:pt>
                <c:pt idx="1708">
                  <c:v>9.577269306551367E-2</c:v>
                </c:pt>
                <c:pt idx="1709">
                  <c:v>9.3651014307474204E-2</c:v>
                </c:pt>
                <c:pt idx="1710">
                  <c:v>9.1595087304822992E-2</c:v>
                </c:pt>
                <c:pt idx="1711">
                  <c:v>8.9602301686247582E-2</c:v>
                </c:pt>
                <c:pt idx="1712">
                  <c:v>8.7670173104123977E-2</c:v>
                </c:pt>
                <c:pt idx="1713">
                  <c:v>8.5796336086322131E-2</c:v>
                </c:pt>
                <c:pt idx="1714">
                  <c:v>8.3978537352913232E-2</c:v>
                </c:pt>
                <c:pt idx="1715">
                  <c:v>8.2214629563290217E-2</c:v>
                </c:pt>
                <c:pt idx="1716">
                  <c:v>8.0502565463481501E-2</c:v>
                </c:pt>
                <c:pt idx="1717">
                  <c:v>7.8840392403791051E-2</c:v>
                </c:pt>
                <c:pt idx="1718">
                  <c:v>7.7226247200936321E-2</c:v>
                </c:pt>
                <c:pt idx="1719">
                  <c:v>7.5658351320194411E-2</c:v>
                </c:pt>
                <c:pt idx="1720">
                  <c:v>7.4135006355109043E-2</c:v>
                </c:pt>
                <c:pt idx="1721">
                  <c:v>7.2654589784071216E-2</c:v>
                </c:pt>
                <c:pt idx="1722">
                  <c:v>7.1215550984682283E-2</c:v>
                </c:pt>
                <c:pt idx="1723">
                  <c:v>6.9816407488155527E-2</c:v>
                </c:pt>
                <c:pt idx="1724">
                  <c:v>6.8455741457705804E-2</c:v>
                </c:pt>
                <c:pt idx="1725">
                  <c:v>6.7132196375638511E-2</c:v>
                </c:pt>
                <c:pt idx="1726">
                  <c:v>6.5844473925248573E-2</c:v>
                </c:pt>
                <c:pt idx="1727">
                  <c:v>6.4591331054661166E-2</c:v>
                </c:pt>
                <c:pt idx="1728">
                  <c:v>6.3371577210632371E-2</c:v>
                </c:pt>
                <c:pt idx="1729">
                  <c:v>6.2184071731232193E-2</c:v>
                </c:pt>
                <c:pt idx="1730">
                  <c:v>6.1027721387122758E-2</c:v>
                </c:pt>
                <c:pt idx="1731">
                  <c:v>5.9901478061892464E-2</c:v>
                </c:pt>
                <c:pt idx="1732">
                  <c:v>5.8804336562582465E-2</c:v>
                </c:pt>
                <c:pt idx="1733">
                  <c:v>5.7735332552171621E-2</c:v>
                </c:pt>
                <c:pt idx="1734">
                  <c:v>5.6693540596364722E-2</c:v>
                </c:pt>
                <c:pt idx="1735">
                  <c:v>5.5678072317561562E-2</c:v>
                </c:pt>
                <c:pt idx="1736">
                  <c:v>5.4688074649378027E-2</c:v>
                </c:pt>
                <c:pt idx="1737">
                  <c:v>5.3722728185546853E-2</c:v>
                </c:pt>
                <c:pt idx="1738">
                  <c:v>5.2781245617444947E-2</c:v>
                </c:pt>
                <c:pt idx="1739">
                  <c:v>5.1862870254886E-2</c:v>
                </c:pt>
                <c:pt idx="1740">
                  <c:v>5.0966874625175657E-2</c:v>
                </c:pt>
                <c:pt idx="1741">
                  <c:v>5.0092559145761058E-2</c:v>
                </c:pt>
                <c:pt idx="1742">
                  <c:v>4.9239250866117856E-2</c:v>
                </c:pt>
                <c:pt idx="1743">
                  <c:v>4.8406302274801603E-2</c:v>
                </c:pt>
                <c:pt idx="1744">
                  <c:v>4.7593090167858211E-2</c:v>
                </c:pt>
                <c:pt idx="1745">
                  <c:v>4.6799014575035942E-2</c:v>
                </c:pt>
                <c:pt idx="1746">
                  <c:v>4.6023497740469516E-2</c:v>
                </c:pt>
                <c:pt idx="1747">
                  <c:v>4.5265983154720392E-2</c:v>
                </c:pt>
                <c:pt idx="1748">
                  <c:v>4.4525934635254776E-2</c:v>
                </c:pt>
                <c:pt idx="1749">
                  <c:v>4.3802835452628044E-2</c:v>
                </c:pt>
                <c:pt idx="1750">
                  <c:v>4.3096187499810625E-2</c:v>
                </c:pt>
                <c:pt idx="1751">
                  <c:v>4.2405510502256716E-2</c:v>
                </c:pt>
                <c:pt idx="1752">
                  <c:v>4.1730341266458609E-2</c:v>
                </c:pt>
                <c:pt idx="1753">
                  <c:v>4.1070232964874505E-2</c:v>
                </c:pt>
                <c:pt idx="1754">
                  <c:v>4.0424754455242719E-2</c:v>
                </c:pt>
                <c:pt idx="1755">
                  <c:v>3.9793489632417474E-2</c:v>
                </c:pt>
                <c:pt idx="1756">
                  <c:v>3.9176036810973563E-2</c:v>
                </c:pt>
                <c:pt idx="1757">
                  <c:v>3.8572008136932942E-2</c:v>
                </c:pt>
                <c:pt idx="1758">
                  <c:v>3.7981029027062532E-2</c:v>
                </c:pt>
                <c:pt idx="1759">
                  <c:v>3.7402737634286538E-2</c:v>
                </c:pt>
                <c:pt idx="1760">
                  <c:v>3.683678433784067E-2</c:v>
                </c:pt>
                <c:pt idx="1761">
                  <c:v>3.6282831256876674E-2</c:v>
                </c:pt>
                <c:pt idx="1762">
                  <c:v>3.5740551786299861E-2</c:v>
                </c:pt>
                <c:pt idx="1763">
                  <c:v>3.5209630153694237E-2</c:v>
                </c:pt>
                <c:pt idx="1764">
                  <c:v>3.4689760996252046E-2</c:v>
                </c:pt>
                <c:pt idx="1765">
                  <c:v>3.4180648956691505E-2</c:v>
                </c:pt>
                <c:pt idx="1766">
                  <c:v>3.3682008297198772E-2</c:v>
                </c:pt>
                <c:pt idx="1767">
                  <c:v>3.3193562530488496E-2</c:v>
                </c:pt>
                <c:pt idx="1768">
                  <c:v>3.2715044067125242E-2</c:v>
                </c:pt>
                <c:pt idx="1769">
                  <c:v>3.2246193878298038E-2</c:v>
                </c:pt>
                <c:pt idx="1770">
                  <c:v>3.1818880822611147E-2</c:v>
                </c:pt>
                <c:pt idx="1771">
                  <c:v>3.5574690239037372E-2</c:v>
                </c:pt>
                <c:pt idx="1772">
                  <c:v>3.8070499751215639E-2</c:v>
                </c:pt>
                <c:pt idx="1773">
                  <c:v>3.9641545714271545E-2</c:v>
                </c:pt>
                <c:pt idx="1774">
                  <c:v>4.0518581179345377E-2</c:v>
                </c:pt>
                <c:pt idx="1775">
                  <c:v>4.0917315008430204E-2</c:v>
                </c:pt>
                <c:pt idx="1776">
                  <c:v>4.097860674488274E-2</c:v>
                </c:pt>
                <c:pt idx="1777">
                  <c:v>4.0851791189438331E-2</c:v>
                </c:pt>
                <c:pt idx="1778">
                  <c:v>4.5731991029584515E-2</c:v>
                </c:pt>
                <c:pt idx="1779">
                  <c:v>6.8522556598090284E-2</c:v>
                </c:pt>
                <c:pt idx="1780">
                  <c:v>8.7645741613634504E-2</c:v>
                </c:pt>
                <c:pt idx="1781">
                  <c:v>0.1019853375594017</c:v>
                </c:pt>
                <c:pt idx="1782">
                  <c:v>0.11191471412657672</c:v>
                </c:pt>
                <c:pt idx="1783">
                  <c:v>0.11885756925713623</c:v>
                </c:pt>
                <c:pt idx="1784">
                  <c:v>0.12309701659829533</c:v>
                </c:pt>
                <c:pt idx="1785">
                  <c:v>0.12508433704724078</c:v>
                </c:pt>
                <c:pt idx="1786">
                  <c:v>0.12545973047711331</c:v>
                </c:pt>
                <c:pt idx="1787">
                  <c:v>0.12473026730043231</c:v>
                </c:pt>
                <c:pt idx="1788">
                  <c:v>0.12326697952105319</c:v>
                </c:pt>
                <c:pt idx="1789">
                  <c:v>0.12133278536521114</c:v>
                </c:pt>
                <c:pt idx="1790">
                  <c:v>0.11912194272401673</c:v>
                </c:pt>
                <c:pt idx="1791">
                  <c:v>0.1167419570318694</c:v>
                </c:pt>
                <c:pt idx="1792">
                  <c:v>0.11427748749980753</c:v>
                </c:pt>
                <c:pt idx="1793">
                  <c:v>0.11178465909377937</c:v>
                </c:pt>
                <c:pt idx="1794">
                  <c:v>0.10930014851039359</c:v>
                </c:pt>
                <c:pt idx="1795">
                  <c:v>0.10685106350631052</c:v>
                </c:pt>
                <c:pt idx="1796">
                  <c:v>0.10444973753412906</c:v>
                </c:pt>
                <c:pt idx="1797">
                  <c:v>0.10210378298058587</c:v>
                </c:pt>
                <c:pt idx="1798">
                  <c:v>9.9832259881654423E-2</c:v>
                </c:pt>
                <c:pt idx="1799">
                  <c:v>0.10289867898082017</c:v>
                </c:pt>
                <c:pt idx="1800">
                  <c:v>0.13306146706689459</c:v>
                </c:pt>
                <c:pt idx="1801">
                  <c:v>0.15868028747853513</c:v>
                </c:pt>
                <c:pt idx="1802">
                  <c:v>0.18503853050969879</c:v>
                </c:pt>
                <c:pt idx="1803">
                  <c:v>0.21270915902618653</c:v>
                </c:pt>
                <c:pt idx="1804">
                  <c:v>0.23570113827399339</c:v>
                </c:pt>
                <c:pt idx="1805">
                  <c:v>0.25135617625586409</c:v>
                </c:pt>
                <c:pt idx="1806">
                  <c:v>0.26620542391840735</c:v>
                </c:pt>
                <c:pt idx="1807">
                  <c:v>0.28782677249685179</c:v>
                </c:pt>
                <c:pt idx="1808">
                  <c:v>0.32209900033467481</c:v>
                </c:pt>
                <c:pt idx="1809">
                  <c:v>0.35899204672454799</c:v>
                </c:pt>
                <c:pt idx="1810">
                  <c:v>0.46408107169385582</c:v>
                </c:pt>
                <c:pt idx="1811">
                  <c:v>0.61748050405419808</c:v>
                </c:pt>
                <c:pt idx="1812">
                  <c:v>0.73411553426684428</c:v>
                </c:pt>
                <c:pt idx="1813">
                  <c:v>1.0815886879252357</c:v>
                </c:pt>
                <c:pt idx="1814">
                  <c:v>1.2654594448050798</c:v>
                </c:pt>
                <c:pt idx="1815">
                  <c:v>2.5033688245472319</c:v>
                </c:pt>
                <c:pt idx="1816">
                  <c:v>5.4037652705207151</c:v>
                </c:pt>
                <c:pt idx="1817">
                  <c:v>17.30002796979695</c:v>
                </c:pt>
                <c:pt idx="1818">
                  <c:v>16.193753239840984</c:v>
                </c:pt>
                <c:pt idx="1819">
                  <c:v>20.852273390841539</c:v>
                </c:pt>
                <c:pt idx="1820">
                  <c:v>31.263297388235515</c:v>
                </c:pt>
                <c:pt idx="1821">
                  <c:v>26.794810220709387</c:v>
                </c:pt>
                <c:pt idx="1822">
                  <c:v>23.521398861558314</c:v>
                </c:pt>
                <c:pt idx="1823">
                  <c:v>21.037393631917261</c:v>
                </c:pt>
                <c:pt idx="1824">
                  <c:v>19.083863422557553</c:v>
                </c:pt>
                <c:pt idx="1825">
                  <c:v>17.444973005369111</c:v>
                </c:pt>
                <c:pt idx="1826">
                  <c:v>16.135754933181214</c:v>
                </c:pt>
                <c:pt idx="1827">
                  <c:v>15.003682371483748</c:v>
                </c:pt>
                <c:pt idx="1828">
                  <c:v>14.075691307421781</c:v>
                </c:pt>
                <c:pt idx="1829">
                  <c:v>13.271727395121014</c:v>
                </c:pt>
                <c:pt idx="1830">
                  <c:v>12.520026782985324</c:v>
                </c:pt>
                <c:pt idx="1831">
                  <c:v>11.843319533099859</c:v>
                </c:pt>
                <c:pt idx="1832">
                  <c:v>11.191887811858955</c:v>
                </c:pt>
                <c:pt idx="1833">
                  <c:v>10.558899522461404</c:v>
                </c:pt>
                <c:pt idx="1834">
                  <c:v>9.9502267980169865</c:v>
                </c:pt>
                <c:pt idx="1835">
                  <c:v>9.3554704706983447</c:v>
                </c:pt>
                <c:pt idx="1836">
                  <c:v>8.7748343855012862</c:v>
                </c:pt>
                <c:pt idx="1837">
                  <c:v>8.2088787944069583</c:v>
                </c:pt>
                <c:pt idx="1838">
                  <c:v>7.6585140439641002</c:v>
                </c:pt>
                <c:pt idx="1839">
                  <c:v>7.129967631193769</c:v>
                </c:pt>
                <c:pt idx="1840">
                  <c:v>6.6263366783667843</c:v>
                </c:pt>
                <c:pt idx="1841">
                  <c:v>6.1422602068248429</c:v>
                </c:pt>
                <c:pt idx="1842">
                  <c:v>5.6778454398751119</c:v>
                </c:pt>
                <c:pt idx="1843">
                  <c:v>5.2348702974153314</c:v>
                </c:pt>
                <c:pt idx="1844">
                  <c:v>4.8156791620460977</c:v>
                </c:pt>
                <c:pt idx="1845">
                  <c:v>4.4222415594836244</c:v>
                </c:pt>
                <c:pt idx="1846">
                  <c:v>4.0564009230012736</c:v>
                </c:pt>
                <c:pt idx="1847">
                  <c:v>3.7188186029953267</c:v>
                </c:pt>
                <c:pt idx="1848">
                  <c:v>3.4119771722880978</c:v>
                </c:pt>
                <c:pt idx="1849">
                  <c:v>3.1323282629975884</c:v>
                </c:pt>
                <c:pt idx="1850">
                  <c:v>2.8786642412101404</c:v>
                </c:pt>
                <c:pt idx="1851">
                  <c:v>2.648063578893213</c:v>
                </c:pt>
                <c:pt idx="1852">
                  <c:v>2.4393247633498816</c:v>
                </c:pt>
                <c:pt idx="1853">
                  <c:v>2.2503553210616869</c:v>
                </c:pt>
                <c:pt idx="1854">
                  <c:v>2.0794794809993191</c:v>
                </c:pt>
                <c:pt idx="1855">
                  <c:v>1.9250163314797202</c:v>
                </c:pt>
                <c:pt idx="1856">
                  <c:v>1.785394666695991</c:v>
                </c:pt>
                <c:pt idx="1857">
                  <c:v>1.6594863977646381</c:v>
                </c:pt>
                <c:pt idx="1858">
                  <c:v>1.5452898823460191</c:v>
                </c:pt>
                <c:pt idx="1859">
                  <c:v>1.4416350780094704</c:v>
                </c:pt>
                <c:pt idx="1860">
                  <c:v>1.3472862714025136</c:v>
                </c:pt>
                <c:pt idx="1861">
                  <c:v>1.2612667745538912</c:v>
                </c:pt>
                <c:pt idx="1862">
                  <c:v>1.1827293276755579</c:v>
                </c:pt>
                <c:pt idx="1863">
                  <c:v>1.1108352822301715</c:v>
                </c:pt>
                <c:pt idx="1864">
                  <c:v>1.044939469165193</c:v>
                </c:pt>
                <c:pt idx="1865">
                  <c:v>0.98445369640537284</c:v>
                </c:pt>
                <c:pt idx="1866">
                  <c:v>0.92880766772879864</c:v>
                </c:pt>
                <c:pt idx="1867">
                  <c:v>0.87750280002681391</c:v>
                </c:pt>
                <c:pt idx="1868">
                  <c:v>0.83294823024170861</c:v>
                </c:pt>
                <c:pt idx="1869">
                  <c:v>0.82710949489924845</c:v>
                </c:pt>
                <c:pt idx="1870">
                  <c:v>0.81875402198523173</c:v>
                </c:pt>
                <c:pt idx="1871">
                  <c:v>0.80498699424123166</c:v>
                </c:pt>
                <c:pt idx="1872">
                  <c:v>0.78628291265088135</c:v>
                </c:pt>
                <c:pt idx="1873">
                  <c:v>0.77165795717051844</c:v>
                </c:pt>
                <c:pt idx="1874">
                  <c:v>0.77481828741333914</c:v>
                </c:pt>
                <c:pt idx="1875">
                  <c:v>0.78368910971884564</c:v>
                </c:pt>
                <c:pt idx="1876">
                  <c:v>0.80021988175673098</c:v>
                </c:pt>
                <c:pt idx="1877">
                  <c:v>0.80689163553626642</c:v>
                </c:pt>
                <c:pt idx="1878">
                  <c:v>0.80640382032348379</c:v>
                </c:pt>
                <c:pt idx="1879">
                  <c:v>0.79837450028183465</c:v>
                </c:pt>
                <c:pt idx="1880">
                  <c:v>0.79072623916077867</c:v>
                </c:pt>
                <c:pt idx="1881">
                  <c:v>0.78048191678567558</c:v>
                </c:pt>
                <c:pt idx="1882">
                  <c:v>0.76685700430810733</c:v>
                </c:pt>
                <c:pt idx="1883">
                  <c:v>0.75006177305451971</c:v>
                </c:pt>
                <c:pt idx="1884">
                  <c:v>0.7305433741088514</c:v>
                </c:pt>
                <c:pt idx="1885">
                  <c:v>0.70915537720616539</c:v>
                </c:pt>
                <c:pt idx="1886">
                  <c:v>0.68776146482832501</c:v>
                </c:pt>
                <c:pt idx="1887">
                  <c:v>0.69825267236291888</c:v>
                </c:pt>
                <c:pt idx="1888">
                  <c:v>0.75701335536361725</c:v>
                </c:pt>
                <c:pt idx="1889">
                  <c:v>0.81158308477794316</c:v>
                </c:pt>
                <c:pt idx="1890">
                  <c:v>0.85360951903186644</c:v>
                </c:pt>
                <c:pt idx="1891">
                  <c:v>0.87923133010417154</c:v>
                </c:pt>
                <c:pt idx="1892">
                  <c:v>0.89228824432508513</c:v>
                </c:pt>
                <c:pt idx="1893">
                  <c:v>0.89492004087105792</c:v>
                </c:pt>
                <c:pt idx="1894">
                  <c:v>0.8879032409622013</c:v>
                </c:pt>
                <c:pt idx="1895">
                  <c:v>0.87649360303534007</c:v>
                </c:pt>
                <c:pt idx="1896">
                  <c:v>0.8620168460363663</c:v>
                </c:pt>
                <c:pt idx="1897">
                  <c:v>0.84374253628455298</c:v>
                </c:pt>
                <c:pt idx="1898">
                  <c:v>0.82073998835022499</c:v>
                </c:pt>
                <c:pt idx="1899">
                  <c:v>0.79441823953486435</c:v>
                </c:pt>
                <c:pt idx="1900">
                  <c:v>0.76606449736366189</c:v>
                </c:pt>
                <c:pt idx="1901">
                  <c:v>0.73722356437223724</c:v>
                </c:pt>
                <c:pt idx="1902">
                  <c:v>0.70857475410048121</c:v>
                </c:pt>
                <c:pt idx="1903">
                  <c:v>0.67980966151115629</c:v>
                </c:pt>
                <c:pt idx="1904">
                  <c:v>0.65183349087942255</c:v>
                </c:pt>
                <c:pt idx="1905">
                  <c:v>0.62484237784673269</c:v>
                </c:pt>
                <c:pt idx="1906">
                  <c:v>0.59955479367756681</c:v>
                </c:pt>
                <c:pt idx="1907">
                  <c:v>0.57825004846170869</c:v>
                </c:pt>
                <c:pt idx="1908">
                  <c:v>0.57497221744847593</c:v>
                </c:pt>
                <c:pt idx="1909">
                  <c:v>0.58471240251601631</c:v>
                </c:pt>
                <c:pt idx="1910">
                  <c:v>0.63747363730690376</c:v>
                </c:pt>
                <c:pt idx="1911">
                  <c:v>0.68078907225057261</c:v>
                </c:pt>
                <c:pt idx="1912">
                  <c:v>0.70933511321341336</c:v>
                </c:pt>
                <c:pt idx="1913">
                  <c:v>0.72779160265015064</c:v>
                </c:pt>
                <c:pt idx="1914">
                  <c:v>0.73580778372150812</c:v>
                </c:pt>
                <c:pt idx="1915">
                  <c:v>0.73640311713132511</c:v>
                </c:pt>
                <c:pt idx="1916">
                  <c:v>0.73652098498408303</c:v>
                </c:pt>
                <c:pt idx="1917">
                  <c:v>0.73489705466976218</c:v>
                </c:pt>
                <c:pt idx="1918">
                  <c:v>0.8839817120078316</c:v>
                </c:pt>
                <c:pt idx="1919">
                  <c:v>3.6076104137900109</c:v>
                </c:pt>
                <c:pt idx="1920">
                  <c:v>6.4879140734661567</c:v>
                </c:pt>
                <c:pt idx="1921">
                  <c:v>6.7048262706460457</c:v>
                </c:pt>
                <c:pt idx="1922">
                  <c:v>7.3659862883054972</c:v>
                </c:pt>
                <c:pt idx="1923">
                  <c:v>9.987304075388213</c:v>
                </c:pt>
                <c:pt idx="1924">
                  <c:v>9.9889949844121109</c:v>
                </c:pt>
                <c:pt idx="1925">
                  <c:v>9.8010118654411222</c:v>
                </c:pt>
                <c:pt idx="1926">
                  <c:v>9.5868098511681374</c:v>
                </c:pt>
                <c:pt idx="1927">
                  <c:v>9.3415574628590026</c:v>
                </c:pt>
                <c:pt idx="1928">
                  <c:v>9.0568018086157576</c:v>
                </c:pt>
                <c:pt idx="1929">
                  <c:v>8.7452475315396114</c:v>
                </c:pt>
                <c:pt idx="1930">
                  <c:v>8.408817942817457</c:v>
                </c:pt>
                <c:pt idx="1931">
                  <c:v>8.0548610395052815</c:v>
                </c:pt>
                <c:pt idx="1932">
                  <c:v>7.6872712020902636</c:v>
                </c:pt>
                <c:pt idx="1933">
                  <c:v>7.3118937198390022</c:v>
                </c:pt>
                <c:pt idx="1934">
                  <c:v>6.9734821697120664</c:v>
                </c:pt>
                <c:pt idx="1935">
                  <c:v>6.6276477238865183</c:v>
                </c:pt>
                <c:pt idx="1936">
                  <c:v>6.2754826401501429</c:v>
                </c:pt>
                <c:pt idx="1937">
                  <c:v>5.9229635853033207</c:v>
                </c:pt>
                <c:pt idx="1938">
                  <c:v>5.574463963755349</c:v>
                </c:pt>
                <c:pt idx="1939">
                  <c:v>5.2379680180039099</c:v>
                </c:pt>
                <c:pt idx="1940">
                  <c:v>4.9166803458376771</c:v>
                </c:pt>
                <c:pt idx="1941">
                  <c:v>4.6132480400077105</c:v>
                </c:pt>
                <c:pt idx="1942">
                  <c:v>4.327051425057646</c:v>
                </c:pt>
                <c:pt idx="1943">
                  <c:v>4.0747712638137363</c:v>
                </c:pt>
                <c:pt idx="1944">
                  <c:v>3.9843042366016226</c:v>
                </c:pt>
                <c:pt idx="1945">
                  <c:v>3.8376001825764798</c:v>
                </c:pt>
                <c:pt idx="1946">
                  <c:v>3.696704924444925</c:v>
                </c:pt>
                <c:pt idx="1947">
                  <c:v>3.5645430914276597</c:v>
                </c:pt>
                <c:pt idx="1948">
                  <c:v>3.4175294818115551</c:v>
                </c:pt>
                <c:pt idx="1949">
                  <c:v>3.2583826536455138</c:v>
                </c:pt>
                <c:pt idx="1950">
                  <c:v>3.0945483990005371</c:v>
                </c:pt>
                <c:pt idx="1951">
                  <c:v>2.9264688911803667</c:v>
                </c:pt>
                <c:pt idx="1952">
                  <c:v>2.7579111651499195</c:v>
                </c:pt>
                <c:pt idx="1953">
                  <c:v>2.5917716159583102</c:v>
                </c:pt>
                <c:pt idx="1954">
                  <c:v>2.4303991361073614</c:v>
                </c:pt>
                <c:pt idx="1955">
                  <c:v>2.2757965963143301</c:v>
                </c:pt>
                <c:pt idx="1956">
                  <c:v>2.1297316758198659</c:v>
                </c:pt>
                <c:pt idx="1957">
                  <c:v>1.9919534304041866</c:v>
                </c:pt>
                <c:pt idx="1958">
                  <c:v>1.8626933021480332</c:v>
                </c:pt>
                <c:pt idx="1959">
                  <c:v>1.7420684520826102</c:v>
                </c:pt>
                <c:pt idx="1960">
                  <c:v>1.6305539503996807</c:v>
                </c:pt>
                <c:pt idx="1961">
                  <c:v>1.5274976323284408</c:v>
                </c:pt>
                <c:pt idx="1962">
                  <c:v>1.4318455732361905</c:v>
                </c:pt>
                <c:pt idx="1963">
                  <c:v>1.3432610767431397</c:v>
                </c:pt>
                <c:pt idx="1964">
                  <c:v>1.2614952325957216</c:v>
                </c:pt>
                <c:pt idx="1965">
                  <c:v>1.1858641729119921</c:v>
                </c:pt>
                <c:pt idx="1966">
                  <c:v>1.1159393142765111</c:v>
                </c:pt>
                <c:pt idx="1967">
                  <c:v>1.0513128486015189</c:v>
                </c:pt>
                <c:pt idx="1968">
                  <c:v>0.99153222849767342</c:v>
                </c:pt>
                <c:pt idx="1969">
                  <c:v>0.93620502499726022</c:v>
                </c:pt>
                <c:pt idx="1970">
                  <c:v>0.8849637169319543</c:v>
                </c:pt>
                <c:pt idx="1971">
                  <c:v>0.83746206330279893</c:v>
                </c:pt>
                <c:pt idx="1972">
                  <c:v>0.79338638408152018</c:v>
                </c:pt>
                <c:pt idx="1973">
                  <c:v>0.75245256460355403</c:v>
                </c:pt>
                <c:pt idx="1974">
                  <c:v>0.7144096791914214</c:v>
                </c:pt>
                <c:pt idx="1975">
                  <c:v>0.6789858577111989</c:v>
                </c:pt>
                <c:pt idx="1976">
                  <c:v>0.6459582538583597</c:v>
                </c:pt>
                <c:pt idx="1977">
                  <c:v>0.61515012642241307</c:v>
                </c:pt>
                <c:pt idx="1978">
                  <c:v>0.58639064969266053</c:v>
                </c:pt>
                <c:pt idx="1979">
                  <c:v>0.55958318146831598</c:v>
                </c:pt>
                <c:pt idx="1980">
                  <c:v>0.53445109669253921</c:v>
                </c:pt>
                <c:pt idx="1981">
                  <c:v>0.51086595585932126</c:v>
                </c:pt>
                <c:pt idx="1982">
                  <c:v>0.48870523465266541</c:v>
                </c:pt>
                <c:pt idx="1983">
                  <c:v>0.46786593156367351</c:v>
                </c:pt>
                <c:pt idx="1984">
                  <c:v>0.44824661716806624</c:v>
                </c:pt>
                <c:pt idx="1985">
                  <c:v>0.42975877729562351</c:v>
                </c:pt>
                <c:pt idx="1986">
                  <c:v>0.4123224051403942</c:v>
                </c:pt>
                <c:pt idx="1987">
                  <c:v>0.39586311155666187</c:v>
                </c:pt>
                <c:pt idx="1988">
                  <c:v>0.38031277126568447</c:v>
                </c:pt>
                <c:pt idx="1989">
                  <c:v>0.3656088307254764</c:v>
                </c:pt>
                <c:pt idx="1990">
                  <c:v>0.35169332199736419</c:v>
                </c:pt>
                <c:pt idx="1991">
                  <c:v>0.33851324347284051</c:v>
                </c:pt>
                <c:pt idx="1992">
                  <c:v>0.32601949169110828</c:v>
                </c:pt>
                <c:pt idx="1993">
                  <c:v>0.31416681095853849</c:v>
                </c:pt>
                <c:pt idx="1994">
                  <c:v>0.30291357414922121</c:v>
                </c:pt>
                <c:pt idx="1995">
                  <c:v>0.29222135665229454</c:v>
                </c:pt>
                <c:pt idx="1996">
                  <c:v>0.2820546667695214</c:v>
                </c:pt>
                <c:pt idx="1997">
                  <c:v>0.27238068286418787</c:v>
                </c:pt>
                <c:pt idx="1998">
                  <c:v>0.2631690396107596</c:v>
                </c:pt>
                <c:pt idx="1999">
                  <c:v>0.25439161492408691</c:v>
                </c:pt>
                <c:pt idx="2000">
                  <c:v>0.24602236452944534</c:v>
                </c:pt>
                <c:pt idx="2001">
                  <c:v>0.23803715014572419</c:v>
                </c:pt>
                <c:pt idx="2002">
                  <c:v>0.23041354487484703</c:v>
                </c:pt>
                <c:pt idx="2003">
                  <c:v>0.22313051742280685</c:v>
                </c:pt>
                <c:pt idx="2004">
                  <c:v>0.2161686579567296</c:v>
                </c:pt>
                <c:pt idx="2005">
                  <c:v>0.20950989532873593</c:v>
                </c:pt>
                <c:pt idx="2006">
                  <c:v>0.20313738636353135</c:v>
                </c:pt>
                <c:pt idx="2007">
                  <c:v>0.19703541393898588</c:v>
                </c:pt>
                <c:pt idx="2008">
                  <c:v>0.19118931410324447</c:v>
                </c:pt>
                <c:pt idx="2009">
                  <c:v>0.18558539252329112</c:v>
                </c:pt>
                <c:pt idx="2010">
                  <c:v>0.18021081801281427</c:v>
                </c:pt>
                <c:pt idx="2011">
                  <c:v>0.17505359453027675</c:v>
                </c:pt>
                <c:pt idx="2012">
                  <c:v>0.17010248810222661</c:v>
                </c:pt>
                <c:pt idx="2013">
                  <c:v>0.16534696833592161</c:v>
                </c:pt>
                <c:pt idx="2014">
                  <c:v>0.16077715700461478</c:v>
                </c:pt>
                <c:pt idx="2015">
                  <c:v>0.15638378206712025</c:v>
                </c:pt>
                <c:pt idx="2016">
                  <c:v>0.15215813165500675</c:v>
                </c:pt>
                <c:pt idx="2017">
                  <c:v>0.14809201558197965</c:v>
                </c:pt>
                <c:pt idx="2018">
                  <c:v>0.14417772929240338</c:v>
                </c:pt>
                <c:pt idx="2019">
                  <c:v>0.14040801971616237</c:v>
                </c:pt>
                <c:pt idx="2020">
                  <c:v>0.13677605400397741</c:v>
                </c:pt>
                <c:pt idx="2021">
                  <c:v>0.13327539216352144</c:v>
                </c:pt>
                <c:pt idx="2022">
                  <c:v>0.12989995988047137</c:v>
                </c:pt>
                <c:pt idx="2023">
                  <c:v>0.12664402403900635</c:v>
                </c:pt>
                <c:pt idx="2024">
                  <c:v>0.12350217033994754</c:v>
                </c:pt>
                <c:pt idx="2025">
                  <c:v>0.12046928247659497</c:v>
                </c:pt>
                <c:pt idx="2026">
                  <c:v>0.11754052288912319</c:v>
                </c:pt>
                <c:pt idx="2027">
                  <c:v>0.11471131495232711</c:v>
                </c:pt>
                <c:pt idx="2028">
                  <c:v>0.11197732645796175</c:v>
                </c:pt>
                <c:pt idx="2029">
                  <c:v>0.10933445430142273</c:v>
                </c:pt>
                <c:pt idx="2030">
                  <c:v>0.10677881022922132</c:v>
                </c:pt>
                <c:pt idx="2031">
                  <c:v>0.10430670766698226</c:v>
                </c:pt>
                <c:pt idx="2032">
                  <c:v>0.10191464942380721</c:v>
                </c:pt>
                <c:pt idx="2033">
                  <c:v>9.959931626967404E-2</c:v>
                </c:pt>
                <c:pt idx="2034">
                  <c:v>9.7357556296843603E-2</c:v>
                </c:pt>
                <c:pt idx="2035">
                  <c:v>9.5186375018157965E-2</c:v>
                </c:pt>
                <c:pt idx="2036">
                  <c:v>9.3082926130255553E-2</c:v>
                </c:pt>
                <c:pt idx="2037">
                  <c:v>9.1044502900778049E-2</c:v>
                </c:pt>
                <c:pt idx="2038">
                  <c:v>8.9068530126768714E-2</c:v>
                </c:pt>
                <c:pt idx="2039">
                  <c:v>8.7152556629618766E-2</c:v>
                </c:pt>
                <c:pt idx="2040">
                  <c:v>8.5294248234833211E-2</c:v>
                </c:pt>
                <c:pt idx="2041">
                  <c:v>8.3491381209689561E-2</c:v>
                </c:pt>
                <c:pt idx="2042">
                  <c:v>8.1741836123160494E-2</c:v>
                </c:pt>
                <c:pt idx="2043">
                  <c:v>8.0043592097000446E-2</c:v>
                </c:pt>
                <c:pt idx="2044">
                  <c:v>7.8394721420229227E-2</c:v>
                </c:pt>
                <c:pt idx="2045">
                  <c:v>7.6793384501095352E-2</c:v>
                </c:pt>
                <c:pt idx="2046">
                  <c:v>7.523782513271475E-2</c:v>
                </c:pt>
                <c:pt idx="2047">
                  <c:v>7.3726366050465522E-2</c:v>
                </c:pt>
                <c:pt idx="2048">
                  <c:v>7.2257404760750946E-2</c:v>
                </c:pt>
                <c:pt idx="2049">
                  <c:v>7.082940962275934E-2</c:v>
                </c:pt>
                <c:pt idx="2050">
                  <c:v>6.9440916165636218E-2</c:v>
                </c:pt>
                <c:pt idx="2051">
                  <c:v>6.8090523625293206E-2</c:v>
                </c:pt>
                <c:pt idx="2052">
                  <c:v>6.677689168606786E-2</c:v>
                </c:pt>
                <c:pt idx="2053">
                  <c:v>6.5498737413584321E-2</c:v>
                </c:pt>
                <c:pt idx="2054">
                  <c:v>6.4254832366181874E-2</c:v>
                </c:pt>
                <c:pt idx="2055">
                  <c:v>6.3043999873187762E-2</c:v>
                </c:pt>
                <c:pt idx="2056">
                  <c:v>6.1865112469187168E-2</c:v>
                </c:pt>
                <c:pt idx="2057">
                  <c:v>6.0717089474209042E-2</c:v>
                </c:pt>
                <c:pt idx="2058">
                  <c:v>5.9598894710481819E-2</c:v>
                </c:pt>
                <c:pt idx="2059">
                  <c:v>5.8509534347071637E-2</c:v>
                </c:pt>
                <c:pt idx="2060">
                  <c:v>5.7448054864331632E-2</c:v>
                </c:pt>
                <c:pt idx="2061">
                  <c:v>5.6413541130657462E-2</c:v>
                </c:pt>
                <c:pt idx="2062">
                  <c:v>5.5405114584565332E-2</c:v>
                </c:pt>
                <c:pt idx="2063">
                  <c:v>5.4421931515591875E-2</c:v>
                </c:pt>
                <c:pt idx="2064">
                  <c:v>5.3463181437962019E-2</c:v>
                </c:pt>
                <c:pt idx="2065">
                  <c:v>5.2528085551380208E-2</c:v>
                </c:pt>
                <c:pt idx="2066">
                  <c:v>5.1615895283687319E-2</c:v>
                </c:pt>
                <c:pt idx="2067">
                  <c:v>5.0725890910469688E-2</c:v>
                </c:pt>
                <c:pt idx="2068">
                  <c:v>4.9857380247046307E-2</c:v>
                </c:pt>
                <c:pt idx="2069">
                  <c:v>4.9009697408550101E-2</c:v>
                </c:pt>
                <c:pt idx="2070">
                  <c:v>4.8182201634109835E-2</c:v>
                </c:pt>
                <c:pt idx="2071">
                  <c:v>4.7374276171395238E-2</c:v>
                </c:pt>
                <c:pt idx="2072">
                  <c:v>4.6585327218031533E-2</c:v>
                </c:pt>
                <c:pt idx="2073">
                  <c:v>4.581478291661463E-2</c:v>
                </c:pt>
                <c:pt idx="2074">
                  <c:v>4.5062092400266131E-2</c:v>
                </c:pt>
                <c:pt idx="2075">
                  <c:v>4.4326724885862527E-2</c:v>
                </c:pt>
                <c:pt idx="2076">
                  <c:v>4.360816881225215E-2</c:v>
                </c:pt>
                <c:pt idx="2077">
                  <c:v>4.2905931020945372E-2</c:v>
                </c:pt>
                <c:pt idx="2078">
                  <c:v>4.2219535976913733E-2</c:v>
                </c:pt>
                <c:pt idx="2079">
                  <c:v>4.1548525027286461E-2</c:v>
                </c:pt>
                <c:pt idx="2080">
                  <c:v>4.0892455695864513E-2</c:v>
                </c:pt>
                <c:pt idx="2081">
                  <c:v>4.0250901011499515E-2</c:v>
                </c:pt>
                <c:pt idx="2082">
                  <c:v>3.962344886850519E-2</c:v>
                </c:pt>
                <c:pt idx="2083">
                  <c:v>3.9009701417377529E-2</c:v>
                </c:pt>
                <c:pt idx="2084">
                  <c:v>3.8409274484203011E-2</c:v>
                </c:pt>
                <c:pt idx="2085">
                  <c:v>3.7821797017232463E-2</c:v>
                </c:pt>
                <c:pt idx="2086">
                  <c:v>3.7246910559184908E-2</c:v>
                </c:pt>
                <c:pt idx="2087">
                  <c:v>3.6684268743934038E-2</c:v>
                </c:pt>
                <c:pt idx="2088">
                  <c:v>3.6133536816303991E-2</c:v>
                </c:pt>
                <c:pt idx="2089">
                  <c:v>3.5594391173779057E-2</c:v>
                </c:pt>
                <c:pt idx="2090">
                  <c:v>3.5066518928998529E-2</c:v>
                </c:pt>
                <c:pt idx="2091">
                  <c:v>3.4549617491972634E-2</c:v>
                </c:pt>
                <c:pt idx="2092">
                  <c:v>3.4043394171017378E-2</c:v>
                </c:pt>
                <c:pt idx="2093">
                  <c:v>3.354756579146112E-2</c:v>
                </c:pt>
                <c:pt idx="2094">
                  <c:v>3.3607557588883626E-2</c:v>
                </c:pt>
                <c:pt idx="2095">
                  <c:v>4.3850338579594493E-2</c:v>
                </c:pt>
                <c:pt idx="2096">
                  <c:v>5.1654588195846521E-2</c:v>
                </c:pt>
                <c:pt idx="2097">
                  <c:v>5.7094900757229242E-2</c:v>
                </c:pt>
                <c:pt idx="2098">
                  <c:v>6.0598900036629016E-2</c:v>
                </c:pt>
                <c:pt idx="2099">
                  <c:v>6.2589375096902697E-2</c:v>
                </c:pt>
                <c:pt idx="2100">
                  <c:v>6.3516210308197485E-2</c:v>
                </c:pt>
                <c:pt idx="2101">
                  <c:v>6.3741093886988939E-2</c:v>
                </c:pt>
                <c:pt idx="2102">
                  <c:v>6.3480881388730481E-2</c:v>
                </c:pt>
                <c:pt idx="2103">
                  <c:v>6.2914353938590295E-2</c:v>
                </c:pt>
                <c:pt idx="2104">
                  <c:v>6.2159878037512058E-2</c:v>
                </c:pt>
                <c:pt idx="2105">
                  <c:v>6.128469719593832E-2</c:v>
                </c:pt>
                <c:pt idx="2106">
                  <c:v>6.0344148831139491E-2</c:v>
                </c:pt>
                <c:pt idx="2107">
                  <c:v>5.9361225052241416E-2</c:v>
                </c:pt>
                <c:pt idx="2108">
                  <c:v>5.8359955074862559E-2</c:v>
                </c:pt>
                <c:pt idx="2109">
                  <c:v>5.7355773055465999E-2</c:v>
                </c:pt>
                <c:pt idx="2110">
                  <c:v>5.6358475584641791E-2</c:v>
                </c:pt>
                <c:pt idx="2111">
                  <c:v>5.537444066769772E-2</c:v>
                </c:pt>
                <c:pt idx="2112">
                  <c:v>5.4407024140919476E-2</c:v>
                </c:pt>
                <c:pt idx="2113">
                  <c:v>5.3459050921114415E-2</c:v>
                </c:pt>
                <c:pt idx="2114">
                  <c:v>5.2531078784274786E-2</c:v>
                </c:pt>
                <c:pt idx="2115">
                  <c:v>5.1623469909618094E-2</c:v>
                </c:pt>
                <c:pt idx="2116">
                  <c:v>5.0736345600021361E-2</c:v>
                </c:pt>
                <c:pt idx="2117">
                  <c:v>4.9869595505112434E-2</c:v>
                </c:pt>
                <c:pt idx="2118">
                  <c:v>4.9022932740438306E-2</c:v>
                </c:pt>
                <c:pt idx="2119">
                  <c:v>4.8195978348637529E-2</c:v>
                </c:pt>
                <c:pt idx="2120">
                  <c:v>4.7388286025261753E-2</c:v>
                </c:pt>
                <c:pt idx="2121">
                  <c:v>4.6599380499552638E-2</c:v>
                </c:pt>
                <c:pt idx="2122">
                  <c:v>4.5828759292336416E-2</c:v>
                </c:pt>
                <c:pt idx="2123">
                  <c:v>4.5075908946412988E-2</c:v>
                </c:pt>
                <c:pt idx="2124">
                  <c:v>4.4340331158115628E-2</c:v>
                </c:pt>
                <c:pt idx="2125">
                  <c:v>4.3621534613763807E-2</c:v>
                </c:pt>
                <c:pt idx="2126">
                  <c:v>4.291904548917308E-2</c:v>
                </c:pt>
                <c:pt idx="2127">
                  <c:v>4.223239222443876E-2</c:v>
                </c:pt>
                <c:pt idx="2128">
                  <c:v>4.1561117987529789E-2</c:v>
                </c:pt>
                <c:pt idx="2129">
                  <c:v>4.090478487248031E-2</c:v>
                </c:pt>
                <c:pt idx="2130">
                  <c:v>4.0262968851936691E-2</c:v>
                </c:pt>
                <c:pt idx="2131">
                  <c:v>3.9635259366775435E-2</c:v>
                </c:pt>
                <c:pt idx="2132">
                  <c:v>3.9021259525490203E-2</c:v>
                </c:pt>
                <c:pt idx="2133">
                  <c:v>3.8420585720408962E-2</c:v>
                </c:pt>
                <c:pt idx="2134">
                  <c:v>3.7832867206174479E-2</c:v>
                </c:pt>
                <c:pt idx="2135">
                  <c:v>3.7257745660420588E-2</c:v>
                </c:pt>
                <c:pt idx="2136">
                  <c:v>3.6694874744689417E-2</c:v>
                </c:pt>
                <c:pt idx="2137">
                  <c:v>3.6143919655156037E-2</c:v>
                </c:pt>
                <c:pt idx="2138">
                  <c:v>3.5604556682289679E-2</c:v>
                </c:pt>
                <c:pt idx="2139">
                  <c:v>3.5076472815032844E-2</c:v>
                </c:pt>
                <c:pt idx="2140">
                  <c:v>3.4559365322339018E-2</c:v>
                </c:pt>
                <c:pt idx="2141">
                  <c:v>3.40529413620244E-2</c:v>
                </c:pt>
                <c:pt idx="2142">
                  <c:v>3.3556917605142574E-2</c:v>
                </c:pt>
                <c:pt idx="2143">
                  <c:v>3.3071019873678269E-2</c:v>
                </c:pt>
                <c:pt idx="2144">
                  <c:v>3.2594982795393752E-2</c:v>
                </c:pt>
                <c:pt idx="2145">
                  <c:v>3.2128549473141213E-2</c:v>
                </c:pt>
                <c:pt idx="2146">
                  <c:v>3.1671471163613643E-2</c:v>
                </c:pt>
                <c:pt idx="2147">
                  <c:v>3.1223506977224705E-2</c:v>
                </c:pt>
                <c:pt idx="2148">
                  <c:v>3.0784423582970948E-2</c:v>
                </c:pt>
                <c:pt idx="2149">
                  <c:v>3.0353994931784704E-2</c:v>
                </c:pt>
                <c:pt idx="2150">
                  <c:v>2.9932001988881563E-2</c:v>
                </c:pt>
                <c:pt idx="2151">
                  <c:v>2.9518232475058345E-2</c:v>
                </c:pt>
                <c:pt idx="2152">
                  <c:v>4.1045625228245973E-2</c:v>
                </c:pt>
                <c:pt idx="2153">
                  <c:v>8.2666114611473746E-2</c:v>
                </c:pt>
                <c:pt idx="2154">
                  <c:v>0.12268784798529254</c:v>
                </c:pt>
                <c:pt idx="2155">
                  <c:v>0.15609277811650032</c:v>
                </c:pt>
                <c:pt idx="2156">
                  <c:v>0.181514709675685</c:v>
                </c:pt>
                <c:pt idx="2157">
                  <c:v>0.20217147245293388</c:v>
                </c:pt>
                <c:pt idx="2158">
                  <c:v>0.21560930062972214</c:v>
                </c:pt>
                <c:pt idx="2159">
                  <c:v>0.2232070326183529</c:v>
                </c:pt>
                <c:pt idx="2160">
                  <c:v>0.22668756708666871</c:v>
                </c:pt>
                <c:pt idx="2161">
                  <c:v>0.22711291301947284</c:v>
                </c:pt>
                <c:pt idx="2162">
                  <c:v>0.22540368485370293</c:v>
                </c:pt>
                <c:pt idx="2163">
                  <c:v>0.22268500647539524</c:v>
                </c:pt>
                <c:pt idx="2164">
                  <c:v>0.21880044123743472</c:v>
                </c:pt>
                <c:pt idx="2165">
                  <c:v>0.21416900718500642</c:v>
                </c:pt>
                <c:pt idx="2166">
                  <c:v>0.20910280361505001</c:v>
                </c:pt>
                <c:pt idx="2167">
                  <c:v>0.20379576366284957</c:v>
                </c:pt>
                <c:pt idx="2168">
                  <c:v>0.19839761834087724</c:v>
                </c:pt>
                <c:pt idx="2169">
                  <c:v>0.19305544491914128</c:v>
                </c:pt>
                <c:pt idx="2170">
                  <c:v>0.18798911823972753</c:v>
                </c:pt>
                <c:pt idx="2171">
                  <c:v>0.18945034260721055</c:v>
                </c:pt>
                <c:pt idx="2172">
                  <c:v>0.18888884067863107</c:v>
                </c:pt>
                <c:pt idx="2173">
                  <c:v>0.18689966291679042</c:v>
                </c:pt>
                <c:pt idx="2174">
                  <c:v>0.18394844632464752</c:v>
                </c:pt>
                <c:pt idx="2175">
                  <c:v>0.18049468093291982</c:v>
                </c:pt>
                <c:pt idx="2176">
                  <c:v>0.17662036564360914</c:v>
                </c:pt>
                <c:pt idx="2177">
                  <c:v>0.17250798768544992</c:v>
                </c:pt>
                <c:pt idx="2178">
                  <c:v>0.16829340363290357</c:v>
                </c:pt>
                <c:pt idx="2179">
                  <c:v>0.16405189644949122</c:v>
                </c:pt>
                <c:pt idx="2180">
                  <c:v>0.15984921229480223</c:v>
                </c:pt>
                <c:pt idx="2181">
                  <c:v>0.15571108899141806</c:v>
                </c:pt>
                <c:pt idx="2182">
                  <c:v>0.15166315352753357</c:v>
                </c:pt>
                <c:pt idx="2183">
                  <c:v>0.14772465914318975</c:v>
                </c:pt>
                <c:pt idx="2184">
                  <c:v>0.14390107661356394</c:v>
                </c:pt>
                <c:pt idx="2185">
                  <c:v>0.14019563922621384</c:v>
                </c:pt>
                <c:pt idx="2186">
                  <c:v>0.13661070707785247</c:v>
                </c:pt>
                <c:pt idx="2187">
                  <c:v>0.13314429607703906</c:v>
                </c:pt>
                <c:pt idx="2188">
                  <c:v>0.12979361929521246</c:v>
                </c:pt>
                <c:pt idx="2189">
                  <c:v>0.12655957272239729</c:v>
                </c:pt>
                <c:pt idx="2190">
                  <c:v>0.12411759627157713</c:v>
                </c:pt>
                <c:pt idx="2191">
                  <c:v>0.13496251234662257</c:v>
                </c:pt>
                <c:pt idx="2192">
                  <c:v>0.14210113585660589</c:v>
                </c:pt>
                <c:pt idx="2193">
                  <c:v>0.14631130688555541</c:v>
                </c:pt>
                <c:pt idx="2194">
                  <c:v>0.14828073816838463</c:v>
                </c:pt>
                <c:pt idx="2195">
                  <c:v>0.14857827026176157</c:v>
                </c:pt>
                <c:pt idx="2196">
                  <c:v>0.14823404021320913</c:v>
                </c:pt>
                <c:pt idx="2197">
                  <c:v>0.14832748192840026</c:v>
                </c:pt>
                <c:pt idx="2198">
                  <c:v>0.15991456490225037</c:v>
                </c:pt>
                <c:pt idx="2199">
                  <c:v>0.16792247571709731</c:v>
                </c:pt>
                <c:pt idx="2200">
                  <c:v>0.17260703627246821</c:v>
                </c:pt>
                <c:pt idx="2201">
                  <c:v>0.17479249821539047</c:v>
                </c:pt>
                <c:pt idx="2202">
                  <c:v>0.17496693785084272</c:v>
                </c:pt>
                <c:pt idx="2203">
                  <c:v>0.1739714712885605</c:v>
                </c:pt>
                <c:pt idx="2204">
                  <c:v>0.17256968009251908</c:v>
                </c:pt>
                <c:pt idx="2205">
                  <c:v>0.17080390629200409</c:v>
                </c:pt>
                <c:pt idx="2206">
                  <c:v>0.16837889448440418</c:v>
                </c:pt>
                <c:pt idx="2207">
                  <c:v>0.16600749016081864</c:v>
                </c:pt>
                <c:pt idx="2208">
                  <c:v>0.16404815396101419</c:v>
                </c:pt>
                <c:pt idx="2209">
                  <c:v>0.19468454805010954</c:v>
                </c:pt>
                <c:pt idx="2210">
                  <c:v>0.25769736366986568</c:v>
                </c:pt>
                <c:pt idx="2211">
                  <c:v>0.43984586959522598</c:v>
                </c:pt>
                <c:pt idx="2212">
                  <c:v>0.59480216497340443</c:v>
                </c:pt>
                <c:pt idx="2213">
                  <c:v>0.74465332941101425</c:v>
                </c:pt>
                <c:pt idx="2214">
                  <c:v>2.1461134657793921</c:v>
                </c:pt>
                <c:pt idx="2215">
                  <c:v>4.1882342709888709</c:v>
                </c:pt>
                <c:pt idx="2216">
                  <c:v>5.3138575037310298</c:v>
                </c:pt>
                <c:pt idx="2217">
                  <c:v>5.5494570980459708</c:v>
                </c:pt>
                <c:pt idx="2218">
                  <c:v>5.6844732788457772</c:v>
                </c:pt>
                <c:pt idx="2219">
                  <c:v>5.7400864065536235</c:v>
                </c:pt>
                <c:pt idx="2220">
                  <c:v>5.7192986188431858</c:v>
                </c:pt>
                <c:pt idx="2221">
                  <c:v>5.6367785971299069</c:v>
                </c:pt>
                <c:pt idx="2222">
                  <c:v>5.5163737470879504</c:v>
                </c:pt>
                <c:pt idx="2223">
                  <c:v>5.357314061994165</c:v>
                </c:pt>
                <c:pt idx="2224">
                  <c:v>5.1990837331313813</c:v>
                </c:pt>
                <c:pt idx="2225">
                  <c:v>5.0231826783594506</c:v>
                </c:pt>
                <c:pt idx="2226">
                  <c:v>4.857488459385638</c:v>
                </c:pt>
                <c:pt idx="2227">
                  <c:v>5.1890544091697901</c:v>
                </c:pt>
                <c:pt idx="2228">
                  <c:v>6.2930846109881911</c:v>
                </c:pt>
                <c:pt idx="2229">
                  <c:v>6.2150548665778222</c:v>
                </c:pt>
                <c:pt idx="2230">
                  <c:v>6.0868354667475808</c:v>
                </c:pt>
                <c:pt idx="2231">
                  <c:v>5.9103868042462224</c:v>
                </c:pt>
                <c:pt idx="2232">
                  <c:v>5.6954271663106244</c:v>
                </c:pt>
                <c:pt idx="2233">
                  <c:v>5.4560816308028199</c:v>
                </c:pt>
                <c:pt idx="2234">
                  <c:v>5.1998438936007911</c:v>
                </c:pt>
                <c:pt idx="2235">
                  <c:v>5.0470246567040329</c:v>
                </c:pt>
                <c:pt idx="2236">
                  <c:v>4.8449287435353883</c:v>
                </c:pt>
                <c:pt idx="2237">
                  <c:v>5.2492381300194157</c:v>
                </c:pt>
                <c:pt idx="2238">
                  <c:v>5.1393241488578116</c:v>
                </c:pt>
                <c:pt idx="2239">
                  <c:v>5.0116217210280105</c:v>
                </c:pt>
                <c:pt idx="2240">
                  <c:v>4.9869909056740171</c:v>
                </c:pt>
                <c:pt idx="2241">
                  <c:v>4.8476018191564316</c:v>
                </c:pt>
                <c:pt idx="2242">
                  <c:v>4.6735346048524518</c:v>
                </c:pt>
                <c:pt idx="2243">
                  <c:v>4.4767864370508645</c:v>
                </c:pt>
                <c:pt idx="2244">
                  <c:v>4.2664577816417095</c:v>
                </c:pt>
                <c:pt idx="2245">
                  <c:v>4.0481704931532185</c:v>
                </c:pt>
                <c:pt idx="2246">
                  <c:v>3.8198636396541064</c:v>
                </c:pt>
                <c:pt idx="2247">
                  <c:v>3.5885959688150373</c:v>
                </c:pt>
                <c:pt idx="2248">
                  <c:v>3.3583644435485835</c:v>
                </c:pt>
                <c:pt idx="2249">
                  <c:v>3.1331321721543302</c:v>
                </c:pt>
                <c:pt idx="2250">
                  <c:v>2.9176406401809309</c:v>
                </c:pt>
                <c:pt idx="2251">
                  <c:v>2.7162445369653976</c:v>
                </c:pt>
                <c:pt idx="2252">
                  <c:v>2.5282329148609102</c:v>
                </c:pt>
                <c:pt idx="2253">
                  <c:v>2.3518742777260062</c:v>
                </c:pt>
                <c:pt idx="2254">
                  <c:v>2.1875421659790018</c:v>
                </c:pt>
                <c:pt idx="2255">
                  <c:v>2.0352922794609101</c:v>
                </c:pt>
                <c:pt idx="2256">
                  <c:v>1.8950489532863859</c:v>
                </c:pt>
                <c:pt idx="2257">
                  <c:v>1.7670070627696255</c:v>
                </c:pt>
                <c:pt idx="2258">
                  <c:v>1.650243234092106</c:v>
                </c:pt>
                <c:pt idx="2259">
                  <c:v>1.5447567599265601</c:v>
                </c:pt>
                <c:pt idx="2260">
                  <c:v>1.4500186956170695</c:v>
                </c:pt>
                <c:pt idx="2261">
                  <c:v>1.3665860144318693</c:v>
                </c:pt>
                <c:pt idx="2262">
                  <c:v>1.3363778490830813</c:v>
                </c:pt>
                <c:pt idx="2263">
                  <c:v>1.338090769714201</c:v>
                </c:pt>
                <c:pt idx="2264">
                  <c:v>1.3578978893354172</c:v>
                </c:pt>
                <c:pt idx="2265">
                  <c:v>1.481947259260143</c:v>
                </c:pt>
                <c:pt idx="2266">
                  <c:v>1.5761017620291591</c:v>
                </c:pt>
                <c:pt idx="2267">
                  <c:v>1.9169261505667972</c:v>
                </c:pt>
                <c:pt idx="2268">
                  <c:v>2.0452699513396939</c:v>
                </c:pt>
                <c:pt idx="2269">
                  <c:v>2.1398516963853962</c:v>
                </c:pt>
                <c:pt idx="2270">
                  <c:v>2.194311283634736</c:v>
                </c:pt>
                <c:pt idx="2271">
                  <c:v>2.2129884939569435</c:v>
                </c:pt>
                <c:pt idx="2272">
                  <c:v>2.2031957933735509</c:v>
                </c:pt>
                <c:pt idx="2273">
                  <c:v>2.1789040483270274</c:v>
                </c:pt>
                <c:pt idx="2274">
                  <c:v>2.5449052977190054</c:v>
                </c:pt>
                <c:pt idx="2275">
                  <c:v>2.6350388914285161</c:v>
                </c:pt>
                <c:pt idx="2276">
                  <c:v>2.6815779503902641</c:v>
                </c:pt>
                <c:pt idx="2277">
                  <c:v>2.6908768951058777</c:v>
                </c:pt>
                <c:pt idx="2278">
                  <c:v>2.7312388904336178</c:v>
                </c:pt>
                <c:pt idx="2279">
                  <c:v>2.8089772581487145</c:v>
                </c:pt>
                <c:pt idx="2280">
                  <c:v>2.9252149696909524</c:v>
                </c:pt>
                <c:pt idx="2281">
                  <c:v>2.9821101595613451</c:v>
                </c:pt>
                <c:pt idx="2282">
                  <c:v>3.0053680901023676</c:v>
                </c:pt>
                <c:pt idx="2283">
                  <c:v>3.0873416469622934</c:v>
                </c:pt>
                <c:pt idx="2284">
                  <c:v>3.1015051561500533</c:v>
                </c:pt>
                <c:pt idx="2285">
                  <c:v>3.0814767132928593</c:v>
                </c:pt>
                <c:pt idx="2286">
                  <c:v>3.0343952309640256</c:v>
                </c:pt>
                <c:pt idx="2287">
                  <c:v>2.9637508015597454</c:v>
                </c:pt>
                <c:pt idx="2288">
                  <c:v>2.8750366615696299</c:v>
                </c:pt>
                <c:pt idx="2289">
                  <c:v>2.7793082329251995</c:v>
                </c:pt>
                <c:pt idx="2290">
                  <c:v>2.69118131328025</c:v>
                </c:pt>
                <c:pt idx="2291">
                  <c:v>2.5897594289211194</c:v>
                </c:pt>
                <c:pt idx="2292">
                  <c:v>2.4780651333963775</c:v>
                </c:pt>
                <c:pt idx="2293">
                  <c:v>2.364248462050448</c:v>
                </c:pt>
                <c:pt idx="2294">
                  <c:v>2.2495158076310675</c:v>
                </c:pt>
                <c:pt idx="2295">
                  <c:v>2.1323807017277674</c:v>
                </c:pt>
                <c:pt idx="2296">
                  <c:v>2.038017922553315</c:v>
                </c:pt>
                <c:pt idx="2297">
                  <c:v>1.978290345254812</c:v>
                </c:pt>
                <c:pt idx="2298">
                  <c:v>1.9270808826602284</c:v>
                </c:pt>
                <c:pt idx="2299">
                  <c:v>1.8719756695153889</c:v>
                </c:pt>
                <c:pt idx="2300">
                  <c:v>1.8180688023846003</c:v>
                </c:pt>
                <c:pt idx="2301">
                  <c:v>1.7829765102357666</c:v>
                </c:pt>
                <c:pt idx="2302">
                  <c:v>1.7498395122311903</c:v>
                </c:pt>
                <c:pt idx="2303">
                  <c:v>1.7020113756042665</c:v>
                </c:pt>
                <c:pt idx="2304">
                  <c:v>1.6434579617657907</c:v>
                </c:pt>
                <c:pt idx="2305">
                  <c:v>1.5776566785127157</c:v>
                </c:pt>
                <c:pt idx="2306">
                  <c:v>1.5104134495514168</c:v>
                </c:pt>
                <c:pt idx="2307">
                  <c:v>1.4426362898540361</c:v>
                </c:pt>
                <c:pt idx="2308">
                  <c:v>1.3734028458202119</c:v>
                </c:pt>
                <c:pt idx="2309">
                  <c:v>1.3043608261863049</c:v>
                </c:pt>
                <c:pt idx="2310">
                  <c:v>1.2373432338309081</c:v>
                </c:pt>
                <c:pt idx="2311">
                  <c:v>1.1735083120772964</c:v>
                </c:pt>
                <c:pt idx="2312">
                  <c:v>1.1120753705632291</c:v>
                </c:pt>
                <c:pt idx="2313">
                  <c:v>1.0536262409347064</c:v>
                </c:pt>
                <c:pt idx="2314">
                  <c:v>0.99812289296783108</c:v>
                </c:pt>
                <c:pt idx="2315">
                  <c:v>0.94580823969967176</c:v>
                </c:pt>
                <c:pt idx="2316">
                  <c:v>0.89670847729809411</c:v>
                </c:pt>
                <c:pt idx="2317">
                  <c:v>0.85136848200573523</c:v>
                </c:pt>
                <c:pt idx="2318">
                  <c:v>0.81670291978780263</c:v>
                </c:pt>
                <c:pt idx="2319">
                  <c:v>0.78207417372715105</c:v>
                </c:pt>
                <c:pt idx="2320">
                  <c:v>0.74958539096389187</c:v>
                </c:pt>
                <c:pt idx="2321">
                  <c:v>0.71783177596693548</c:v>
                </c:pt>
                <c:pt idx="2322">
                  <c:v>0.68681104452435948</c:v>
                </c:pt>
                <c:pt idx="2323">
                  <c:v>0.65680830953652281</c:v>
                </c:pt>
                <c:pt idx="2324">
                  <c:v>0.62796962321053351</c:v>
                </c:pt>
                <c:pt idx="2325">
                  <c:v>0.60042588347893711</c:v>
                </c:pt>
                <c:pt idx="2326">
                  <c:v>0.57416304566005172</c:v>
                </c:pt>
                <c:pt idx="2327">
                  <c:v>0.54919375250635738</c:v>
                </c:pt>
                <c:pt idx="2328">
                  <c:v>0.52551539084986909</c:v>
                </c:pt>
                <c:pt idx="2329">
                  <c:v>0.50307871298052609</c:v>
                </c:pt>
                <c:pt idx="2330">
                  <c:v>0.48189004628197624</c:v>
                </c:pt>
                <c:pt idx="2331">
                  <c:v>0.46183048751635153</c:v>
                </c:pt>
                <c:pt idx="2332">
                  <c:v>0.44285080714360958</c:v>
                </c:pt>
                <c:pt idx="2333">
                  <c:v>0.42490123915822625</c:v>
                </c:pt>
                <c:pt idx="2334">
                  <c:v>0.40793272024936011</c:v>
                </c:pt>
                <c:pt idx="2335">
                  <c:v>0.39187941603507787</c:v>
                </c:pt>
                <c:pt idx="2336">
                  <c:v>0.37667010569246107</c:v>
                </c:pt>
                <c:pt idx="2337">
                  <c:v>0.36225574881051348</c:v>
                </c:pt>
                <c:pt idx="2338">
                  <c:v>0.34858929441656455</c:v>
                </c:pt>
                <c:pt idx="2339">
                  <c:v>0.33562537938019321</c:v>
                </c:pt>
                <c:pt idx="2340">
                  <c:v>0.32332126768633473</c:v>
                </c:pt>
                <c:pt idx="2341">
                  <c:v>0.31163665624241349</c:v>
                </c:pt>
                <c:pt idx="2342">
                  <c:v>0.30053427241542885</c:v>
                </c:pt>
                <c:pt idx="2343">
                  <c:v>0.28998113492115463</c:v>
                </c:pt>
                <c:pt idx="2344">
                  <c:v>0.27994011079491854</c:v>
                </c:pt>
                <c:pt idx="2345">
                  <c:v>0.2703803223539783</c:v>
                </c:pt>
                <c:pt idx="2346">
                  <c:v>0.26127304525749651</c:v>
                </c:pt>
                <c:pt idx="2347">
                  <c:v>0.25259152484573505</c:v>
                </c:pt>
                <c:pt idx="2348">
                  <c:v>0.24431079805938188</c:v>
                </c:pt>
                <c:pt idx="2349">
                  <c:v>0.2364075879469946</c:v>
                </c:pt>
                <c:pt idx="2350">
                  <c:v>0.22886017298637001</c:v>
                </c:pt>
                <c:pt idx="2351">
                  <c:v>0.22164828638925946</c:v>
                </c:pt>
                <c:pt idx="2352">
                  <c:v>0.21475305275393361</c:v>
                </c:pt>
                <c:pt idx="2353">
                  <c:v>0.20815687102996802</c:v>
                </c:pt>
                <c:pt idx="2354">
                  <c:v>0.20184317487966932</c:v>
                </c:pt>
                <c:pt idx="2355">
                  <c:v>0.1957965695663425</c:v>
                </c:pt>
                <c:pt idx="2356">
                  <c:v>0.19000266967984333</c:v>
                </c:pt>
                <c:pt idx="2357">
                  <c:v>0.1844480179021693</c:v>
                </c:pt>
                <c:pt idx="2358">
                  <c:v>0.17912001734275615</c:v>
                </c:pt>
                <c:pt idx="2359">
                  <c:v>0.17400686897509629</c:v>
                </c:pt>
                <c:pt idx="2360">
                  <c:v>0.16909751386447697</c:v>
                </c:pt>
                <c:pt idx="2361">
                  <c:v>0.1643815798664901</c:v>
                </c:pt>
                <c:pt idx="2362">
                  <c:v>0.15984933247711006</c:v>
                </c:pt>
                <c:pt idx="2363">
                  <c:v>0.15549163603016208</c:v>
                </c:pt>
                <c:pt idx="2364">
                  <c:v>0.15129989357307211</c:v>
                </c:pt>
                <c:pt idx="2365">
                  <c:v>0.14726602223573873</c:v>
                </c:pt>
                <c:pt idx="2366">
                  <c:v>0.14338242320622294</c:v>
                </c:pt>
                <c:pt idx="2367">
                  <c:v>0.13964193308650427</c:v>
                </c:pt>
                <c:pt idx="2368">
                  <c:v>0.13603780684994507</c:v>
                </c:pt>
                <c:pt idx="2369">
                  <c:v>0.13256368512523059</c:v>
                </c:pt>
                <c:pt idx="2370">
                  <c:v>0.12921356813088122</c:v>
                </c:pt>
                <c:pt idx="2371">
                  <c:v>0.12598179223199665</c:v>
                </c:pt>
                <c:pt idx="2372">
                  <c:v>0.12286300793381347</c:v>
                </c:pt>
                <c:pt idx="2373">
                  <c:v>0.11985215878924504</c:v>
                </c:pt>
                <c:pt idx="2374">
                  <c:v>0.11694446365909718</c:v>
                </c:pt>
                <c:pt idx="2375">
                  <c:v>0.11413539860098651</c:v>
                </c:pt>
                <c:pt idx="2376">
                  <c:v>0.11142068066183619</c:v>
                </c:pt>
                <c:pt idx="2377">
                  <c:v>0.10879625283215019</c:v>
                </c:pt>
                <c:pt idx="2378">
                  <c:v>0.10625827007033478</c:v>
                </c:pt>
                <c:pt idx="2379">
                  <c:v>0.1038030863167274</c:v>
                </c:pt>
                <c:pt idx="2380">
                  <c:v>0.10142724239996335</c:v>
                </c:pt>
                <c:pt idx="2381">
                  <c:v>9.9127454807879864E-2</c:v>
                </c:pt>
                <c:pt idx="2382">
                  <c:v>9.6900605212362725E-2</c:v>
                </c:pt>
                <c:pt idx="2383">
                  <c:v>9.4743730713318375E-2</c:v>
                </c:pt>
                <c:pt idx="2384">
                  <c:v>9.2654014742021881E-2</c:v>
                </c:pt>
                <c:pt idx="2385">
                  <c:v>9.0628778573935212E-2</c:v>
                </c:pt>
                <c:pt idx="2386">
                  <c:v>8.8665473405222281E-2</c:v>
                </c:pt>
                <c:pt idx="2387">
                  <c:v>8.6761672950960336E-2</c:v>
                </c:pt>
                <c:pt idx="2388">
                  <c:v>8.4915066526483562E-2</c:v>
                </c:pt>
                <c:pt idx="2389">
                  <c:v>8.3123452576440271E-2</c:v>
                </c:pt>
                <c:pt idx="2390">
                  <c:v>8.1384732620208025E-2</c:v>
                </c:pt>
                <c:pt idx="2391">
                  <c:v>7.969690557745554E-2</c:v>
                </c:pt>
                <c:pt idx="2392">
                  <c:v>7.8058062459225683E-2</c:v>
                </c:pt>
                <c:pt idx="2393">
                  <c:v>7.6466381386238361E-2</c:v>
                </c:pt>
                <c:pt idx="2394">
                  <c:v>7.4920122916337428E-2</c:v>
                </c:pt>
                <c:pt idx="2395">
                  <c:v>7.3417625660768454E-2</c:v>
                </c:pt>
                <c:pt idx="2396">
                  <c:v>7.1957302166896581E-2</c:v>
                </c:pt>
                <c:pt idx="2397">
                  <c:v>7.0537635050324579E-2</c:v>
                </c:pt>
                <c:pt idx="2398">
                  <c:v>6.9157173359072344E-2</c:v>
                </c:pt>
                <c:pt idx="2399">
                  <c:v>6.7814529154196404E-2</c:v>
                </c:pt>
                <c:pt idx="2400">
                  <c:v>6.6508374292297764E-2</c:v>
                </c:pt>
                <c:pt idx="2401">
                  <c:v>6.5237437396555173E-2</c:v>
                </c:pt>
                <c:pt idx="2402">
                  <c:v>6.4000501003803861E-2</c:v>
                </c:pt>
                <c:pt idx="2403">
                  <c:v>6.2796398875965068E-2</c:v>
                </c:pt>
                <c:pt idx="2404">
                  <c:v>6.1624013465708311E-2</c:v>
                </c:pt>
                <c:pt idx="2405">
                  <c:v>6.0482273525634053E-2</c:v>
                </c:pt>
                <c:pt idx="2406">
                  <c:v>5.9370151852313417E-2</c:v>
                </c:pt>
                <c:pt idx="2407">
                  <c:v>5.8286663156479686E-2</c:v>
                </c:pt>
                <c:pt idx="2408">
                  <c:v>5.7230862051425767E-2</c:v>
                </c:pt>
                <c:pt idx="2409">
                  <c:v>5.6201841152210066E-2</c:v>
                </c:pt>
                <c:pt idx="2410">
                  <c:v>5.5198729278796009E-2</c:v>
                </c:pt>
                <c:pt idx="2411">
                  <c:v>5.4220689756719155E-2</c:v>
                </c:pt>
                <c:pt idx="2412">
                  <c:v>5.3266918809313155E-2</c:v>
                </c:pt>
                <c:pt idx="2413">
                  <c:v>5.2336644035938962E-2</c:v>
                </c:pt>
                <c:pt idx="2414">
                  <c:v>5.1429122971026982E-2</c:v>
                </c:pt>
                <c:pt idx="2415">
                  <c:v>5.0543641719096748E-2</c:v>
                </c:pt>
                <c:pt idx="2416">
                  <c:v>4.9679513661238087E-2</c:v>
                </c:pt>
                <c:pt idx="2417">
                  <c:v>4.8836078228835331E-2</c:v>
                </c:pt>
                <c:pt idx="2418">
                  <c:v>4.801269974059353E-2</c:v>
                </c:pt>
                <c:pt idx="2419">
                  <c:v>4.720876629918306E-2</c:v>
                </c:pt>
                <c:pt idx="2420">
                  <c:v>4.6423688744056141E-2</c:v>
                </c:pt>
                <c:pt idx="2421">
                  <c:v>4.565689965721087E-2</c:v>
                </c:pt>
                <c:pt idx="2422">
                  <c:v>4.4907852418883953E-2</c:v>
                </c:pt>
                <c:pt idx="2423">
                  <c:v>4.417602031034544E-2</c:v>
                </c:pt>
                <c:pt idx="2424">
                  <c:v>4.3460895661144694E-2</c:v>
                </c:pt>
                <c:pt idx="2425">
                  <c:v>4.2761989038325302E-2</c:v>
                </c:pt>
                <c:pt idx="2426">
                  <c:v>4.2078828475278461E-2</c:v>
                </c:pt>
                <c:pt idx="2427">
                  <c:v>4.141095873805041E-2</c:v>
                </c:pt>
                <c:pt idx="2428">
                  <c:v>4.0757940627050938E-2</c:v>
                </c:pt>
                <c:pt idx="2429">
                  <c:v>4.0119350312236644E-2</c:v>
                </c:pt>
                <c:pt idx="2430">
                  <c:v>3.9494778699960188E-2</c:v>
                </c:pt>
                <c:pt idx="2431">
                  <c:v>3.8883830829782494E-2</c:v>
                </c:pt>
                <c:pt idx="2432">
                  <c:v>3.8286125299649289E-2</c:v>
                </c:pt>
                <c:pt idx="2433">
                  <c:v>3.7701293717927395E-2</c:v>
                </c:pt>
                <c:pt idx="2434">
                  <c:v>3.7128980180884834E-2</c:v>
                </c:pt>
                <c:pt idx="2435">
                  <c:v>3.6568840774281568E-2</c:v>
                </c:pt>
                <c:pt idx="2436">
                  <c:v>3.6020543097816313E-2</c:v>
                </c:pt>
                <c:pt idx="2437">
                  <c:v>3.5483765811246681E-2</c:v>
                </c:pt>
                <c:pt idx="2438">
                  <c:v>3.4958198201067797E-2</c:v>
                </c:pt>
                <c:pt idx="2439">
                  <c:v>3.4443539766699685E-2</c:v>
                </c:pt>
                <c:pt idx="2440">
                  <c:v>3.3939499825191351E-2</c:v>
                </c:pt>
                <c:pt idx="2441">
                  <c:v>3.3445797133507121E-2</c:v>
                </c:pt>
                <c:pt idx="2442">
                  <c:v>3.2962159527513579E-2</c:v>
                </c:pt>
                <c:pt idx="2443">
                  <c:v>3.2488323576832102E-2</c:v>
                </c:pt>
                <c:pt idx="2444">
                  <c:v>3.2024034254771752E-2</c:v>
                </c:pt>
                <c:pt idx="2445">
                  <c:v>3.1569044622598179E-2</c:v>
                </c:pt>
                <c:pt idx="2446">
                  <c:v>3.1123115527436518E-2</c:v>
                </c:pt>
                <c:pt idx="2447">
                  <c:v>3.0686015313142596E-2</c:v>
                </c:pt>
                <c:pt idx="2448">
                  <c:v>3.0257519543515552E-2</c:v>
                </c:pt>
                <c:pt idx="2449">
                  <c:v>2.9837410737256719E-2</c:v>
                </c:pt>
                <c:pt idx="2450">
                  <c:v>2.9425478114111739E-2</c:v>
                </c:pt>
                <c:pt idx="2451">
                  <c:v>2.902151735166424E-2</c:v>
                </c:pt>
                <c:pt idx="2452">
                  <c:v>2.8625330352275973E-2</c:v>
                </c:pt>
                <c:pt idx="2453">
                  <c:v>2.8236725019695624E-2</c:v>
                </c:pt>
                <c:pt idx="2454">
                  <c:v>2.7855515044883681E-2</c:v>
                </c:pt>
                <c:pt idx="2455">
                  <c:v>2.7481519700624638E-2</c:v>
                </c:pt>
                <c:pt idx="2456">
                  <c:v>2.7114563644518457E-2</c:v>
                </c:pt>
                <c:pt idx="2457">
                  <c:v>2.675447672996643E-2</c:v>
                </c:pt>
                <c:pt idx="2458">
                  <c:v>2.6401093824784651E-2</c:v>
                </c:pt>
                <c:pt idx="2459">
                  <c:v>2.6054254637098085E-2</c:v>
                </c:pt>
                <c:pt idx="2460">
                  <c:v>2.5713803548184439E-2</c:v>
                </c:pt>
                <c:pt idx="2461">
                  <c:v>2.5379589451955769E-2</c:v>
                </c:pt>
                <c:pt idx="2462">
                  <c:v>2.5051465600779328E-2</c:v>
                </c:pt>
                <c:pt idx="2463">
                  <c:v>2.4729289457355804E-2</c:v>
                </c:pt>
                <c:pt idx="2464">
                  <c:v>2.4412922552385041E-2</c:v>
                </c:pt>
                <c:pt idx="2465">
                  <c:v>2.4102230347765534E-2</c:v>
                </c:pt>
                <c:pt idx="2466">
                  <c:v>2.3797082105083332E-2</c:v>
                </c:pt>
                <c:pt idx="2467">
                  <c:v>2.3497350759160471E-2</c:v>
                </c:pt>
                <c:pt idx="2468">
                  <c:v>2.3202912796442272E-2</c:v>
                </c:pt>
                <c:pt idx="2469">
                  <c:v>2.2913648138015042E-2</c:v>
                </c:pt>
                <c:pt idx="2470">
                  <c:v>2.2629440027055206E-2</c:v>
                </c:pt>
                <c:pt idx="2471">
                  <c:v>2.2350174920519203E-2</c:v>
                </c:pt>
                <c:pt idx="2472">
                  <c:v>2.2075742384895427E-2</c:v>
                </c:pt>
                <c:pt idx="2473">
                  <c:v>2.1806034995844669E-2</c:v>
                </c:pt>
                <c:pt idx="2474">
                  <c:v>2.1540948241566094E-2</c:v>
                </c:pt>
                <c:pt idx="2475">
                  <c:v>2.1280380429731918E-2</c:v>
                </c:pt>
                <c:pt idx="2476">
                  <c:v>2.1024232597843143E-2</c:v>
                </c:pt>
                <c:pt idx="2477">
                  <c:v>2.0772408426862638E-2</c:v>
                </c:pt>
                <c:pt idx="2478">
                  <c:v>2.0524814157991764E-2</c:v>
                </c:pt>
                <c:pt idx="2479">
                  <c:v>2.0281358512460421E-2</c:v>
                </c:pt>
                <c:pt idx="2480">
                  <c:v>2.004195261420751E-2</c:v>
                </c:pt>
                <c:pt idx="2481">
                  <c:v>1.9806509915334305E-2</c:v>
                </c:pt>
                <c:pt idx="2482">
                  <c:v>1.9574946124218461E-2</c:v>
                </c:pt>
                <c:pt idx="2483">
                  <c:v>1.9347179136180857E-2</c:v>
                </c:pt>
                <c:pt idx="2484">
                  <c:v>1.9123128966603519E-2</c:v>
                </c:pt>
                <c:pt idx="2485">
                  <c:v>1.8902717686400495E-2</c:v>
                </c:pt>
                <c:pt idx="2486">
                  <c:v>1.868586935974827E-2</c:v>
                </c:pt>
                <c:pt idx="2487">
                  <c:v>1.8472509983985929E-2</c:v>
                </c:pt>
                <c:pt idx="2488">
                  <c:v>1.8262567431600162E-2</c:v>
                </c:pt>
                <c:pt idx="2489">
                  <c:v>1.8055971394213503E-2</c:v>
                </c:pt>
                <c:pt idx="2490">
                  <c:v>1.7852653328496941E-2</c:v>
                </c:pt>
                <c:pt idx="2491">
                  <c:v>1.7652546403932889E-2</c:v>
                </c:pt>
                <c:pt idx="2492">
                  <c:v>1.7455585452357002E-2</c:v>
                </c:pt>
                <c:pt idx="2493">
                  <c:v>1.7261706919209696E-2</c:v>
                </c:pt>
                <c:pt idx="2494">
                  <c:v>1.7070848816432799E-2</c:v>
                </c:pt>
                <c:pt idx="2495">
                  <c:v>1.6882950676948283E-2</c:v>
                </c:pt>
                <c:pt idx="2496">
                  <c:v>1.6697953510658472E-2</c:v>
                </c:pt>
                <c:pt idx="2497">
                  <c:v>1.651579976191157E-2</c:v>
                </c:pt>
                <c:pt idx="2498">
                  <c:v>1.6336433268375802E-2</c:v>
                </c:pt>
                <c:pt idx="2499">
                  <c:v>1.6159799221270834E-2</c:v>
                </c:pt>
                <c:pt idx="2500">
                  <c:v>1.5985844126904993E-2</c:v>
                </c:pt>
                <c:pt idx="2501">
                  <c:v>1.5814515769470208E-2</c:v>
                </c:pt>
                <c:pt idx="2502">
                  <c:v>1.5645763175048111E-2</c:v>
                </c:pt>
                <c:pt idx="2503">
                  <c:v>1.5479536576782816E-2</c:v>
                </c:pt>
                <c:pt idx="2504">
                  <c:v>1.5315787381177446E-2</c:v>
                </c:pt>
                <c:pt idx="2505">
                  <c:v>1.5154468135473786E-2</c:v>
                </c:pt>
                <c:pt idx="2506">
                  <c:v>1.4995532496075365E-2</c:v>
                </c:pt>
                <c:pt idx="2507">
                  <c:v>1.483893519797644E-2</c:v>
                </c:pt>
                <c:pt idx="2508">
                  <c:v>1.4684632025160843E-2</c:v>
                </c:pt>
                <c:pt idx="2509">
                  <c:v>1.4532579781935314E-2</c:v>
                </c:pt>
                <c:pt idx="2510">
                  <c:v>1.4382736265164819E-2</c:v>
                </c:pt>
                <c:pt idx="2511">
                  <c:v>1.4235060237377114E-2</c:v>
                </c:pt>
                <c:pt idx="2512">
                  <c:v>1.4089511400706214E-2</c:v>
                </c:pt>
                <c:pt idx="2513">
                  <c:v>1.3946050371644689E-2</c:v>
                </c:pt>
                <c:pt idx="2514">
                  <c:v>1.3804638656577226E-2</c:v>
                </c:pt>
                <c:pt idx="2515">
                  <c:v>1.3665238628067317E-2</c:v>
                </c:pt>
                <c:pt idx="2516">
                  <c:v>1.3527813501871221E-2</c:v>
                </c:pt>
                <c:pt idx="2517">
                  <c:v>1.3392327314654319E-2</c:v>
                </c:pt>
                <c:pt idx="2518">
                  <c:v>1.3258744902384779E-2</c:v>
                </c:pt>
                <c:pt idx="2519">
                  <c:v>1.3127031879382261E-2</c:v>
                </c:pt>
                <c:pt idx="2520">
                  <c:v>1.2997154617998292E-2</c:v>
                </c:pt>
                <c:pt idx="2521">
                  <c:v>1.2869080228907414E-2</c:v>
                </c:pt>
                <c:pt idx="2522">
                  <c:v>1.2742776541988245E-2</c:v>
                </c:pt>
                <c:pt idx="2523">
                  <c:v>1.2618212087774196E-2</c:v>
                </c:pt>
                <c:pt idx="2524">
                  <c:v>1.2495356079454881E-2</c:v>
                </c:pt>
                <c:pt idx="2525">
                  <c:v>1.2374178395409991E-2</c:v>
                </c:pt>
                <c:pt idx="2526">
                  <c:v>1.2254649562257249E-2</c:v>
                </c:pt>
                <c:pt idx="2527">
                  <c:v>1.2136740738397735E-2</c:v>
                </c:pt>
                <c:pt idx="2528">
                  <c:v>1.2020423698042206E-2</c:v>
                </c:pt>
                <c:pt idx="2529">
                  <c:v>1.1905670815702004E-2</c:v>
                </c:pt>
                <c:pt idx="2530">
                  <c:v>1.179245505112991E-2</c:v>
                </c:pt>
                <c:pt idx="2531">
                  <c:v>1.1680749934695556E-2</c:v>
                </c:pt>
                <c:pt idx="2532">
                  <c:v>1.1570529553181894E-2</c:v>
                </c:pt>
                <c:pt idx="2533">
                  <c:v>1.1461768535988274E-2</c:v>
                </c:pt>
                <c:pt idx="2534">
                  <c:v>1.1354442041727794E-2</c:v>
                </c:pt>
                <c:pt idx="2535">
                  <c:v>1.1248525745205228E-2</c:v>
                </c:pt>
                <c:pt idx="2536">
                  <c:v>1.1143995824764413E-2</c:v>
                </c:pt>
                <c:pt idx="2537">
                  <c:v>1.1040828949992167E-2</c:v>
                </c:pt>
                <c:pt idx="2538">
                  <c:v>1.0939002269768286E-2</c:v>
                </c:pt>
                <c:pt idx="2539">
                  <c:v>1.0838493400649886E-2</c:v>
                </c:pt>
                <c:pt idx="2540">
                  <c:v>1.0739280415580052E-2</c:v>
                </c:pt>
                <c:pt idx="2541">
                  <c:v>1.0641341832910297E-2</c:v>
                </c:pt>
                <c:pt idx="2542">
                  <c:v>1.0544656605726928E-2</c:v>
                </c:pt>
                <c:pt idx="2543">
                  <c:v>1.0449204111472002E-2</c:v>
                </c:pt>
                <c:pt idx="2544">
                  <c:v>1.0354964141849554E-2</c:v>
                </c:pt>
                <c:pt idx="2545">
                  <c:v>1.0261916893008191E-2</c:v>
                </c:pt>
                <c:pt idx="2546">
                  <c:v>1.0170042955991634E-2</c:v>
                </c:pt>
                <c:pt idx="2547">
                  <c:v>1.0079323307448798E-2</c:v>
                </c:pt>
                <c:pt idx="2548">
                  <c:v>9.9897393005956153E-3</c:v>
                </c:pt>
                <c:pt idx="2549">
                  <c:v>9.9012726564206132E-3</c:v>
                </c:pt>
                <c:pt idx="2550">
                  <c:v>9.8139054551271108E-3</c:v>
                </c:pt>
                <c:pt idx="2551">
                  <c:v>9.7276201278046065E-3</c:v>
                </c:pt>
                <c:pt idx="2552">
                  <c:v>9.6423994483226527E-3</c:v>
                </c:pt>
                <c:pt idx="2553">
                  <c:v>9.5582265254401458E-3</c:v>
                </c:pt>
                <c:pt idx="2554">
                  <c:v>9.4750847951239909E-3</c:v>
                </c:pt>
                <c:pt idx="2555">
                  <c:v>9.3929580130704699E-3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6F-4667-AA04-7ABAC5937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31599"/>
        <c:axId val="223230351"/>
      </c:lineChart>
      <c:dateAx>
        <c:axId val="223231599"/>
        <c:scaling>
          <c:orientation val="minMax"/>
          <c:max val="32509"/>
          <c:min val="31048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30351"/>
        <c:crosses val="autoZero"/>
        <c:auto val="1"/>
        <c:lblOffset val="100"/>
        <c:baseTimeUnit val="days"/>
      </c:dateAx>
      <c:valAx>
        <c:axId val="22323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31599"/>
        <c:crosses val="autoZero"/>
        <c:crossBetween val="between"/>
      </c:valAx>
      <c:valAx>
        <c:axId val="3058095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8927"/>
        <c:crosses val="max"/>
        <c:crossBetween val="between"/>
      </c:valAx>
      <c:dateAx>
        <c:axId val="3058927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305809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Simulação histórica do modelo chuva-vazão diário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CAWM!$B$3:$B$2559</c:f>
              <c:numCache>
                <c:formatCode>#,##0.000</c:formatCode>
                <c:ptCount val="2557"/>
                <c:pt idx="0">
                  <c:v>8.5760000000000005</c:v>
                </c:pt>
                <c:pt idx="1">
                  <c:v>3.9550000000000001</c:v>
                </c:pt>
                <c:pt idx="2">
                  <c:v>2.2879999999999998</c:v>
                </c:pt>
                <c:pt idx="3">
                  <c:v>15.622999999999999</c:v>
                </c:pt>
                <c:pt idx="4">
                  <c:v>3.254</c:v>
                </c:pt>
                <c:pt idx="5">
                  <c:v>1.4259999999999999</c:v>
                </c:pt>
                <c:pt idx="6">
                  <c:v>2.4540000000000002</c:v>
                </c:pt>
                <c:pt idx="7">
                  <c:v>3.21</c:v>
                </c:pt>
                <c:pt idx="8">
                  <c:v>5.1059999999999999</c:v>
                </c:pt>
                <c:pt idx="9">
                  <c:v>6.3109999999999999</c:v>
                </c:pt>
                <c:pt idx="10">
                  <c:v>26.036000000000001</c:v>
                </c:pt>
                <c:pt idx="11">
                  <c:v>33.174999999999997</c:v>
                </c:pt>
                <c:pt idx="12">
                  <c:v>2.6829999999999998</c:v>
                </c:pt>
                <c:pt idx="13">
                  <c:v>4.2960000000000003</c:v>
                </c:pt>
                <c:pt idx="14">
                  <c:v>6.8959999999999999</c:v>
                </c:pt>
                <c:pt idx="15">
                  <c:v>2.476</c:v>
                </c:pt>
                <c:pt idx="16">
                  <c:v>6.0259999999999998</c:v>
                </c:pt>
                <c:pt idx="17">
                  <c:v>11.673999999999999</c:v>
                </c:pt>
                <c:pt idx="18">
                  <c:v>9.907</c:v>
                </c:pt>
                <c:pt idx="19">
                  <c:v>6.4269999999999996</c:v>
                </c:pt>
                <c:pt idx="20">
                  <c:v>3.6859999999999999</c:v>
                </c:pt>
                <c:pt idx="21">
                  <c:v>6.6150000000000002</c:v>
                </c:pt>
                <c:pt idx="22">
                  <c:v>7.8129999999999997</c:v>
                </c:pt>
                <c:pt idx="23">
                  <c:v>11.725</c:v>
                </c:pt>
                <c:pt idx="24">
                  <c:v>16.588000000000001</c:v>
                </c:pt>
                <c:pt idx="25">
                  <c:v>3.5369999999999999</c:v>
                </c:pt>
                <c:pt idx="26">
                  <c:v>7.3710000000000004</c:v>
                </c:pt>
                <c:pt idx="27">
                  <c:v>4.6189999999999998</c:v>
                </c:pt>
                <c:pt idx="28">
                  <c:v>7.7519999999999998</c:v>
                </c:pt>
                <c:pt idx="29">
                  <c:v>5.9889999999999999</c:v>
                </c:pt>
                <c:pt idx="30">
                  <c:v>4.9089999999999998</c:v>
                </c:pt>
                <c:pt idx="31">
                  <c:v>12.347</c:v>
                </c:pt>
                <c:pt idx="32">
                  <c:v>4.7430000000000003</c:v>
                </c:pt>
                <c:pt idx="33">
                  <c:v>3.444</c:v>
                </c:pt>
                <c:pt idx="34">
                  <c:v>8.7420000000000009</c:v>
                </c:pt>
                <c:pt idx="35">
                  <c:v>7.2990000000000004</c:v>
                </c:pt>
                <c:pt idx="36">
                  <c:v>0.63400000000000001</c:v>
                </c:pt>
                <c:pt idx="37">
                  <c:v>11.228</c:v>
                </c:pt>
                <c:pt idx="38">
                  <c:v>4.0179999999999998</c:v>
                </c:pt>
                <c:pt idx="39">
                  <c:v>1.3380000000000001</c:v>
                </c:pt>
                <c:pt idx="40">
                  <c:v>1.9670000000000001</c:v>
                </c:pt>
                <c:pt idx="41">
                  <c:v>4.2279999999999998</c:v>
                </c:pt>
                <c:pt idx="42">
                  <c:v>3.9990000000000001</c:v>
                </c:pt>
                <c:pt idx="43">
                  <c:v>11.176</c:v>
                </c:pt>
                <c:pt idx="44">
                  <c:v>3.1779999999999999</c:v>
                </c:pt>
                <c:pt idx="45">
                  <c:v>20.849</c:v>
                </c:pt>
                <c:pt idx="46">
                  <c:v>4.5529999999999999</c:v>
                </c:pt>
                <c:pt idx="47">
                  <c:v>10.928000000000001</c:v>
                </c:pt>
                <c:pt idx="48">
                  <c:v>24.045000000000002</c:v>
                </c:pt>
                <c:pt idx="49">
                  <c:v>16.268999999999998</c:v>
                </c:pt>
                <c:pt idx="50">
                  <c:v>10.016999999999999</c:v>
                </c:pt>
                <c:pt idx="51">
                  <c:v>4.2889999999999997</c:v>
                </c:pt>
                <c:pt idx="52">
                  <c:v>14.843</c:v>
                </c:pt>
                <c:pt idx="53">
                  <c:v>3.3380000000000001</c:v>
                </c:pt>
                <c:pt idx="54">
                  <c:v>0.92</c:v>
                </c:pt>
                <c:pt idx="55">
                  <c:v>0.78100000000000003</c:v>
                </c:pt>
                <c:pt idx="56">
                  <c:v>2.6869999999999998</c:v>
                </c:pt>
                <c:pt idx="57">
                  <c:v>0.502</c:v>
                </c:pt>
                <c:pt idx="58">
                  <c:v>1.0029999999999999</c:v>
                </c:pt>
                <c:pt idx="59">
                  <c:v>1.2609999999999999</c:v>
                </c:pt>
                <c:pt idx="60">
                  <c:v>4.3630000000000004</c:v>
                </c:pt>
                <c:pt idx="61">
                  <c:v>17.940000000000001</c:v>
                </c:pt>
                <c:pt idx="62">
                  <c:v>16.756</c:v>
                </c:pt>
                <c:pt idx="63">
                  <c:v>1.8180000000000001</c:v>
                </c:pt>
                <c:pt idx="64">
                  <c:v>11.183</c:v>
                </c:pt>
                <c:pt idx="65">
                  <c:v>9.8859999999999992</c:v>
                </c:pt>
                <c:pt idx="66">
                  <c:v>4.2880000000000003</c:v>
                </c:pt>
                <c:pt idx="67">
                  <c:v>0.246</c:v>
                </c:pt>
                <c:pt idx="68">
                  <c:v>1.2070000000000001</c:v>
                </c:pt>
                <c:pt idx="69">
                  <c:v>0.59199999999999997</c:v>
                </c:pt>
                <c:pt idx="70">
                  <c:v>2.2440000000000002</c:v>
                </c:pt>
                <c:pt idx="71">
                  <c:v>0.98499999999999999</c:v>
                </c:pt>
                <c:pt idx="72">
                  <c:v>3.4129999999999998</c:v>
                </c:pt>
                <c:pt idx="73">
                  <c:v>4.7990000000000004</c:v>
                </c:pt>
                <c:pt idx="74">
                  <c:v>0.96599999999999997</c:v>
                </c:pt>
                <c:pt idx="75">
                  <c:v>1.2210000000000001</c:v>
                </c:pt>
                <c:pt idx="76">
                  <c:v>1.448</c:v>
                </c:pt>
                <c:pt idx="77">
                  <c:v>12.507999999999999</c:v>
                </c:pt>
                <c:pt idx="78">
                  <c:v>8.8960000000000008</c:v>
                </c:pt>
                <c:pt idx="79">
                  <c:v>6.242</c:v>
                </c:pt>
                <c:pt idx="80">
                  <c:v>3.73</c:v>
                </c:pt>
                <c:pt idx="81">
                  <c:v>10.817</c:v>
                </c:pt>
                <c:pt idx="82">
                  <c:v>28.901</c:v>
                </c:pt>
                <c:pt idx="83">
                  <c:v>29.579000000000001</c:v>
                </c:pt>
                <c:pt idx="84">
                  <c:v>6.5789999999999997</c:v>
                </c:pt>
                <c:pt idx="85">
                  <c:v>6.9710000000000001</c:v>
                </c:pt>
                <c:pt idx="86">
                  <c:v>17.004999999999999</c:v>
                </c:pt>
                <c:pt idx="87">
                  <c:v>2.996</c:v>
                </c:pt>
                <c:pt idx="88">
                  <c:v>23.991</c:v>
                </c:pt>
                <c:pt idx="89">
                  <c:v>11.532999999999999</c:v>
                </c:pt>
                <c:pt idx="90">
                  <c:v>4.2089999999999996</c:v>
                </c:pt>
                <c:pt idx="91">
                  <c:v>12.08</c:v>
                </c:pt>
                <c:pt idx="92">
                  <c:v>16.030999999999999</c:v>
                </c:pt>
                <c:pt idx="93">
                  <c:v>12.618</c:v>
                </c:pt>
                <c:pt idx="94">
                  <c:v>5.984</c:v>
                </c:pt>
                <c:pt idx="95">
                  <c:v>6.7240000000000002</c:v>
                </c:pt>
                <c:pt idx="96">
                  <c:v>5.516</c:v>
                </c:pt>
                <c:pt idx="97">
                  <c:v>20.192</c:v>
                </c:pt>
                <c:pt idx="98">
                  <c:v>27.495999999999999</c:v>
                </c:pt>
                <c:pt idx="99">
                  <c:v>50.418999999999997</c:v>
                </c:pt>
                <c:pt idx="100">
                  <c:v>28.154</c:v>
                </c:pt>
                <c:pt idx="101">
                  <c:v>38.600999999999999</c:v>
                </c:pt>
                <c:pt idx="102">
                  <c:v>11.885</c:v>
                </c:pt>
                <c:pt idx="103">
                  <c:v>26.54</c:v>
                </c:pt>
                <c:pt idx="104">
                  <c:v>3.1579999999999999</c:v>
                </c:pt>
                <c:pt idx="105">
                  <c:v>5.6989999999999998</c:v>
                </c:pt>
                <c:pt idx="106">
                  <c:v>4.415</c:v>
                </c:pt>
                <c:pt idx="107">
                  <c:v>3.5750000000000002</c:v>
                </c:pt>
                <c:pt idx="108">
                  <c:v>3.5990000000000002</c:v>
                </c:pt>
                <c:pt idx="109">
                  <c:v>3.2629999999999999</c:v>
                </c:pt>
                <c:pt idx="110">
                  <c:v>1.831</c:v>
                </c:pt>
                <c:pt idx="111">
                  <c:v>1.024</c:v>
                </c:pt>
                <c:pt idx="112">
                  <c:v>2.39</c:v>
                </c:pt>
                <c:pt idx="113">
                  <c:v>3.6739999999999999</c:v>
                </c:pt>
                <c:pt idx="114">
                  <c:v>5.4619999999999997</c:v>
                </c:pt>
                <c:pt idx="115">
                  <c:v>13.634</c:v>
                </c:pt>
                <c:pt idx="116">
                  <c:v>12.497999999999999</c:v>
                </c:pt>
                <c:pt idx="117">
                  <c:v>19.835999999999999</c:v>
                </c:pt>
                <c:pt idx="118">
                  <c:v>31.474</c:v>
                </c:pt>
                <c:pt idx="119">
                  <c:v>15.391</c:v>
                </c:pt>
                <c:pt idx="120">
                  <c:v>5.8540000000000001</c:v>
                </c:pt>
                <c:pt idx="121">
                  <c:v>13.385999999999999</c:v>
                </c:pt>
                <c:pt idx="122">
                  <c:v>10.879</c:v>
                </c:pt>
                <c:pt idx="123">
                  <c:v>4.8869999999999996</c:v>
                </c:pt>
                <c:pt idx="124">
                  <c:v>4.843</c:v>
                </c:pt>
                <c:pt idx="125">
                  <c:v>7.4569999999999999</c:v>
                </c:pt>
                <c:pt idx="126">
                  <c:v>0.438</c:v>
                </c:pt>
                <c:pt idx="127">
                  <c:v>4.9800000000000004</c:v>
                </c:pt>
                <c:pt idx="128">
                  <c:v>5.8220000000000001</c:v>
                </c:pt>
                <c:pt idx="129">
                  <c:v>2.4950000000000001</c:v>
                </c:pt>
                <c:pt idx="130">
                  <c:v>5.1999999999999998E-2</c:v>
                </c:pt>
                <c:pt idx="131">
                  <c:v>0.69699999999999995</c:v>
                </c:pt>
                <c:pt idx="132">
                  <c:v>0.71799999999999997</c:v>
                </c:pt>
                <c:pt idx="133">
                  <c:v>0.433</c:v>
                </c:pt>
                <c:pt idx="134">
                  <c:v>0.437</c:v>
                </c:pt>
                <c:pt idx="135">
                  <c:v>0</c:v>
                </c:pt>
                <c:pt idx="136">
                  <c:v>0.47</c:v>
                </c:pt>
                <c:pt idx="137">
                  <c:v>1.2849999999999999</c:v>
                </c:pt>
                <c:pt idx="138">
                  <c:v>0</c:v>
                </c:pt>
                <c:pt idx="139">
                  <c:v>0.46100000000000002</c:v>
                </c:pt>
                <c:pt idx="140">
                  <c:v>0.32900000000000001</c:v>
                </c:pt>
                <c:pt idx="141">
                  <c:v>1.33</c:v>
                </c:pt>
                <c:pt idx="142">
                  <c:v>2.278</c:v>
                </c:pt>
                <c:pt idx="143">
                  <c:v>2.2789999999999999</c:v>
                </c:pt>
                <c:pt idx="144">
                  <c:v>0.48599999999999999</c:v>
                </c:pt>
                <c:pt idx="145">
                  <c:v>2.9000000000000001E-2</c:v>
                </c:pt>
                <c:pt idx="146">
                  <c:v>4.0000000000000001E-3</c:v>
                </c:pt>
                <c:pt idx="147">
                  <c:v>0.23599999999999999</c:v>
                </c:pt>
                <c:pt idx="148">
                  <c:v>0.11799999999999999</c:v>
                </c:pt>
                <c:pt idx="149">
                  <c:v>2.5999999999999999E-2</c:v>
                </c:pt>
                <c:pt idx="150">
                  <c:v>1.4790000000000001</c:v>
                </c:pt>
                <c:pt idx="151">
                  <c:v>0.16</c:v>
                </c:pt>
                <c:pt idx="152">
                  <c:v>1.052</c:v>
                </c:pt>
                <c:pt idx="153">
                  <c:v>0.55600000000000005</c:v>
                </c:pt>
                <c:pt idx="154">
                  <c:v>2.766</c:v>
                </c:pt>
                <c:pt idx="155">
                  <c:v>0.96799999999999997</c:v>
                </c:pt>
                <c:pt idx="156">
                  <c:v>1.296</c:v>
                </c:pt>
                <c:pt idx="157">
                  <c:v>1.1000000000000001</c:v>
                </c:pt>
                <c:pt idx="158">
                  <c:v>0.28799999999999998</c:v>
                </c:pt>
                <c:pt idx="159">
                  <c:v>0.746</c:v>
                </c:pt>
                <c:pt idx="160">
                  <c:v>1.913</c:v>
                </c:pt>
                <c:pt idx="161">
                  <c:v>1.8939999999999999</c:v>
                </c:pt>
                <c:pt idx="162">
                  <c:v>3.6110000000000002</c:v>
                </c:pt>
                <c:pt idx="163">
                  <c:v>2.04</c:v>
                </c:pt>
                <c:pt idx="164">
                  <c:v>0.108</c:v>
                </c:pt>
                <c:pt idx="165">
                  <c:v>0.49399999999999999</c:v>
                </c:pt>
                <c:pt idx="166">
                  <c:v>0.66500000000000004</c:v>
                </c:pt>
                <c:pt idx="167">
                  <c:v>0.80700000000000005</c:v>
                </c:pt>
                <c:pt idx="168">
                  <c:v>0.88200000000000001</c:v>
                </c:pt>
                <c:pt idx="169">
                  <c:v>1.7450000000000001</c:v>
                </c:pt>
                <c:pt idx="170">
                  <c:v>5.6790000000000003</c:v>
                </c:pt>
                <c:pt idx="171">
                  <c:v>0.77800000000000002</c:v>
                </c:pt>
                <c:pt idx="172">
                  <c:v>1.7729999999999999</c:v>
                </c:pt>
                <c:pt idx="173">
                  <c:v>2.0459999999999998</c:v>
                </c:pt>
                <c:pt idx="174">
                  <c:v>0.748</c:v>
                </c:pt>
                <c:pt idx="175">
                  <c:v>0.108</c:v>
                </c:pt>
                <c:pt idx="176">
                  <c:v>0.41099999999999998</c:v>
                </c:pt>
                <c:pt idx="177">
                  <c:v>0.23499999999999999</c:v>
                </c:pt>
                <c:pt idx="178">
                  <c:v>0.54500000000000004</c:v>
                </c:pt>
                <c:pt idx="179">
                  <c:v>0</c:v>
                </c:pt>
                <c:pt idx="180">
                  <c:v>0.26100000000000001</c:v>
                </c:pt>
                <c:pt idx="181">
                  <c:v>7.0000000000000001E-3</c:v>
                </c:pt>
                <c:pt idx="182">
                  <c:v>1.379</c:v>
                </c:pt>
                <c:pt idx="183">
                  <c:v>0.41799999999999998</c:v>
                </c:pt>
                <c:pt idx="184">
                  <c:v>1.528</c:v>
                </c:pt>
                <c:pt idx="185">
                  <c:v>0.254</c:v>
                </c:pt>
                <c:pt idx="186">
                  <c:v>0.13900000000000001</c:v>
                </c:pt>
                <c:pt idx="187">
                  <c:v>3.74</c:v>
                </c:pt>
                <c:pt idx="188">
                  <c:v>0.95599999999999996</c:v>
                </c:pt>
                <c:pt idx="189">
                  <c:v>2.0470000000000002</c:v>
                </c:pt>
                <c:pt idx="190">
                  <c:v>0.19700000000000001</c:v>
                </c:pt>
                <c:pt idx="191">
                  <c:v>0.65800000000000003</c:v>
                </c:pt>
                <c:pt idx="192">
                  <c:v>0.313</c:v>
                </c:pt>
                <c:pt idx="193">
                  <c:v>1.956</c:v>
                </c:pt>
                <c:pt idx="194">
                  <c:v>1.431</c:v>
                </c:pt>
                <c:pt idx="195">
                  <c:v>1.333</c:v>
                </c:pt>
                <c:pt idx="196">
                  <c:v>4.9269999999999996</c:v>
                </c:pt>
                <c:pt idx="197">
                  <c:v>1.6459999999999999</c:v>
                </c:pt>
                <c:pt idx="198">
                  <c:v>2.33</c:v>
                </c:pt>
                <c:pt idx="199">
                  <c:v>2.9289999999999998</c:v>
                </c:pt>
                <c:pt idx="200">
                  <c:v>0.68100000000000005</c:v>
                </c:pt>
                <c:pt idx="201">
                  <c:v>0.76700000000000002</c:v>
                </c:pt>
                <c:pt idx="202">
                  <c:v>1.0409999999999999</c:v>
                </c:pt>
                <c:pt idx="203">
                  <c:v>0.73499999999999999</c:v>
                </c:pt>
                <c:pt idx="204">
                  <c:v>0.48699999999999999</c:v>
                </c:pt>
                <c:pt idx="205">
                  <c:v>2.1960000000000002</c:v>
                </c:pt>
                <c:pt idx="206">
                  <c:v>0.19400000000000001</c:v>
                </c:pt>
                <c:pt idx="207">
                  <c:v>1.4E-2</c:v>
                </c:pt>
                <c:pt idx="208">
                  <c:v>0.53300000000000003</c:v>
                </c:pt>
                <c:pt idx="209">
                  <c:v>0.498</c:v>
                </c:pt>
                <c:pt idx="210">
                  <c:v>0.25800000000000001</c:v>
                </c:pt>
                <c:pt idx="211">
                  <c:v>0.40300000000000002</c:v>
                </c:pt>
                <c:pt idx="212">
                  <c:v>0.27100000000000002</c:v>
                </c:pt>
                <c:pt idx="213">
                  <c:v>0.70299999999999996</c:v>
                </c:pt>
                <c:pt idx="214">
                  <c:v>2.4500000000000002</c:v>
                </c:pt>
                <c:pt idx="215">
                  <c:v>1.083</c:v>
                </c:pt>
                <c:pt idx="216">
                  <c:v>0.95599999999999996</c:v>
                </c:pt>
                <c:pt idx="217">
                  <c:v>1.49</c:v>
                </c:pt>
                <c:pt idx="218">
                  <c:v>0.91200000000000003</c:v>
                </c:pt>
                <c:pt idx="219">
                  <c:v>0.16300000000000001</c:v>
                </c:pt>
                <c:pt idx="220">
                  <c:v>0.19900000000000001</c:v>
                </c:pt>
                <c:pt idx="221">
                  <c:v>0.04</c:v>
                </c:pt>
                <c:pt idx="222">
                  <c:v>0.111</c:v>
                </c:pt>
                <c:pt idx="223">
                  <c:v>1.7999999999999999E-2</c:v>
                </c:pt>
                <c:pt idx="224">
                  <c:v>1.9E-2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0.14399999999999999</c:v>
                </c:pt>
                <c:pt idx="229">
                  <c:v>0</c:v>
                </c:pt>
                <c:pt idx="230">
                  <c:v>0</c:v>
                </c:pt>
                <c:pt idx="231">
                  <c:v>0.02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1.0489999999999999</c:v>
                </c:pt>
                <c:pt idx="236">
                  <c:v>7.0000000000000007E-2</c:v>
                </c:pt>
                <c:pt idx="237">
                  <c:v>8.5000000000000006E-2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3.4000000000000002E-2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7.0000000000000001E-3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0.23699999999999999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0.23899999999999999</c:v>
                </c:pt>
                <c:pt idx="261">
                  <c:v>1.2E-2</c:v>
                </c:pt>
                <c:pt idx="262">
                  <c:v>0</c:v>
                </c:pt>
                <c:pt idx="263">
                  <c:v>0</c:v>
                </c:pt>
                <c:pt idx="264">
                  <c:v>0.20599999999999999</c:v>
                </c:pt>
                <c:pt idx="265">
                  <c:v>1.496</c:v>
                </c:pt>
                <c:pt idx="266">
                  <c:v>0.151</c:v>
                </c:pt>
                <c:pt idx="267">
                  <c:v>0.11600000000000001</c:v>
                </c:pt>
                <c:pt idx="268">
                  <c:v>2.1000000000000001E-2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1.2E-2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0.19800000000000001</c:v>
                </c:pt>
                <c:pt idx="289">
                  <c:v>2.3919999999999999</c:v>
                </c:pt>
                <c:pt idx="290">
                  <c:v>1.1970000000000001</c:v>
                </c:pt>
                <c:pt idx="291">
                  <c:v>0.80100000000000005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4.3999999999999997E-2</c:v>
                </c:pt>
                <c:pt idx="298">
                  <c:v>0</c:v>
                </c:pt>
                <c:pt idx="299">
                  <c:v>5.8999999999999997E-2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0.16200000000000001</c:v>
                </c:pt>
                <c:pt idx="306">
                  <c:v>0</c:v>
                </c:pt>
                <c:pt idx="307">
                  <c:v>0.66100000000000003</c:v>
                </c:pt>
                <c:pt idx="308">
                  <c:v>2.2770000000000001</c:v>
                </c:pt>
                <c:pt idx="309">
                  <c:v>4.3999999999999997E-2</c:v>
                </c:pt>
                <c:pt idx="310">
                  <c:v>0.312</c:v>
                </c:pt>
                <c:pt idx="311">
                  <c:v>1.8360000000000001</c:v>
                </c:pt>
                <c:pt idx="312">
                  <c:v>3.819</c:v>
                </c:pt>
                <c:pt idx="313">
                  <c:v>5.9039999999999999</c:v>
                </c:pt>
                <c:pt idx="314">
                  <c:v>0.65300000000000002</c:v>
                </c:pt>
                <c:pt idx="315">
                  <c:v>0</c:v>
                </c:pt>
                <c:pt idx="316">
                  <c:v>0.20100000000000001</c:v>
                </c:pt>
                <c:pt idx="317">
                  <c:v>7.2999999999999995E-2</c:v>
                </c:pt>
                <c:pt idx="318">
                  <c:v>0.20100000000000001</c:v>
                </c:pt>
                <c:pt idx="319">
                  <c:v>0.26800000000000002</c:v>
                </c:pt>
                <c:pt idx="320">
                  <c:v>0</c:v>
                </c:pt>
                <c:pt idx="321">
                  <c:v>0</c:v>
                </c:pt>
                <c:pt idx="322">
                  <c:v>0.27100000000000002</c:v>
                </c:pt>
                <c:pt idx="323">
                  <c:v>0.309</c:v>
                </c:pt>
                <c:pt idx="324">
                  <c:v>0.14799999999999999</c:v>
                </c:pt>
                <c:pt idx="325">
                  <c:v>1.8360000000000001</c:v>
                </c:pt>
                <c:pt idx="326">
                  <c:v>1.2E-2</c:v>
                </c:pt>
                <c:pt idx="327">
                  <c:v>0</c:v>
                </c:pt>
                <c:pt idx="328">
                  <c:v>0.05</c:v>
                </c:pt>
                <c:pt idx="329">
                  <c:v>0</c:v>
                </c:pt>
                <c:pt idx="330">
                  <c:v>0.02</c:v>
                </c:pt>
                <c:pt idx="331">
                  <c:v>0</c:v>
                </c:pt>
                <c:pt idx="332">
                  <c:v>0.70799999999999996</c:v>
                </c:pt>
                <c:pt idx="333">
                  <c:v>1.7649999999999999</c:v>
                </c:pt>
                <c:pt idx="334">
                  <c:v>9.8000000000000004E-2</c:v>
                </c:pt>
                <c:pt idx="335">
                  <c:v>0.123</c:v>
                </c:pt>
                <c:pt idx="336">
                  <c:v>1.4690000000000001</c:v>
                </c:pt>
                <c:pt idx="337">
                  <c:v>6.52</c:v>
                </c:pt>
                <c:pt idx="338">
                  <c:v>10.455</c:v>
                </c:pt>
                <c:pt idx="339">
                  <c:v>2.1520000000000001</c:v>
                </c:pt>
                <c:pt idx="340">
                  <c:v>5.718</c:v>
                </c:pt>
                <c:pt idx="341">
                  <c:v>4.6929999999999996</c:v>
                </c:pt>
                <c:pt idx="342">
                  <c:v>5.782</c:v>
                </c:pt>
                <c:pt idx="343">
                  <c:v>6.6139999999999999</c:v>
                </c:pt>
                <c:pt idx="344">
                  <c:v>4.13</c:v>
                </c:pt>
                <c:pt idx="345">
                  <c:v>2.3980000000000001</c:v>
                </c:pt>
                <c:pt idx="346">
                  <c:v>5.5030000000000001</c:v>
                </c:pt>
                <c:pt idx="347">
                  <c:v>8.4090000000000007</c:v>
                </c:pt>
                <c:pt idx="348">
                  <c:v>2.2839999999999998</c:v>
                </c:pt>
                <c:pt idx="349">
                  <c:v>2.4980000000000002</c:v>
                </c:pt>
                <c:pt idx="350">
                  <c:v>4.6429999999999998</c:v>
                </c:pt>
                <c:pt idx="351">
                  <c:v>16.643000000000001</c:v>
                </c:pt>
                <c:pt idx="352">
                  <c:v>4.4610000000000003</c:v>
                </c:pt>
                <c:pt idx="353">
                  <c:v>1.379</c:v>
                </c:pt>
                <c:pt idx="354">
                  <c:v>0.21</c:v>
                </c:pt>
                <c:pt idx="355">
                  <c:v>0.73</c:v>
                </c:pt>
                <c:pt idx="356">
                  <c:v>16.879000000000001</c:v>
                </c:pt>
                <c:pt idx="357">
                  <c:v>22.335999999999999</c:v>
                </c:pt>
                <c:pt idx="358">
                  <c:v>8.968</c:v>
                </c:pt>
                <c:pt idx="359">
                  <c:v>9.1340000000000003</c:v>
                </c:pt>
                <c:pt idx="360">
                  <c:v>5.5049999999999999</c:v>
                </c:pt>
                <c:pt idx="361">
                  <c:v>2.0760000000000001</c:v>
                </c:pt>
                <c:pt idx="362">
                  <c:v>7.4969999999999999</c:v>
                </c:pt>
                <c:pt idx="363">
                  <c:v>3.6389999999999998</c:v>
                </c:pt>
                <c:pt idx="364">
                  <c:v>0.217</c:v>
                </c:pt>
                <c:pt idx="365">
                  <c:v>0.22700000000000001</c:v>
                </c:pt>
                <c:pt idx="366">
                  <c:v>3.1549999999999998</c:v>
                </c:pt>
                <c:pt idx="367">
                  <c:v>0.61499999999999999</c:v>
                </c:pt>
                <c:pt idx="368">
                  <c:v>0.90700000000000003</c:v>
                </c:pt>
                <c:pt idx="369">
                  <c:v>1.552</c:v>
                </c:pt>
                <c:pt idx="370">
                  <c:v>1.55</c:v>
                </c:pt>
                <c:pt idx="371">
                  <c:v>4.891</c:v>
                </c:pt>
                <c:pt idx="372">
                  <c:v>4.17</c:v>
                </c:pt>
                <c:pt idx="373">
                  <c:v>0.30499999999999999</c:v>
                </c:pt>
                <c:pt idx="374">
                  <c:v>2.218</c:v>
                </c:pt>
                <c:pt idx="375">
                  <c:v>0.433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0.13</c:v>
                </c:pt>
                <c:pt idx="380">
                  <c:v>0.16500000000000001</c:v>
                </c:pt>
                <c:pt idx="381">
                  <c:v>2.1999999999999999E-2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0.11899999999999999</c:v>
                </c:pt>
                <c:pt idx="386">
                  <c:v>0.314</c:v>
                </c:pt>
                <c:pt idx="387">
                  <c:v>0.93500000000000005</c:v>
                </c:pt>
                <c:pt idx="388">
                  <c:v>0.114</c:v>
                </c:pt>
                <c:pt idx="389">
                  <c:v>5.7000000000000002E-2</c:v>
                </c:pt>
                <c:pt idx="390">
                  <c:v>9.8000000000000004E-2</c:v>
                </c:pt>
                <c:pt idx="391">
                  <c:v>1.127</c:v>
                </c:pt>
                <c:pt idx="392">
                  <c:v>0.91</c:v>
                </c:pt>
                <c:pt idx="393">
                  <c:v>1.4179999999999999</c:v>
                </c:pt>
                <c:pt idx="394">
                  <c:v>2.1120000000000001</c:v>
                </c:pt>
                <c:pt idx="395">
                  <c:v>1.4870000000000001</c:v>
                </c:pt>
                <c:pt idx="396">
                  <c:v>10.814</c:v>
                </c:pt>
                <c:pt idx="397">
                  <c:v>1.4359999999999999</c:v>
                </c:pt>
                <c:pt idx="398">
                  <c:v>0.91500000000000004</c:v>
                </c:pt>
                <c:pt idx="399">
                  <c:v>2.4020000000000001</c:v>
                </c:pt>
                <c:pt idx="400">
                  <c:v>13.772</c:v>
                </c:pt>
                <c:pt idx="401">
                  <c:v>4.7859999999999996</c:v>
                </c:pt>
                <c:pt idx="402">
                  <c:v>3.4540000000000002</c:v>
                </c:pt>
                <c:pt idx="403">
                  <c:v>2.7130000000000001</c:v>
                </c:pt>
                <c:pt idx="404">
                  <c:v>3.6440000000000001</c:v>
                </c:pt>
                <c:pt idx="405">
                  <c:v>0.371</c:v>
                </c:pt>
                <c:pt idx="406">
                  <c:v>0.54700000000000004</c:v>
                </c:pt>
                <c:pt idx="407">
                  <c:v>4.1360000000000001</c:v>
                </c:pt>
                <c:pt idx="408">
                  <c:v>3.085</c:v>
                </c:pt>
                <c:pt idx="409">
                  <c:v>6.03</c:v>
                </c:pt>
                <c:pt idx="410">
                  <c:v>1.669</c:v>
                </c:pt>
                <c:pt idx="411">
                  <c:v>4.008</c:v>
                </c:pt>
                <c:pt idx="412">
                  <c:v>3.827</c:v>
                </c:pt>
                <c:pt idx="413">
                  <c:v>5.4509999999999996</c:v>
                </c:pt>
                <c:pt idx="414">
                  <c:v>1.379</c:v>
                </c:pt>
                <c:pt idx="415">
                  <c:v>4.0179999999999998</c:v>
                </c:pt>
                <c:pt idx="416">
                  <c:v>0.42299999999999999</c:v>
                </c:pt>
                <c:pt idx="417">
                  <c:v>1.3160000000000001</c:v>
                </c:pt>
                <c:pt idx="418">
                  <c:v>0.59299999999999997</c:v>
                </c:pt>
                <c:pt idx="419">
                  <c:v>0.40200000000000002</c:v>
                </c:pt>
                <c:pt idx="420">
                  <c:v>3.0169999999999999</c:v>
                </c:pt>
                <c:pt idx="421">
                  <c:v>10.477</c:v>
                </c:pt>
                <c:pt idx="422">
                  <c:v>20.856000000000002</c:v>
                </c:pt>
                <c:pt idx="423">
                  <c:v>3.8759999999999999</c:v>
                </c:pt>
                <c:pt idx="424">
                  <c:v>20.887</c:v>
                </c:pt>
                <c:pt idx="425">
                  <c:v>4.5759999999999996</c:v>
                </c:pt>
                <c:pt idx="426">
                  <c:v>10.523</c:v>
                </c:pt>
                <c:pt idx="427">
                  <c:v>10.284000000000001</c:v>
                </c:pt>
                <c:pt idx="428">
                  <c:v>10.337</c:v>
                </c:pt>
                <c:pt idx="429">
                  <c:v>6.6420000000000003</c:v>
                </c:pt>
                <c:pt idx="430">
                  <c:v>3.8610000000000002</c:v>
                </c:pt>
                <c:pt idx="431">
                  <c:v>14.404999999999999</c:v>
                </c:pt>
                <c:pt idx="432">
                  <c:v>7.6529999999999996</c:v>
                </c:pt>
                <c:pt idx="433">
                  <c:v>5.14</c:v>
                </c:pt>
                <c:pt idx="434">
                  <c:v>2.3340000000000001</c:v>
                </c:pt>
                <c:pt idx="435">
                  <c:v>7.1349999999999998</c:v>
                </c:pt>
                <c:pt idx="436">
                  <c:v>6.3310000000000004</c:v>
                </c:pt>
                <c:pt idx="437">
                  <c:v>31.870999999999999</c:v>
                </c:pt>
                <c:pt idx="438">
                  <c:v>10.436999999999999</c:v>
                </c:pt>
                <c:pt idx="439">
                  <c:v>4.617</c:v>
                </c:pt>
                <c:pt idx="440">
                  <c:v>1.518</c:v>
                </c:pt>
                <c:pt idx="441">
                  <c:v>5.5330000000000004</c:v>
                </c:pt>
                <c:pt idx="442">
                  <c:v>1.8</c:v>
                </c:pt>
                <c:pt idx="443">
                  <c:v>0.24199999999999999</c:v>
                </c:pt>
                <c:pt idx="444">
                  <c:v>6.673</c:v>
                </c:pt>
                <c:pt idx="445">
                  <c:v>2.573</c:v>
                </c:pt>
                <c:pt idx="446">
                  <c:v>22.9</c:v>
                </c:pt>
                <c:pt idx="447">
                  <c:v>8.6440000000000001</c:v>
                </c:pt>
                <c:pt idx="448">
                  <c:v>3.4420000000000002</c:v>
                </c:pt>
                <c:pt idx="449">
                  <c:v>14.542999999999999</c:v>
                </c:pt>
                <c:pt idx="450">
                  <c:v>5.21</c:v>
                </c:pt>
                <c:pt idx="451">
                  <c:v>7.5960000000000001</c:v>
                </c:pt>
                <c:pt idx="452">
                  <c:v>13.476000000000001</c:v>
                </c:pt>
                <c:pt idx="453">
                  <c:v>24.045000000000002</c:v>
                </c:pt>
                <c:pt idx="454">
                  <c:v>47.088999999999999</c:v>
                </c:pt>
                <c:pt idx="455">
                  <c:v>3.415</c:v>
                </c:pt>
                <c:pt idx="456">
                  <c:v>1.7789999999999999</c:v>
                </c:pt>
                <c:pt idx="457">
                  <c:v>3.1669999999999998</c:v>
                </c:pt>
                <c:pt idx="458">
                  <c:v>2.0459999999999998</c:v>
                </c:pt>
                <c:pt idx="459">
                  <c:v>0.70299999999999996</c:v>
                </c:pt>
                <c:pt idx="460">
                  <c:v>0.69399999999999995</c:v>
                </c:pt>
                <c:pt idx="461">
                  <c:v>2.1080000000000001</c:v>
                </c:pt>
                <c:pt idx="462">
                  <c:v>4.452</c:v>
                </c:pt>
                <c:pt idx="463">
                  <c:v>2.1160000000000001</c:v>
                </c:pt>
                <c:pt idx="464">
                  <c:v>5.7009999999999996</c:v>
                </c:pt>
                <c:pt idx="465">
                  <c:v>1.0129999999999999</c:v>
                </c:pt>
                <c:pt idx="466">
                  <c:v>1.3120000000000001</c:v>
                </c:pt>
                <c:pt idx="467">
                  <c:v>1.88</c:v>
                </c:pt>
                <c:pt idx="468">
                  <c:v>3.4239999999999999</c:v>
                </c:pt>
                <c:pt idx="469">
                  <c:v>3.2959999999999998</c:v>
                </c:pt>
                <c:pt idx="470">
                  <c:v>9.34</c:v>
                </c:pt>
                <c:pt idx="471">
                  <c:v>2.8159999999999998</c:v>
                </c:pt>
                <c:pt idx="472">
                  <c:v>2.4809999999999999</c:v>
                </c:pt>
                <c:pt idx="473">
                  <c:v>1.8149999999999999</c:v>
                </c:pt>
                <c:pt idx="474">
                  <c:v>6.8479999999999999</c:v>
                </c:pt>
                <c:pt idx="475">
                  <c:v>13.638</c:v>
                </c:pt>
                <c:pt idx="476">
                  <c:v>1.9870000000000001</c:v>
                </c:pt>
                <c:pt idx="477">
                  <c:v>2.3740000000000001</c:v>
                </c:pt>
                <c:pt idx="478">
                  <c:v>3.4510000000000001</c:v>
                </c:pt>
                <c:pt idx="479">
                  <c:v>2.1880000000000002</c:v>
                </c:pt>
                <c:pt idx="480">
                  <c:v>0.80200000000000005</c:v>
                </c:pt>
                <c:pt idx="481">
                  <c:v>1.8420000000000001</c:v>
                </c:pt>
                <c:pt idx="482">
                  <c:v>0.45500000000000002</c:v>
                </c:pt>
                <c:pt idx="483">
                  <c:v>1.478</c:v>
                </c:pt>
                <c:pt idx="484">
                  <c:v>10.173999999999999</c:v>
                </c:pt>
                <c:pt idx="485">
                  <c:v>2.863</c:v>
                </c:pt>
                <c:pt idx="486">
                  <c:v>0.54400000000000004</c:v>
                </c:pt>
                <c:pt idx="487">
                  <c:v>1.762</c:v>
                </c:pt>
                <c:pt idx="488">
                  <c:v>0.43</c:v>
                </c:pt>
                <c:pt idx="489">
                  <c:v>1.22</c:v>
                </c:pt>
                <c:pt idx="490">
                  <c:v>1.9179999999999999</c:v>
                </c:pt>
                <c:pt idx="491">
                  <c:v>0.64800000000000002</c:v>
                </c:pt>
                <c:pt idx="492">
                  <c:v>0.38600000000000001</c:v>
                </c:pt>
                <c:pt idx="493">
                  <c:v>5.3999999999999999E-2</c:v>
                </c:pt>
                <c:pt idx="494">
                  <c:v>0.30499999999999999</c:v>
                </c:pt>
                <c:pt idx="495">
                  <c:v>0.23899999999999999</c:v>
                </c:pt>
                <c:pt idx="496">
                  <c:v>2.4209999999999998</c:v>
                </c:pt>
                <c:pt idx="497">
                  <c:v>0.55400000000000005</c:v>
                </c:pt>
                <c:pt idx="498">
                  <c:v>0.49299999999999999</c:v>
                </c:pt>
                <c:pt idx="499">
                  <c:v>0.57299999999999995</c:v>
                </c:pt>
                <c:pt idx="500">
                  <c:v>0.06</c:v>
                </c:pt>
                <c:pt idx="501">
                  <c:v>0.27600000000000002</c:v>
                </c:pt>
                <c:pt idx="502">
                  <c:v>0.79600000000000004</c:v>
                </c:pt>
                <c:pt idx="503">
                  <c:v>0</c:v>
                </c:pt>
                <c:pt idx="504">
                  <c:v>1.1499999999999999</c:v>
                </c:pt>
                <c:pt idx="505">
                  <c:v>9.2999999999999999E-2</c:v>
                </c:pt>
                <c:pt idx="506">
                  <c:v>2.4E-2</c:v>
                </c:pt>
                <c:pt idx="507">
                  <c:v>0.442</c:v>
                </c:pt>
                <c:pt idx="508">
                  <c:v>0.36199999999999999</c:v>
                </c:pt>
                <c:pt idx="509">
                  <c:v>0.189</c:v>
                </c:pt>
                <c:pt idx="510">
                  <c:v>3.7999999999999999E-2</c:v>
                </c:pt>
                <c:pt idx="511">
                  <c:v>2.5680000000000001</c:v>
                </c:pt>
                <c:pt idx="512">
                  <c:v>0.35299999999999998</c:v>
                </c:pt>
                <c:pt idx="513">
                  <c:v>0.21199999999999999</c:v>
                </c:pt>
                <c:pt idx="514">
                  <c:v>2.1000000000000001E-2</c:v>
                </c:pt>
                <c:pt idx="515">
                  <c:v>1.4E-2</c:v>
                </c:pt>
                <c:pt idx="516">
                  <c:v>0.61199999999999999</c:v>
                </c:pt>
                <c:pt idx="517">
                  <c:v>1.103</c:v>
                </c:pt>
                <c:pt idx="518">
                  <c:v>1.738</c:v>
                </c:pt>
                <c:pt idx="519">
                  <c:v>0.109</c:v>
                </c:pt>
                <c:pt idx="520">
                  <c:v>0.23699999999999999</c:v>
                </c:pt>
                <c:pt idx="521">
                  <c:v>0.30399999999999999</c:v>
                </c:pt>
                <c:pt idx="522">
                  <c:v>0.29399999999999998</c:v>
                </c:pt>
                <c:pt idx="523">
                  <c:v>0.48899999999999999</c:v>
                </c:pt>
                <c:pt idx="524">
                  <c:v>8.3000000000000004E-2</c:v>
                </c:pt>
                <c:pt idx="525">
                  <c:v>0.24299999999999999</c:v>
                </c:pt>
                <c:pt idx="526">
                  <c:v>3.1E-2</c:v>
                </c:pt>
                <c:pt idx="527">
                  <c:v>1.9339999999999999</c:v>
                </c:pt>
                <c:pt idx="528">
                  <c:v>8.2260000000000009</c:v>
                </c:pt>
                <c:pt idx="529">
                  <c:v>0.39100000000000001</c:v>
                </c:pt>
                <c:pt idx="530">
                  <c:v>0</c:v>
                </c:pt>
                <c:pt idx="531">
                  <c:v>0.443</c:v>
                </c:pt>
                <c:pt idx="532">
                  <c:v>0.32300000000000001</c:v>
                </c:pt>
                <c:pt idx="533">
                  <c:v>9.7000000000000003E-2</c:v>
                </c:pt>
                <c:pt idx="534">
                  <c:v>0</c:v>
                </c:pt>
                <c:pt idx="535">
                  <c:v>0</c:v>
                </c:pt>
                <c:pt idx="536">
                  <c:v>0.13</c:v>
                </c:pt>
                <c:pt idx="537">
                  <c:v>1.2E-2</c:v>
                </c:pt>
                <c:pt idx="538">
                  <c:v>0.56000000000000005</c:v>
                </c:pt>
                <c:pt idx="539">
                  <c:v>0.15</c:v>
                </c:pt>
                <c:pt idx="540">
                  <c:v>0.35699999999999998</c:v>
                </c:pt>
                <c:pt idx="541">
                  <c:v>0</c:v>
                </c:pt>
                <c:pt idx="542">
                  <c:v>0.24399999999999999</c:v>
                </c:pt>
                <c:pt idx="543">
                  <c:v>0</c:v>
                </c:pt>
                <c:pt idx="544">
                  <c:v>4.5999999999999999E-2</c:v>
                </c:pt>
                <c:pt idx="545">
                  <c:v>7.1999999999999995E-2</c:v>
                </c:pt>
                <c:pt idx="546">
                  <c:v>0.16600000000000001</c:v>
                </c:pt>
                <c:pt idx="547">
                  <c:v>0.68899999999999995</c:v>
                </c:pt>
                <c:pt idx="548">
                  <c:v>1.6639999999999999</c:v>
                </c:pt>
                <c:pt idx="549">
                  <c:v>0.42799999999999999</c:v>
                </c:pt>
                <c:pt idx="550">
                  <c:v>0.57899999999999996</c:v>
                </c:pt>
                <c:pt idx="551">
                  <c:v>3.0000000000000001E-3</c:v>
                </c:pt>
                <c:pt idx="552">
                  <c:v>0.442</c:v>
                </c:pt>
                <c:pt idx="553">
                  <c:v>1.361</c:v>
                </c:pt>
                <c:pt idx="554">
                  <c:v>1.478</c:v>
                </c:pt>
                <c:pt idx="555">
                  <c:v>1.1819999999999999</c:v>
                </c:pt>
                <c:pt idx="556">
                  <c:v>5.0000000000000001E-3</c:v>
                </c:pt>
                <c:pt idx="557">
                  <c:v>0</c:v>
                </c:pt>
                <c:pt idx="558">
                  <c:v>0</c:v>
                </c:pt>
                <c:pt idx="559">
                  <c:v>0.434</c:v>
                </c:pt>
                <c:pt idx="560">
                  <c:v>0.76600000000000001</c:v>
                </c:pt>
                <c:pt idx="561">
                  <c:v>0.32300000000000001</c:v>
                </c:pt>
                <c:pt idx="562">
                  <c:v>4.9939999999999998</c:v>
                </c:pt>
                <c:pt idx="563">
                  <c:v>1.282</c:v>
                </c:pt>
                <c:pt idx="564">
                  <c:v>0.32700000000000001</c:v>
                </c:pt>
                <c:pt idx="565">
                  <c:v>9.7000000000000003E-2</c:v>
                </c:pt>
                <c:pt idx="566">
                  <c:v>2.383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8.0000000000000002E-3</c:v>
                </c:pt>
                <c:pt idx="576">
                  <c:v>3.1E-2</c:v>
                </c:pt>
                <c:pt idx="577">
                  <c:v>0</c:v>
                </c:pt>
                <c:pt idx="578">
                  <c:v>0.14399999999999999</c:v>
                </c:pt>
                <c:pt idx="579">
                  <c:v>0</c:v>
                </c:pt>
                <c:pt idx="580">
                  <c:v>1.9E-2</c:v>
                </c:pt>
                <c:pt idx="581">
                  <c:v>0</c:v>
                </c:pt>
                <c:pt idx="582">
                  <c:v>1.6E-2</c:v>
                </c:pt>
                <c:pt idx="583">
                  <c:v>1.8919999999999999</c:v>
                </c:pt>
                <c:pt idx="584">
                  <c:v>2.5459999999999998</c:v>
                </c:pt>
                <c:pt idx="585">
                  <c:v>0.185</c:v>
                </c:pt>
                <c:pt idx="586">
                  <c:v>1.008</c:v>
                </c:pt>
                <c:pt idx="587">
                  <c:v>0</c:v>
                </c:pt>
                <c:pt idx="588">
                  <c:v>0.14299999999999999</c:v>
                </c:pt>
                <c:pt idx="589">
                  <c:v>0</c:v>
                </c:pt>
                <c:pt idx="590">
                  <c:v>0.16500000000000001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3.5999999999999997E-2</c:v>
                </c:pt>
                <c:pt idx="596">
                  <c:v>0</c:v>
                </c:pt>
                <c:pt idx="597">
                  <c:v>0.375</c:v>
                </c:pt>
                <c:pt idx="598">
                  <c:v>0.01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0.04</c:v>
                </c:pt>
                <c:pt idx="606">
                  <c:v>5.0000000000000001E-3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0.621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0.13700000000000001</c:v>
                </c:pt>
                <c:pt idx="620">
                  <c:v>1.0429999999999999</c:v>
                </c:pt>
                <c:pt idx="621">
                  <c:v>0</c:v>
                </c:pt>
                <c:pt idx="622">
                  <c:v>0.10100000000000001</c:v>
                </c:pt>
                <c:pt idx="623">
                  <c:v>0.503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5.6000000000000001E-2</c:v>
                </c:pt>
                <c:pt idx="628">
                  <c:v>0</c:v>
                </c:pt>
                <c:pt idx="629">
                  <c:v>1.6E-2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2.5000000000000001E-2</c:v>
                </c:pt>
                <c:pt idx="635">
                  <c:v>0</c:v>
                </c:pt>
                <c:pt idx="636">
                  <c:v>0</c:v>
                </c:pt>
                <c:pt idx="637">
                  <c:v>2.5999999999999999E-2</c:v>
                </c:pt>
                <c:pt idx="638">
                  <c:v>1.0920000000000001</c:v>
                </c:pt>
                <c:pt idx="639">
                  <c:v>3.5129999999999999</c:v>
                </c:pt>
                <c:pt idx="640">
                  <c:v>4.2229999999999999</c:v>
                </c:pt>
                <c:pt idx="641">
                  <c:v>0.19500000000000001</c:v>
                </c:pt>
                <c:pt idx="642">
                  <c:v>8.7999999999999995E-2</c:v>
                </c:pt>
                <c:pt idx="643">
                  <c:v>0</c:v>
                </c:pt>
                <c:pt idx="644">
                  <c:v>0</c:v>
                </c:pt>
                <c:pt idx="645">
                  <c:v>0.443</c:v>
                </c:pt>
                <c:pt idx="646">
                  <c:v>0</c:v>
                </c:pt>
                <c:pt idx="647">
                  <c:v>2.2370000000000001</c:v>
                </c:pt>
                <c:pt idx="648">
                  <c:v>4.0000000000000001E-3</c:v>
                </c:pt>
                <c:pt idx="649">
                  <c:v>8.5999999999999993E-2</c:v>
                </c:pt>
                <c:pt idx="650">
                  <c:v>0.71299999999999997</c:v>
                </c:pt>
                <c:pt idx="651">
                  <c:v>8.9999999999999993E-3</c:v>
                </c:pt>
                <c:pt idx="652">
                  <c:v>0.69799999999999995</c:v>
                </c:pt>
                <c:pt idx="653">
                  <c:v>5.8000000000000003E-2</c:v>
                </c:pt>
                <c:pt idx="654">
                  <c:v>0.26900000000000002</c:v>
                </c:pt>
                <c:pt idx="655">
                  <c:v>0.23799999999999999</c:v>
                </c:pt>
                <c:pt idx="656">
                  <c:v>1.0999999999999999E-2</c:v>
                </c:pt>
                <c:pt idx="657">
                  <c:v>0</c:v>
                </c:pt>
                <c:pt idx="658">
                  <c:v>0</c:v>
                </c:pt>
                <c:pt idx="659">
                  <c:v>0.52700000000000002</c:v>
                </c:pt>
                <c:pt idx="660">
                  <c:v>0.10199999999999999</c:v>
                </c:pt>
                <c:pt idx="661">
                  <c:v>1.43</c:v>
                </c:pt>
                <c:pt idx="662">
                  <c:v>1.98</c:v>
                </c:pt>
                <c:pt idx="663">
                  <c:v>9.1999999999999998E-2</c:v>
                </c:pt>
                <c:pt idx="664">
                  <c:v>0.04</c:v>
                </c:pt>
                <c:pt idx="665">
                  <c:v>0.35599999999999998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0.55800000000000005</c:v>
                </c:pt>
                <c:pt idx="673">
                  <c:v>0.24</c:v>
                </c:pt>
                <c:pt idx="674">
                  <c:v>6.0999999999999999E-2</c:v>
                </c:pt>
                <c:pt idx="675">
                  <c:v>0.52200000000000002</c:v>
                </c:pt>
                <c:pt idx="676">
                  <c:v>0.94099999999999995</c:v>
                </c:pt>
                <c:pt idx="677">
                  <c:v>0.94</c:v>
                </c:pt>
                <c:pt idx="678">
                  <c:v>0.13200000000000001</c:v>
                </c:pt>
                <c:pt idx="679">
                  <c:v>0</c:v>
                </c:pt>
                <c:pt idx="680">
                  <c:v>0</c:v>
                </c:pt>
                <c:pt idx="681">
                  <c:v>1.234</c:v>
                </c:pt>
                <c:pt idx="682">
                  <c:v>0.73599999999999999</c:v>
                </c:pt>
                <c:pt idx="683">
                  <c:v>4.5110000000000001</c:v>
                </c:pt>
                <c:pt idx="684">
                  <c:v>1.7030000000000001</c:v>
                </c:pt>
                <c:pt idx="685">
                  <c:v>1.214</c:v>
                </c:pt>
                <c:pt idx="686">
                  <c:v>0.97199999999999998</c:v>
                </c:pt>
                <c:pt idx="687">
                  <c:v>0.20300000000000001</c:v>
                </c:pt>
                <c:pt idx="688">
                  <c:v>0.51600000000000001</c:v>
                </c:pt>
                <c:pt idx="689">
                  <c:v>0.60599999999999998</c:v>
                </c:pt>
                <c:pt idx="690">
                  <c:v>1.3759999999999999</c:v>
                </c:pt>
                <c:pt idx="691">
                  <c:v>2.145</c:v>
                </c:pt>
                <c:pt idx="692">
                  <c:v>1.7609999999999999</c:v>
                </c:pt>
                <c:pt idx="693">
                  <c:v>5.6849999999999996</c:v>
                </c:pt>
                <c:pt idx="694">
                  <c:v>3.5999999999999997E-2</c:v>
                </c:pt>
                <c:pt idx="695">
                  <c:v>2.2480000000000002</c:v>
                </c:pt>
                <c:pt idx="696">
                  <c:v>0.11899999999999999</c:v>
                </c:pt>
                <c:pt idx="697">
                  <c:v>0.90100000000000002</c:v>
                </c:pt>
                <c:pt idx="698">
                  <c:v>5.1680000000000001</c:v>
                </c:pt>
                <c:pt idx="699">
                  <c:v>0.502</c:v>
                </c:pt>
                <c:pt idx="700">
                  <c:v>1.8919999999999999</c:v>
                </c:pt>
                <c:pt idx="701">
                  <c:v>0</c:v>
                </c:pt>
                <c:pt idx="702">
                  <c:v>0</c:v>
                </c:pt>
                <c:pt idx="703">
                  <c:v>0.20300000000000001</c:v>
                </c:pt>
                <c:pt idx="704">
                  <c:v>4.2999999999999997E-2</c:v>
                </c:pt>
                <c:pt idx="705">
                  <c:v>3.3000000000000002E-2</c:v>
                </c:pt>
                <c:pt idx="706">
                  <c:v>0.22800000000000001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0.68300000000000005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5.8000000000000003E-2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0.19700000000000001</c:v>
                </c:pt>
                <c:pt idx="722">
                  <c:v>0.47</c:v>
                </c:pt>
                <c:pt idx="723">
                  <c:v>0.73599999999999999</c:v>
                </c:pt>
                <c:pt idx="724">
                  <c:v>0.36099999999999999</c:v>
                </c:pt>
                <c:pt idx="725">
                  <c:v>0.13400000000000001</c:v>
                </c:pt>
                <c:pt idx="726">
                  <c:v>3.3000000000000002E-2</c:v>
                </c:pt>
                <c:pt idx="727">
                  <c:v>0.41499999999999998</c:v>
                </c:pt>
                <c:pt idx="728">
                  <c:v>0.83399999999999996</c:v>
                </c:pt>
                <c:pt idx="729">
                  <c:v>6.3369999999999997</c:v>
                </c:pt>
                <c:pt idx="730">
                  <c:v>0.71099999999999997</c:v>
                </c:pt>
                <c:pt idx="731">
                  <c:v>0.47</c:v>
                </c:pt>
                <c:pt idx="732">
                  <c:v>0.39400000000000002</c:v>
                </c:pt>
                <c:pt idx="733">
                  <c:v>2.7E-2</c:v>
                </c:pt>
                <c:pt idx="734">
                  <c:v>1.6279999999999999</c:v>
                </c:pt>
                <c:pt idx="735">
                  <c:v>3.5369999999999999</c:v>
                </c:pt>
                <c:pt idx="736">
                  <c:v>11.166</c:v>
                </c:pt>
                <c:pt idx="737">
                  <c:v>2.286</c:v>
                </c:pt>
                <c:pt idx="738">
                  <c:v>5.133</c:v>
                </c:pt>
                <c:pt idx="739">
                  <c:v>2.294</c:v>
                </c:pt>
                <c:pt idx="740">
                  <c:v>0.69599999999999995</c:v>
                </c:pt>
                <c:pt idx="741">
                  <c:v>1.081</c:v>
                </c:pt>
                <c:pt idx="742">
                  <c:v>0.438</c:v>
                </c:pt>
                <c:pt idx="743">
                  <c:v>0</c:v>
                </c:pt>
                <c:pt idx="744">
                  <c:v>0.29499999999999998</c:v>
                </c:pt>
                <c:pt idx="745">
                  <c:v>0.317</c:v>
                </c:pt>
                <c:pt idx="746">
                  <c:v>0.54800000000000004</c:v>
                </c:pt>
                <c:pt idx="747">
                  <c:v>0.26100000000000001</c:v>
                </c:pt>
                <c:pt idx="748">
                  <c:v>3.49</c:v>
                </c:pt>
                <c:pt idx="749">
                  <c:v>12.225</c:v>
                </c:pt>
                <c:pt idx="750">
                  <c:v>13.37</c:v>
                </c:pt>
                <c:pt idx="751">
                  <c:v>0.44900000000000001</c:v>
                </c:pt>
                <c:pt idx="752">
                  <c:v>1.966</c:v>
                </c:pt>
                <c:pt idx="753">
                  <c:v>0</c:v>
                </c:pt>
                <c:pt idx="754">
                  <c:v>0.16400000000000001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0.02</c:v>
                </c:pt>
                <c:pt idx="760">
                  <c:v>0.73199999999999998</c:v>
                </c:pt>
                <c:pt idx="761">
                  <c:v>0.48099999999999998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0.223</c:v>
                </c:pt>
                <c:pt idx="766">
                  <c:v>0.67400000000000004</c:v>
                </c:pt>
                <c:pt idx="767">
                  <c:v>2.4359999999999999</c:v>
                </c:pt>
                <c:pt idx="768">
                  <c:v>3.2970000000000002</c:v>
                </c:pt>
                <c:pt idx="769">
                  <c:v>2.7480000000000002</c:v>
                </c:pt>
                <c:pt idx="770">
                  <c:v>5.2990000000000004</c:v>
                </c:pt>
                <c:pt idx="771">
                  <c:v>5.7649999999999997</c:v>
                </c:pt>
                <c:pt idx="772">
                  <c:v>8.0950000000000006</c:v>
                </c:pt>
                <c:pt idx="773">
                  <c:v>13.254</c:v>
                </c:pt>
                <c:pt idx="774">
                  <c:v>12.298</c:v>
                </c:pt>
                <c:pt idx="775">
                  <c:v>1.1719999999999999</c:v>
                </c:pt>
                <c:pt idx="776">
                  <c:v>0.14099999999999999</c:v>
                </c:pt>
                <c:pt idx="777">
                  <c:v>2.1480000000000001</c:v>
                </c:pt>
                <c:pt idx="778">
                  <c:v>4.1950000000000003</c:v>
                </c:pt>
                <c:pt idx="779">
                  <c:v>5.0049999999999999</c:v>
                </c:pt>
                <c:pt idx="780">
                  <c:v>4.6029999999999998</c:v>
                </c:pt>
                <c:pt idx="781">
                  <c:v>0.36799999999999999</c:v>
                </c:pt>
                <c:pt idx="782">
                  <c:v>1.0389999999999999</c:v>
                </c:pt>
                <c:pt idx="783">
                  <c:v>5.8259999999999996</c:v>
                </c:pt>
                <c:pt idx="784">
                  <c:v>2.3380000000000001</c:v>
                </c:pt>
                <c:pt idx="785">
                  <c:v>0.497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0.91</c:v>
                </c:pt>
                <c:pt idx="790">
                  <c:v>3.5819999999999999</c:v>
                </c:pt>
                <c:pt idx="791">
                  <c:v>5.9610000000000003</c:v>
                </c:pt>
                <c:pt idx="792">
                  <c:v>4.609</c:v>
                </c:pt>
                <c:pt idx="793">
                  <c:v>2.5289999999999999</c:v>
                </c:pt>
                <c:pt idx="794">
                  <c:v>2.3330000000000002</c:v>
                </c:pt>
                <c:pt idx="795">
                  <c:v>2.601</c:v>
                </c:pt>
                <c:pt idx="796">
                  <c:v>4.55</c:v>
                </c:pt>
                <c:pt idx="797">
                  <c:v>8.5939999999999994</c:v>
                </c:pt>
                <c:pt idx="798">
                  <c:v>2.105</c:v>
                </c:pt>
                <c:pt idx="799">
                  <c:v>4.282</c:v>
                </c:pt>
                <c:pt idx="800">
                  <c:v>8.1039999999999992</c:v>
                </c:pt>
                <c:pt idx="801">
                  <c:v>6.5830000000000002</c:v>
                </c:pt>
                <c:pt idx="802">
                  <c:v>4.8470000000000004</c:v>
                </c:pt>
                <c:pt idx="803">
                  <c:v>2.169</c:v>
                </c:pt>
                <c:pt idx="804">
                  <c:v>12.082000000000001</c:v>
                </c:pt>
                <c:pt idx="805">
                  <c:v>5.9770000000000003</c:v>
                </c:pt>
                <c:pt idx="806">
                  <c:v>1.84</c:v>
                </c:pt>
                <c:pt idx="807">
                  <c:v>3.9710000000000001</c:v>
                </c:pt>
                <c:pt idx="808">
                  <c:v>4.9359999999999999</c:v>
                </c:pt>
                <c:pt idx="809">
                  <c:v>11.754</c:v>
                </c:pt>
                <c:pt idx="810">
                  <c:v>5.61</c:v>
                </c:pt>
                <c:pt idx="811">
                  <c:v>6.5250000000000004</c:v>
                </c:pt>
                <c:pt idx="812">
                  <c:v>4.0999999999999996</c:v>
                </c:pt>
                <c:pt idx="813">
                  <c:v>1.99</c:v>
                </c:pt>
                <c:pt idx="814">
                  <c:v>3.84</c:v>
                </c:pt>
                <c:pt idx="815">
                  <c:v>1.734</c:v>
                </c:pt>
                <c:pt idx="816">
                  <c:v>4.7990000000000004</c:v>
                </c:pt>
                <c:pt idx="817">
                  <c:v>15.163</c:v>
                </c:pt>
                <c:pt idx="818">
                  <c:v>20.471</c:v>
                </c:pt>
                <c:pt idx="819">
                  <c:v>6.8079999999999998</c:v>
                </c:pt>
                <c:pt idx="820">
                  <c:v>7.641</c:v>
                </c:pt>
                <c:pt idx="821">
                  <c:v>1.8859999999999999</c:v>
                </c:pt>
                <c:pt idx="822">
                  <c:v>3.2610000000000001</c:v>
                </c:pt>
                <c:pt idx="823">
                  <c:v>0.76</c:v>
                </c:pt>
                <c:pt idx="824">
                  <c:v>1.6579999999999999</c:v>
                </c:pt>
                <c:pt idx="825">
                  <c:v>0.71299999999999997</c:v>
                </c:pt>
                <c:pt idx="826">
                  <c:v>0.41399999999999998</c:v>
                </c:pt>
                <c:pt idx="827">
                  <c:v>2.5999999999999999E-2</c:v>
                </c:pt>
                <c:pt idx="828">
                  <c:v>0.624</c:v>
                </c:pt>
                <c:pt idx="829">
                  <c:v>0.94499999999999995</c:v>
                </c:pt>
                <c:pt idx="830">
                  <c:v>4.2080000000000002</c:v>
                </c:pt>
                <c:pt idx="831">
                  <c:v>2.875</c:v>
                </c:pt>
                <c:pt idx="832">
                  <c:v>0.371</c:v>
                </c:pt>
                <c:pt idx="833">
                  <c:v>3.5000000000000003E-2</c:v>
                </c:pt>
                <c:pt idx="834">
                  <c:v>0.88800000000000001</c:v>
                </c:pt>
                <c:pt idx="835">
                  <c:v>0.56699999999999995</c:v>
                </c:pt>
                <c:pt idx="836">
                  <c:v>2.4119999999999999</c:v>
                </c:pt>
                <c:pt idx="837">
                  <c:v>3.6779999999999999</c:v>
                </c:pt>
                <c:pt idx="838">
                  <c:v>0.20300000000000001</c:v>
                </c:pt>
                <c:pt idx="839">
                  <c:v>0</c:v>
                </c:pt>
                <c:pt idx="840">
                  <c:v>0</c:v>
                </c:pt>
                <c:pt idx="841">
                  <c:v>1.2999999999999999E-2</c:v>
                </c:pt>
                <c:pt idx="842">
                  <c:v>0.28199999999999997</c:v>
                </c:pt>
                <c:pt idx="843">
                  <c:v>0.79900000000000004</c:v>
                </c:pt>
                <c:pt idx="844">
                  <c:v>0.74299999999999999</c:v>
                </c:pt>
                <c:pt idx="845">
                  <c:v>3.3330000000000002</c:v>
                </c:pt>
                <c:pt idx="846">
                  <c:v>4.7290000000000001</c:v>
                </c:pt>
                <c:pt idx="847">
                  <c:v>0.54300000000000004</c:v>
                </c:pt>
                <c:pt idx="848">
                  <c:v>2.6640000000000001</c:v>
                </c:pt>
                <c:pt idx="849">
                  <c:v>2.3E-2</c:v>
                </c:pt>
                <c:pt idx="850">
                  <c:v>0.94599999999999995</c:v>
                </c:pt>
                <c:pt idx="851">
                  <c:v>4.7030000000000003</c:v>
                </c:pt>
                <c:pt idx="852">
                  <c:v>3.653</c:v>
                </c:pt>
                <c:pt idx="853">
                  <c:v>5.3460000000000001</c:v>
                </c:pt>
                <c:pt idx="854">
                  <c:v>1.157</c:v>
                </c:pt>
                <c:pt idx="855">
                  <c:v>0.61599999999999999</c:v>
                </c:pt>
                <c:pt idx="856">
                  <c:v>0.16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8.9999999999999993E-3</c:v>
                </c:pt>
                <c:pt idx="862">
                  <c:v>7.0000000000000007E-2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0.14399999999999999</c:v>
                </c:pt>
                <c:pt idx="868">
                  <c:v>3.2530000000000001</c:v>
                </c:pt>
                <c:pt idx="869">
                  <c:v>5.4480000000000004</c:v>
                </c:pt>
                <c:pt idx="870">
                  <c:v>1.387</c:v>
                </c:pt>
                <c:pt idx="871">
                  <c:v>0.11</c:v>
                </c:pt>
                <c:pt idx="872">
                  <c:v>6.3E-2</c:v>
                </c:pt>
                <c:pt idx="873">
                  <c:v>8.2000000000000003E-2</c:v>
                </c:pt>
                <c:pt idx="874">
                  <c:v>0.249</c:v>
                </c:pt>
                <c:pt idx="875">
                  <c:v>0</c:v>
                </c:pt>
                <c:pt idx="876">
                  <c:v>1.2999999999999999E-2</c:v>
                </c:pt>
                <c:pt idx="877">
                  <c:v>0.71399999999999997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0.10299999999999999</c:v>
                </c:pt>
                <c:pt idx="882">
                  <c:v>0</c:v>
                </c:pt>
                <c:pt idx="883">
                  <c:v>0.249</c:v>
                </c:pt>
                <c:pt idx="884">
                  <c:v>0.33100000000000002</c:v>
                </c:pt>
                <c:pt idx="885">
                  <c:v>0</c:v>
                </c:pt>
                <c:pt idx="886">
                  <c:v>1.302</c:v>
                </c:pt>
                <c:pt idx="887">
                  <c:v>6.5579999999999998</c:v>
                </c:pt>
                <c:pt idx="888">
                  <c:v>0.20399999999999999</c:v>
                </c:pt>
                <c:pt idx="889">
                  <c:v>0.20899999999999999</c:v>
                </c:pt>
                <c:pt idx="890">
                  <c:v>0.16200000000000001</c:v>
                </c:pt>
                <c:pt idx="891">
                  <c:v>2.5000000000000001E-2</c:v>
                </c:pt>
                <c:pt idx="892">
                  <c:v>0</c:v>
                </c:pt>
                <c:pt idx="893">
                  <c:v>0.11600000000000001</c:v>
                </c:pt>
                <c:pt idx="894">
                  <c:v>0.108</c:v>
                </c:pt>
                <c:pt idx="895">
                  <c:v>0</c:v>
                </c:pt>
                <c:pt idx="896">
                  <c:v>0</c:v>
                </c:pt>
                <c:pt idx="897">
                  <c:v>7.5999999999999998E-2</c:v>
                </c:pt>
                <c:pt idx="898">
                  <c:v>0.12</c:v>
                </c:pt>
                <c:pt idx="899">
                  <c:v>0.29399999999999998</c:v>
                </c:pt>
                <c:pt idx="900">
                  <c:v>1.448</c:v>
                </c:pt>
                <c:pt idx="901">
                  <c:v>0.46400000000000002</c:v>
                </c:pt>
                <c:pt idx="902">
                  <c:v>7.0000000000000001E-3</c:v>
                </c:pt>
                <c:pt idx="903">
                  <c:v>0</c:v>
                </c:pt>
                <c:pt idx="904">
                  <c:v>6.0000000000000001E-3</c:v>
                </c:pt>
                <c:pt idx="905">
                  <c:v>0</c:v>
                </c:pt>
                <c:pt idx="906">
                  <c:v>0.115</c:v>
                </c:pt>
                <c:pt idx="907">
                  <c:v>1.179</c:v>
                </c:pt>
                <c:pt idx="908">
                  <c:v>1.29</c:v>
                </c:pt>
                <c:pt idx="909">
                  <c:v>2.75</c:v>
                </c:pt>
                <c:pt idx="910">
                  <c:v>2.6040000000000001</c:v>
                </c:pt>
                <c:pt idx="911">
                  <c:v>0.40100000000000002</c:v>
                </c:pt>
                <c:pt idx="912">
                  <c:v>1.214</c:v>
                </c:pt>
                <c:pt idx="913">
                  <c:v>3.9049999999999998</c:v>
                </c:pt>
                <c:pt idx="914">
                  <c:v>3.2650000000000001</c:v>
                </c:pt>
                <c:pt idx="915">
                  <c:v>2.077</c:v>
                </c:pt>
                <c:pt idx="916">
                  <c:v>0.44800000000000001</c:v>
                </c:pt>
                <c:pt idx="917">
                  <c:v>0.11</c:v>
                </c:pt>
                <c:pt idx="918">
                  <c:v>0.252</c:v>
                </c:pt>
                <c:pt idx="919">
                  <c:v>0</c:v>
                </c:pt>
                <c:pt idx="920">
                  <c:v>8.6999999999999994E-2</c:v>
                </c:pt>
                <c:pt idx="921">
                  <c:v>0</c:v>
                </c:pt>
                <c:pt idx="922">
                  <c:v>4.2999999999999997E-2</c:v>
                </c:pt>
                <c:pt idx="923">
                  <c:v>0.108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3.7999999999999999E-2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0.26800000000000002</c:v>
                </c:pt>
                <c:pt idx="984">
                  <c:v>3.5000000000000003E-2</c:v>
                </c:pt>
                <c:pt idx="985">
                  <c:v>1.4999999999999999E-2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3.7999999999999999E-2</c:v>
                </c:pt>
                <c:pt idx="994">
                  <c:v>0</c:v>
                </c:pt>
                <c:pt idx="995">
                  <c:v>0.68200000000000005</c:v>
                </c:pt>
                <c:pt idx="996">
                  <c:v>0.91800000000000004</c:v>
                </c:pt>
                <c:pt idx="997">
                  <c:v>2.1030000000000002</c:v>
                </c:pt>
                <c:pt idx="998">
                  <c:v>5.5410000000000004</c:v>
                </c:pt>
                <c:pt idx="999">
                  <c:v>1.627</c:v>
                </c:pt>
                <c:pt idx="1000">
                  <c:v>0.54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7.8E-2</c:v>
                </c:pt>
                <c:pt idx="1005">
                  <c:v>0.156</c:v>
                </c:pt>
                <c:pt idx="1006">
                  <c:v>0.111</c:v>
                </c:pt>
                <c:pt idx="1007">
                  <c:v>0.221</c:v>
                </c:pt>
                <c:pt idx="1008">
                  <c:v>0</c:v>
                </c:pt>
                <c:pt idx="1009">
                  <c:v>0</c:v>
                </c:pt>
                <c:pt idx="1010">
                  <c:v>8.4000000000000005E-2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0.2</c:v>
                </c:pt>
                <c:pt idx="1033">
                  <c:v>1.349</c:v>
                </c:pt>
                <c:pt idx="1034">
                  <c:v>0</c:v>
                </c:pt>
                <c:pt idx="1035">
                  <c:v>0.04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0.629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0.52800000000000002</c:v>
                </c:pt>
                <c:pt idx="1045">
                  <c:v>0.29699999999999999</c:v>
                </c:pt>
                <c:pt idx="1046">
                  <c:v>0</c:v>
                </c:pt>
                <c:pt idx="1047">
                  <c:v>0</c:v>
                </c:pt>
                <c:pt idx="1048">
                  <c:v>0.55700000000000005</c:v>
                </c:pt>
                <c:pt idx="1049">
                  <c:v>0</c:v>
                </c:pt>
                <c:pt idx="1050">
                  <c:v>0.19500000000000001</c:v>
                </c:pt>
                <c:pt idx="1051">
                  <c:v>0.998</c:v>
                </c:pt>
                <c:pt idx="1052">
                  <c:v>0.81399999999999995</c:v>
                </c:pt>
                <c:pt idx="1053">
                  <c:v>1.498</c:v>
                </c:pt>
                <c:pt idx="1054">
                  <c:v>4.8000000000000001E-2</c:v>
                </c:pt>
                <c:pt idx="1055">
                  <c:v>0</c:v>
                </c:pt>
                <c:pt idx="1056">
                  <c:v>0.53500000000000003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7.6999999999999999E-2</c:v>
                </c:pt>
                <c:pt idx="1063">
                  <c:v>4.4800000000000004</c:v>
                </c:pt>
                <c:pt idx="1064">
                  <c:v>7.6710000000000003</c:v>
                </c:pt>
                <c:pt idx="1065">
                  <c:v>5.6609999999999996</c:v>
                </c:pt>
                <c:pt idx="1066">
                  <c:v>1.5529999999999999</c:v>
                </c:pt>
                <c:pt idx="1067">
                  <c:v>0.748</c:v>
                </c:pt>
                <c:pt idx="1068">
                  <c:v>0.14599999999999999</c:v>
                </c:pt>
                <c:pt idx="1069">
                  <c:v>0</c:v>
                </c:pt>
                <c:pt idx="1070">
                  <c:v>0</c:v>
                </c:pt>
                <c:pt idx="1071">
                  <c:v>0.33100000000000002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0.107</c:v>
                </c:pt>
                <c:pt idx="1077">
                  <c:v>0.32</c:v>
                </c:pt>
                <c:pt idx="1078">
                  <c:v>2.12</c:v>
                </c:pt>
                <c:pt idx="1079">
                  <c:v>8.8840000000000003</c:v>
                </c:pt>
                <c:pt idx="1080">
                  <c:v>2.2770000000000001</c:v>
                </c:pt>
                <c:pt idx="1081">
                  <c:v>1.226</c:v>
                </c:pt>
                <c:pt idx="1082">
                  <c:v>0.44900000000000001</c:v>
                </c:pt>
                <c:pt idx="1083">
                  <c:v>0</c:v>
                </c:pt>
                <c:pt idx="1084">
                  <c:v>0.46100000000000002</c:v>
                </c:pt>
                <c:pt idx="1085">
                  <c:v>1.992</c:v>
                </c:pt>
                <c:pt idx="1086">
                  <c:v>0</c:v>
                </c:pt>
                <c:pt idx="1087">
                  <c:v>0.126</c:v>
                </c:pt>
                <c:pt idx="1088">
                  <c:v>0.26900000000000002</c:v>
                </c:pt>
                <c:pt idx="1089">
                  <c:v>0.996</c:v>
                </c:pt>
                <c:pt idx="1090">
                  <c:v>0.255</c:v>
                </c:pt>
                <c:pt idx="1091">
                  <c:v>0</c:v>
                </c:pt>
                <c:pt idx="1092">
                  <c:v>0.49199999999999999</c:v>
                </c:pt>
                <c:pt idx="1093">
                  <c:v>0.215</c:v>
                </c:pt>
                <c:pt idx="1094">
                  <c:v>0</c:v>
                </c:pt>
                <c:pt idx="1095">
                  <c:v>4.7309999999999999</c:v>
                </c:pt>
                <c:pt idx="1096">
                  <c:v>25.062999999999999</c:v>
                </c:pt>
                <c:pt idx="1097">
                  <c:v>1.903</c:v>
                </c:pt>
                <c:pt idx="1098">
                  <c:v>0.17499999999999999</c:v>
                </c:pt>
                <c:pt idx="1099">
                  <c:v>3.1E-2</c:v>
                </c:pt>
                <c:pt idx="1100">
                  <c:v>0</c:v>
                </c:pt>
                <c:pt idx="1101">
                  <c:v>0</c:v>
                </c:pt>
                <c:pt idx="1102">
                  <c:v>2.952</c:v>
                </c:pt>
                <c:pt idx="1103">
                  <c:v>4.3780000000000001</c:v>
                </c:pt>
                <c:pt idx="1104">
                  <c:v>2.6179999999999999</c:v>
                </c:pt>
                <c:pt idx="1105">
                  <c:v>14.077999999999999</c:v>
                </c:pt>
                <c:pt idx="1106">
                  <c:v>25.626999999999999</c:v>
                </c:pt>
                <c:pt idx="1107">
                  <c:v>4.3529999999999998</c:v>
                </c:pt>
                <c:pt idx="1108">
                  <c:v>0.16200000000000001</c:v>
                </c:pt>
                <c:pt idx="1109">
                  <c:v>0.629</c:v>
                </c:pt>
                <c:pt idx="1110">
                  <c:v>9.2999999999999999E-2</c:v>
                </c:pt>
                <c:pt idx="1111">
                  <c:v>0.64100000000000001</c:v>
                </c:pt>
                <c:pt idx="1112">
                  <c:v>5.617</c:v>
                </c:pt>
                <c:pt idx="1113">
                  <c:v>15.973000000000001</c:v>
                </c:pt>
                <c:pt idx="1114">
                  <c:v>1.6719999999999999</c:v>
                </c:pt>
                <c:pt idx="1115">
                  <c:v>1.6259999999999999</c:v>
                </c:pt>
                <c:pt idx="1116">
                  <c:v>1.589</c:v>
                </c:pt>
                <c:pt idx="1117">
                  <c:v>0.63900000000000001</c:v>
                </c:pt>
                <c:pt idx="1118">
                  <c:v>1.423</c:v>
                </c:pt>
                <c:pt idx="1119">
                  <c:v>3.2650000000000001</c:v>
                </c:pt>
                <c:pt idx="1120">
                  <c:v>0.95399999999999996</c:v>
                </c:pt>
                <c:pt idx="1121">
                  <c:v>0.15</c:v>
                </c:pt>
                <c:pt idx="1122">
                  <c:v>1.8009999999999999</c:v>
                </c:pt>
                <c:pt idx="1123">
                  <c:v>1.1080000000000001</c:v>
                </c:pt>
                <c:pt idx="1124">
                  <c:v>0.78800000000000003</c:v>
                </c:pt>
                <c:pt idx="1125">
                  <c:v>0</c:v>
                </c:pt>
                <c:pt idx="1126">
                  <c:v>0.22500000000000001</c:v>
                </c:pt>
                <c:pt idx="1127">
                  <c:v>0.46100000000000002</c:v>
                </c:pt>
                <c:pt idx="1128">
                  <c:v>1.36</c:v>
                </c:pt>
                <c:pt idx="1129">
                  <c:v>0.81100000000000005</c:v>
                </c:pt>
                <c:pt idx="1130">
                  <c:v>1.444</c:v>
                </c:pt>
                <c:pt idx="1131">
                  <c:v>1.1399999999999999</c:v>
                </c:pt>
                <c:pt idx="1132">
                  <c:v>1.399</c:v>
                </c:pt>
                <c:pt idx="1133">
                  <c:v>0.125</c:v>
                </c:pt>
                <c:pt idx="1134">
                  <c:v>0</c:v>
                </c:pt>
                <c:pt idx="1135">
                  <c:v>0.495</c:v>
                </c:pt>
                <c:pt idx="1136">
                  <c:v>0</c:v>
                </c:pt>
                <c:pt idx="1137">
                  <c:v>2.6909999999999998</c:v>
                </c:pt>
                <c:pt idx="1138">
                  <c:v>0.63</c:v>
                </c:pt>
                <c:pt idx="1139">
                  <c:v>1.4910000000000001</c:v>
                </c:pt>
                <c:pt idx="1140">
                  <c:v>0.89500000000000002</c:v>
                </c:pt>
                <c:pt idx="1141">
                  <c:v>9.1379999999999999</c:v>
                </c:pt>
                <c:pt idx="1142">
                  <c:v>2.16</c:v>
                </c:pt>
                <c:pt idx="1143">
                  <c:v>2.988</c:v>
                </c:pt>
                <c:pt idx="1144">
                  <c:v>16.138999999999999</c:v>
                </c:pt>
                <c:pt idx="1145">
                  <c:v>4.6260000000000003</c:v>
                </c:pt>
                <c:pt idx="1146">
                  <c:v>1.4119999999999999</c:v>
                </c:pt>
                <c:pt idx="1147">
                  <c:v>0.23</c:v>
                </c:pt>
                <c:pt idx="1148">
                  <c:v>0.44600000000000001</c:v>
                </c:pt>
                <c:pt idx="1149">
                  <c:v>2.2109999999999999</c:v>
                </c:pt>
                <c:pt idx="1150">
                  <c:v>2.552</c:v>
                </c:pt>
                <c:pt idx="1151">
                  <c:v>6.1980000000000004</c:v>
                </c:pt>
                <c:pt idx="1152">
                  <c:v>7.5659999999999998</c:v>
                </c:pt>
                <c:pt idx="1153">
                  <c:v>2.2549999999999999</c:v>
                </c:pt>
                <c:pt idx="1154">
                  <c:v>1.8839999999999999</c:v>
                </c:pt>
                <c:pt idx="1155">
                  <c:v>5.415</c:v>
                </c:pt>
                <c:pt idx="1156">
                  <c:v>7.5179999999999998</c:v>
                </c:pt>
                <c:pt idx="1157">
                  <c:v>2.6150000000000002</c:v>
                </c:pt>
                <c:pt idx="1158">
                  <c:v>3.1680000000000001</c:v>
                </c:pt>
                <c:pt idx="1159">
                  <c:v>4.4379999999999997</c:v>
                </c:pt>
                <c:pt idx="1160">
                  <c:v>5.4809999999999999</c:v>
                </c:pt>
                <c:pt idx="1161">
                  <c:v>3.85</c:v>
                </c:pt>
                <c:pt idx="1162">
                  <c:v>0</c:v>
                </c:pt>
                <c:pt idx="1163">
                  <c:v>2.1859999999999999</c:v>
                </c:pt>
                <c:pt idx="1164">
                  <c:v>17.236999999999998</c:v>
                </c:pt>
                <c:pt idx="1165">
                  <c:v>12.744999999999999</c:v>
                </c:pt>
                <c:pt idx="1166">
                  <c:v>18.998000000000001</c:v>
                </c:pt>
                <c:pt idx="1167">
                  <c:v>7.9909999999999997</c:v>
                </c:pt>
                <c:pt idx="1168">
                  <c:v>20.027999999999999</c:v>
                </c:pt>
                <c:pt idx="1169">
                  <c:v>8.3160000000000007</c:v>
                </c:pt>
                <c:pt idx="1170">
                  <c:v>39.375</c:v>
                </c:pt>
                <c:pt idx="1171">
                  <c:v>4.8529999999999998</c:v>
                </c:pt>
                <c:pt idx="1172">
                  <c:v>6.3630000000000004</c:v>
                </c:pt>
                <c:pt idx="1173">
                  <c:v>21.161000000000001</c:v>
                </c:pt>
                <c:pt idx="1174">
                  <c:v>6.9880000000000004</c:v>
                </c:pt>
                <c:pt idx="1175">
                  <c:v>4.4669999999999996</c:v>
                </c:pt>
                <c:pt idx="1176">
                  <c:v>15.68</c:v>
                </c:pt>
                <c:pt idx="1177">
                  <c:v>15.127000000000001</c:v>
                </c:pt>
                <c:pt idx="1178">
                  <c:v>11.404</c:v>
                </c:pt>
                <c:pt idx="1179">
                  <c:v>6.681</c:v>
                </c:pt>
                <c:pt idx="1180">
                  <c:v>3.5910000000000002</c:v>
                </c:pt>
                <c:pt idx="1181">
                  <c:v>1.8879999999999999</c:v>
                </c:pt>
                <c:pt idx="1182">
                  <c:v>6.9000000000000006E-2</c:v>
                </c:pt>
                <c:pt idx="1183">
                  <c:v>3.6749999999999998</c:v>
                </c:pt>
                <c:pt idx="1184">
                  <c:v>6.8579999999999997</c:v>
                </c:pt>
                <c:pt idx="1185">
                  <c:v>2.5030000000000001</c:v>
                </c:pt>
                <c:pt idx="1186">
                  <c:v>4.7060000000000004</c:v>
                </c:pt>
                <c:pt idx="1187">
                  <c:v>9.3290000000000006</c:v>
                </c:pt>
                <c:pt idx="1188">
                  <c:v>8.2490000000000006</c:v>
                </c:pt>
                <c:pt idx="1189">
                  <c:v>5.3390000000000004</c:v>
                </c:pt>
                <c:pt idx="1190">
                  <c:v>1.3129999999999999</c:v>
                </c:pt>
                <c:pt idx="1191">
                  <c:v>1.9670000000000001</c:v>
                </c:pt>
                <c:pt idx="1192">
                  <c:v>1.1259999999999999</c:v>
                </c:pt>
                <c:pt idx="1193">
                  <c:v>0.48699999999999999</c:v>
                </c:pt>
                <c:pt idx="1194">
                  <c:v>0.89800000000000002</c:v>
                </c:pt>
                <c:pt idx="1195">
                  <c:v>2.3109999999999999</c:v>
                </c:pt>
                <c:pt idx="1196">
                  <c:v>1.1419999999999999</c:v>
                </c:pt>
                <c:pt idx="1197">
                  <c:v>1.212</c:v>
                </c:pt>
                <c:pt idx="1198">
                  <c:v>6.0030000000000001</c:v>
                </c:pt>
                <c:pt idx="1199">
                  <c:v>3.9470000000000001</c:v>
                </c:pt>
                <c:pt idx="1200">
                  <c:v>11.552</c:v>
                </c:pt>
                <c:pt idx="1201">
                  <c:v>4.1459999999999999</c:v>
                </c:pt>
                <c:pt idx="1202">
                  <c:v>12.015000000000001</c:v>
                </c:pt>
                <c:pt idx="1203">
                  <c:v>13.893000000000001</c:v>
                </c:pt>
                <c:pt idx="1204">
                  <c:v>12.568</c:v>
                </c:pt>
                <c:pt idx="1205">
                  <c:v>3.1120000000000001</c:v>
                </c:pt>
                <c:pt idx="1206">
                  <c:v>4.7229999999999999</c:v>
                </c:pt>
                <c:pt idx="1207">
                  <c:v>10.301</c:v>
                </c:pt>
                <c:pt idx="1208">
                  <c:v>9.8870000000000005</c:v>
                </c:pt>
                <c:pt idx="1209">
                  <c:v>6.5940000000000003</c:v>
                </c:pt>
                <c:pt idx="1210">
                  <c:v>8.5449999999999999</c:v>
                </c:pt>
                <c:pt idx="1211">
                  <c:v>2.2599999999999998</c:v>
                </c:pt>
                <c:pt idx="1212">
                  <c:v>1.4730000000000001</c:v>
                </c:pt>
                <c:pt idx="1213">
                  <c:v>1.7470000000000001</c:v>
                </c:pt>
                <c:pt idx="1214">
                  <c:v>2.1309999999999998</c:v>
                </c:pt>
                <c:pt idx="1215">
                  <c:v>8.5960000000000001</c:v>
                </c:pt>
                <c:pt idx="1216">
                  <c:v>10.224</c:v>
                </c:pt>
                <c:pt idx="1217">
                  <c:v>5.1150000000000002</c:v>
                </c:pt>
                <c:pt idx="1218">
                  <c:v>2.1850000000000001</c:v>
                </c:pt>
                <c:pt idx="1219">
                  <c:v>0.11700000000000001</c:v>
                </c:pt>
                <c:pt idx="1220">
                  <c:v>2.8820000000000001</c:v>
                </c:pt>
                <c:pt idx="1221">
                  <c:v>0</c:v>
                </c:pt>
                <c:pt idx="1222">
                  <c:v>0.19500000000000001</c:v>
                </c:pt>
                <c:pt idx="1223">
                  <c:v>2.1999999999999999E-2</c:v>
                </c:pt>
                <c:pt idx="1224">
                  <c:v>0.58699999999999997</c:v>
                </c:pt>
                <c:pt idx="1225">
                  <c:v>0.47499999999999998</c:v>
                </c:pt>
                <c:pt idx="1226">
                  <c:v>4.3999999999999997E-2</c:v>
                </c:pt>
                <c:pt idx="1227">
                  <c:v>0.79800000000000004</c:v>
                </c:pt>
                <c:pt idx="1228">
                  <c:v>0.13900000000000001</c:v>
                </c:pt>
                <c:pt idx="1229">
                  <c:v>1.016</c:v>
                </c:pt>
                <c:pt idx="1230">
                  <c:v>5.3999999999999999E-2</c:v>
                </c:pt>
                <c:pt idx="1231">
                  <c:v>0.60399999999999998</c:v>
                </c:pt>
                <c:pt idx="1232">
                  <c:v>0.23699999999999999</c:v>
                </c:pt>
                <c:pt idx="1233">
                  <c:v>0.30499999999999999</c:v>
                </c:pt>
                <c:pt idx="1234">
                  <c:v>0</c:v>
                </c:pt>
                <c:pt idx="1235">
                  <c:v>0.252</c:v>
                </c:pt>
                <c:pt idx="1236">
                  <c:v>0.46200000000000002</c:v>
                </c:pt>
                <c:pt idx="1237">
                  <c:v>0.63</c:v>
                </c:pt>
                <c:pt idx="1238">
                  <c:v>0.20599999999999999</c:v>
                </c:pt>
                <c:pt idx="1239">
                  <c:v>0.497</c:v>
                </c:pt>
                <c:pt idx="1240">
                  <c:v>1.7000000000000001E-2</c:v>
                </c:pt>
                <c:pt idx="1241">
                  <c:v>0</c:v>
                </c:pt>
                <c:pt idx="1242">
                  <c:v>0.27400000000000002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1.2999999999999999E-2</c:v>
                </c:pt>
                <c:pt idx="1247">
                  <c:v>0</c:v>
                </c:pt>
                <c:pt idx="1248">
                  <c:v>0.10100000000000001</c:v>
                </c:pt>
                <c:pt idx="1249">
                  <c:v>0.20300000000000001</c:v>
                </c:pt>
                <c:pt idx="1250">
                  <c:v>1.61</c:v>
                </c:pt>
                <c:pt idx="1251">
                  <c:v>0.433</c:v>
                </c:pt>
                <c:pt idx="1252">
                  <c:v>0.54</c:v>
                </c:pt>
                <c:pt idx="1253">
                  <c:v>6.5000000000000002E-2</c:v>
                </c:pt>
                <c:pt idx="1254">
                  <c:v>1.49</c:v>
                </c:pt>
                <c:pt idx="1255">
                  <c:v>4.7640000000000002</c:v>
                </c:pt>
                <c:pt idx="1256">
                  <c:v>2.8250000000000002</c:v>
                </c:pt>
                <c:pt idx="1257">
                  <c:v>0.7</c:v>
                </c:pt>
                <c:pt idx="1258">
                  <c:v>0.502</c:v>
                </c:pt>
                <c:pt idx="1259">
                  <c:v>9.0999999999999998E-2</c:v>
                </c:pt>
                <c:pt idx="1260">
                  <c:v>8.1000000000000003E-2</c:v>
                </c:pt>
                <c:pt idx="1261">
                  <c:v>0.35</c:v>
                </c:pt>
                <c:pt idx="1262">
                  <c:v>0.17399999999999999</c:v>
                </c:pt>
                <c:pt idx="1263">
                  <c:v>0.153</c:v>
                </c:pt>
                <c:pt idx="1264">
                  <c:v>1.5860000000000001</c:v>
                </c:pt>
                <c:pt idx="1265">
                  <c:v>0.28799999999999998</c:v>
                </c:pt>
                <c:pt idx="1266">
                  <c:v>0.27100000000000002</c:v>
                </c:pt>
                <c:pt idx="1267">
                  <c:v>0</c:v>
                </c:pt>
                <c:pt idx="1268">
                  <c:v>0.73499999999999999</c:v>
                </c:pt>
                <c:pt idx="1269">
                  <c:v>5.2999999999999999E-2</c:v>
                </c:pt>
                <c:pt idx="1270">
                  <c:v>0.83299999999999996</c:v>
                </c:pt>
                <c:pt idx="1271">
                  <c:v>0.85099999999999998</c:v>
                </c:pt>
                <c:pt idx="1272">
                  <c:v>0.626</c:v>
                </c:pt>
                <c:pt idx="1273">
                  <c:v>0.67600000000000005</c:v>
                </c:pt>
                <c:pt idx="1274">
                  <c:v>0.504</c:v>
                </c:pt>
                <c:pt idx="1275">
                  <c:v>3.08</c:v>
                </c:pt>
                <c:pt idx="1276">
                  <c:v>0.63800000000000001</c:v>
                </c:pt>
                <c:pt idx="1277">
                  <c:v>0.09</c:v>
                </c:pt>
                <c:pt idx="1278">
                  <c:v>0.32</c:v>
                </c:pt>
                <c:pt idx="1279">
                  <c:v>8.1000000000000003E-2</c:v>
                </c:pt>
                <c:pt idx="1280">
                  <c:v>0</c:v>
                </c:pt>
                <c:pt idx="1281">
                  <c:v>1.7000000000000001E-2</c:v>
                </c:pt>
                <c:pt idx="1282">
                  <c:v>0</c:v>
                </c:pt>
                <c:pt idx="1283">
                  <c:v>0.26600000000000001</c:v>
                </c:pt>
                <c:pt idx="1284">
                  <c:v>0</c:v>
                </c:pt>
                <c:pt idx="1285">
                  <c:v>0.106</c:v>
                </c:pt>
                <c:pt idx="1286">
                  <c:v>0.71299999999999997</c:v>
                </c:pt>
                <c:pt idx="1287">
                  <c:v>0.61099999999999999</c:v>
                </c:pt>
                <c:pt idx="1288">
                  <c:v>0.61799999999999999</c:v>
                </c:pt>
                <c:pt idx="1289">
                  <c:v>1.7999999999999999E-2</c:v>
                </c:pt>
                <c:pt idx="1290">
                  <c:v>0.16900000000000001</c:v>
                </c:pt>
                <c:pt idx="1291">
                  <c:v>2.7E-2</c:v>
                </c:pt>
                <c:pt idx="1292">
                  <c:v>0.18099999999999999</c:v>
                </c:pt>
                <c:pt idx="1293">
                  <c:v>0.16500000000000001</c:v>
                </c:pt>
                <c:pt idx="1294">
                  <c:v>0.14799999999999999</c:v>
                </c:pt>
                <c:pt idx="1295">
                  <c:v>0.22600000000000001</c:v>
                </c:pt>
                <c:pt idx="1296">
                  <c:v>0</c:v>
                </c:pt>
                <c:pt idx="1297">
                  <c:v>0.218</c:v>
                </c:pt>
                <c:pt idx="1298">
                  <c:v>0</c:v>
                </c:pt>
                <c:pt idx="1299">
                  <c:v>0.317</c:v>
                </c:pt>
                <c:pt idx="1300">
                  <c:v>0.106</c:v>
                </c:pt>
                <c:pt idx="1301">
                  <c:v>3.5000000000000003E-2</c:v>
                </c:pt>
                <c:pt idx="1302">
                  <c:v>1.4E-2</c:v>
                </c:pt>
                <c:pt idx="1303">
                  <c:v>0.27200000000000002</c:v>
                </c:pt>
                <c:pt idx="1304">
                  <c:v>0.78800000000000003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0.09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0.112</c:v>
                </c:pt>
                <c:pt idx="1313">
                  <c:v>0</c:v>
                </c:pt>
                <c:pt idx="1314">
                  <c:v>0.32100000000000001</c:v>
                </c:pt>
                <c:pt idx="1315">
                  <c:v>3.6999999999999998E-2</c:v>
                </c:pt>
                <c:pt idx="1316">
                  <c:v>0</c:v>
                </c:pt>
                <c:pt idx="1317">
                  <c:v>0.312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5.2999999999999999E-2</c:v>
                </c:pt>
                <c:pt idx="1322">
                  <c:v>3.1E-2</c:v>
                </c:pt>
                <c:pt idx="1323">
                  <c:v>7.0000000000000001E-3</c:v>
                </c:pt>
                <c:pt idx="1324">
                  <c:v>0</c:v>
                </c:pt>
                <c:pt idx="1325">
                  <c:v>8.9999999999999993E-3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1.0999999999999999E-2</c:v>
                </c:pt>
                <c:pt idx="1330">
                  <c:v>0.16600000000000001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1.0999999999999999E-2</c:v>
                </c:pt>
                <c:pt idx="1337">
                  <c:v>4.2000000000000003E-2</c:v>
                </c:pt>
                <c:pt idx="1338">
                  <c:v>0</c:v>
                </c:pt>
                <c:pt idx="1339">
                  <c:v>0</c:v>
                </c:pt>
                <c:pt idx="1340">
                  <c:v>3.5999999999999997E-2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7.1999999999999995E-2</c:v>
                </c:pt>
                <c:pt idx="1345">
                  <c:v>0.14399999999999999</c:v>
                </c:pt>
                <c:pt idx="1346">
                  <c:v>3.5999999999999997E-2</c:v>
                </c:pt>
                <c:pt idx="1347">
                  <c:v>0</c:v>
                </c:pt>
                <c:pt idx="1348">
                  <c:v>0</c:v>
                </c:pt>
                <c:pt idx="1349">
                  <c:v>1.0999999999999999E-2</c:v>
                </c:pt>
                <c:pt idx="1350">
                  <c:v>0</c:v>
                </c:pt>
                <c:pt idx="1351">
                  <c:v>0</c:v>
                </c:pt>
                <c:pt idx="1352">
                  <c:v>1.4E-2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0.12</c:v>
                </c:pt>
                <c:pt idx="1368">
                  <c:v>0.77600000000000002</c:v>
                </c:pt>
                <c:pt idx="1369">
                  <c:v>0.36099999999999999</c:v>
                </c:pt>
                <c:pt idx="1370">
                  <c:v>7.3999999999999996E-2</c:v>
                </c:pt>
                <c:pt idx="1371">
                  <c:v>0.42499999999999999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2.6150000000000002</c:v>
                </c:pt>
                <c:pt idx="1383">
                  <c:v>0.80600000000000005</c:v>
                </c:pt>
                <c:pt idx="1384">
                  <c:v>0.309</c:v>
                </c:pt>
                <c:pt idx="1385">
                  <c:v>2.8180000000000001</c:v>
                </c:pt>
                <c:pt idx="1386">
                  <c:v>5.5E-2</c:v>
                </c:pt>
                <c:pt idx="1387">
                  <c:v>0.16800000000000001</c:v>
                </c:pt>
                <c:pt idx="1388">
                  <c:v>0.52600000000000002</c:v>
                </c:pt>
                <c:pt idx="1389">
                  <c:v>9.9000000000000005E-2</c:v>
                </c:pt>
                <c:pt idx="1390">
                  <c:v>0.246</c:v>
                </c:pt>
                <c:pt idx="1391">
                  <c:v>0</c:v>
                </c:pt>
                <c:pt idx="1392">
                  <c:v>0</c:v>
                </c:pt>
                <c:pt idx="1393">
                  <c:v>0.17199999999999999</c:v>
                </c:pt>
                <c:pt idx="1394">
                  <c:v>1.8839999999999999</c:v>
                </c:pt>
                <c:pt idx="1395">
                  <c:v>4.2000000000000003E-2</c:v>
                </c:pt>
                <c:pt idx="1396">
                  <c:v>0</c:v>
                </c:pt>
                <c:pt idx="1397">
                  <c:v>0</c:v>
                </c:pt>
                <c:pt idx="1398">
                  <c:v>0.39900000000000002</c:v>
                </c:pt>
                <c:pt idx="1399">
                  <c:v>1.506</c:v>
                </c:pt>
                <c:pt idx="1400">
                  <c:v>6.0000000000000001E-3</c:v>
                </c:pt>
                <c:pt idx="1401">
                  <c:v>0.33200000000000002</c:v>
                </c:pt>
                <c:pt idx="1402">
                  <c:v>0.222</c:v>
                </c:pt>
                <c:pt idx="1403">
                  <c:v>1.0489999999999999</c:v>
                </c:pt>
                <c:pt idx="1404">
                  <c:v>1.8129999999999999</c:v>
                </c:pt>
                <c:pt idx="1405">
                  <c:v>0.58499999999999996</c:v>
                </c:pt>
                <c:pt idx="1406">
                  <c:v>0.13600000000000001</c:v>
                </c:pt>
                <c:pt idx="1407">
                  <c:v>1.3180000000000001</c:v>
                </c:pt>
                <c:pt idx="1408">
                  <c:v>8.1000000000000003E-2</c:v>
                </c:pt>
                <c:pt idx="1409">
                  <c:v>3.1E-2</c:v>
                </c:pt>
                <c:pt idx="1410">
                  <c:v>0.152</c:v>
                </c:pt>
                <c:pt idx="1411">
                  <c:v>0</c:v>
                </c:pt>
                <c:pt idx="1412">
                  <c:v>0</c:v>
                </c:pt>
                <c:pt idx="1413">
                  <c:v>0.51300000000000001</c:v>
                </c:pt>
                <c:pt idx="1414">
                  <c:v>0</c:v>
                </c:pt>
                <c:pt idx="1415">
                  <c:v>0.47199999999999998</c:v>
                </c:pt>
                <c:pt idx="1416">
                  <c:v>0</c:v>
                </c:pt>
                <c:pt idx="1417">
                  <c:v>0.47899999999999998</c:v>
                </c:pt>
                <c:pt idx="1418">
                  <c:v>0.69899999999999995</c:v>
                </c:pt>
                <c:pt idx="1419">
                  <c:v>0.60199999999999998</c:v>
                </c:pt>
                <c:pt idx="1420">
                  <c:v>0</c:v>
                </c:pt>
                <c:pt idx="1421">
                  <c:v>0.45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0.46899999999999997</c:v>
                </c:pt>
                <c:pt idx="1426">
                  <c:v>0.44900000000000001</c:v>
                </c:pt>
                <c:pt idx="1427">
                  <c:v>5.609</c:v>
                </c:pt>
                <c:pt idx="1428">
                  <c:v>6.7329999999999997</c:v>
                </c:pt>
                <c:pt idx="1429">
                  <c:v>16.530999999999999</c:v>
                </c:pt>
                <c:pt idx="1430">
                  <c:v>10.455</c:v>
                </c:pt>
                <c:pt idx="1431">
                  <c:v>30.884</c:v>
                </c:pt>
                <c:pt idx="1432">
                  <c:v>0.96599999999999997</c:v>
                </c:pt>
                <c:pt idx="1433">
                  <c:v>2.2080000000000002</c:v>
                </c:pt>
                <c:pt idx="1434">
                  <c:v>0.85199999999999998</c:v>
                </c:pt>
                <c:pt idx="1435">
                  <c:v>0.84699999999999998</c:v>
                </c:pt>
                <c:pt idx="1436">
                  <c:v>10.944000000000001</c:v>
                </c:pt>
                <c:pt idx="1437">
                  <c:v>36.058</c:v>
                </c:pt>
                <c:pt idx="1438">
                  <c:v>14.066000000000001</c:v>
                </c:pt>
                <c:pt idx="1439">
                  <c:v>4.6310000000000002</c:v>
                </c:pt>
                <c:pt idx="1440">
                  <c:v>0.40899999999999997</c:v>
                </c:pt>
                <c:pt idx="1441">
                  <c:v>0.31</c:v>
                </c:pt>
                <c:pt idx="1442">
                  <c:v>0.09</c:v>
                </c:pt>
                <c:pt idx="1443">
                  <c:v>1.669</c:v>
                </c:pt>
                <c:pt idx="1444">
                  <c:v>1.9970000000000001</c:v>
                </c:pt>
                <c:pt idx="1445">
                  <c:v>10.446999999999999</c:v>
                </c:pt>
                <c:pt idx="1446">
                  <c:v>13.073</c:v>
                </c:pt>
                <c:pt idx="1447">
                  <c:v>4.351</c:v>
                </c:pt>
                <c:pt idx="1448">
                  <c:v>3.391</c:v>
                </c:pt>
                <c:pt idx="1449">
                  <c:v>0.19600000000000001</c:v>
                </c:pt>
                <c:pt idx="1450">
                  <c:v>1.3720000000000001</c:v>
                </c:pt>
                <c:pt idx="1451">
                  <c:v>1.2130000000000001</c:v>
                </c:pt>
                <c:pt idx="1452">
                  <c:v>1.52</c:v>
                </c:pt>
                <c:pt idx="1453">
                  <c:v>0.90700000000000003</c:v>
                </c:pt>
                <c:pt idx="1454">
                  <c:v>0.58099999999999996</c:v>
                </c:pt>
                <c:pt idx="1455">
                  <c:v>0.33500000000000002</c:v>
                </c:pt>
                <c:pt idx="1456">
                  <c:v>0.37</c:v>
                </c:pt>
                <c:pt idx="1457">
                  <c:v>2.3E-2</c:v>
                </c:pt>
                <c:pt idx="1458">
                  <c:v>0.40400000000000003</c:v>
                </c:pt>
                <c:pt idx="1459">
                  <c:v>0</c:v>
                </c:pt>
                <c:pt idx="1460">
                  <c:v>0.29099999999999998</c:v>
                </c:pt>
                <c:pt idx="1461">
                  <c:v>2.3519999999999999</c:v>
                </c:pt>
                <c:pt idx="1462">
                  <c:v>0.89500000000000002</c:v>
                </c:pt>
                <c:pt idx="1463">
                  <c:v>1.1060000000000001</c:v>
                </c:pt>
                <c:pt idx="1464">
                  <c:v>0.154</c:v>
                </c:pt>
                <c:pt idx="1465">
                  <c:v>0</c:v>
                </c:pt>
                <c:pt idx="1466">
                  <c:v>0.12</c:v>
                </c:pt>
                <c:pt idx="1467">
                  <c:v>0.94699999999999995</c:v>
                </c:pt>
                <c:pt idx="1468">
                  <c:v>1.1559999999999999</c:v>
                </c:pt>
                <c:pt idx="1469">
                  <c:v>1.3320000000000001</c:v>
                </c:pt>
                <c:pt idx="1470">
                  <c:v>0.34100000000000003</c:v>
                </c:pt>
                <c:pt idx="1471">
                  <c:v>0.33700000000000002</c:v>
                </c:pt>
                <c:pt idx="1472">
                  <c:v>0.15</c:v>
                </c:pt>
                <c:pt idx="1473">
                  <c:v>2.4169999999999998</c:v>
                </c:pt>
                <c:pt idx="1474">
                  <c:v>8.6829999999999998</c:v>
                </c:pt>
                <c:pt idx="1475">
                  <c:v>3.0550000000000002</c:v>
                </c:pt>
                <c:pt idx="1476">
                  <c:v>0.82699999999999996</c:v>
                </c:pt>
                <c:pt idx="1477">
                  <c:v>6.5000000000000002E-2</c:v>
                </c:pt>
                <c:pt idx="1478">
                  <c:v>0.39300000000000002</c:v>
                </c:pt>
                <c:pt idx="1479">
                  <c:v>0.71599999999999997</c:v>
                </c:pt>
                <c:pt idx="1480">
                  <c:v>0.57799999999999996</c:v>
                </c:pt>
                <c:pt idx="1481">
                  <c:v>4.742</c:v>
                </c:pt>
                <c:pt idx="1482">
                  <c:v>0.59599999999999997</c:v>
                </c:pt>
                <c:pt idx="1483">
                  <c:v>0.41799999999999998</c:v>
                </c:pt>
                <c:pt idx="1484">
                  <c:v>1.492</c:v>
                </c:pt>
                <c:pt idx="1485">
                  <c:v>4.8890000000000002</c:v>
                </c:pt>
                <c:pt idx="1486">
                  <c:v>0.99399999999999999</c:v>
                </c:pt>
                <c:pt idx="1487">
                  <c:v>9.0969999999999995</c:v>
                </c:pt>
                <c:pt idx="1488">
                  <c:v>4.5220000000000002</c:v>
                </c:pt>
                <c:pt idx="1489">
                  <c:v>0.182</c:v>
                </c:pt>
                <c:pt idx="1490">
                  <c:v>0.32600000000000001</c:v>
                </c:pt>
                <c:pt idx="1491">
                  <c:v>0</c:v>
                </c:pt>
                <c:pt idx="1492">
                  <c:v>0</c:v>
                </c:pt>
                <c:pt idx="1493">
                  <c:v>1.4999999999999999E-2</c:v>
                </c:pt>
                <c:pt idx="1494">
                  <c:v>0</c:v>
                </c:pt>
                <c:pt idx="1495">
                  <c:v>1.008</c:v>
                </c:pt>
                <c:pt idx="1496">
                  <c:v>1.966</c:v>
                </c:pt>
                <c:pt idx="1497">
                  <c:v>0</c:v>
                </c:pt>
                <c:pt idx="1498">
                  <c:v>0</c:v>
                </c:pt>
                <c:pt idx="1499">
                  <c:v>1.2190000000000001</c:v>
                </c:pt>
                <c:pt idx="1500">
                  <c:v>3.4969999999999999</c:v>
                </c:pt>
                <c:pt idx="1501">
                  <c:v>6.1879999999999997</c:v>
                </c:pt>
                <c:pt idx="1502">
                  <c:v>5.0620000000000003</c:v>
                </c:pt>
                <c:pt idx="1503">
                  <c:v>0.69099999999999995</c:v>
                </c:pt>
                <c:pt idx="1504">
                  <c:v>0.80500000000000005</c:v>
                </c:pt>
                <c:pt idx="1505">
                  <c:v>8.1000000000000003E-2</c:v>
                </c:pt>
                <c:pt idx="1506">
                  <c:v>2.0350000000000001</c:v>
                </c:pt>
                <c:pt idx="1507">
                  <c:v>0.63900000000000001</c:v>
                </c:pt>
                <c:pt idx="1508">
                  <c:v>0.80600000000000005</c:v>
                </c:pt>
                <c:pt idx="1509">
                  <c:v>0</c:v>
                </c:pt>
                <c:pt idx="1510">
                  <c:v>5.0999999999999997E-2</c:v>
                </c:pt>
                <c:pt idx="1511">
                  <c:v>0.182</c:v>
                </c:pt>
                <c:pt idx="1512">
                  <c:v>4.3999999999999997E-2</c:v>
                </c:pt>
                <c:pt idx="1513">
                  <c:v>0.158</c:v>
                </c:pt>
                <c:pt idx="1514">
                  <c:v>2.1999999999999999E-2</c:v>
                </c:pt>
                <c:pt idx="1515">
                  <c:v>1.6519999999999999</c:v>
                </c:pt>
                <c:pt idx="1516">
                  <c:v>1.867</c:v>
                </c:pt>
                <c:pt idx="1517">
                  <c:v>0.95499999999999996</c:v>
                </c:pt>
                <c:pt idx="1518">
                  <c:v>1.6240000000000001</c:v>
                </c:pt>
                <c:pt idx="1519">
                  <c:v>0.28100000000000003</c:v>
                </c:pt>
                <c:pt idx="1520">
                  <c:v>0.54400000000000004</c:v>
                </c:pt>
                <c:pt idx="1521">
                  <c:v>11.061</c:v>
                </c:pt>
                <c:pt idx="1522">
                  <c:v>3.9590000000000001</c:v>
                </c:pt>
                <c:pt idx="1523">
                  <c:v>0.39800000000000002</c:v>
                </c:pt>
                <c:pt idx="1524">
                  <c:v>0.38500000000000001</c:v>
                </c:pt>
                <c:pt idx="1525">
                  <c:v>4.3849999999999998</c:v>
                </c:pt>
                <c:pt idx="1526">
                  <c:v>2.6840000000000002</c:v>
                </c:pt>
                <c:pt idx="1527">
                  <c:v>0.34</c:v>
                </c:pt>
                <c:pt idx="1528">
                  <c:v>1.95</c:v>
                </c:pt>
                <c:pt idx="1529">
                  <c:v>2.5529999999999999</c:v>
                </c:pt>
                <c:pt idx="1530">
                  <c:v>7.5650000000000004</c:v>
                </c:pt>
                <c:pt idx="1531">
                  <c:v>9.1549999999999994</c:v>
                </c:pt>
                <c:pt idx="1532">
                  <c:v>5.3150000000000004</c:v>
                </c:pt>
                <c:pt idx="1533">
                  <c:v>2.0390000000000001</c:v>
                </c:pt>
                <c:pt idx="1534">
                  <c:v>6.0250000000000004</c:v>
                </c:pt>
                <c:pt idx="1535">
                  <c:v>17.446999999999999</c:v>
                </c:pt>
                <c:pt idx="1536">
                  <c:v>4.758</c:v>
                </c:pt>
                <c:pt idx="1537">
                  <c:v>3.0950000000000002</c:v>
                </c:pt>
                <c:pt idx="1538">
                  <c:v>10.331</c:v>
                </c:pt>
                <c:pt idx="1539">
                  <c:v>8.1460000000000008</c:v>
                </c:pt>
                <c:pt idx="1540">
                  <c:v>5.3949999999999996</c:v>
                </c:pt>
                <c:pt idx="1541">
                  <c:v>13.815</c:v>
                </c:pt>
                <c:pt idx="1542">
                  <c:v>9.4079999999999995</c:v>
                </c:pt>
                <c:pt idx="1543">
                  <c:v>2.4020000000000001</c:v>
                </c:pt>
                <c:pt idx="1544">
                  <c:v>9.1829999999999998</c:v>
                </c:pt>
                <c:pt idx="1545">
                  <c:v>9.0220000000000002</c:v>
                </c:pt>
                <c:pt idx="1546">
                  <c:v>4.7759999999999998</c:v>
                </c:pt>
                <c:pt idx="1547">
                  <c:v>9.6630000000000003</c:v>
                </c:pt>
                <c:pt idx="1548">
                  <c:v>13.882</c:v>
                </c:pt>
                <c:pt idx="1549">
                  <c:v>4.202</c:v>
                </c:pt>
                <c:pt idx="1550">
                  <c:v>1.133</c:v>
                </c:pt>
                <c:pt idx="1551">
                  <c:v>2.677</c:v>
                </c:pt>
                <c:pt idx="1552">
                  <c:v>4.38</c:v>
                </c:pt>
                <c:pt idx="1553">
                  <c:v>5.2169999999999996</c:v>
                </c:pt>
                <c:pt idx="1554">
                  <c:v>8.9600000000000009</c:v>
                </c:pt>
                <c:pt idx="1555">
                  <c:v>19.311</c:v>
                </c:pt>
                <c:pt idx="1556">
                  <c:v>11.353</c:v>
                </c:pt>
                <c:pt idx="1557">
                  <c:v>9.1839999999999993</c:v>
                </c:pt>
                <c:pt idx="1558">
                  <c:v>15.997</c:v>
                </c:pt>
                <c:pt idx="1559">
                  <c:v>14.298999999999999</c:v>
                </c:pt>
                <c:pt idx="1560">
                  <c:v>2.23</c:v>
                </c:pt>
                <c:pt idx="1561">
                  <c:v>2.3220000000000001</c:v>
                </c:pt>
                <c:pt idx="1562">
                  <c:v>13.74</c:v>
                </c:pt>
                <c:pt idx="1563">
                  <c:v>1.871</c:v>
                </c:pt>
                <c:pt idx="1564">
                  <c:v>0.98299999999999998</c:v>
                </c:pt>
                <c:pt idx="1565">
                  <c:v>1.91</c:v>
                </c:pt>
                <c:pt idx="1566">
                  <c:v>2.0579999999999998</c:v>
                </c:pt>
                <c:pt idx="1567">
                  <c:v>0.48</c:v>
                </c:pt>
                <c:pt idx="1568">
                  <c:v>0.46200000000000002</c:v>
                </c:pt>
                <c:pt idx="1569">
                  <c:v>1.006</c:v>
                </c:pt>
                <c:pt idx="1570">
                  <c:v>0.88100000000000001</c:v>
                </c:pt>
                <c:pt idx="1571">
                  <c:v>2.194</c:v>
                </c:pt>
                <c:pt idx="1572">
                  <c:v>1.694</c:v>
                </c:pt>
                <c:pt idx="1573">
                  <c:v>7.891</c:v>
                </c:pt>
                <c:pt idx="1574">
                  <c:v>5.7030000000000003</c:v>
                </c:pt>
                <c:pt idx="1575">
                  <c:v>2.1259999999999999</c:v>
                </c:pt>
                <c:pt idx="1576">
                  <c:v>0.86899999999999999</c:v>
                </c:pt>
                <c:pt idx="1577">
                  <c:v>1.63</c:v>
                </c:pt>
                <c:pt idx="1578">
                  <c:v>13.760999999999999</c:v>
                </c:pt>
                <c:pt idx="1579">
                  <c:v>2.5339999999999998</c:v>
                </c:pt>
                <c:pt idx="1580">
                  <c:v>3.81</c:v>
                </c:pt>
                <c:pt idx="1581">
                  <c:v>1.901</c:v>
                </c:pt>
                <c:pt idx="1582">
                  <c:v>5.7220000000000004</c:v>
                </c:pt>
                <c:pt idx="1583">
                  <c:v>2.31</c:v>
                </c:pt>
                <c:pt idx="1584">
                  <c:v>2.4009999999999998</c:v>
                </c:pt>
                <c:pt idx="1585">
                  <c:v>2.605</c:v>
                </c:pt>
                <c:pt idx="1586">
                  <c:v>1.2430000000000001</c:v>
                </c:pt>
                <c:pt idx="1587">
                  <c:v>0.5</c:v>
                </c:pt>
                <c:pt idx="1588">
                  <c:v>1.536</c:v>
                </c:pt>
                <c:pt idx="1589">
                  <c:v>7.8410000000000002</c:v>
                </c:pt>
                <c:pt idx="1590">
                  <c:v>8.7430000000000003</c:v>
                </c:pt>
                <c:pt idx="1591">
                  <c:v>19.446000000000002</c:v>
                </c:pt>
                <c:pt idx="1592">
                  <c:v>5.9160000000000004</c:v>
                </c:pt>
                <c:pt idx="1593">
                  <c:v>4.0019999999999998</c:v>
                </c:pt>
                <c:pt idx="1594">
                  <c:v>7.0410000000000004</c:v>
                </c:pt>
                <c:pt idx="1595">
                  <c:v>1.3089999999999999</c:v>
                </c:pt>
                <c:pt idx="1596">
                  <c:v>0.60899999999999999</c:v>
                </c:pt>
                <c:pt idx="1597">
                  <c:v>0.93600000000000005</c:v>
                </c:pt>
                <c:pt idx="1598">
                  <c:v>0.57699999999999996</c:v>
                </c:pt>
                <c:pt idx="1599">
                  <c:v>2.1230000000000002</c:v>
                </c:pt>
                <c:pt idx="1600">
                  <c:v>8.7520000000000007</c:v>
                </c:pt>
                <c:pt idx="1601">
                  <c:v>4.1100000000000003</c:v>
                </c:pt>
                <c:pt idx="1602">
                  <c:v>4.54</c:v>
                </c:pt>
                <c:pt idx="1603">
                  <c:v>0.29899999999999999</c:v>
                </c:pt>
                <c:pt idx="1604">
                  <c:v>0.39500000000000002</c:v>
                </c:pt>
                <c:pt idx="1605">
                  <c:v>0.505</c:v>
                </c:pt>
                <c:pt idx="1606">
                  <c:v>0.14099999999999999</c:v>
                </c:pt>
                <c:pt idx="1607">
                  <c:v>0.12</c:v>
                </c:pt>
                <c:pt idx="1608">
                  <c:v>0.63500000000000001</c:v>
                </c:pt>
                <c:pt idx="1609">
                  <c:v>4.718</c:v>
                </c:pt>
                <c:pt idx="1610">
                  <c:v>3.286</c:v>
                </c:pt>
                <c:pt idx="1611">
                  <c:v>6.5170000000000003</c:v>
                </c:pt>
                <c:pt idx="1612">
                  <c:v>0.65500000000000003</c:v>
                </c:pt>
                <c:pt idx="1613">
                  <c:v>2.3769999999999998</c:v>
                </c:pt>
                <c:pt idx="1614">
                  <c:v>5.0000000000000001E-3</c:v>
                </c:pt>
                <c:pt idx="1615">
                  <c:v>0.497</c:v>
                </c:pt>
                <c:pt idx="1616">
                  <c:v>0</c:v>
                </c:pt>
                <c:pt idx="1617">
                  <c:v>0</c:v>
                </c:pt>
                <c:pt idx="1618">
                  <c:v>0.44500000000000001</c:v>
                </c:pt>
                <c:pt idx="1619">
                  <c:v>0.63200000000000001</c:v>
                </c:pt>
                <c:pt idx="1620">
                  <c:v>3.3119999999999998</c:v>
                </c:pt>
                <c:pt idx="1621">
                  <c:v>0.48399999999999999</c:v>
                </c:pt>
                <c:pt idx="1622">
                  <c:v>0.17799999999999999</c:v>
                </c:pt>
                <c:pt idx="1623">
                  <c:v>0.161</c:v>
                </c:pt>
                <c:pt idx="1624">
                  <c:v>4.8000000000000001E-2</c:v>
                </c:pt>
                <c:pt idx="1625">
                  <c:v>0.33800000000000002</c:v>
                </c:pt>
                <c:pt idx="1626">
                  <c:v>0.14499999999999999</c:v>
                </c:pt>
                <c:pt idx="1627">
                  <c:v>0.85799999999999998</c:v>
                </c:pt>
                <c:pt idx="1628">
                  <c:v>0.74199999999999999</c:v>
                </c:pt>
                <c:pt idx="1629">
                  <c:v>0.54400000000000004</c:v>
                </c:pt>
                <c:pt idx="1630">
                  <c:v>3.1320000000000001</c:v>
                </c:pt>
                <c:pt idx="1631">
                  <c:v>0.35099999999999998</c:v>
                </c:pt>
                <c:pt idx="1632">
                  <c:v>2.1999999999999999E-2</c:v>
                </c:pt>
                <c:pt idx="1633">
                  <c:v>0.63100000000000001</c:v>
                </c:pt>
                <c:pt idx="1634">
                  <c:v>1.222</c:v>
                </c:pt>
                <c:pt idx="1635">
                  <c:v>0.39300000000000002</c:v>
                </c:pt>
                <c:pt idx="1636">
                  <c:v>0.16200000000000001</c:v>
                </c:pt>
                <c:pt idx="1637">
                  <c:v>0.14199999999999999</c:v>
                </c:pt>
                <c:pt idx="1638">
                  <c:v>6.0000000000000001E-3</c:v>
                </c:pt>
                <c:pt idx="1639">
                  <c:v>4.8000000000000001E-2</c:v>
                </c:pt>
                <c:pt idx="1640">
                  <c:v>0.14299999999999999</c:v>
                </c:pt>
                <c:pt idx="1641">
                  <c:v>3.2000000000000001E-2</c:v>
                </c:pt>
                <c:pt idx="1642">
                  <c:v>8.6999999999999994E-2</c:v>
                </c:pt>
                <c:pt idx="1643">
                  <c:v>1.179</c:v>
                </c:pt>
                <c:pt idx="1644">
                  <c:v>5.8650000000000002</c:v>
                </c:pt>
                <c:pt idx="1645">
                  <c:v>0.22700000000000001</c:v>
                </c:pt>
                <c:pt idx="1646">
                  <c:v>1.5009999999999999</c:v>
                </c:pt>
                <c:pt idx="1647">
                  <c:v>0.55200000000000005</c:v>
                </c:pt>
                <c:pt idx="1648">
                  <c:v>0.433</c:v>
                </c:pt>
                <c:pt idx="1649">
                  <c:v>0.32700000000000001</c:v>
                </c:pt>
                <c:pt idx="1650">
                  <c:v>2.0249999999999999</c:v>
                </c:pt>
                <c:pt idx="1651">
                  <c:v>0.51</c:v>
                </c:pt>
                <c:pt idx="1652">
                  <c:v>1.333</c:v>
                </c:pt>
                <c:pt idx="1653">
                  <c:v>1.5209999999999999</c:v>
                </c:pt>
                <c:pt idx="1654">
                  <c:v>0.13</c:v>
                </c:pt>
                <c:pt idx="1655">
                  <c:v>9.1999999999999998E-2</c:v>
                </c:pt>
                <c:pt idx="1656">
                  <c:v>0.03</c:v>
                </c:pt>
                <c:pt idx="1657">
                  <c:v>0.70499999999999996</c:v>
                </c:pt>
                <c:pt idx="1658">
                  <c:v>0.52700000000000002</c:v>
                </c:pt>
                <c:pt idx="1659">
                  <c:v>0.86499999999999999</c:v>
                </c:pt>
                <c:pt idx="1660">
                  <c:v>0.48099999999999998</c:v>
                </c:pt>
                <c:pt idx="1661">
                  <c:v>0.84599999999999997</c:v>
                </c:pt>
                <c:pt idx="1662">
                  <c:v>1.0249999999999999</c:v>
                </c:pt>
                <c:pt idx="1663">
                  <c:v>0.121</c:v>
                </c:pt>
                <c:pt idx="1664">
                  <c:v>0.20399999999999999</c:v>
                </c:pt>
                <c:pt idx="1665">
                  <c:v>0.33700000000000002</c:v>
                </c:pt>
                <c:pt idx="1666">
                  <c:v>0.127</c:v>
                </c:pt>
                <c:pt idx="1667">
                  <c:v>0.59199999999999997</c:v>
                </c:pt>
                <c:pt idx="1668">
                  <c:v>0</c:v>
                </c:pt>
                <c:pt idx="1669">
                  <c:v>8.9999999999999993E-3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0.122</c:v>
                </c:pt>
                <c:pt idx="1674">
                  <c:v>0</c:v>
                </c:pt>
                <c:pt idx="1675">
                  <c:v>6.0999999999999999E-2</c:v>
                </c:pt>
                <c:pt idx="1676">
                  <c:v>3.5999999999999997E-2</c:v>
                </c:pt>
                <c:pt idx="1677">
                  <c:v>0</c:v>
                </c:pt>
                <c:pt idx="1678">
                  <c:v>5.6000000000000001E-2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0.21299999999999999</c:v>
                </c:pt>
                <c:pt idx="1687">
                  <c:v>0.248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0.73299999999999998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2E-3</c:v>
                </c:pt>
                <c:pt idx="1699">
                  <c:v>3.0000000000000001E-3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6.0000000000000001E-3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0.62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0.48</c:v>
                </c:pt>
                <c:pt idx="1722">
                  <c:v>5.2830000000000004</c:v>
                </c:pt>
                <c:pt idx="1723">
                  <c:v>2.4129999999999998</c:v>
                </c:pt>
                <c:pt idx="1724">
                  <c:v>0.25700000000000001</c:v>
                </c:pt>
                <c:pt idx="1725">
                  <c:v>0.252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1.2999999999999999E-2</c:v>
                </c:pt>
                <c:pt idx="1729">
                  <c:v>6.8000000000000005E-2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0.64800000000000002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1.276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0.312</c:v>
                </c:pt>
                <c:pt idx="1744">
                  <c:v>0</c:v>
                </c:pt>
                <c:pt idx="1745">
                  <c:v>0.42499999999999999</c:v>
                </c:pt>
                <c:pt idx="1746">
                  <c:v>8.2000000000000003E-2</c:v>
                </c:pt>
                <c:pt idx="1747">
                  <c:v>0.20100000000000001</c:v>
                </c:pt>
                <c:pt idx="1748">
                  <c:v>1.95</c:v>
                </c:pt>
                <c:pt idx="1749">
                  <c:v>1.468</c:v>
                </c:pt>
                <c:pt idx="1750">
                  <c:v>0.17100000000000001</c:v>
                </c:pt>
                <c:pt idx="1751">
                  <c:v>0.45200000000000001</c:v>
                </c:pt>
                <c:pt idx="1752">
                  <c:v>0.16</c:v>
                </c:pt>
                <c:pt idx="1753">
                  <c:v>0.27200000000000002</c:v>
                </c:pt>
                <c:pt idx="1754">
                  <c:v>2.6030000000000002</c:v>
                </c:pt>
                <c:pt idx="1755">
                  <c:v>3.306</c:v>
                </c:pt>
                <c:pt idx="1756">
                  <c:v>2.9039999999999999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0.159</c:v>
                </c:pt>
                <c:pt idx="1767">
                  <c:v>0.94199999999999995</c:v>
                </c:pt>
                <c:pt idx="1768">
                  <c:v>2.0579999999999998</c:v>
                </c:pt>
                <c:pt idx="1769">
                  <c:v>2.2999999999999998</c:v>
                </c:pt>
                <c:pt idx="1770">
                  <c:v>8.0879999999999992</c:v>
                </c:pt>
                <c:pt idx="1771">
                  <c:v>3.6429999999999998</c:v>
                </c:pt>
                <c:pt idx="1772">
                  <c:v>0</c:v>
                </c:pt>
                <c:pt idx="1773">
                  <c:v>0.151</c:v>
                </c:pt>
                <c:pt idx="1774">
                  <c:v>0</c:v>
                </c:pt>
                <c:pt idx="1775">
                  <c:v>0.107</c:v>
                </c:pt>
                <c:pt idx="1776">
                  <c:v>0</c:v>
                </c:pt>
                <c:pt idx="1777">
                  <c:v>1.0109999999999999</c:v>
                </c:pt>
                <c:pt idx="1778">
                  <c:v>18.111000000000001</c:v>
                </c:pt>
                <c:pt idx="1779">
                  <c:v>0.48299999999999998</c:v>
                </c:pt>
                <c:pt idx="1780">
                  <c:v>0.42599999999999999</c:v>
                </c:pt>
                <c:pt idx="1781">
                  <c:v>0</c:v>
                </c:pt>
                <c:pt idx="1782">
                  <c:v>0</c:v>
                </c:pt>
                <c:pt idx="1783">
                  <c:v>1.0129999999999999</c:v>
                </c:pt>
                <c:pt idx="1784">
                  <c:v>0.52900000000000003</c:v>
                </c:pt>
                <c:pt idx="1785">
                  <c:v>3.9E-2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0.20200000000000001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5.4180000000000001</c:v>
                </c:pt>
                <c:pt idx="1799">
                  <c:v>16.103999999999999</c:v>
                </c:pt>
                <c:pt idx="1800">
                  <c:v>3.8610000000000002</c:v>
                </c:pt>
                <c:pt idx="1801">
                  <c:v>1.1950000000000001</c:v>
                </c:pt>
                <c:pt idx="1802">
                  <c:v>5.2850000000000001</c:v>
                </c:pt>
                <c:pt idx="1803">
                  <c:v>5.8339999999999996</c:v>
                </c:pt>
                <c:pt idx="1804">
                  <c:v>1.073</c:v>
                </c:pt>
                <c:pt idx="1805">
                  <c:v>0.186</c:v>
                </c:pt>
                <c:pt idx="1806">
                  <c:v>4.8319999999999999</c:v>
                </c:pt>
                <c:pt idx="1807">
                  <c:v>11.422000000000001</c:v>
                </c:pt>
                <c:pt idx="1808">
                  <c:v>1.6419999999999999</c:v>
                </c:pt>
                <c:pt idx="1809">
                  <c:v>6.7709999999999999</c:v>
                </c:pt>
                <c:pt idx="1810">
                  <c:v>16.984000000000002</c:v>
                </c:pt>
                <c:pt idx="1811">
                  <c:v>9.0739999999999998</c:v>
                </c:pt>
                <c:pt idx="1812">
                  <c:v>2.077</c:v>
                </c:pt>
                <c:pt idx="1813">
                  <c:v>16.256</c:v>
                </c:pt>
                <c:pt idx="1814">
                  <c:v>3.6949999999999998</c:v>
                </c:pt>
                <c:pt idx="1815">
                  <c:v>24.032</c:v>
                </c:pt>
                <c:pt idx="1816">
                  <c:v>23.175000000000001</c:v>
                </c:pt>
                <c:pt idx="1817">
                  <c:v>35.619999999999997</c:v>
                </c:pt>
                <c:pt idx="1818">
                  <c:v>5.4649999999999999</c:v>
                </c:pt>
                <c:pt idx="1819">
                  <c:v>14.108000000000001</c:v>
                </c:pt>
                <c:pt idx="1820">
                  <c:v>19.782</c:v>
                </c:pt>
                <c:pt idx="1821">
                  <c:v>3.831</c:v>
                </c:pt>
                <c:pt idx="1822">
                  <c:v>4.8650000000000002</c:v>
                </c:pt>
                <c:pt idx="1823">
                  <c:v>4.0949999999999998</c:v>
                </c:pt>
                <c:pt idx="1824">
                  <c:v>3.1230000000000002</c:v>
                </c:pt>
                <c:pt idx="1825">
                  <c:v>0</c:v>
                </c:pt>
                <c:pt idx="1826">
                  <c:v>4.4649999999999999</c:v>
                </c:pt>
                <c:pt idx="1827">
                  <c:v>1.0620000000000001</c:v>
                </c:pt>
                <c:pt idx="1828">
                  <c:v>4.5389999999999997</c:v>
                </c:pt>
                <c:pt idx="1829">
                  <c:v>2.839</c:v>
                </c:pt>
                <c:pt idx="1830">
                  <c:v>0.45200000000000001</c:v>
                </c:pt>
                <c:pt idx="1831">
                  <c:v>2.2160000000000002</c:v>
                </c:pt>
                <c:pt idx="1832">
                  <c:v>0.26400000000000001</c:v>
                </c:pt>
                <c:pt idx="1833">
                  <c:v>5.0999999999999997E-2</c:v>
                </c:pt>
                <c:pt idx="1834">
                  <c:v>0.48199999999999998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0.38</c:v>
                </c:pt>
                <c:pt idx="1840">
                  <c:v>0.63500000000000001</c:v>
                </c:pt>
                <c:pt idx="1841">
                  <c:v>0.20599999999999999</c:v>
                </c:pt>
                <c:pt idx="1842">
                  <c:v>5.7000000000000002E-2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8.1000000000000003E-2</c:v>
                </c:pt>
                <c:pt idx="1847">
                  <c:v>0.11600000000000001</c:v>
                </c:pt>
                <c:pt idx="1848">
                  <c:v>0.95599999999999996</c:v>
                </c:pt>
                <c:pt idx="1849">
                  <c:v>0.49099999999999999</c:v>
                </c:pt>
                <c:pt idx="1850">
                  <c:v>0.69199999999999995</c:v>
                </c:pt>
                <c:pt idx="1851">
                  <c:v>9.1999999999999998E-2</c:v>
                </c:pt>
                <c:pt idx="1852">
                  <c:v>0.33200000000000002</c:v>
                </c:pt>
                <c:pt idx="1853">
                  <c:v>1.2999999999999999E-2</c:v>
                </c:pt>
                <c:pt idx="1854">
                  <c:v>0</c:v>
                </c:pt>
                <c:pt idx="1855">
                  <c:v>0</c:v>
                </c:pt>
                <c:pt idx="1856">
                  <c:v>0.20599999999999999</c:v>
                </c:pt>
                <c:pt idx="1857">
                  <c:v>2.0089999999999999</c:v>
                </c:pt>
                <c:pt idx="1858">
                  <c:v>0</c:v>
                </c:pt>
                <c:pt idx="1859">
                  <c:v>0.71599999999999997</c:v>
                </c:pt>
                <c:pt idx="1860">
                  <c:v>0</c:v>
                </c:pt>
                <c:pt idx="1861">
                  <c:v>0.17100000000000001</c:v>
                </c:pt>
                <c:pt idx="1862">
                  <c:v>0.97799999999999998</c:v>
                </c:pt>
                <c:pt idx="1863">
                  <c:v>0</c:v>
                </c:pt>
                <c:pt idx="1864">
                  <c:v>1.4590000000000001</c:v>
                </c:pt>
                <c:pt idx="1865">
                  <c:v>3.31</c:v>
                </c:pt>
                <c:pt idx="1866">
                  <c:v>2.9220000000000002</c:v>
                </c:pt>
                <c:pt idx="1867">
                  <c:v>2.4209999999999998</c:v>
                </c:pt>
                <c:pt idx="1868">
                  <c:v>11.688000000000001</c:v>
                </c:pt>
                <c:pt idx="1869">
                  <c:v>0.63</c:v>
                </c:pt>
                <c:pt idx="1870">
                  <c:v>3.2160000000000002</c:v>
                </c:pt>
                <c:pt idx="1871">
                  <c:v>1.327</c:v>
                </c:pt>
                <c:pt idx="1872">
                  <c:v>0.79100000000000004</c:v>
                </c:pt>
                <c:pt idx="1873">
                  <c:v>8.7349999999999994</c:v>
                </c:pt>
                <c:pt idx="1874">
                  <c:v>1.6879999999999999</c:v>
                </c:pt>
                <c:pt idx="1875">
                  <c:v>8.3490000000000002</c:v>
                </c:pt>
                <c:pt idx="1876">
                  <c:v>1.171</c:v>
                </c:pt>
                <c:pt idx="1877">
                  <c:v>1.242</c:v>
                </c:pt>
                <c:pt idx="1878">
                  <c:v>1.7370000000000001</c:v>
                </c:pt>
                <c:pt idx="1879">
                  <c:v>0.94699999999999995</c:v>
                </c:pt>
                <c:pt idx="1880">
                  <c:v>4.9269999999999996</c:v>
                </c:pt>
                <c:pt idx="1881">
                  <c:v>1.81</c:v>
                </c:pt>
                <c:pt idx="1882">
                  <c:v>2.1389999999999998</c:v>
                </c:pt>
                <c:pt idx="1883">
                  <c:v>1.7709999999999999</c:v>
                </c:pt>
                <c:pt idx="1884">
                  <c:v>1.478</c:v>
                </c:pt>
                <c:pt idx="1885">
                  <c:v>1.1679999999999999</c:v>
                </c:pt>
                <c:pt idx="1886">
                  <c:v>2.702</c:v>
                </c:pt>
                <c:pt idx="1887">
                  <c:v>18.277999999999999</c:v>
                </c:pt>
                <c:pt idx="1888">
                  <c:v>1.984</c:v>
                </c:pt>
                <c:pt idx="1889">
                  <c:v>3.6819999999999999</c:v>
                </c:pt>
                <c:pt idx="1890">
                  <c:v>1.5049999999999999</c:v>
                </c:pt>
                <c:pt idx="1891">
                  <c:v>0.182</c:v>
                </c:pt>
                <c:pt idx="1892">
                  <c:v>0.71599999999999997</c:v>
                </c:pt>
                <c:pt idx="1893">
                  <c:v>0.81499999999999995</c:v>
                </c:pt>
                <c:pt idx="1894">
                  <c:v>0.38400000000000001</c:v>
                </c:pt>
                <c:pt idx="1895">
                  <c:v>1.98</c:v>
                </c:pt>
                <c:pt idx="1896">
                  <c:v>2.2850000000000001</c:v>
                </c:pt>
                <c:pt idx="1897">
                  <c:v>1.4850000000000001</c:v>
                </c:pt>
                <c:pt idx="1898">
                  <c:v>0.18099999999999999</c:v>
                </c:pt>
                <c:pt idx="1899">
                  <c:v>8.2000000000000003E-2</c:v>
                </c:pt>
                <c:pt idx="1900">
                  <c:v>9.0999999999999998E-2</c:v>
                </c:pt>
                <c:pt idx="1901">
                  <c:v>0.90400000000000003</c:v>
                </c:pt>
                <c:pt idx="1902">
                  <c:v>1.27</c:v>
                </c:pt>
                <c:pt idx="1903">
                  <c:v>0</c:v>
                </c:pt>
                <c:pt idx="1904">
                  <c:v>1.202</c:v>
                </c:pt>
                <c:pt idx="1905">
                  <c:v>1.431</c:v>
                </c:pt>
                <c:pt idx="1906">
                  <c:v>4.5179999999999998</c:v>
                </c:pt>
                <c:pt idx="1907">
                  <c:v>7.5960000000000001</c:v>
                </c:pt>
                <c:pt idx="1908">
                  <c:v>2.5369999999999999</c:v>
                </c:pt>
                <c:pt idx="1909">
                  <c:v>12.837999999999999</c:v>
                </c:pt>
                <c:pt idx="1910">
                  <c:v>5.8319999999999999</c:v>
                </c:pt>
                <c:pt idx="1911">
                  <c:v>0.79200000000000004</c:v>
                </c:pt>
                <c:pt idx="1912">
                  <c:v>4.7E-2</c:v>
                </c:pt>
                <c:pt idx="1913">
                  <c:v>1.093</c:v>
                </c:pt>
                <c:pt idx="1914">
                  <c:v>0.44400000000000001</c:v>
                </c:pt>
                <c:pt idx="1915">
                  <c:v>1.03</c:v>
                </c:pt>
                <c:pt idx="1916">
                  <c:v>4.0579999999999998</c:v>
                </c:pt>
                <c:pt idx="1917">
                  <c:v>3.3370000000000002</c:v>
                </c:pt>
                <c:pt idx="1918">
                  <c:v>25.765999999999998</c:v>
                </c:pt>
                <c:pt idx="1919">
                  <c:v>41.329000000000001</c:v>
                </c:pt>
                <c:pt idx="1920">
                  <c:v>16.16</c:v>
                </c:pt>
                <c:pt idx="1921">
                  <c:v>2.1059999999999999</c:v>
                </c:pt>
                <c:pt idx="1922">
                  <c:v>5.9930000000000003</c:v>
                </c:pt>
                <c:pt idx="1923">
                  <c:v>12.347</c:v>
                </c:pt>
                <c:pt idx="1924">
                  <c:v>4.5709999999999997</c:v>
                </c:pt>
                <c:pt idx="1925">
                  <c:v>2.6859999999999999</c:v>
                </c:pt>
                <c:pt idx="1926">
                  <c:v>1.508</c:v>
                </c:pt>
                <c:pt idx="1927">
                  <c:v>0.90400000000000003</c:v>
                </c:pt>
                <c:pt idx="1928">
                  <c:v>0</c:v>
                </c:pt>
                <c:pt idx="1929">
                  <c:v>0.27200000000000002</c:v>
                </c:pt>
                <c:pt idx="1930">
                  <c:v>0</c:v>
                </c:pt>
                <c:pt idx="1931">
                  <c:v>7.6999999999999999E-2</c:v>
                </c:pt>
                <c:pt idx="1932">
                  <c:v>0</c:v>
                </c:pt>
                <c:pt idx="1933">
                  <c:v>8.6999999999999994E-2</c:v>
                </c:pt>
                <c:pt idx="1934">
                  <c:v>3.1070000000000002</c:v>
                </c:pt>
                <c:pt idx="1935">
                  <c:v>0.21299999999999999</c:v>
                </c:pt>
                <c:pt idx="1936">
                  <c:v>0</c:v>
                </c:pt>
                <c:pt idx="1937">
                  <c:v>0.16</c:v>
                </c:pt>
                <c:pt idx="1938">
                  <c:v>0.27300000000000002</c:v>
                </c:pt>
                <c:pt idx="1939">
                  <c:v>0.81499999999999995</c:v>
                </c:pt>
                <c:pt idx="1940">
                  <c:v>1.1000000000000001</c:v>
                </c:pt>
                <c:pt idx="1941">
                  <c:v>1.4390000000000001</c:v>
                </c:pt>
                <c:pt idx="1942">
                  <c:v>1.4970000000000001</c:v>
                </c:pt>
                <c:pt idx="1943">
                  <c:v>3.92</c:v>
                </c:pt>
                <c:pt idx="1944">
                  <c:v>12.132999999999999</c:v>
                </c:pt>
                <c:pt idx="1945">
                  <c:v>0.85</c:v>
                </c:pt>
                <c:pt idx="1946">
                  <c:v>2.8679999999999999</c:v>
                </c:pt>
                <c:pt idx="1947">
                  <c:v>3.2919999999999998</c:v>
                </c:pt>
                <c:pt idx="1948">
                  <c:v>0.33600000000000002</c:v>
                </c:pt>
                <c:pt idx="1949">
                  <c:v>5.8000000000000003E-2</c:v>
                </c:pt>
                <c:pt idx="1950">
                  <c:v>0.497</c:v>
                </c:pt>
                <c:pt idx="1951">
                  <c:v>0</c:v>
                </c:pt>
                <c:pt idx="1952">
                  <c:v>1.7999999999999999E-2</c:v>
                </c:pt>
                <c:pt idx="1953">
                  <c:v>0</c:v>
                </c:pt>
                <c:pt idx="1954">
                  <c:v>0</c:v>
                </c:pt>
                <c:pt idx="1955">
                  <c:v>0.10100000000000001</c:v>
                </c:pt>
                <c:pt idx="1956">
                  <c:v>0.434</c:v>
                </c:pt>
                <c:pt idx="1957">
                  <c:v>0.127</c:v>
                </c:pt>
                <c:pt idx="1958">
                  <c:v>6.8000000000000005E-2</c:v>
                </c:pt>
                <c:pt idx="1959">
                  <c:v>0.1</c:v>
                </c:pt>
                <c:pt idx="1960">
                  <c:v>0.85099999999999998</c:v>
                </c:pt>
                <c:pt idx="1961">
                  <c:v>0.81499999999999995</c:v>
                </c:pt>
                <c:pt idx="1962">
                  <c:v>0</c:v>
                </c:pt>
                <c:pt idx="1963">
                  <c:v>3.5999999999999997E-2</c:v>
                </c:pt>
                <c:pt idx="1964">
                  <c:v>0.56799999999999995</c:v>
                </c:pt>
                <c:pt idx="1965">
                  <c:v>0</c:v>
                </c:pt>
                <c:pt idx="1966">
                  <c:v>2.1000000000000001E-2</c:v>
                </c:pt>
                <c:pt idx="1967">
                  <c:v>0.188</c:v>
                </c:pt>
                <c:pt idx="1968">
                  <c:v>0</c:v>
                </c:pt>
                <c:pt idx="1969">
                  <c:v>7.0000000000000001E-3</c:v>
                </c:pt>
                <c:pt idx="1970">
                  <c:v>3.6999999999999998E-2</c:v>
                </c:pt>
                <c:pt idx="1971">
                  <c:v>0</c:v>
                </c:pt>
                <c:pt idx="1972">
                  <c:v>7.2999999999999995E-2</c:v>
                </c:pt>
                <c:pt idx="1973">
                  <c:v>0.34899999999999998</c:v>
                </c:pt>
                <c:pt idx="1974">
                  <c:v>1.248</c:v>
                </c:pt>
                <c:pt idx="1975">
                  <c:v>0.255</c:v>
                </c:pt>
                <c:pt idx="1976">
                  <c:v>6.0000000000000001E-3</c:v>
                </c:pt>
                <c:pt idx="1977">
                  <c:v>1.9730000000000001</c:v>
                </c:pt>
                <c:pt idx="1978">
                  <c:v>3.9609999999999999</c:v>
                </c:pt>
                <c:pt idx="1979">
                  <c:v>1.482</c:v>
                </c:pt>
                <c:pt idx="1980">
                  <c:v>1.004</c:v>
                </c:pt>
                <c:pt idx="1981">
                  <c:v>1.06</c:v>
                </c:pt>
                <c:pt idx="1982">
                  <c:v>0.51100000000000001</c:v>
                </c:pt>
                <c:pt idx="1983">
                  <c:v>0.871</c:v>
                </c:pt>
                <c:pt idx="1984">
                  <c:v>0.19500000000000001</c:v>
                </c:pt>
                <c:pt idx="1985">
                  <c:v>0</c:v>
                </c:pt>
                <c:pt idx="1986">
                  <c:v>9.6000000000000002E-2</c:v>
                </c:pt>
                <c:pt idx="1987">
                  <c:v>0</c:v>
                </c:pt>
                <c:pt idx="1988">
                  <c:v>0</c:v>
                </c:pt>
                <c:pt idx="1989">
                  <c:v>0.124</c:v>
                </c:pt>
                <c:pt idx="1990">
                  <c:v>0</c:v>
                </c:pt>
                <c:pt idx="1991">
                  <c:v>0.20799999999999999</c:v>
                </c:pt>
                <c:pt idx="1992">
                  <c:v>0.15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1.9E-2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0.34200000000000003</c:v>
                </c:pt>
                <c:pt idx="2001">
                  <c:v>1.4419999999999999</c:v>
                </c:pt>
                <c:pt idx="2002">
                  <c:v>2.8820000000000001</c:v>
                </c:pt>
                <c:pt idx="2003">
                  <c:v>8.2000000000000003E-2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0.19900000000000001</c:v>
                </c:pt>
                <c:pt idx="2009">
                  <c:v>1.66</c:v>
                </c:pt>
                <c:pt idx="2010">
                  <c:v>0.26500000000000001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0.80900000000000005</c:v>
                </c:pt>
                <c:pt idx="2016">
                  <c:v>1.0649999999999999</c:v>
                </c:pt>
                <c:pt idx="2017">
                  <c:v>1.071</c:v>
                </c:pt>
                <c:pt idx="2018">
                  <c:v>1.2789999999999999</c:v>
                </c:pt>
                <c:pt idx="2019">
                  <c:v>1.2110000000000001</c:v>
                </c:pt>
                <c:pt idx="2020">
                  <c:v>9.2999999999999999E-2</c:v>
                </c:pt>
                <c:pt idx="2021">
                  <c:v>0</c:v>
                </c:pt>
                <c:pt idx="2022">
                  <c:v>9.9000000000000005E-2</c:v>
                </c:pt>
                <c:pt idx="2023">
                  <c:v>0</c:v>
                </c:pt>
                <c:pt idx="2024">
                  <c:v>0</c:v>
                </c:pt>
                <c:pt idx="2025">
                  <c:v>1.7000000000000001E-2</c:v>
                </c:pt>
                <c:pt idx="2026">
                  <c:v>0</c:v>
                </c:pt>
                <c:pt idx="2027">
                  <c:v>0</c:v>
                </c:pt>
                <c:pt idx="2028">
                  <c:v>2.8000000000000001E-2</c:v>
                </c:pt>
                <c:pt idx="2029">
                  <c:v>0.32400000000000001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0.11899999999999999</c:v>
                </c:pt>
                <c:pt idx="2034">
                  <c:v>4.0000000000000001E-3</c:v>
                </c:pt>
                <c:pt idx="2035">
                  <c:v>0.04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3.9E-2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0.255</c:v>
                </c:pt>
                <c:pt idx="2048">
                  <c:v>1.7000000000000001E-2</c:v>
                </c:pt>
                <c:pt idx="2049">
                  <c:v>0</c:v>
                </c:pt>
                <c:pt idx="2050">
                  <c:v>0</c:v>
                </c:pt>
                <c:pt idx="2051">
                  <c:v>8.9999999999999993E-3</c:v>
                </c:pt>
                <c:pt idx="2052">
                  <c:v>3.9E-2</c:v>
                </c:pt>
                <c:pt idx="2053">
                  <c:v>0</c:v>
                </c:pt>
                <c:pt idx="2054">
                  <c:v>0</c:v>
                </c:pt>
                <c:pt idx="2055">
                  <c:v>4.0000000000000001E-3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2.5999999999999999E-2</c:v>
                </c:pt>
                <c:pt idx="2063">
                  <c:v>0</c:v>
                </c:pt>
                <c:pt idx="2064">
                  <c:v>3.5000000000000003E-2</c:v>
                </c:pt>
                <c:pt idx="2065">
                  <c:v>0</c:v>
                </c:pt>
                <c:pt idx="2066">
                  <c:v>1.829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9.0999999999999998E-2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8.9999999999999993E-3</c:v>
                </c:pt>
                <c:pt idx="2084">
                  <c:v>5.0000000000000001E-3</c:v>
                </c:pt>
                <c:pt idx="2085">
                  <c:v>0.27700000000000002</c:v>
                </c:pt>
                <c:pt idx="2086">
                  <c:v>0</c:v>
                </c:pt>
                <c:pt idx="2087">
                  <c:v>0</c:v>
                </c:pt>
                <c:pt idx="2088">
                  <c:v>2.3E-2</c:v>
                </c:pt>
                <c:pt idx="2089">
                  <c:v>0</c:v>
                </c:pt>
                <c:pt idx="2090">
                  <c:v>0.34699999999999998</c:v>
                </c:pt>
                <c:pt idx="2091">
                  <c:v>0.29899999999999999</c:v>
                </c:pt>
                <c:pt idx="2092">
                  <c:v>0.26400000000000001</c:v>
                </c:pt>
                <c:pt idx="2093">
                  <c:v>3.15</c:v>
                </c:pt>
                <c:pt idx="2094">
                  <c:v>12.007999999999999</c:v>
                </c:pt>
                <c:pt idx="2095">
                  <c:v>2.5249999999999999</c:v>
                </c:pt>
                <c:pt idx="2096">
                  <c:v>0.35499999999999998</c:v>
                </c:pt>
                <c:pt idx="2097">
                  <c:v>8.5000000000000006E-2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0.17799999999999999</c:v>
                </c:pt>
                <c:pt idx="2102">
                  <c:v>0</c:v>
                </c:pt>
                <c:pt idx="2103">
                  <c:v>0.13600000000000001</c:v>
                </c:pt>
                <c:pt idx="2104">
                  <c:v>0.33900000000000002</c:v>
                </c:pt>
                <c:pt idx="2105">
                  <c:v>0.21099999999999999</c:v>
                </c:pt>
                <c:pt idx="2106">
                  <c:v>0.57699999999999996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0.13600000000000001</c:v>
                </c:pt>
                <c:pt idx="2112">
                  <c:v>0</c:v>
                </c:pt>
                <c:pt idx="2113">
                  <c:v>0.752</c:v>
                </c:pt>
                <c:pt idx="2114">
                  <c:v>0.40899999999999997</c:v>
                </c:pt>
                <c:pt idx="2115">
                  <c:v>0.19500000000000001</c:v>
                </c:pt>
                <c:pt idx="2116">
                  <c:v>0.112</c:v>
                </c:pt>
                <c:pt idx="2117">
                  <c:v>8.5999999999999993E-2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0.245</c:v>
                </c:pt>
                <c:pt idx="2122">
                  <c:v>0.37</c:v>
                </c:pt>
                <c:pt idx="2123">
                  <c:v>0</c:v>
                </c:pt>
                <c:pt idx="2124">
                  <c:v>4.3999999999999997E-2</c:v>
                </c:pt>
                <c:pt idx="2125">
                  <c:v>0</c:v>
                </c:pt>
                <c:pt idx="2126">
                  <c:v>1.5089999999999999</c:v>
                </c:pt>
                <c:pt idx="2127">
                  <c:v>1.153</c:v>
                </c:pt>
                <c:pt idx="2128">
                  <c:v>0</c:v>
                </c:pt>
                <c:pt idx="2129">
                  <c:v>9.0999999999999998E-2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6.3E-2</c:v>
                </c:pt>
                <c:pt idx="2137">
                  <c:v>0.153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0.06</c:v>
                </c:pt>
                <c:pt idx="2143">
                  <c:v>4.1000000000000002E-2</c:v>
                </c:pt>
                <c:pt idx="2144">
                  <c:v>0</c:v>
                </c:pt>
                <c:pt idx="2145">
                  <c:v>0.40899999999999997</c:v>
                </c:pt>
                <c:pt idx="2146">
                  <c:v>0</c:v>
                </c:pt>
                <c:pt idx="2147">
                  <c:v>0.61899999999999999</c:v>
                </c:pt>
                <c:pt idx="2148">
                  <c:v>0</c:v>
                </c:pt>
                <c:pt idx="2149">
                  <c:v>0</c:v>
                </c:pt>
                <c:pt idx="2150">
                  <c:v>2.2240000000000002</c:v>
                </c:pt>
                <c:pt idx="2151">
                  <c:v>9.2999999999999999E-2</c:v>
                </c:pt>
                <c:pt idx="2152">
                  <c:v>23.120999999999999</c:v>
                </c:pt>
                <c:pt idx="2153">
                  <c:v>5.8280000000000003</c:v>
                </c:pt>
                <c:pt idx="2154">
                  <c:v>0.46500000000000002</c:v>
                </c:pt>
                <c:pt idx="2155">
                  <c:v>0</c:v>
                </c:pt>
                <c:pt idx="2156">
                  <c:v>0</c:v>
                </c:pt>
                <c:pt idx="2157">
                  <c:v>2.0510000000000002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0.114</c:v>
                </c:pt>
                <c:pt idx="2163">
                  <c:v>1.7250000000000001</c:v>
                </c:pt>
                <c:pt idx="2164">
                  <c:v>0</c:v>
                </c:pt>
                <c:pt idx="2165">
                  <c:v>0</c:v>
                </c:pt>
                <c:pt idx="2166">
                  <c:v>0.104</c:v>
                </c:pt>
                <c:pt idx="2167">
                  <c:v>0</c:v>
                </c:pt>
                <c:pt idx="2168">
                  <c:v>6.4000000000000001E-2</c:v>
                </c:pt>
                <c:pt idx="2169">
                  <c:v>1.321</c:v>
                </c:pt>
                <c:pt idx="2170">
                  <c:v>7.5259999999999998</c:v>
                </c:pt>
                <c:pt idx="2171">
                  <c:v>0.57099999999999995</c:v>
                </c:pt>
                <c:pt idx="2172">
                  <c:v>4.1000000000000002E-2</c:v>
                </c:pt>
                <c:pt idx="2173">
                  <c:v>0</c:v>
                </c:pt>
                <c:pt idx="2174">
                  <c:v>4.0000000000000001E-3</c:v>
                </c:pt>
                <c:pt idx="2175">
                  <c:v>0.89</c:v>
                </c:pt>
                <c:pt idx="2176">
                  <c:v>0</c:v>
                </c:pt>
                <c:pt idx="2177">
                  <c:v>0</c:v>
                </c:pt>
                <c:pt idx="2178">
                  <c:v>0.191</c:v>
                </c:pt>
                <c:pt idx="2179">
                  <c:v>5.3999999999999999E-2</c:v>
                </c:pt>
                <c:pt idx="2180">
                  <c:v>0.39300000000000002</c:v>
                </c:pt>
                <c:pt idx="2181">
                  <c:v>0</c:v>
                </c:pt>
                <c:pt idx="2182">
                  <c:v>0</c:v>
                </c:pt>
                <c:pt idx="2183">
                  <c:v>0.43</c:v>
                </c:pt>
                <c:pt idx="2184">
                  <c:v>0.255</c:v>
                </c:pt>
                <c:pt idx="2185">
                  <c:v>0.17299999999999999</c:v>
                </c:pt>
                <c:pt idx="2186">
                  <c:v>0.61399999999999999</c:v>
                </c:pt>
                <c:pt idx="2187">
                  <c:v>0.49399999999999999</c:v>
                </c:pt>
                <c:pt idx="2188">
                  <c:v>0.31</c:v>
                </c:pt>
                <c:pt idx="2189">
                  <c:v>3.7970000000000002</c:v>
                </c:pt>
                <c:pt idx="2190">
                  <c:v>10.903</c:v>
                </c:pt>
                <c:pt idx="2191">
                  <c:v>0</c:v>
                </c:pt>
                <c:pt idx="2192">
                  <c:v>0</c:v>
                </c:pt>
                <c:pt idx="2193">
                  <c:v>4.4999999999999998E-2</c:v>
                </c:pt>
                <c:pt idx="2194">
                  <c:v>4.5999999999999999E-2</c:v>
                </c:pt>
                <c:pt idx="2195">
                  <c:v>0</c:v>
                </c:pt>
                <c:pt idx="2196">
                  <c:v>2.4239999999999999</c:v>
                </c:pt>
                <c:pt idx="2197">
                  <c:v>8.8829999999999991</c:v>
                </c:pt>
                <c:pt idx="2198">
                  <c:v>3.3820000000000001</c:v>
                </c:pt>
                <c:pt idx="2199">
                  <c:v>0.73</c:v>
                </c:pt>
                <c:pt idx="2200">
                  <c:v>0.188</c:v>
                </c:pt>
                <c:pt idx="2201">
                  <c:v>0.33100000000000002</c:v>
                </c:pt>
                <c:pt idx="2202">
                  <c:v>0</c:v>
                </c:pt>
                <c:pt idx="2203">
                  <c:v>0.97699999999999998</c:v>
                </c:pt>
                <c:pt idx="2204">
                  <c:v>3.153</c:v>
                </c:pt>
                <c:pt idx="2205">
                  <c:v>3.048</c:v>
                </c:pt>
                <c:pt idx="2206">
                  <c:v>0.93200000000000005</c:v>
                </c:pt>
                <c:pt idx="2207">
                  <c:v>4.9630000000000001</c:v>
                </c:pt>
                <c:pt idx="2208">
                  <c:v>8.7989999999999995</c:v>
                </c:pt>
                <c:pt idx="2209">
                  <c:v>17.260999999999999</c:v>
                </c:pt>
                <c:pt idx="2210">
                  <c:v>5.702</c:v>
                </c:pt>
                <c:pt idx="2211">
                  <c:v>17.385000000000002</c:v>
                </c:pt>
                <c:pt idx="2212">
                  <c:v>5.8419999999999996</c:v>
                </c:pt>
                <c:pt idx="2213">
                  <c:v>4.6239999999999997</c:v>
                </c:pt>
                <c:pt idx="2214">
                  <c:v>30.216999999999999</c:v>
                </c:pt>
                <c:pt idx="2215">
                  <c:v>17.738</c:v>
                </c:pt>
                <c:pt idx="2216">
                  <c:v>8.9619999999999997</c:v>
                </c:pt>
                <c:pt idx="2217">
                  <c:v>0.36699999999999999</c:v>
                </c:pt>
                <c:pt idx="2218">
                  <c:v>0</c:v>
                </c:pt>
                <c:pt idx="2219">
                  <c:v>0.78300000000000003</c:v>
                </c:pt>
                <c:pt idx="2220">
                  <c:v>0.25700000000000001</c:v>
                </c:pt>
                <c:pt idx="2221">
                  <c:v>0.52</c:v>
                </c:pt>
                <c:pt idx="2222">
                  <c:v>1.1559999999999999</c:v>
                </c:pt>
                <c:pt idx="2223">
                  <c:v>0.53100000000000003</c:v>
                </c:pt>
                <c:pt idx="2224">
                  <c:v>3.2669999999999999</c:v>
                </c:pt>
                <c:pt idx="2225">
                  <c:v>1.597</c:v>
                </c:pt>
                <c:pt idx="2226">
                  <c:v>3.802</c:v>
                </c:pt>
                <c:pt idx="2227">
                  <c:v>13.728999999999999</c:v>
                </c:pt>
                <c:pt idx="2228">
                  <c:v>17.198</c:v>
                </c:pt>
                <c:pt idx="2229">
                  <c:v>2.6909999999999998</c:v>
                </c:pt>
                <c:pt idx="2230">
                  <c:v>0.54</c:v>
                </c:pt>
                <c:pt idx="2231">
                  <c:v>0</c:v>
                </c:pt>
                <c:pt idx="2232">
                  <c:v>0</c:v>
                </c:pt>
                <c:pt idx="2233">
                  <c:v>0.44700000000000001</c:v>
                </c:pt>
                <c:pt idx="2234">
                  <c:v>0.52400000000000002</c:v>
                </c:pt>
                <c:pt idx="2235">
                  <c:v>6.62</c:v>
                </c:pt>
                <c:pt idx="2236">
                  <c:v>2.73</c:v>
                </c:pt>
                <c:pt idx="2237">
                  <c:v>16.465</c:v>
                </c:pt>
                <c:pt idx="2238">
                  <c:v>2.133</c:v>
                </c:pt>
                <c:pt idx="2239">
                  <c:v>2.2440000000000002</c:v>
                </c:pt>
                <c:pt idx="2240">
                  <c:v>6.29</c:v>
                </c:pt>
                <c:pt idx="2241">
                  <c:v>0.66800000000000004</c:v>
                </c:pt>
                <c:pt idx="2242">
                  <c:v>9.7000000000000003E-2</c:v>
                </c:pt>
                <c:pt idx="2243">
                  <c:v>0.47</c:v>
                </c:pt>
                <c:pt idx="2244">
                  <c:v>0.754</c:v>
                </c:pt>
                <c:pt idx="2245">
                  <c:v>0.82599999999999996</c:v>
                </c:pt>
                <c:pt idx="2246">
                  <c:v>0</c:v>
                </c:pt>
                <c:pt idx="2247">
                  <c:v>0.158</c:v>
                </c:pt>
                <c:pt idx="2248">
                  <c:v>3.7999999999999999E-2</c:v>
                </c:pt>
                <c:pt idx="2249">
                  <c:v>0</c:v>
                </c:pt>
                <c:pt idx="2250">
                  <c:v>0</c:v>
                </c:pt>
                <c:pt idx="2251">
                  <c:v>0.86299999999999999</c:v>
                </c:pt>
                <c:pt idx="2252">
                  <c:v>0.70099999999999996</c:v>
                </c:pt>
                <c:pt idx="2253">
                  <c:v>0</c:v>
                </c:pt>
                <c:pt idx="2254">
                  <c:v>0</c:v>
                </c:pt>
                <c:pt idx="2255">
                  <c:v>6.0999999999999999E-2</c:v>
                </c:pt>
                <c:pt idx="2256">
                  <c:v>0.35299999999999998</c:v>
                </c:pt>
                <c:pt idx="2257">
                  <c:v>1.5429999999999999</c:v>
                </c:pt>
                <c:pt idx="2258">
                  <c:v>2.012</c:v>
                </c:pt>
                <c:pt idx="2259">
                  <c:v>4.5519999999999996</c:v>
                </c:pt>
                <c:pt idx="2260">
                  <c:v>1.198</c:v>
                </c:pt>
                <c:pt idx="2261">
                  <c:v>9.5839999999999996</c:v>
                </c:pt>
                <c:pt idx="2262">
                  <c:v>7.3390000000000004</c:v>
                </c:pt>
                <c:pt idx="2263">
                  <c:v>7.3470000000000004</c:v>
                </c:pt>
                <c:pt idx="2264">
                  <c:v>5.2130000000000001</c:v>
                </c:pt>
                <c:pt idx="2265">
                  <c:v>14.374000000000001</c:v>
                </c:pt>
                <c:pt idx="2266">
                  <c:v>3.798</c:v>
                </c:pt>
                <c:pt idx="2267">
                  <c:v>14.462</c:v>
                </c:pt>
                <c:pt idx="2268">
                  <c:v>0.248</c:v>
                </c:pt>
                <c:pt idx="2269">
                  <c:v>1.1120000000000001</c:v>
                </c:pt>
                <c:pt idx="2270">
                  <c:v>0</c:v>
                </c:pt>
                <c:pt idx="2271">
                  <c:v>0</c:v>
                </c:pt>
                <c:pt idx="2272">
                  <c:v>0.34399999999999997</c:v>
                </c:pt>
                <c:pt idx="2273">
                  <c:v>1.8919999999999999</c:v>
                </c:pt>
                <c:pt idx="2274">
                  <c:v>22.384</c:v>
                </c:pt>
                <c:pt idx="2275">
                  <c:v>0.16200000000000001</c:v>
                </c:pt>
                <c:pt idx="2276">
                  <c:v>0.20699999999999999</c:v>
                </c:pt>
                <c:pt idx="2277">
                  <c:v>0.376</c:v>
                </c:pt>
                <c:pt idx="2278">
                  <c:v>5.8719999999999999</c:v>
                </c:pt>
                <c:pt idx="2279">
                  <c:v>6.7060000000000004</c:v>
                </c:pt>
                <c:pt idx="2280">
                  <c:v>7.008</c:v>
                </c:pt>
                <c:pt idx="2281">
                  <c:v>4.2670000000000003</c:v>
                </c:pt>
                <c:pt idx="2282">
                  <c:v>1.5569999999999999</c:v>
                </c:pt>
                <c:pt idx="2283">
                  <c:v>6.2919999999999998</c:v>
                </c:pt>
                <c:pt idx="2284">
                  <c:v>2.1160000000000001</c:v>
                </c:pt>
                <c:pt idx="2285">
                  <c:v>0.60599999999999998</c:v>
                </c:pt>
                <c:pt idx="2286">
                  <c:v>0.83599999999999997</c:v>
                </c:pt>
                <c:pt idx="2287">
                  <c:v>0.67300000000000004</c:v>
                </c:pt>
                <c:pt idx="2288">
                  <c:v>0.77200000000000002</c:v>
                </c:pt>
                <c:pt idx="2289">
                  <c:v>1.843</c:v>
                </c:pt>
                <c:pt idx="2290">
                  <c:v>3.9929999999999999</c:v>
                </c:pt>
                <c:pt idx="2291">
                  <c:v>0.52800000000000002</c:v>
                </c:pt>
                <c:pt idx="2292">
                  <c:v>0.33100000000000002</c:v>
                </c:pt>
                <c:pt idx="2293">
                  <c:v>1.2929999999999999</c:v>
                </c:pt>
                <c:pt idx="2294">
                  <c:v>1.159</c:v>
                </c:pt>
                <c:pt idx="2295">
                  <c:v>0.248</c:v>
                </c:pt>
                <c:pt idx="2296">
                  <c:v>8.7629999999999999</c:v>
                </c:pt>
                <c:pt idx="2297">
                  <c:v>2.8610000000000002</c:v>
                </c:pt>
                <c:pt idx="2298">
                  <c:v>5.2110000000000003</c:v>
                </c:pt>
                <c:pt idx="2299">
                  <c:v>0.98799999999999999</c:v>
                </c:pt>
                <c:pt idx="2300">
                  <c:v>3.383</c:v>
                </c:pt>
                <c:pt idx="2301">
                  <c:v>7.9279999999999999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1.244</c:v>
                </c:pt>
                <c:pt idx="2307">
                  <c:v>1.135</c:v>
                </c:pt>
                <c:pt idx="2308">
                  <c:v>0</c:v>
                </c:pt>
                <c:pt idx="2309">
                  <c:v>0</c:v>
                </c:pt>
                <c:pt idx="2310">
                  <c:v>0.60299999999999998</c:v>
                </c:pt>
                <c:pt idx="2311">
                  <c:v>1.1990000000000001</c:v>
                </c:pt>
                <c:pt idx="2312">
                  <c:v>0</c:v>
                </c:pt>
                <c:pt idx="2313">
                  <c:v>0.36</c:v>
                </c:pt>
                <c:pt idx="2314">
                  <c:v>0</c:v>
                </c:pt>
                <c:pt idx="2315">
                  <c:v>0.436</c:v>
                </c:pt>
                <c:pt idx="2316">
                  <c:v>0.80900000000000005</c:v>
                </c:pt>
                <c:pt idx="2317">
                  <c:v>5.3680000000000003</c:v>
                </c:pt>
                <c:pt idx="2318">
                  <c:v>1.044</c:v>
                </c:pt>
                <c:pt idx="2319">
                  <c:v>0</c:v>
                </c:pt>
                <c:pt idx="2320">
                  <c:v>3.5259999999999998</c:v>
                </c:pt>
                <c:pt idx="2321">
                  <c:v>0.65</c:v>
                </c:pt>
                <c:pt idx="2322">
                  <c:v>0</c:v>
                </c:pt>
                <c:pt idx="2323">
                  <c:v>9.1999999999999998E-2</c:v>
                </c:pt>
                <c:pt idx="2324">
                  <c:v>5.2999999999999999E-2</c:v>
                </c:pt>
                <c:pt idx="2325">
                  <c:v>0.3</c:v>
                </c:pt>
                <c:pt idx="2326">
                  <c:v>0</c:v>
                </c:pt>
                <c:pt idx="2327">
                  <c:v>0</c:v>
                </c:pt>
                <c:pt idx="2328">
                  <c:v>0.17299999999999999</c:v>
                </c:pt>
                <c:pt idx="2329">
                  <c:v>0</c:v>
                </c:pt>
                <c:pt idx="2330">
                  <c:v>1.2470000000000001</c:v>
                </c:pt>
                <c:pt idx="2331">
                  <c:v>0</c:v>
                </c:pt>
                <c:pt idx="2332">
                  <c:v>0.13700000000000001</c:v>
                </c:pt>
                <c:pt idx="2333">
                  <c:v>0.52200000000000002</c:v>
                </c:pt>
                <c:pt idx="2334">
                  <c:v>1.304</c:v>
                </c:pt>
                <c:pt idx="2335">
                  <c:v>1.165</c:v>
                </c:pt>
                <c:pt idx="2336">
                  <c:v>0</c:v>
                </c:pt>
                <c:pt idx="2337">
                  <c:v>0</c:v>
                </c:pt>
                <c:pt idx="2338">
                  <c:v>3.3000000000000002E-2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0.28999999999999998</c:v>
                </c:pt>
                <c:pt idx="2343">
                  <c:v>2.0579999999999998</c:v>
                </c:pt>
                <c:pt idx="2344">
                  <c:v>0.13100000000000001</c:v>
                </c:pt>
                <c:pt idx="2345">
                  <c:v>4.4999999999999998E-2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2.1999999999999999E-2</c:v>
                </c:pt>
                <c:pt idx="2350">
                  <c:v>2.4E-2</c:v>
                </c:pt>
                <c:pt idx="2351">
                  <c:v>0</c:v>
                </c:pt>
                <c:pt idx="2352">
                  <c:v>0.17</c:v>
                </c:pt>
                <c:pt idx="2353">
                  <c:v>0.63400000000000001</c:v>
                </c:pt>
                <c:pt idx="2354">
                  <c:v>6.2E-2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0.78200000000000003</c:v>
                </c:pt>
                <c:pt idx="2364">
                  <c:v>0.441</c:v>
                </c:pt>
                <c:pt idx="2365">
                  <c:v>0</c:v>
                </c:pt>
                <c:pt idx="2366">
                  <c:v>0.90500000000000003</c:v>
                </c:pt>
                <c:pt idx="2367">
                  <c:v>0</c:v>
                </c:pt>
                <c:pt idx="2368">
                  <c:v>0</c:v>
                </c:pt>
                <c:pt idx="2369">
                  <c:v>5.1999999999999998E-2</c:v>
                </c:pt>
                <c:pt idx="2370">
                  <c:v>0</c:v>
                </c:pt>
                <c:pt idx="2371">
                  <c:v>0</c:v>
                </c:pt>
                <c:pt idx="2372">
                  <c:v>0.54400000000000004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3.5000000000000003E-2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0.29099999999999998</c:v>
                </c:pt>
                <c:pt idx="2391">
                  <c:v>3.7999999999999999E-2</c:v>
                </c:pt>
                <c:pt idx="2392">
                  <c:v>0</c:v>
                </c:pt>
                <c:pt idx="2393">
                  <c:v>0.109</c:v>
                </c:pt>
                <c:pt idx="2394">
                  <c:v>0</c:v>
                </c:pt>
                <c:pt idx="2395">
                  <c:v>8.9999999999999993E-3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0.02</c:v>
                </c:pt>
                <c:pt idx="2400">
                  <c:v>0</c:v>
                </c:pt>
                <c:pt idx="2401">
                  <c:v>0</c:v>
                </c:pt>
                <c:pt idx="2402">
                  <c:v>0.22700000000000001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1.4999999999999999E-2</c:v>
                </c:pt>
                <c:pt idx="2415">
                  <c:v>0</c:v>
                </c:pt>
                <c:pt idx="2416">
                  <c:v>0</c:v>
                </c:pt>
                <c:pt idx="2417">
                  <c:v>0.125</c:v>
                </c:pt>
                <c:pt idx="2418">
                  <c:v>6.4000000000000001E-2</c:v>
                </c:pt>
                <c:pt idx="2419">
                  <c:v>7.0000000000000007E-2</c:v>
                </c:pt>
                <c:pt idx="2420">
                  <c:v>0</c:v>
                </c:pt>
                <c:pt idx="2421">
                  <c:v>0.154</c:v>
                </c:pt>
                <c:pt idx="2422">
                  <c:v>4.1000000000000002E-2</c:v>
                </c:pt>
                <c:pt idx="2423">
                  <c:v>5.0000000000000001E-3</c:v>
                </c:pt>
                <c:pt idx="2424">
                  <c:v>2.5000000000000001E-2</c:v>
                </c:pt>
                <c:pt idx="2425">
                  <c:v>5.0000000000000001E-3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3.9E-2</c:v>
                </c:pt>
                <c:pt idx="2430">
                  <c:v>0</c:v>
                </c:pt>
                <c:pt idx="2431">
                  <c:v>0</c:v>
                </c:pt>
                <c:pt idx="2432">
                  <c:v>0.21299999999999999</c:v>
                </c:pt>
                <c:pt idx="2433">
                  <c:v>0</c:v>
                </c:pt>
                <c:pt idx="2434">
                  <c:v>0</c:v>
                </c:pt>
                <c:pt idx="2435">
                  <c:v>3.0000000000000001E-3</c:v>
                </c:pt>
                <c:pt idx="2436">
                  <c:v>6.0000000000000001E-3</c:v>
                </c:pt>
                <c:pt idx="2437">
                  <c:v>0</c:v>
                </c:pt>
                <c:pt idx="2438">
                  <c:v>6.0000000000000001E-3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0.79300000000000004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4.0000000000000001E-3</c:v>
                </c:pt>
                <c:pt idx="2506">
                  <c:v>1.4670000000000001</c:v>
                </c:pt>
                <c:pt idx="2507">
                  <c:v>6.9000000000000006E-2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0.13400000000000001</c:v>
                </c:pt>
                <c:pt idx="2513">
                  <c:v>4.5060000000000002</c:v>
                </c:pt>
                <c:pt idx="2514">
                  <c:v>3.7839999999999998</c:v>
                </c:pt>
                <c:pt idx="2515">
                  <c:v>1.83</c:v>
                </c:pt>
                <c:pt idx="2516">
                  <c:v>0.21299999999999999</c:v>
                </c:pt>
                <c:pt idx="2517">
                  <c:v>4.5540000000000003</c:v>
                </c:pt>
                <c:pt idx="2518">
                  <c:v>0.115</c:v>
                </c:pt>
                <c:pt idx="2519">
                  <c:v>0</c:v>
                </c:pt>
                <c:pt idx="2520">
                  <c:v>0.32700000000000001</c:v>
                </c:pt>
                <c:pt idx="2521">
                  <c:v>0</c:v>
                </c:pt>
                <c:pt idx="2522">
                  <c:v>0</c:v>
                </c:pt>
                <c:pt idx="2523">
                  <c:v>0.46200000000000002</c:v>
                </c:pt>
                <c:pt idx="2524">
                  <c:v>2.9000000000000001E-2</c:v>
                </c:pt>
                <c:pt idx="2525">
                  <c:v>0</c:v>
                </c:pt>
                <c:pt idx="2526">
                  <c:v>0.21199999999999999</c:v>
                </c:pt>
                <c:pt idx="2527">
                  <c:v>0.13800000000000001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6.5000000000000002E-2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0.68799999999999994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0.55400000000000005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0.28299999999999997</c:v>
                </c:pt>
                <c:pt idx="2551">
                  <c:v>6.0999999999999999E-2</c:v>
                </c:pt>
                <c:pt idx="2552">
                  <c:v>2.42</c:v>
                </c:pt>
                <c:pt idx="2553">
                  <c:v>1.3029999999999999</c:v>
                </c:pt>
                <c:pt idx="2554">
                  <c:v>0.55300000000000005</c:v>
                </c:pt>
                <c:pt idx="25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C-480B-B792-0381FE802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5795343"/>
        <c:axId val="1825792431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CAWM!$C$3:$C$2559</c:f>
              <c:numCache>
                <c:formatCode>#,##0.000</c:formatCode>
                <c:ptCount val="2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25.547999999999998</c:v>
                </c:pt>
                <c:pt idx="10">
                  <c:v>26.498999999999999</c:v>
                </c:pt>
                <c:pt idx="11">
                  <c:v>27.222000000000001</c:v>
                </c:pt>
                <c:pt idx="12">
                  <c:v>145.59100000000001</c:v>
                </c:pt>
                <c:pt idx="13">
                  <c:v>18.837</c:v>
                </c:pt>
                <c:pt idx="14">
                  <c:v>11.843999999999999</c:v>
                </c:pt>
                <c:pt idx="15">
                  <c:v>9.9570000000000007</c:v>
                </c:pt>
                <c:pt idx="16">
                  <c:v>10.971</c:v>
                </c:pt>
                <c:pt idx="17">
                  <c:v>18.417000000000002</c:v>
                </c:pt>
                <c:pt idx="18">
                  <c:v>22.998999999999999</c:v>
                </c:pt>
                <c:pt idx="19">
                  <c:v>14.802</c:v>
                </c:pt>
                <c:pt idx="20">
                  <c:v>12.021000000000001</c:v>
                </c:pt>
                <c:pt idx="21">
                  <c:v>9.7910000000000004</c:v>
                </c:pt>
                <c:pt idx="22">
                  <c:v>9.4629999999999992</c:v>
                </c:pt>
                <c:pt idx="23">
                  <c:v>9.7910000000000004</c:v>
                </c:pt>
                <c:pt idx="24">
                  <c:v>43.420999999999999</c:v>
                </c:pt>
                <c:pt idx="25">
                  <c:v>15.384</c:v>
                </c:pt>
                <c:pt idx="26">
                  <c:v>11.667</c:v>
                </c:pt>
                <c:pt idx="27">
                  <c:v>10.971</c:v>
                </c:pt>
                <c:pt idx="28">
                  <c:v>19.687000000000001</c:v>
                </c:pt>
                <c:pt idx="29">
                  <c:v>19.472999999999999</c:v>
                </c:pt>
                <c:pt idx="30">
                  <c:v>16.372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8.98</c:v>
                </c:pt>
                <c:pt idx="60">
                  <c:v>8.8209999999999997</c:v>
                </c:pt>
                <c:pt idx="61">
                  <c:v>9.3010000000000002</c:v>
                </c:pt>
                <c:pt idx="62">
                  <c:v>13.478</c:v>
                </c:pt>
                <c:pt idx="63">
                  <c:v>10.971</c:v>
                </c:pt>
                <c:pt idx="64">
                  <c:v>10.291</c:v>
                </c:pt>
                <c:pt idx="65">
                  <c:v>12.56</c:v>
                </c:pt>
                <c:pt idx="66">
                  <c:v>10.629</c:v>
                </c:pt>
                <c:pt idx="67">
                  <c:v>9.4629999999999992</c:v>
                </c:pt>
                <c:pt idx="68">
                  <c:v>8.98</c:v>
                </c:pt>
                <c:pt idx="69">
                  <c:v>8.8209999999999997</c:v>
                </c:pt>
                <c:pt idx="70">
                  <c:v>8.8209999999999997</c:v>
                </c:pt>
                <c:pt idx="71">
                  <c:v>8.6630000000000003</c:v>
                </c:pt>
                <c:pt idx="72">
                  <c:v>8.6630000000000003</c:v>
                </c:pt>
                <c:pt idx="73">
                  <c:v>9.6270000000000007</c:v>
                </c:pt>
                <c:pt idx="74">
                  <c:v>9.6270000000000007</c:v>
                </c:pt>
                <c:pt idx="75">
                  <c:v>8.8209999999999997</c:v>
                </c:pt>
                <c:pt idx="76">
                  <c:v>8.5060000000000002</c:v>
                </c:pt>
                <c:pt idx="77">
                  <c:v>8.35</c:v>
                </c:pt>
                <c:pt idx="78">
                  <c:v>8.1950000000000003</c:v>
                </c:pt>
                <c:pt idx="79">
                  <c:v>9.6270000000000007</c:v>
                </c:pt>
                <c:pt idx="80">
                  <c:v>10.291</c:v>
                </c:pt>
                <c:pt idx="81">
                  <c:v>8.98</c:v>
                </c:pt>
                <c:pt idx="82">
                  <c:v>12.021000000000001</c:v>
                </c:pt>
                <c:pt idx="83">
                  <c:v>20.550999999999998</c:v>
                </c:pt>
                <c:pt idx="84">
                  <c:v>29.183</c:v>
                </c:pt>
                <c:pt idx="85">
                  <c:v>25.077000000000002</c:v>
                </c:pt>
                <c:pt idx="86">
                  <c:v>22.321000000000002</c:v>
                </c:pt>
                <c:pt idx="87">
                  <c:v>32.22</c:v>
                </c:pt>
                <c:pt idx="88">
                  <c:v>40.575000000000003</c:v>
                </c:pt>
                <c:pt idx="89">
                  <c:v>49.027000000000001</c:v>
                </c:pt>
                <c:pt idx="90">
                  <c:v>76.591999999999999</c:v>
                </c:pt>
                <c:pt idx="91">
                  <c:v>50.238999999999997</c:v>
                </c:pt>
                <c:pt idx="92">
                  <c:v>45.164000000000001</c:v>
                </c:pt>
                <c:pt idx="93">
                  <c:v>59.658999999999999</c:v>
                </c:pt>
                <c:pt idx="94">
                  <c:v>170.77099999999999</c:v>
                </c:pt>
                <c:pt idx="95">
                  <c:v>51.463000000000001</c:v>
                </c:pt>
                <c:pt idx="96">
                  <c:v>29.183</c:v>
                </c:pt>
                <c:pt idx="97">
                  <c:v>49.935000000000002</c:v>
                </c:pt>
                <c:pt idx="98">
                  <c:v>184.94399999999999</c:v>
                </c:pt>
                <c:pt idx="99">
                  <c:v>182.89400000000001</c:v>
                </c:pt>
                <c:pt idx="100">
                  <c:v>248.047</c:v>
                </c:pt>
                <c:pt idx="101">
                  <c:v>269.01400000000001</c:v>
                </c:pt>
                <c:pt idx="102">
                  <c:v>276.14400000000001</c:v>
                </c:pt>
                <c:pt idx="103">
                  <c:v>264.3</c:v>
                </c:pt>
                <c:pt idx="104">
                  <c:v>157.02500000000001</c:v>
                </c:pt>
                <c:pt idx="105">
                  <c:v>149.36699999999999</c:v>
                </c:pt>
                <c:pt idx="106">
                  <c:v>145.59100000000001</c:v>
                </c:pt>
                <c:pt idx="107">
                  <c:v>29.183</c:v>
                </c:pt>
                <c:pt idx="108">
                  <c:v>20.550999999999998</c:v>
                </c:pt>
                <c:pt idx="109">
                  <c:v>17.588999999999999</c:v>
                </c:pt>
                <c:pt idx="110">
                  <c:v>15.189</c:v>
                </c:pt>
                <c:pt idx="111">
                  <c:v>13.478</c:v>
                </c:pt>
                <c:pt idx="112">
                  <c:v>12.742000000000001</c:v>
                </c:pt>
                <c:pt idx="113">
                  <c:v>12.2</c:v>
                </c:pt>
                <c:pt idx="114">
                  <c:v>11.843999999999999</c:v>
                </c:pt>
                <c:pt idx="115">
                  <c:v>13.664</c:v>
                </c:pt>
                <c:pt idx="116">
                  <c:v>12.56</c:v>
                </c:pt>
                <c:pt idx="117">
                  <c:v>17.384</c:v>
                </c:pt>
                <c:pt idx="118">
                  <c:v>40.014000000000003</c:v>
                </c:pt>
                <c:pt idx="119">
                  <c:v>189.071</c:v>
                </c:pt>
                <c:pt idx="120">
                  <c:v>109.879</c:v>
                </c:pt>
                <c:pt idx="121">
                  <c:v>49.935000000000002</c:v>
                </c:pt>
                <c:pt idx="122">
                  <c:v>307.83999999999997</c:v>
                </c:pt>
                <c:pt idx="123">
                  <c:v>164.827</c:v>
                </c:pt>
                <c:pt idx="124">
                  <c:v>40.856000000000002</c:v>
                </c:pt>
                <c:pt idx="125">
                  <c:v>26.98</c:v>
                </c:pt>
                <c:pt idx="126">
                  <c:v>14.419</c:v>
                </c:pt>
                <c:pt idx="127">
                  <c:v>21.209</c:v>
                </c:pt>
                <c:pt idx="128">
                  <c:v>51.77</c:v>
                </c:pt>
                <c:pt idx="129">
                  <c:v>22.771999999999998</c:v>
                </c:pt>
                <c:pt idx="130">
                  <c:v>20.117999999999999</c:v>
                </c:pt>
                <c:pt idx="131">
                  <c:v>16.774000000000001</c:v>
                </c:pt>
                <c:pt idx="132">
                  <c:v>15.189</c:v>
                </c:pt>
                <c:pt idx="133">
                  <c:v>13.292</c:v>
                </c:pt>
                <c:pt idx="134">
                  <c:v>12.56</c:v>
                </c:pt>
                <c:pt idx="135">
                  <c:v>11.843999999999999</c:v>
                </c:pt>
                <c:pt idx="136">
                  <c:v>11.317</c:v>
                </c:pt>
                <c:pt idx="137">
                  <c:v>10.971</c:v>
                </c:pt>
                <c:pt idx="138">
                  <c:v>10.629</c:v>
                </c:pt>
                <c:pt idx="139">
                  <c:v>10.459</c:v>
                </c:pt>
                <c:pt idx="140">
                  <c:v>10.291</c:v>
                </c:pt>
                <c:pt idx="141">
                  <c:v>10.122999999999999</c:v>
                </c:pt>
                <c:pt idx="142">
                  <c:v>9.9570000000000007</c:v>
                </c:pt>
                <c:pt idx="143">
                  <c:v>9.7910000000000004</c:v>
                </c:pt>
                <c:pt idx="144">
                  <c:v>9.6270000000000007</c:v>
                </c:pt>
                <c:pt idx="145">
                  <c:v>9.6270000000000007</c:v>
                </c:pt>
                <c:pt idx="146">
                  <c:v>9.4629999999999992</c:v>
                </c:pt>
                <c:pt idx="147">
                  <c:v>9.3010000000000002</c:v>
                </c:pt>
                <c:pt idx="148">
                  <c:v>9.3010000000000002</c:v>
                </c:pt>
                <c:pt idx="149">
                  <c:v>9.14</c:v>
                </c:pt>
                <c:pt idx="150">
                  <c:v>8.98</c:v>
                </c:pt>
                <c:pt idx="151">
                  <c:v>8.98</c:v>
                </c:pt>
                <c:pt idx="152">
                  <c:v>8.8209999999999997</c:v>
                </c:pt>
                <c:pt idx="153">
                  <c:v>8.8209999999999997</c:v>
                </c:pt>
                <c:pt idx="154">
                  <c:v>8.8209999999999997</c:v>
                </c:pt>
                <c:pt idx="155">
                  <c:v>8.8209999999999997</c:v>
                </c:pt>
                <c:pt idx="156">
                  <c:v>8.6630000000000003</c:v>
                </c:pt>
                <c:pt idx="157">
                  <c:v>8.6630000000000003</c:v>
                </c:pt>
                <c:pt idx="158">
                  <c:v>8.6630000000000003</c:v>
                </c:pt>
                <c:pt idx="159">
                  <c:v>8.98</c:v>
                </c:pt>
                <c:pt idx="160">
                  <c:v>9.3010000000000002</c:v>
                </c:pt>
                <c:pt idx="161">
                  <c:v>8.8209999999999997</c:v>
                </c:pt>
                <c:pt idx="162">
                  <c:v>8.5060000000000002</c:v>
                </c:pt>
                <c:pt idx="163">
                  <c:v>8.8209999999999997</c:v>
                </c:pt>
                <c:pt idx="164">
                  <c:v>8.5060000000000002</c:v>
                </c:pt>
                <c:pt idx="165">
                  <c:v>8.5060000000000002</c:v>
                </c:pt>
                <c:pt idx="166">
                  <c:v>8.1950000000000003</c:v>
                </c:pt>
                <c:pt idx="167">
                  <c:v>8.8209999999999997</c:v>
                </c:pt>
                <c:pt idx="168">
                  <c:v>8.6630000000000003</c:v>
                </c:pt>
                <c:pt idx="169">
                  <c:v>8.8209999999999997</c:v>
                </c:pt>
                <c:pt idx="170">
                  <c:v>8.6630000000000003</c:v>
                </c:pt>
                <c:pt idx="171">
                  <c:v>8.5060000000000002</c:v>
                </c:pt>
                <c:pt idx="172">
                  <c:v>8.5060000000000002</c:v>
                </c:pt>
                <c:pt idx="173">
                  <c:v>8.5060000000000002</c:v>
                </c:pt>
                <c:pt idx="174">
                  <c:v>8.5060000000000002</c:v>
                </c:pt>
                <c:pt idx="175">
                  <c:v>8.5060000000000002</c:v>
                </c:pt>
                <c:pt idx="176">
                  <c:v>8.35</c:v>
                </c:pt>
                <c:pt idx="177">
                  <c:v>8.35</c:v>
                </c:pt>
                <c:pt idx="178">
                  <c:v>8.8209999999999997</c:v>
                </c:pt>
                <c:pt idx="179">
                  <c:v>8.35</c:v>
                </c:pt>
                <c:pt idx="180">
                  <c:v>8.35</c:v>
                </c:pt>
                <c:pt idx="181">
                  <c:v>8.35</c:v>
                </c:pt>
                <c:pt idx="182">
                  <c:v>8.1950000000000003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8.0410000000000004</c:v>
                </c:pt>
                <c:pt idx="196">
                  <c:v>8.0410000000000004</c:v>
                </c:pt>
                <c:pt idx="197">
                  <c:v>8.1950000000000003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8.0410000000000004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8.1950000000000003</c:v>
                </c:pt>
                <c:pt idx="220">
                  <c:v>8.1950000000000003</c:v>
                </c:pt>
                <c:pt idx="221">
                  <c:v>8.0410000000000004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7.8890000000000002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7.7370000000000001</c:v>
                </c:pt>
                <c:pt idx="230">
                  <c:v>7.8890000000000002</c:v>
                </c:pt>
                <c:pt idx="231">
                  <c:v>7.8890000000000002</c:v>
                </c:pt>
                <c:pt idx="232">
                  <c:v>7.7370000000000001</c:v>
                </c:pt>
                <c:pt idx="233">
                  <c:v>7.7370000000000001</c:v>
                </c:pt>
                <c:pt idx="234">
                  <c:v>7.5869999999999997</c:v>
                </c:pt>
                <c:pt idx="235">
                  <c:v>7.2889999999999997</c:v>
                </c:pt>
                <c:pt idx="236">
                  <c:v>7.1420000000000003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6.851</c:v>
                </c:pt>
                <c:pt idx="241">
                  <c:v>6.7080000000000002</c:v>
                </c:pt>
                <c:pt idx="242">
                  <c:v>6.2839999999999998</c:v>
                </c:pt>
                <c:pt idx="243">
                  <c:v>6.0069999999999997</c:v>
                </c:pt>
                <c:pt idx="244">
                  <c:v>5.87</c:v>
                </c:pt>
                <c:pt idx="245">
                  <c:v>5.6</c:v>
                </c:pt>
                <c:pt idx="246">
                  <c:v>5.4669999999999996</c:v>
                </c:pt>
                <c:pt idx="247">
                  <c:v>5.2039999999999997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16.573</c:v>
                </c:pt>
                <c:pt idx="360">
                  <c:v>10.459</c:v>
                </c:pt>
                <c:pt idx="361">
                  <c:v>18.626999999999999</c:v>
                </c:pt>
                <c:pt idx="362">
                  <c:v>17.588999999999999</c:v>
                </c:pt>
                <c:pt idx="363">
                  <c:v>11.492000000000001</c:v>
                </c:pt>
                <c:pt idx="364">
                  <c:v>14.994999999999999</c:v>
                </c:pt>
                <c:pt idx="365">
                  <c:v>10.459</c:v>
                </c:pt>
                <c:pt idx="366">
                  <c:v>9.6270000000000007</c:v>
                </c:pt>
                <c:pt idx="367">
                  <c:v>9.14</c:v>
                </c:pt>
                <c:pt idx="368">
                  <c:v>8.8209999999999997</c:v>
                </c:pt>
                <c:pt idx="369">
                  <c:v>8.5060000000000002</c:v>
                </c:pt>
                <c:pt idx="370">
                  <c:v>8.35</c:v>
                </c:pt>
                <c:pt idx="371">
                  <c:v>8.1950000000000003</c:v>
                </c:pt>
                <c:pt idx="372">
                  <c:v>8.1950000000000003</c:v>
                </c:pt>
                <c:pt idx="373">
                  <c:v>8.1950000000000003</c:v>
                </c:pt>
                <c:pt idx="374">
                  <c:v>7.8890000000000002</c:v>
                </c:pt>
                <c:pt idx="375">
                  <c:v>7.8890000000000002</c:v>
                </c:pt>
                <c:pt idx="376">
                  <c:v>7.8890000000000002</c:v>
                </c:pt>
                <c:pt idx="377">
                  <c:v>7.8890000000000002</c:v>
                </c:pt>
                <c:pt idx="378">
                  <c:v>7.7370000000000001</c:v>
                </c:pt>
                <c:pt idx="379">
                  <c:v>7.7370000000000001</c:v>
                </c:pt>
                <c:pt idx="380">
                  <c:v>7.5869999999999997</c:v>
                </c:pt>
                <c:pt idx="381">
                  <c:v>7.5869999999999997</c:v>
                </c:pt>
                <c:pt idx="382">
                  <c:v>7.5869999999999997</c:v>
                </c:pt>
                <c:pt idx="383">
                  <c:v>7.5869999999999997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8.98</c:v>
                </c:pt>
                <c:pt idx="449">
                  <c:v>7.8890000000000002</c:v>
                </c:pt>
                <c:pt idx="450">
                  <c:v>8.6630000000000003</c:v>
                </c:pt>
                <c:pt idx="451">
                  <c:v>8.98</c:v>
                </c:pt>
                <c:pt idx="452">
                  <c:v>9.14</c:v>
                </c:pt>
                <c:pt idx="453">
                  <c:v>9.3010000000000002</c:v>
                </c:pt>
                <c:pt idx="454">
                  <c:v>25.783999999999999</c:v>
                </c:pt>
                <c:pt idx="455">
                  <c:v>153.178</c:v>
                </c:pt>
                <c:pt idx="456">
                  <c:v>205.91800000000001</c:v>
                </c:pt>
                <c:pt idx="457">
                  <c:v>46.045000000000002</c:v>
                </c:pt>
                <c:pt idx="458">
                  <c:v>28.440999999999999</c:v>
                </c:pt>
                <c:pt idx="459">
                  <c:v>19.260000000000002</c:v>
                </c:pt>
                <c:pt idx="460">
                  <c:v>15.776999999999999</c:v>
                </c:pt>
                <c:pt idx="461">
                  <c:v>13.664</c:v>
                </c:pt>
                <c:pt idx="462">
                  <c:v>12.38</c:v>
                </c:pt>
                <c:pt idx="463">
                  <c:v>11.667</c:v>
                </c:pt>
                <c:pt idx="464">
                  <c:v>11.143000000000001</c:v>
                </c:pt>
                <c:pt idx="465">
                  <c:v>10.629</c:v>
                </c:pt>
                <c:pt idx="466">
                  <c:v>10.122999999999999</c:v>
                </c:pt>
                <c:pt idx="467">
                  <c:v>9.9570000000000007</c:v>
                </c:pt>
                <c:pt idx="468">
                  <c:v>9.7910000000000004</c:v>
                </c:pt>
                <c:pt idx="469">
                  <c:v>9.6270000000000007</c:v>
                </c:pt>
                <c:pt idx="470">
                  <c:v>9.4629999999999992</c:v>
                </c:pt>
                <c:pt idx="471">
                  <c:v>9.6270000000000007</c:v>
                </c:pt>
                <c:pt idx="472">
                  <c:v>9.3010000000000002</c:v>
                </c:pt>
                <c:pt idx="473">
                  <c:v>9.14</c:v>
                </c:pt>
                <c:pt idx="474">
                  <c:v>8.98</c:v>
                </c:pt>
                <c:pt idx="475">
                  <c:v>8.8209999999999997</c:v>
                </c:pt>
                <c:pt idx="476">
                  <c:v>8.8209999999999997</c:v>
                </c:pt>
                <c:pt idx="477">
                  <c:v>8.8209999999999997</c:v>
                </c:pt>
                <c:pt idx="478">
                  <c:v>8.6630000000000003</c:v>
                </c:pt>
                <c:pt idx="479">
                  <c:v>8.6630000000000003</c:v>
                </c:pt>
                <c:pt idx="480">
                  <c:v>8.5060000000000002</c:v>
                </c:pt>
                <c:pt idx="481">
                  <c:v>8.5060000000000002</c:v>
                </c:pt>
                <c:pt idx="482">
                  <c:v>8.5060000000000002</c:v>
                </c:pt>
                <c:pt idx="483">
                  <c:v>8.5060000000000002</c:v>
                </c:pt>
                <c:pt idx="484">
                  <c:v>8.35</c:v>
                </c:pt>
                <c:pt idx="485">
                  <c:v>8.35</c:v>
                </c:pt>
                <c:pt idx="486">
                  <c:v>8.5060000000000002</c:v>
                </c:pt>
                <c:pt idx="487">
                  <c:v>8.8209999999999997</c:v>
                </c:pt>
                <c:pt idx="488">
                  <c:v>8.98</c:v>
                </c:pt>
                <c:pt idx="489">
                  <c:v>9.14</c:v>
                </c:pt>
                <c:pt idx="490">
                  <c:v>9.14</c:v>
                </c:pt>
                <c:pt idx="491">
                  <c:v>9.14</c:v>
                </c:pt>
                <c:pt idx="492">
                  <c:v>9.14</c:v>
                </c:pt>
                <c:pt idx="493">
                  <c:v>8.98</c:v>
                </c:pt>
                <c:pt idx="494">
                  <c:v>8.8209999999999997</c:v>
                </c:pt>
                <c:pt idx="495">
                  <c:v>8.6630000000000003</c:v>
                </c:pt>
                <c:pt idx="496">
                  <c:v>8.6630000000000003</c:v>
                </c:pt>
                <c:pt idx="497">
                  <c:v>8.5060000000000002</c:v>
                </c:pt>
                <c:pt idx="498">
                  <c:v>8.5060000000000002</c:v>
                </c:pt>
                <c:pt idx="499">
                  <c:v>8.35</c:v>
                </c:pt>
                <c:pt idx="500">
                  <c:v>8.35</c:v>
                </c:pt>
                <c:pt idx="501">
                  <c:v>8.1950000000000003</c:v>
                </c:pt>
                <c:pt idx="502">
                  <c:v>8.1950000000000003</c:v>
                </c:pt>
                <c:pt idx="503">
                  <c:v>8.1950000000000003</c:v>
                </c:pt>
                <c:pt idx="504">
                  <c:v>8.0410000000000004</c:v>
                </c:pt>
                <c:pt idx="505">
                  <c:v>8.0410000000000004</c:v>
                </c:pt>
                <c:pt idx="506">
                  <c:v>8.0410000000000004</c:v>
                </c:pt>
                <c:pt idx="507">
                  <c:v>7.8890000000000002</c:v>
                </c:pt>
                <c:pt idx="508">
                  <c:v>7.8890000000000002</c:v>
                </c:pt>
                <c:pt idx="509">
                  <c:v>7.8890000000000002</c:v>
                </c:pt>
                <c:pt idx="510">
                  <c:v>7.8890000000000002</c:v>
                </c:pt>
                <c:pt idx="511">
                  <c:v>7.8890000000000002</c:v>
                </c:pt>
                <c:pt idx="512">
                  <c:v>7.8890000000000002</c:v>
                </c:pt>
                <c:pt idx="513">
                  <c:v>7.8890000000000002</c:v>
                </c:pt>
                <c:pt idx="514">
                  <c:v>7.8890000000000002</c:v>
                </c:pt>
                <c:pt idx="515">
                  <c:v>7.8890000000000002</c:v>
                </c:pt>
                <c:pt idx="516">
                  <c:v>8.0410000000000004</c:v>
                </c:pt>
                <c:pt idx="517">
                  <c:v>8.8209999999999997</c:v>
                </c:pt>
                <c:pt idx="518">
                  <c:v>9.3010000000000002</c:v>
                </c:pt>
                <c:pt idx="519">
                  <c:v>9.7910000000000004</c:v>
                </c:pt>
                <c:pt idx="520">
                  <c:v>9.3010000000000002</c:v>
                </c:pt>
                <c:pt idx="521">
                  <c:v>9.4629999999999992</c:v>
                </c:pt>
                <c:pt idx="522">
                  <c:v>9.6270000000000007</c:v>
                </c:pt>
                <c:pt idx="523">
                  <c:v>9.4629999999999992</c:v>
                </c:pt>
                <c:pt idx="524">
                  <c:v>9.4629999999999992</c:v>
                </c:pt>
                <c:pt idx="525">
                  <c:v>9.4629999999999992</c:v>
                </c:pt>
                <c:pt idx="526">
                  <c:v>9.4629999999999992</c:v>
                </c:pt>
                <c:pt idx="527">
                  <c:v>9.4629999999999992</c:v>
                </c:pt>
                <c:pt idx="528">
                  <c:v>9.4629999999999992</c:v>
                </c:pt>
                <c:pt idx="529">
                  <c:v>9.4629999999999992</c:v>
                </c:pt>
                <c:pt idx="530">
                  <c:v>9.4629999999999992</c:v>
                </c:pt>
                <c:pt idx="531">
                  <c:v>9.4629999999999992</c:v>
                </c:pt>
                <c:pt idx="532">
                  <c:v>9.9570000000000007</c:v>
                </c:pt>
                <c:pt idx="533">
                  <c:v>9.9570000000000007</c:v>
                </c:pt>
                <c:pt idx="534">
                  <c:v>9.9570000000000007</c:v>
                </c:pt>
                <c:pt idx="535">
                  <c:v>9.7910000000000004</c:v>
                </c:pt>
                <c:pt idx="536">
                  <c:v>9.7910000000000004</c:v>
                </c:pt>
                <c:pt idx="537">
                  <c:v>9.6270000000000007</c:v>
                </c:pt>
                <c:pt idx="538">
                  <c:v>9.6270000000000007</c:v>
                </c:pt>
                <c:pt idx="539">
                  <c:v>9.6270000000000007</c:v>
                </c:pt>
                <c:pt idx="540">
                  <c:v>9.6270000000000007</c:v>
                </c:pt>
                <c:pt idx="541">
                  <c:v>9.4629999999999992</c:v>
                </c:pt>
                <c:pt idx="542">
                  <c:v>9.3010000000000002</c:v>
                </c:pt>
                <c:pt idx="543">
                  <c:v>9.14</c:v>
                </c:pt>
                <c:pt idx="544">
                  <c:v>0</c:v>
                </c:pt>
                <c:pt idx="545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8.1950000000000003</c:v>
                </c:pt>
                <c:pt idx="820">
                  <c:v>8.1950000000000003</c:v>
                </c:pt>
                <c:pt idx="821">
                  <c:v>7.8890000000000002</c:v>
                </c:pt>
                <c:pt idx="822">
                  <c:v>7.2889999999999997</c:v>
                </c:pt>
                <c:pt idx="823">
                  <c:v>7.1420000000000003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8.98</c:v>
                </c:pt>
                <c:pt idx="1164">
                  <c:v>13.108000000000001</c:v>
                </c:pt>
                <c:pt idx="1165">
                  <c:v>13.108000000000001</c:v>
                </c:pt>
                <c:pt idx="1166">
                  <c:v>10.971</c:v>
                </c:pt>
                <c:pt idx="1167">
                  <c:v>8.8209999999999997</c:v>
                </c:pt>
                <c:pt idx="1168">
                  <c:v>13.108000000000001</c:v>
                </c:pt>
                <c:pt idx="1169">
                  <c:v>11.317</c:v>
                </c:pt>
                <c:pt idx="1170">
                  <c:v>15.776999999999999</c:v>
                </c:pt>
                <c:pt idx="1171">
                  <c:v>34.570999999999998</c:v>
                </c:pt>
                <c:pt idx="1172">
                  <c:v>16.172999999999998</c:v>
                </c:pt>
                <c:pt idx="1173">
                  <c:v>21.428999999999998</c:v>
                </c:pt>
                <c:pt idx="1174">
                  <c:v>34.307000000000002</c:v>
                </c:pt>
                <c:pt idx="1175">
                  <c:v>20.550999999999998</c:v>
                </c:pt>
                <c:pt idx="1176">
                  <c:v>16.172999999999998</c:v>
                </c:pt>
                <c:pt idx="1177">
                  <c:v>24.376999999999999</c:v>
                </c:pt>
                <c:pt idx="1178">
                  <c:v>32.22</c:v>
                </c:pt>
                <c:pt idx="1179">
                  <c:v>29.931999999999999</c:v>
                </c:pt>
                <c:pt idx="1180">
                  <c:v>23.684000000000001</c:v>
                </c:pt>
                <c:pt idx="1181">
                  <c:v>13.478</c:v>
                </c:pt>
                <c:pt idx="1182">
                  <c:v>11.492000000000001</c:v>
                </c:pt>
                <c:pt idx="1183">
                  <c:v>10.629</c:v>
                </c:pt>
                <c:pt idx="1184">
                  <c:v>9.7910000000000004</c:v>
                </c:pt>
                <c:pt idx="1185">
                  <c:v>9.9570000000000007</c:v>
                </c:pt>
                <c:pt idx="1186">
                  <c:v>9.4629999999999992</c:v>
                </c:pt>
                <c:pt idx="1187">
                  <c:v>9.3010000000000002</c:v>
                </c:pt>
                <c:pt idx="1188">
                  <c:v>10.971</c:v>
                </c:pt>
                <c:pt idx="1189">
                  <c:v>10.291</c:v>
                </c:pt>
                <c:pt idx="1190">
                  <c:v>9.6270000000000007</c:v>
                </c:pt>
                <c:pt idx="1191">
                  <c:v>9.14</c:v>
                </c:pt>
                <c:pt idx="1192">
                  <c:v>8.98</c:v>
                </c:pt>
                <c:pt idx="1193">
                  <c:v>8.8209999999999997</c:v>
                </c:pt>
                <c:pt idx="1194">
                  <c:v>8.5060000000000002</c:v>
                </c:pt>
                <c:pt idx="1195">
                  <c:v>8.1950000000000003</c:v>
                </c:pt>
                <c:pt idx="1196">
                  <c:v>8.0410000000000004</c:v>
                </c:pt>
                <c:pt idx="1197">
                  <c:v>7.8890000000000002</c:v>
                </c:pt>
                <c:pt idx="1198">
                  <c:v>7.8890000000000002</c:v>
                </c:pt>
                <c:pt idx="1199">
                  <c:v>7.7370000000000001</c:v>
                </c:pt>
                <c:pt idx="1200">
                  <c:v>7.7370000000000001</c:v>
                </c:pt>
                <c:pt idx="1201">
                  <c:v>7.7370000000000001</c:v>
                </c:pt>
                <c:pt idx="1202">
                  <c:v>7.7370000000000001</c:v>
                </c:pt>
                <c:pt idx="1203">
                  <c:v>23.225999999999999</c:v>
                </c:pt>
                <c:pt idx="1204">
                  <c:v>21.209</c:v>
                </c:pt>
                <c:pt idx="1205">
                  <c:v>16.573</c:v>
                </c:pt>
                <c:pt idx="1206">
                  <c:v>11.843999999999999</c:v>
                </c:pt>
                <c:pt idx="1207">
                  <c:v>13.851000000000001</c:v>
                </c:pt>
                <c:pt idx="1208">
                  <c:v>11.492000000000001</c:v>
                </c:pt>
                <c:pt idx="1209">
                  <c:v>10.971</c:v>
                </c:pt>
                <c:pt idx="1210">
                  <c:v>9.9570000000000007</c:v>
                </c:pt>
                <c:pt idx="1211">
                  <c:v>9.7910000000000004</c:v>
                </c:pt>
                <c:pt idx="1212">
                  <c:v>9.4629999999999992</c:v>
                </c:pt>
                <c:pt idx="1213">
                  <c:v>9.14</c:v>
                </c:pt>
                <c:pt idx="1214">
                  <c:v>9.7910000000000004</c:v>
                </c:pt>
                <c:pt idx="1215">
                  <c:v>8.6630000000000003</c:v>
                </c:pt>
                <c:pt idx="1216">
                  <c:v>8.6630000000000003</c:v>
                </c:pt>
                <c:pt idx="1217">
                  <c:v>9.14</c:v>
                </c:pt>
                <c:pt idx="1218">
                  <c:v>8.8209999999999997</c:v>
                </c:pt>
                <c:pt idx="1219">
                  <c:v>8.6630000000000003</c:v>
                </c:pt>
                <c:pt idx="1220">
                  <c:v>8.5060000000000002</c:v>
                </c:pt>
                <c:pt idx="1221">
                  <c:v>8.1950000000000003</c:v>
                </c:pt>
                <c:pt idx="1222">
                  <c:v>8.1950000000000003</c:v>
                </c:pt>
                <c:pt idx="1223">
                  <c:v>8.0410000000000004</c:v>
                </c:pt>
                <c:pt idx="1224">
                  <c:v>7.8890000000000002</c:v>
                </c:pt>
                <c:pt idx="1225">
                  <c:v>7.8890000000000002</c:v>
                </c:pt>
                <c:pt idx="1226">
                  <c:v>7.7370000000000001</c:v>
                </c:pt>
                <c:pt idx="1227">
                  <c:v>7.7370000000000001</c:v>
                </c:pt>
                <c:pt idx="1228">
                  <c:v>7.7370000000000001</c:v>
                </c:pt>
                <c:pt idx="1229">
                  <c:v>7.5869999999999997</c:v>
                </c:pt>
                <c:pt idx="1230">
                  <c:v>7.5869999999999997</c:v>
                </c:pt>
                <c:pt idx="1231">
                  <c:v>7.5869999999999997</c:v>
                </c:pt>
                <c:pt idx="1232">
                  <c:v>7.5869999999999997</c:v>
                </c:pt>
                <c:pt idx="1233">
                  <c:v>7.4370000000000003</c:v>
                </c:pt>
                <c:pt idx="1234">
                  <c:v>7.4370000000000003</c:v>
                </c:pt>
                <c:pt idx="1235">
                  <c:v>7.4370000000000003</c:v>
                </c:pt>
                <c:pt idx="1236">
                  <c:v>7.4370000000000003</c:v>
                </c:pt>
                <c:pt idx="1237">
                  <c:v>7.2889999999999997</c:v>
                </c:pt>
                <c:pt idx="1238">
                  <c:v>7.2889999999999997</c:v>
                </c:pt>
                <c:pt idx="1239">
                  <c:v>7.2889999999999997</c:v>
                </c:pt>
                <c:pt idx="1240">
                  <c:v>7.2889999999999997</c:v>
                </c:pt>
                <c:pt idx="1241">
                  <c:v>7.2889999999999997</c:v>
                </c:pt>
                <c:pt idx="1242">
                  <c:v>7.1420000000000003</c:v>
                </c:pt>
                <c:pt idx="1243">
                  <c:v>7.1420000000000003</c:v>
                </c:pt>
                <c:pt idx="1244">
                  <c:v>6.9960000000000004</c:v>
                </c:pt>
                <c:pt idx="1245">
                  <c:v>6.9960000000000004</c:v>
                </c:pt>
                <c:pt idx="1246">
                  <c:v>6.851</c:v>
                </c:pt>
                <c:pt idx="1430">
                  <c:v>0</c:v>
                </c:pt>
                <c:pt idx="1431">
                  <c:v>26.26</c:v>
                </c:pt>
                <c:pt idx="1432">
                  <c:v>8.98</c:v>
                </c:pt>
                <c:pt idx="1433">
                  <c:v>7.8890000000000002</c:v>
                </c:pt>
                <c:pt idx="1434">
                  <c:v>7.5869999999999997</c:v>
                </c:pt>
                <c:pt idx="1435">
                  <c:v>7.5869999999999997</c:v>
                </c:pt>
                <c:pt idx="1436">
                  <c:v>7.1420000000000003</c:v>
                </c:pt>
                <c:pt idx="1437">
                  <c:v>29.931999999999999</c:v>
                </c:pt>
                <c:pt idx="1438">
                  <c:v>40.014000000000003</c:v>
                </c:pt>
                <c:pt idx="1439">
                  <c:v>17.588999999999999</c:v>
                </c:pt>
                <c:pt idx="1440">
                  <c:v>11.317</c:v>
                </c:pt>
                <c:pt idx="1441">
                  <c:v>10.122999999999999</c:v>
                </c:pt>
                <c:pt idx="1442">
                  <c:v>9.4629999999999992</c:v>
                </c:pt>
                <c:pt idx="1443">
                  <c:v>8.8209999999999997</c:v>
                </c:pt>
                <c:pt idx="1444">
                  <c:v>8.5060000000000002</c:v>
                </c:pt>
                <c:pt idx="1445">
                  <c:v>8.35</c:v>
                </c:pt>
                <c:pt idx="1446">
                  <c:v>10.971</c:v>
                </c:pt>
                <c:pt idx="1447">
                  <c:v>26.021999999999998</c:v>
                </c:pt>
                <c:pt idx="1448">
                  <c:v>10.971</c:v>
                </c:pt>
                <c:pt idx="1449">
                  <c:v>11.667</c:v>
                </c:pt>
                <c:pt idx="1450">
                  <c:v>9.9570000000000007</c:v>
                </c:pt>
                <c:pt idx="1451">
                  <c:v>9.14</c:v>
                </c:pt>
                <c:pt idx="1452">
                  <c:v>8.8209999999999997</c:v>
                </c:pt>
                <c:pt idx="1453">
                  <c:v>8.5060000000000002</c:v>
                </c:pt>
                <c:pt idx="1454">
                  <c:v>8.5060000000000002</c:v>
                </c:pt>
                <c:pt idx="1455">
                  <c:v>8.1950000000000003</c:v>
                </c:pt>
                <c:pt idx="1456">
                  <c:v>8.0410000000000004</c:v>
                </c:pt>
                <c:pt idx="1457">
                  <c:v>7.8890000000000002</c:v>
                </c:pt>
                <c:pt idx="1458">
                  <c:v>7.8890000000000002</c:v>
                </c:pt>
                <c:pt idx="1459">
                  <c:v>7.7370000000000001</c:v>
                </c:pt>
                <c:pt idx="1460">
                  <c:v>7.5869999999999997</c:v>
                </c:pt>
                <c:pt idx="1461">
                  <c:v>7.5869999999999997</c:v>
                </c:pt>
                <c:pt idx="1462">
                  <c:v>7.5869999999999997</c:v>
                </c:pt>
                <c:pt idx="1463">
                  <c:v>7.5869999999999997</c:v>
                </c:pt>
                <c:pt idx="1464">
                  <c:v>7.4370000000000003</c:v>
                </c:pt>
                <c:pt idx="1465">
                  <c:v>7.4370000000000003</c:v>
                </c:pt>
                <c:pt idx="1466">
                  <c:v>7.4370000000000003</c:v>
                </c:pt>
                <c:pt idx="1467">
                  <c:v>7.2889999999999997</c:v>
                </c:pt>
                <c:pt idx="1468">
                  <c:v>7.2889999999999997</c:v>
                </c:pt>
                <c:pt idx="1469">
                  <c:v>7.1420000000000003</c:v>
                </c:pt>
                <c:pt idx="1470">
                  <c:v>7.1420000000000003</c:v>
                </c:pt>
                <c:pt idx="1471">
                  <c:v>6.9960000000000004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8.35</c:v>
                </c:pt>
                <c:pt idx="1542">
                  <c:v>8.8209999999999997</c:v>
                </c:pt>
                <c:pt idx="1543">
                  <c:v>8.1950000000000003</c:v>
                </c:pt>
                <c:pt idx="1544">
                  <c:v>8.1950000000000003</c:v>
                </c:pt>
                <c:pt idx="1545">
                  <c:v>8.0410000000000004</c:v>
                </c:pt>
                <c:pt idx="1546">
                  <c:v>7.7370000000000001</c:v>
                </c:pt>
                <c:pt idx="1547">
                  <c:v>8.1950000000000003</c:v>
                </c:pt>
                <c:pt idx="1548">
                  <c:v>8.5060000000000002</c:v>
                </c:pt>
                <c:pt idx="1549">
                  <c:v>8.0410000000000004</c:v>
                </c:pt>
                <c:pt idx="1550">
                  <c:v>7.8890000000000002</c:v>
                </c:pt>
                <c:pt idx="1551">
                  <c:v>8.0410000000000004</c:v>
                </c:pt>
                <c:pt idx="1552">
                  <c:v>8.0410000000000004</c:v>
                </c:pt>
                <c:pt idx="1553">
                  <c:v>7.8890000000000002</c:v>
                </c:pt>
                <c:pt idx="1554">
                  <c:v>7.8890000000000002</c:v>
                </c:pt>
                <c:pt idx="1555">
                  <c:v>11.143000000000001</c:v>
                </c:pt>
                <c:pt idx="1556">
                  <c:v>13.664</c:v>
                </c:pt>
                <c:pt idx="1557">
                  <c:v>10.629</c:v>
                </c:pt>
                <c:pt idx="1558">
                  <c:v>10.459</c:v>
                </c:pt>
                <c:pt idx="1559">
                  <c:v>24.609000000000002</c:v>
                </c:pt>
                <c:pt idx="1560">
                  <c:v>30.940999999999999</c:v>
                </c:pt>
                <c:pt idx="1561">
                  <c:v>14.61</c:v>
                </c:pt>
                <c:pt idx="1562">
                  <c:v>26.021999999999998</c:v>
                </c:pt>
                <c:pt idx="1563">
                  <c:v>17.384</c:v>
                </c:pt>
                <c:pt idx="1564">
                  <c:v>12.021000000000001</c:v>
                </c:pt>
                <c:pt idx="1565">
                  <c:v>10.971</c:v>
                </c:pt>
                <c:pt idx="1566">
                  <c:v>9.7910000000000004</c:v>
                </c:pt>
                <c:pt idx="1567">
                  <c:v>9.3010000000000002</c:v>
                </c:pt>
                <c:pt idx="1568">
                  <c:v>8.98</c:v>
                </c:pt>
                <c:pt idx="1569">
                  <c:v>8.6630000000000003</c:v>
                </c:pt>
                <c:pt idx="1570">
                  <c:v>8.5060000000000002</c:v>
                </c:pt>
                <c:pt idx="1571">
                  <c:v>8.35</c:v>
                </c:pt>
                <c:pt idx="1572">
                  <c:v>8.1950000000000003</c:v>
                </c:pt>
                <c:pt idx="1573">
                  <c:v>8.35</c:v>
                </c:pt>
                <c:pt idx="1574">
                  <c:v>8.35</c:v>
                </c:pt>
                <c:pt idx="1575">
                  <c:v>8.1950000000000003</c:v>
                </c:pt>
                <c:pt idx="1576">
                  <c:v>8.0410000000000004</c:v>
                </c:pt>
                <c:pt idx="1577">
                  <c:v>8.0410000000000004</c:v>
                </c:pt>
                <c:pt idx="1578">
                  <c:v>8.1950000000000003</c:v>
                </c:pt>
                <c:pt idx="1579">
                  <c:v>8.35</c:v>
                </c:pt>
                <c:pt idx="1580">
                  <c:v>8.6630000000000003</c:v>
                </c:pt>
                <c:pt idx="1581">
                  <c:v>8.5060000000000002</c:v>
                </c:pt>
                <c:pt idx="1582">
                  <c:v>8.5060000000000002</c:v>
                </c:pt>
                <c:pt idx="1583">
                  <c:v>9.3010000000000002</c:v>
                </c:pt>
                <c:pt idx="1584">
                  <c:v>8.6630000000000003</c:v>
                </c:pt>
                <c:pt idx="1585">
                  <c:v>8.35</c:v>
                </c:pt>
                <c:pt idx="1586">
                  <c:v>8.1950000000000003</c:v>
                </c:pt>
                <c:pt idx="1587">
                  <c:v>8.0410000000000004</c:v>
                </c:pt>
                <c:pt idx="1588">
                  <c:v>8.0410000000000004</c:v>
                </c:pt>
                <c:pt idx="1589">
                  <c:v>7.8890000000000002</c:v>
                </c:pt>
                <c:pt idx="1590">
                  <c:v>7.8890000000000002</c:v>
                </c:pt>
                <c:pt idx="1591">
                  <c:v>11.667</c:v>
                </c:pt>
                <c:pt idx="1592">
                  <c:v>18.209</c:v>
                </c:pt>
                <c:pt idx="1593">
                  <c:v>10.971</c:v>
                </c:pt>
                <c:pt idx="1594">
                  <c:v>10.798999999999999</c:v>
                </c:pt>
                <c:pt idx="1595">
                  <c:v>10.459</c:v>
                </c:pt>
                <c:pt idx="1596">
                  <c:v>9.6270000000000007</c:v>
                </c:pt>
                <c:pt idx="1597">
                  <c:v>9.3010000000000002</c:v>
                </c:pt>
                <c:pt idx="1598">
                  <c:v>8.98</c:v>
                </c:pt>
                <c:pt idx="1599">
                  <c:v>8.8209999999999997</c:v>
                </c:pt>
                <c:pt idx="1600">
                  <c:v>8.98</c:v>
                </c:pt>
                <c:pt idx="1601">
                  <c:v>9.3010000000000002</c:v>
                </c:pt>
                <c:pt idx="1602">
                  <c:v>9.3010000000000002</c:v>
                </c:pt>
                <c:pt idx="1603">
                  <c:v>8.8209999999999997</c:v>
                </c:pt>
                <c:pt idx="1604">
                  <c:v>8.5060000000000002</c:v>
                </c:pt>
                <c:pt idx="1605">
                  <c:v>8.35</c:v>
                </c:pt>
                <c:pt idx="1606">
                  <c:v>8.35</c:v>
                </c:pt>
                <c:pt idx="1607">
                  <c:v>8.1950000000000003</c:v>
                </c:pt>
                <c:pt idx="1608">
                  <c:v>8.0410000000000004</c:v>
                </c:pt>
                <c:pt idx="1609">
                  <c:v>8.0410000000000004</c:v>
                </c:pt>
                <c:pt idx="1610">
                  <c:v>8.0410000000000004</c:v>
                </c:pt>
                <c:pt idx="1611">
                  <c:v>8.0410000000000004</c:v>
                </c:pt>
                <c:pt idx="1612">
                  <c:v>8.0410000000000004</c:v>
                </c:pt>
                <c:pt idx="1613">
                  <c:v>8.0410000000000004</c:v>
                </c:pt>
                <c:pt idx="1614">
                  <c:v>8.0410000000000004</c:v>
                </c:pt>
                <c:pt idx="1615">
                  <c:v>7.8890000000000002</c:v>
                </c:pt>
                <c:pt idx="1616">
                  <c:v>7.8890000000000002</c:v>
                </c:pt>
                <c:pt idx="1617">
                  <c:v>7.8890000000000002</c:v>
                </c:pt>
                <c:pt idx="1618">
                  <c:v>7.8890000000000002</c:v>
                </c:pt>
                <c:pt idx="1619">
                  <c:v>7.8890000000000002</c:v>
                </c:pt>
                <c:pt idx="1620">
                  <c:v>7.8890000000000002</c:v>
                </c:pt>
                <c:pt idx="1621">
                  <c:v>7.7370000000000001</c:v>
                </c:pt>
                <c:pt idx="1622">
                  <c:v>7.7370000000000001</c:v>
                </c:pt>
                <c:pt idx="1623">
                  <c:v>7.7370000000000001</c:v>
                </c:pt>
                <c:pt idx="1624">
                  <c:v>7.5869999999999997</c:v>
                </c:pt>
                <c:pt idx="1625">
                  <c:v>7.5869999999999997</c:v>
                </c:pt>
                <c:pt idx="1626">
                  <c:v>7.5869999999999997</c:v>
                </c:pt>
                <c:pt idx="1627">
                  <c:v>7.5869999999999997</c:v>
                </c:pt>
                <c:pt idx="1628">
                  <c:v>7.4370000000000003</c:v>
                </c:pt>
                <c:pt idx="1629">
                  <c:v>7.4370000000000003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20.77</c:v>
                </c:pt>
                <c:pt idx="1811">
                  <c:v>8.98</c:v>
                </c:pt>
                <c:pt idx="1812">
                  <c:v>8.35</c:v>
                </c:pt>
                <c:pt idx="1813">
                  <c:v>12.38</c:v>
                </c:pt>
                <c:pt idx="1814">
                  <c:v>9.7910000000000004</c:v>
                </c:pt>
                <c:pt idx="1815">
                  <c:v>10.122999999999999</c:v>
                </c:pt>
                <c:pt idx="1816">
                  <c:v>18.417000000000002</c:v>
                </c:pt>
                <c:pt idx="1817">
                  <c:v>11.492000000000001</c:v>
                </c:pt>
                <c:pt idx="1818">
                  <c:v>38.625</c:v>
                </c:pt>
                <c:pt idx="1819">
                  <c:v>25.312000000000001</c:v>
                </c:pt>
                <c:pt idx="1820">
                  <c:v>37.255000000000003</c:v>
                </c:pt>
                <c:pt idx="1821">
                  <c:v>30.940999999999999</c:v>
                </c:pt>
                <c:pt idx="1822">
                  <c:v>16.975999999999999</c:v>
                </c:pt>
                <c:pt idx="1823">
                  <c:v>16.573</c:v>
                </c:pt>
                <c:pt idx="1824">
                  <c:v>12.923999999999999</c:v>
                </c:pt>
                <c:pt idx="1825">
                  <c:v>13.664</c:v>
                </c:pt>
                <c:pt idx="1826">
                  <c:v>10.798999999999999</c:v>
                </c:pt>
                <c:pt idx="1827">
                  <c:v>9.7910000000000004</c:v>
                </c:pt>
                <c:pt idx="1828">
                  <c:v>9.4629999999999992</c:v>
                </c:pt>
                <c:pt idx="1829">
                  <c:v>9.14</c:v>
                </c:pt>
                <c:pt idx="1830">
                  <c:v>8.98</c:v>
                </c:pt>
                <c:pt idx="1831">
                  <c:v>8.98</c:v>
                </c:pt>
                <c:pt idx="1832">
                  <c:v>8.8209999999999997</c:v>
                </c:pt>
                <c:pt idx="1833">
                  <c:v>8.5060000000000002</c:v>
                </c:pt>
                <c:pt idx="1834">
                  <c:v>8.35</c:v>
                </c:pt>
                <c:pt idx="1835">
                  <c:v>8.35</c:v>
                </c:pt>
                <c:pt idx="1836">
                  <c:v>8.1950000000000003</c:v>
                </c:pt>
                <c:pt idx="1837">
                  <c:v>8.0410000000000004</c:v>
                </c:pt>
                <c:pt idx="1838">
                  <c:v>7.8890000000000002</c:v>
                </c:pt>
                <c:pt idx="1839">
                  <c:v>7.8890000000000002</c:v>
                </c:pt>
                <c:pt idx="1840">
                  <c:v>7.7370000000000001</c:v>
                </c:pt>
                <c:pt idx="1841">
                  <c:v>7.8890000000000002</c:v>
                </c:pt>
                <c:pt idx="1842">
                  <c:v>7.7370000000000001</c:v>
                </c:pt>
                <c:pt idx="1843">
                  <c:v>7.7370000000000001</c:v>
                </c:pt>
                <c:pt idx="1844">
                  <c:v>7.7370000000000001</c:v>
                </c:pt>
                <c:pt idx="1845">
                  <c:v>7.7370000000000001</c:v>
                </c:pt>
                <c:pt idx="1846">
                  <c:v>7.7370000000000001</c:v>
                </c:pt>
                <c:pt idx="1847">
                  <c:v>7.7370000000000001</c:v>
                </c:pt>
                <c:pt idx="1848">
                  <c:v>7.5869999999999997</c:v>
                </c:pt>
                <c:pt idx="1849">
                  <c:v>7.5869999999999997</c:v>
                </c:pt>
                <c:pt idx="1850">
                  <c:v>7.5869999999999997</c:v>
                </c:pt>
                <c:pt idx="1851">
                  <c:v>7.5869999999999997</c:v>
                </c:pt>
                <c:pt idx="1852">
                  <c:v>7.5869999999999997</c:v>
                </c:pt>
                <c:pt idx="1853">
                  <c:v>7.5869999999999997</c:v>
                </c:pt>
                <c:pt idx="1854">
                  <c:v>7.4370000000000003</c:v>
                </c:pt>
                <c:pt idx="1855">
                  <c:v>7.2889999999999997</c:v>
                </c:pt>
                <c:pt idx="1856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8.35</c:v>
                </c:pt>
                <c:pt idx="1911">
                  <c:v>8.1950000000000003</c:v>
                </c:pt>
                <c:pt idx="1912">
                  <c:v>8.0410000000000004</c:v>
                </c:pt>
                <c:pt idx="1913">
                  <c:v>7.8890000000000002</c:v>
                </c:pt>
                <c:pt idx="1914">
                  <c:v>7.7370000000000001</c:v>
                </c:pt>
                <c:pt idx="1915">
                  <c:v>7.5869999999999997</c:v>
                </c:pt>
                <c:pt idx="1916">
                  <c:v>7.5869999999999997</c:v>
                </c:pt>
                <c:pt idx="1917">
                  <c:v>7.5869999999999997</c:v>
                </c:pt>
                <c:pt idx="1918">
                  <c:v>9.4629999999999992</c:v>
                </c:pt>
                <c:pt idx="1919">
                  <c:v>28.196000000000002</c:v>
                </c:pt>
                <c:pt idx="1920">
                  <c:v>19.687000000000001</c:v>
                </c:pt>
                <c:pt idx="1921">
                  <c:v>10.459</c:v>
                </c:pt>
                <c:pt idx="1922">
                  <c:v>9.4629999999999992</c:v>
                </c:pt>
                <c:pt idx="1923">
                  <c:v>16.372</c:v>
                </c:pt>
                <c:pt idx="1924">
                  <c:v>14.04</c:v>
                </c:pt>
                <c:pt idx="1925">
                  <c:v>12.021000000000001</c:v>
                </c:pt>
                <c:pt idx="1926">
                  <c:v>12.38</c:v>
                </c:pt>
                <c:pt idx="1927">
                  <c:v>11.843999999999999</c:v>
                </c:pt>
                <c:pt idx="1928">
                  <c:v>10.122999999999999</c:v>
                </c:pt>
                <c:pt idx="1929">
                  <c:v>9.14</c:v>
                </c:pt>
                <c:pt idx="1930">
                  <c:v>8.8209999999999997</c:v>
                </c:pt>
                <c:pt idx="1931">
                  <c:v>8.6630000000000003</c:v>
                </c:pt>
                <c:pt idx="1932">
                  <c:v>8.35</c:v>
                </c:pt>
                <c:pt idx="1933">
                  <c:v>8.1950000000000003</c:v>
                </c:pt>
                <c:pt idx="1934">
                  <c:v>8.1950000000000003</c:v>
                </c:pt>
                <c:pt idx="1935">
                  <c:v>8.0410000000000004</c:v>
                </c:pt>
                <c:pt idx="1936">
                  <c:v>8.0410000000000004</c:v>
                </c:pt>
                <c:pt idx="1937">
                  <c:v>7.8890000000000002</c:v>
                </c:pt>
                <c:pt idx="1938">
                  <c:v>7.8890000000000002</c:v>
                </c:pt>
                <c:pt idx="1939">
                  <c:v>7.8890000000000002</c:v>
                </c:pt>
                <c:pt idx="1940">
                  <c:v>7.8890000000000002</c:v>
                </c:pt>
                <c:pt idx="1941">
                  <c:v>7.8890000000000002</c:v>
                </c:pt>
                <c:pt idx="1942">
                  <c:v>7.7370000000000001</c:v>
                </c:pt>
                <c:pt idx="1943">
                  <c:v>7.7370000000000001</c:v>
                </c:pt>
                <c:pt idx="1944">
                  <c:v>7.7370000000000001</c:v>
                </c:pt>
                <c:pt idx="1945">
                  <c:v>7.7370000000000001</c:v>
                </c:pt>
                <c:pt idx="1946">
                  <c:v>7.5869999999999997</c:v>
                </c:pt>
                <c:pt idx="1947">
                  <c:v>7.5869999999999997</c:v>
                </c:pt>
                <c:pt idx="1948">
                  <c:v>7.5869999999999997</c:v>
                </c:pt>
                <c:pt idx="1949">
                  <c:v>7.5869999999999997</c:v>
                </c:pt>
                <c:pt idx="1950">
                  <c:v>7.4370000000000003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9.6270000000000007</c:v>
                </c:pt>
                <c:pt idx="2216">
                  <c:v>8.35</c:v>
                </c:pt>
                <c:pt idx="2217">
                  <c:v>7.8890000000000002</c:v>
                </c:pt>
                <c:pt idx="2218">
                  <c:v>7.7370000000000001</c:v>
                </c:pt>
                <c:pt idx="2219">
                  <c:v>7.5869999999999997</c:v>
                </c:pt>
                <c:pt idx="2220">
                  <c:v>7.1420000000000003</c:v>
                </c:pt>
                <c:pt idx="2221">
                  <c:v>6.5650000000000004</c:v>
                </c:pt>
                <c:pt idx="2222">
                  <c:v>6.0069999999999997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8.5060000000000002</c:v>
                </c:pt>
                <c:pt idx="2239">
                  <c:v>8.0410000000000004</c:v>
                </c:pt>
                <c:pt idx="2240">
                  <c:v>8.0410000000000004</c:v>
                </c:pt>
                <c:pt idx="2241">
                  <c:v>7.8890000000000002</c:v>
                </c:pt>
                <c:pt idx="2242">
                  <c:v>7.5869999999999997</c:v>
                </c:pt>
                <c:pt idx="2243">
                  <c:v>7.5869999999999997</c:v>
                </c:pt>
                <c:pt idx="2244">
                  <c:v>7.5869999999999997</c:v>
                </c:pt>
                <c:pt idx="2245">
                  <c:v>7.1420000000000003</c:v>
                </c:pt>
                <c:pt idx="2246">
                  <c:v>6.7080000000000002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15.974</c:v>
                </c:pt>
                <c:pt idx="2268">
                  <c:v>12.38</c:v>
                </c:pt>
                <c:pt idx="2269">
                  <c:v>8.1950000000000003</c:v>
                </c:pt>
                <c:pt idx="2270">
                  <c:v>8.1950000000000003</c:v>
                </c:pt>
                <c:pt idx="2271">
                  <c:v>7.8890000000000002</c:v>
                </c:pt>
                <c:pt idx="2272">
                  <c:v>7.8890000000000002</c:v>
                </c:pt>
                <c:pt idx="2273">
                  <c:v>7.7370000000000001</c:v>
                </c:pt>
                <c:pt idx="2274">
                  <c:v>11.492000000000001</c:v>
                </c:pt>
                <c:pt idx="2275">
                  <c:v>8.8209999999999997</c:v>
                </c:pt>
                <c:pt idx="2276">
                  <c:v>8.1950000000000003</c:v>
                </c:pt>
                <c:pt idx="2277">
                  <c:v>7.8890000000000002</c:v>
                </c:pt>
                <c:pt idx="2278">
                  <c:v>7.7370000000000001</c:v>
                </c:pt>
                <c:pt idx="2279">
                  <c:v>7.7370000000000001</c:v>
                </c:pt>
                <c:pt idx="2280">
                  <c:v>7.7370000000000001</c:v>
                </c:pt>
                <c:pt idx="2281">
                  <c:v>7.5869999999999997</c:v>
                </c:pt>
                <c:pt idx="2282">
                  <c:v>7.5869999999999997</c:v>
                </c:pt>
                <c:pt idx="2283">
                  <c:v>7.5869999999999997</c:v>
                </c:pt>
                <c:pt idx="2284">
                  <c:v>7.4370000000000003</c:v>
                </c:pt>
                <c:pt idx="2285">
                  <c:v>7.4370000000000003</c:v>
                </c:pt>
                <c:pt idx="2286">
                  <c:v>6.9960000000000004</c:v>
                </c:pt>
                <c:pt idx="2287">
                  <c:v>6.7080000000000002</c:v>
                </c:pt>
                <c:pt idx="2288">
                  <c:v>6.5650000000000004</c:v>
                </c:pt>
                <c:pt idx="2289">
                  <c:v>6.2839999999999998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8.35</c:v>
                </c:pt>
                <c:pt idx="2302">
                  <c:v>7.8890000000000002</c:v>
                </c:pt>
                <c:pt idx="2303">
                  <c:v>7.5869999999999997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9C-480B-B792-0381FE802A1B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CAWM!$V$3:$V$2559</c:f>
              <c:numCache>
                <c:formatCode>#,##0.000</c:formatCode>
                <c:ptCount val="2557"/>
                <c:pt idx="0">
                  <c:v>1.064630378535306E-6</c:v>
                </c:pt>
                <c:pt idx="1">
                  <c:v>1.0275053466706052E-3</c:v>
                </c:pt>
                <c:pt idx="2">
                  <c:v>2.7826503095303916E-3</c:v>
                </c:pt>
                <c:pt idx="3">
                  <c:v>7.8987206504980562E-3</c:v>
                </c:pt>
                <c:pt idx="4">
                  <c:v>2.5489072053899477E-2</c:v>
                </c:pt>
                <c:pt idx="5">
                  <c:v>4.558625492928281E-2</c:v>
                </c:pt>
                <c:pt idx="6">
                  <c:v>6.6422389015350608E-2</c:v>
                </c:pt>
                <c:pt idx="7">
                  <c:v>8.743786856093072E-2</c:v>
                </c:pt>
                <c:pt idx="8">
                  <c:v>0.10995623775007859</c:v>
                </c:pt>
                <c:pt idx="9">
                  <c:v>0.13501617912156394</c:v>
                </c:pt>
                <c:pt idx="10">
                  <c:v>0.29132119243436155</c:v>
                </c:pt>
                <c:pt idx="11">
                  <c:v>1.7881603210605286</c:v>
                </c:pt>
                <c:pt idx="12">
                  <c:v>2.1544797229549397</c:v>
                </c:pt>
                <c:pt idx="13">
                  <c:v>2.503167762637414</c:v>
                </c:pt>
                <c:pt idx="14">
                  <c:v>3.035185206387395</c:v>
                </c:pt>
                <c:pt idx="15">
                  <c:v>3.326934922403626</c:v>
                </c:pt>
                <c:pt idx="16">
                  <c:v>3.7024046354888349</c:v>
                </c:pt>
                <c:pt idx="17">
                  <c:v>4.8051819113045031</c:v>
                </c:pt>
                <c:pt idx="18">
                  <c:v>5.8330445568592006</c:v>
                </c:pt>
                <c:pt idx="19">
                  <c:v>6.2614298493186382</c:v>
                </c:pt>
                <c:pt idx="20">
                  <c:v>6.3681541326513722</c:v>
                </c:pt>
                <c:pt idx="21">
                  <c:v>6.7504941691860534</c:v>
                </c:pt>
                <c:pt idx="22">
                  <c:v>7.3597953915414625</c:v>
                </c:pt>
                <c:pt idx="23">
                  <c:v>8.9435526961764449</c:v>
                </c:pt>
                <c:pt idx="24">
                  <c:v>12.53233190835576</c:v>
                </c:pt>
                <c:pt idx="25">
                  <c:v>11.929524495626451</c:v>
                </c:pt>
                <c:pt idx="26">
                  <c:v>12.278812036863989</c:v>
                </c:pt>
                <c:pt idx="27">
                  <c:v>11.724629957793285</c:v>
                </c:pt>
                <c:pt idx="28">
                  <c:v>12.256520165049919</c:v>
                </c:pt>
                <c:pt idx="29">
                  <c:v>12.087419424583484</c:v>
                </c:pt>
                <c:pt idx="30">
                  <c:v>11.58276491635328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16.823641534684558</c:v>
                </c:pt>
                <c:pt idx="60">
                  <c:v>15.7175994117942</c:v>
                </c:pt>
                <c:pt idx="61">
                  <c:v>23.698111341895149</c:v>
                </c:pt>
                <c:pt idx="62">
                  <c:v>32.192836342836507</c:v>
                </c:pt>
                <c:pt idx="63">
                  <c:v>27.434713509282854</c:v>
                </c:pt>
                <c:pt idx="64">
                  <c:v>30.505646006580161</c:v>
                </c:pt>
                <c:pt idx="65">
                  <c:v>32.107120072865676</c:v>
                </c:pt>
                <c:pt idx="66">
                  <c:v>27.606331454956035</c:v>
                </c:pt>
                <c:pt idx="67">
                  <c:v>24.140704151797067</c:v>
                </c:pt>
                <c:pt idx="68">
                  <c:v>21.481028217288586</c:v>
                </c:pt>
                <c:pt idx="69">
                  <c:v>19.368634983788301</c:v>
                </c:pt>
                <c:pt idx="70">
                  <c:v>17.683842329309361</c:v>
                </c:pt>
                <c:pt idx="71">
                  <c:v>16.285302577414484</c:v>
                </c:pt>
                <c:pt idx="72">
                  <c:v>15.149931266094541</c:v>
                </c:pt>
                <c:pt idx="73">
                  <c:v>14.527050683912433</c:v>
                </c:pt>
                <c:pt idx="74">
                  <c:v>13.659320671229043</c:v>
                </c:pt>
                <c:pt idx="75">
                  <c:v>12.887244697229018</c:v>
                </c:pt>
                <c:pt idx="76">
                  <c:v>12.195030015557629</c:v>
                </c:pt>
                <c:pt idx="77">
                  <c:v>14.869738086929841</c:v>
                </c:pt>
                <c:pt idx="78">
                  <c:v>16.067425384867423</c:v>
                </c:pt>
                <c:pt idx="79">
                  <c:v>15.914713461051692</c:v>
                </c:pt>
                <c:pt idx="80">
                  <c:v>14.801831009405204</c:v>
                </c:pt>
                <c:pt idx="81">
                  <c:v>17.252836695705888</c:v>
                </c:pt>
                <c:pt idx="82">
                  <c:v>35.009099292041533</c:v>
                </c:pt>
                <c:pt idx="83">
                  <c:v>62.922838469332888</c:v>
                </c:pt>
                <c:pt idx="84">
                  <c:v>51.820640018628296</c:v>
                </c:pt>
                <c:pt idx="85">
                  <c:v>45.255720463110848</c:v>
                </c:pt>
                <c:pt idx="86">
                  <c:v>57.457308192351675</c:v>
                </c:pt>
                <c:pt idx="87">
                  <c:v>44.882911863730122</c:v>
                </c:pt>
                <c:pt idx="88">
                  <c:v>73.018314980198838</c:v>
                </c:pt>
                <c:pt idx="89">
                  <c:v>70.050807373532038</c:v>
                </c:pt>
                <c:pt idx="90">
                  <c:v>53.095680146173422</c:v>
                </c:pt>
                <c:pt idx="91">
                  <c:v>58.051963234730366</c:v>
                </c:pt>
                <c:pt idx="92">
                  <c:v>71.572420549776083</c:v>
                </c:pt>
                <c:pt idx="93">
                  <c:v>74.011106406853358</c:v>
                </c:pt>
                <c:pt idx="94">
                  <c:v>59.766890763816193</c:v>
                </c:pt>
                <c:pt idx="95">
                  <c:v>52.444561068335297</c:v>
                </c:pt>
                <c:pt idx="96">
                  <c:v>45.022181677802621</c:v>
                </c:pt>
                <c:pt idx="97">
                  <c:v>73.834873295652272</c:v>
                </c:pt>
                <c:pt idx="98">
                  <c:v>124.38785566158442</c:v>
                </c:pt>
                <c:pt idx="99">
                  <c:v>279.43037612604729</c:v>
                </c:pt>
                <c:pt idx="100">
                  <c:v>262.54040508043454</c:v>
                </c:pt>
                <c:pt idx="101">
                  <c:v>322.84241532623867</c:v>
                </c:pt>
                <c:pt idx="102">
                  <c:v>196.65220254243286</c:v>
                </c:pt>
                <c:pt idx="103">
                  <c:v>224.57958391890887</c:v>
                </c:pt>
                <c:pt idx="104">
                  <c:v>126.27071346712296</c:v>
                </c:pt>
                <c:pt idx="105">
                  <c:v>90.241760604680664</c:v>
                </c:pt>
                <c:pt idx="106">
                  <c:v>66.529771991112312</c:v>
                </c:pt>
                <c:pt idx="107">
                  <c:v>51.68080796890338</c:v>
                </c:pt>
                <c:pt idx="108">
                  <c:v>42.263982596564269</c:v>
                </c:pt>
                <c:pt idx="109">
                  <c:v>35.914803508148353</c:v>
                </c:pt>
                <c:pt idx="110">
                  <c:v>31.398235905549697</c:v>
                </c:pt>
                <c:pt idx="111">
                  <c:v>28.04221655886084</c:v>
                </c:pt>
                <c:pt idx="112">
                  <c:v>25.500498706832364</c:v>
                </c:pt>
                <c:pt idx="113">
                  <c:v>23.554971218191596</c:v>
                </c:pt>
                <c:pt idx="114">
                  <c:v>24.285523954537688</c:v>
                </c:pt>
                <c:pt idx="115">
                  <c:v>40.397963775098127</c:v>
                </c:pt>
                <c:pt idx="116">
                  <c:v>52.547731504484645</c:v>
                </c:pt>
                <c:pt idx="117">
                  <c:v>83.157502204298169</c:v>
                </c:pt>
                <c:pt idx="118">
                  <c:v>153.4768137582912</c:v>
                </c:pt>
                <c:pt idx="119">
                  <c:v>138.77580201460231</c:v>
                </c:pt>
                <c:pt idx="120">
                  <c:v>96.616416187634385</c:v>
                </c:pt>
                <c:pt idx="121">
                  <c:v>99.635207096784796</c:v>
                </c:pt>
                <c:pt idx="122">
                  <c:v>93.00308523154898</c:v>
                </c:pt>
                <c:pt idx="123">
                  <c:v>69.675319703701689</c:v>
                </c:pt>
                <c:pt idx="124">
                  <c:v>55.847009776815462</c:v>
                </c:pt>
                <c:pt idx="125">
                  <c:v>53.913646751741695</c:v>
                </c:pt>
                <c:pt idx="126">
                  <c:v>43.425391860334599</c:v>
                </c:pt>
                <c:pt idx="127">
                  <c:v>38.718320586271517</c:v>
                </c:pt>
                <c:pt idx="128">
                  <c:v>37.133879310724559</c:v>
                </c:pt>
                <c:pt idx="129">
                  <c:v>32.042080891271738</c:v>
                </c:pt>
                <c:pt idx="130">
                  <c:v>28.284495155240972</c:v>
                </c:pt>
                <c:pt idx="131">
                  <c:v>25.428558193554363</c:v>
                </c:pt>
                <c:pt idx="132">
                  <c:v>23.19274397789269</c:v>
                </c:pt>
                <c:pt idx="133">
                  <c:v>21.38878141190796</c:v>
                </c:pt>
                <c:pt idx="134">
                  <c:v>19.897617913246993</c:v>
                </c:pt>
                <c:pt idx="135">
                  <c:v>18.627743937033987</c:v>
                </c:pt>
                <c:pt idx="136">
                  <c:v>17.534318403453049</c:v>
                </c:pt>
                <c:pt idx="137">
                  <c:v>16.592403815907449</c:v>
                </c:pt>
                <c:pt idx="138">
                  <c:v>15.740369278484597</c:v>
                </c:pt>
                <c:pt idx="139">
                  <c:v>14.968198019163507</c:v>
                </c:pt>
                <c:pt idx="140">
                  <c:v>14.256490170857452</c:v>
                </c:pt>
                <c:pt idx="141">
                  <c:v>13.61268444289567</c:v>
                </c:pt>
                <c:pt idx="142">
                  <c:v>13.041199656852108</c:v>
                </c:pt>
                <c:pt idx="143">
                  <c:v>12.527456840534759</c:v>
                </c:pt>
                <c:pt idx="144">
                  <c:v>12.026982889628142</c:v>
                </c:pt>
                <c:pt idx="145">
                  <c:v>11.52995047306718</c:v>
                </c:pt>
                <c:pt idx="146">
                  <c:v>11.036596502257096</c:v>
                </c:pt>
                <c:pt idx="147">
                  <c:v>10.551676060273829</c:v>
                </c:pt>
                <c:pt idx="148">
                  <c:v>10.072924002453275</c:v>
                </c:pt>
                <c:pt idx="149">
                  <c:v>9.5991482659552698</c:v>
                </c:pt>
                <c:pt idx="150">
                  <c:v>9.1545568960006545</c:v>
                </c:pt>
                <c:pt idx="151">
                  <c:v>8.7137931419444339</c:v>
                </c:pt>
                <c:pt idx="152">
                  <c:v>8.2915393506117816</c:v>
                </c:pt>
                <c:pt idx="153">
                  <c:v>7.8783374503024213</c:v>
                </c:pt>
                <c:pt idx="154">
                  <c:v>7.5057849903819172</c:v>
                </c:pt>
                <c:pt idx="155">
                  <c:v>7.1420317211940967</c:v>
                </c:pt>
                <c:pt idx="156">
                  <c:v>6.7914395690567071</c:v>
                </c:pt>
                <c:pt idx="157">
                  <c:v>6.4505496879933482</c:v>
                </c:pt>
                <c:pt idx="158">
                  <c:v>6.1093081309519555</c:v>
                </c:pt>
                <c:pt idx="159">
                  <c:v>5.775595868464749</c:v>
                </c:pt>
                <c:pt idx="160">
                  <c:v>5.4630004725819887</c:v>
                </c:pt>
                <c:pt idx="161">
                  <c:v>5.1688796840489246</c:v>
                </c:pt>
                <c:pt idx="162">
                  <c:v>4.9081532747278693</c:v>
                </c:pt>
                <c:pt idx="163">
                  <c:v>4.6605987094771528</c:v>
                </c:pt>
                <c:pt idx="164">
                  <c:v>4.4077040218427568</c:v>
                </c:pt>
                <c:pt idx="165">
                  <c:v>4.1566813183452984</c:v>
                </c:pt>
                <c:pt idx="166">
                  <c:v>3.9112530420617233</c:v>
                </c:pt>
                <c:pt idx="167">
                  <c:v>3.6740204771614748</c:v>
                </c:pt>
                <c:pt idx="168">
                  <c:v>3.4464710339977884</c:v>
                </c:pt>
                <c:pt idx="169">
                  <c:v>3.2337528994339868</c:v>
                </c:pt>
                <c:pt idx="170">
                  <c:v>3.0527215548411388</c:v>
                </c:pt>
                <c:pt idx="171">
                  <c:v>2.8861604258066973</c:v>
                </c:pt>
                <c:pt idx="172">
                  <c:v>2.7273164975537729</c:v>
                </c:pt>
                <c:pt idx="173">
                  <c:v>2.5772323435682289</c:v>
                </c:pt>
                <c:pt idx="174">
                  <c:v>2.4306817192787284</c:v>
                </c:pt>
                <c:pt idx="175">
                  <c:v>2.2869173938077147</c:v>
                </c:pt>
                <c:pt idx="176">
                  <c:v>2.1485579472586158</c:v>
                </c:pt>
                <c:pt idx="177">
                  <c:v>2.0161709496568649</c:v>
                </c:pt>
                <c:pt idx="178">
                  <c:v>1.8910710371264594</c:v>
                </c:pt>
                <c:pt idx="179">
                  <c:v>1.7726805352603208</c:v>
                </c:pt>
                <c:pt idx="180">
                  <c:v>1.6616702272997379</c:v>
                </c:pt>
                <c:pt idx="181">
                  <c:v>1.5574590137358226</c:v>
                </c:pt>
                <c:pt idx="182">
                  <c:v>1.4610524668091296</c:v>
                </c:pt>
                <c:pt idx="183">
                  <c:v>1.3713697017814965</c:v>
                </c:pt>
                <c:pt idx="184">
                  <c:v>1.2885753071030643</c:v>
                </c:pt>
                <c:pt idx="185">
                  <c:v>1.2116658025794367</c:v>
                </c:pt>
                <c:pt idx="186">
                  <c:v>1.1402987158506654</c:v>
                </c:pt>
                <c:pt idx="187">
                  <c:v>1.0748226415984643</c:v>
                </c:pt>
                <c:pt idx="188">
                  <c:v>1.0141224312854233</c:v>
                </c:pt>
                <c:pt idx="189">
                  <c:v>0.95798121559984184</c:v>
                </c:pt>
                <c:pt idx="190">
                  <c:v>0.90576425512414938</c:v>
                </c:pt>
                <c:pt idx="191">
                  <c:v>0.85724629720321732</c:v>
                </c:pt>
                <c:pt idx="192">
                  <c:v>0.81211719901770218</c:v>
                </c:pt>
                <c:pt idx="193">
                  <c:v>0.77020564187126339</c:v>
                </c:pt>
                <c:pt idx="194">
                  <c:v>0.73120601126214368</c:v>
                </c:pt>
                <c:pt idx="195">
                  <c:v>0.69487055014636445</c:v>
                </c:pt>
                <c:pt idx="196">
                  <c:v>0.66106705295845569</c:v>
                </c:pt>
                <c:pt idx="197">
                  <c:v>0.63260893790869188</c:v>
                </c:pt>
                <c:pt idx="198">
                  <c:v>0.605595967233025</c:v>
                </c:pt>
                <c:pt idx="199">
                  <c:v>0.58006118315994348</c:v>
                </c:pt>
                <c:pt idx="200">
                  <c:v>0.55557208537934066</c:v>
                </c:pt>
                <c:pt idx="201">
                  <c:v>0.5321790954227501</c:v>
                </c:pt>
                <c:pt idx="202">
                  <c:v>0.5099133913039462</c:v>
                </c:pt>
                <c:pt idx="203">
                  <c:v>0.48872743617922132</c:v>
                </c:pt>
                <c:pt idx="204">
                  <c:v>0.46858316019008656</c:v>
                </c:pt>
                <c:pt idx="205">
                  <c:v>0.44952822763225747</c:v>
                </c:pt>
                <c:pt idx="206">
                  <c:v>0.43141969274626918</c:v>
                </c:pt>
                <c:pt idx="207">
                  <c:v>0.41422236749083602</c:v>
                </c:pt>
                <c:pt idx="208">
                  <c:v>0.39791299464916047</c:v>
                </c:pt>
                <c:pt idx="209">
                  <c:v>0.38244608077887926</c:v>
                </c:pt>
                <c:pt idx="210">
                  <c:v>0.36777380659693354</c:v>
                </c:pt>
                <c:pt idx="211">
                  <c:v>0.35385474776423093</c:v>
                </c:pt>
                <c:pt idx="212">
                  <c:v>0.34064078062833331</c:v>
                </c:pt>
                <c:pt idx="213">
                  <c:v>0.32809578291805036</c:v>
                </c:pt>
                <c:pt idx="214">
                  <c:v>0.31618731202749878</c:v>
                </c:pt>
                <c:pt idx="215">
                  <c:v>0.30487081474403932</c:v>
                </c:pt>
                <c:pt idx="216">
                  <c:v>0.29411059831983888</c:v>
                </c:pt>
                <c:pt idx="217">
                  <c:v>0.28387451588378398</c:v>
                </c:pt>
                <c:pt idx="218">
                  <c:v>0.27413013935966057</c:v>
                </c:pt>
                <c:pt idx="219">
                  <c:v>0.26484760289403264</c:v>
                </c:pt>
                <c:pt idx="220">
                  <c:v>0.25600018731365992</c:v>
                </c:pt>
                <c:pt idx="221">
                  <c:v>0.24756260612579192</c:v>
                </c:pt>
                <c:pt idx="222">
                  <c:v>0.2395112943368749</c:v>
                </c:pt>
                <c:pt idx="223">
                  <c:v>0.23182408912237271</c:v>
                </c:pt>
                <c:pt idx="224">
                  <c:v>0.22448029075161377</c:v>
                </c:pt>
                <c:pt idx="225">
                  <c:v>0.21746053458844211</c:v>
                </c:pt>
                <c:pt idx="226">
                  <c:v>0.21074672118678253</c:v>
                </c:pt>
                <c:pt idx="227">
                  <c:v>0.20432193199784926</c:v>
                </c:pt>
                <c:pt idx="228">
                  <c:v>0.19817035830261556</c:v>
                </c:pt>
                <c:pt idx="229">
                  <c:v>0.19227720212281088</c:v>
                </c:pt>
                <c:pt idx="230">
                  <c:v>0.18662863064654742</c:v>
                </c:pt>
                <c:pt idx="231">
                  <c:v>0.18121169827029338</c:v>
                </c:pt>
                <c:pt idx="232">
                  <c:v>0.17601428187096615</c:v>
                </c:pt>
                <c:pt idx="233">
                  <c:v>0.17102502292121693</c:v>
                </c:pt>
                <c:pt idx="234">
                  <c:v>0.16623327206254754</c:v>
                </c:pt>
                <c:pt idx="235">
                  <c:v>0.16162904283926233</c:v>
                </c:pt>
                <c:pt idx="236">
                  <c:v>0.15720294982241681</c:v>
                </c:pt>
                <c:pt idx="237">
                  <c:v>0.15294618183591577</c:v>
                </c:pt>
                <c:pt idx="238">
                  <c:v>0.14885045555450244</c:v>
                </c:pt>
                <c:pt idx="239">
                  <c:v>0.14490797910934333</c:v>
                </c:pt>
                <c:pt idx="240">
                  <c:v>0.14111141784496728</c:v>
                </c:pt>
                <c:pt idx="241">
                  <c:v>0.13745386301917245</c:v>
                </c:pt>
                <c:pt idx="242">
                  <c:v>0.13392880283063036</c:v>
                </c:pt>
                <c:pt idx="243">
                  <c:v>0.13053009557237491</c:v>
                </c:pt>
                <c:pt idx="244">
                  <c:v>0.12725194557033681</c:v>
                </c:pt>
                <c:pt idx="245">
                  <c:v>0.1240888799293977</c:v>
                </c:pt>
                <c:pt idx="246">
                  <c:v>0.12103572748598521</c:v>
                </c:pt>
                <c:pt idx="247">
                  <c:v>0.11808759931663966</c:v>
                </c:pt>
                <c:pt idx="248">
                  <c:v>0.11523987067844894</c:v>
                </c:pt>
                <c:pt idx="249">
                  <c:v>0.11248816426496906</c:v>
                </c:pt>
                <c:pt idx="250">
                  <c:v>0.10982833467499309</c:v>
                </c:pt>
                <c:pt idx="251">
                  <c:v>0.10725645399373962</c:v>
                </c:pt>
                <c:pt idx="252">
                  <c:v>0.10476879839944944</c:v>
                </c:pt>
                <c:pt idx="253">
                  <c:v>0.10236183571365633</c:v>
                </c:pt>
                <c:pt idx="254">
                  <c:v>0.10003221382076241</c:v>
                </c:pt>
                <c:pt idx="255">
                  <c:v>9.7776749889428E-2</c:v>
                </c:pt>
                <c:pt idx="256">
                  <c:v>9.5592420330802369E-2</c:v>
                </c:pt>
                <c:pt idx="257">
                  <c:v>9.3476351442706829E-2</c:v>
                </c:pt>
                <c:pt idx="258">
                  <c:v>9.1425810681143957E-2</c:v>
                </c:pt>
                <c:pt idx="259">
                  <c:v>8.9438198515035927E-2</c:v>
                </c:pt>
                <c:pt idx="260">
                  <c:v>8.7511040819749725E-2</c:v>
                </c:pt>
                <c:pt idx="261">
                  <c:v>8.5641981768960748E-2</c:v>
                </c:pt>
                <c:pt idx="262">
                  <c:v>8.382877718886253E-2</c:v>
                </c:pt>
                <c:pt idx="263">
                  <c:v>8.2069288340108584E-2</c:v>
                </c:pt>
                <c:pt idx="264">
                  <c:v>8.0361476096909371E-2</c:v>
                </c:pt>
                <c:pt idx="265">
                  <c:v>7.8703395494649026E-2</c:v>
                </c:pt>
                <c:pt idx="266">
                  <c:v>7.709319061958067E-2</c:v>
                </c:pt>
                <c:pt idx="267">
                  <c:v>7.5529089816919665E-2</c:v>
                </c:pt>
                <c:pt idx="268">
                  <c:v>7.4009401194429489E-2</c:v>
                </c:pt>
                <c:pt idx="269">
                  <c:v>7.2532508401296769E-2</c:v>
                </c:pt>
                <c:pt idx="270">
                  <c:v>7.1096866663242428E-2</c:v>
                </c:pt>
                <c:pt idx="271">
                  <c:v>6.9700999056354337E-2</c:v>
                </c:pt>
                <c:pt idx="272">
                  <c:v>6.8343493003450426E-2</c:v>
                </c:pt>
                <c:pt idx="273">
                  <c:v>6.7022996978003124E-2</c:v>
                </c:pt>
                <c:pt idx="274">
                  <c:v>6.5738217401774518E-2</c:v>
                </c:pt>
                <c:pt idx="275">
                  <c:v>6.4487915723334857E-2</c:v>
                </c:pt>
                <c:pt idx="276">
                  <c:v>6.3270905665583577E-2</c:v>
                </c:pt>
                <c:pt idx="277">
                  <c:v>6.2086050631259888E-2</c:v>
                </c:pt>
                <c:pt idx="278">
                  <c:v>6.0932261256223724E-2</c:v>
                </c:pt>
                <c:pt idx="279">
                  <c:v>5.9808493101022417E-2</c:v>
                </c:pt>
                <c:pt idx="280">
                  <c:v>5.871374447193977E-2</c:v>
                </c:pt>
                <c:pt idx="281">
                  <c:v>5.7647054363338779E-2</c:v>
                </c:pt>
                <c:pt idx="282">
                  <c:v>5.6607500513691997E-2</c:v>
                </c:pt>
                <c:pt idx="283">
                  <c:v>5.5594197568219691E-2</c:v>
                </c:pt>
                <c:pt idx="284">
                  <c:v>5.4606295341545361E-2</c:v>
                </c:pt>
                <c:pt idx="285">
                  <c:v>5.3642977174233643E-2</c:v>
                </c:pt>
                <c:pt idx="286">
                  <c:v>5.2703458377491796E-2</c:v>
                </c:pt>
                <c:pt idx="287">
                  <c:v>5.1786984760703515E-2</c:v>
                </c:pt>
                <c:pt idx="288">
                  <c:v>5.0892831236821624E-2</c:v>
                </c:pt>
                <c:pt idx="289">
                  <c:v>5.0020300500979796E-2</c:v>
                </c:pt>
                <c:pt idx="290">
                  <c:v>4.9168721777988748E-2</c:v>
                </c:pt>
                <c:pt idx="291">
                  <c:v>4.8337449634668836E-2</c:v>
                </c:pt>
                <c:pt idx="292">
                  <c:v>4.7525862853234617E-2</c:v>
                </c:pt>
                <c:pt idx="293">
                  <c:v>4.6733363362193352E-2</c:v>
                </c:pt>
                <c:pt idx="294">
                  <c:v>4.5959375221446323E-2</c:v>
                </c:pt>
                <c:pt idx="295">
                  <c:v>4.5203343658495418E-2</c:v>
                </c:pt>
                <c:pt idx="296">
                  <c:v>4.4464734152850939E-2</c:v>
                </c:pt>
                <c:pt idx="297">
                  <c:v>4.3743031565925218E-2</c:v>
                </c:pt>
                <c:pt idx="298">
                  <c:v>4.3037739313860783E-2</c:v>
                </c:pt>
                <c:pt idx="299">
                  <c:v>4.2348378580905961E-2</c:v>
                </c:pt>
                <c:pt idx="300">
                  <c:v>4.1674487571095424E-2</c:v>
                </c:pt>
                <c:pt idx="301">
                  <c:v>4.1015620796131649E-2</c:v>
                </c:pt>
                <c:pt idx="302">
                  <c:v>4.037134839749263E-2</c:v>
                </c:pt>
                <c:pt idx="303">
                  <c:v>3.974125550091092E-2</c:v>
                </c:pt>
                <c:pt idx="304">
                  <c:v>3.9124941601478141E-2</c:v>
                </c:pt>
                <c:pt idx="305">
                  <c:v>3.8522019977739082E-2</c:v>
                </c:pt>
                <c:pt idx="306">
                  <c:v>3.7932117133231129E-2</c:v>
                </c:pt>
                <c:pt idx="307">
                  <c:v>3.7354872264020372E-2</c:v>
                </c:pt>
                <c:pt idx="308">
                  <c:v>3.6789936750867738E-2</c:v>
                </c:pt>
                <c:pt idx="309">
                  <c:v>3.6236973674741525E-2</c:v>
                </c:pt>
                <c:pt idx="310">
                  <c:v>3.5695657354464019E-2</c:v>
                </c:pt>
                <c:pt idx="311">
                  <c:v>3.5165672905352004E-2</c:v>
                </c:pt>
                <c:pt idx="312">
                  <c:v>3.4646715817775606E-2</c:v>
                </c:pt>
                <c:pt idx="313">
                  <c:v>3.4138537737836101E-2</c:v>
                </c:pt>
                <c:pt idx="314">
                  <c:v>3.4021406914381019E-2</c:v>
                </c:pt>
                <c:pt idx="315">
                  <c:v>3.3783365304696319E-2</c:v>
                </c:pt>
                <c:pt idx="316">
                  <c:v>3.3469358180105102E-2</c:v>
                </c:pt>
                <c:pt idx="317">
                  <c:v>3.3104895440224907E-2</c:v>
                </c:pt>
                <c:pt idx="318">
                  <c:v>3.271006611910441E-2</c:v>
                </c:pt>
                <c:pt idx="319">
                  <c:v>3.2297638413412141E-2</c:v>
                </c:pt>
                <c:pt idx="320">
                  <c:v>3.1875055633894971E-2</c:v>
                </c:pt>
                <c:pt idx="321">
                  <c:v>3.1448508712824882E-2</c:v>
                </c:pt>
                <c:pt idx="322">
                  <c:v>3.1022477994306297E-2</c:v>
                </c:pt>
                <c:pt idx="323">
                  <c:v>3.0599432356504103E-2</c:v>
                </c:pt>
                <c:pt idx="324">
                  <c:v>3.0180846827522017E-2</c:v>
                </c:pt>
                <c:pt idx="325">
                  <c:v>2.9768592335633927E-2</c:v>
                </c:pt>
                <c:pt idx="326">
                  <c:v>2.9362272681439858E-2</c:v>
                </c:pt>
                <c:pt idx="327">
                  <c:v>2.8962406466285451E-2</c:v>
                </c:pt>
                <c:pt idx="328">
                  <c:v>2.8569293924411234E-2</c:v>
                </c:pt>
                <c:pt idx="329">
                  <c:v>2.8183061855993927E-2</c:v>
                </c:pt>
                <c:pt idx="330">
                  <c:v>2.7803748044223642E-2</c:v>
                </c:pt>
                <c:pt idx="331">
                  <c:v>2.7431319606203066E-2</c:v>
                </c:pt>
                <c:pt idx="332">
                  <c:v>2.7065725491842194E-2</c:v>
                </c:pt>
                <c:pt idx="333">
                  <c:v>2.6706873581315682E-2</c:v>
                </c:pt>
                <c:pt idx="334">
                  <c:v>2.6354601161366623E-2</c:v>
                </c:pt>
                <c:pt idx="335">
                  <c:v>2.6008779736191468E-2</c:v>
                </c:pt>
                <c:pt idx="336">
                  <c:v>2.5669287677181823E-2</c:v>
                </c:pt>
                <c:pt idx="337">
                  <c:v>2.5340506903754428E-2</c:v>
                </c:pt>
                <c:pt idx="338">
                  <c:v>2.7870401113735711E-2</c:v>
                </c:pt>
                <c:pt idx="339">
                  <c:v>3.81032765646886E-2</c:v>
                </c:pt>
                <c:pt idx="340">
                  <c:v>4.9379331595663219E-2</c:v>
                </c:pt>
                <c:pt idx="341">
                  <c:v>6.216199354912972E-2</c:v>
                </c:pt>
                <c:pt idx="342">
                  <c:v>7.5849413297362361E-2</c:v>
                </c:pt>
                <c:pt idx="343">
                  <c:v>9.2218431762184763E-2</c:v>
                </c:pt>
                <c:pt idx="344">
                  <c:v>0.11162355127092367</c:v>
                </c:pt>
                <c:pt idx="345">
                  <c:v>0.12866597073269012</c:v>
                </c:pt>
                <c:pt idx="346">
                  <c:v>0.14612128637986832</c:v>
                </c:pt>
                <c:pt idx="347">
                  <c:v>0.16724313476924918</c:v>
                </c:pt>
                <c:pt idx="348">
                  <c:v>0.19326392327542855</c:v>
                </c:pt>
                <c:pt idx="349">
                  <c:v>0.21557705329197208</c:v>
                </c:pt>
                <c:pt idx="350">
                  <c:v>0.23704616493810934</c:v>
                </c:pt>
                <c:pt idx="351">
                  <c:v>0.28755935294180435</c:v>
                </c:pt>
                <c:pt idx="352">
                  <c:v>0.35910740393753549</c:v>
                </c:pt>
                <c:pt idx="353">
                  <c:v>0.42043818450444909</c:v>
                </c:pt>
                <c:pt idx="354">
                  <c:v>0.46668931442481854</c:v>
                </c:pt>
                <c:pt idx="355">
                  <c:v>0.49993289330406243</c:v>
                </c:pt>
                <c:pt idx="356">
                  <c:v>0.59071132501970736</c:v>
                </c:pt>
                <c:pt idx="357">
                  <c:v>1.0504885073175432</c:v>
                </c:pt>
                <c:pt idx="358">
                  <c:v>1.4345165773534052</c:v>
                </c:pt>
                <c:pt idx="359">
                  <c:v>1.9054005190886774</c:v>
                </c:pt>
                <c:pt idx="360">
                  <c:v>2.1945611454824121</c:v>
                </c:pt>
                <c:pt idx="361">
                  <c:v>2.4236811048120996</c:v>
                </c:pt>
                <c:pt idx="362">
                  <c:v>2.7842365976564056</c:v>
                </c:pt>
                <c:pt idx="363">
                  <c:v>2.9802480908930078</c:v>
                </c:pt>
                <c:pt idx="364">
                  <c:v>3.1087345383253409</c:v>
                </c:pt>
                <c:pt idx="365">
                  <c:v>3.1766651482601014</c:v>
                </c:pt>
                <c:pt idx="366">
                  <c:v>3.2179680295037776</c:v>
                </c:pt>
                <c:pt idx="367">
                  <c:v>3.2121247638861328</c:v>
                </c:pt>
                <c:pt idx="368">
                  <c:v>3.1687923858072558</c:v>
                </c:pt>
                <c:pt idx="369">
                  <c:v>3.0997601965717676</c:v>
                </c:pt>
                <c:pt idx="370">
                  <c:v>3.0100644293728185</c:v>
                </c:pt>
                <c:pt idx="371">
                  <c:v>2.9269964300708682</c:v>
                </c:pt>
                <c:pt idx="372">
                  <c:v>2.8450155805547261</c:v>
                </c:pt>
                <c:pt idx="373">
                  <c:v>2.7394924880294145</c:v>
                </c:pt>
                <c:pt idx="374">
                  <c:v>2.6279691201349467</c:v>
                </c:pt>
                <c:pt idx="375">
                  <c:v>2.5038560408583992</c:v>
                </c:pt>
                <c:pt idx="376">
                  <c:v>2.3707457496419795</c:v>
                </c:pt>
                <c:pt idx="377">
                  <c:v>2.2340226943205095</c:v>
                </c:pt>
                <c:pt idx="378">
                  <c:v>2.0979059320323934</c:v>
                </c:pt>
                <c:pt idx="379">
                  <c:v>1.9657456789017871</c:v>
                </c:pt>
                <c:pt idx="380">
                  <c:v>1.8395318783546413</c:v>
                </c:pt>
                <c:pt idx="381">
                  <c:v>1.7202520976229354</c:v>
                </c:pt>
                <c:pt idx="382">
                  <c:v>1.6085581060303158</c:v>
                </c:pt>
                <c:pt idx="383">
                  <c:v>1.5046672450601577</c:v>
                </c:pt>
                <c:pt idx="384">
                  <c:v>1.4084749434817614</c:v>
                </c:pt>
                <c:pt idx="385">
                  <c:v>1.3197049588078997</c:v>
                </c:pt>
                <c:pt idx="386">
                  <c:v>1.2379445547349972</c:v>
                </c:pt>
                <c:pt idx="387">
                  <c:v>1.1627568742684542</c:v>
                </c:pt>
                <c:pt idx="388">
                  <c:v>1.0934745948409397</c:v>
                </c:pt>
                <c:pt idx="389">
                  <c:v>1.0296109089386731</c:v>
                </c:pt>
                <c:pt idx="390">
                  <c:v>0.97070718683565582</c:v>
                </c:pt>
                <c:pt idx="391">
                  <c:v>0.91636546312468592</c:v>
                </c:pt>
                <c:pt idx="392">
                  <c:v>0.86615279644605636</c:v>
                </c:pt>
                <c:pt idx="393">
                  <c:v>0.81970018828872693</c:v>
                </c:pt>
                <c:pt idx="394">
                  <c:v>0.77667152116392979</c:v>
                </c:pt>
                <c:pt idx="395">
                  <c:v>0.73674283023229148</c:v>
                </c:pt>
                <c:pt idx="396">
                  <c:v>0.70144310133922705</c:v>
                </c:pt>
                <c:pt idx="397">
                  <c:v>0.69955070321662216</c:v>
                </c:pt>
                <c:pt idx="398">
                  <c:v>0.69160164906560284</c:v>
                </c:pt>
                <c:pt idx="399">
                  <c:v>0.6809632103328519</c:v>
                </c:pt>
                <c:pt idx="400">
                  <c:v>0.68586287739830065</c:v>
                </c:pt>
                <c:pt idx="401">
                  <c:v>0.7331314162724798</c:v>
                </c:pt>
                <c:pt idx="402">
                  <c:v>0.77513167683870354</c:v>
                </c:pt>
                <c:pt idx="403">
                  <c:v>0.80885885761199727</c:v>
                </c:pt>
                <c:pt idx="404">
                  <c:v>0.83767225768541009</c:v>
                </c:pt>
                <c:pt idx="405">
                  <c:v>0.85171772044016847</c:v>
                </c:pt>
                <c:pt idx="406">
                  <c:v>0.85393428662323412</c:v>
                </c:pt>
                <c:pt idx="407">
                  <c:v>0.85461944573125093</c:v>
                </c:pt>
                <c:pt idx="408">
                  <c:v>0.85160601700617988</c:v>
                </c:pt>
                <c:pt idx="409">
                  <c:v>0.850088995443537</c:v>
                </c:pt>
                <c:pt idx="410">
                  <c:v>0.84939888132778496</c:v>
                </c:pt>
                <c:pt idx="411">
                  <c:v>0.84714732003508775</c:v>
                </c:pt>
                <c:pt idx="412">
                  <c:v>0.84310432881050623</c:v>
                </c:pt>
                <c:pt idx="413">
                  <c:v>0.83980076499741829</c:v>
                </c:pt>
                <c:pt idx="414">
                  <c:v>0.83434489798868017</c:v>
                </c:pt>
                <c:pt idx="415">
                  <c:v>0.82780020476942107</c:v>
                </c:pt>
                <c:pt idx="416">
                  <c:v>0.81374865123555384</c:v>
                </c:pt>
                <c:pt idx="417">
                  <c:v>0.79548389582988777</c:v>
                </c:pt>
                <c:pt idx="418">
                  <c:v>0.7732204388980799</c:v>
                </c:pt>
                <c:pt idx="419">
                  <c:v>0.74809766954085677</c:v>
                </c:pt>
                <c:pt idx="420">
                  <c:v>0.7232738024068921</c:v>
                </c:pt>
                <c:pt idx="421">
                  <c:v>0.7035250920292313</c:v>
                </c:pt>
                <c:pt idx="422">
                  <c:v>0.8196320786175415</c:v>
                </c:pt>
                <c:pt idx="423">
                  <c:v>0.93437698706930761</c:v>
                </c:pt>
                <c:pt idx="424">
                  <c:v>1.5021233653916037</c:v>
                </c:pt>
                <c:pt idx="425">
                  <c:v>1.752127863531199</c:v>
                </c:pt>
                <c:pt idx="426">
                  <c:v>2.3544747146619414</c:v>
                </c:pt>
                <c:pt idx="427">
                  <c:v>3.1267391106356262</c:v>
                </c:pt>
                <c:pt idx="428">
                  <c:v>4.106631024476064</c:v>
                </c:pt>
                <c:pt idx="429">
                  <c:v>4.7119286018286939</c:v>
                </c:pt>
                <c:pt idx="430">
                  <c:v>4.9371177717174337</c:v>
                </c:pt>
                <c:pt idx="431">
                  <c:v>6.990697473378308</c:v>
                </c:pt>
                <c:pt idx="432">
                  <c:v>7.8856110821690191</c:v>
                </c:pt>
                <c:pt idx="433">
                  <c:v>8.1251765263574303</c:v>
                </c:pt>
                <c:pt idx="434">
                  <c:v>8.069417668855758</c:v>
                </c:pt>
                <c:pt idx="435">
                  <c:v>8.7296829727170184</c:v>
                </c:pt>
                <c:pt idx="436">
                  <c:v>9.1676541698396861</c:v>
                </c:pt>
                <c:pt idx="437">
                  <c:v>21.103370063948212</c:v>
                </c:pt>
                <c:pt idx="438">
                  <c:v>23.184606492207767</c:v>
                </c:pt>
                <c:pt idx="439">
                  <c:v>20.938906675505926</c:v>
                </c:pt>
                <c:pt idx="440">
                  <c:v>18.8719355268233</c:v>
                </c:pt>
                <c:pt idx="441">
                  <c:v>18.063137696424963</c:v>
                </c:pt>
                <c:pt idx="442">
                  <c:v>16.584004452591795</c:v>
                </c:pt>
                <c:pt idx="443">
                  <c:v>15.323710481293785</c:v>
                </c:pt>
                <c:pt idx="444">
                  <c:v>15.483714211088227</c:v>
                </c:pt>
                <c:pt idx="445">
                  <c:v>14.426848464677271</c:v>
                </c:pt>
                <c:pt idx="446">
                  <c:v>24.510822481927715</c:v>
                </c:pt>
                <c:pt idx="447">
                  <c:v>25.00916075057523</c:v>
                </c:pt>
                <c:pt idx="448">
                  <c:v>22.059789651832737</c:v>
                </c:pt>
                <c:pt idx="449">
                  <c:v>28.158650728606386</c:v>
                </c:pt>
                <c:pt idx="450">
                  <c:v>25.391715884247898</c:v>
                </c:pt>
                <c:pt idx="451">
                  <c:v>25.412927502724557</c:v>
                </c:pt>
                <c:pt idx="452">
                  <c:v>31.471044793094332</c:v>
                </c:pt>
                <c:pt idx="453">
                  <c:v>52.732546030527459</c:v>
                </c:pt>
                <c:pt idx="454">
                  <c:v>138.21700476885545</c:v>
                </c:pt>
                <c:pt idx="455">
                  <c:v>89.064936415424071</c:v>
                </c:pt>
                <c:pt idx="456">
                  <c:v>63.84658305010533</c:v>
                </c:pt>
                <c:pt idx="457">
                  <c:v>49.092579990070448</c:v>
                </c:pt>
                <c:pt idx="458">
                  <c:v>39.659424239810612</c:v>
                </c:pt>
                <c:pt idx="459">
                  <c:v>33.211149549918382</c:v>
                </c:pt>
                <c:pt idx="460">
                  <c:v>28.587379161045199</c:v>
                </c:pt>
                <c:pt idx="461">
                  <c:v>25.176084272263736</c:v>
                </c:pt>
                <c:pt idx="462">
                  <c:v>22.994611049676177</c:v>
                </c:pt>
                <c:pt idx="463">
                  <c:v>20.916911276211547</c:v>
                </c:pt>
                <c:pt idx="464">
                  <c:v>20.830005067894277</c:v>
                </c:pt>
                <c:pt idx="465">
                  <c:v>19.166357880636166</c:v>
                </c:pt>
                <c:pt idx="466">
                  <c:v>17.793026078559599</c:v>
                </c:pt>
                <c:pt idx="467">
                  <c:v>16.64802868175823</c:v>
                </c:pt>
                <c:pt idx="468">
                  <c:v>15.707580307430392</c:v>
                </c:pt>
                <c:pt idx="469">
                  <c:v>14.920971497704462</c:v>
                </c:pt>
                <c:pt idx="470">
                  <c:v>17.854381981299024</c:v>
                </c:pt>
                <c:pt idx="471">
                  <c:v>16.638312181323723</c:v>
                </c:pt>
                <c:pt idx="472">
                  <c:v>15.624268753526589</c:v>
                </c:pt>
                <c:pt idx="473">
                  <c:v>14.751037036317031</c:v>
                </c:pt>
                <c:pt idx="474">
                  <c:v>15.640668675435634</c:v>
                </c:pt>
                <c:pt idx="475">
                  <c:v>21.27083935030269</c:v>
                </c:pt>
                <c:pt idx="476">
                  <c:v>19.253391502787469</c:v>
                </c:pt>
                <c:pt idx="477">
                  <c:v>17.642441037700355</c:v>
                </c:pt>
                <c:pt idx="478">
                  <c:v>16.352166323393686</c:v>
                </c:pt>
                <c:pt idx="479">
                  <c:v>15.275640692323915</c:v>
                </c:pt>
                <c:pt idx="480">
                  <c:v>14.334353557344706</c:v>
                </c:pt>
                <c:pt idx="481">
                  <c:v>13.518238148062608</c:v>
                </c:pt>
                <c:pt idx="482">
                  <c:v>12.773701651577193</c:v>
                </c:pt>
                <c:pt idx="483">
                  <c:v>12.105401519889403</c:v>
                </c:pt>
                <c:pt idx="484">
                  <c:v>13.835385335046009</c:v>
                </c:pt>
                <c:pt idx="485">
                  <c:v>13.015581861315777</c:v>
                </c:pt>
                <c:pt idx="486">
                  <c:v>12.273828786097363</c:v>
                </c:pt>
                <c:pt idx="487">
                  <c:v>11.61654762965939</c:v>
                </c:pt>
                <c:pt idx="488">
                  <c:v>11.003119029056796</c:v>
                </c:pt>
                <c:pt idx="489">
                  <c:v>10.439532459018739</c:v>
                </c:pt>
                <c:pt idx="490">
                  <c:v>9.9285172583052148</c:v>
                </c:pt>
                <c:pt idx="491">
                  <c:v>9.4396093518244601</c:v>
                </c:pt>
                <c:pt idx="492">
                  <c:v>8.9657625290315277</c:v>
                </c:pt>
                <c:pt idx="493">
                  <c:v>8.5006271953041583</c:v>
                </c:pt>
                <c:pt idx="494">
                  <c:v>8.0483221754169989</c:v>
                </c:pt>
                <c:pt idx="495">
                  <c:v>7.6074896248623203</c:v>
                </c:pt>
                <c:pt idx="496">
                  <c:v>7.2081227131661745</c:v>
                </c:pt>
                <c:pt idx="497">
                  <c:v>6.8185665994154689</c:v>
                </c:pt>
                <c:pt idx="498">
                  <c:v>6.4384023548825864</c:v>
                </c:pt>
                <c:pt idx="499">
                  <c:v>6.0692426516560642</c:v>
                </c:pt>
                <c:pt idx="500">
                  <c:v>5.7057914655885744</c:v>
                </c:pt>
                <c:pt idx="501">
                  <c:v>5.3525082649742766</c:v>
                </c:pt>
                <c:pt idx="502">
                  <c:v>5.0156790471162616</c:v>
                </c:pt>
                <c:pt idx="503">
                  <c:v>4.6880205513745512</c:v>
                </c:pt>
                <c:pt idx="504">
                  <c:v>4.3806597576393314</c:v>
                </c:pt>
                <c:pt idx="505">
                  <c:v>4.0848171580203347</c:v>
                </c:pt>
                <c:pt idx="506">
                  <c:v>3.8017119487990843</c:v>
                </c:pt>
                <c:pt idx="507">
                  <c:v>3.5350067112250434</c:v>
                </c:pt>
                <c:pt idx="508">
                  <c:v>3.284436280515</c:v>
                </c:pt>
                <c:pt idx="509">
                  <c:v>3.0494170457267358</c:v>
                </c:pt>
                <c:pt idx="510">
                  <c:v>2.8296330661358882</c:v>
                </c:pt>
                <c:pt idx="511">
                  <c:v>2.6315874868399978</c:v>
                </c:pt>
                <c:pt idx="512">
                  <c:v>2.4473493295542781</c:v>
                </c:pt>
                <c:pt idx="513">
                  <c:v>2.2762904385578677</c:v>
                </c:pt>
                <c:pt idx="514">
                  <c:v>2.1177330876599849</c:v>
                </c:pt>
                <c:pt idx="515">
                  <c:v>1.9712627791443316</c:v>
                </c:pt>
                <c:pt idx="516">
                  <c:v>1.8368470263642773</c:v>
                </c:pt>
                <c:pt idx="517">
                  <c:v>1.7138758061725017</c:v>
                </c:pt>
                <c:pt idx="518">
                  <c:v>1.6016369069017222</c:v>
                </c:pt>
                <c:pt idx="519">
                  <c:v>1.4981744675099271</c:v>
                </c:pt>
                <c:pt idx="520">
                  <c:v>1.4029311386552139</c:v>
                </c:pt>
                <c:pt idx="521">
                  <c:v>1.3152859769379588</c:v>
                </c:pt>
                <c:pt idx="522">
                  <c:v>1.2346073677222555</c:v>
                </c:pt>
                <c:pt idx="523">
                  <c:v>1.1603380116282089</c:v>
                </c:pt>
                <c:pt idx="524">
                  <c:v>1.0918498754156463</c:v>
                </c:pt>
                <c:pt idx="525">
                  <c:v>1.028667776264258</c:v>
                </c:pt>
                <c:pt idx="526">
                  <c:v>0.97030708885424366</c:v>
                </c:pt>
                <c:pt idx="527">
                  <c:v>0.91646747548422947</c:v>
                </c:pt>
                <c:pt idx="528">
                  <c:v>0.86749210868662485</c:v>
                </c:pt>
                <c:pt idx="529">
                  <c:v>0.84484407112830939</c:v>
                </c:pt>
                <c:pt idx="530">
                  <c:v>0.81863826541929252</c:v>
                </c:pt>
                <c:pt idx="531">
                  <c:v>0.790592083650837</c:v>
                </c:pt>
                <c:pt idx="532">
                  <c:v>0.76142589115315351</c:v>
                </c:pt>
                <c:pt idx="533">
                  <c:v>0.73168037397373797</c:v>
                </c:pt>
                <c:pt idx="534">
                  <c:v>0.70189671898342765</c:v>
                </c:pt>
                <c:pt idx="535">
                  <c:v>0.67253017271891891</c:v>
                </c:pt>
                <c:pt idx="536">
                  <c:v>0.64393889440764318</c:v>
                </c:pt>
                <c:pt idx="537">
                  <c:v>0.61629138908807712</c:v>
                </c:pt>
                <c:pt idx="538">
                  <c:v>0.58981916190410644</c:v>
                </c:pt>
                <c:pt idx="539">
                  <c:v>0.56449481916770472</c:v>
                </c:pt>
                <c:pt idx="540">
                  <c:v>0.5403707017326761</c:v>
                </c:pt>
                <c:pt idx="541">
                  <c:v>0.51740733580958409</c:v>
                </c:pt>
                <c:pt idx="542">
                  <c:v>0.49560872857144045</c:v>
                </c:pt>
                <c:pt idx="543">
                  <c:v>0.47492672038260741</c:v>
                </c:pt>
                <c:pt idx="544">
                  <c:v>0.45532474049864624</c:v>
                </c:pt>
                <c:pt idx="545">
                  <c:v>0.43675712548243795</c:v>
                </c:pt>
                <c:pt idx="546">
                  <c:v>0.41916739026176386</c:v>
                </c:pt>
                <c:pt idx="547">
                  <c:v>0.40251525926710557</c:v>
                </c:pt>
                <c:pt idx="548">
                  <c:v>0.38675851578078119</c:v>
                </c:pt>
                <c:pt idx="549">
                  <c:v>0.37182656130437763</c:v>
                </c:pt>
                <c:pt idx="550">
                  <c:v>0.35767264015965988</c:v>
                </c:pt>
                <c:pt idx="551">
                  <c:v>0.34424653776463138</c:v>
                </c:pt>
                <c:pt idx="552">
                  <c:v>0.33150775696743912</c:v>
                </c:pt>
                <c:pt idx="553">
                  <c:v>0.31941763240259852</c:v>
                </c:pt>
                <c:pt idx="554">
                  <c:v>0.30793563287259024</c:v>
                </c:pt>
                <c:pt idx="555">
                  <c:v>0.29702301096240014</c:v>
                </c:pt>
                <c:pt idx="556">
                  <c:v>0.28664256863721244</c:v>
                </c:pt>
                <c:pt idx="557">
                  <c:v>0.27676279457771386</c:v>
                </c:pt>
                <c:pt idx="558">
                  <c:v>0.26735406845464066</c:v>
                </c:pt>
                <c:pt idx="559">
                  <c:v>0.25838893326027562</c:v>
                </c:pt>
                <c:pt idx="560">
                  <c:v>0.24984140035510055</c:v>
                </c:pt>
                <c:pt idx="561">
                  <c:v>0.24168676589785545</c:v>
                </c:pt>
                <c:pt idx="562">
                  <c:v>0.23390511609514256</c:v>
                </c:pt>
                <c:pt idx="563">
                  <c:v>0.22874337643736029</c:v>
                </c:pt>
                <c:pt idx="564">
                  <c:v>0.22327409555588437</c:v>
                </c:pt>
                <c:pt idx="565">
                  <c:v>0.21761119104706997</c:v>
                </c:pt>
                <c:pt idx="566">
                  <c:v>0.21203189263246053</c:v>
                </c:pt>
                <c:pt idx="567">
                  <c:v>0.20640050300500426</c:v>
                </c:pt>
                <c:pt idx="568">
                  <c:v>0.20079119239464935</c:v>
                </c:pt>
                <c:pt idx="569">
                  <c:v>0.19525623001654338</c:v>
                </c:pt>
                <c:pt idx="570">
                  <c:v>0.18983158178693277</c:v>
                </c:pt>
                <c:pt idx="571">
                  <c:v>0.18454117827066172</c:v>
                </c:pt>
                <c:pt idx="572">
                  <c:v>0.17940013598551505</c:v>
                </c:pt>
                <c:pt idx="573">
                  <c:v>0.17441716978813521</c:v>
                </c:pt>
                <c:pt idx="574">
                  <c:v>0.16959638818090222</c:v>
                </c:pt>
                <c:pt idx="575">
                  <c:v>0.16493866888561151</c:v>
                </c:pt>
                <c:pt idx="576">
                  <c:v>0.16044261846448554</c:v>
                </c:pt>
                <c:pt idx="577">
                  <c:v>0.15610302196716397</c:v>
                </c:pt>
                <c:pt idx="578">
                  <c:v>0.15191729458643463</c:v>
                </c:pt>
                <c:pt idx="579">
                  <c:v>0.14788090926370245</c:v>
                </c:pt>
                <c:pt idx="580">
                  <c:v>0.14398911078491158</c:v>
                </c:pt>
                <c:pt idx="581">
                  <c:v>0.14023668688144439</c:v>
                </c:pt>
                <c:pt idx="582">
                  <c:v>0.13661828070199833</c:v>
                </c:pt>
                <c:pt idx="583">
                  <c:v>0.13312924760607645</c:v>
                </c:pt>
                <c:pt idx="584">
                  <c:v>0.12976406879790264</c:v>
                </c:pt>
                <c:pt idx="585">
                  <c:v>0.12651654461401615</c:v>
                </c:pt>
                <c:pt idx="586">
                  <c:v>0.12338190223297596</c:v>
                </c:pt>
                <c:pt idx="587">
                  <c:v>0.12035512218005842</c:v>
                </c:pt>
                <c:pt idx="588">
                  <c:v>0.11743166301053308</c:v>
                </c:pt>
                <c:pt idx="589">
                  <c:v>0.11460712787854881</c:v>
                </c:pt>
                <c:pt idx="590">
                  <c:v>0.11187733881315039</c:v>
                </c:pt>
                <c:pt idx="591">
                  <c:v>0.1092382851876188</c:v>
                </c:pt>
                <c:pt idx="592">
                  <c:v>0.10668615535319567</c:v>
                </c:pt>
                <c:pt idx="593">
                  <c:v>0.10421731860854455</c:v>
                </c:pt>
                <c:pt idx="594">
                  <c:v>0.10182831890021492</c:v>
                </c:pt>
                <c:pt idx="595">
                  <c:v>9.9515867985473544E-2</c:v>
                </c:pt>
                <c:pt idx="596">
                  <c:v>9.7276836605477382E-2</c:v>
                </c:pt>
                <c:pt idx="597">
                  <c:v>9.510824990332914E-2</c:v>
                </c:pt>
                <c:pt idx="598">
                  <c:v>9.3007273002742141E-2</c:v>
                </c:pt>
                <c:pt idx="599">
                  <c:v>9.0971210335640665E-2</c:v>
                </c:pt>
                <c:pt idx="600">
                  <c:v>8.8997495795479928E-2</c:v>
                </c:pt>
                <c:pt idx="601">
                  <c:v>8.7083685733051364E-2</c:v>
                </c:pt>
                <c:pt idx="602">
                  <c:v>8.5227452337152163E-2</c:v>
                </c:pt>
                <c:pt idx="603">
                  <c:v>8.3426577357495701E-2</c:v>
                </c:pt>
                <c:pt idx="604">
                  <c:v>8.1678946169510047E-2</c:v>
                </c:pt>
                <c:pt idx="605">
                  <c:v>7.9982542186750313E-2</c:v>
                </c:pt>
                <c:pt idx="606">
                  <c:v>7.833544154115693E-2</c:v>
                </c:pt>
                <c:pt idx="607">
                  <c:v>7.6735808158917063E-2</c:v>
                </c:pt>
                <c:pt idx="608">
                  <c:v>7.5181888978829201E-2</c:v>
                </c:pt>
                <c:pt idx="609">
                  <c:v>7.3672009794566853E-2</c:v>
                </c:pt>
                <c:pt idx="610">
                  <c:v>7.2204570969051959E-2</c:v>
                </c:pt>
                <c:pt idx="611">
                  <c:v>7.0778043446624E-2</c:v>
                </c:pt>
                <c:pt idx="612">
                  <c:v>6.9390965220712045E-2</c:v>
                </c:pt>
                <c:pt idx="613">
                  <c:v>6.8041937842422073E-2</c:v>
                </c:pt>
                <c:pt idx="614">
                  <c:v>6.6729623178352654E-2</c:v>
                </c:pt>
                <c:pt idx="615">
                  <c:v>6.5452740356132424E-2</c:v>
                </c:pt>
                <c:pt idx="616">
                  <c:v>6.4210062886080693E-2</c:v>
                </c:pt>
                <c:pt idx="617">
                  <c:v>6.3000415947985958E-2</c:v>
                </c:pt>
                <c:pt idx="618">
                  <c:v>6.1822673832613063E-2</c:v>
                </c:pt>
                <c:pt idx="619">
                  <c:v>6.0675757528383382E-2</c:v>
                </c:pt>
                <c:pt idx="620">
                  <c:v>5.9558632444049332E-2</c:v>
                </c:pt>
                <c:pt idx="621">
                  <c:v>5.8470306255820829E-2</c:v>
                </c:pt>
                <c:pt idx="622">
                  <c:v>5.7409826879868897E-2</c:v>
                </c:pt>
                <c:pt idx="623">
                  <c:v>5.6376280551794819E-2</c:v>
                </c:pt>
                <c:pt idx="624">
                  <c:v>5.5368790012256884E-2</c:v>
                </c:pt>
                <c:pt idx="625">
                  <c:v>5.4386512791982464E-2</c:v>
                </c:pt>
                <c:pt idx="626">
                  <c:v>5.3428639588555621E-2</c:v>
                </c:pt>
                <c:pt idx="627">
                  <c:v>5.2494392730341691E-2</c:v>
                </c:pt>
                <c:pt idx="628">
                  <c:v>5.1583024722058148E-2</c:v>
                </c:pt>
                <c:pt idx="629">
                  <c:v>5.0693816867142423E-2</c:v>
                </c:pt>
                <c:pt idx="630">
                  <c:v>4.982607796230408E-2</c:v>
                </c:pt>
                <c:pt idx="631">
                  <c:v>4.8979143060027361E-2</c:v>
                </c:pt>
                <c:pt idx="632">
                  <c:v>4.8152372295025649E-2</c:v>
                </c:pt>
                <c:pt idx="633">
                  <c:v>4.7345149770927297E-2</c:v>
                </c:pt>
                <c:pt idx="634">
                  <c:v>4.655688250370571E-2</c:v>
                </c:pt>
                <c:pt idx="635">
                  <c:v>4.5786999418593405E-2</c:v>
                </c:pt>
                <c:pt idx="636">
                  <c:v>4.5034950397427796E-2</c:v>
                </c:pt>
                <c:pt idx="637">
                  <c:v>4.4300205373569511E-2</c:v>
                </c:pt>
                <c:pt idx="638">
                  <c:v>4.3582253471714523E-2</c:v>
                </c:pt>
                <c:pt idx="639">
                  <c:v>4.2880602190087519E-2</c:v>
                </c:pt>
                <c:pt idx="640">
                  <c:v>4.2194776622662862E-2</c:v>
                </c:pt>
                <c:pt idx="641">
                  <c:v>4.1524318719202813E-2</c:v>
                </c:pt>
                <c:pt idx="642">
                  <c:v>4.0868786581045709E-2</c:v>
                </c:pt>
                <c:pt idx="643">
                  <c:v>4.0227753790683149E-2</c:v>
                </c:pt>
                <c:pt idx="644">
                  <c:v>3.9600808773307641E-2</c:v>
                </c:pt>
                <c:pt idx="645">
                  <c:v>3.8987554188607242E-2</c:v>
                </c:pt>
                <c:pt idx="646">
                  <c:v>3.8387606351192281E-2</c:v>
                </c:pt>
                <c:pt idx="647">
                  <c:v>3.7800594678132501E-2</c:v>
                </c:pt>
                <c:pt idx="648">
                  <c:v>3.7226161162174497E-2</c:v>
                </c:pt>
                <c:pt idx="649">
                  <c:v>3.666395986929321E-2</c:v>
                </c:pt>
                <c:pt idx="650">
                  <c:v>3.6113656459308439E-2</c:v>
                </c:pt>
                <c:pt idx="651">
                  <c:v>3.5574927728372785E-2</c:v>
                </c:pt>
                <c:pt idx="652">
                  <c:v>3.5047461172203996E-2</c:v>
                </c:pt>
                <c:pt idx="653">
                  <c:v>3.4530954569002237E-2</c:v>
                </c:pt>
                <c:pt idx="654">
                  <c:v>3.4025115581049342E-2</c:v>
                </c:pt>
                <c:pt idx="655">
                  <c:v>3.3529661374047018E-2</c:v>
                </c:pt>
                <c:pt idx="656">
                  <c:v>3.3044318253302625E-2</c:v>
                </c:pt>
                <c:pt idx="657">
                  <c:v>3.2568821315920898E-2</c:v>
                </c:pt>
                <c:pt idx="658">
                  <c:v>3.2102914118206947E-2</c:v>
                </c:pt>
                <c:pt idx="659">
                  <c:v>3.1646348357529906E-2</c:v>
                </c:pt>
                <c:pt idx="660">
                  <c:v>3.1198883567938224E-2</c:v>
                </c:pt>
                <c:pt idx="661">
                  <c:v>3.0760286828854282E-2</c:v>
                </c:pt>
                <c:pt idx="662">
                  <c:v>3.033033248621618E-2</c:v>
                </c:pt>
                <c:pt idx="663">
                  <c:v>2.9908801885464433E-2</c:v>
                </c:pt>
                <c:pt idx="664">
                  <c:v>2.9495483115807013E-2</c:v>
                </c:pt>
                <c:pt idx="665">
                  <c:v>2.9090170765224525E-2</c:v>
                </c:pt>
                <c:pt idx="666">
                  <c:v>2.8692665685706536E-2</c:v>
                </c:pt>
                <c:pt idx="667">
                  <c:v>2.8302774768236647E-2</c:v>
                </c:pt>
                <c:pt idx="668">
                  <c:v>2.7920310727069846E-2</c:v>
                </c:pt>
                <c:pt idx="669">
                  <c:v>2.7545091892868113E-2</c:v>
                </c:pt>
                <c:pt idx="670">
                  <c:v>2.7176942014284503E-2</c:v>
                </c:pt>
                <c:pt idx="671">
                  <c:v>2.6815690067605997E-2</c:v>
                </c:pt>
                <c:pt idx="672">
                  <c:v>2.6461170074085057E-2</c:v>
                </c:pt>
                <c:pt idx="673">
                  <c:v>2.6113220924610218E-2</c:v>
                </c:pt>
                <c:pt idx="674">
                  <c:v>2.5771686211382181E-2</c:v>
                </c:pt>
                <c:pt idx="675">
                  <c:v>2.5436414066279316E-2</c:v>
                </c:pt>
                <c:pt idx="676">
                  <c:v>2.5107257005613486E-2</c:v>
                </c:pt>
                <c:pt idx="677">
                  <c:v>2.4784071780989052E-2</c:v>
                </c:pt>
                <c:pt idx="678">
                  <c:v>2.446671923599639E-2</c:v>
                </c:pt>
                <c:pt idx="679">
                  <c:v>2.4155064168480334E-2</c:v>
                </c:pt>
                <c:pt idx="680">
                  <c:v>2.3848975198139739E-2</c:v>
                </c:pt>
                <c:pt idx="681">
                  <c:v>2.3548324639224866E-2</c:v>
                </c:pt>
                <c:pt idx="682">
                  <c:v>2.3252988378110906E-2</c:v>
                </c:pt>
                <c:pt idx="683">
                  <c:v>2.2962845755536612E-2</c:v>
                </c:pt>
                <c:pt idx="684">
                  <c:v>2.2677779453307959E-2</c:v>
                </c:pt>
                <c:pt idx="685">
                  <c:v>2.2397675385274735E-2</c:v>
                </c:pt>
                <c:pt idx="686">
                  <c:v>2.2122422592398615E-2</c:v>
                </c:pt>
                <c:pt idx="687">
                  <c:v>2.1851913141739412E-2</c:v>
                </c:pt>
                <c:pt idx="688">
                  <c:v>2.1586042029194025E-2</c:v>
                </c:pt>
                <c:pt idx="689">
                  <c:v>2.1324707085830574E-2</c:v>
                </c:pt>
                <c:pt idx="690">
                  <c:v>2.106780888766804E-2</c:v>
                </c:pt>
                <c:pt idx="691">
                  <c:v>2.0815250668757841E-2</c:v>
                </c:pt>
                <c:pt idx="692">
                  <c:v>2.0566938237431151E-2</c:v>
                </c:pt>
                <c:pt idx="693">
                  <c:v>2.0322780214381587E-2</c:v>
                </c:pt>
                <c:pt idx="694">
                  <c:v>2.0142809393722753E-2</c:v>
                </c:pt>
                <c:pt idx="695">
                  <c:v>1.9953729971906007E-2</c:v>
                </c:pt>
                <c:pt idx="696">
                  <c:v>1.9752404827537273E-2</c:v>
                </c:pt>
                <c:pt idx="697">
                  <c:v>1.954535630931176E-2</c:v>
                </c:pt>
                <c:pt idx="698">
                  <c:v>1.9340779317946671E-2</c:v>
                </c:pt>
                <c:pt idx="699">
                  <c:v>1.9133286756914985E-2</c:v>
                </c:pt>
                <c:pt idx="700">
                  <c:v>1.8925906507106575E-2</c:v>
                </c:pt>
                <c:pt idx="701">
                  <c:v>1.8717875092554029E-2</c:v>
                </c:pt>
                <c:pt idx="702">
                  <c:v>1.8510402949511853E-2</c:v>
                </c:pt>
                <c:pt idx="703">
                  <c:v>1.8304385084530625E-2</c:v>
                </c:pt>
                <c:pt idx="704">
                  <c:v>1.8100289543397811E-2</c:v>
                </c:pt>
                <c:pt idx="705">
                  <c:v>1.7898480083652978E-2</c:v>
                </c:pt>
                <c:pt idx="706">
                  <c:v>1.769921815144284E-2</c:v>
                </c:pt>
                <c:pt idx="707">
                  <c:v>1.7502616327273134E-2</c:v>
                </c:pt>
                <c:pt idx="708">
                  <c:v>1.730876322756221E-2</c:v>
                </c:pt>
                <c:pt idx="709">
                  <c:v>1.7117702695683142E-2</c:v>
                </c:pt>
                <c:pt idx="710">
                  <c:v>1.6929467989216043E-2</c:v>
                </c:pt>
                <c:pt idx="711">
                  <c:v>1.6744024652363531E-2</c:v>
                </c:pt>
                <c:pt idx="712">
                  <c:v>1.6561352572999417E-2</c:v>
                </c:pt>
                <c:pt idx="713">
                  <c:v>1.6381421558163668E-2</c:v>
                </c:pt>
                <c:pt idx="714">
                  <c:v>1.6204194783063532E-2</c:v>
                </c:pt>
                <c:pt idx="715">
                  <c:v>1.6029631477071198E-2</c:v>
                </c:pt>
                <c:pt idx="716">
                  <c:v>1.5857687595766116E-2</c:v>
                </c:pt>
                <c:pt idx="717">
                  <c:v>1.5688318066297686E-2</c:v>
                </c:pt>
                <c:pt idx="718">
                  <c:v>1.5521477144467319E-2</c:v>
                </c:pt>
                <c:pt idx="719">
                  <c:v>1.5357118953989578E-2</c:v>
                </c:pt>
                <c:pt idx="720">
                  <c:v>1.519519785269796E-2</c:v>
                </c:pt>
                <c:pt idx="721">
                  <c:v>1.5035668793800893E-2</c:v>
                </c:pt>
                <c:pt idx="722">
                  <c:v>1.4878487300671945E-2</c:v>
                </c:pt>
                <c:pt idx="723">
                  <c:v>1.472360957661467E-2</c:v>
                </c:pt>
                <c:pt idx="724">
                  <c:v>1.4570992478578772E-2</c:v>
                </c:pt>
                <c:pt idx="725">
                  <c:v>1.4420593853287186E-2</c:v>
                </c:pt>
                <c:pt idx="726">
                  <c:v>1.4272372470764525E-2</c:v>
                </c:pt>
                <c:pt idx="727">
                  <c:v>1.4126288017555055E-2</c:v>
                </c:pt>
                <c:pt idx="728">
                  <c:v>1.3982301019304144E-2</c:v>
                </c:pt>
                <c:pt idx="729">
                  <c:v>1.3842641032988766E-2</c:v>
                </c:pt>
                <c:pt idx="730">
                  <c:v>1.4890952310416436E-2</c:v>
                </c:pt>
                <c:pt idx="731">
                  <c:v>1.5638979867311692E-2</c:v>
                </c:pt>
                <c:pt idx="732">
                  <c:v>1.6148572162296579E-2</c:v>
                </c:pt>
                <c:pt idx="733">
                  <c:v>1.6462825160627838E-2</c:v>
                </c:pt>
                <c:pt idx="734">
                  <c:v>1.6678547043526795E-2</c:v>
                </c:pt>
                <c:pt idx="735">
                  <c:v>1.6856559389447752E-2</c:v>
                </c:pt>
                <c:pt idx="736">
                  <c:v>1.7474861540289002E-2</c:v>
                </c:pt>
                <c:pt idx="737">
                  <c:v>2.6239096293601535E-2</c:v>
                </c:pt>
                <c:pt idx="738">
                  <c:v>3.6117708218144036E-2</c:v>
                </c:pt>
                <c:pt idx="739">
                  <c:v>4.5532592482707322E-2</c:v>
                </c:pt>
                <c:pt idx="740">
                  <c:v>5.3133471511575013E-2</c:v>
                </c:pt>
                <c:pt idx="741">
                  <c:v>5.915940989337768E-2</c:v>
                </c:pt>
                <c:pt idx="742">
                  <c:v>6.3511968731302118E-2</c:v>
                </c:pt>
                <c:pt idx="743">
                  <c:v>6.6356585301622945E-2</c:v>
                </c:pt>
                <c:pt idx="744">
                  <c:v>6.8109346655683523E-2</c:v>
                </c:pt>
                <c:pt idx="745">
                  <c:v>6.9035831684949478E-2</c:v>
                </c:pt>
                <c:pt idx="746">
                  <c:v>6.9375615269335361E-2</c:v>
                </c:pt>
                <c:pt idx="747">
                  <c:v>6.9252555268706731E-2</c:v>
                </c:pt>
                <c:pt idx="748">
                  <c:v>6.90170845071605E-2</c:v>
                </c:pt>
                <c:pt idx="749">
                  <c:v>7.008161344803461E-2</c:v>
                </c:pt>
                <c:pt idx="750">
                  <c:v>0.10104168527087366</c:v>
                </c:pt>
                <c:pt idx="751">
                  <c:v>0.13989780172052432</c:v>
                </c:pt>
                <c:pt idx="752">
                  <c:v>0.17606618151515729</c:v>
                </c:pt>
                <c:pt idx="753">
                  <c:v>0.20458148567249429</c:v>
                </c:pt>
                <c:pt idx="754">
                  <c:v>0.22572651217366527</c:v>
                </c:pt>
                <c:pt idx="755">
                  <c:v>0.23999942901311869</c:v>
                </c:pt>
                <c:pt idx="756">
                  <c:v>0.24854638730543302</c:v>
                </c:pt>
                <c:pt idx="757">
                  <c:v>0.25257659557369228</c:v>
                </c:pt>
                <c:pt idx="758">
                  <c:v>0.25319830964926299</c:v>
                </c:pt>
                <c:pt idx="759">
                  <c:v>0.25135460256197856</c:v>
                </c:pt>
                <c:pt idx="760">
                  <c:v>0.24802993977895654</c:v>
                </c:pt>
                <c:pt idx="761">
                  <c:v>0.24370417949004575</c:v>
                </c:pt>
                <c:pt idx="762">
                  <c:v>0.23858490706106475</c:v>
                </c:pt>
                <c:pt idx="763">
                  <c:v>0.23296113579702171</c:v>
                </c:pt>
                <c:pt idx="764">
                  <c:v>0.22704581719838243</c:v>
                </c:pt>
                <c:pt idx="765">
                  <c:v>0.22101140592734736</c:v>
                </c:pt>
                <c:pt idx="766">
                  <c:v>0.21498490285811458</c:v>
                </c:pt>
                <c:pt idx="767">
                  <c:v>0.20910446679799435</c:v>
                </c:pt>
                <c:pt idx="768">
                  <c:v>0.20341121256905736</c:v>
                </c:pt>
                <c:pt idx="769">
                  <c:v>0.19788020790591712</c:v>
                </c:pt>
                <c:pt idx="770">
                  <c:v>0.19257297088009834</c:v>
                </c:pt>
                <c:pt idx="771">
                  <c:v>0.19024336875202044</c:v>
                </c:pt>
                <c:pt idx="772">
                  <c:v>0.19314306439608778</c:v>
                </c:pt>
                <c:pt idx="773">
                  <c:v>0.22105056384003596</c:v>
                </c:pt>
                <c:pt idx="774">
                  <c:v>0.31166589756023211</c:v>
                </c:pt>
                <c:pt idx="775">
                  <c:v>0.39174480183255045</c:v>
                </c:pt>
                <c:pt idx="776">
                  <c:v>0.45877960664475964</c:v>
                </c:pt>
                <c:pt idx="777">
                  <c:v>0.51797119147510129</c:v>
                </c:pt>
                <c:pt idx="778">
                  <c:v>0.57514580070597898</c:v>
                </c:pt>
                <c:pt idx="779">
                  <c:v>0.6328945213031959</c:v>
                </c:pt>
                <c:pt idx="780">
                  <c:v>0.68994844940630118</c:v>
                </c:pt>
                <c:pt idx="781">
                  <c:v>0.7303248592530367</c:v>
                </c:pt>
                <c:pt idx="782">
                  <c:v>0.75762872223925704</c:v>
                </c:pt>
                <c:pt idx="783">
                  <c:v>0.78649336027372119</c:v>
                </c:pt>
                <c:pt idx="784">
                  <c:v>0.81166503262414236</c:v>
                </c:pt>
                <c:pt idx="785">
                  <c:v>0.82338937102381704</c:v>
                </c:pt>
                <c:pt idx="786">
                  <c:v>0.8227331530881512</c:v>
                </c:pt>
                <c:pt idx="787">
                  <c:v>0.81246188486953408</c:v>
                </c:pt>
                <c:pt idx="788">
                  <c:v>0.79508382748058892</c:v>
                </c:pt>
                <c:pt idx="789">
                  <c:v>0.77436661342164637</c:v>
                </c:pt>
                <c:pt idx="790">
                  <c:v>0.75411195197049719</c:v>
                </c:pt>
                <c:pt idx="791">
                  <c:v>0.7355515443759858</c:v>
                </c:pt>
                <c:pt idx="792">
                  <c:v>0.72867132577753213</c:v>
                </c:pt>
                <c:pt idx="793">
                  <c:v>0.72160193227013147</c:v>
                </c:pt>
                <c:pt idx="794">
                  <c:v>0.71192567681069219</c:v>
                </c:pt>
                <c:pt idx="795">
                  <c:v>0.70043982211519851</c:v>
                </c:pt>
                <c:pt idx="796">
                  <c:v>0.68950974637401519</c:v>
                </c:pt>
                <c:pt idx="797">
                  <c:v>0.6849710435195776</c:v>
                </c:pt>
                <c:pt idx="798">
                  <c:v>0.69868280527328885</c:v>
                </c:pt>
                <c:pt idx="799">
                  <c:v>0.71145842140939175</c:v>
                </c:pt>
                <c:pt idx="800">
                  <c:v>0.73163266926885562</c:v>
                </c:pt>
                <c:pt idx="801">
                  <c:v>0.77597456323849334</c:v>
                </c:pt>
                <c:pt idx="802">
                  <c:v>0.82807430418522754</c:v>
                </c:pt>
                <c:pt idx="803">
                  <c:v>0.87144790269592298</c:v>
                </c:pt>
                <c:pt idx="804">
                  <c:v>0.96790349946578769</c:v>
                </c:pt>
                <c:pt idx="805">
                  <c:v>1.081469427148533</c:v>
                </c:pt>
                <c:pt idx="806">
                  <c:v>1.1698277756522231</c:v>
                </c:pt>
                <c:pt idx="807">
                  <c:v>1.2524498981452421</c:v>
                </c:pt>
                <c:pt idx="808">
                  <c:v>1.3387910251745512</c:v>
                </c:pt>
                <c:pt idx="809">
                  <c:v>1.5467174459501465</c:v>
                </c:pt>
                <c:pt idx="810">
                  <c:v>1.7119949828882923</c:v>
                </c:pt>
                <c:pt idx="811">
                  <c:v>1.9116253165058033</c:v>
                </c:pt>
                <c:pt idx="812">
                  <c:v>2.052794719882475</c:v>
                </c:pt>
                <c:pt idx="813">
                  <c:v>2.166117010798069</c:v>
                </c:pt>
                <c:pt idx="814">
                  <c:v>2.2670355143147516</c:v>
                </c:pt>
                <c:pt idx="815">
                  <c:v>2.3392500351993286</c:v>
                </c:pt>
                <c:pt idx="816">
                  <c:v>2.4180197701576578</c:v>
                </c:pt>
                <c:pt idx="817">
                  <c:v>2.875593111975201</c:v>
                </c:pt>
                <c:pt idx="818">
                  <c:v>4.3181293005964934</c:v>
                </c:pt>
                <c:pt idx="819">
                  <c:v>4.8365740638806782</c:v>
                </c:pt>
                <c:pt idx="820">
                  <c:v>5.5056289095761803</c:v>
                </c:pt>
                <c:pt idx="821">
                  <c:v>5.6118933332345993</c:v>
                </c:pt>
                <c:pt idx="822">
                  <c:v>5.6879139669471055</c:v>
                </c:pt>
                <c:pt idx="823">
                  <c:v>5.7038433534068194</c:v>
                </c:pt>
                <c:pt idx="824">
                  <c:v>5.6794523028379569</c:v>
                </c:pt>
                <c:pt idx="825">
                  <c:v>5.6083162425520179</c:v>
                </c:pt>
                <c:pt idx="826">
                  <c:v>5.494143641385179</c:v>
                </c:pt>
                <c:pt idx="827">
                  <c:v>5.3398738418066101</c:v>
                </c:pt>
                <c:pt idx="828">
                  <c:v>5.1604603076264919</c:v>
                </c:pt>
                <c:pt idx="829">
                  <c:v>4.9651118414484925</c:v>
                </c:pt>
                <c:pt idx="830">
                  <c:v>4.7946824900701213</c:v>
                </c:pt>
                <c:pt idx="831">
                  <c:v>4.6269849476239164</c:v>
                </c:pt>
                <c:pt idx="832">
                  <c:v>4.439425773564345</c:v>
                </c:pt>
                <c:pt idx="833">
                  <c:v>4.2344475479241606</c:v>
                </c:pt>
                <c:pt idx="834">
                  <c:v>4.0251393491680822</c:v>
                </c:pt>
                <c:pt idx="835">
                  <c:v>3.8119800700086435</c:v>
                </c:pt>
                <c:pt idx="836">
                  <c:v>3.61111546440894</c:v>
                </c:pt>
                <c:pt idx="837">
                  <c:v>3.4297332663538675</c:v>
                </c:pt>
                <c:pt idx="838">
                  <c:v>3.2434470135451918</c:v>
                </c:pt>
                <c:pt idx="839">
                  <c:v>3.0550679836945132</c:v>
                </c:pt>
                <c:pt idx="840">
                  <c:v>2.8683111482194126</c:v>
                </c:pt>
                <c:pt idx="841">
                  <c:v>2.68619666695374</c:v>
                </c:pt>
                <c:pt idx="842">
                  <c:v>2.5117989094788538</c:v>
                </c:pt>
                <c:pt idx="843">
                  <c:v>2.3476035864515414</c:v>
                </c:pt>
                <c:pt idx="844">
                  <c:v>2.1935706729649276</c:v>
                </c:pt>
                <c:pt idx="845">
                  <c:v>2.0541526866822584</c:v>
                </c:pt>
                <c:pt idx="846">
                  <c:v>1.9290538289473671</c:v>
                </c:pt>
                <c:pt idx="847">
                  <c:v>1.814932199384429</c:v>
                </c:pt>
                <c:pt idx="848">
                  <c:v>1.7095070908019989</c:v>
                </c:pt>
                <c:pt idx="849">
                  <c:v>1.6084065120042335</c:v>
                </c:pt>
                <c:pt idx="850">
                  <c:v>1.513496555111953</c:v>
                </c:pt>
                <c:pt idx="851">
                  <c:v>1.4272881809532656</c:v>
                </c:pt>
                <c:pt idx="852">
                  <c:v>1.3543297013283488</c:v>
                </c:pt>
                <c:pt idx="853">
                  <c:v>1.2878771030688323</c:v>
                </c:pt>
                <c:pt idx="854">
                  <c:v>1.232882854358395</c:v>
                </c:pt>
                <c:pt idx="855">
                  <c:v>1.177620118608431</c:v>
                </c:pt>
                <c:pt idx="856">
                  <c:v>1.1224376217299084</c:v>
                </c:pt>
                <c:pt idx="857">
                  <c:v>1.0680696164390229</c:v>
                </c:pt>
                <c:pt idx="858">
                  <c:v>1.0152104500266579</c:v>
                </c:pt>
                <c:pt idx="859">
                  <c:v>0.96432840552013155</c:v>
                </c:pt>
                <c:pt idx="860">
                  <c:v>0.91571574257993416</c:v>
                </c:pt>
                <c:pt idx="861">
                  <c:v>0.86953428336021665</c:v>
                </c:pt>
                <c:pt idx="862">
                  <c:v>0.82585787194571991</c:v>
                </c:pt>
                <c:pt idx="863">
                  <c:v>0.78465607901825862</c:v>
                </c:pt>
                <c:pt idx="864">
                  <c:v>0.74587296039578843</c:v>
                </c:pt>
                <c:pt idx="865">
                  <c:v>0.70942022118367676</c:v>
                </c:pt>
                <c:pt idx="866">
                  <c:v>0.67518948153388991</c:v>
                </c:pt>
                <c:pt idx="867">
                  <c:v>0.64306982906832932</c:v>
                </c:pt>
                <c:pt idx="868">
                  <c:v>0.6130747931017837</c:v>
                </c:pt>
                <c:pt idx="869">
                  <c:v>0.58508378054741161</c:v>
                </c:pt>
                <c:pt idx="870">
                  <c:v>0.56619128385112361</c:v>
                </c:pt>
                <c:pt idx="871">
                  <c:v>0.54669385191384545</c:v>
                </c:pt>
                <c:pt idx="872">
                  <c:v>0.52699356165855327</c:v>
                </c:pt>
                <c:pt idx="873">
                  <c:v>0.50741292142087813</c:v>
                </c:pt>
                <c:pt idx="874">
                  <c:v>0.4882113479595524</c:v>
                </c:pt>
                <c:pt idx="875">
                  <c:v>0.4694904101869376</c:v>
                </c:pt>
                <c:pt idx="876">
                  <c:v>0.45136562332934177</c:v>
                </c:pt>
                <c:pt idx="877">
                  <c:v>0.43397125509969747</c:v>
                </c:pt>
                <c:pt idx="878">
                  <c:v>0.41726284069413916</c:v>
                </c:pt>
                <c:pt idx="879">
                  <c:v>0.40126179875267859</c:v>
                </c:pt>
                <c:pt idx="880">
                  <c:v>0.38597182021110449</c:v>
                </c:pt>
                <c:pt idx="881">
                  <c:v>0.37138739950404165</c:v>
                </c:pt>
                <c:pt idx="882">
                  <c:v>0.35748685752774256</c:v>
                </c:pt>
                <c:pt idx="883">
                  <c:v>0.34425202320721687</c:v>
                </c:pt>
                <c:pt idx="884">
                  <c:v>0.331655251285983</c:v>
                </c:pt>
                <c:pt idx="885">
                  <c:v>0.31966227032055472</c:v>
                </c:pt>
                <c:pt idx="886">
                  <c:v>0.30825550680884217</c:v>
                </c:pt>
                <c:pt idx="887">
                  <c:v>0.29751490367190397</c:v>
                </c:pt>
                <c:pt idx="888">
                  <c:v>0.29650428779299948</c:v>
                </c:pt>
                <c:pt idx="889">
                  <c:v>0.29358221027072051</c:v>
                </c:pt>
                <c:pt idx="890">
                  <c:v>0.28920116827411918</c:v>
                </c:pt>
                <c:pt idx="891">
                  <c:v>0.28371320857736371</c:v>
                </c:pt>
                <c:pt idx="892">
                  <c:v>0.27744969605465125</c:v>
                </c:pt>
                <c:pt idx="893">
                  <c:v>0.27069934430949671</c:v>
                </c:pt>
                <c:pt idx="894">
                  <c:v>0.26365472012867658</c:v>
                </c:pt>
                <c:pt idx="895">
                  <c:v>0.25645162841005215</c:v>
                </c:pt>
                <c:pt idx="896">
                  <c:v>0.24920743915822513</c:v>
                </c:pt>
                <c:pt idx="897">
                  <c:v>0.24201332068407905</c:v>
                </c:pt>
                <c:pt idx="898">
                  <c:v>0.23493084411881796</c:v>
                </c:pt>
                <c:pt idx="899">
                  <c:v>0.22800756207343148</c:v>
                </c:pt>
                <c:pt idx="900">
                  <c:v>0.22130351880898472</c:v>
                </c:pt>
                <c:pt idx="901">
                  <c:v>0.21479370097815634</c:v>
                </c:pt>
                <c:pt idx="902">
                  <c:v>0.20847801859062642</c:v>
                </c:pt>
                <c:pt idx="903">
                  <c:v>0.20236565405172596</c:v>
                </c:pt>
                <c:pt idx="904">
                  <c:v>0.19646091242977543</c:v>
                </c:pt>
                <c:pt idx="905">
                  <c:v>0.19076419417524051</c:v>
                </c:pt>
                <c:pt idx="906">
                  <c:v>0.18527411604208383</c:v>
                </c:pt>
                <c:pt idx="907">
                  <c:v>0.17999188418898801</c:v>
                </c:pt>
                <c:pt idx="908">
                  <c:v>0.17490985811222406</c:v>
                </c:pt>
                <c:pt idx="909">
                  <c:v>0.17002516360948228</c:v>
                </c:pt>
                <c:pt idx="910">
                  <c:v>0.16532768838196515</c:v>
                </c:pt>
                <c:pt idx="911">
                  <c:v>0.16080062592386249</c:v>
                </c:pt>
                <c:pt idx="912">
                  <c:v>0.15644031134920378</c:v>
                </c:pt>
                <c:pt idx="913">
                  <c:v>0.1522450419752471</c:v>
                </c:pt>
                <c:pt idx="914">
                  <c:v>0.14820566569743551</c:v>
                </c:pt>
                <c:pt idx="915">
                  <c:v>0.14431286078372441</c:v>
                </c:pt>
                <c:pt idx="916">
                  <c:v>0.14055788622584933</c:v>
                </c:pt>
                <c:pt idx="917">
                  <c:v>0.1369352047507284</c:v>
                </c:pt>
                <c:pt idx="918">
                  <c:v>0.13343995235647915</c:v>
                </c:pt>
                <c:pt idx="919">
                  <c:v>0.13006692242070272</c:v>
                </c:pt>
                <c:pt idx="920">
                  <c:v>0.12681127289775387</c:v>
                </c:pt>
                <c:pt idx="921">
                  <c:v>0.12366816419876252</c:v>
                </c:pt>
                <c:pt idx="922">
                  <c:v>0.1206329540294455</c:v>
                </c:pt>
                <c:pt idx="923">
                  <c:v>0.11770115066670936</c:v>
                </c:pt>
                <c:pt idx="924">
                  <c:v>0.11486840024667344</c:v>
                </c:pt>
                <c:pt idx="925">
                  <c:v>0.1121305536885966</c:v>
                </c:pt>
                <c:pt idx="926">
                  <c:v>0.1094836407618804</c:v>
                </c:pt>
                <c:pt idx="927">
                  <c:v>0.1069238690763501</c:v>
                </c:pt>
                <c:pt idx="928">
                  <c:v>0.10444762063756859</c:v>
                </c:pt>
                <c:pt idx="929">
                  <c:v>0.10205144678409024</c:v>
                </c:pt>
                <c:pt idx="930">
                  <c:v>9.9732062096783466E-2</c:v>
                </c:pt>
                <c:pt idx="931">
                  <c:v>9.7486337703873382E-2</c:v>
                </c:pt>
                <c:pt idx="932">
                  <c:v>9.5311294283350306E-2</c:v>
                </c:pt>
                <c:pt idx="933">
                  <c:v>9.3204094975141122E-2</c:v>
                </c:pt>
                <c:pt idx="934">
                  <c:v>9.1162038350334568E-2</c:v>
                </c:pt>
                <c:pt idx="935">
                  <c:v>8.9182551537402871E-2</c:v>
                </c:pt>
                <c:pt idx="936">
                  <c:v>8.7263183571069713E-2</c:v>
                </c:pt>
                <c:pt idx="937">
                  <c:v>8.5401599004780684E-2</c:v>
                </c:pt>
                <c:pt idx="938">
                  <c:v>8.3595571810059735E-2</c:v>
                </c:pt>
                <c:pt idx="939">
                  <c:v>8.1842979573522032E-2</c:v>
                </c:pt>
                <c:pt idx="940">
                  <c:v>8.0141797993555766E-2</c:v>
                </c:pt>
                <c:pt idx="941">
                  <c:v>7.8490095672663351E-2</c:v>
                </c:pt>
                <c:pt idx="942">
                  <c:v>7.6886028780201676E-2</c:v>
                </c:pt>
                <c:pt idx="943">
                  <c:v>7.5327837502324482E-2</c:v>
                </c:pt>
                <c:pt idx="944">
                  <c:v>7.3813840844870873E-2</c:v>
                </c:pt>
                <c:pt idx="945">
                  <c:v>7.2342432611727223E-2</c:v>
                </c:pt>
                <c:pt idx="946">
                  <c:v>7.0912077515176627E-2</c:v>
                </c:pt>
                <c:pt idx="947">
                  <c:v>6.9521307528718712E-2</c:v>
                </c:pt>
                <c:pt idx="948">
                  <c:v>6.8168718446070559E-2</c:v>
                </c:pt>
                <c:pt idx="949">
                  <c:v>6.6852966635718186E-2</c:v>
                </c:pt>
                <c:pt idx="950">
                  <c:v>6.5572765980274506E-2</c:v>
                </c:pt>
                <c:pt idx="951">
                  <c:v>6.4326884990042785E-2</c:v>
                </c:pt>
                <c:pt idx="952">
                  <c:v>6.3114144080504614E-2</c:v>
                </c:pt>
                <c:pt idx="953">
                  <c:v>6.1933413003876225E-2</c:v>
                </c:pt>
                <c:pt idx="954">
                  <c:v>6.0783608425355587E-2</c:v>
                </c:pt>
                <c:pt idx="955">
                  <c:v>5.9663691635196803E-2</c:v>
                </c:pt>
                <c:pt idx="956">
                  <c:v>5.8572666388257526E-2</c:v>
                </c:pt>
                <c:pt idx="957">
                  <c:v>5.7509576863178258E-2</c:v>
                </c:pt>
                <c:pt idx="958">
                  <c:v>5.6473505733842633E-2</c:v>
                </c:pt>
                <c:pt idx="959">
                  <c:v>5.5463572346234898E-2</c:v>
                </c:pt>
                <c:pt idx="960">
                  <c:v>5.4478930994263729E-2</c:v>
                </c:pt>
                <c:pt idx="961">
                  <c:v>5.3518769288535502E-2</c:v>
                </c:pt>
                <c:pt idx="962">
                  <c:v>5.2582306612459773E-2</c:v>
                </c:pt>
                <c:pt idx="963">
                  <c:v>5.1668792660435559E-2</c:v>
                </c:pt>
                <c:pt idx="964">
                  <c:v>5.0777506053215939E-2</c:v>
                </c:pt>
                <c:pt idx="965">
                  <c:v>4.9907753025866058E-2</c:v>
                </c:pt>
                <c:pt idx="966">
                  <c:v>4.9058866184032698E-2</c:v>
                </c:pt>
                <c:pt idx="967">
                  <c:v>4.8230203324520111E-2</c:v>
                </c:pt>
                <c:pt idx="968">
                  <c:v>4.7421146316427285E-2</c:v>
                </c:pt>
                <c:pt idx="969">
                  <c:v>4.6631100039343475E-2</c:v>
                </c:pt>
                <c:pt idx="970">
                  <c:v>4.5859491375322602E-2</c:v>
                </c:pt>
                <c:pt idx="971">
                  <c:v>4.5105768251566127E-2</c:v>
                </c:pt>
                <c:pt idx="972">
                  <c:v>4.4369398730940438E-2</c:v>
                </c:pt>
                <c:pt idx="973">
                  <c:v>4.3649870147619264E-2</c:v>
                </c:pt>
                <c:pt idx="974">
                  <c:v>4.2946688285385788E-2</c:v>
                </c:pt>
                <c:pt idx="975">
                  <c:v>4.2259376596120023E-2</c:v>
                </c:pt>
                <c:pt idx="976">
                  <c:v>4.1587475456335052E-2</c:v>
                </c:pt>
                <c:pt idx="977">
                  <c:v>4.0930541459646315E-2</c:v>
                </c:pt>
                <c:pt idx="978">
                  <c:v>4.0288146743218012E-2</c:v>
                </c:pt>
                <c:pt idx="979">
                  <c:v>3.9659878346344817E-2</c:v>
                </c:pt>
                <c:pt idx="980">
                  <c:v>3.904533759943981E-2</c:v>
                </c:pt>
                <c:pt idx="981">
                  <c:v>3.8444139541803916E-2</c:v>
                </c:pt>
                <c:pt idx="982">
                  <c:v>3.785591236664624E-2</c:v>
                </c:pt>
                <c:pt idx="983">
                  <c:v>3.7280296891917086E-2</c:v>
                </c:pt>
                <c:pt idx="984">
                  <c:v>3.6716946055598956E-2</c:v>
                </c:pt>
                <c:pt idx="985">
                  <c:v>3.6165524434181723E-2</c:v>
                </c:pt>
                <c:pt idx="986">
                  <c:v>3.5625707783117598E-2</c:v>
                </c:pt>
                <c:pt idx="987">
                  <c:v>3.5097182598126886E-2</c:v>
                </c:pt>
                <c:pt idx="988">
                  <c:v>3.4579645696285237E-2</c:v>
                </c:pt>
                <c:pt idx="989">
                  <c:v>3.4072803815886933E-2</c:v>
                </c:pt>
                <c:pt idx="990">
                  <c:v>3.3576373234133934E-2</c:v>
                </c:pt>
                <c:pt idx="991">
                  <c:v>3.3090079401755429E-2</c:v>
                </c:pt>
                <c:pt idx="992">
                  <c:v>3.2613656593710953E-2</c:v>
                </c:pt>
                <c:pt idx="993">
                  <c:v>3.214684757517898E-2</c:v>
                </c:pt>
                <c:pt idx="994">
                  <c:v>3.1689403282075659E-2</c:v>
                </c:pt>
                <c:pt idx="995">
                  <c:v>3.1241082515390491E-2</c:v>
                </c:pt>
                <c:pt idx="996">
                  <c:v>3.0801651648664691E-2</c:v>
                </c:pt>
                <c:pt idx="997">
                  <c:v>3.0370884347973869E-2</c:v>
                </c:pt>
                <c:pt idx="998">
                  <c:v>2.9948561303813244E-2</c:v>
                </c:pt>
                <c:pt idx="999">
                  <c:v>2.9534469974312673E-2</c:v>
                </c:pt>
                <c:pt idx="1000">
                  <c:v>2.9128404339241867E-2</c:v>
                </c:pt>
                <c:pt idx="1001">
                  <c:v>2.8730164664294511E-2</c:v>
                </c:pt>
                <c:pt idx="1002">
                  <c:v>2.8339557275165437E-2</c:v>
                </c:pt>
                <c:pt idx="1003">
                  <c:v>2.7956394340962663E-2</c:v>
                </c:pt>
                <c:pt idx="1004">
                  <c:v>2.7580493666518224E-2</c:v>
                </c:pt>
                <c:pt idx="1005">
                  <c:v>2.7211678493184975E-2</c:v>
                </c:pt>
                <c:pt idx="1006">
                  <c:v>2.6849777307728993E-2</c:v>
                </c:pt>
                <c:pt idx="1007">
                  <c:v>2.6494623658944828E-2</c:v>
                </c:pt>
                <c:pt idx="1008">
                  <c:v>2.6146055981641856E-2</c:v>
                </c:pt>
                <c:pt idx="1009">
                  <c:v>2.5803917427667925E-2</c:v>
                </c:pt>
                <c:pt idx="1010">
                  <c:v>2.5468055703651495E-2</c:v>
                </c:pt>
                <c:pt idx="1011">
                  <c:v>2.5138322915161236E-2</c:v>
                </c:pt>
                <c:pt idx="1012">
                  <c:v>2.4814575416996804E-2</c:v>
                </c:pt>
                <c:pt idx="1013">
                  <c:v>2.4496673669337887E-2</c:v>
                </c:pt>
                <c:pt idx="1014">
                  <c:v>2.4184482099493049E-2</c:v>
                </c:pt>
                <c:pt idx="1015">
                  <c:v>2.3877868969002035E-2</c:v>
                </c:pt>
                <c:pt idx="1016">
                  <c:v>2.3576706245857889E-2</c:v>
                </c:pt>
                <c:pt idx="1017">
                  <c:v>2.3280869481625548E-2</c:v>
                </c:pt>
                <c:pt idx="1018">
                  <c:v>2.2990237693245374E-2</c:v>
                </c:pt>
                <c:pt idx="1019">
                  <c:v>2.2704693249320063E-2</c:v>
                </c:pt>
                <c:pt idx="1020">
                  <c:v>2.2424121760692979E-2</c:v>
                </c:pt>
                <c:pt idx="1021">
                  <c:v>2.2148411975133845E-2</c:v>
                </c:pt>
                <c:pt idx="1022">
                  <c:v>2.1877455675960032E-2</c:v>
                </c:pt>
                <c:pt idx="1023">
                  <c:v>2.1611147584424718E-2</c:v>
                </c:pt>
                <c:pt idx="1024">
                  <c:v>2.134938526571584E-2</c:v>
                </c:pt>
                <c:pt idx="1025">
                  <c:v>2.1092069038413663E-2</c:v>
                </c:pt>
                <c:pt idx="1026">
                  <c:v>2.0839101887264629E-2</c:v>
                </c:pt>
                <c:pt idx="1027">
                  <c:v>2.0590389379132566E-2</c:v>
                </c:pt>
                <c:pt idx="1028">
                  <c:v>2.0345839581998225E-2</c:v>
                </c:pt>
                <c:pt idx="1029">
                  <c:v>2.0105362986881207E-2</c:v>
                </c:pt>
                <c:pt idx="1030">
                  <c:v>1.9868872432565365E-2</c:v>
                </c:pt>
                <c:pt idx="1031">
                  <c:v>1.9636283033014498E-2</c:v>
                </c:pt>
                <c:pt idx="1032">
                  <c:v>1.9407512107369226E-2</c:v>
                </c:pt>
                <c:pt idx="1033">
                  <c:v>1.9182479112421203E-2</c:v>
                </c:pt>
                <c:pt idx="1034">
                  <c:v>1.8961105577466605E-2</c:v>
                </c:pt>
                <c:pt idx="1035">
                  <c:v>1.874331504144287E-2</c:v>
                </c:pt>
                <c:pt idx="1036">
                  <c:v>1.8529032992259373E-2</c:v>
                </c:pt>
                <c:pt idx="1037">
                  <c:v>1.8318186808234972E-2</c:v>
                </c:pt>
                <c:pt idx="1038">
                  <c:v>1.811070570156011E-2</c:v>
                </c:pt>
                <c:pt idx="1039">
                  <c:v>1.7906520663703983E-2</c:v>
                </c:pt>
                <c:pt idx="1040">
                  <c:v>1.7705564412691596E-2</c:v>
                </c:pt>
                <c:pt idx="1041">
                  <c:v>1.7507771342178215E-2</c:v>
                </c:pt>
                <c:pt idx="1042">
                  <c:v>1.7313077472251928E-2</c:v>
                </c:pt>
                <c:pt idx="1043">
                  <c:v>1.7121420401898034E-2</c:v>
                </c:pt>
                <c:pt idx="1044">
                  <c:v>1.6932739263062067E-2</c:v>
                </c:pt>
                <c:pt idx="1045">
                  <c:v>1.6746974676250397E-2</c:v>
                </c:pt>
                <c:pt idx="1046">
                  <c:v>1.6564068707610582E-2</c:v>
                </c:pt>
                <c:pt idx="1047">
                  <c:v>1.6383964827435437E-2</c:v>
                </c:pt>
                <c:pt idx="1048">
                  <c:v>1.6206607870037845E-2</c:v>
                </c:pt>
                <c:pt idx="1049">
                  <c:v>1.603194399494463E-2</c:v>
                </c:pt>
                <c:pt idx="1050">
                  <c:v>1.5859920649361127E-2</c:v>
                </c:pt>
                <c:pt idx="1051">
                  <c:v>1.569048653185881E-2</c:v>
                </c:pt>
                <c:pt idx="1052">
                  <c:v>1.5523591557241435E-2</c:v>
                </c:pt>
                <c:pt idx="1053">
                  <c:v>1.5359186822546236E-2</c:v>
                </c:pt>
                <c:pt idx="1054">
                  <c:v>1.5197224574138767E-2</c:v>
                </c:pt>
                <c:pt idx="1055">
                  <c:v>1.5037658175861618E-2</c:v>
                </c:pt>
                <c:pt idx="1056">
                  <c:v>1.4880442078199092E-2</c:v>
                </c:pt>
                <c:pt idx="1057">
                  <c:v>1.4725531788420851E-2</c:v>
                </c:pt>
                <c:pt idx="1058">
                  <c:v>1.4572883841669635E-2</c:v>
                </c:pt>
                <c:pt idx="1059">
                  <c:v>1.4422455772959442E-2</c:v>
                </c:pt>
                <c:pt idx="1060">
                  <c:v>1.4274206090051322E-2</c:v>
                </c:pt>
                <c:pt idx="1061">
                  <c:v>1.4128094247176329E-2</c:v>
                </c:pt>
                <c:pt idx="1062">
                  <c:v>1.3984080619575165E-2</c:v>
                </c:pt>
                <c:pt idx="1063">
                  <c:v>1.3842126478826065E-2</c:v>
                </c:pt>
                <c:pt idx="1064">
                  <c:v>1.3725555203491526E-2</c:v>
                </c:pt>
                <c:pt idx="1065">
                  <c:v>1.707980235955597E-2</c:v>
                </c:pt>
                <c:pt idx="1066">
                  <c:v>2.0466027485792827E-2</c:v>
                </c:pt>
                <c:pt idx="1067">
                  <c:v>2.3090568821839783E-2</c:v>
                </c:pt>
                <c:pt idx="1068">
                  <c:v>2.4951400944655724E-2</c:v>
                </c:pt>
                <c:pt idx="1069">
                  <c:v>2.6192890424795601E-2</c:v>
                </c:pt>
                <c:pt idx="1070">
                  <c:v>2.6970365923124063E-2</c:v>
                </c:pt>
                <c:pt idx="1071">
                  <c:v>2.7430091063828856E-2</c:v>
                </c:pt>
                <c:pt idx="1072">
                  <c:v>2.764141029382982E-2</c:v>
                </c:pt>
                <c:pt idx="1073">
                  <c:v>2.7677459991384785E-2</c:v>
                </c:pt>
                <c:pt idx="1074">
                  <c:v>2.7591445862478914E-2</c:v>
                </c:pt>
                <c:pt idx="1075">
                  <c:v>2.7421509079348032E-2</c:v>
                </c:pt>
                <c:pt idx="1076">
                  <c:v>2.7195899853711212E-2</c:v>
                </c:pt>
                <c:pt idx="1077">
                  <c:v>2.6934614440809152E-2</c:v>
                </c:pt>
                <c:pt idx="1078">
                  <c:v>2.6659664739924357E-2</c:v>
                </c:pt>
                <c:pt idx="1079">
                  <c:v>2.6492688618157428E-2</c:v>
                </c:pt>
                <c:pt idx="1080">
                  <c:v>3.1869171125210718E-2</c:v>
                </c:pt>
                <c:pt idx="1081">
                  <c:v>3.6199231038866471E-2</c:v>
                </c:pt>
                <c:pt idx="1082">
                  <c:v>3.9355249756485078E-2</c:v>
                </c:pt>
                <c:pt idx="1083">
                  <c:v>4.1456453134845576E-2</c:v>
                </c:pt>
                <c:pt idx="1084">
                  <c:v>4.2825788905683754E-2</c:v>
                </c:pt>
                <c:pt idx="1085">
                  <c:v>4.3809376348481796E-2</c:v>
                </c:pt>
                <c:pt idx="1086">
                  <c:v>4.428758911984159E-2</c:v>
                </c:pt>
                <c:pt idx="1087">
                  <c:v>4.4414540005412832E-2</c:v>
                </c:pt>
                <c:pt idx="1088">
                  <c:v>4.4300041781516787E-2</c:v>
                </c:pt>
                <c:pt idx="1089">
                  <c:v>4.4040150670407278E-2</c:v>
                </c:pt>
                <c:pt idx="1090">
                  <c:v>4.3654859766362186E-2</c:v>
                </c:pt>
                <c:pt idx="1091">
                  <c:v>4.3179632070103849E-2</c:v>
                </c:pt>
                <c:pt idx="1092">
                  <c:v>4.2652306377312668E-2</c:v>
                </c:pt>
                <c:pt idx="1093">
                  <c:v>4.2088681911571703E-2</c:v>
                </c:pt>
                <c:pt idx="1094">
                  <c:v>4.1502097067974607E-2</c:v>
                </c:pt>
                <c:pt idx="1095">
                  <c:v>4.0926077383062615E-2</c:v>
                </c:pt>
                <c:pt idx="1096">
                  <c:v>6.1161304652564412E-2</c:v>
                </c:pt>
                <c:pt idx="1097">
                  <c:v>0.10861948988004552</c:v>
                </c:pt>
                <c:pt idx="1098">
                  <c:v>0.15337372041959951</c:v>
                </c:pt>
                <c:pt idx="1099">
                  <c:v>0.19139422084472177</c:v>
                </c:pt>
                <c:pt idx="1100">
                  <c:v>0.22124010952748846</c:v>
                </c:pt>
                <c:pt idx="1101">
                  <c:v>0.24298552374253904</c:v>
                </c:pt>
                <c:pt idx="1102">
                  <c:v>0.26160556651584743</c:v>
                </c:pt>
                <c:pt idx="1103">
                  <c:v>0.27901169996955194</c:v>
                </c:pt>
                <c:pt idx="1104">
                  <c:v>0.29288407131184663</c:v>
                </c:pt>
                <c:pt idx="1105">
                  <c:v>0.32105306003483969</c:v>
                </c:pt>
                <c:pt idx="1106">
                  <c:v>0.62094202524301489</c:v>
                </c:pt>
                <c:pt idx="1107">
                  <c:v>0.8008800548764049</c:v>
                </c:pt>
                <c:pt idx="1108">
                  <c:v>0.95623168692932858</c:v>
                </c:pt>
                <c:pt idx="1109">
                  <c:v>1.0842852237400382</c:v>
                </c:pt>
                <c:pt idx="1110">
                  <c:v>1.1798787023203083</c:v>
                </c:pt>
                <c:pt idx="1111">
                  <c:v>1.2468574323712835</c:v>
                </c:pt>
                <c:pt idx="1112">
                  <c:v>1.3150972227877211</c:v>
                </c:pt>
                <c:pt idx="1113">
                  <c:v>1.5608555084364741</c:v>
                </c:pt>
                <c:pt idx="1114">
                  <c:v>1.6785078652603298</c:v>
                </c:pt>
                <c:pt idx="1115">
                  <c:v>1.7651072944256527</c:v>
                </c:pt>
                <c:pt idx="1116">
                  <c:v>1.8221790067859083</c:v>
                </c:pt>
                <c:pt idx="1117">
                  <c:v>1.8464794003899918</c:v>
                </c:pt>
                <c:pt idx="1118">
                  <c:v>1.8471158510255838</c:v>
                </c:pt>
                <c:pt idx="1119">
                  <c:v>1.8373476603865642</c:v>
                </c:pt>
                <c:pt idx="1120">
                  <c:v>1.8072395513330108</c:v>
                </c:pt>
                <c:pt idx="1121">
                  <c:v>1.7577530296078958</c:v>
                </c:pt>
                <c:pt idx="1122">
                  <c:v>1.7002492568448286</c:v>
                </c:pt>
                <c:pt idx="1123">
                  <c:v>1.6349521713664512</c:v>
                </c:pt>
                <c:pt idx="1124">
                  <c:v>1.5639334938477181</c:v>
                </c:pt>
                <c:pt idx="1125">
                  <c:v>1.4883347829373517</c:v>
                </c:pt>
                <c:pt idx="1126">
                  <c:v>1.4122697329512013</c:v>
                </c:pt>
                <c:pt idx="1127">
                  <c:v>1.3376434315512296</c:v>
                </c:pt>
                <c:pt idx="1128">
                  <c:v>1.2662797982417988</c:v>
                </c:pt>
                <c:pt idx="1129">
                  <c:v>1.1979823180972757</c:v>
                </c:pt>
                <c:pt idx="1130">
                  <c:v>1.1334400168763037</c:v>
                </c:pt>
                <c:pt idx="1131">
                  <c:v>1.0724715517477719</c:v>
                </c:pt>
                <c:pt idx="1132">
                  <c:v>1.0151579169823934</c:v>
                </c:pt>
                <c:pt idx="1133">
                  <c:v>0.96097589832737174</c:v>
                </c:pt>
                <c:pt idx="1134">
                  <c:v>0.90995378773628077</c:v>
                </c:pt>
                <c:pt idx="1135">
                  <c:v>0.86215152851179933</c:v>
                </c:pt>
                <c:pt idx="1136">
                  <c:v>0.81736572554089049</c:v>
                </c:pt>
                <c:pt idx="1137">
                  <c:v>0.77571165071693648</c:v>
                </c:pt>
                <c:pt idx="1138">
                  <c:v>0.73675673457400837</c:v>
                </c:pt>
                <c:pt idx="1139">
                  <c:v>0.70038089725009056</c:v>
                </c:pt>
                <c:pt idx="1140">
                  <c:v>0.66635980075219037</c:v>
                </c:pt>
                <c:pt idx="1141">
                  <c:v>0.63536901086701514</c:v>
                </c:pt>
                <c:pt idx="1142">
                  <c:v>0.62949847150857341</c:v>
                </c:pt>
                <c:pt idx="1143">
                  <c:v>0.6217755720622643</c:v>
                </c:pt>
                <c:pt idx="1144">
                  <c:v>0.63838296964348451</c:v>
                </c:pt>
                <c:pt idx="1145">
                  <c:v>0.7003521090945628</c:v>
                </c:pt>
                <c:pt idx="1146">
                  <c:v>0.74881092209294331</c:v>
                </c:pt>
                <c:pt idx="1147">
                  <c:v>0.78026859960199935</c:v>
                </c:pt>
                <c:pt idx="1148">
                  <c:v>0.79749323075167344</c:v>
                </c:pt>
                <c:pt idx="1149">
                  <c:v>0.80728135118451549</c:v>
                </c:pt>
                <c:pt idx="1150">
                  <c:v>0.81134059507459488</c:v>
                </c:pt>
                <c:pt idx="1151">
                  <c:v>0.81706901241887664</c:v>
                </c:pt>
                <c:pt idx="1152">
                  <c:v>0.83764614501635948</c:v>
                </c:pt>
                <c:pt idx="1153">
                  <c:v>0.86220973083069063</c:v>
                </c:pt>
                <c:pt idx="1154">
                  <c:v>0.87694721044419799</c:v>
                </c:pt>
                <c:pt idx="1155">
                  <c:v>0.89306684852203022</c:v>
                </c:pt>
                <c:pt idx="1156">
                  <c:v>0.92466165992446647</c:v>
                </c:pt>
                <c:pt idx="1157">
                  <c:v>0.96012322742191525</c:v>
                </c:pt>
                <c:pt idx="1158">
                  <c:v>0.98949045987793605</c:v>
                </c:pt>
                <c:pt idx="1159">
                  <c:v>1.0175171609102616</c:v>
                </c:pt>
                <c:pt idx="1160">
                  <c:v>1.0493669981334999</c:v>
                </c:pt>
                <c:pt idx="1161">
                  <c:v>1.0817308957154459</c:v>
                </c:pt>
                <c:pt idx="1162">
                  <c:v>1.0955561908046496</c:v>
                </c:pt>
                <c:pt idx="1163">
                  <c:v>1.101167393921981</c:v>
                </c:pt>
                <c:pt idx="1164">
                  <c:v>1.1979835590192791</c:v>
                </c:pt>
                <c:pt idx="1165">
                  <c:v>1.4668190814804192</c:v>
                </c:pt>
                <c:pt idx="1166">
                  <c:v>2.3023158274800761</c:v>
                </c:pt>
                <c:pt idx="1167">
                  <c:v>2.8515553211203306</c:v>
                </c:pt>
                <c:pt idx="1168">
                  <c:v>5.1386918950364935</c:v>
                </c:pt>
                <c:pt idx="1169">
                  <c:v>6.1880419035510679</c:v>
                </c:pt>
                <c:pt idx="1170">
                  <c:v>20.957052921743102</c:v>
                </c:pt>
                <c:pt idx="1171">
                  <c:v>19.363342600947597</c:v>
                </c:pt>
                <c:pt idx="1172">
                  <c:v>19.103840065089393</c:v>
                </c:pt>
                <c:pt idx="1173">
                  <c:v>31.33575540574261</c:v>
                </c:pt>
                <c:pt idx="1174">
                  <c:v>29.584190241861528</c:v>
                </c:pt>
                <c:pt idx="1175">
                  <c:v>25.885485278767511</c:v>
                </c:pt>
                <c:pt idx="1176">
                  <c:v>34.754806046042923</c:v>
                </c:pt>
                <c:pt idx="1177">
                  <c:v>43.202628296717428</c:v>
                </c:pt>
                <c:pt idx="1178">
                  <c:v>45.596895525624888</c:v>
                </c:pt>
                <c:pt idx="1179">
                  <c:v>40.649996468126524</c:v>
                </c:pt>
                <c:pt idx="1180">
                  <c:v>33.756644190881588</c:v>
                </c:pt>
                <c:pt idx="1181">
                  <c:v>28.880206040765675</c:v>
                </c:pt>
                <c:pt idx="1182">
                  <c:v>25.248393980883709</c:v>
                </c:pt>
                <c:pt idx="1183">
                  <c:v>22.535145651924502</c:v>
                </c:pt>
                <c:pt idx="1184">
                  <c:v>22.962478134990857</c:v>
                </c:pt>
                <c:pt idx="1185">
                  <c:v>20.770078461356039</c:v>
                </c:pt>
                <c:pt idx="1186">
                  <c:v>19.581278688863165</c:v>
                </c:pt>
                <c:pt idx="1187">
                  <c:v>22.765309340075451</c:v>
                </c:pt>
                <c:pt idx="1188">
                  <c:v>24.602064777142687</c:v>
                </c:pt>
                <c:pt idx="1189">
                  <c:v>23.256360718952717</c:v>
                </c:pt>
                <c:pt idx="1190">
                  <c:v>20.979560741059181</c:v>
                </c:pt>
                <c:pt idx="1191">
                  <c:v>19.173844673691065</c:v>
                </c:pt>
                <c:pt idx="1192">
                  <c:v>17.691409925931247</c:v>
                </c:pt>
                <c:pt idx="1193">
                  <c:v>16.43514031201839</c:v>
                </c:pt>
                <c:pt idx="1194">
                  <c:v>15.35809619309244</c:v>
                </c:pt>
                <c:pt idx="1195">
                  <c:v>14.446390155852997</c:v>
                </c:pt>
                <c:pt idx="1196">
                  <c:v>13.639523883888277</c:v>
                </c:pt>
                <c:pt idx="1197">
                  <c:v>12.916396339160768</c:v>
                </c:pt>
                <c:pt idx="1198">
                  <c:v>13.103544282645871</c:v>
                </c:pt>
                <c:pt idx="1199">
                  <c:v>12.478299774243709</c:v>
                </c:pt>
                <c:pt idx="1200">
                  <c:v>15.309350419689363</c:v>
                </c:pt>
                <c:pt idx="1201">
                  <c:v>14.362903947752164</c:v>
                </c:pt>
                <c:pt idx="1202">
                  <c:v>17.755239144939036</c:v>
                </c:pt>
                <c:pt idx="1203">
                  <c:v>22.807985242096901</c:v>
                </c:pt>
                <c:pt idx="1204">
                  <c:v>27.161860477558569</c:v>
                </c:pt>
                <c:pt idx="1205">
                  <c:v>23.734377261329467</c:v>
                </c:pt>
                <c:pt idx="1206">
                  <c:v>21.644071470569735</c:v>
                </c:pt>
                <c:pt idx="1207">
                  <c:v>24.566692321076125</c:v>
                </c:pt>
                <c:pt idx="1208">
                  <c:v>27.014013495235908</c:v>
                </c:pt>
                <c:pt idx="1209">
                  <c:v>26.056481523701798</c:v>
                </c:pt>
                <c:pt idx="1210">
                  <c:v>27.301141981803752</c:v>
                </c:pt>
                <c:pt idx="1211">
                  <c:v>23.972301504048513</c:v>
                </c:pt>
                <c:pt idx="1212">
                  <c:v>21.415471984828162</c:v>
                </c:pt>
                <c:pt idx="1213">
                  <c:v>19.404188309535449</c:v>
                </c:pt>
                <c:pt idx="1214">
                  <c:v>17.792724621736379</c:v>
                </c:pt>
                <c:pt idx="1215">
                  <c:v>19.587646761475966</c:v>
                </c:pt>
                <c:pt idx="1216">
                  <c:v>22.750162625785148</c:v>
                </c:pt>
                <c:pt idx="1217">
                  <c:v>21.401326168070636</c:v>
                </c:pt>
                <c:pt idx="1218">
                  <c:v>19.397476944423708</c:v>
                </c:pt>
                <c:pt idx="1219">
                  <c:v>17.751542104513227</c:v>
                </c:pt>
                <c:pt idx="1220">
                  <c:v>16.426977222310438</c:v>
                </c:pt>
                <c:pt idx="1221">
                  <c:v>15.283377155889498</c:v>
                </c:pt>
                <c:pt idx="1222">
                  <c:v>14.282077558233901</c:v>
                </c:pt>
                <c:pt idx="1223">
                  <c:v>13.387757832511056</c:v>
                </c:pt>
                <c:pt idx="1224">
                  <c:v>12.588220779321427</c:v>
                </c:pt>
                <c:pt idx="1225">
                  <c:v>11.861764187912449</c:v>
                </c:pt>
                <c:pt idx="1226">
                  <c:v>11.186383497829764</c:v>
                </c:pt>
                <c:pt idx="1227">
                  <c:v>10.566045961734552</c:v>
                </c:pt>
                <c:pt idx="1228">
                  <c:v>9.9796594541829897</c:v>
                </c:pt>
                <c:pt idx="1229">
                  <c:v>9.4364313809957423</c:v>
                </c:pt>
                <c:pt idx="1230">
                  <c:v>8.9139183092775749</c:v>
                </c:pt>
                <c:pt idx="1231">
                  <c:v>8.4185072848756342</c:v>
                </c:pt>
                <c:pt idx="1232">
                  <c:v>7.9413694446649741</c:v>
                </c:pt>
                <c:pt idx="1233">
                  <c:v>7.4821933985773326</c:v>
                </c:pt>
                <c:pt idx="1234">
                  <c:v>7.0358420057766748</c:v>
                </c:pt>
                <c:pt idx="1235">
                  <c:v>6.6059548977957725</c:v>
                </c:pt>
                <c:pt idx="1236">
                  <c:v>6.1947640903668102</c:v>
                </c:pt>
                <c:pt idx="1237">
                  <c:v>5.8034230962281539</c:v>
                </c:pt>
                <c:pt idx="1238">
                  <c:v>5.426617968597129</c:v>
                </c:pt>
                <c:pt idx="1239">
                  <c:v>5.0678255579523928</c:v>
                </c:pt>
                <c:pt idx="1240">
                  <c:v>4.7227861754877178</c:v>
                </c:pt>
                <c:pt idx="1241">
                  <c:v>4.3927913896542492</c:v>
                </c:pt>
                <c:pt idx="1242">
                  <c:v>4.0809168283427519</c:v>
                </c:pt>
                <c:pt idx="1243">
                  <c:v>3.7858323895196424</c:v>
                </c:pt>
                <c:pt idx="1244">
                  <c:v>3.5083154129604366</c:v>
                </c:pt>
                <c:pt idx="1245">
                  <c:v>3.2488000788171512</c:v>
                </c:pt>
                <c:pt idx="1246">
                  <c:v>3.0074203127830073</c:v>
                </c:pt>
                <c:pt idx="1247">
                  <c:v>2.7838888224658036</c:v>
                </c:pt>
                <c:pt idx="1248">
                  <c:v>2.5779154879904782</c:v>
                </c:pt>
                <c:pt idx="1249">
                  <c:v>2.388825245463404</c:v>
                </c:pt>
                <c:pt idx="1250">
                  <c:v>2.2174452805926568</c:v>
                </c:pt>
                <c:pt idx="1251">
                  <c:v>2.0604166865828906</c:v>
                </c:pt>
                <c:pt idx="1252">
                  <c:v>1.9167297589725587</c:v>
                </c:pt>
                <c:pt idx="1253">
                  <c:v>1.7849135691214058</c:v>
                </c:pt>
                <c:pt idx="1254">
                  <c:v>1.6648884902032437</c:v>
                </c:pt>
                <c:pt idx="1255">
                  <c:v>1.5565870084875266</c:v>
                </c:pt>
                <c:pt idx="1256">
                  <c:v>1.4643671926818647</c:v>
                </c:pt>
                <c:pt idx="1257">
                  <c:v>1.3780327090366853</c:v>
                </c:pt>
                <c:pt idx="1258">
                  <c:v>1.2972678301914611</c:v>
                </c:pt>
                <c:pt idx="1259">
                  <c:v>1.2216857763219662</c:v>
                </c:pt>
                <c:pt idx="1260">
                  <c:v>1.1511393651028885</c:v>
                </c:pt>
                <c:pt idx="1261">
                  <c:v>1.085492407241615</c:v>
                </c:pt>
                <c:pt idx="1262">
                  <c:v>1.0244118094000052</c:v>
                </c:pt>
                <c:pt idx="1263">
                  <c:v>0.96761151356763897</c:v>
                </c:pt>
                <c:pt idx="1264">
                  <c:v>0.91498806733220539</c:v>
                </c:pt>
                <c:pt idx="1265">
                  <c:v>0.8660317834623863</c:v>
                </c:pt>
                <c:pt idx="1266">
                  <c:v>0.8204731035358559</c:v>
                </c:pt>
                <c:pt idx="1267">
                  <c:v>0.77803942615685118</c:v>
                </c:pt>
                <c:pt idx="1268">
                  <c:v>0.73853500720048071</c:v>
                </c:pt>
                <c:pt idx="1269">
                  <c:v>0.70169524869848843</c:v>
                </c:pt>
                <c:pt idx="1270">
                  <c:v>0.66733876864799502</c:v>
                </c:pt>
                <c:pt idx="1271">
                  <c:v>0.63526390150480594</c:v>
                </c:pt>
                <c:pt idx="1272">
                  <c:v>0.60528226703179755</c:v>
                </c:pt>
                <c:pt idx="1273">
                  <c:v>0.57722911354896345</c:v>
                </c:pt>
                <c:pt idx="1274">
                  <c:v>0.55095093152336672</c:v>
                </c:pt>
                <c:pt idx="1275">
                  <c:v>0.52633462994370672</c:v>
                </c:pt>
                <c:pt idx="1276">
                  <c:v>0.50322525611935509</c:v>
                </c:pt>
                <c:pt idx="1277">
                  <c:v>0.48150291536670919</c:v>
                </c:pt>
                <c:pt idx="1278">
                  <c:v>0.46106821677180115</c:v>
                </c:pt>
                <c:pt idx="1279">
                  <c:v>0.4418266111940089</c:v>
                </c:pt>
                <c:pt idx="1280">
                  <c:v>0.42369222893089475</c:v>
                </c:pt>
                <c:pt idx="1281">
                  <c:v>0.40658633840387848</c:v>
                </c:pt>
                <c:pt idx="1282">
                  <c:v>0.39043635109784958</c:v>
                </c:pt>
                <c:pt idx="1283">
                  <c:v>0.37517581437842773</c:v>
                </c:pt>
                <c:pt idx="1284">
                  <c:v>0.36074290737384779</c:v>
                </c:pt>
                <c:pt idx="1285">
                  <c:v>0.34708121312788781</c:v>
                </c:pt>
                <c:pt idx="1286">
                  <c:v>0.33413899132845309</c:v>
                </c:pt>
                <c:pt idx="1287">
                  <c:v>0.32186815637525668</c:v>
                </c:pt>
                <c:pt idx="1288">
                  <c:v>0.31022451298592446</c:v>
                </c:pt>
                <c:pt idx="1289">
                  <c:v>0.29916720861359924</c:v>
                </c:pt>
                <c:pt idx="1290">
                  <c:v>0.28865878452896099</c:v>
                </c:pt>
                <c:pt idx="1291">
                  <c:v>0.27866458439916197</c:v>
                </c:pt>
                <c:pt idx="1292">
                  <c:v>0.26915261134349494</c:v>
                </c:pt>
                <c:pt idx="1293">
                  <c:v>0.26009323528593892</c:v>
                </c:pt>
                <c:pt idx="1294">
                  <c:v>0.25145901639493856</c:v>
                </c:pt>
                <c:pt idx="1295">
                  <c:v>0.24322452250003085</c:v>
                </c:pt>
                <c:pt idx="1296">
                  <c:v>0.23536614512546572</c:v>
                </c:pt>
                <c:pt idx="1297">
                  <c:v>0.22786197282795792</c:v>
                </c:pt>
                <c:pt idx="1298">
                  <c:v>0.22069162564908479</c:v>
                </c:pt>
                <c:pt idx="1299">
                  <c:v>0.21383615007706469</c:v>
                </c:pt>
                <c:pt idx="1300">
                  <c:v>0.20727788695715083</c:v>
                </c:pt>
                <c:pt idx="1301">
                  <c:v>0.20100037834299828</c:v>
                </c:pt>
                <c:pt idx="1302">
                  <c:v>0.1949882703888319</c:v>
                </c:pt>
                <c:pt idx="1303">
                  <c:v>0.18922722742621254</c:v>
                </c:pt>
                <c:pt idx="1304">
                  <c:v>0.18370385217769336</c:v>
                </c:pt>
                <c:pt idx="1305">
                  <c:v>0.17840561040636943</c:v>
                </c:pt>
                <c:pt idx="1306">
                  <c:v>0.17332077199226623</c:v>
                </c:pt>
                <c:pt idx="1307">
                  <c:v>0.16843834799456492</c:v>
                </c:pt>
                <c:pt idx="1308">
                  <c:v>0.16374803538960925</c:v>
                </c:pt>
                <c:pt idx="1309">
                  <c:v>0.15924016804183655</c:v>
                </c:pt>
                <c:pt idx="1310">
                  <c:v>0.15490566998553326</c:v>
                </c:pt>
                <c:pt idx="1311">
                  <c:v>0.15073601314800592</c:v>
                </c:pt>
                <c:pt idx="1312">
                  <c:v>0.14672317863997719</c:v>
                </c:pt>
                <c:pt idx="1313">
                  <c:v>0.14285962105757863</c:v>
                </c:pt>
                <c:pt idx="1314">
                  <c:v>0.13913823583628013</c:v>
                </c:pt>
                <c:pt idx="1315">
                  <c:v>0.13555232891272273</c:v>
                </c:pt>
                <c:pt idx="1316">
                  <c:v>0.13209558902457522</c:v>
                </c:pt>
                <c:pt idx="1317">
                  <c:v>0.12876206201265056</c:v>
                </c:pt>
                <c:pt idx="1318">
                  <c:v>0.12554612707349733</c:v>
                </c:pt>
                <c:pt idx="1319">
                  <c:v>0.12244247490527048</c:v>
                </c:pt>
                <c:pt idx="1320">
                  <c:v>0.11944608743401737</c:v>
                </c:pt>
                <c:pt idx="1321">
                  <c:v>0.11655221906654377</c:v>
                </c:pt>
                <c:pt idx="1322">
                  <c:v>0.11375637932271422</c:v>
                </c:pt>
                <c:pt idx="1323">
                  <c:v>0.11105431673798957</c:v>
                </c:pt>
                <c:pt idx="1324">
                  <c:v>0.10844200392797368</c:v>
                </c:pt>
                <c:pt idx="1325">
                  <c:v>0.10591562372180079</c:v>
                </c:pt>
                <c:pt idx="1326">
                  <c:v>0.10347155627851931</c:v>
                </c:pt>
                <c:pt idx="1327">
                  <c:v>0.10110636710831079</c:v>
                </c:pt>
                <c:pt idx="1328">
                  <c:v>9.8816795926775489E-2</c:v>
                </c:pt>
                <c:pt idx="1329">
                  <c:v>9.6599746277270304E-2</c:v>
                </c:pt>
                <c:pt idx="1330">
                  <c:v>9.4452275861768839E-2</c:v>
                </c:pt>
                <c:pt idx="1331">
                  <c:v>9.2371587525502549E-2</c:v>
                </c:pt>
                <c:pt idx="1332">
                  <c:v>9.0355020846390077E-2</c:v>
                </c:pt>
                <c:pt idx="1333">
                  <c:v>8.8400044282773371E-2</c:v>
                </c:pt>
                <c:pt idx="1334">
                  <c:v>8.6504247838199863E-2</c:v>
                </c:pt>
                <c:pt idx="1335">
                  <c:v>8.4665336204829772E-2</c:v>
                </c:pt>
                <c:pt idx="1336">
                  <c:v>8.2881122350318734E-2</c:v>
                </c:pt>
                <c:pt idx="1337">
                  <c:v>8.1149521515881964E-2</c:v>
                </c:pt>
                <c:pt idx="1338">
                  <c:v>7.9468545595859127E-2</c:v>
                </c:pt>
                <c:pt idx="1339">
                  <c:v>7.7836297871471644E-2</c:v>
                </c:pt>
                <c:pt idx="1340">
                  <c:v>7.6250968073700687E-2</c:v>
                </c:pt>
                <c:pt idx="1341">
                  <c:v>7.4710827751999553E-2</c:v>
                </c:pt>
                <c:pt idx="1342">
                  <c:v>7.3214225927613785E-2</c:v>
                </c:pt>
                <c:pt idx="1343">
                  <c:v>7.1759585011772459E-2</c:v>
                </c:pt>
                <c:pt idx="1344">
                  <c:v>7.0345396970576429E-2</c:v>
                </c:pt>
                <c:pt idx="1345">
                  <c:v>6.8970219719789727E-2</c:v>
                </c:pt>
                <c:pt idx="1346">
                  <c:v>6.7632673734010176E-2</c:v>
                </c:pt>
                <c:pt idx="1347">
                  <c:v>6.6331438855858862E-2</c:v>
                </c:pt>
                <c:pt idx="1348">
                  <c:v>6.5065251291899356E-2</c:v>
                </c:pt>
                <c:pt idx="1349">
                  <c:v>6.3832900782971366E-2</c:v>
                </c:pt>
                <c:pt idx="1350">
                  <c:v>6.2633227937535091E-2</c:v>
                </c:pt>
                <c:pt idx="1351">
                  <c:v>6.1465121717442089E-2</c:v>
                </c:pt>
                <c:pt idx="1352">
                  <c:v>6.0327517066317303E-2</c:v>
                </c:pt>
                <c:pt idx="1353">
                  <c:v>5.9219392671437374E-2</c:v>
                </c:pt>
                <c:pt idx="1354">
                  <c:v>5.8139768850636486E-2</c:v>
                </c:pt>
                <c:pt idx="1355">
                  <c:v>5.7087705556369966E-2</c:v>
                </c:pt>
                <c:pt idx="1356">
                  <c:v>5.6062300489614275E-2</c:v>
                </c:pt>
                <c:pt idx="1357">
                  <c:v>5.5062687316792459E-2</c:v>
                </c:pt>
                <c:pt idx="1358">
                  <c:v>5.4088033983380607E-2</c:v>
                </c:pt>
                <c:pt idx="1359">
                  <c:v>5.3137541118288119E-2</c:v>
                </c:pt>
                <c:pt idx="1360">
                  <c:v>5.2210440523503432E-2</c:v>
                </c:pt>
                <c:pt idx="1361">
                  <c:v>5.1305993743870286E-2</c:v>
                </c:pt>
                <c:pt idx="1362">
                  <c:v>5.0423490712199759E-2</c:v>
                </c:pt>
                <c:pt idx="1363">
                  <c:v>4.9562248465247302E-2</c:v>
                </c:pt>
                <c:pt idx="1364">
                  <c:v>4.8721609926374553E-2</c:v>
                </c:pt>
                <c:pt idx="1365">
                  <c:v>4.7900942750991646E-2</c:v>
                </c:pt>
                <c:pt idx="1366">
                  <c:v>4.7099638231129615E-2</c:v>
                </c:pt>
                <c:pt idx="1367">
                  <c:v>4.6317110255728822E-2</c:v>
                </c:pt>
                <c:pt idx="1368">
                  <c:v>4.5552794323447478E-2</c:v>
                </c:pt>
                <c:pt idx="1369">
                  <c:v>4.4806146604999139E-2</c:v>
                </c:pt>
                <c:pt idx="1370">
                  <c:v>4.4076643052216362E-2</c:v>
                </c:pt>
                <c:pt idx="1371">
                  <c:v>4.336377855121553E-2</c:v>
                </c:pt>
                <c:pt idx="1372">
                  <c:v>4.2667066117200794E-2</c:v>
                </c:pt>
                <c:pt idx="1373">
                  <c:v>4.1986036128597484E-2</c:v>
                </c:pt>
                <c:pt idx="1374">
                  <c:v>4.1320235598348617E-2</c:v>
                </c:pt>
                <c:pt idx="1375">
                  <c:v>4.0669227480341623E-2</c:v>
                </c:pt>
                <c:pt idx="1376">
                  <c:v>4.0032590009053889E-2</c:v>
                </c:pt>
                <c:pt idx="1377">
                  <c:v>3.9409916070622164E-2</c:v>
                </c:pt>
                <c:pt idx="1378">
                  <c:v>3.8800812603651286E-2</c:v>
                </c:pt>
                <c:pt idx="1379">
                  <c:v>3.8204900028173151E-2</c:v>
                </c:pt>
                <c:pt idx="1380">
                  <c:v>3.7621811701266064E-2</c:v>
                </c:pt>
                <c:pt idx="1381">
                  <c:v>3.7051193397929831E-2</c:v>
                </c:pt>
                <c:pt idx="1382">
                  <c:v>3.6492702815893889E-2</c:v>
                </c:pt>
                <c:pt idx="1383">
                  <c:v>3.5946009103115059E-2</c:v>
                </c:pt>
                <c:pt idx="1384">
                  <c:v>3.5410792406790806E-2</c:v>
                </c:pt>
                <c:pt idx="1385">
                  <c:v>3.4886743442783433E-2</c:v>
                </c:pt>
                <c:pt idx="1386">
                  <c:v>3.4373563084412279E-2</c:v>
                </c:pt>
                <c:pt idx="1387">
                  <c:v>3.3870961969631901E-2</c:v>
                </c:pt>
                <c:pt idx="1388">
                  <c:v>3.3378660125667058E-2</c:v>
                </c:pt>
                <c:pt idx="1389">
                  <c:v>3.2896386610231192E-2</c:v>
                </c:pt>
                <c:pt idx="1390">
                  <c:v>3.2423879168499467E-2</c:v>
                </c:pt>
                <c:pt idx="1391">
                  <c:v>3.1960883905057802E-2</c:v>
                </c:pt>
                <c:pt idx="1392">
                  <c:v>3.1507154970088165E-2</c:v>
                </c:pt>
                <c:pt idx="1393">
                  <c:v>3.1062454259094419E-2</c:v>
                </c:pt>
                <c:pt idx="1394">
                  <c:v>3.0626551125508238E-2</c:v>
                </c:pt>
                <c:pt idx="1395">
                  <c:v>3.0199222105552672E-2</c:v>
                </c:pt>
                <c:pt idx="1396">
                  <c:v>2.9780250654771981E-2</c:v>
                </c:pt>
                <c:pt idx="1397">
                  <c:v>2.9369426895671014E-2</c:v>
                </c:pt>
                <c:pt idx="1398">
                  <c:v>2.8966547375933373E-2</c:v>
                </c:pt>
                <c:pt idx="1399">
                  <c:v>2.8571414836720606E-2</c:v>
                </c:pt>
                <c:pt idx="1400">
                  <c:v>2.8183837990574643E-2</c:v>
                </c:pt>
                <c:pt idx="1401">
                  <c:v>2.7803631308477378E-2</c:v>
                </c:pt>
                <c:pt idx="1402">
                  <c:v>2.7430614815638753E-2</c:v>
                </c:pt>
                <c:pt idx="1403">
                  <c:v>2.7064613895611385E-2</c:v>
                </c:pt>
                <c:pt idx="1404">
                  <c:v>2.6705459102346708E-2</c:v>
                </c:pt>
                <c:pt idx="1405">
                  <c:v>2.6352985979830601E-2</c:v>
                </c:pt>
                <c:pt idx="1406">
                  <c:v>2.600703488895292E-2</c:v>
                </c:pt>
                <c:pt idx="1407">
                  <c:v>2.5667450841282961E-2</c:v>
                </c:pt>
                <c:pt idx="1408">
                  <c:v>2.5334083339440382E-2</c:v>
                </c:pt>
                <c:pt idx="1409">
                  <c:v>2.500678622376638E-2</c:v>
                </c:pt>
                <c:pt idx="1410">
                  <c:v>2.4685417525013274E-2</c:v>
                </c:pt>
                <c:pt idx="1411">
                  <c:v>2.4369839322787235E-2</c:v>
                </c:pt>
                <c:pt idx="1412">
                  <c:v>2.4059917609489143E-2</c:v>
                </c:pt>
                <c:pt idx="1413">
                  <c:v>2.3755522159513442E-2</c:v>
                </c:pt>
                <c:pt idx="1414">
                  <c:v>2.3456526403474707E-2</c:v>
                </c:pt>
                <c:pt idx="1415">
                  <c:v>2.3162807307244876E-2</c:v>
                </c:pt>
                <c:pt idx="1416">
                  <c:v>2.287424525559198E-2</c:v>
                </c:pt>
                <c:pt idx="1417">
                  <c:v>2.2590723940223347E-2</c:v>
                </c:pt>
                <c:pt idx="1418">
                  <c:v>2.2312130252045894E-2</c:v>
                </c:pt>
                <c:pt idx="1419">
                  <c:v>2.2038354177462416E-2</c:v>
                </c:pt>
                <c:pt idx="1420">
                  <c:v>2.1769288698534235E-2</c:v>
                </c:pt>
                <c:pt idx="1421">
                  <c:v>2.1504829696847524E-2</c:v>
                </c:pt>
                <c:pt idx="1422">
                  <c:v>2.1244875860927399E-2</c:v>
                </c:pt>
                <c:pt idx="1423">
                  <c:v>2.0989328597052628E-2</c:v>
                </c:pt>
                <c:pt idx="1424">
                  <c:v>2.0738091943329293E-2</c:v>
                </c:pt>
                <c:pt idx="1425">
                  <c:v>2.0491072486889618E-2</c:v>
                </c:pt>
                <c:pt idx="1426">
                  <c:v>2.0248179284086766E-2</c:v>
                </c:pt>
                <c:pt idx="1427">
                  <c:v>2.0009323783563807E-2</c:v>
                </c:pt>
                <c:pt idx="1428">
                  <c:v>1.9776836593302163E-2</c:v>
                </c:pt>
                <c:pt idx="1429">
                  <c:v>2.4569391784642701E-2</c:v>
                </c:pt>
                <c:pt idx="1430">
                  <c:v>5.6405367171447549E-2</c:v>
                </c:pt>
                <c:pt idx="1431">
                  <c:v>0.44129372723741567</c:v>
                </c:pt>
                <c:pt idx="1432">
                  <c:v>0.63434622686712572</c:v>
                </c:pt>
                <c:pt idx="1433">
                  <c:v>0.82301880298811969</c:v>
                </c:pt>
                <c:pt idx="1434">
                  <c:v>0.98995199208121465</c:v>
                </c:pt>
                <c:pt idx="1435">
                  <c:v>1.129031030964756</c:v>
                </c:pt>
                <c:pt idx="1436">
                  <c:v>1.4034556118607668</c:v>
                </c:pt>
                <c:pt idx="1437">
                  <c:v>4.090941749972214</c:v>
                </c:pt>
                <c:pt idx="1438">
                  <c:v>6.1442387673576144</c:v>
                </c:pt>
                <c:pt idx="1439">
                  <c:v>6.3673178110095874</c:v>
                </c:pt>
                <c:pt idx="1440">
                  <c:v>6.4868610477308515</c:v>
                </c:pt>
                <c:pt idx="1441">
                  <c:v>6.5135635004008741</c:v>
                </c:pt>
                <c:pt idx="1442">
                  <c:v>6.457117971011554</c:v>
                </c:pt>
                <c:pt idx="1443">
                  <c:v>6.3523517654911767</c:v>
                </c:pt>
                <c:pt idx="1444">
                  <c:v>6.2118140202857077</c:v>
                </c:pt>
                <c:pt idx="1445">
                  <c:v>6.6413394670986197</c:v>
                </c:pt>
                <c:pt idx="1446">
                  <c:v>7.6216987707397239</c:v>
                </c:pt>
                <c:pt idx="1447">
                  <c:v>7.4566949695377156</c:v>
                </c:pt>
                <c:pt idx="1448">
                  <c:v>7.2808141900987939</c:v>
                </c:pt>
                <c:pt idx="1449">
                  <c:v>7.0504015567525791</c:v>
                </c:pt>
                <c:pt idx="1450">
                  <c:v>6.7930343658865091</c:v>
                </c:pt>
                <c:pt idx="1451">
                  <c:v>6.512902680053009</c:v>
                </c:pt>
                <c:pt idx="1452">
                  <c:v>6.219978057034889</c:v>
                </c:pt>
                <c:pt idx="1453">
                  <c:v>5.9111524183387925</c:v>
                </c:pt>
                <c:pt idx="1454">
                  <c:v>5.5885482913201665</c:v>
                </c:pt>
                <c:pt idx="1455">
                  <c:v>5.2559196963361652</c:v>
                </c:pt>
                <c:pt idx="1456">
                  <c:v>4.9201655596744374</c:v>
                </c:pt>
                <c:pt idx="1457">
                  <c:v>4.5840834804768855</c:v>
                </c:pt>
                <c:pt idx="1458">
                  <c:v>4.2566595680527897</c:v>
                </c:pt>
                <c:pt idx="1459">
                  <c:v>3.9393711546542787</c:v>
                </c:pt>
                <c:pt idx="1460">
                  <c:v>3.6380276182586391</c:v>
                </c:pt>
                <c:pt idx="1461">
                  <c:v>3.3639099825269381</c:v>
                </c:pt>
                <c:pt idx="1462">
                  <c:v>3.1091131858359775</c:v>
                </c:pt>
                <c:pt idx="1463">
                  <c:v>2.8740493211948372</c:v>
                </c:pt>
                <c:pt idx="1464">
                  <c:v>2.6558087170566358</c:v>
                </c:pt>
                <c:pt idx="1465">
                  <c:v>2.4543753831594151</c:v>
                </c:pt>
                <c:pt idx="1466">
                  <c:v>2.269716957865326</c:v>
                </c:pt>
                <c:pt idx="1467">
                  <c:v>2.1018003399624807</c:v>
                </c:pt>
                <c:pt idx="1468">
                  <c:v>1.9493003573179615</c:v>
                </c:pt>
                <c:pt idx="1469">
                  <c:v>1.8108233614496978</c:v>
                </c:pt>
                <c:pt idx="1470">
                  <c:v>1.6845642734784627</c:v>
                </c:pt>
                <c:pt idx="1471">
                  <c:v>1.5694742355619706</c:v>
                </c:pt>
                <c:pt idx="1472">
                  <c:v>1.4644961096606495</c:v>
                </c:pt>
                <c:pt idx="1473">
                  <c:v>1.3690114674371836</c:v>
                </c:pt>
                <c:pt idx="1474">
                  <c:v>1.2828126022617046</c:v>
                </c:pt>
                <c:pt idx="1475">
                  <c:v>1.2289604700626449</c:v>
                </c:pt>
                <c:pt idx="1476">
                  <c:v>1.1734357980029326</c:v>
                </c:pt>
                <c:pt idx="1477">
                  <c:v>1.1168830262618445</c:v>
                </c:pt>
                <c:pt idx="1478">
                  <c:v>1.0610938137002421</c:v>
                </c:pt>
                <c:pt idx="1479">
                  <c:v>1.0071339279772575</c:v>
                </c:pt>
                <c:pt idx="1480">
                  <c:v>0.95539350063771233</c:v>
                </c:pt>
                <c:pt idx="1481">
                  <c:v>0.90751048879223606</c:v>
                </c:pt>
                <c:pt idx="1482">
                  <c:v>0.86183155934674416</c:v>
                </c:pt>
                <c:pt idx="1483">
                  <c:v>0.81847143757735141</c:v>
                </c:pt>
                <c:pt idx="1484">
                  <c:v>0.77768325763884061</c:v>
                </c:pt>
                <c:pt idx="1485">
                  <c:v>0.73979964921640096</c:v>
                </c:pt>
                <c:pt idx="1486">
                  <c:v>0.70406788998068059</c:v>
                </c:pt>
                <c:pt idx="1487">
                  <c:v>0.6713853198499804</c:v>
                </c:pt>
                <c:pt idx="1488">
                  <c:v>0.66435935390563372</c:v>
                </c:pt>
                <c:pt idx="1489">
                  <c:v>0.65127918741869872</c:v>
                </c:pt>
                <c:pt idx="1490">
                  <c:v>0.63417843531075679</c:v>
                </c:pt>
                <c:pt idx="1491">
                  <c:v>0.61423834487073625</c:v>
                </c:pt>
                <c:pt idx="1492">
                  <c:v>0.59293354571400636</c:v>
                </c:pt>
                <c:pt idx="1493">
                  <c:v>0.57101895630866917</c:v>
                </c:pt>
                <c:pt idx="1494">
                  <c:v>0.54902571961699698</c:v>
                </c:pt>
                <c:pt idx="1495">
                  <c:v>0.52755140774037024</c:v>
                </c:pt>
                <c:pt idx="1496">
                  <c:v>0.50689403996723592</c:v>
                </c:pt>
                <c:pt idx="1497">
                  <c:v>0.48678422689792955</c:v>
                </c:pt>
                <c:pt idx="1498">
                  <c:v>0.4673638768366592</c:v>
                </c:pt>
                <c:pt idx="1499">
                  <c:v>0.4488092231497568</c:v>
                </c:pt>
                <c:pt idx="1500">
                  <c:v>0.43124955509876101</c:v>
                </c:pt>
                <c:pt idx="1501">
                  <c:v>0.41471262214276733</c:v>
                </c:pt>
                <c:pt idx="1502">
                  <c:v>0.40722632821073179</c:v>
                </c:pt>
                <c:pt idx="1503">
                  <c:v>0.40009314863559381</c:v>
                </c:pt>
                <c:pt idx="1504">
                  <c:v>0.39140185915253883</c:v>
                </c:pt>
                <c:pt idx="1505">
                  <c:v>0.38135827614833978</c:v>
                </c:pt>
                <c:pt idx="1506">
                  <c:v>0.37104201167139206</c:v>
                </c:pt>
                <c:pt idx="1507">
                  <c:v>0.36024831987276273</c:v>
                </c:pt>
                <c:pt idx="1508">
                  <c:v>0.34926180592368805</c:v>
                </c:pt>
                <c:pt idx="1509">
                  <c:v>0.33813870897651543</c:v>
                </c:pt>
                <c:pt idx="1510">
                  <c:v>0.32707519260385726</c:v>
                </c:pt>
                <c:pt idx="1511">
                  <c:v>0.31620923444618476</c:v>
                </c:pt>
                <c:pt idx="1512">
                  <c:v>0.30561213290597272</c:v>
                </c:pt>
                <c:pt idx="1513">
                  <c:v>0.29534391645852143</c:v>
                </c:pt>
                <c:pt idx="1514">
                  <c:v>0.28543018897360095</c:v>
                </c:pt>
                <c:pt idx="1515">
                  <c:v>0.27592504637567006</c:v>
                </c:pt>
                <c:pt idx="1516">
                  <c:v>0.26681987413425495</c:v>
                </c:pt>
                <c:pt idx="1517">
                  <c:v>0.25808535709212932</c:v>
                </c:pt>
                <c:pt idx="1518">
                  <c:v>0.24971987262512857</c:v>
                </c:pt>
                <c:pt idx="1519">
                  <c:v>0.2416952351118819</c:v>
                </c:pt>
                <c:pt idx="1520">
                  <c:v>0.2340071402413357</c:v>
                </c:pt>
                <c:pt idx="1521">
                  <c:v>0.22817731009950151</c:v>
                </c:pt>
                <c:pt idx="1522">
                  <c:v>0.24871038898983233</c:v>
                </c:pt>
                <c:pt idx="1523">
                  <c:v>0.26379720786571437</c:v>
                </c:pt>
                <c:pt idx="1524">
                  <c:v>0.27406644475487935</c:v>
                </c:pt>
                <c:pt idx="1525">
                  <c:v>0.28400211076607451</c:v>
                </c:pt>
                <c:pt idx="1526">
                  <c:v>0.29278127316282876</c:v>
                </c:pt>
                <c:pt idx="1527">
                  <c:v>0.29752922787199881</c:v>
                </c:pt>
                <c:pt idx="1528">
                  <c:v>0.30025704391119618</c:v>
                </c:pt>
                <c:pt idx="1529">
                  <c:v>0.30164447992201499</c:v>
                </c:pt>
                <c:pt idx="1530">
                  <c:v>0.30391008149688165</c:v>
                </c:pt>
                <c:pt idx="1531">
                  <c:v>0.32610011830734886</c:v>
                </c:pt>
                <c:pt idx="1532">
                  <c:v>0.36785251828877819</c:v>
                </c:pt>
                <c:pt idx="1533">
                  <c:v>0.40704054282103319</c:v>
                </c:pt>
                <c:pt idx="1534">
                  <c:v>0.4500688814225432</c:v>
                </c:pt>
                <c:pt idx="1535">
                  <c:v>0.59491014252894958</c:v>
                </c:pt>
                <c:pt idx="1536">
                  <c:v>0.72839036336933061</c:v>
                </c:pt>
                <c:pt idx="1537">
                  <c:v>0.85250074351874205</c:v>
                </c:pt>
                <c:pt idx="1538">
                  <c:v>1.0931758804646095</c:v>
                </c:pt>
                <c:pt idx="1539">
                  <c:v>1.3705513920600696</c:v>
                </c:pt>
                <c:pt idx="1540">
                  <c:v>1.6013723632305668</c:v>
                </c:pt>
                <c:pt idx="1541">
                  <c:v>2.2785366091015744</c:v>
                </c:pt>
                <c:pt idx="1542">
                  <c:v>2.9305744890135523</c:v>
                </c:pt>
                <c:pt idx="1543">
                  <c:v>3.1739883788156185</c:v>
                </c:pt>
                <c:pt idx="1544">
                  <c:v>3.8695081964370219</c:v>
                </c:pt>
                <c:pt idx="1545">
                  <c:v>4.6668476572462358</c:v>
                </c:pt>
                <c:pt idx="1546">
                  <c:v>4.9420102159816848</c:v>
                </c:pt>
                <c:pt idx="1547">
                  <c:v>5.9500472686785928</c:v>
                </c:pt>
                <c:pt idx="1548">
                  <c:v>8.081826264120398</c:v>
                </c:pt>
                <c:pt idx="1549">
                  <c:v>8.052187662843119</c:v>
                </c:pt>
                <c:pt idx="1550">
                  <c:v>7.968038053812414</c:v>
                </c:pt>
                <c:pt idx="1551">
                  <c:v>7.8645079471345367</c:v>
                </c:pt>
                <c:pt idx="1552">
                  <c:v>7.8206608091363492</c:v>
                </c:pt>
                <c:pt idx="1553">
                  <c:v>7.9459346602911873</c:v>
                </c:pt>
                <c:pt idx="1554">
                  <c:v>8.9047495741551188</c:v>
                </c:pt>
                <c:pt idx="1555">
                  <c:v>13.450299970538005</c:v>
                </c:pt>
                <c:pt idx="1556">
                  <c:v>15.837271702889021</c:v>
                </c:pt>
                <c:pt idx="1557">
                  <c:v>17.26124076913176</c:v>
                </c:pt>
                <c:pt idx="1558">
                  <c:v>23.247147625267093</c:v>
                </c:pt>
                <c:pt idx="1559">
                  <c:v>28.732389203500421</c:v>
                </c:pt>
                <c:pt idx="1560">
                  <c:v>24.842675035531681</c:v>
                </c:pt>
                <c:pt idx="1561">
                  <c:v>21.920860149295699</c:v>
                </c:pt>
                <c:pt idx="1562">
                  <c:v>27.265772179475587</c:v>
                </c:pt>
                <c:pt idx="1563">
                  <c:v>23.775870799161392</c:v>
                </c:pt>
                <c:pt idx="1564">
                  <c:v>21.095385427714159</c:v>
                </c:pt>
                <c:pt idx="1565">
                  <c:v>18.998842057952899</c:v>
                </c:pt>
                <c:pt idx="1566">
                  <c:v>17.322949357325125</c:v>
                </c:pt>
                <c:pt idx="1567">
                  <c:v>15.922304389465813</c:v>
                </c:pt>
                <c:pt idx="1568">
                  <c:v>14.727553155639722</c:v>
                </c:pt>
                <c:pt idx="1569">
                  <c:v>13.700266314478105</c:v>
                </c:pt>
                <c:pt idx="1570">
                  <c:v>12.799838328631578</c:v>
                </c:pt>
                <c:pt idx="1571">
                  <c:v>12.022781574956822</c:v>
                </c:pt>
                <c:pt idx="1572">
                  <c:v>11.333758131714188</c:v>
                </c:pt>
                <c:pt idx="1573">
                  <c:v>11.80603648574807</c:v>
                </c:pt>
                <c:pt idx="1574">
                  <c:v>11.660645709012815</c:v>
                </c:pt>
                <c:pt idx="1575">
                  <c:v>11.052114860843112</c:v>
                </c:pt>
                <c:pt idx="1576">
                  <c:v>10.483343102686772</c:v>
                </c:pt>
                <c:pt idx="1577">
                  <c:v>9.9604206049931605</c:v>
                </c:pt>
                <c:pt idx="1578">
                  <c:v>11.890152112742506</c:v>
                </c:pt>
                <c:pt idx="1579">
                  <c:v>11.223020863109362</c:v>
                </c:pt>
                <c:pt idx="1580">
                  <c:v>10.658451007056764</c:v>
                </c:pt>
                <c:pt idx="1581">
                  <c:v>10.146044415391488</c:v>
                </c:pt>
                <c:pt idx="1582">
                  <c:v>10.119933750272498</c:v>
                </c:pt>
                <c:pt idx="1583">
                  <c:v>9.6783755662365607</c:v>
                </c:pt>
                <c:pt idx="1584">
                  <c:v>9.2746531066726412</c:v>
                </c:pt>
                <c:pt idx="1585">
                  <c:v>8.9054887207345441</c:v>
                </c:pt>
                <c:pt idx="1586">
                  <c:v>8.543642997862019</c:v>
                </c:pt>
                <c:pt idx="1587">
                  <c:v>8.1774716655289321</c:v>
                </c:pt>
                <c:pt idx="1588">
                  <c:v>7.8246646586257906</c:v>
                </c:pt>
                <c:pt idx="1589">
                  <c:v>8.0190938297464562</c:v>
                </c:pt>
                <c:pt idx="1590">
                  <c:v>8.4553072966300107</c:v>
                </c:pt>
                <c:pt idx="1591">
                  <c:v>11.590594022007691</c:v>
                </c:pt>
                <c:pt idx="1592">
                  <c:v>11.58140346109707</c:v>
                </c:pt>
                <c:pt idx="1593">
                  <c:v>11.038237877945432</c:v>
                </c:pt>
                <c:pt idx="1594">
                  <c:v>11.477251701900284</c:v>
                </c:pt>
                <c:pt idx="1595">
                  <c:v>10.91412118152193</c:v>
                </c:pt>
                <c:pt idx="1596">
                  <c:v>10.3802366170399</c:v>
                </c:pt>
                <c:pt idx="1597">
                  <c:v>9.8765886894193482</c:v>
                </c:pt>
                <c:pt idx="1598">
                  <c:v>9.3925761624092328</c:v>
                </c:pt>
                <c:pt idx="1599">
                  <c:v>8.9504754347715618</c:v>
                </c:pt>
                <c:pt idx="1600">
                  <c:v>9.416581400599302</c:v>
                </c:pt>
                <c:pt idx="1601">
                  <c:v>9.0583636027605543</c:v>
                </c:pt>
                <c:pt idx="1602">
                  <c:v>8.8296410372288587</c:v>
                </c:pt>
                <c:pt idx="1603">
                  <c:v>8.4696712112597101</c:v>
                </c:pt>
                <c:pt idx="1604">
                  <c:v>8.1037203876961712</c:v>
                </c:pt>
                <c:pt idx="1605">
                  <c:v>7.7361033083752533</c:v>
                </c:pt>
                <c:pt idx="1606">
                  <c:v>7.3636074958548301</c:v>
                </c:pt>
                <c:pt idx="1607">
                  <c:v>6.9889345372114002</c:v>
                </c:pt>
                <c:pt idx="1608">
                  <c:v>6.621530912296997</c:v>
                </c:pt>
                <c:pt idx="1609">
                  <c:v>6.3498548784140052</c:v>
                </c:pt>
                <c:pt idx="1610">
                  <c:v>6.0683623701949978</c:v>
                </c:pt>
                <c:pt idx="1611">
                  <c:v>5.97576749132348</c:v>
                </c:pt>
                <c:pt idx="1612">
                  <c:v>5.7319118982998081</c:v>
                </c:pt>
                <c:pt idx="1613">
                  <c:v>5.4985062597579395</c:v>
                </c:pt>
                <c:pt idx="1614">
                  <c:v>5.2479116340690855</c:v>
                </c:pt>
                <c:pt idx="1615">
                  <c:v>4.990833751079335</c:v>
                </c:pt>
                <c:pt idx="1616">
                  <c:v>4.725877792199535</c:v>
                </c:pt>
                <c:pt idx="1617">
                  <c:v>4.4575769148141999</c:v>
                </c:pt>
                <c:pt idx="1618">
                  <c:v>4.1935100889693553</c:v>
                </c:pt>
                <c:pt idx="1619">
                  <c:v>3.9372329914330839</c:v>
                </c:pt>
                <c:pt idx="1620">
                  <c:v>3.7074780608171434</c:v>
                </c:pt>
                <c:pt idx="1621">
                  <c:v>3.4828748638462801</c:v>
                </c:pt>
                <c:pt idx="1622">
                  <c:v>3.2636636566305546</c:v>
                </c:pt>
                <c:pt idx="1623">
                  <c:v>3.0519484582950227</c:v>
                </c:pt>
                <c:pt idx="1624">
                  <c:v>2.848990458901052</c:v>
                </c:pt>
                <c:pt idx="1625">
                  <c:v>2.6571373777239504</c:v>
                </c:pt>
                <c:pt idx="1626">
                  <c:v>2.4763417494846274</c:v>
                </c:pt>
                <c:pt idx="1627">
                  <c:v>2.3085418637438515</c:v>
                </c:pt>
                <c:pt idx="1628">
                  <c:v>2.1528708207109242</c:v>
                </c:pt>
                <c:pt idx="1629">
                  <c:v>2.008438128671671</c:v>
                </c:pt>
                <c:pt idx="1630">
                  <c:v>1.8777894496106422</c:v>
                </c:pt>
                <c:pt idx="1631">
                  <c:v>1.7561606489215773</c:v>
                </c:pt>
                <c:pt idx="1632">
                  <c:v>1.6429613743375269</c:v>
                </c:pt>
                <c:pt idx="1633">
                  <c:v>1.5383483881243702</c:v>
                </c:pt>
                <c:pt idx="1634">
                  <c:v>1.4420519932960714</c:v>
                </c:pt>
                <c:pt idx="1635">
                  <c:v>1.352975865446532</c:v>
                </c:pt>
                <c:pt idx="1636">
                  <c:v>1.270550872208754</c:v>
                </c:pt>
                <c:pt idx="1637">
                  <c:v>1.1943255621625655</c:v>
                </c:pt>
                <c:pt idx="1638">
                  <c:v>1.1238247867937874</c:v>
                </c:pt>
                <c:pt idx="1639">
                  <c:v>1.0586311507158068</c:v>
                </c:pt>
                <c:pt idx="1640">
                  <c:v>0.99833917702226804</c:v>
                </c:pt>
                <c:pt idx="1641">
                  <c:v>0.94253614238760675</c:v>
                </c:pt>
                <c:pt idx="1642">
                  <c:v>0.89082979963123421</c:v>
                </c:pt>
                <c:pt idx="1643">
                  <c:v>0.84294292801076087</c:v>
                </c:pt>
                <c:pt idx="1644">
                  <c:v>0.79869584278898842</c:v>
                </c:pt>
                <c:pt idx="1645">
                  <c:v>0.76528112216637745</c:v>
                </c:pt>
                <c:pt idx="1646">
                  <c:v>0.73284243054489795</c:v>
                </c:pt>
                <c:pt idx="1647">
                  <c:v>0.7011676239535376</c:v>
                </c:pt>
                <c:pt idx="1648">
                  <c:v>0.67047283099493371</c:v>
                </c:pt>
                <c:pt idx="1649">
                  <c:v>0.64091442658247022</c:v>
                </c:pt>
                <c:pt idx="1650">
                  <c:v>0.61289467924780372</c:v>
                </c:pt>
                <c:pt idx="1651">
                  <c:v>0.58612933113090604</c:v>
                </c:pt>
                <c:pt idx="1652">
                  <c:v>0.56073388264950697</c:v>
                </c:pt>
                <c:pt idx="1653">
                  <c:v>0.53667713654149518</c:v>
                </c:pt>
                <c:pt idx="1654">
                  <c:v>0.51379606201788297</c:v>
                </c:pt>
                <c:pt idx="1655">
                  <c:v>0.49207566490533416</c:v>
                </c:pt>
                <c:pt idx="1656">
                  <c:v>0.47148389872106372</c:v>
                </c:pt>
                <c:pt idx="1657">
                  <c:v>0.45200107448626847</c:v>
                </c:pt>
                <c:pt idx="1658">
                  <c:v>0.43356431340208224</c:v>
                </c:pt>
                <c:pt idx="1659">
                  <c:v>0.41612317312171199</c:v>
                </c:pt>
                <c:pt idx="1660">
                  <c:v>0.39961306868079804</c:v>
                </c:pt>
                <c:pt idx="1661">
                  <c:v>0.38398394245686962</c:v>
                </c:pt>
                <c:pt idx="1662">
                  <c:v>0.36918309990198905</c:v>
                </c:pt>
                <c:pt idx="1663">
                  <c:v>0.35515248637072111</c:v>
                </c:pt>
                <c:pt idx="1664">
                  <c:v>0.34184689828115478</c:v>
                </c:pt>
                <c:pt idx="1665">
                  <c:v>0.32922297937327494</c:v>
                </c:pt>
                <c:pt idx="1666">
                  <c:v>0.3172383316850852</c:v>
                </c:pt>
                <c:pt idx="1667">
                  <c:v>0.30585497957210478</c:v>
                </c:pt>
                <c:pt idx="1668">
                  <c:v>0.29503481025144784</c:v>
                </c:pt>
                <c:pt idx="1669">
                  <c:v>0.28474372294091804</c:v>
                </c:pt>
                <c:pt idx="1670">
                  <c:v>0.27494975714675701</c:v>
                </c:pt>
                <c:pt idx="1671">
                  <c:v>0.26562305488104548</c:v>
                </c:pt>
                <c:pt idx="1672">
                  <c:v>0.25673574602567334</c:v>
                </c:pt>
                <c:pt idx="1673">
                  <c:v>0.24826165637765291</c:v>
                </c:pt>
                <c:pt idx="1674">
                  <c:v>0.24017663117965943</c:v>
                </c:pt>
                <c:pt idx="1675">
                  <c:v>0.23245817779169597</c:v>
                </c:pt>
                <c:pt idx="1676">
                  <c:v>0.22508527735765455</c:v>
                </c:pt>
                <c:pt idx="1677">
                  <c:v>0.21803831736665205</c:v>
                </c:pt>
                <c:pt idx="1678">
                  <c:v>0.21129900280823916</c:v>
                </c:pt>
                <c:pt idx="1679">
                  <c:v>0.20485024643357028</c:v>
                </c:pt>
                <c:pt idx="1680">
                  <c:v>0.19867609560706825</c:v>
                </c:pt>
                <c:pt idx="1681">
                  <c:v>0.19276164513340277</c:v>
                </c:pt>
                <c:pt idx="1682">
                  <c:v>0.18709296065882144</c:v>
                </c:pt>
                <c:pt idx="1683">
                  <c:v>0.18165700738995641</c:v>
                </c:pt>
                <c:pt idx="1684">
                  <c:v>0.17644158403107654</c:v>
                </c:pt>
                <c:pt idx="1685">
                  <c:v>0.1714352617288776</c:v>
                </c:pt>
                <c:pt idx="1686">
                  <c:v>0.16662732860181817</c:v>
                </c:pt>
                <c:pt idx="1687">
                  <c:v>0.16200773571969287</c:v>
                </c:pt>
                <c:pt idx="1688">
                  <c:v>0.15756705015164407</c:v>
                </c:pt>
                <c:pt idx="1689">
                  <c:v>0.15329641241477412</c:v>
                </c:pt>
                <c:pt idx="1690">
                  <c:v>0.14918749494931316</c:v>
                </c:pt>
                <c:pt idx="1691">
                  <c:v>0.14523246484770133</c:v>
                </c:pt>
                <c:pt idx="1692">
                  <c:v>0.14142394952233922</c:v>
                </c:pt>
                <c:pt idx="1693">
                  <c:v>0.13775500533301116</c:v>
                </c:pt>
                <c:pt idx="1694">
                  <c:v>0.13421908751924985</c:v>
                </c:pt>
                <c:pt idx="1695">
                  <c:v>0.1308100242855311</c:v>
                </c:pt>
                <c:pt idx="1696">
                  <c:v>0.12752199155479821</c:v>
                </c:pt>
                <c:pt idx="1697">
                  <c:v>0.1243494900040009</c:v>
                </c:pt>
                <c:pt idx="1698">
                  <c:v>0.12128732382974167</c:v>
                </c:pt>
                <c:pt idx="1699">
                  <c:v>0.11833058109875268</c:v>
                </c:pt>
                <c:pt idx="1700">
                  <c:v>0.11547461555219711</c:v>
                </c:pt>
                <c:pt idx="1701">
                  <c:v>0.11271502974379313</c:v>
                </c:pt>
                <c:pt idx="1702">
                  <c:v>0.11004765940162507</c:v>
                </c:pt>
                <c:pt idx="1703">
                  <c:v>0.10746855891490731</c:v>
                </c:pt>
                <c:pt idx="1704">
                  <c:v>0.10497398784811432</c:v>
                </c:pt>
                <c:pt idx="1705">
                  <c:v>0.10256039843104946</c:v>
                </c:pt>
                <c:pt idx="1706">
                  <c:v>0.10022442389397652</c:v>
                </c:pt>
                <c:pt idx="1707">
                  <c:v>9.796286762399356E-2</c:v>
                </c:pt>
                <c:pt idx="1708">
                  <c:v>9.577269306551367E-2</c:v>
                </c:pt>
                <c:pt idx="1709">
                  <c:v>9.3651014307474204E-2</c:v>
                </c:pt>
                <c:pt idx="1710">
                  <c:v>9.1595087304822992E-2</c:v>
                </c:pt>
                <c:pt idx="1711">
                  <c:v>8.9602301686247582E-2</c:v>
                </c:pt>
                <c:pt idx="1712">
                  <c:v>8.7670173104123977E-2</c:v>
                </c:pt>
                <c:pt idx="1713">
                  <c:v>8.5796336086322131E-2</c:v>
                </c:pt>
                <c:pt idx="1714">
                  <c:v>8.3978537352913232E-2</c:v>
                </c:pt>
                <c:pt idx="1715">
                  <c:v>8.2214629563290217E-2</c:v>
                </c:pt>
                <c:pt idx="1716">
                  <c:v>8.0502565463481501E-2</c:v>
                </c:pt>
                <c:pt idx="1717">
                  <c:v>7.8840392403791051E-2</c:v>
                </c:pt>
                <c:pt idx="1718">
                  <c:v>7.7226247200936321E-2</c:v>
                </c:pt>
                <c:pt idx="1719">
                  <c:v>7.5658351320194411E-2</c:v>
                </c:pt>
                <c:pt idx="1720">
                  <c:v>7.4135006355109043E-2</c:v>
                </c:pt>
                <c:pt idx="1721">
                  <c:v>7.2654589784071216E-2</c:v>
                </c:pt>
                <c:pt idx="1722">
                  <c:v>7.1215550984682283E-2</c:v>
                </c:pt>
                <c:pt idx="1723">
                  <c:v>6.9816407488155527E-2</c:v>
                </c:pt>
                <c:pt idx="1724">
                  <c:v>6.8455741457705804E-2</c:v>
                </c:pt>
                <c:pt idx="1725">
                  <c:v>6.7132196375638511E-2</c:v>
                </c:pt>
                <c:pt idx="1726">
                  <c:v>6.5844473925248573E-2</c:v>
                </c:pt>
                <c:pt idx="1727">
                  <c:v>6.4591331054661166E-2</c:v>
                </c:pt>
                <c:pt idx="1728">
                  <c:v>6.3371577210632371E-2</c:v>
                </c:pt>
                <c:pt idx="1729">
                  <c:v>6.2184071731232193E-2</c:v>
                </c:pt>
                <c:pt idx="1730">
                  <c:v>6.1027721387122758E-2</c:v>
                </c:pt>
                <c:pt idx="1731">
                  <c:v>5.9901478061892464E-2</c:v>
                </c:pt>
                <c:pt idx="1732">
                  <c:v>5.8804336562582465E-2</c:v>
                </c:pt>
                <c:pt idx="1733">
                  <c:v>5.7735332552171621E-2</c:v>
                </c:pt>
                <c:pt idx="1734">
                  <c:v>5.6693540596364722E-2</c:v>
                </c:pt>
                <c:pt idx="1735">
                  <c:v>5.5678072317561562E-2</c:v>
                </c:pt>
                <c:pt idx="1736">
                  <c:v>5.4688074649378027E-2</c:v>
                </c:pt>
                <c:pt idx="1737">
                  <c:v>5.3722728185546853E-2</c:v>
                </c:pt>
                <c:pt idx="1738">
                  <c:v>5.2781245617444947E-2</c:v>
                </c:pt>
                <c:pt idx="1739">
                  <c:v>5.1862870254886E-2</c:v>
                </c:pt>
                <c:pt idx="1740">
                  <c:v>5.0966874625175657E-2</c:v>
                </c:pt>
                <c:pt idx="1741">
                  <c:v>5.0092559145761058E-2</c:v>
                </c:pt>
                <c:pt idx="1742">
                  <c:v>4.9239250866117856E-2</c:v>
                </c:pt>
                <c:pt idx="1743">
                  <c:v>4.8406302274801603E-2</c:v>
                </c:pt>
                <c:pt idx="1744">
                  <c:v>4.7593090167858211E-2</c:v>
                </c:pt>
                <c:pt idx="1745">
                  <c:v>4.6799014575035942E-2</c:v>
                </c:pt>
                <c:pt idx="1746">
                  <c:v>4.6023497740469516E-2</c:v>
                </c:pt>
                <c:pt idx="1747">
                  <c:v>4.5265983154720392E-2</c:v>
                </c:pt>
                <c:pt idx="1748">
                  <c:v>4.4525934635254776E-2</c:v>
                </c:pt>
                <c:pt idx="1749">
                  <c:v>4.3802835452628044E-2</c:v>
                </c:pt>
                <c:pt idx="1750">
                  <c:v>4.3096187499810625E-2</c:v>
                </c:pt>
                <c:pt idx="1751">
                  <c:v>4.2405510502256716E-2</c:v>
                </c:pt>
                <c:pt idx="1752">
                  <c:v>4.1730341266458609E-2</c:v>
                </c:pt>
                <c:pt idx="1753">
                  <c:v>4.1070232964874505E-2</c:v>
                </c:pt>
                <c:pt idx="1754">
                  <c:v>4.0424754455242719E-2</c:v>
                </c:pt>
                <c:pt idx="1755">
                  <c:v>3.9793489632417474E-2</c:v>
                </c:pt>
                <c:pt idx="1756">
                  <c:v>3.9176036810973563E-2</c:v>
                </c:pt>
                <c:pt idx="1757">
                  <c:v>3.8572008136932942E-2</c:v>
                </c:pt>
                <c:pt idx="1758">
                  <c:v>3.7981029027062532E-2</c:v>
                </c:pt>
                <c:pt idx="1759">
                  <c:v>3.7402737634286538E-2</c:v>
                </c:pt>
                <c:pt idx="1760">
                  <c:v>3.683678433784067E-2</c:v>
                </c:pt>
                <c:pt idx="1761">
                  <c:v>3.6282831256876674E-2</c:v>
                </c:pt>
                <c:pt idx="1762">
                  <c:v>3.5740551786299861E-2</c:v>
                </c:pt>
                <c:pt idx="1763">
                  <c:v>3.5209630153694237E-2</c:v>
                </c:pt>
                <c:pt idx="1764">
                  <c:v>3.4689760996252046E-2</c:v>
                </c:pt>
                <c:pt idx="1765">
                  <c:v>3.4180648956691505E-2</c:v>
                </c:pt>
                <c:pt idx="1766">
                  <c:v>3.3682008297198772E-2</c:v>
                </c:pt>
                <c:pt idx="1767">
                  <c:v>3.3193562530488496E-2</c:v>
                </c:pt>
                <c:pt idx="1768">
                  <c:v>3.2715044067125242E-2</c:v>
                </c:pt>
                <c:pt idx="1769">
                  <c:v>3.2246193878298038E-2</c:v>
                </c:pt>
                <c:pt idx="1770">
                  <c:v>3.1818880822611147E-2</c:v>
                </c:pt>
                <c:pt idx="1771">
                  <c:v>3.5574690239037372E-2</c:v>
                </c:pt>
                <c:pt idx="1772">
                  <c:v>3.8070499751215639E-2</c:v>
                </c:pt>
                <c:pt idx="1773">
                  <c:v>3.9641545714271545E-2</c:v>
                </c:pt>
                <c:pt idx="1774">
                  <c:v>4.0518581179345377E-2</c:v>
                </c:pt>
                <c:pt idx="1775">
                  <c:v>4.0917315008430204E-2</c:v>
                </c:pt>
                <c:pt idx="1776">
                  <c:v>4.097860674488274E-2</c:v>
                </c:pt>
                <c:pt idx="1777">
                  <c:v>4.0851791189438331E-2</c:v>
                </c:pt>
                <c:pt idx="1778">
                  <c:v>4.5731991029584515E-2</c:v>
                </c:pt>
                <c:pt idx="1779">
                  <c:v>6.8522556598090284E-2</c:v>
                </c:pt>
                <c:pt idx="1780">
                  <c:v>8.7645741613634504E-2</c:v>
                </c:pt>
                <c:pt idx="1781">
                  <c:v>0.1019853375594017</c:v>
                </c:pt>
                <c:pt idx="1782">
                  <c:v>0.11191471412657672</c:v>
                </c:pt>
                <c:pt idx="1783">
                  <c:v>0.11885756925713623</c:v>
                </c:pt>
                <c:pt idx="1784">
                  <c:v>0.12309701659829533</c:v>
                </c:pt>
                <c:pt idx="1785">
                  <c:v>0.12508433704724078</c:v>
                </c:pt>
                <c:pt idx="1786">
                  <c:v>0.12545973047711331</c:v>
                </c:pt>
                <c:pt idx="1787">
                  <c:v>0.12473026730043231</c:v>
                </c:pt>
                <c:pt idx="1788">
                  <c:v>0.12326697952105319</c:v>
                </c:pt>
                <c:pt idx="1789">
                  <c:v>0.12133278536521114</c:v>
                </c:pt>
                <c:pt idx="1790">
                  <c:v>0.11912194272401673</c:v>
                </c:pt>
                <c:pt idx="1791">
                  <c:v>0.1167419570318694</c:v>
                </c:pt>
                <c:pt idx="1792">
                  <c:v>0.11427748749980753</c:v>
                </c:pt>
                <c:pt idx="1793">
                  <c:v>0.11178465909377937</c:v>
                </c:pt>
                <c:pt idx="1794">
                  <c:v>0.10930014851039359</c:v>
                </c:pt>
                <c:pt idx="1795">
                  <c:v>0.10685106350631052</c:v>
                </c:pt>
                <c:pt idx="1796">
                  <c:v>0.10444973753412906</c:v>
                </c:pt>
                <c:pt idx="1797">
                  <c:v>0.10210378298058587</c:v>
                </c:pt>
                <c:pt idx="1798">
                  <c:v>9.9832259881654423E-2</c:v>
                </c:pt>
                <c:pt idx="1799">
                  <c:v>0.10289867898082017</c:v>
                </c:pt>
                <c:pt idx="1800">
                  <c:v>0.13306146706689459</c:v>
                </c:pt>
                <c:pt idx="1801">
                  <c:v>0.15868028747853513</c:v>
                </c:pt>
                <c:pt idx="1802">
                  <c:v>0.18503853050969879</c:v>
                </c:pt>
                <c:pt idx="1803">
                  <c:v>0.21270915902618653</c:v>
                </c:pt>
                <c:pt idx="1804">
                  <c:v>0.23570113827399339</c:v>
                </c:pt>
                <c:pt idx="1805">
                  <c:v>0.25135617625586409</c:v>
                </c:pt>
                <c:pt idx="1806">
                  <c:v>0.26620542391840735</c:v>
                </c:pt>
                <c:pt idx="1807">
                  <c:v>0.28782677249685179</c:v>
                </c:pt>
                <c:pt idx="1808">
                  <c:v>0.32209900033467481</c:v>
                </c:pt>
                <c:pt idx="1809">
                  <c:v>0.35899204672454799</c:v>
                </c:pt>
                <c:pt idx="1810">
                  <c:v>0.46408107169385582</c:v>
                </c:pt>
                <c:pt idx="1811">
                  <c:v>0.61748050405419808</c:v>
                </c:pt>
                <c:pt idx="1812">
                  <c:v>0.73411553426684428</c:v>
                </c:pt>
                <c:pt idx="1813">
                  <c:v>1.0815886879252357</c:v>
                </c:pt>
                <c:pt idx="1814">
                  <c:v>1.2654594448050798</c:v>
                </c:pt>
                <c:pt idx="1815">
                  <c:v>2.5033688245472319</c:v>
                </c:pt>
                <c:pt idx="1816">
                  <c:v>5.4037652705207151</c:v>
                </c:pt>
                <c:pt idx="1817">
                  <c:v>17.30002796979695</c:v>
                </c:pt>
                <c:pt idx="1818">
                  <c:v>16.193753239840984</c:v>
                </c:pt>
                <c:pt idx="1819">
                  <c:v>20.852273390841539</c:v>
                </c:pt>
                <c:pt idx="1820">
                  <c:v>31.263297388235515</c:v>
                </c:pt>
                <c:pt idx="1821">
                  <c:v>26.794810220709387</c:v>
                </c:pt>
                <c:pt idx="1822">
                  <c:v>23.521398861558314</c:v>
                </c:pt>
                <c:pt idx="1823">
                  <c:v>21.037393631917261</c:v>
                </c:pt>
                <c:pt idx="1824">
                  <c:v>19.083863422557553</c:v>
                </c:pt>
                <c:pt idx="1825">
                  <c:v>17.444973005369111</c:v>
                </c:pt>
                <c:pt idx="1826">
                  <c:v>16.135754933181214</c:v>
                </c:pt>
                <c:pt idx="1827">
                  <c:v>15.003682371483748</c:v>
                </c:pt>
                <c:pt idx="1828">
                  <c:v>14.075691307421781</c:v>
                </c:pt>
                <c:pt idx="1829">
                  <c:v>13.271727395121014</c:v>
                </c:pt>
                <c:pt idx="1830">
                  <c:v>12.520026782985324</c:v>
                </c:pt>
                <c:pt idx="1831">
                  <c:v>11.843319533099859</c:v>
                </c:pt>
                <c:pt idx="1832">
                  <c:v>11.191887811858955</c:v>
                </c:pt>
                <c:pt idx="1833">
                  <c:v>10.558899522461404</c:v>
                </c:pt>
                <c:pt idx="1834">
                  <c:v>9.9502267980169865</c:v>
                </c:pt>
                <c:pt idx="1835">
                  <c:v>9.3554704706983447</c:v>
                </c:pt>
                <c:pt idx="1836">
                  <c:v>8.7748343855012862</c:v>
                </c:pt>
                <c:pt idx="1837">
                  <c:v>8.2088787944069583</c:v>
                </c:pt>
                <c:pt idx="1838">
                  <c:v>7.6585140439641002</c:v>
                </c:pt>
                <c:pt idx="1839">
                  <c:v>7.129967631193769</c:v>
                </c:pt>
                <c:pt idx="1840">
                  <c:v>6.6263366783667843</c:v>
                </c:pt>
                <c:pt idx="1841">
                  <c:v>6.1422602068248429</c:v>
                </c:pt>
                <c:pt idx="1842">
                  <c:v>5.6778454398751119</c:v>
                </c:pt>
                <c:pt idx="1843">
                  <c:v>5.2348702974153314</c:v>
                </c:pt>
                <c:pt idx="1844">
                  <c:v>4.8156791620460977</c:v>
                </c:pt>
                <c:pt idx="1845">
                  <c:v>4.4222415594836244</c:v>
                </c:pt>
                <c:pt idx="1846">
                  <c:v>4.0564009230012736</c:v>
                </c:pt>
                <c:pt idx="1847">
                  <c:v>3.7188186029953267</c:v>
                </c:pt>
                <c:pt idx="1848">
                  <c:v>3.4119771722880978</c:v>
                </c:pt>
                <c:pt idx="1849">
                  <c:v>3.1323282629975884</c:v>
                </c:pt>
                <c:pt idx="1850">
                  <c:v>2.8786642412101404</c:v>
                </c:pt>
                <c:pt idx="1851">
                  <c:v>2.648063578893213</c:v>
                </c:pt>
                <c:pt idx="1852">
                  <c:v>2.4393247633498816</c:v>
                </c:pt>
                <c:pt idx="1853">
                  <c:v>2.2503553210616869</c:v>
                </c:pt>
                <c:pt idx="1854">
                  <c:v>2.0794794809993191</c:v>
                </c:pt>
                <c:pt idx="1855">
                  <c:v>1.9250163314797202</c:v>
                </c:pt>
                <c:pt idx="1856">
                  <c:v>1.785394666695991</c:v>
                </c:pt>
                <c:pt idx="1857">
                  <c:v>1.6594863977646381</c:v>
                </c:pt>
                <c:pt idx="1858">
                  <c:v>1.5452898823460191</c:v>
                </c:pt>
                <c:pt idx="1859">
                  <c:v>1.4416350780094704</c:v>
                </c:pt>
                <c:pt idx="1860">
                  <c:v>1.3472862714025136</c:v>
                </c:pt>
                <c:pt idx="1861">
                  <c:v>1.2612667745538912</c:v>
                </c:pt>
                <c:pt idx="1862">
                  <c:v>1.1827293276755579</c:v>
                </c:pt>
                <c:pt idx="1863">
                  <c:v>1.1108352822301715</c:v>
                </c:pt>
                <c:pt idx="1864">
                  <c:v>1.044939469165193</c:v>
                </c:pt>
                <c:pt idx="1865">
                  <c:v>0.98445369640537284</c:v>
                </c:pt>
                <c:pt idx="1866">
                  <c:v>0.92880766772879864</c:v>
                </c:pt>
                <c:pt idx="1867">
                  <c:v>0.87750280002681391</c:v>
                </c:pt>
                <c:pt idx="1868">
                  <c:v>0.83294823024170861</c:v>
                </c:pt>
                <c:pt idx="1869">
                  <c:v>0.82710949489924845</c:v>
                </c:pt>
                <c:pt idx="1870">
                  <c:v>0.81875402198523173</c:v>
                </c:pt>
                <c:pt idx="1871">
                  <c:v>0.80498699424123166</c:v>
                </c:pt>
                <c:pt idx="1872">
                  <c:v>0.78628291265088135</c:v>
                </c:pt>
                <c:pt idx="1873">
                  <c:v>0.77165795717051844</c:v>
                </c:pt>
                <c:pt idx="1874">
                  <c:v>0.77481828741333914</c:v>
                </c:pt>
                <c:pt idx="1875">
                  <c:v>0.78368910971884564</c:v>
                </c:pt>
                <c:pt idx="1876">
                  <c:v>0.80021988175673098</c:v>
                </c:pt>
                <c:pt idx="1877">
                  <c:v>0.80689163553626642</c:v>
                </c:pt>
                <c:pt idx="1878">
                  <c:v>0.80640382032348379</c:v>
                </c:pt>
                <c:pt idx="1879">
                  <c:v>0.79837450028183465</c:v>
                </c:pt>
                <c:pt idx="1880">
                  <c:v>0.79072623916077867</c:v>
                </c:pt>
                <c:pt idx="1881">
                  <c:v>0.78048191678567558</c:v>
                </c:pt>
                <c:pt idx="1882">
                  <c:v>0.76685700430810733</c:v>
                </c:pt>
                <c:pt idx="1883">
                  <c:v>0.75006177305451971</c:v>
                </c:pt>
                <c:pt idx="1884">
                  <c:v>0.7305433741088514</c:v>
                </c:pt>
                <c:pt idx="1885">
                  <c:v>0.70915537720616539</c:v>
                </c:pt>
                <c:pt idx="1886">
                  <c:v>0.68776146482832501</c:v>
                </c:pt>
                <c:pt idx="1887">
                  <c:v>0.69825267236291888</c:v>
                </c:pt>
                <c:pt idx="1888">
                  <c:v>0.75701335536361725</c:v>
                </c:pt>
                <c:pt idx="1889">
                  <c:v>0.81158308477794316</c:v>
                </c:pt>
                <c:pt idx="1890">
                  <c:v>0.85360951903186644</c:v>
                </c:pt>
                <c:pt idx="1891">
                  <c:v>0.87923133010417154</c:v>
                </c:pt>
                <c:pt idx="1892">
                  <c:v>0.89228824432508513</c:v>
                </c:pt>
                <c:pt idx="1893">
                  <c:v>0.89492004087105792</c:v>
                </c:pt>
                <c:pt idx="1894">
                  <c:v>0.8879032409622013</c:v>
                </c:pt>
                <c:pt idx="1895">
                  <c:v>0.87649360303534007</c:v>
                </c:pt>
                <c:pt idx="1896">
                  <c:v>0.8620168460363663</c:v>
                </c:pt>
                <c:pt idx="1897">
                  <c:v>0.84374253628455298</c:v>
                </c:pt>
                <c:pt idx="1898">
                  <c:v>0.82073998835022499</c:v>
                </c:pt>
                <c:pt idx="1899">
                  <c:v>0.79441823953486435</c:v>
                </c:pt>
                <c:pt idx="1900">
                  <c:v>0.76606449736366189</c:v>
                </c:pt>
                <c:pt idx="1901">
                  <c:v>0.73722356437223724</c:v>
                </c:pt>
                <c:pt idx="1902">
                  <c:v>0.70857475410048121</c:v>
                </c:pt>
                <c:pt idx="1903">
                  <c:v>0.67980966151115629</c:v>
                </c:pt>
                <c:pt idx="1904">
                  <c:v>0.65183349087942255</c:v>
                </c:pt>
                <c:pt idx="1905">
                  <c:v>0.62484237784673269</c:v>
                </c:pt>
                <c:pt idx="1906">
                  <c:v>0.59955479367756681</c:v>
                </c:pt>
                <c:pt idx="1907">
                  <c:v>0.57825004846170869</c:v>
                </c:pt>
                <c:pt idx="1908">
                  <c:v>0.57497221744847593</c:v>
                </c:pt>
                <c:pt idx="1909">
                  <c:v>0.58471240251601631</c:v>
                </c:pt>
                <c:pt idx="1910">
                  <c:v>0.63747363730690376</c:v>
                </c:pt>
                <c:pt idx="1911">
                  <c:v>0.68078907225057261</c:v>
                </c:pt>
                <c:pt idx="1912">
                  <c:v>0.70933511321341336</c:v>
                </c:pt>
                <c:pt idx="1913">
                  <c:v>0.72779160265015064</c:v>
                </c:pt>
                <c:pt idx="1914">
                  <c:v>0.73580778372150812</c:v>
                </c:pt>
                <c:pt idx="1915">
                  <c:v>0.73640311713132511</c:v>
                </c:pt>
                <c:pt idx="1916">
                  <c:v>0.73652098498408303</c:v>
                </c:pt>
                <c:pt idx="1917">
                  <c:v>0.73489705466976218</c:v>
                </c:pt>
                <c:pt idx="1918">
                  <c:v>0.8839817120078316</c:v>
                </c:pt>
                <c:pt idx="1919">
                  <c:v>3.6076104137900109</c:v>
                </c:pt>
                <c:pt idx="1920">
                  <c:v>6.4879140734661567</c:v>
                </c:pt>
                <c:pt idx="1921">
                  <c:v>6.7048262706460457</c:v>
                </c:pt>
                <c:pt idx="1922">
                  <c:v>7.3659862883054972</c:v>
                </c:pt>
                <c:pt idx="1923">
                  <c:v>9.987304075388213</c:v>
                </c:pt>
                <c:pt idx="1924">
                  <c:v>9.9889949844121109</c:v>
                </c:pt>
                <c:pt idx="1925">
                  <c:v>9.8010118654411222</c:v>
                </c:pt>
                <c:pt idx="1926">
                  <c:v>9.5868098511681374</c:v>
                </c:pt>
                <c:pt idx="1927">
                  <c:v>9.3415574628590026</c:v>
                </c:pt>
                <c:pt idx="1928">
                  <c:v>9.0568018086157576</c:v>
                </c:pt>
                <c:pt idx="1929">
                  <c:v>8.7452475315396114</c:v>
                </c:pt>
                <c:pt idx="1930">
                  <c:v>8.408817942817457</c:v>
                </c:pt>
                <c:pt idx="1931">
                  <c:v>8.0548610395052815</c:v>
                </c:pt>
                <c:pt idx="1932">
                  <c:v>7.6872712020902636</c:v>
                </c:pt>
                <c:pt idx="1933">
                  <c:v>7.3118937198390022</c:v>
                </c:pt>
                <c:pt idx="1934">
                  <c:v>6.9734821697120664</c:v>
                </c:pt>
                <c:pt idx="1935">
                  <c:v>6.6276477238865183</c:v>
                </c:pt>
                <c:pt idx="1936">
                  <c:v>6.2754826401501429</c:v>
                </c:pt>
                <c:pt idx="1937">
                  <c:v>5.9229635853033207</c:v>
                </c:pt>
                <c:pt idx="1938">
                  <c:v>5.574463963755349</c:v>
                </c:pt>
                <c:pt idx="1939">
                  <c:v>5.2379680180039099</c:v>
                </c:pt>
                <c:pt idx="1940">
                  <c:v>4.9166803458376771</c:v>
                </c:pt>
                <c:pt idx="1941">
                  <c:v>4.6132480400077105</c:v>
                </c:pt>
                <c:pt idx="1942">
                  <c:v>4.327051425057646</c:v>
                </c:pt>
                <c:pt idx="1943">
                  <c:v>4.0747712638137363</c:v>
                </c:pt>
                <c:pt idx="1944">
                  <c:v>3.9843042366016226</c:v>
                </c:pt>
                <c:pt idx="1945">
                  <c:v>3.8376001825764798</c:v>
                </c:pt>
                <c:pt idx="1946">
                  <c:v>3.696704924444925</c:v>
                </c:pt>
                <c:pt idx="1947">
                  <c:v>3.5645430914276597</c:v>
                </c:pt>
                <c:pt idx="1948">
                  <c:v>3.4175294818115551</c:v>
                </c:pt>
                <c:pt idx="1949">
                  <c:v>3.2583826536455138</c:v>
                </c:pt>
                <c:pt idx="1950">
                  <c:v>3.0945483990005371</c:v>
                </c:pt>
                <c:pt idx="1951">
                  <c:v>2.9264688911803667</c:v>
                </c:pt>
                <c:pt idx="1952">
                  <c:v>2.7579111651499195</c:v>
                </c:pt>
                <c:pt idx="1953">
                  <c:v>2.5917716159583102</c:v>
                </c:pt>
                <c:pt idx="1954">
                  <c:v>2.4303991361073614</c:v>
                </c:pt>
                <c:pt idx="1955">
                  <c:v>2.2757965963143301</c:v>
                </c:pt>
                <c:pt idx="1956">
                  <c:v>2.1297316758198659</c:v>
                </c:pt>
                <c:pt idx="1957">
                  <c:v>1.9919534304041866</c:v>
                </c:pt>
                <c:pt idx="1958">
                  <c:v>1.8626933021480332</c:v>
                </c:pt>
                <c:pt idx="1959">
                  <c:v>1.7420684520826102</c:v>
                </c:pt>
                <c:pt idx="1960">
                  <c:v>1.6305539503996807</c:v>
                </c:pt>
                <c:pt idx="1961">
                  <c:v>1.5274976323284408</c:v>
                </c:pt>
                <c:pt idx="1962">
                  <c:v>1.4318455732361905</c:v>
                </c:pt>
                <c:pt idx="1963">
                  <c:v>1.3432610767431397</c:v>
                </c:pt>
                <c:pt idx="1964">
                  <c:v>1.2614952325957216</c:v>
                </c:pt>
                <c:pt idx="1965">
                  <c:v>1.1858641729119921</c:v>
                </c:pt>
                <c:pt idx="1966">
                  <c:v>1.1159393142765111</c:v>
                </c:pt>
                <c:pt idx="1967">
                  <c:v>1.0513128486015189</c:v>
                </c:pt>
                <c:pt idx="1968">
                  <c:v>0.99153222849767342</c:v>
                </c:pt>
                <c:pt idx="1969">
                  <c:v>0.93620502499726022</c:v>
                </c:pt>
                <c:pt idx="1970">
                  <c:v>0.8849637169319543</c:v>
                </c:pt>
                <c:pt idx="1971">
                  <c:v>0.83746206330279893</c:v>
                </c:pt>
                <c:pt idx="1972">
                  <c:v>0.79338638408152018</c:v>
                </c:pt>
                <c:pt idx="1973">
                  <c:v>0.75245256460355403</c:v>
                </c:pt>
                <c:pt idx="1974">
                  <c:v>0.7144096791914214</c:v>
                </c:pt>
                <c:pt idx="1975">
                  <c:v>0.6789858577111989</c:v>
                </c:pt>
                <c:pt idx="1976">
                  <c:v>0.6459582538583597</c:v>
                </c:pt>
                <c:pt idx="1977">
                  <c:v>0.61515012642241307</c:v>
                </c:pt>
                <c:pt idx="1978">
                  <c:v>0.58639064969266053</c:v>
                </c:pt>
                <c:pt idx="1979">
                  <c:v>0.55958318146831598</c:v>
                </c:pt>
                <c:pt idx="1980">
                  <c:v>0.53445109669253921</c:v>
                </c:pt>
                <c:pt idx="1981">
                  <c:v>0.51086595585932126</c:v>
                </c:pt>
                <c:pt idx="1982">
                  <c:v>0.48870523465266541</c:v>
                </c:pt>
                <c:pt idx="1983">
                  <c:v>0.46786593156367351</c:v>
                </c:pt>
                <c:pt idx="1984">
                  <c:v>0.44824661716806624</c:v>
                </c:pt>
                <c:pt idx="1985">
                  <c:v>0.42975877729562351</c:v>
                </c:pt>
                <c:pt idx="1986">
                  <c:v>0.4123224051403942</c:v>
                </c:pt>
                <c:pt idx="1987">
                  <c:v>0.39586311155666187</c:v>
                </c:pt>
                <c:pt idx="1988">
                  <c:v>0.38031277126568447</c:v>
                </c:pt>
                <c:pt idx="1989">
                  <c:v>0.3656088307254764</c:v>
                </c:pt>
                <c:pt idx="1990">
                  <c:v>0.35169332199736419</c:v>
                </c:pt>
                <c:pt idx="1991">
                  <c:v>0.33851324347284051</c:v>
                </c:pt>
                <c:pt idx="1992">
                  <c:v>0.32601949169110828</c:v>
                </c:pt>
                <c:pt idx="1993">
                  <c:v>0.31416681095853849</c:v>
                </c:pt>
                <c:pt idx="1994">
                  <c:v>0.30291357414922121</c:v>
                </c:pt>
                <c:pt idx="1995">
                  <c:v>0.29222135665229454</c:v>
                </c:pt>
                <c:pt idx="1996">
                  <c:v>0.2820546667695214</c:v>
                </c:pt>
                <c:pt idx="1997">
                  <c:v>0.27238068286418787</c:v>
                </c:pt>
                <c:pt idx="1998">
                  <c:v>0.2631690396107596</c:v>
                </c:pt>
                <c:pt idx="1999">
                  <c:v>0.25439161492408691</c:v>
                </c:pt>
                <c:pt idx="2000">
                  <c:v>0.24602236452944534</c:v>
                </c:pt>
                <c:pt idx="2001">
                  <c:v>0.23803715014572419</c:v>
                </c:pt>
                <c:pt idx="2002">
                  <c:v>0.23041354487484703</c:v>
                </c:pt>
                <c:pt idx="2003">
                  <c:v>0.22313051742280685</c:v>
                </c:pt>
                <c:pt idx="2004">
                  <c:v>0.2161686579567296</c:v>
                </c:pt>
                <c:pt idx="2005">
                  <c:v>0.20950989532873593</c:v>
                </c:pt>
                <c:pt idx="2006">
                  <c:v>0.20313738636353135</c:v>
                </c:pt>
                <c:pt idx="2007">
                  <c:v>0.19703541393898588</c:v>
                </c:pt>
                <c:pt idx="2008">
                  <c:v>0.19118931410324447</c:v>
                </c:pt>
                <c:pt idx="2009">
                  <c:v>0.18558539252329112</c:v>
                </c:pt>
                <c:pt idx="2010">
                  <c:v>0.18021081801281427</c:v>
                </c:pt>
                <c:pt idx="2011">
                  <c:v>0.17505359453027675</c:v>
                </c:pt>
                <c:pt idx="2012">
                  <c:v>0.17010248810222661</c:v>
                </c:pt>
                <c:pt idx="2013">
                  <c:v>0.16534696833592161</c:v>
                </c:pt>
                <c:pt idx="2014">
                  <c:v>0.16077715700461478</c:v>
                </c:pt>
                <c:pt idx="2015">
                  <c:v>0.15638378206712025</c:v>
                </c:pt>
                <c:pt idx="2016">
                  <c:v>0.15215813165500675</c:v>
                </c:pt>
                <c:pt idx="2017">
                  <c:v>0.14809201558197965</c:v>
                </c:pt>
                <c:pt idx="2018">
                  <c:v>0.14417772929240338</c:v>
                </c:pt>
                <c:pt idx="2019">
                  <c:v>0.14040801971616237</c:v>
                </c:pt>
                <c:pt idx="2020">
                  <c:v>0.13677605400397741</c:v>
                </c:pt>
                <c:pt idx="2021">
                  <c:v>0.13327539216352144</c:v>
                </c:pt>
                <c:pt idx="2022">
                  <c:v>0.12989995988047137</c:v>
                </c:pt>
                <c:pt idx="2023">
                  <c:v>0.12664402403900635</c:v>
                </c:pt>
                <c:pt idx="2024">
                  <c:v>0.12350217033994754</c:v>
                </c:pt>
                <c:pt idx="2025">
                  <c:v>0.12046928247659497</c:v>
                </c:pt>
                <c:pt idx="2026">
                  <c:v>0.11754052288912319</c:v>
                </c:pt>
                <c:pt idx="2027">
                  <c:v>0.11471131495232711</c:v>
                </c:pt>
                <c:pt idx="2028">
                  <c:v>0.11197732645796175</c:v>
                </c:pt>
                <c:pt idx="2029">
                  <c:v>0.10933445430142273</c:v>
                </c:pt>
                <c:pt idx="2030">
                  <c:v>0.10677881022922132</c:v>
                </c:pt>
                <c:pt idx="2031">
                  <c:v>0.10430670766698226</c:v>
                </c:pt>
                <c:pt idx="2032">
                  <c:v>0.10191464942380721</c:v>
                </c:pt>
                <c:pt idx="2033">
                  <c:v>9.959931626967404E-2</c:v>
                </c:pt>
                <c:pt idx="2034">
                  <c:v>9.7357556296843603E-2</c:v>
                </c:pt>
                <c:pt idx="2035">
                  <c:v>9.5186375018157965E-2</c:v>
                </c:pt>
                <c:pt idx="2036">
                  <c:v>9.3082926130255553E-2</c:v>
                </c:pt>
                <c:pt idx="2037">
                  <c:v>9.1044502900778049E-2</c:v>
                </c:pt>
                <c:pt idx="2038">
                  <c:v>8.9068530126768714E-2</c:v>
                </c:pt>
                <c:pt idx="2039">
                  <c:v>8.7152556629618766E-2</c:v>
                </c:pt>
                <c:pt idx="2040">
                  <c:v>8.5294248234833211E-2</c:v>
                </c:pt>
                <c:pt idx="2041">
                  <c:v>8.3491381209689561E-2</c:v>
                </c:pt>
                <c:pt idx="2042">
                  <c:v>8.1741836123160494E-2</c:v>
                </c:pt>
                <c:pt idx="2043">
                  <c:v>8.0043592097000446E-2</c:v>
                </c:pt>
                <c:pt idx="2044">
                  <c:v>7.8394721420229227E-2</c:v>
                </c:pt>
                <c:pt idx="2045">
                  <c:v>7.6793384501095352E-2</c:v>
                </c:pt>
                <c:pt idx="2046">
                  <c:v>7.523782513271475E-2</c:v>
                </c:pt>
                <c:pt idx="2047">
                  <c:v>7.3726366050465522E-2</c:v>
                </c:pt>
                <c:pt idx="2048">
                  <c:v>7.2257404760750946E-2</c:v>
                </c:pt>
                <c:pt idx="2049">
                  <c:v>7.082940962275934E-2</c:v>
                </c:pt>
                <c:pt idx="2050">
                  <c:v>6.9440916165636218E-2</c:v>
                </c:pt>
                <c:pt idx="2051">
                  <c:v>6.8090523625293206E-2</c:v>
                </c:pt>
                <c:pt idx="2052">
                  <c:v>6.677689168606786E-2</c:v>
                </c:pt>
                <c:pt idx="2053">
                  <c:v>6.5498737413584321E-2</c:v>
                </c:pt>
                <c:pt idx="2054">
                  <c:v>6.4254832366181874E-2</c:v>
                </c:pt>
                <c:pt idx="2055">
                  <c:v>6.3043999873187762E-2</c:v>
                </c:pt>
                <c:pt idx="2056">
                  <c:v>6.1865112469187168E-2</c:v>
                </c:pt>
                <c:pt idx="2057">
                  <c:v>6.0717089474209042E-2</c:v>
                </c:pt>
                <c:pt idx="2058">
                  <c:v>5.9598894710481819E-2</c:v>
                </c:pt>
                <c:pt idx="2059">
                  <c:v>5.8509534347071637E-2</c:v>
                </c:pt>
                <c:pt idx="2060">
                  <c:v>5.7448054864331632E-2</c:v>
                </c:pt>
                <c:pt idx="2061">
                  <c:v>5.6413541130657462E-2</c:v>
                </c:pt>
                <c:pt idx="2062">
                  <c:v>5.5405114584565332E-2</c:v>
                </c:pt>
                <c:pt idx="2063">
                  <c:v>5.4421931515591875E-2</c:v>
                </c:pt>
                <c:pt idx="2064">
                  <c:v>5.3463181437962019E-2</c:v>
                </c:pt>
                <c:pt idx="2065">
                  <c:v>5.2528085551380208E-2</c:v>
                </c:pt>
                <c:pt idx="2066">
                  <c:v>5.1615895283687319E-2</c:v>
                </c:pt>
                <c:pt idx="2067">
                  <c:v>5.0725890910469688E-2</c:v>
                </c:pt>
                <c:pt idx="2068">
                  <c:v>4.9857380247046307E-2</c:v>
                </c:pt>
                <c:pt idx="2069">
                  <c:v>4.9009697408550101E-2</c:v>
                </c:pt>
                <c:pt idx="2070">
                  <c:v>4.8182201634109835E-2</c:v>
                </c:pt>
                <c:pt idx="2071">
                  <c:v>4.7374276171395238E-2</c:v>
                </c:pt>
                <c:pt idx="2072">
                  <c:v>4.6585327218031533E-2</c:v>
                </c:pt>
                <c:pt idx="2073">
                  <c:v>4.581478291661463E-2</c:v>
                </c:pt>
                <c:pt idx="2074">
                  <c:v>4.5062092400266131E-2</c:v>
                </c:pt>
                <c:pt idx="2075">
                  <c:v>4.4326724885862527E-2</c:v>
                </c:pt>
                <c:pt idx="2076">
                  <c:v>4.360816881225215E-2</c:v>
                </c:pt>
                <c:pt idx="2077">
                  <c:v>4.2905931020945372E-2</c:v>
                </c:pt>
                <c:pt idx="2078">
                  <c:v>4.2219535976913733E-2</c:v>
                </c:pt>
                <c:pt idx="2079">
                  <c:v>4.1548525027286461E-2</c:v>
                </c:pt>
                <c:pt idx="2080">
                  <c:v>4.0892455695864513E-2</c:v>
                </c:pt>
                <c:pt idx="2081">
                  <c:v>4.0250901011499515E-2</c:v>
                </c:pt>
                <c:pt idx="2082">
                  <c:v>3.962344886850519E-2</c:v>
                </c:pt>
                <c:pt idx="2083">
                  <c:v>3.9009701417377529E-2</c:v>
                </c:pt>
                <c:pt idx="2084">
                  <c:v>3.8409274484203011E-2</c:v>
                </c:pt>
                <c:pt idx="2085">
                  <c:v>3.7821797017232463E-2</c:v>
                </c:pt>
                <c:pt idx="2086">
                  <c:v>3.7246910559184908E-2</c:v>
                </c:pt>
                <c:pt idx="2087">
                  <c:v>3.6684268743934038E-2</c:v>
                </c:pt>
                <c:pt idx="2088">
                  <c:v>3.6133536816303991E-2</c:v>
                </c:pt>
                <c:pt idx="2089">
                  <c:v>3.5594391173779057E-2</c:v>
                </c:pt>
                <c:pt idx="2090">
                  <c:v>3.5066518928998529E-2</c:v>
                </c:pt>
                <c:pt idx="2091">
                  <c:v>3.4549617491972634E-2</c:v>
                </c:pt>
                <c:pt idx="2092">
                  <c:v>3.4043394171017378E-2</c:v>
                </c:pt>
                <c:pt idx="2093">
                  <c:v>3.354756579146112E-2</c:v>
                </c:pt>
                <c:pt idx="2094">
                  <c:v>3.3607557588883626E-2</c:v>
                </c:pt>
                <c:pt idx="2095">
                  <c:v>4.3850338579594493E-2</c:v>
                </c:pt>
                <c:pt idx="2096">
                  <c:v>5.1654588195846521E-2</c:v>
                </c:pt>
                <c:pt idx="2097">
                  <c:v>5.7094900757229242E-2</c:v>
                </c:pt>
                <c:pt idx="2098">
                  <c:v>6.0598900036629016E-2</c:v>
                </c:pt>
                <c:pt idx="2099">
                  <c:v>6.2589375096902697E-2</c:v>
                </c:pt>
                <c:pt idx="2100">
                  <c:v>6.3516210308197485E-2</c:v>
                </c:pt>
                <c:pt idx="2101">
                  <c:v>6.3741093886988939E-2</c:v>
                </c:pt>
                <c:pt idx="2102">
                  <c:v>6.3480881388730481E-2</c:v>
                </c:pt>
                <c:pt idx="2103">
                  <c:v>6.2914353938590295E-2</c:v>
                </c:pt>
                <c:pt idx="2104">
                  <c:v>6.2159878037512058E-2</c:v>
                </c:pt>
                <c:pt idx="2105">
                  <c:v>6.128469719593832E-2</c:v>
                </c:pt>
                <c:pt idx="2106">
                  <c:v>6.0344148831139491E-2</c:v>
                </c:pt>
                <c:pt idx="2107">
                  <c:v>5.9361225052241416E-2</c:v>
                </c:pt>
                <c:pt idx="2108">
                  <c:v>5.8359955074862559E-2</c:v>
                </c:pt>
                <c:pt idx="2109">
                  <c:v>5.7355773055465999E-2</c:v>
                </c:pt>
                <c:pt idx="2110">
                  <c:v>5.6358475584641791E-2</c:v>
                </c:pt>
                <c:pt idx="2111">
                  <c:v>5.537444066769772E-2</c:v>
                </c:pt>
                <c:pt idx="2112">
                  <c:v>5.4407024140919476E-2</c:v>
                </c:pt>
                <c:pt idx="2113">
                  <c:v>5.3459050921114415E-2</c:v>
                </c:pt>
                <c:pt idx="2114">
                  <c:v>5.2531078784274786E-2</c:v>
                </c:pt>
                <c:pt idx="2115">
                  <c:v>5.1623469909618094E-2</c:v>
                </c:pt>
                <c:pt idx="2116">
                  <c:v>5.0736345600021361E-2</c:v>
                </c:pt>
                <c:pt idx="2117">
                  <c:v>4.9869595505112434E-2</c:v>
                </c:pt>
                <c:pt idx="2118">
                  <c:v>4.9022932740438306E-2</c:v>
                </c:pt>
                <c:pt idx="2119">
                  <c:v>4.8195978348637529E-2</c:v>
                </c:pt>
                <c:pt idx="2120">
                  <c:v>4.7388286025261753E-2</c:v>
                </c:pt>
                <c:pt idx="2121">
                  <c:v>4.6599380499552638E-2</c:v>
                </c:pt>
                <c:pt idx="2122">
                  <c:v>4.5828759292336416E-2</c:v>
                </c:pt>
                <c:pt idx="2123">
                  <c:v>4.5075908946412988E-2</c:v>
                </c:pt>
                <c:pt idx="2124">
                  <c:v>4.4340331158115628E-2</c:v>
                </c:pt>
                <c:pt idx="2125">
                  <c:v>4.3621534613763807E-2</c:v>
                </c:pt>
                <c:pt idx="2126">
                  <c:v>4.291904548917308E-2</c:v>
                </c:pt>
                <c:pt idx="2127">
                  <c:v>4.223239222443876E-2</c:v>
                </c:pt>
                <c:pt idx="2128">
                  <c:v>4.1561117987529789E-2</c:v>
                </c:pt>
                <c:pt idx="2129">
                  <c:v>4.090478487248031E-2</c:v>
                </c:pt>
                <c:pt idx="2130">
                  <c:v>4.0262968851936691E-2</c:v>
                </c:pt>
                <c:pt idx="2131">
                  <c:v>3.9635259366775435E-2</c:v>
                </c:pt>
                <c:pt idx="2132">
                  <c:v>3.9021259525490203E-2</c:v>
                </c:pt>
                <c:pt idx="2133">
                  <c:v>3.8420585720408962E-2</c:v>
                </c:pt>
                <c:pt idx="2134">
                  <c:v>3.7832867206174479E-2</c:v>
                </c:pt>
                <c:pt idx="2135">
                  <c:v>3.7257745660420588E-2</c:v>
                </c:pt>
                <c:pt idx="2136">
                  <c:v>3.6694874744689417E-2</c:v>
                </c:pt>
                <c:pt idx="2137">
                  <c:v>3.6143919655156037E-2</c:v>
                </c:pt>
                <c:pt idx="2138">
                  <c:v>3.5604556682289679E-2</c:v>
                </c:pt>
                <c:pt idx="2139">
                  <c:v>3.5076472815032844E-2</c:v>
                </c:pt>
                <c:pt idx="2140">
                  <c:v>3.4559365322339018E-2</c:v>
                </c:pt>
                <c:pt idx="2141">
                  <c:v>3.40529413620244E-2</c:v>
                </c:pt>
                <c:pt idx="2142">
                  <c:v>3.3556917605142574E-2</c:v>
                </c:pt>
                <c:pt idx="2143">
                  <c:v>3.3071019873678269E-2</c:v>
                </c:pt>
                <c:pt idx="2144">
                  <c:v>3.2594982795393752E-2</c:v>
                </c:pt>
                <c:pt idx="2145">
                  <c:v>3.2128549473141213E-2</c:v>
                </c:pt>
                <c:pt idx="2146">
                  <c:v>3.1671471163613643E-2</c:v>
                </c:pt>
                <c:pt idx="2147">
                  <c:v>3.1223506977224705E-2</c:v>
                </c:pt>
                <c:pt idx="2148">
                  <c:v>3.0784423582970948E-2</c:v>
                </c:pt>
                <c:pt idx="2149">
                  <c:v>3.0353994931784704E-2</c:v>
                </c:pt>
                <c:pt idx="2150">
                  <c:v>2.9932001988881563E-2</c:v>
                </c:pt>
                <c:pt idx="2151">
                  <c:v>2.9518232475058345E-2</c:v>
                </c:pt>
                <c:pt idx="2152">
                  <c:v>4.1045625228245973E-2</c:v>
                </c:pt>
                <c:pt idx="2153">
                  <c:v>8.2666114611473746E-2</c:v>
                </c:pt>
                <c:pt idx="2154">
                  <c:v>0.12268784798529254</c:v>
                </c:pt>
                <c:pt idx="2155">
                  <c:v>0.15609277811650032</c:v>
                </c:pt>
                <c:pt idx="2156">
                  <c:v>0.181514709675685</c:v>
                </c:pt>
                <c:pt idx="2157">
                  <c:v>0.20217147245293388</c:v>
                </c:pt>
                <c:pt idx="2158">
                  <c:v>0.21560930062972214</c:v>
                </c:pt>
                <c:pt idx="2159">
                  <c:v>0.2232070326183529</c:v>
                </c:pt>
                <c:pt idx="2160">
                  <c:v>0.22668756708666871</c:v>
                </c:pt>
                <c:pt idx="2161">
                  <c:v>0.22711291301947284</c:v>
                </c:pt>
                <c:pt idx="2162">
                  <c:v>0.22540368485370293</c:v>
                </c:pt>
                <c:pt idx="2163">
                  <c:v>0.22268500647539524</c:v>
                </c:pt>
                <c:pt idx="2164">
                  <c:v>0.21880044123743472</c:v>
                </c:pt>
                <c:pt idx="2165">
                  <c:v>0.21416900718500642</c:v>
                </c:pt>
                <c:pt idx="2166">
                  <c:v>0.20910280361505001</c:v>
                </c:pt>
                <c:pt idx="2167">
                  <c:v>0.20379576366284957</c:v>
                </c:pt>
                <c:pt idx="2168">
                  <c:v>0.19839761834087724</c:v>
                </c:pt>
                <c:pt idx="2169">
                  <c:v>0.19305544491914128</c:v>
                </c:pt>
                <c:pt idx="2170">
                  <c:v>0.18798911823972753</c:v>
                </c:pt>
                <c:pt idx="2171">
                  <c:v>0.18945034260721055</c:v>
                </c:pt>
                <c:pt idx="2172">
                  <c:v>0.18888884067863107</c:v>
                </c:pt>
                <c:pt idx="2173">
                  <c:v>0.18689966291679042</c:v>
                </c:pt>
                <c:pt idx="2174">
                  <c:v>0.18394844632464752</c:v>
                </c:pt>
                <c:pt idx="2175">
                  <c:v>0.18049468093291982</c:v>
                </c:pt>
                <c:pt idx="2176">
                  <c:v>0.17662036564360914</c:v>
                </c:pt>
                <c:pt idx="2177">
                  <c:v>0.17250798768544992</c:v>
                </c:pt>
                <c:pt idx="2178">
                  <c:v>0.16829340363290357</c:v>
                </c:pt>
                <c:pt idx="2179">
                  <c:v>0.16405189644949122</c:v>
                </c:pt>
                <c:pt idx="2180">
                  <c:v>0.15984921229480223</c:v>
                </c:pt>
                <c:pt idx="2181">
                  <c:v>0.15571108899141806</c:v>
                </c:pt>
                <c:pt idx="2182">
                  <c:v>0.15166315352753357</c:v>
                </c:pt>
                <c:pt idx="2183">
                  <c:v>0.14772465914318975</c:v>
                </c:pt>
                <c:pt idx="2184">
                  <c:v>0.14390107661356394</c:v>
                </c:pt>
                <c:pt idx="2185">
                  <c:v>0.14019563922621384</c:v>
                </c:pt>
                <c:pt idx="2186">
                  <c:v>0.13661070707785247</c:v>
                </c:pt>
                <c:pt idx="2187">
                  <c:v>0.13314429607703906</c:v>
                </c:pt>
                <c:pt idx="2188">
                  <c:v>0.12979361929521246</c:v>
                </c:pt>
                <c:pt idx="2189">
                  <c:v>0.12655957272239729</c:v>
                </c:pt>
                <c:pt idx="2190">
                  <c:v>0.12411759627157713</c:v>
                </c:pt>
                <c:pt idx="2191">
                  <c:v>0.13496251234662257</c:v>
                </c:pt>
                <c:pt idx="2192">
                  <c:v>0.14210113585660589</c:v>
                </c:pt>
                <c:pt idx="2193">
                  <c:v>0.14631130688555541</c:v>
                </c:pt>
                <c:pt idx="2194">
                  <c:v>0.14828073816838463</c:v>
                </c:pt>
                <c:pt idx="2195">
                  <c:v>0.14857827026176157</c:v>
                </c:pt>
                <c:pt idx="2196">
                  <c:v>0.14823404021320913</c:v>
                </c:pt>
                <c:pt idx="2197">
                  <c:v>0.14832748192840026</c:v>
                </c:pt>
                <c:pt idx="2198">
                  <c:v>0.15991456490225037</c:v>
                </c:pt>
                <c:pt idx="2199">
                  <c:v>0.16792247571709731</c:v>
                </c:pt>
                <c:pt idx="2200">
                  <c:v>0.17260703627246821</c:v>
                </c:pt>
                <c:pt idx="2201">
                  <c:v>0.17479249821539047</c:v>
                </c:pt>
                <c:pt idx="2202">
                  <c:v>0.17496693785084272</c:v>
                </c:pt>
                <c:pt idx="2203">
                  <c:v>0.1739714712885605</c:v>
                </c:pt>
                <c:pt idx="2204">
                  <c:v>0.17256968009251908</c:v>
                </c:pt>
                <c:pt idx="2205">
                  <c:v>0.17080390629200409</c:v>
                </c:pt>
                <c:pt idx="2206">
                  <c:v>0.16837889448440418</c:v>
                </c:pt>
                <c:pt idx="2207">
                  <c:v>0.16600749016081864</c:v>
                </c:pt>
                <c:pt idx="2208">
                  <c:v>0.16404815396101419</c:v>
                </c:pt>
                <c:pt idx="2209">
                  <c:v>0.19468454805010954</c:v>
                </c:pt>
                <c:pt idx="2210">
                  <c:v>0.25769736366986568</c:v>
                </c:pt>
                <c:pt idx="2211">
                  <c:v>0.43984586959522598</c:v>
                </c:pt>
                <c:pt idx="2212">
                  <c:v>0.59480216497340443</c:v>
                </c:pt>
                <c:pt idx="2213">
                  <c:v>0.74465332941101425</c:v>
                </c:pt>
                <c:pt idx="2214">
                  <c:v>2.1461134657793921</c:v>
                </c:pt>
                <c:pt idx="2215">
                  <c:v>4.1882342709888709</c:v>
                </c:pt>
                <c:pt idx="2216">
                  <c:v>5.3138575037310298</c:v>
                </c:pt>
                <c:pt idx="2217">
                  <c:v>5.5494570980459708</c:v>
                </c:pt>
                <c:pt idx="2218">
                  <c:v>5.6844732788457772</c:v>
                </c:pt>
                <c:pt idx="2219">
                  <c:v>5.7400864065536235</c:v>
                </c:pt>
                <c:pt idx="2220">
                  <c:v>5.7192986188431858</c:v>
                </c:pt>
                <c:pt idx="2221">
                  <c:v>5.6367785971299069</c:v>
                </c:pt>
                <c:pt idx="2222">
                  <c:v>5.5163737470879504</c:v>
                </c:pt>
                <c:pt idx="2223">
                  <c:v>5.357314061994165</c:v>
                </c:pt>
                <c:pt idx="2224">
                  <c:v>5.1990837331313813</c:v>
                </c:pt>
                <c:pt idx="2225">
                  <c:v>5.0231826783594506</c:v>
                </c:pt>
                <c:pt idx="2226">
                  <c:v>4.857488459385638</c:v>
                </c:pt>
                <c:pt idx="2227">
                  <c:v>5.1890544091697901</c:v>
                </c:pt>
                <c:pt idx="2228">
                  <c:v>6.2930846109881911</c:v>
                </c:pt>
                <c:pt idx="2229">
                  <c:v>6.2150548665778222</c:v>
                </c:pt>
                <c:pt idx="2230">
                  <c:v>6.0868354667475808</c:v>
                </c:pt>
                <c:pt idx="2231">
                  <c:v>5.9103868042462224</c:v>
                </c:pt>
                <c:pt idx="2232">
                  <c:v>5.6954271663106244</c:v>
                </c:pt>
                <c:pt idx="2233">
                  <c:v>5.4560816308028199</c:v>
                </c:pt>
                <c:pt idx="2234">
                  <c:v>5.1998438936007911</c:v>
                </c:pt>
                <c:pt idx="2235">
                  <c:v>5.0470246567040329</c:v>
                </c:pt>
                <c:pt idx="2236">
                  <c:v>4.8449287435353883</c:v>
                </c:pt>
                <c:pt idx="2237">
                  <c:v>5.2492381300194157</c:v>
                </c:pt>
                <c:pt idx="2238">
                  <c:v>5.1393241488578116</c:v>
                </c:pt>
                <c:pt idx="2239">
                  <c:v>5.0116217210280105</c:v>
                </c:pt>
                <c:pt idx="2240">
                  <c:v>4.9869909056740171</c:v>
                </c:pt>
                <c:pt idx="2241">
                  <c:v>4.8476018191564316</c:v>
                </c:pt>
                <c:pt idx="2242">
                  <c:v>4.6735346048524518</c:v>
                </c:pt>
                <c:pt idx="2243">
                  <c:v>4.4767864370508645</c:v>
                </c:pt>
                <c:pt idx="2244">
                  <c:v>4.2664577816417095</c:v>
                </c:pt>
                <c:pt idx="2245">
                  <c:v>4.0481704931532185</c:v>
                </c:pt>
                <c:pt idx="2246">
                  <c:v>3.8198636396541064</c:v>
                </c:pt>
                <c:pt idx="2247">
                  <c:v>3.5885959688150373</c:v>
                </c:pt>
                <c:pt idx="2248">
                  <c:v>3.3583644435485835</c:v>
                </c:pt>
                <c:pt idx="2249">
                  <c:v>3.1331321721543302</c:v>
                </c:pt>
                <c:pt idx="2250">
                  <c:v>2.9176406401809309</c:v>
                </c:pt>
                <c:pt idx="2251">
                  <c:v>2.7162445369653976</c:v>
                </c:pt>
                <c:pt idx="2252">
                  <c:v>2.5282329148609102</c:v>
                </c:pt>
                <c:pt idx="2253">
                  <c:v>2.3518742777260062</c:v>
                </c:pt>
                <c:pt idx="2254">
                  <c:v>2.1875421659790018</c:v>
                </c:pt>
                <c:pt idx="2255">
                  <c:v>2.0352922794609101</c:v>
                </c:pt>
                <c:pt idx="2256">
                  <c:v>1.8950489532863859</c:v>
                </c:pt>
                <c:pt idx="2257">
                  <c:v>1.7670070627696255</c:v>
                </c:pt>
                <c:pt idx="2258">
                  <c:v>1.650243234092106</c:v>
                </c:pt>
                <c:pt idx="2259">
                  <c:v>1.5447567599265601</c:v>
                </c:pt>
                <c:pt idx="2260">
                  <c:v>1.4500186956170695</c:v>
                </c:pt>
                <c:pt idx="2261">
                  <c:v>1.3665860144318693</c:v>
                </c:pt>
                <c:pt idx="2262">
                  <c:v>1.3363778490830813</c:v>
                </c:pt>
                <c:pt idx="2263">
                  <c:v>1.338090769714201</c:v>
                </c:pt>
                <c:pt idx="2264">
                  <c:v>1.3578978893354172</c:v>
                </c:pt>
                <c:pt idx="2265">
                  <c:v>1.481947259260143</c:v>
                </c:pt>
                <c:pt idx="2266">
                  <c:v>1.5761017620291591</c:v>
                </c:pt>
                <c:pt idx="2267">
                  <c:v>1.9169261505667972</c:v>
                </c:pt>
                <c:pt idx="2268">
                  <c:v>2.0452699513396939</c:v>
                </c:pt>
                <c:pt idx="2269">
                  <c:v>2.1398516963853962</c:v>
                </c:pt>
                <c:pt idx="2270">
                  <c:v>2.194311283634736</c:v>
                </c:pt>
                <c:pt idx="2271">
                  <c:v>2.2129884939569435</c:v>
                </c:pt>
                <c:pt idx="2272">
                  <c:v>2.2031957933735509</c:v>
                </c:pt>
                <c:pt idx="2273">
                  <c:v>2.1789040483270274</c:v>
                </c:pt>
                <c:pt idx="2274">
                  <c:v>2.5449052977190054</c:v>
                </c:pt>
                <c:pt idx="2275">
                  <c:v>2.6350388914285161</c:v>
                </c:pt>
                <c:pt idx="2276">
                  <c:v>2.6815779503902641</c:v>
                </c:pt>
                <c:pt idx="2277">
                  <c:v>2.6908768951058777</c:v>
                </c:pt>
                <c:pt idx="2278">
                  <c:v>2.7312388904336178</c:v>
                </c:pt>
                <c:pt idx="2279">
                  <c:v>2.8089772581487145</c:v>
                </c:pt>
                <c:pt idx="2280">
                  <c:v>2.9252149696909524</c:v>
                </c:pt>
                <c:pt idx="2281">
                  <c:v>2.9821101595613451</c:v>
                </c:pt>
                <c:pt idx="2282">
                  <c:v>3.0053680901023676</c:v>
                </c:pt>
                <c:pt idx="2283">
                  <c:v>3.0873416469622934</c:v>
                </c:pt>
                <c:pt idx="2284">
                  <c:v>3.1015051561500533</c:v>
                </c:pt>
                <c:pt idx="2285">
                  <c:v>3.0814767132928593</c:v>
                </c:pt>
                <c:pt idx="2286">
                  <c:v>3.0343952309640256</c:v>
                </c:pt>
                <c:pt idx="2287">
                  <c:v>2.9637508015597454</c:v>
                </c:pt>
                <c:pt idx="2288">
                  <c:v>2.8750366615696299</c:v>
                </c:pt>
                <c:pt idx="2289">
                  <c:v>2.7793082329251995</c:v>
                </c:pt>
                <c:pt idx="2290">
                  <c:v>2.69118131328025</c:v>
                </c:pt>
                <c:pt idx="2291">
                  <c:v>2.5897594289211194</c:v>
                </c:pt>
                <c:pt idx="2292">
                  <c:v>2.4780651333963775</c:v>
                </c:pt>
                <c:pt idx="2293">
                  <c:v>2.364248462050448</c:v>
                </c:pt>
                <c:pt idx="2294">
                  <c:v>2.2495158076310675</c:v>
                </c:pt>
                <c:pt idx="2295">
                  <c:v>2.1323807017277674</c:v>
                </c:pt>
                <c:pt idx="2296">
                  <c:v>2.038017922553315</c:v>
                </c:pt>
                <c:pt idx="2297">
                  <c:v>1.978290345254812</c:v>
                </c:pt>
                <c:pt idx="2298">
                  <c:v>1.9270808826602284</c:v>
                </c:pt>
                <c:pt idx="2299">
                  <c:v>1.8719756695153889</c:v>
                </c:pt>
                <c:pt idx="2300">
                  <c:v>1.8180688023846003</c:v>
                </c:pt>
                <c:pt idx="2301">
                  <c:v>1.7829765102357666</c:v>
                </c:pt>
                <c:pt idx="2302">
                  <c:v>1.7498395122311903</c:v>
                </c:pt>
                <c:pt idx="2303">
                  <c:v>1.7020113756042665</c:v>
                </c:pt>
                <c:pt idx="2304">
                  <c:v>1.6434579617657907</c:v>
                </c:pt>
                <c:pt idx="2305">
                  <c:v>1.5776566785127157</c:v>
                </c:pt>
                <c:pt idx="2306">
                  <c:v>1.5104134495514168</c:v>
                </c:pt>
                <c:pt idx="2307">
                  <c:v>1.4426362898540361</c:v>
                </c:pt>
                <c:pt idx="2308">
                  <c:v>1.3734028458202119</c:v>
                </c:pt>
                <c:pt idx="2309">
                  <c:v>1.3043608261863049</c:v>
                </c:pt>
                <c:pt idx="2310">
                  <c:v>1.2373432338309081</c:v>
                </c:pt>
                <c:pt idx="2311">
                  <c:v>1.1735083120772964</c:v>
                </c:pt>
                <c:pt idx="2312">
                  <c:v>1.1120753705632291</c:v>
                </c:pt>
                <c:pt idx="2313">
                  <c:v>1.0536262409347064</c:v>
                </c:pt>
                <c:pt idx="2314">
                  <c:v>0.99812289296783108</c:v>
                </c:pt>
                <c:pt idx="2315">
                  <c:v>0.94580823969967176</c:v>
                </c:pt>
                <c:pt idx="2316">
                  <c:v>0.89670847729809411</c:v>
                </c:pt>
                <c:pt idx="2317">
                  <c:v>0.85136848200573523</c:v>
                </c:pt>
                <c:pt idx="2318">
                  <c:v>0.81670291978780263</c:v>
                </c:pt>
                <c:pt idx="2319">
                  <c:v>0.78207417372715105</c:v>
                </c:pt>
                <c:pt idx="2320">
                  <c:v>0.74958539096389187</c:v>
                </c:pt>
                <c:pt idx="2321">
                  <c:v>0.71783177596693548</c:v>
                </c:pt>
                <c:pt idx="2322">
                  <c:v>0.68681104452435948</c:v>
                </c:pt>
                <c:pt idx="2323">
                  <c:v>0.65680830953652281</c:v>
                </c:pt>
                <c:pt idx="2324">
                  <c:v>0.62796962321053351</c:v>
                </c:pt>
                <c:pt idx="2325">
                  <c:v>0.60042588347893711</c:v>
                </c:pt>
                <c:pt idx="2326">
                  <c:v>0.57416304566005172</c:v>
                </c:pt>
                <c:pt idx="2327">
                  <c:v>0.54919375250635738</c:v>
                </c:pt>
                <c:pt idx="2328">
                  <c:v>0.52551539084986909</c:v>
                </c:pt>
                <c:pt idx="2329">
                  <c:v>0.50307871298052609</c:v>
                </c:pt>
                <c:pt idx="2330">
                  <c:v>0.48189004628197624</c:v>
                </c:pt>
                <c:pt idx="2331">
                  <c:v>0.46183048751635153</c:v>
                </c:pt>
                <c:pt idx="2332">
                  <c:v>0.44285080714360958</c:v>
                </c:pt>
                <c:pt idx="2333">
                  <c:v>0.42490123915822625</c:v>
                </c:pt>
                <c:pt idx="2334">
                  <c:v>0.40793272024936011</c:v>
                </c:pt>
                <c:pt idx="2335">
                  <c:v>0.39187941603507787</c:v>
                </c:pt>
                <c:pt idx="2336">
                  <c:v>0.37667010569246107</c:v>
                </c:pt>
                <c:pt idx="2337">
                  <c:v>0.36225574881051348</c:v>
                </c:pt>
                <c:pt idx="2338">
                  <c:v>0.34858929441656455</c:v>
                </c:pt>
                <c:pt idx="2339">
                  <c:v>0.33562537938019321</c:v>
                </c:pt>
                <c:pt idx="2340">
                  <c:v>0.32332126768633473</c:v>
                </c:pt>
                <c:pt idx="2341">
                  <c:v>0.31163665624241349</c:v>
                </c:pt>
                <c:pt idx="2342">
                  <c:v>0.30053427241542885</c:v>
                </c:pt>
                <c:pt idx="2343">
                  <c:v>0.28998113492115463</c:v>
                </c:pt>
                <c:pt idx="2344">
                  <c:v>0.27994011079491854</c:v>
                </c:pt>
                <c:pt idx="2345">
                  <c:v>0.2703803223539783</c:v>
                </c:pt>
                <c:pt idx="2346">
                  <c:v>0.26127304525749651</c:v>
                </c:pt>
                <c:pt idx="2347">
                  <c:v>0.25259152484573505</c:v>
                </c:pt>
                <c:pt idx="2348">
                  <c:v>0.24431079805938188</c:v>
                </c:pt>
                <c:pt idx="2349">
                  <c:v>0.2364075879469946</c:v>
                </c:pt>
                <c:pt idx="2350">
                  <c:v>0.22886017298637001</c:v>
                </c:pt>
                <c:pt idx="2351">
                  <c:v>0.22164828638925946</c:v>
                </c:pt>
                <c:pt idx="2352">
                  <c:v>0.21475305275393361</c:v>
                </c:pt>
                <c:pt idx="2353">
                  <c:v>0.20815687102996802</c:v>
                </c:pt>
                <c:pt idx="2354">
                  <c:v>0.20184317487966932</c:v>
                </c:pt>
                <c:pt idx="2355">
                  <c:v>0.1957965695663425</c:v>
                </c:pt>
                <c:pt idx="2356">
                  <c:v>0.19000266967984333</c:v>
                </c:pt>
                <c:pt idx="2357">
                  <c:v>0.1844480179021693</c:v>
                </c:pt>
                <c:pt idx="2358">
                  <c:v>0.17912001734275615</c:v>
                </c:pt>
                <c:pt idx="2359">
                  <c:v>0.17400686897509629</c:v>
                </c:pt>
                <c:pt idx="2360">
                  <c:v>0.16909751386447697</c:v>
                </c:pt>
                <c:pt idx="2361">
                  <c:v>0.1643815798664901</c:v>
                </c:pt>
                <c:pt idx="2362">
                  <c:v>0.15984933247711006</c:v>
                </c:pt>
                <c:pt idx="2363">
                  <c:v>0.15549163603016208</c:v>
                </c:pt>
                <c:pt idx="2364">
                  <c:v>0.15129989357307211</c:v>
                </c:pt>
                <c:pt idx="2365">
                  <c:v>0.14726602223573873</c:v>
                </c:pt>
                <c:pt idx="2366">
                  <c:v>0.14338242320622294</c:v>
                </c:pt>
                <c:pt idx="2367">
                  <c:v>0.13964193308650427</c:v>
                </c:pt>
                <c:pt idx="2368">
                  <c:v>0.13603780684994507</c:v>
                </c:pt>
                <c:pt idx="2369">
                  <c:v>0.13256368512523059</c:v>
                </c:pt>
                <c:pt idx="2370">
                  <c:v>0.12921356813088122</c:v>
                </c:pt>
                <c:pt idx="2371">
                  <c:v>0.12598179223199665</c:v>
                </c:pt>
                <c:pt idx="2372">
                  <c:v>0.12286300793381347</c:v>
                </c:pt>
                <c:pt idx="2373">
                  <c:v>0.11985215878924504</c:v>
                </c:pt>
                <c:pt idx="2374">
                  <c:v>0.11694446365909718</c:v>
                </c:pt>
                <c:pt idx="2375">
                  <c:v>0.11413539860098651</c:v>
                </c:pt>
                <c:pt idx="2376">
                  <c:v>0.11142068066183619</c:v>
                </c:pt>
                <c:pt idx="2377">
                  <c:v>0.10879625283215019</c:v>
                </c:pt>
                <c:pt idx="2378">
                  <c:v>0.10625827007033478</c:v>
                </c:pt>
                <c:pt idx="2379">
                  <c:v>0.1038030863167274</c:v>
                </c:pt>
                <c:pt idx="2380">
                  <c:v>0.10142724239996335</c:v>
                </c:pt>
                <c:pt idx="2381">
                  <c:v>9.9127454807879864E-2</c:v>
                </c:pt>
                <c:pt idx="2382">
                  <c:v>9.6900605212362725E-2</c:v>
                </c:pt>
                <c:pt idx="2383">
                  <c:v>9.4743730713318375E-2</c:v>
                </c:pt>
                <c:pt idx="2384">
                  <c:v>9.2654014742021881E-2</c:v>
                </c:pt>
                <c:pt idx="2385">
                  <c:v>9.0628778573935212E-2</c:v>
                </c:pt>
                <c:pt idx="2386">
                  <c:v>8.8665473405222281E-2</c:v>
                </c:pt>
                <c:pt idx="2387">
                  <c:v>8.6761672950960336E-2</c:v>
                </c:pt>
                <c:pt idx="2388">
                  <c:v>8.4915066526483562E-2</c:v>
                </c:pt>
                <c:pt idx="2389">
                  <c:v>8.3123452576440271E-2</c:v>
                </c:pt>
                <c:pt idx="2390">
                  <c:v>8.1384732620208025E-2</c:v>
                </c:pt>
                <c:pt idx="2391">
                  <c:v>7.969690557745554E-2</c:v>
                </c:pt>
                <c:pt idx="2392">
                  <c:v>7.8058062459225683E-2</c:v>
                </c:pt>
                <c:pt idx="2393">
                  <c:v>7.6466381386238361E-2</c:v>
                </c:pt>
                <c:pt idx="2394">
                  <c:v>7.4920122916337428E-2</c:v>
                </c:pt>
                <c:pt idx="2395">
                  <c:v>7.3417625660768454E-2</c:v>
                </c:pt>
                <c:pt idx="2396">
                  <c:v>7.1957302166896581E-2</c:v>
                </c:pt>
                <c:pt idx="2397">
                  <c:v>7.0537635050324579E-2</c:v>
                </c:pt>
                <c:pt idx="2398">
                  <c:v>6.9157173359072344E-2</c:v>
                </c:pt>
                <c:pt idx="2399">
                  <c:v>6.7814529154196404E-2</c:v>
                </c:pt>
                <c:pt idx="2400">
                  <c:v>6.6508374292297764E-2</c:v>
                </c:pt>
                <c:pt idx="2401">
                  <c:v>6.5237437396555173E-2</c:v>
                </c:pt>
                <c:pt idx="2402">
                  <c:v>6.4000501003803861E-2</c:v>
                </c:pt>
                <c:pt idx="2403">
                  <c:v>6.2796398875965068E-2</c:v>
                </c:pt>
                <c:pt idx="2404">
                  <c:v>6.1624013465708311E-2</c:v>
                </c:pt>
                <c:pt idx="2405">
                  <c:v>6.0482273525634053E-2</c:v>
                </c:pt>
                <c:pt idx="2406">
                  <c:v>5.9370151852313417E-2</c:v>
                </c:pt>
                <c:pt idx="2407">
                  <c:v>5.8286663156479686E-2</c:v>
                </c:pt>
                <c:pt idx="2408">
                  <c:v>5.7230862051425767E-2</c:v>
                </c:pt>
                <c:pt idx="2409">
                  <c:v>5.6201841152210066E-2</c:v>
                </c:pt>
                <c:pt idx="2410">
                  <c:v>5.5198729278796009E-2</c:v>
                </c:pt>
                <c:pt idx="2411">
                  <c:v>5.4220689756719155E-2</c:v>
                </c:pt>
                <c:pt idx="2412">
                  <c:v>5.3266918809313155E-2</c:v>
                </c:pt>
                <c:pt idx="2413">
                  <c:v>5.2336644035938962E-2</c:v>
                </c:pt>
                <c:pt idx="2414">
                  <c:v>5.1429122971026982E-2</c:v>
                </c:pt>
                <c:pt idx="2415">
                  <c:v>5.0543641719096748E-2</c:v>
                </c:pt>
                <c:pt idx="2416">
                  <c:v>4.9679513661238087E-2</c:v>
                </c:pt>
                <c:pt idx="2417">
                  <c:v>4.8836078228835331E-2</c:v>
                </c:pt>
                <c:pt idx="2418">
                  <c:v>4.801269974059353E-2</c:v>
                </c:pt>
                <c:pt idx="2419">
                  <c:v>4.720876629918306E-2</c:v>
                </c:pt>
                <c:pt idx="2420">
                  <c:v>4.6423688744056141E-2</c:v>
                </c:pt>
                <c:pt idx="2421">
                  <c:v>4.565689965721087E-2</c:v>
                </c:pt>
                <c:pt idx="2422">
                  <c:v>4.4907852418883953E-2</c:v>
                </c:pt>
                <c:pt idx="2423">
                  <c:v>4.417602031034544E-2</c:v>
                </c:pt>
                <c:pt idx="2424">
                  <c:v>4.3460895661144694E-2</c:v>
                </c:pt>
                <c:pt idx="2425">
                  <c:v>4.2761989038325302E-2</c:v>
                </c:pt>
                <c:pt idx="2426">
                  <c:v>4.2078828475278461E-2</c:v>
                </c:pt>
                <c:pt idx="2427">
                  <c:v>4.141095873805041E-2</c:v>
                </c:pt>
                <c:pt idx="2428">
                  <c:v>4.0757940627050938E-2</c:v>
                </c:pt>
                <c:pt idx="2429">
                  <c:v>4.0119350312236644E-2</c:v>
                </c:pt>
                <c:pt idx="2430">
                  <c:v>3.9494778699960188E-2</c:v>
                </c:pt>
                <c:pt idx="2431">
                  <c:v>3.8883830829782494E-2</c:v>
                </c:pt>
                <c:pt idx="2432">
                  <c:v>3.8286125299649289E-2</c:v>
                </c:pt>
                <c:pt idx="2433">
                  <c:v>3.7701293717927395E-2</c:v>
                </c:pt>
                <c:pt idx="2434">
                  <c:v>3.7128980180884834E-2</c:v>
                </c:pt>
                <c:pt idx="2435">
                  <c:v>3.6568840774281568E-2</c:v>
                </c:pt>
                <c:pt idx="2436">
                  <c:v>3.6020543097816313E-2</c:v>
                </c:pt>
                <c:pt idx="2437">
                  <c:v>3.5483765811246681E-2</c:v>
                </c:pt>
                <c:pt idx="2438">
                  <c:v>3.4958198201067797E-2</c:v>
                </c:pt>
                <c:pt idx="2439">
                  <c:v>3.4443539766699685E-2</c:v>
                </c:pt>
                <c:pt idx="2440">
                  <c:v>3.3939499825191351E-2</c:v>
                </c:pt>
                <c:pt idx="2441">
                  <c:v>3.3445797133507121E-2</c:v>
                </c:pt>
                <c:pt idx="2442">
                  <c:v>3.2962159527513579E-2</c:v>
                </c:pt>
                <c:pt idx="2443">
                  <c:v>3.2488323576832102E-2</c:v>
                </c:pt>
                <c:pt idx="2444">
                  <c:v>3.2024034254771752E-2</c:v>
                </c:pt>
                <c:pt idx="2445">
                  <c:v>3.1569044622598179E-2</c:v>
                </c:pt>
                <c:pt idx="2446">
                  <c:v>3.1123115527436518E-2</c:v>
                </c:pt>
                <c:pt idx="2447">
                  <c:v>3.0686015313142596E-2</c:v>
                </c:pt>
                <c:pt idx="2448">
                  <c:v>3.0257519543515552E-2</c:v>
                </c:pt>
                <c:pt idx="2449">
                  <c:v>2.9837410737256719E-2</c:v>
                </c:pt>
                <c:pt idx="2450">
                  <c:v>2.9425478114111739E-2</c:v>
                </c:pt>
                <c:pt idx="2451">
                  <c:v>2.902151735166424E-2</c:v>
                </c:pt>
                <c:pt idx="2452">
                  <c:v>2.8625330352275973E-2</c:v>
                </c:pt>
                <c:pt idx="2453">
                  <c:v>2.8236725019695624E-2</c:v>
                </c:pt>
                <c:pt idx="2454">
                  <c:v>2.7855515044883681E-2</c:v>
                </c:pt>
                <c:pt idx="2455">
                  <c:v>2.7481519700624638E-2</c:v>
                </c:pt>
                <c:pt idx="2456">
                  <c:v>2.7114563644518457E-2</c:v>
                </c:pt>
                <c:pt idx="2457">
                  <c:v>2.675447672996643E-2</c:v>
                </c:pt>
                <c:pt idx="2458">
                  <c:v>2.6401093824784651E-2</c:v>
                </c:pt>
                <c:pt idx="2459">
                  <c:v>2.6054254637098085E-2</c:v>
                </c:pt>
                <c:pt idx="2460">
                  <c:v>2.5713803548184439E-2</c:v>
                </c:pt>
                <c:pt idx="2461">
                  <c:v>2.5379589451955769E-2</c:v>
                </c:pt>
                <c:pt idx="2462">
                  <c:v>2.5051465600779328E-2</c:v>
                </c:pt>
                <c:pt idx="2463">
                  <c:v>2.4729289457355804E-2</c:v>
                </c:pt>
                <c:pt idx="2464">
                  <c:v>2.4412922552385041E-2</c:v>
                </c:pt>
                <c:pt idx="2465">
                  <c:v>2.4102230347765534E-2</c:v>
                </c:pt>
                <c:pt idx="2466">
                  <c:v>2.3797082105083332E-2</c:v>
                </c:pt>
                <c:pt idx="2467">
                  <c:v>2.3497350759160471E-2</c:v>
                </c:pt>
                <c:pt idx="2468">
                  <c:v>2.3202912796442272E-2</c:v>
                </c:pt>
                <c:pt idx="2469">
                  <c:v>2.2913648138015042E-2</c:v>
                </c:pt>
                <c:pt idx="2470">
                  <c:v>2.2629440027055206E-2</c:v>
                </c:pt>
                <c:pt idx="2471">
                  <c:v>2.2350174920519203E-2</c:v>
                </c:pt>
                <c:pt idx="2472">
                  <c:v>2.2075742384895427E-2</c:v>
                </c:pt>
                <c:pt idx="2473">
                  <c:v>2.1806034995844669E-2</c:v>
                </c:pt>
                <c:pt idx="2474">
                  <c:v>2.1540948241566094E-2</c:v>
                </c:pt>
                <c:pt idx="2475">
                  <c:v>2.1280380429731918E-2</c:v>
                </c:pt>
                <c:pt idx="2476">
                  <c:v>2.1024232597843143E-2</c:v>
                </c:pt>
                <c:pt idx="2477">
                  <c:v>2.0772408426862638E-2</c:v>
                </c:pt>
                <c:pt idx="2478">
                  <c:v>2.0524814157991764E-2</c:v>
                </c:pt>
                <c:pt idx="2479">
                  <c:v>2.0281358512460421E-2</c:v>
                </c:pt>
                <c:pt idx="2480">
                  <c:v>2.004195261420751E-2</c:v>
                </c:pt>
                <c:pt idx="2481">
                  <c:v>1.9806509915334305E-2</c:v>
                </c:pt>
                <c:pt idx="2482">
                  <c:v>1.9574946124218461E-2</c:v>
                </c:pt>
                <c:pt idx="2483">
                  <c:v>1.9347179136180857E-2</c:v>
                </c:pt>
                <c:pt idx="2484">
                  <c:v>1.9123128966603519E-2</c:v>
                </c:pt>
                <c:pt idx="2485">
                  <c:v>1.8902717686400495E-2</c:v>
                </c:pt>
                <c:pt idx="2486">
                  <c:v>1.868586935974827E-2</c:v>
                </c:pt>
                <c:pt idx="2487">
                  <c:v>1.8472509983985929E-2</c:v>
                </c:pt>
                <c:pt idx="2488">
                  <c:v>1.8262567431600162E-2</c:v>
                </c:pt>
                <c:pt idx="2489">
                  <c:v>1.8055971394213503E-2</c:v>
                </c:pt>
                <c:pt idx="2490">
                  <c:v>1.7852653328496941E-2</c:v>
                </c:pt>
                <c:pt idx="2491">
                  <c:v>1.7652546403932889E-2</c:v>
                </c:pt>
                <c:pt idx="2492">
                  <c:v>1.7455585452357002E-2</c:v>
                </c:pt>
                <c:pt idx="2493">
                  <c:v>1.7261706919209696E-2</c:v>
                </c:pt>
                <c:pt idx="2494">
                  <c:v>1.7070848816432799E-2</c:v>
                </c:pt>
                <c:pt idx="2495">
                  <c:v>1.6882950676948283E-2</c:v>
                </c:pt>
                <c:pt idx="2496">
                  <c:v>1.6697953510658472E-2</c:v>
                </c:pt>
                <c:pt idx="2497">
                  <c:v>1.651579976191157E-2</c:v>
                </c:pt>
                <c:pt idx="2498">
                  <c:v>1.6336433268375802E-2</c:v>
                </c:pt>
                <c:pt idx="2499">
                  <c:v>1.6159799221270834E-2</c:v>
                </c:pt>
                <c:pt idx="2500">
                  <c:v>1.5985844126904993E-2</c:v>
                </c:pt>
                <c:pt idx="2501">
                  <c:v>1.5814515769470208E-2</c:v>
                </c:pt>
                <c:pt idx="2502">
                  <c:v>1.5645763175048111E-2</c:v>
                </c:pt>
                <c:pt idx="2503">
                  <c:v>1.5479536576782816E-2</c:v>
                </c:pt>
                <c:pt idx="2504">
                  <c:v>1.5315787381177446E-2</c:v>
                </c:pt>
                <c:pt idx="2505">
                  <c:v>1.5154468135473786E-2</c:v>
                </c:pt>
                <c:pt idx="2506">
                  <c:v>1.4995532496075365E-2</c:v>
                </c:pt>
                <c:pt idx="2507">
                  <c:v>1.483893519797644E-2</c:v>
                </c:pt>
                <c:pt idx="2508">
                  <c:v>1.4684632025160843E-2</c:v>
                </c:pt>
                <c:pt idx="2509">
                  <c:v>1.4532579781935314E-2</c:v>
                </c:pt>
                <c:pt idx="2510">
                  <c:v>1.4382736265164819E-2</c:v>
                </c:pt>
                <c:pt idx="2511">
                  <c:v>1.4235060237377114E-2</c:v>
                </c:pt>
                <c:pt idx="2512">
                  <c:v>1.4089511400706214E-2</c:v>
                </c:pt>
                <c:pt idx="2513">
                  <c:v>1.3946050371644689E-2</c:v>
                </c:pt>
                <c:pt idx="2514">
                  <c:v>1.3804638656577226E-2</c:v>
                </c:pt>
                <c:pt idx="2515">
                  <c:v>1.3665238628067317E-2</c:v>
                </c:pt>
                <c:pt idx="2516">
                  <c:v>1.3527813501871221E-2</c:v>
                </c:pt>
                <c:pt idx="2517">
                  <c:v>1.3392327314654319E-2</c:v>
                </c:pt>
                <c:pt idx="2518">
                  <c:v>1.3258744902384779E-2</c:v>
                </c:pt>
                <c:pt idx="2519">
                  <c:v>1.3127031879382261E-2</c:v>
                </c:pt>
                <c:pt idx="2520">
                  <c:v>1.2997154617998292E-2</c:v>
                </c:pt>
                <c:pt idx="2521">
                  <c:v>1.2869080228907414E-2</c:v>
                </c:pt>
                <c:pt idx="2522">
                  <c:v>1.2742776541988245E-2</c:v>
                </c:pt>
                <c:pt idx="2523">
                  <c:v>1.2618212087774196E-2</c:v>
                </c:pt>
                <c:pt idx="2524">
                  <c:v>1.2495356079454881E-2</c:v>
                </c:pt>
                <c:pt idx="2525">
                  <c:v>1.2374178395409991E-2</c:v>
                </c:pt>
                <c:pt idx="2526">
                  <c:v>1.2254649562257249E-2</c:v>
                </c:pt>
                <c:pt idx="2527">
                  <c:v>1.2136740738397735E-2</c:v>
                </c:pt>
                <c:pt idx="2528">
                  <c:v>1.2020423698042206E-2</c:v>
                </c:pt>
                <c:pt idx="2529">
                  <c:v>1.1905670815702004E-2</c:v>
                </c:pt>
                <c:pt idx="2530">
                  <c:v>1.179245505112991E-2</c:v>
                </c:pt>
                <c:pt idx="2531">
                  <c:v>1.1680749934695556E-2</c:v>
                </c:pt>
                <c:pt idx="2532">
                  <c:v>1.1570529553181894E-2</c:v>
                </c:pt>
                <c:pt idx="2533">
                  <c:v>1.1461768535988274E-2</c:v>
                </c:pt>
                <c:pt idx="2534">
                  <c:v>1.1354442041727794E-2</c:v>
                </c:pt>
                <c:pt idx="2535">
                  <c:v>1.1248525745205228E-2</c:v>
                </c:pt>
                <c:pt idx="2536">
                  <c:v>1.1143995824764413E-2</c:v>
                </c:pt>
                <c:pt idx="2537">
                  <c:v>1.1040828949992167E-2</c:v>
                </c:pt>
                <c:pt idx="2538">
                  <c:v>1.0939002269768286E-2</c:v>
                </c:pt>
                <c:pt idx="2539">
                  <c:v>1.0838493400649886E-2</c:v>
                </c:pt>
                <c:pt idx="2540">
                  <c:v>1.0739280415580052E-2</c:v>
                </c:pt>
                <c:pt idx="2541">
                  <c:v>1.0641341832910297E-2</c:v>
                </c:pt>
                <c:pt idx="2542">
                  <c:v>1.0544656605726928E-2</c:v>
                </c:pt>
                <c:pt idx="2543">
                  <c:v>1.0449204111472002E-2</c:v>
                </c:pt>
                <c:pt idx="2544">
                  <c:v>1.0354964141849554E-2</c:v>
                </c:pt>
                <c:pt idx="2545">
                  <c:v>1.0261916893008191E-2</c:v>
                </c:pt>
                <c:pt idx="2546">
                  <c:v>1.0170042955991634E-2</c:v>
                </c:pt>
                <c:pt idx="2547">
                  <c:v>1.0079323307448798E-2</c:v>
                </c:pt>
                <c:pt idx="2548">
                  <c:v>9.9897393005956153E-3</c:v>
                </c:pt>
                <c:pt idx="2549">
                  <c:v>9.9012726564206132E-3</c:v>
                </c:pt>
                <c:pt idx="2550">
                  <c:v>9.8139054551271108E-3</c:v>
                </c:pt>
                <c:pt idx="2551">
                  <c:v>9.7276201278046065E-3</c:v>
                </c:pt>
                <c:pt idx="2552">
                  <c:v>9.6423994483226527E-3</c:v>
                </c:pt>
                <c:pt idx="2553">
                  <c:v>9.5582265254401458E-3</c:v>
                </c:pt>
                <c:pt idx="2554">
                  <c:v>9.4750847951239909E-3</c:v>
                </c:pt>
                <c:pt idx="2555">
                  <c:v>9.3929580130704699E-3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9C-480B-B792-0381FE802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5794511"/>
        <c:axId val="1825792847"/>
      </c:lineChart>
      <c:dateAx>
        <c:axId val="1825794511"/>
        <c:scaling>
          <c:orientation val="minMax"/>
          <c:max val="33603"/>
          <c:min val="31048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2847"/>
        <c:crosses val="autoZero"/>
        <c:auto val="1"/>
        <c:lblOffset val="100"/>
        <c:baseTimeUnit val="days"/>
      </c:dateAx>
      <c:valAx>
        <c:axId val="182579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4511"/>
        <c:crosses val="autoZero"/>
        <c:crossBetween val="between"/>
      </c:valAx>
      <c:valAx>
        <c:axId val="1825792431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5343"/>
        <c:crosses val="max"/>
        <c:crossBetween val="between"/>
      </c:valAx>
      <c:dateAx>
        <c:axId val="1825795343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1825792431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Verificação do modelo chuva-vazão diário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CAWM!$B$3:$B$2559</c:f>
              <c:numCache>
                <c:formatCode>#,##0.000</c:formatCode>
                <c:ptCount val="2557"/>
                <c:pt idx="0">
                  <c:v>8.5760000000000005</c:v>
                </c:pt>
                <c:pt idx="1">
                  <c:v>3.9550000000000001</c:v>
                </c:pt>
                <c:pt idx="2">
                  <c:v>2.2879999999999998</c:v>
                </c:pt>
                <c:pt idx="3">
                  <c:v>15.622999999999999</c:v>
                </c:pt>
                <c:pt idx="4">
                  <c:v>3.254</c:v>
                </c:pt>
                <c:pt idx="5">
                  <c:v>1.4259999999999999</c:v>
                </c:pt>
                <c:pt idx="6">
                  <c:v>2.4540000000000002</c:v>
                </c:pt>
                <c:pt idx="7">
                  <c:v>3.21</c:v>
                </c:pt>
                <c:pt idx="8">
                  <c:v>5.1059999999999999</c:v>
                </c:pt>
                <c:pt idx="9">
                  <c:v>6.3109999999999999</c:v>
                </c:pt>
                <c:pt idx="10">
                  <c:v>26.036000000000001</c:v>
                </c:pt>
                <c:pt idx="11">
                  <c:v>33.174999999999997</c:v>
                </c:pt>
                <c:pt idx="12">
                  <c:v>2.6829999999999998</c:v>
                </c:pt>
                <c:pt idx="13">
                  <c:v>4.2960000000000003</c:v>
                </c:pt>
                <c:pt idx="14">
                  <c:v>6.8959999999999999</c:v>
                </c:pt>
                <c:pt idx="15">
                  <c:v>2.476</c:v>
                </c:pt>
                <c:pt idx="16">
                  <c:v>6.0259999999999998</c:v>
                </c:pt>
                <c:pt idx="17">
                  <c:v>11.673999999999999</c:v>
                </c:pt>
                <c:pt idx="18">
                  <c:v>9.907</c:v>
                </c:pt>
                <c:pt idx="19">
                  <c:v>6.4269999999999996</c:v>
                </c:pt>
                <c:pt idx="20">
                  <c:v>3.6859999999999999</c:v>
                </c:pt>
                <c:pt idx="21">
                  <c:v>6.6150000000000002</c:v>
                </c:pt>
                <c:pt idx="22">
                  <c:v>7.8129999999999997</c:v>
                </c:pt>
                <c:pt idx="23">
                  <c:v>11.725</c:v>
                </c:pt>
                <c:pt idx="24">
                  <c:v>16.588000000000001</c:v>
                </c:pt>
                <c:pt idx="25">
                  <c:v>3.5369999999999999</c:v>
                </c:pt>
                <c:pt idx="26">
                  <c:v>7.3710000000000004</c:v>
                </c:pt>
                <c:pt idx="27">
                  <c:v>4.6189999999999998</c:v>
                </c:pt>
                <c:pt idx="28">
                  <c:v>7.7519999999999998</c:v>
                </c:pt>
                <c:pt idx="29">
                  <c:v>5.9889999999999999</c:v>
                </c:pt>
                <c:pt idx="30">
                  <c:v>4.9089999999999998</c:v>
                </c:pt>
                <c:pt idx="31">
                  <c:v>12.347</c:v>
                </c:pt>
                <c:pt idx="32">
                  <c:v>4.7430000000000003</c:v>
                </c:pt>
                <c:pt idx="33">
                  <c:v>3.444</c:v>
                </c:pt>
                <c:pt idx="34">
                  <c:v>8.7420000000000009</c:v>
                </c:pt>
                <c:pt idx="35">
                  <c:v>7.2990000000000004</c:v>
                </c:pt>
                <c:pt idx="36">
                  <c:v>0.63400000000000001</c:v>
                </c:pt>
                <c:pt idx="37">
                  <c:v>11.228</c:v>
                </c:pt>
                <c:pt idx="38">
                  <c:v>4.0179999999999998</c:v>
                </c:pt>
                <c:pt idx="39">
                  <c:v>1.3380000000000001</c:v>
                </c:pt>
                <c:pt idx="40">
                  <c:v>1.9670000000000001</c:v>
                </c:pt>
                <c:pt idx="41">
                  <c:v>4.2279999999999998</c:v>
                </c:pt>
                <c:pt idx="42">
                  <c:v>3.9990000000000001</c:v>
                </c:pt>
                <c:pt idx="43">
                  <c:v>11.176</c:v>
                </c:pt>
                <c:pt idx="44">
                  <c:v>3.1779999999999999</c:v>
                </c:pt>
                <c:pt idx="45">
                  <c:v>20.849</c:v>
                </c:pt>
                <c:pt idx="46">
                  <c:v>4.5529999999999999</c:v>
                </c:pt>
                <c:pt idx="47">
                  <c:v>10.928000000000001</c:v>
                </c:pt>
                <c:pt idx="48">
                  <c:v>24.045000000000002</c:v>
                </c:pt>
                <c:pt idx="49">
                  <c:v>16.268999999999998</c:v>
                </c:pt>
                <c:pt idx="50">
                  <c:v>10.016999999999999</c:v>
                </c:pt>
                <c:pt idx="51">
                  <c:v>4.2889999999999997</c:v>
                </c:pt>
                <c:pt idx="52">
                  <c:v>14.843</c:v>
                </c:pt>
                <c:pt idx="53">
                  <c:v>3.3380000000000001</c:v>
                </c:pt>
                <c:pt idx="54">
                  <c:v>0.92</c:v>
                </c:pt>
                <c:pt idx="55">
                  <c:v>0.78100000000000003</c:v>
                </c:pt>
                <c:pt idx="56">
                  <c:v>2.6869999999999998</c:v>
                </c:pt>
                <c:pt idx="57">
                  <c:v>0.502</c:v>
                </c:pt>
                <c:pt idx="58">
                  <c:v>1.0029999999999999</c:v>
                </c:pt>
                <c:pt idx="59">
                  <c:v>1.2609999999999999</c:v>
                </c:pt>
                <c:pt idx="60">
                  <c:v>4.3630000000000004</c:v>
                </c:pt>
                <c:pt idx="61">
                  <c:v>17.940000000000001</c:v>
                </c:pt>
                <c:pt idx="62">
                  <c:v>16.756</c:v>
                </c:pt>
                <c:pt idx="63">
                  <c:v>1.8180000000000001</c:v>
                </c:pt>
                <c:pt idx="64">
                  <c:v>11.183</c:v>
                </c:pt>
                <c:pt idx="65">
                  <c:v>9.8859999999999992</c:v>
                </c:pt>
                <c:pt idx="66">
                  <c:v>4.2880000000000003</c:v>
                </c:pt>
                <c:pt idx="67">
                  <c:v>0.246</c:v>
                </c:pt>
                <c:pt idx="68">
                  <c:v>1.2070000000000001</c:v>
                </c:pt>
                <c:pt idx="69">
                  <c:v>0.59199999999999997</c:v>
                </c:pt>
                <c:pt idx="70">
                  <c:v>2.2440000000000002</c:v>
                </c:pt>
                <c:pt idx="71">
                  <c:v>0.98499999999999999</c:v>
                </c:pt>
                <c:pt idx="72">
                  <c:v>3.4129999999999998</c:v>
                </c:pt>
                <c:pt idx="73">
                  <c:v>4.7990000000000004</c:v>
                </c:pt>
                <c:pt idx="74">
                  <c:v>0.96599999999999997</c:v>
                </c:pt>
                <c:pt idx="75">
                  <c:v>1.2210000000000001</c:v>
                </c:pt>
                <c:pt idx="76">
                  <c:v>1.448</c:v>
                </c:pt>
                <c:pt idx="77">
                  <c:v>12.507999999999999</c:v>
                </c:pt>
                <c:pt idx="78">
                  <c:v>8.8960000000000008</c:v>
                </c:pt>
                <c:pt idx="79">
                  <c:v>6.242</c:v>
                </c:pt>
                <c:pt idx="80">
                  <c:v>3.73</c:v>
                </c:pt>
                <c:pt idx="81">
                  <c:v>10.817</c:v>
                </c:pt>
                <c:pt idx="82">
                  <c:v>28.901</c:v>
                </c:pt>
                <c:pt idx="83">
                  <c:v>29.579000000000001</c:v>
                </c:pt>
                <c:pt idx="84">
                  <c:v>6.5789999999999997</c:v>
                </c:pt>
                <c:pt idx="85">
                  <c:v>6.9710000000000001</c:v>
                </c:pt>
                <c:pt idx="86">
                  <c:v>17.004999999999999</c:v>
                </c:pt>
                <c:pt idx="87">
                  <c:v>2.996</c:v>
                </c:pt>
                <c:pt idx="88">
                  <c:v>23.991</c:v>
                </c:pt>
                <c:pt idx="89">
                  <c:v>11.532999999999999</c:v>
                </c:pt>
                <c:pt idx="90">
                  <c:v>4.2089999999999996</c:v>
                </c:pt>
                <c:pt idx="91">
                  <c:v>12.08</c:v>
                </c:pt>
                <c:pt idx="92">
                  <c:v>16.030999999999999</c:v>
                </c:pt>
                <c:pt idx="93">
                  <c:v>12.618</c:v>
                </c:pt>
                <c:pt idx="94">
                  <c:v>5.984</c:v>
                </c:pt>
                <c:pt idx="95">
                  <c:v>6.7240000000000002</c:v>
                </c:pt>
                <c:pt idx="96">
                  <c:v>5.516</c:v>
                </c:pt>
                <c:pt idx="97">
                  <c:v>20.192</c:v>
                </c:pt>
                <c:pt idx="98">
                  <c:v>27.495999999999999</c:v>
                </c:pt>
                <c:pt idx="99">
                  <c:v>50.418999999999997</c:v>
                </c:pt>
                <c:pt idx="100">
                  <c:v>28.154</c:v>
                </c:pt>
                <c:pt idx="101">
                  <c:v>38.600999999999999</c:v>
                </c:pt>
                <c:pt idx="102">
                  <c:v>11.885</c:v>
                </c:pt>
                <c:pt idx="103">
                  <c:v>26.54</c:v>
                </c:pt>
                <c:pt idx="104">
                  <c:v>3.1579999999999999</c:v>
                </c:pt>
                <c:pt idx="105">
                  <c:v>5.6989999999999998</c:v>
                </c:pt>
                <c:pt idx="106">
                  <c:v>4.415</c:v>
                </c:pt>
                <c:pt idx="107">
                  <c:v>3.5750000000000002</c:v>
                </c:pt>
                <c:pt idx="108">
                  <c:v>3.5990000000000002</c:v>
                </c:pt>
                <c:pt idx="109">
                  <c:v>3.2629999999999999</c:v>
                </c:pt>
                <c:pt idx="110">
                  <c:v>1.831</c:v>
                </c:pt>
                <c:pt idx="111">
                  <c:v>1.024</c:v>
                </c:pt>
                <c:pt idx="112">
                  <c:v>2.39</c:v>
                </c:pt>
                <c:pt idx="113">
                  <c:v>3.6739999999999999</c:v>
                </c:pt>
                <c:pt idx="114">
                  <c:v>5.4619999999999997</c:v>
                </c:pt>
                <c:pt idx="115">
                  <c:v>13.634</c:v>
                </c:pt>
                <c:pt idx="116">
                  <c:v>12.497999999999999</c:v>
                </c:pt>
                <c:pt idx="117">
                  <c:v>19.835999999999999</c:v>
                </c:pt>
                <c:pt idx="118">
                  <c:v>31.474</c:v>
                </c:pt>
                <c:pt idx="119">
                  <c:v>15.391</c:v>
                </c:pt>
                <c:pt idx="120">
                  <c:v>5.8540000000000001</c:v>
                </c:pt>
                <c:pt idx="121">
                  <c:v>13.385999999999999</c:v>
                </c:pt>
                <c:pt idx="122">
                  <c:v>10.879</c:v>
                </c:pt>
                <c:pt idx="123">
                  <c:v>4.8869999999999996</c:v>
                </c:pt>
                <c:pt idx="124">
                  <c:v>4.843</c:v>
                </c:pt>
                <c:pt idx="125">
                  <c:v>7.4569999999999999</c:v>
                </c:pt>
                <c:pt idx="126">
                  <c:v>0.438</c:v>
                </c:pt>
                <c:pt idx="127">
                  <c:v>4.9800000000000004</c:v>
                </c:pt>
                <c:pt idx="128">
                  <c:v>5.8220000000000001</c:v>
                </c:pt>
                <c:pt idx="129">
                  <c:v>2.4950000000000001</c:v>
                </c:pt>
                <c:pt idx="130">
                  <c:v>5.1999999999999998E-2</c:v>
                </c:pt>
                <c:pt idx="131">
                  <c:v>0.69699999999999995</c:v>
                </c:pt>
                <c:pt idx="132">
                  <c:v>0.71799999999999997</c:v>
                </c:pt>
                <c:pt idx="133">
                  <c:v>0.433</c:v>
                </c:pt>
                <c:pt idx="134">
                  <c:v>0.437</c:v>
                </c:pt>
                <c:pt idx="135">
                  <c:v>0</c:v>
                </c:pt>
                <c:pt idx="136">
                  <c:v>0.47</c:v>
                </c:pt>
                <c:pt idx="137">
                  <c:v>1.2849999999999999</c:v>
                </c:pt>
                <c:pt idx="138">
                  <c:v>0</c:v>
                </c:pt>
                <c:pt idx="139">
                  <c:v>0.46100000000000002</c:v>
                </c:pt>
                <c:pt idx="140">
                  <c:v>0.32900000000000001</c:v>
                </c:pt>
                <c:pt idx="141">
                  <c:v>1.33</c:v>
                </c:pt>
                <c:pt idx="142">
                  <c:v>2.278</c:v>
                </c:pt>
                <c:pt idx="143">
                  <c:v>2.2789999999999999</c:v>
                </c:pt>
                <c:pt idx="144">
                  <c:v>0.48599999999999999</c:v>
                </c:pt>
                <c:pt idx="145">
                  <c:v>2.9000000000000001E-2</c:v>
                </c:pt>
                <c:pt idx="146">
                  <c:v>4.0000000000000001E-3</c:v>
                </c:pt>
                <c:pt idx="147">
                  <c:v>0.23599999999999999</c:v>
                </c:pt>
                <c:pt idx="148">
                  <c:v>0.11799999999999999</c:v>
                </c:pt>
                <c:pt idx="149">
                  <c:v>2.5999999999999999E-2</c:v>
                </c:pt>
                <c:pt idx="150">
                  <c:v>1.4790000000000001</c:v>
                </c:pt>
                <c:pt idx="151">
                  <c:v>0.16</c:v>
                </c:pt>
                <c:pt idx="152">
                  <c:v>1.052</c:v>
                </c:pt>
                <c:pt idx="153">
                  <c:v>0.55600000000000005</c:v>
                </c:pt>
                <c:pt idx="154">
                  <c:v>2.766</c:v>
                </c:pt>
                <c:pt idx="155">
                  <c:v>0.96799999999999997</c:v>
                </c:pt>
                <c:pt idx="156">
                  <c:v>1.296</c:v>
                </c:pt>
                <c:pt idx="157">
                  <c:v>1.1000000000000001</c:v>
                </c:pt>
                <c:pt idx="158">
                  <c:v>0.28799999999999998</c:v>
                </c:pt>
                <c:pt idx="159">
                  <c:v>0.746</c:v>
                </c:pt>
                <c:pt idx="160">
                  <c:v>1.913</c:v>
                </c:pt>
                <c:pt idx="161">
                  <c:v>1.8939999999999999</c:v>
                </c:pt>
                <c:pt idx="162">
                  <c:v>3.6110000000000002</c:v>
                </c:pt>
                <c:pt idx="163">
                  <c:v>2.04</c:v>
                </c:pt>
                <c:pt idx="164">
                  <c:v>0.108</c:v>
                </c:pt>
                <c:pt idx="165">
                  <c:v>0.49399999999999999</c:v>
                </c:pt>
                <c:pt idx="166">
                  <c:v>0.66500000000000004</c:v>
                </c:pt>
                <c:pt idx="167">
                  <c:v>0.80700000000000005</c:v>
                </c:pt>
                <c:pt idx="168">
                  <c:v>0.88200000000000001</c:v>
                </c:pt>
                <c:pt idx="169">
                  <c:v>1.7450000000000001</c:v>
                </c:pt>
                <c:pt idx="170">
                  <c:v>5.6790000000000003</c:v>
                </c:pt>
                <c:pt idx="171">
                  <c:v>0.77800000000000002</c:v>
                </c:pt>
                <c:pt idx="172">
                  <c:v>1.7729999999999999</c:v>
                </c:pt>
                <c:pt idx="173">
                  <c:v>2.0459999999999998</c:v>
                </c:pt>
                <c:pt idx="174">
                  <c:v>0.748</c:v>
                </c:pt>
                <c:pt idx="175">
                  <c:v>0.108</c:v>
                </c:pt>
                <c:pt idx="176">
                  <c:v>0.41099999999999998</c:v>
                </c:pt>
                <c:pt idx="177">
                  <c:v>0.23499999999999999</c:v>
                </c:pt>
                <c:pt idx="178">
                  <c:v>0.54500000000000004</c:v>
                </c:pt>
                <c:pt idx="179">
                  <c:v>0</c:v>
                </c:pt>
                <c:pt idx="180">
                  <c:v>0.26100000000000001</c:v>
                </c:pt>
                <c:pt idx="181">
                  <c:v>7.0000000000000001E-3</c:v>
                </c:pt>
                <c:pt idx="182">
                  <c:v>1.379</c:v>
                </c:pt>
                <c:pt idx="183">
                  <c:v>0.41799999999999998</c:v>
                </c:pt>
                <c:pt idx="184">
                  <c:v>1.528</c:v>
                </c:pt>
                <c:pt idx="185">
                  <c:v>0.254</c:v>
                </c:pt>
                <c:pt idx="186">
                  <c:v>0.13900000000000001</c:v>
                </c:pt>
                <c:pt idx="187">
                  <c:v>3.74</c:v>
                </c:pt>
                <c:pt idx="188">
                  <c:v>0.95599999999999996</c:v>
                </c:pt>
                <c:pt idx="189">
                  <c:v>2.0470000000000002</c:v>
                </c:pt>
                <c:pt idx="190">
                  <c:v>0.19700000000000001</c:v>
                </c:pt>
                <c:pt idx="191">
                  <c:v>0.65800000000000003</c:v>
                </c:pt>
                <c:pt idx="192">
                  <c:v>0.313</c:v>
                </c:pt>
                <c:pt idx="193">
                  <c:v>1.956</c:v>
                </c:pt>
                <c:pt idx="194">
                  <c:v>1.431</c:v>
                </c:pt>
                <c:pt idx="195">
                  <c:v>1.333</c:v>
                </c:pt>
                <c:pt idx="196">
                  <c:v>4.9269999999999996</c:v>
                </c:pt>
                <c:pt idx="197">
                  <c:v>1.6459999999999999</c:v>
                </c:pt>
                <c:pt idx="198">
                  <c:v>2.33</c:v>
                </c:pt>
                <c:pt idx="199">
                  <c:v>2.9289999999999998</c:v>
                </c:pt>
                <c:pt idx="200">
                  <c:v>0.68100000000000005</c:v>
                </c:pt>
                <c:pt idx="201">
                  <c:v>0.76700000000000002</c:v>
                </c:pt>
                <c:pt idx="202">
                  <c:v>1.0409999999999999</c:v>
                </c:pt>
                <c:pt idx="203">
                  <c:v>0.73499999999999999</c:v>
                </c:pt>
                <c:pt idx="204">
                  <c:v>0.48699999999999999</c:v>
                </c:pt>
                <c:pt idx="205">
                  <c:v>2.1960000000000002</c:v>
                </c:pt>
                <c:pt idx="206">
                  <c:v>0.19400000000000001</c:v>
                </c:pt>
                <c:pt idx="207">
                  <c:v>1.4E-2</c:v>
                </c:pt>
                <c:pt idx="208">
                  <c:v>0.53300000000000003</c:v>
                </c:pt>
                <c:pt idx="209">
                  <c:v>0.498</c:v>
                </c:pt>
                <c:pt idx="210">
                  <c:v>0.25800000000000001</c:v>
                </c:pt>
                <c:pt idx="211">
                  <c:v>0.40300000000000002</c:v>
                </c:pt>
                <c:pt idx="212">
                  <c:v>0.27100000000000002</c:v>
                </c:pt>
                <c:pt idx="213">
                  <c:v>0.70299999999999996</c:v>
                </c:pt>
                <c:pt idx="214">
                  <c:v>2.4500000000000002</c:v>
                </c:pt>
                <c:pt idx="215">
                  <c:v>1.083</c:v>
                </c:pt>
                <c:pt idx="216">
                  <c:v>0.95599999999999996</c:v>
                </c:pt>
                <c:pt idx="217">
                  <c:v>1.49</c:v>
                </c:pt>
                <c:pt idx="218">
                  <c:v>0.91200000000000003</c:v>
                </c:pt>
                <c:pt idx="219">
                  <c:v>0.16300000000000001</c:v>
                </c:pt>
                <c:pt idx="220">
                  <c:v>0.19900000000000001</c:v>
                </c:pt>
                <c:pt idx="221">
                  <c:v>0.04</c:v>
                </c:pt>
                <c:pt idx="222">
                  <c:v>0.111</c:v>
                </c:pt>
                <c:pt idx="223">
                  <c:v>1.7999999999999999E-2</c:v>
                </c:pt>
                <c:pt idx="224">
                  <c:v>1.9E-2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0.14399999999999999</c:v>
                </c:pt>
                <c:pt idx="229">
                  <c:v>0</c:v>
                </c:pt>
                <c:pt idx="230">
                  <c:v>0</c:v>
                </c:pt>
                <c:pt idx="231">
                  <c:v>0.02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1.0489999999999999</c:v>
                </c:pt>
                <c:pt idx="236">
                  <c:v>7.0000000000000007E-2</c:v>
                </c:pt>
                <c:pt idx="237">
                  <c:v>8.5000000000000006E-2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3.4000000000000002E-2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7.0000000000000001E-3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0.23699999999999999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0.23899999999999999</c:v>
                </c:pt>
                <c:pt idx="261">
                  <c:v>1.2E-2</c:v>
                </c:pt>
                <c:pt idx="262">
                  <c:v>0</c:v>
                </c:pt>
                <c:pt idx="263">
                  <c:v>0</c:v>
                </c:pt>
                <c:pt idx="264">
                  <c:v>0.20599999999999999</c:v>
                </c:pt>
                <c:pt idx="265">
                  <c:v>1.496</c:v>
                </c:pt>
                <c:pt idx="266">
                  <c:v>0.151</c:v>
                </c:pt>
                <c:pt idx="267">
                  <c:v>0.11600000000000001</c:v>
                </c:pt>
                <c:pt idx="268">
                  <c:v>2.1000000000000001E-2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1.2E-2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0.19800000000000001</c:v>
                </c:pt>
                <c:pt idx="289">
                  <c:v>2.3919999999999999</c:v>
                </c:pt>
                <c:pt idx="290">
                  <c:v>1.1970000000000001</c:v>
                </c:pt>
                <c:pt idx="291">
                  <c:v>0.80100000000000005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4.3999999999999997E-2</c:v>
                </c:pt>
                <c:pt idx="298">
                  <c:v>0</c:v>
                </c:pt>
                <c:pt idx="299">
                  <c:v>5.8999999999999997E-2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0.16200000000000001</c:v>
                </c:pt>
                <c:pt idx="306">
                  <c:v>0</c:v>
                </c:pt>
                <c:pt idx="307">
                  <c:v>0.66100000000000003</c:v>
                </c:pt>
                <c:pt idx="308">
                  <c:v>2.2770000000000001</c:v>
                </c:pt>
                <c:pt idx="309">
                  <c:v>4.3999999999999997E-2</c:v>
                </c:pt>
                <c:pt idx="310">
                  <c:v>0.312</c:v>
                </c:pt>
                <c:pt idx="311">
                  <c:v>1.8360000000000001</c:v>
                </c:pt>
                <c:pt idx="312">
                  <c:v>3.819</c:v>
                </c:pt>
                <c:pt idx="313">
                  <c:v>5.9039999999999999</c:v>
                </c:pt>
                <c:pt idx="314">
                  <c:v>0.65300000000000002</c:v>
                </c:pt>
                <c:pt idx="315">
                  <c:v>0</c:v>
                </c:pt>
                <c:pt idx="316">
                  <c:v>0.20100000000000001</c:v>
                </c:pt>
                <c:pt idx="317">
                  <c:v>7.2999999999999995E-2</c:v>
                </c:pt>
                <c:pt idx="318">
                  <c:v>0.20100000000000001</c:v>
                </c:pt>
                <c:pt idx="319">
                  <c:v>0.26800000000000002</c:v>
                </c:pt>
                <c:pt idx="320">
                  <c:v>0</c:v>
                </c:pt>
                <c:pt idx="321">
                  <c:v>0</c:v>
                </c:pt>
                <c:pt idx="322">
                  <c:v>0.27100000000000002</c:v>
                </c:pt>
                <c:pt idx="323">
                  <c:v>0.309</c:v>
                </c:pt>
                <c:pt idx="324">
                  <c:v>0.14799999999999999</c:v>
                </c:pt>
                <c:pt idx="325">
                  <c:v>1.8360000000000001</c:v>
                </c:pt>
                <c:pt idx="326">
                  <c:v>1.2E-2</c:v>
                </c:pt>
                <c:pt idx="327">
                  <c:v>0</c:v>
                </c:pt>
                <c:pt idx="328">
                  <c:v>0.05</c:v>
                </c:pt>
                <c:pt idx="329">
                  <c:v>0</c:v>
                </c:pt>
                <c:pt idx="330">
                  <c:v>0.02</c:v>
                </c:pt>
                <c:pt idx="331">
                  <c:v>0</c:v>
                </c:pt>
                <c:pt idx="332">
                  <c:v>0.70799999999999996</c:v>
                </c:pt>
                <c:pt idx="333">
                  <c:v>1.7649999999999999</c:v>
                </c:pt>
                <c:pt idx="334">
                  <c:v>9.8000000000000004E-2</c:v>
                </c:pt>
                <c:pt idx="335">
                  <c:v>0.123</c:v>
                </c:pt>
                <c:pt idx="336">
                  <c:v>1.4690000000000001</c:v>
                </c:pt>
                <c:pt idx="337">
                  <c:v>6.52</c:v>
                </c:pt>
                <c:pt idx="338">
                  <c:v>10.455</c:v>
                </c:pt>
                <c:pt idx="339">
                  <c:v>2.1520000000000001</c:v>
                </c:pt>
                <c:pt idx="340">
                  <c:v>5.718</c:v>
                </c:pt>
                <c:pt idx="341">
                  <c:v>4.6929999999999996</c:v>
                </c:pt>
                <c:pt idx="342">
                  <c:v>5.782</c:v>
                </c:pt>
                <c:pt idx="343">
                  <c:v>6.6139999999999999</c:v>
                </c:pt>
                <c:pt idx="344">
                  <c:v>4.13</c:v>
                </c:pt>
                <c:pt idx="345">
                  <c:v>2.3980000000000001</c:v>
                </c:pt>
                <c:pt idx="346">
                  <c:v>5.5030000000000001</c:v>
                </c:pt>
                <c:pt idx="347">
                  <c:v>8.4090000000000007</c:v>
                </c:pt>
                <c:pt idx="348">
                  <c:v>2.2839999999999998</c:v>
                </c:pt>
                <c:pt idx="349">
                  <c:v>2.4980000000000002</c:v>
                </c:pt>
                <c:pt idx="350">
                  <c:v>4.6429999999999998</c:v>
                </c:pt>
                <c:pt idx="351">
                  <c:v>16.643000000000001</c:v>
                </c:pt>
                <c:pt idx="352">
                  <c:v>4.4610000000000003</c:v>
                </c:pt>
                <c:pt idx="353">
                  <c:v>1.379</c:v>
                </c:pt>
                <c:pt idx="354">
                  <c:v>0.21</c:v>
                </c:pt>
                <c:pt idx="355">
                  <c:v>0.73</c:v>
                </c:pt>
                <c:pt idx="356">
                  <c:v>16.879000000000001</c:v>
                </c:pt>
                <c:pt idx="357">
                  <c:v>22.335999999999999</c:v>
                </c:pt>
                <c:pt idx="358">
                  <c:v>8.968</c:v>
                </c:pt>
                <c:pt idx="359">
                  <c:v>9.1340000000000003</c:v>
                </c:pt>
                <c:pt idx="360">
                  <c:v>5.5049999999999999</c:v>
                </c:pt>
                <c:pt idx="361">
                  <c:v>2.0760000000000001</c:v>
                </c:pt>
                <c:pt idx="362">
                  <c:v>7.4969999999999999</c:v>
                </c:pt>
                <c:pt idx="363">
                  <c:v>3.6389999999999998</c:v>
                </c:pt>
                <c:pt idx="364">
                  <c:v>0.217</c:v>
                </c:pt>
                <c:pt idx="365">
                  <c:v>0.22700000000000001</c:v>
                </c:pt>
                <c:pt idx="366">
                  <c:v>3.1549999999999998</c:v>
                </c:pt>
                <c:pt idx="367">
                  <c:v>0.61499999999999999</c:v>
                </c:pt>
                <c:pt idx="368">
                  <c:v>0.90700000000000003</c:v>
                </c:pt>
                <c:pt idx="369">
                  <c:v>1.552</c:v>
                </c:pt>
                <c:pt idx="370">
                  <c:v>1.55</c:v>
                </c:pt>
                <c:pt idx="371">
                  <c:v>4.891</c:v>
                </c:pt>
                <c:pt idx="372">
                  <c:v>4.17</c:v>
                </c:pt>
                <c:pt idx="373">
                  <c:v>0.30499999999999999</c:v>
                </c:pt>
                <c:pt idx="374">
                  <c:v>2.218</c:v>
                </c:pt>
                <c:pt idx="375">
                  <c:v>0.433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0.13</c:v>
                </c:pt>
                <c:pt idx="380">
                  <c:v>0.16500000000000001</c:v>
                </c:pt>
                <c:pt idx="381">
                  <c:v>2.1999999999999999E-2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0.11899999999999999</c:v>
                </c:pt>
                <c:pt idx="386">
                  <c:v>0.314</c:v>
                </c:pt>
                <c:pt idx="387">
                  <c:v>0.93500000000000005</c:v>
                </c:pt>
                <c:pt idx="388">
                  <c:v>0.114</c:v>
                </c:pt>
                <c:pt idx="389">
                  <c:v>5.7000000000000002E-2</c:v>
                </c:pt>
                <c:pt idx="390">
                  <c:v>9.8000000000000004E-2</c:v>
                </c:pt>
                <c:pt idx="391">
                  <c:v>1.127</c:v>
                </c:pt>
                <c:pt idx="392">
                  <c:v>0.91</c:v>
                </c:pt>
                <c:pt idx="393">
                  <c:v>1.4179999999999999</c:v>
                </c:pt>
                <c:pt idx="394">
                  <c:v>2.1120000000000001</c:v>
                </c:pt>
                <c:pt idx="395">
                  <c:v>1.4870000000000001</c:v>
                </c:pt>
                <c:pt idx="396">
                  <c:v>10.814</c:v>
                </c:pt>
                <c:pt idx="397">
                  <c:v>1.4359999999999999</c:v>
                </c:pt>
                <c:pt idx="398">
                  <c:v>0.91500000000000004</c:v>
                </c:pt>
                <c:pt idx="399">
                  <c:v>2.4020000000000001</c:v>
                </c:pt>
                <c:pt idx="400">
                  <c:v>13.772</c:v>
                </c:pt>
                <c:pt idx="401">
                  <c:v>4.7859999999999996</c:v>
                </c:pt>
                <c:pt idx="402">
                  <c:v>3.4540000000000002</c:v>
                </c:pt>
                <c:pt idx="403">
                  <c:v>2.7130000000000001</c:v>
                </c:pt>
                <c:pt idx="404">
                  <c:v>3.6440000000000001</c:v>
                </c:pt>
                <c:pt idx="405">
                  <c:v>0.371</c:v>
                </c:pt>
                <c:pt idx="406">
                  <c:v>0.54700000000000004</c:v>
                </c:pt>
                <c:pt idx="407">
                  <c:v>4.1360000000000001</c:v>
                </c:pt>
                <c:pt idx="408">
                  <c:v>3.085</c:v>
                </c:pt>
                <c:pt idx="409">
                  <c:v>6.03</c:v>
                </c:pt>
                <c:pt idx="410">
                  <c:v>1.669</c:v>
                </c:pt>
                <c:pt idx="411">
                  <c:v>4.008</c:v>
                </c:pt>
                <c:pt idx="412">
                  <c:v>3.827</c:v>
                </c:pt>
                <c:pt idx="413">
                  <c:v>5.4509999999999996</c:v>
                </c:pt>
                <c:pt idx="414">
                  <c:v>1.379</c:v>
                </c:pt>
                <c:pt idx="415">
                  <c:v>4.0179999999999998</c:v>
                </c:pt>
                <c:pt idx="416">
                  <c:v>0.42299999999999999</c:v>
                </c:pt>
                <c:pt idx="417">
                  <c:v>1.3160000000000001</c:v>
                </c:pt>
                <c:pt idx="418">
                  <c:v>0.59299999999999997</c:v>
                </c:pt>
                <c:pt idx="419">
                  <c:v>0.40200000000000002</c:v>
                </c:pt>
                <c:pt idx="420">
                  <c:v>3.0169999999999999</c:v>
                </c:pt>
                <c:pt idx="421">
                  <c:v>10.477</c:v>
                </c:pt>
                <c:pt idx="422">
                  <c:v>20.856000000000002</c:v>
                </c:pt>
                <c:pt idx="423">
                  <c:v>3.8759999999999999</c:v>
                </c:pt>
                <c:pt idx="424">
                  <c:v>20.887</c:v>
                </c:pt>
                <c:pt idx="425">
                  <c:v>4.5759999999999996</c:v>
                </c:pt>
                <c:pt idx="426">
                  <c:v>10.523</c:v>
                </c:pt>
                <c:pt idx="427">
                  <c:v>10.284000000000001</c:v>
                </c:pt>
                <c:pt idx="428">
                  <c:v>10.337</c:v>
                </c:pt>
                <c:pt idx="429">
                  <c:v>6.6420000000000003</c:v>
                </c:pt>
                <c:pt idx="430">
                  <c:v>3.8610000000000002</c:v>
                </c:pt>
                <c:pt idx="431">
                  <c:v>14.404999999999999</c:v>
                </c:pt>
                <c:pt idx="432">
                  <c:v>7.6529999999999996</c:v>
                </c:pt>
                <c:pt idx="433">
                  <c:v>5.14</c:v>
                </c:pt>
                <c:pt idx="434">
                  <c:v>2.3340000000000001</c:v>
                </c:pt>
                <c:pt idx="435">
                  <c:v>7.1349999999999998</c:v>
                </c:pt>
                <c:pt idx="436">
                  <c:v>6.3310000000000004</c:v>
                </c:pt>
                <c:pt idx="437">
                  <c:v>31.870999999999999</c:v>
                </c:pt>
                <c:pt idx="438">
                  <c:v>10.436999999999999</c:v>
                </c:pt>
                <c:pt idx="439">
                  <c:v>4.617</c:v>
                </c:pt>
                <c:pt idx="440">
                  <c:v>1.518</c:v>
                </c:pt>
                <c:pt idx="441">
                  <c:v>5.5330000000000004</c:v>
                </c:pt>
                <c:pt idx="442">
                  <c:v>1.8</c:v>
                </c:pt>
                <c:pt idx="443">
                  <c:v>0.24199999999999999</c:v>
                </c:pt>
                <c:pt idx="444">
                  <c:v>6.673</c:v>
                </c:pt>
                <c:pt idx="445">
                  <c:v>2.573</c:v>
                </c:pt>
                <c:pt idx="446">
                  <c:v>22.9</c:v>
                </c:pt>
                <c:pt idx="447">
                  <c:v>8.6440000000000001</c:v>
                </c:pt>
                <c:pt idx="448">
                  <c:v>3.4420000000000002</c:v>
                </c:pt>
                <c:pt idx="449">
                  <c:v>14.542999999999999</c:v>
                </c:pt>
                <c:pt idx="450">
                  <c:v>5.21</c:v>
                </c:pt>
                <c:pt idx="451">
                  <c:v>7.5960000000000001</c:v>
                </c:pt>
                <c:pt idx="452">
                  <c:v>13.476000000000001</c:v>
                </c:pt>
                <c:pt idx="453">
                  <c:v>24.045000000000002</c:v>
                </c:pt>
                <c:pt idx="454">
                  <c:v>47.088999999999999</c:v>
                </c:pt>
                <c:pt idx="455">
                  <c:v>3.415</c:v>
                </c:pt>
                <c:pt idx="456">
                  <c:v>1.7789999999999999</c:v>
                </c:pt>
                <c:pt idx="457">
                  <c:v>3.1669999999999998</c:v>
                </c:pt>
                <c:pt idx="458">
                  <c:v>2.0459999999999998</c:v>
                </c:pt>
                <c:pt idx="459">
                  <c:v>0.70299999999999996</c:v>
                </c:pt>
                <c:pt idx="460">
                  <c:v>0.69399999999999995</c:v>
                </c:pt>
                <c:pt idx="461">
                  <c:v>2.1080000000000001</c:v>
                </c:pt>
                <c:pt idx="462">
                  <c:v>4.452</c:v>
                </c:pt>
                <c:pt idx="463">
                  <c:v>2.1160000000000001</c:v>
                </c:pt>
                <c:pt idx="464">
                  <c:v>5.7009999999999996</c:v>
                </c:pt>
                <c:pt idx="465">
                  <c:v>1.0129999999999999</c:v>
                </c:pt>
                <c:pt idx="466">
                  <c:v>1.3120000000000001</c:v>
                </c:pt>
                <c:pt idx="467">
                  <c:v>1.88</c:v>
                </c:pt>
                <c:pt idx="468">
                  <c:v>3.4239999999999999</c:v>
                </c:pt>
                <c:pt idx="469">
                  <c:v>3.2959999999999998</c:v>
                </c:pt>
                <c:pt idx="470">
                  <c:v>9.34</c:v>
                </c:pt>
                <c:pt idx="471">
                  <c:v>2.8159999999999998</c:v>
                </c:pt>
                <c:pt idx="472">
                  <c:v>2.4809999999999999</c:v>
                </c:pt>
                <c:pt idx="473">
                  <c:v>1.8149999999999999</c:v>
                </c:pt>
                <c:pt idx="474">
                  <c:v>6.8479999999999999</c:v>
                </c:pt>
                <c:pt idx="475">
                  <c:v>13.638</c:v>
                </c:pt>
                <c:pt idx="476">
                  <c:v>1.9870000000000001</c:v>
                </c:pt>
                <c:pt idx="477">
                  <c:v>2.3740000000000001</c:v>
                </c:pt>
                <c:pt idx="478">
                  <c:v>3.4510000000000001</c:v>
                </c:pt>
                <c:pt idx="479">
                  <c:v>2.1880000000000002</c:v>
                </c:pt>
                <c:pt idx="480">
                  <c:v>0.80200000000000005</c:v>
                </c:pt>
                <c:pt idx="481">
                  <c:v>1.8420000000000001</c:v>
                </c:pt>
                <c:pt idx="482">
                  <c:v>0.45500000000000002</c:v>
                </c:pt>
                <c:pt idx="483">
                  <c:v>1.478</c:v>
                </c:pt>
                <c:pt idx="484">
                  <c:v>10.173999999999999</c:v>
                </c:pt>
                <c:pt idx="485">
                  <c:v>2.863</c:v>
                </c:pt>
                <c:pt idx="486">
                  <c:v>0.54400000000000004</c:v>
                </c:pt>
                <c:pt idx="487">
                  <c:v>1.762</c:v>
                </c:pt>
                <c:pt idx="488">
                  <c:v>0.43</c:v>
                </c:pt>
                <c:pt idx="489">
                  <c:v>1.22</c:v>
                </c:pt>
                <c:pt idx="490">
                  <c:v>1.9179999999999999</c:v>
                </c:pt>
                <c:pt idx="491">
                  <c:v>0.64800000000000002</c:v>
                </c:pt>
                <c:pt idx="492">
                  <c:v>0.38600000000000001</c:v>
                </c:pt>
                <c:pt idx="493">
                  <c:v>5.3999999999999999E-2</c:v>
                </c:pt>
                <c:pt idx="494">
                  <c:v>0.30499999999999999</c:v>
                </c:pt>
                <c:pt idx="495">
                  <c:v>0.23899999999999999</c:v>
                </c:pt>
                <c:pt idx="496">
                  <c:v>2.4209999999999998</c:v>
                </c:pt>
                <c:pt idx="497">
                  <c:v>0.55400000000000005</c:v>
                </c:pt>
                <c:pt idx="498">
                  <c:v>0.49299999999999999</c:v>
                </c:pt>
                <c:pt idx="499">
                  <c:v>0.57299999999999995</c:v>
                </c:pt>
                <c:pt idx="500">
                  <c:v>0.06</c:v>
                </c:pt>
                <c:pt idx="501">
                  <c:v>0.27600000000000002</c:v>
                </c:pt>
                <c:pt idx="502">
                  <c:v>0.79600000000000004</c:v>
                </c:pt>
                <c:pt idx="503">
                  <c:v>0</c:v>
                </c:pt>
                <c:pt idx="504">
                  <c:v>1.1499999999999999</c:v>
                </c:pt>
                <c:pt idx="505">
                  <c:v>9.2999999999999999E-2</c:v>
                </c:pt>
                <c:pt idx="506">
                  <c:v>2.4E-2</c:v>
                </c:pt>
                <c:pt idx="507">
                  <c:v>0.442</c:v>
                </c:pt>
                <c:pt idx="508">
                  <c:v>0.36199999999999999</c:v>
                </c:pt>
                <c:pt idx="509">
                  <c:v>0.189</c:v>
                </c:pt>
                <c:pt idx="510">
                  <c:v>3.7999999999999999E-2</c:v>
                </c:pt>
                <c:pt idx="511">
                  <c:v>2.5680000000000001</c:v>
                </c:pt>
                <c:pt idx="512">
                  <c:v>0.35299999999999998</c:v>
                </c:pt>
                <c:pt idx="513">
                  <c:v>0.21199999999999999</c:v>
                </c:pt>
                <c:pt idx="514">
                  <c:v>2.1000000000000001E-2</c:v>
                </c:pt>
                <c:pt idx="515">
                  <c:v>1.4E-2</c:v>
                </c:pt>
                <c:pt idx="516">
                  <c:v>0.61199999999999999</c:v>
                </c:pt>
                <c:pt idx="517">
                  <c:v>1.103</c:v>
                </c:pt>
                <c:pt idx="518">
                  <c:v>1.738</c:v>
                </c:pt>
                <c:pt idx="519">
                  <c:v>0.109</c:v>
                </c:pt>
                <c:pt idx="520">
                  <c:v>0.23699999999999999</c:v>
                </c:pt>
                <c:pt idx="521">
                  <c:v>0.30399999999999999</c:v>
                </c:pt>
                <c:pt idx="522">
                  <c:v>0.29399999999999998</c:v>
                </c:pt>
                <c:pt idx="523">
                  <c:v>0.48899999999999999</c:v>
                </c:pt>
                <c:pt idx="524">
                  <c:v>8.3000000000000004E-2</c:v>
                </c:pt>
                <c:pt idx="525">
                  <c:v>0.24299999999999999</c:v>
                </c:pt>
                <c:pt idx="526">
                  <c:v>3.1E-2</c:v>
                </c:pt>
                <c:pt idx="527">
                  <c:v>1.9339999999999999</c:v>
                </c:pt>
                <c:pt idx="528">
                  <c:v>8.2260000000000009</c:v>
                </c:pt>
                <c:pt idx="529">
                  <c:v>0.39100000000000001</c:v>
                </c:pt>
                <c:pt idx="530">
                  <c:v>0</c:v>
                </c:pt>
                <c:pt idx="531">
                  <c:v>0.443</c:v>
                </c:pt>
                <c:pt idx="532">
                  <c:v>0.32300000000000001</c:v>
                </c:pt>
                <c:pt idx="533">
                  <c:v>9.7000000000000003E-2</c:v>
                </c:pt>
                <c:pt idx="534">
                  <c:v>0</c:v>
                </c:pt>
                <c:pt idx="535">
                  <c:v>0</c:v>
                </c:pt>
                <c:pt idx="536">
                  <c:v>0.13</c:v>
                </c:pt>
                <c:pt idx="537">
                  <c:v>1.2E-2</c:v>
                </c:pt>
                <c:pt idx="538">
                  <c:v>0.56000000000000005</c:v>
                </c:pt>
                <c:pt idx="539">
                  <c:v>0.15</c:v>
                </c:pt>
                <c:pt idx="540">
                  <c:v>0.35699999999999998</c:v>
                </c:pt>
                <c:pt idx="541">
                  <c:v>0</c:v>
                </c:pt>
                <c:pt idx="542">
                  <c:v>0.24399999999999999</c:v>
                </c:pt>
                <c:pt idx="543">
                  <c:v>0</c:v>
                </c:pt>
                <c:pt idx="544">
                  <c:v>4.5999999999999999E-2</c:v>
                </c:pt>
                <c:pt idx="545">
                  <c:v>7.1999999999999995E-2</c:v>
                </c:pt>
                <c:pt idx="546">
                  <c:v>0.16600000000000001</c:v>
                </c:pt>
                <c:pt idx="547">
                  <c:v>0.68899999999999995</c:v>
                </c:pt>
                <c:pt idx="548">
                  <c:v>1.6639999999999999</c:v>
                </c:pt>
                <c:pt idx="549">
                  <c:v>0.42799999999999999</c:v>
                </c:pt>
                <c:pt idx="550">
                  <c:v>0.57899999999999996</c:v>
                </c:pt>
                <c:pt idx="551">
                  <c:v>3.0000000000000001E-3</c:v>
                </c:pt>
                <c:pt idx="552">
                  <c:v>0.442</c:v>
                </c:pt>
                <c:pt idx="553">
                  <c:v>1.361</c:v>
                </c:pt>
                <c:pt idx="554">
                  <c:v>1.478</c:v>
                </c:pt>
                <c:pt idx="555">
                  <c:v>1.1819999999999999</c:v>
                </c:pt>
                <c:pt idx="556">
                  <c:v>5.0000000000000001E-3</c:v>
                </c:pt>
                <c:pt idx="557">
                  <c:v>0</c:v>
                </c:pt>
                <c:pt idx="558">
                  <c:v>0</c:v>
                </c:pt>
                <c:pt idx="559">
                  <c:v>0.434</c:v>
                </c:pt>
                <c:pt idx="560">
                  <c:v>0.76600000000000001</c:v>
                </c:pt>
                <c:pt idx="561">
                  <c:v>0.32300000000000001</c:v>
                </c:pt>
                <c:pt idx="562">
                  <c:v>4.9939999999999998</c:v>
                </c:pt>
                <c:pt idx="563">
                  <c:v>1.282</c:v>
                </c:pt>
                <c:pt idx="564">
                  <c:v>0.32700000000000001</c:v>
                </c:pt>
                <c:pt idx="565">
                  <c:v>9.7000000000000003E-2</c:v>
                </c:pt>
                <c:pt idx="566">
                  <c:v>2.383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8.0000000000000002E-3</c:v>
                </c:pt>
                <c:pt idx="576">
                  <c:v>3.1E-2</c:v>
                </c:pt>
                <c:pt idx="577">
                  <c:v>0</c:v>
                </c:pt>
                <c:pt idx="578">
                  <c:v>0.14399999999999999</c:v>
                </c:pt>
                <c:pt idx="579">
                  <c:v>0</c:v>
                </c:pt>
                <c:pt idx="580">
                  <c:v>1.9E-2</c:v>
                </c:pt>
                <c:pt idx="581">
                  <c:v>0</c:v>
                </c:pt>
                <c:pt idx="582">
                  <c:v>1.6E-2</c:v>
                </c:pt>
                <c:pt idx="583">
                  <c:v>1.8919999999999999</c:v>
                </c:pt>
                <c:pt idx="584">
                  <c:v>2.5459999999999998</c:v>
                </c:pt>
                <c:pt idx="585">
                  <c:v>0.185</c:v>
                </c:pt>
                <c:pt idx="586">
                  <c:v>1.008</c:v>
                </c:pt>
                <c:pt idx="587">
                  <c:v>0</c:v>
                </c:pt>
                <c:pt idx="588">
                  <c:v>0.14299999999999999</c:v>
                </c:pt>
                <c:pt idx="589">
                  <c:v>0</c:v>
                </c:pt>
                <c:pt idx="590">
                  <c:v>0.16500000000000001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3.5999999999999997E-2</c:v>
                </c:pt>
                <c:pt idx="596">
                  <c:v>0</c:v>
                </c:pt>
                <c:pt idx="597">
                  <c:v>0.375</c:v>
                </c:pt>
                <c:pt idx="598">
                  <c:v>0.01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0.04</c:v>
                </c:pt>
                <c:pt idx="606">
                  <c:v>5.0000000000000001E-3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0.621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0.13700000000000001</c:v>
                </c:pt>
                <c:pt idx="620">
                  <c:v>1.0429999999999999</c:v>
                </c:pt>
                <c:pt idx="621">
                  <c:v>0</c:v>
                </c:pt>
                <c:pt idx="622">
                  <c:v>0.10100000000000001</c:v>
                </c:pt>
                <c:pt idx="623">
                  <c:v>0.503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5.6000000000000001E-2</c:v>
                </c:pt>
                <c:pt idx="628">
                  <c:v>0</c:v>
                </c:pt>
                <c:pt idx="629">
                  <c:v>1.6E-2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2.5000000000000001E-2</c:v>
                </c:pt>
                <c:pt idx="635">
                  <c:v>0</c:v>
                </c:pt>
                <c:pt idx="636">
                  <c:v>0</c:v>
                </c:pt>
                <c:pt idx="637">
                  <c:v>2.5999999999999999E-2</c:v>
                </c:pt>
                <c:pt idx="638">
                  <c:v>1.0920000000000001</c:v>
                </c:pt>
                <c:pt idx="639">
                  <c:v>3.5129999999999999</c:v>
                </c:pt>
                <c:pt idx="640">
                  <c:v>4.2229999999999999</c:v>
                </c:pt>
                <c:pt idx="641">
                  <c:v>0.19500000000000001</c:v>
                </c:pt>
                <c:pt idx="642">
                  <c:v>8.7999999999999995E-2</c:v>
                </c:pt>
                <c:pt idx="643">
                  <c:v>0</c:v>
                </c:pt>
                <c:pt idx="644">
                  <c:v>0</c:v>
                </c:pt>
                <c:pt idx="645">
                  <c:v>0.443</c:v>
                </c:pt>
                <c:pt idx="646">
                  <c:v>0</c:v>
                </c:pt>
                <c:pt idx="647">
                  <c:v>2.2370000000000001</c:v>
                </c:pt>
                <c:pt idx="648">
                  <c:v>4.0000000000000001E-3</c:v>
                </c:pt>
                <c:pt idx="649">
                  <c:v>8.5999999999999993E-2</c:v>
                </c:pt>
                <c:pt idx="650">
                  <c:v>0.71299999999999997</c:v>
                </c:pt>
                <c:pt idx="651">
                  <c:v>8.9999999999999993E-3</c:v>
                </c:pt>
                <c:pt idx="652">
                  <c:v>0.69799999999999995</c:v>
                </c:pt>
                <c:pt idx="653">
                  <c:v>5.8000000000000003E-2</c:v>
                </c:pt>
                <c:pt idx="654">
                  <c:v>0.26900000000000002</c:v>
                </c:pt>
                <c:pt idx="655">
                  <c:v>0.23799999999999999</c:v>
                </c:pt>
                <c:pt idx="656">
                  <c:v>1.0999999999999999E-2</c:v>
                </c:pt>
                <c:pt idx="657">
                  <c:v>0</c:v>
                </c:pt>
                <c:pt idx="658">
                  <c:v>0</c:v>
                </c:pt>
                <c:pt idx="659">
                  <c:v>0.52700000000000002</c:v>
                </c:pt>
                <c:pt idx="660">
                  <c:v>0.10199999999999999</c:v>
                </c:pt>
                <c:pt idx="661">
                  <c:v>1.43</c:v>
                </c:pt>
                <c:pt idx="662">
                  <c:v>1.98</c:v>
                </c:pt>
                <c:pt idx="663">
                  <c:v>9.1999999999999998E-2</c:v>
                </c:pt>
                <c:pt idx="664">
                  <c:v>0.04</c:v>
                </c:pt>
                <c:pt idx="665">
                  <c:v>0.35599999999999998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0.55800000000000005</c:v>
                </c:pt>
                <c:pt idx="673">
                  <c:v>0.24</c:v>
                </c:pt>
                <c:pt idx="674">
                  <c:v>6.0999999999999999E-2</c:v>
                </c:pt>
                <c:pt idx="675">
                  <c:v>0.52200000000000002</c:v>
                </c:pt>
                <c:pt idx="676">
                  <c:v>0.94099999999999995</c:v>
                </c:pt>
                <c:pt idx="677">
                  <c:v>0.94</c:v>
                </c:pt>
                <c:pt idx="678">
                  <c:v>0.13200000000000001</c:v>
                </c:pt>
                <c:pt idx="679">
                  <c:v>0</c:v>
                </c:pt>
                <c:pt idx="680">
                  <c:v>0</c:v>
                </c:pt>
                <c:pt idx="681">
                  <c:v>1.234</c:v>
                </c:pt>
                <c:pt idx="682">
                  <c:v>0.73599999999999999</c:v>
                </c:pt>
                <c:pt idx="683">
                  <c:v>4.5110000000000001</c:v>
                </c:pt>
                <c:pt idx="684">
                  <c:v>1.7030000000000001</c:v>
                </c:pt>
                <c:pt idx="685">
                  <c:v>1.214</c:v>
                </c:pt>
                <c:pt idx="686">
                  <c:v>0.97199999999999998</c:v>
                </c:pt>
                <c:pt idx="687">
                  <c:v>0.20300000000000001</c:v>
                </c:pt>
                <c:pt idx="688">
                  <c:v>0.51600000000000001</c:v>
                </c:pt>
                <c:pt idx="689">
                  <c:v>0.60599999999999998</c:v>
                </c:pt>
                <c:pt idx="690">
                  <c:v>1.3759999999999999</c:v>
                </c:pt>
                <c:pt idx="691">
                  <c:v>2.145</c:v>
                </c:pt>
                <c:pt idx="692">
                  <c:v>1.7609999999999999</c:v>
                </c:pt>
                <c:pt idx="693">
                  <c:v>5.6849999999999996</c:v>
                </c:pt>
                <c:pt idx="694">
                  <c:v>3.5999999999999997E-2</c:v>
                </c:pt>
                <c:pt idx="695">
                  <c:v>2.2480000000000002</c:v>
                </c:pt>
                <c:pt idx="696">
                  <c:v>0.11899999999999999</c:v>
                </c:pt>
                <c:pt idx="697">
                  <c:v>0.90100000000000002</c:v>
                </c:pt>
                <c:pt idx="698">
                  <c:v>5.1680000000000001</c:v>
                </c:pt>
                <c:pt idx="699">
                  <c:v>0.502</c:v>
                </c:pt>
                <c:pt idx="700">
                  <c:v>1.8919999999999999</c:v>
                </c:pt>
                <c:pt idx="701">
                  <c:v>0</c:v>
                </c:pt>
                <c:pt idx="702">
                  <c:v>0</c:v>
                </c:pt>
                <c:pt idx="703">
                  <c:v>0.20300000000000001</c:v>
                </c:pt>
                <c:pt idx="704">
                  <c:v>4.2999999999999997E-2</c:v>
                </c:pt>
                <c:pt idx="705">
                  <c:v>3.3000000000000002E-2</c:v>
                </c:pt>
                <c:pt idx="706">
                  <c:v>0.22800000000000001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0.68300000000000005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5.8000000000000003E-2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0.19700000000000001</c:v>
                </c:pt>
                <c:pt idx="722">
                  <c:v>0.47</c:v>
                </c:pt>
                <c:pt idx="723">
                  <c:v>0.73599999999999999</c:v>
                </c:pt>
                <c:pt idx="724">
                  <c:v>0.36099999999999999</c:v>
                </c:pt>
                <c:pt idx="725">
                  <c:v>0.13400000000000001</c:v>
                </c:pt>
                <c:pt idx="726">
                  <c:v>3.3000000000000002E-2</c:v>
                </c:pt>
                <c:pt idx="727">
                  <c:v>0.41499999999999998</c:v>
                </c:pt>
                <c:pt idx="728">
                  <c:v>0.83399999999999996</c:v>
                </c:pt>
                <c:pt idx="729">
                  <c:v>6.3369999999999997</c:v>
                </c:pt>
                <c:pt idx="730">
                  <c:v>0.71099999999999997</c:v>
                </c:pt>
                <c:pt idx="731">
                  <c:v>0.47</c:v>
                </c:pt>
                <c:pt idx="732">
                  <c:v>0.39400000000000002</c:v>
                </c:pt>
                <c:pt idx="733">
                  <c:v>2.7E-2</c:v>
                </c:pt>
                <c:pt idx="734">
                  <c:v>1.6279999999999999</c:v>
                </c:pt>
                <c:pt idx="735">
                  <c:v>3.5369999999999999</c:v>
                </c:pt>
                <c:pt idx="736">
                  <c:v>11.166</c:v>
                </c:pt>
                <c:pt idx="737">
                  <c:v>2.286</c:v>
                </c:pt>
                <c:pt idx="738">
                  <c:v>5.133</c:v>
                </c:pt>
                <c:pt idx="739">
                  <c:v>2.294</c:v>
                </c:pt>
                <c:pt idx="740">
                  <c:v>0.69599999999999995</c:v>
                </c:pt>
                <c:pt idx="741">
                  <c:v>1.081</c:v>
                </c:pt>
                <c:pt idx="742">
                  <c:v>0.438</c:v>
                </c:pt>
                <c:pt idx="743">
                  <c:v>0</c:v>
                </c:pt>
                <c:pt idx="744">
                  <c:v>0.29499999999999998</c:v>
                </c:pt>
                <c:pt idx="745">
                  <c:v>0.317</c:v>
                </c:pt>
                <c:pt idx="746">
                  <c:v>0.54800000000000004</c:v>
                </c:pt>
                <c:pt idx="747">
                  <c:v>0.26100000000000001</c:v>
                </c:pt>
                <c:pt idx="748">
                  <c:v>3.49</c:v>
                </c:pt>
                <c:pt idx="749">
                  <c:v>12.225</c:v>
                </c:pt>
                <c:pt idx="750">
                  <c:v>13.37</c:v>
                </c:pt>
                <c:pt idx="751">
                  <c:v>0.44900000000000001</c:v>
                </c:pt>
                <c:pt idx="752">
                  <c:v>1.966</c:v>
                </c:pt>
                <c:pt idx="753">
                  <c:v>0</c:v>
                </c:pt>
                <c:pt idx="754">
                  <c:v>0.16400000000000001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0.02</c:v>
                </c:pt>
                <c:pt idx="760">
                  <c:v>0.73199999999999998</c:v>
                </c:pt>
                <c:pt idx="761">
                  <c:v>0.48099999999999998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0.223</c:v>
                </c:pt>
                <c:pt idx="766">
                  <c:v>0.67400000000000004</c:v>
                </c:pt>
                <c:pt idx="767">
                  <c:v>2.4359999999999999</c:v>
                </c:pt>
                <c:pt idx="768">
                  <c:v>3.2970000000000002</c:v>
                </c:pt>
                <c:pt idx="769">
                  <c:v>2.7480000000000002</c:v>
                </c:pt>
                <c:pt idx="770">
                  <c:v>5.2990000000000004</c:v>
                </c:pt>
                <c:pt idx="771">
                  <c:v>5.7649999999999997</c:v>
                </c:pt>
                <c:pt idx="772">
                  <c:v>8.0950000000000006</c:v>
                </c:pt>
                <c:pt idx="773">
                  <c:v>13.254</c:v>
                </c:pt>
                <c:pt idx="774">
                  <c:v>12.298</c:v>
                </c:pt>
                <c:pt idx="775">
                  <c:v>1.1719999999999999</c:v>
                </c:pt>
                <c:pt idx="776">
                  <c:v>0.14099999999999999</c:v>
                </c:pt>
                <c:pt idx="777">
                  <c:v>2.1480000000000001</c:v>
                </c:pt>
                <c:pt idx="778">
                  <c:v>4.1950000000000003</c:v>
                </c:pt>
                <c:pt idx="779">
                  <c:v>5.0049999999999999</c:v>
                </c:pt>
                <c:pt idx="780">
                  <c:v>4.6029999999999998</c:v>
                </c:pt>
                <c:pt idx="781">
                  <c:v>0.36799999999999999</c:v>
                </c:pt>
                <c:pt idx="782">
                  <c:v>1.0389999999999999</c:v>
                </c:pt>
                <c:pt idx="783">
                  <c:v>5.8259999999999996</c:v>
                </c:pt>
                <c:pt idx="784">
                  <c:v>2.3380000000000001</c:v>
                </c:pt>
                <c:pt idx="785">
                  <c:v>0.497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0.91</c:v>
                </c:pt>
                <c:pt idx="790">
                  <c:v>3.5819999999999999</c:v>
                </c:pt>
                <c:pt idx="791">
                  <c:v>5.9610000000000003</c:v>
                </c:pt>
                <c:pt idx="792">
                  <c:v>4.609</c:v>
                </c:pt>
                <c:pt idx="793">
                  <c:v>2.5289999999999999</c:v>
                </c:pt>
                <c:pt idx="794">
                  <c:v>2.3330000000000002</c:v>
                </c:pt>
                <c:pt idx="795">
                  <c:v>2.601</c:v>
                </c:pt>
                <c:pt idx="796">
                  <c:v>4.55</c:v>
                </c:pt>
                <c:pt idx="797">
                  <c:v>8.5939999999999994</c:v>
                </c:pt>
                <c:pt idx="798">
                  <c:v>2.105</c:v>
                </c:pt>
                <c:pt idx="799">
                  <c:v>4.282</c:v>
                </c:pt>
                <c:pt idx="800">
                  <c:v>8.1039999999999992</c:v>
                </c:pt>
                <c:pt idx="801">
                  <c:v>6.5830000000000002</c:v>
                </c:pt>
                <c:pt idx="802">
                  <c:v>4.8470000000000004</c:v>
                </c:pt>
                <c:pt idx="803">
                  <c:v>2.169</c:v>
                </c:pt>
                <c:pt idx="804">
                  <c:v>12.082000000000001</c:v>
                </c:pt>
                <c:pt idx="805">
                  <c:v>5.9770000000000003</c:v>
                </c:pt>
                <c:pt idx="806">
                  <c:v>1.84</c:v>
                </c:pt>
                <c:pt idx="807">
                  <c:v>3.9710000000000001</c:v>
                </c:pt>
                <c:pt idx="808">
                  <c:v>4.9359999999999999</c:v>
                </c:pt>
                <c:pt idx="809">
                  <c:v>11.754</c:v>
                </c:pt>
                <c:pt idx="810">
                  <c:v>5.61</c:v>
                </c:pt>
                <c:pt idx="811">
                  <c:v>6.5250000000000004</c:v>
                </c:pt>
                <c:pt idx="812">
                  <c:v>4.0999999999999996</c:v>
                </c:pt>
                <c:pt idx="813">
                  <c:v>1.99</c:v>
                </c:pt>
                <c:pt idx="814">
                  <c:v>3.84</c:v>
                </c:pt>
                <c:pt idx="815">
                  <c:v>1.734</c:v>
                </c:pt>
                <c:pt idx="816">
                  <c:v>4.7990000000000004</c:v>
                </c:pt>
                <c:pt idx="817">
                  <c:v>15.163</c:v>
                </c:pt>
                <c:pt idx="818">
                  <c:v>20.471</c:v>
                </c:pt>
                <c:pt idx="819">
                  <c:v>6.8079999999999998</c:v>
                </c:pt>
                <c:pt idx="820">
                  <c:v>7.641</c:v>
                </c:pt>
                <c:pt idx="821">
                  <c:v>1.8859999999999999</c:v>
                </c:pt>
                <c:pt idx="822">
                  <c:v>3.2610000000000001</c:v>
                </c:pt>
                <c:pt idx="823">
                  <c:v>0.76</c:v>
                </c:pt>
                <c:pt idx="824">
                  <c:v>1.6579999999999999</c:v>
                </c:pt>
                <c:pt idx="825">
                  <c:v>0.71299999999999997</c:v>
                </c:pt>
                <c:pt idx="826">
                  <c:v>0.41399999999999998</c:v>
                </c:pt>
                <c:pt idx="827">
                  <c:v>2.5999999999999999E-2</c:v>
                </c:pt>
                <c:pt idx="828">
                  <c:v>0.624</c:v>
                </c:pt>
                <c:pt idx="829">
                  <c:v>0.94499999999999995</c:v>
                </c:pt>
                <c:pt idx="830">
                  <c:v>4.2080000000000002</c:v>
                </c:pt>
                <c:pt idx="831">
                  <c:v>2.875</c:v>
                </c:pt>
                <c:pt idx="832">
                  <c:v>0.371</c:v>
                </c:pt>
                <c:pt idx="833">
                  <c:v>3.5000000000000003E-2</c:v>
                </c:pt>
                <c:pt idx="834">
                  <c:v>0.88800000000000001</c:v>
                </c:pt>
                <c:pt idx="835">
                  <c:v>0.56699999999999995</c:v>
                </c:pt>
                <c:pt idx="836">
                  <c:v>2.4119999999999999</c:v>
                </c:pt>
                <c:pt idx="837">
                  <c:v>3.6779999999999999</c:v>
                </c:pt>
                <c:pt idx="838">
                  <c:v>0.20300000000000001</c:v>
                </c:pt>
                <c:pt idx="839">
                  <c:v>0</c:v>
                </c:pt>
                <c:pt idx="840">
                  <c:v>0</c:v>
                </c:pt>
                <c:pt idx="841">
                  <c:v>1.2999999999999999E-2</c:v>
                </c:pt>
                <c:pt idx="842">
                  <c:v>0.28199999999999997</c:v>
                </c:pt>
                <c:pt idx="843">
                  <c:v>0.79900000000000004</c:v>
                </c:pt>
                <c:pt idx="844">
                  <c:v>0.74299999999999999</c:v>
                </c:pt>
                <c:pt idx="845">
                  <c:v>3.3330000000000002</c:v>
                </c:pt>
                <c:pt idx="846">
                  <c:v>4.7290000000000001</c:v>
                </c:pt>
                <c:pt idx="847">
                  <c:v>0.54300000000000004</c:v>
                </c:pt>
                <c:pt idx="848">
                  <c:v>2.6640000000000001</c:v>
                </c:pt>
                <c:pt idx="849">
                  <c:v>2.3E-2</c:v>
                </c:pt>
                <c:pt idx="850">
                  <c:v>0.94599999999999995</c:v>
                </c:pt>
                <c:pt idx="851">
                  <c:v>4.7030000000000003</c:v>
                </c:pt>
                <c:pt idx="852">
                  <c:v>3.653</c:v>
                </c:pt>
                <c:pt idx="853">
                  <c:v>5.3460000000000001</c:v>
                </c:pt>
                <c:pt idx="854">
                  <c:v>1.157</c:v>
                </c:pt>
                <c:pt idx="855">
                  <c:v>0.61599999999999999</c:v>
                </c:pt>
                <c:pt idx="856">
                  <c:v>0.16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8.9999999999999993E-3</c:v>
                </c:pt>
                <c:pt idx="862">
                  <c:v>7.0000000000000007E-2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0.14399999999999999</c:v>
                </c:pt>
                <c:pt idx="868">
                  <c:v>3.2530000000000001</c:v>
                </c:pt>
                <c:pt idx="869">
                  <c:v>5.4480000000000004</c:v>
                </c:pt>
                <c:pt idx="870">
                  <c:v>1.387</c:v>
                </c:pt>
                <c:pt idx="871">
                  <c:v>0.11</c:v>
                </c:pt>
                <c:pt idx="872">
                  <c:v>6.3E-2</c:v>
                </c:pt>
                <c:pt idx="873">
                  <c:v>8.2000000000000003E-2</c:v>
                </c:pt>
                <c:pt idx="874">
                  <c:v>0.249</c:v>
                </c:pt>
                <c:pt idx="875">
                  <c:v>0</c:v>
                </c:pt>
                <c:pt idx="876">
                  <c:v>1.2999999999999999E-2</c:v>
                </c:pt>
                <c:pt idx="877">
                  <c:v>0.71399999999999997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0.10299999999999999</c:v>
                </c:pt>
                <c:pt idx="882">
                  <c:v>0</c:v>
                </c:pt>
                <c:pt idx="883">
                  <c:v>0.249</c:v>
                </c:pt>
                <c:pt idx="884">
                  <c:v>0.33100000000000002</c:v>
                </c:pt>
                <c:pt idx="885">
                  <c:v>0</c:v>
                </c:pt>
                <c:pt idx="886">
                  <c:v>1.302</c:v>
                </c:pt>
                <c:pt idx="887">
                  <c:v>6.5579999999999998</c:v>
                </c:pt>
                <c:pt idx="888">
                  <c:v>0.20399999999999999</c:v>
                </c:pt>
                <c:pt idx="889">
                  <c:v>0.20899999999999999</c:v>
                </c:pt>
                <c:pt idx="890">
                  <c:v>0.16200000000000001</c:v>
                </c:pt>
                <c:pt idx="891">
                  <c:v>2.5000000000000001E-2</c:v>
                </c:pt>
                <c:pt idx="892">
                  <c:v>0</c:v>
                </c:pt>
                <c:pt idx="893">
                  <c:v>0.11600000000000001</c:v>
                </c:pt>
                <c:pt idx="894">
                  <c:v>0.108</c:v>
                </c:pt>
                <c:pt idx="895">
                  <c:v>0</c:v>
                </c:pt>
                <c:pt idx="896">
                  <c:v>0</c:v>
                </c:pt>
                <c:pt idx="897">
                  <c:v>7.5999999999999998E-2</c:v>
                </c:pt>
                <c:pt idx="898">
                  <c:v>0.12</c:v>
                </c:pt>
                <c:pt idx="899">
                  <c:v>0.29399999999999998</c:v>
                </c:pt>
                <c:pt idx="900">
                  <c:v>1.448</c:v>
                </c:pt>
                <c:pt idx="901">
                  <c:v>0.46400000000000002</c:v>
                </c:pt>
                <c:pt idx="902">
                  <c:v>7.0000000000000001E-3</c:v>
                </c:pt>
                <c:pt idx="903">
                  <c:v>0</c:v>
                </c:pt>
                <c:pt idx="904">
                  <c:v>6.0000000000000001E-3</c:v>
                </c:pt>
                <c:pt idx="905">
                  <c:v>0</c:v>
                </c:pt>
                <c:pt idx="906">
                  <c:v>0.115</c:v>
                </c:pt>
                <c:pt idx="907">
                  <c:v>1.179</c:v>
                </c:pt>
                <c:pt idx="908">
                  <c:v>1.29</c:v>
                </c:pt>
                <c:pt idx="909">
                  <c:v>2.75</c:v>
                </c:pt>
                <c:pt idx="910">
                  <c:v>2.6040000000000001</c:v>
                </c:pt>
                <c:pt idx="911">
                  <c:v>0.40100000000000002</c:v>
                </c:pt>
                <c:pt idx="912">
                  <c:v>1.214</c:v>
                </c:pt>
                <c:pt idx="913">
                  <c:v>3.9049999999999998</c:v>
                </c:pt>
                <c:pt idx="914">
                  <c:v>3.2650000000000001</c:v>
                </c:pt>
                <c:pt idx="915">
                  <c:v>2.077</c:v>
                </c:pt>
                <c:pt idx="916">
                  <c:v>0.44800000000000001</c:v>
                </c:pt>
                <c:pt idx="917">
                  <c:v>0.11</c:v>
                </c:pt>
                <c:pt idx="918">
                  <c:v>0.252</c:v>
                </c:pt>
                <c:pt idx="919">
                  <c:v>0</c:v>
                </c:pt>
                <c:pt idx="920">
                  <c:v>8.6999999999999994E-2</c:v>
                </c:pt>
                <c:pt idx="921">
                  <c:v>0</c:v>
                </c:pt>
                <c:pt idx="922">
                  <c:v>4.2999999999999997E-2</c:v>
                </c:pt>
                <c:pt idx="923">
                  <c:v>0.108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3.7999999999999999E-2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0.26800000000000002</c:v>
                </c:pt>
                <c:pt idx="984">
                  <c:v>3.5000000000000003E-2</c:v>
                </c:pt>
                <c:pt idx="985">
                  <c:v>1.4999999999999999E-2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3.7999999999999999E-2</c:v>
                </c:pt>
                <c:pt idx="994">
                  <c:v>0</c:v>
                </c:pt>
                <c:pt idx="995">
                  <c:v>0.68200000000000005</c:v>
                </c:pt>
                <c:pt idx="996">
                  <c:v>0.91800000000000004</c:v>
                </c:pt>
                <c:pt idx="997">
                  <c:v>2.1030000000000002</c:v>
                </c:pt>
                <c:pt idx="998">
                  <c:v>5.5410000000000004</c:v>
                </c:pt>
                <c:pt idx="999">
                  <c:v>1.627</c:v>
                </c:pt>
                <c:pt idx="1000">
                  <c:v>0.54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7.8E-2</c:v>
                </c:pt>
                <c:pt idx="1005">
                  <c:v>0.156</c:v>
                </c:pt>
                <c:pt idx="1006">
                  <c:v>0.111</c:v>
                </c:pt>
                <c:pt idx="1007">
                  <c:v>0.221</c:v>
                </c:pt>
                <c:pt idx="1008">
                  <c:v>0</c:v>
                </c:pt>
                <c:pt idx="1009">
                  <c:v>0</c:v>
                </c:pt>
                <c:pt idx="1010">
                  <c:v>8.4000000000000005E-2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0.2</c:v>
                </c:pt>
                <c:pt idx="1033">
                  <c:v>1.349</c:v>
                </c:pt>
                <c:pt idx="1034">
                  <c:v>0</c:v>
                </c:pt>
                <c:pt idx="1035">
                  <c:v>0.04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0.629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0.52800000000000002</c:v>
                </c:pt>
                <c:pt idx="1045">
                  <c:v>0.29699999999999999</c:v>
                </c:pt>
                <c:pt idx="1046">
                  <c:v>0</c:v>
                </c:pt>
                <c:pt idx="1047">
                  <c:v>0</c:v>
                </c:pt>
                <c:pt idx="1048">
                  <c:v>0.55700000000000005</c:v>
                </c:pt>
                <c:pt idx="1049">
                  <c:v>0</c:v>
                </c:pt>
                <c:pt idx="1050">
                  <c:v>0.19500000000000001</c:v>
                </c:pt>
                <c:pt idx="1051">
                  <c:v>0.998</c:v>
                </c:pt>
                <c:pt idx="1052">
                  <c:v>0.81399999999999995</c:v>
                </c:pt>
                <c:pt idx="1053">
                  <c:v>1.498</c:v>
                </c:pt>
                <c:pt idx="1054">
                  <c:v>4.8000000000000001E-2</c:v>
                </c:pt>
                <c:pt idx="1055">
                  <c:v>0</c:v>
                </c:pt>
                <c:pt idx="1056">
                  <c:v>0.53500000000000003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7.6999999999999999E-2</c:v>
                </c:pt>
                <c:pt idx="1063">
                  <c:v>4.4800000000000004</c:v>
                </c:pt>
                <c:pt idx="1064">
                  <c:v>7.6710000000000003</c:v>
                </c:pt>
                <c:pt idx="1065">
                  <c:v>5.6609999999999996</c:v>
                </c:pt>
                <c:pt idx="1066">
                  <c:v>1.5529999999999999</c:v>
                </c:pt>
                <c:pt idx="1067">
                  <c:v>0.748</c:v>
                </c:pt>
                <c:pt idx="1068">
                  <c:v>0.14599999999999999</c:v>
                </c:pt>
                <c:pt idx="1069">
                  <c:v>0</c:v>
                </c:pt>
                <c:pt idx="1070">
                  <c:v>0</c:v>
                </c:pt>
                <c:pt idx="1071">
                  <c:v>0.33100000000000002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0.107</c:v>
                </c:pt>
                <c:pt idx="1077">
                  <c:v>0.32</c:v>
                </c:pt>
                <c:pt idx="1078">
                  <c:v>2.12</c:v>
                </c:pt>
                <c:pt idx="1079">
                  <c:v>8.8840000000000003</c:v>
                </c:pt>
                <c:pt idx="1080">
                  <c:v>2.2770000000000001</c:v>
                </c:pt>
                <c:pt idx="1081">
                  <c:v>1.226</c:v>
                </c:pt>
                <c:pt idx="1082">
                  <c:v>0.44900000000000001</c:v>
                </c:pt>
                <c:pt idx="1083">
                  <c:v>0</c:v>
                </c:pt>
                <c:pt idx="1084">
                  <c:v>0.46100000000000002</c:v>
                </c:pt>
                <c:pt idx="1085">
                  <c:v>1.992</c:v>
                </c:pt>
                <c:pt idx="1086">
                  <c:v>0</c:v>
                </c:pt>
                <c:pt idx="1087">
                  <c:v>0.126</c:v>
                </c:pt>
                <c:pt idx="1088">
                  <c:v>0.26900000000000002</c:v>
                </c:pt>
                <c:pt idx="1089">
                  <c:v>0.996</c:v>
                </c:pt>
                <c:pt idx="1090">
                  <c:v>0.255</c:v>
                </c:pt>
                <c:pt idx="1091">
                  <c:v>0</c:v>
                </c:pt>
                <c:pt idx="1092">
                  <c:v>0.49199999999999999</c:v>
                </c:pt>
                <c:pt idx="1093">
                  <c:v>0.215</c:v>
                </c:pt>
                <c:pt idx="1094">
                  <c:v>0</c:v>
                </c:pt>
                <c:pt idx="1095">
                  <c:v>4.7309999999999999</c:v>
                </c:pt>
                <c:pt idx="1096">
                  <c:v>25.062999999999999</c:v>
                </c:pt>
                <c:pt idx="1097">
                  <c:v>1.903</c:v>
                </c:pt>
                <c:pt idx="1098">
                  <c:v>0.17499999999999999</c:v>
                </c:pt>
                <c:pt idx="1099">
                  <c:v>3.1E-2</c:v>
                </c:pt>
                <c:pt idx="1100">
                  <c:v>0</c:v>
                </c:pt>
                <c:pt idx="1101">
                  <c:v>0</c:v>
                </c:pt>
                <c:pt idx="1102">
                  <c:v>2.952</c:v>
                </c:pt>
                <c:pt idx="1103">
                  <c:v>4.3780000000000001</c:v>
                </c:pt>
                <c:pt idx="1104">
                  <c:v>2.6179999999999999</c:v>
                </c:pt>
                <c:pt idx="1105">
                  <c:v>14.077999999999999</c:v>
                </c:pt>
                <c:pt idx="1106">
                  <c:v>25.626999999999999</c:v>
                </c:pt>
                <c:pt idx="1107">
                  <c:v>4.3529999999999998</c:v>
                </c:pt>
                <c:pt idx="1108">
                  <c:v>0.16200000000000001</c:v>
                </c:pt>
                <c:pt idx="1109">
                  <c:v>0.629</c:v>
                </c:pt>
                <c:pt idx="1110">
                  <c:v>9.2999999999999999E-2</c:v>
                </c:pt>
                <c:pt idx="1111">
                  <c:v>0.64100000000000001</c:v>
                </c:pt>
                <c:pt idx="1112">
                  <c:v>5.617</c:v>
                </c:pt>
                <c:pt idx="1113">
                  <c:v>15.973000000000001</c:v>
                </c:pt>
                <c:pt idx="1114">
                  <c:v>1.6719999999999999</c:v>
                </c:pt>
                <c:pt idx="1115">
                  <c:v>1.6259999999999999</c:v>
                </c:pt>
                <c:pt idx="1116">
                  <c:v>1.589</c:v>
                </c:pt>
                <c:pt idx="1117">
                  <c:v>0.63900000000000001</c:v>
                </c:pt>
                <c:pt idx="1118">
                  <c:v>1.423</c:v>
                </c:pt>
                <c:pt idx="1119">
                  <c:v>3.2650000000000001</c:v>
                </c:pt>
                <c:pt idx="1120">
                  <c:v>0.95399999999999996</c:v>
                </c:pt>
                <c:pt idx="1121">
                  <c:v>0.15</c:v>
                </c:pt>
                <c:pt idx="1122">
                  <c:v>1.8009999999999999</c:v>
                </c:pt>
                <c:pt idx="1123">
                  <c:v>1.1080000000000001</c:v>
                </c:pt>
                <c:pt idx="1124">
                  <c:v>0.78800000000000003</c:v>
                </c:pt>
                <c:pt idx="1125">
                  <c:v>0</c:v>
                </c:pt>
                <c:pt idx="1126">
                  <c:v>0.22500000000000001</c:v>
                </c:pt>
                <c:pt idx="1127">
                  <c:v>0.46100000000000002</c:v>
                </c:pt>
                <c:pt idx="1128">
                  <c:v>1.36</c:v>
                </c:pt>
                <c:pt idx="1129">
                  <c:v>0.81100000000000005</c:v>
                </c:pt>
                <c:pt idx="1130">
                  <c:v>1.444</c:v>
                </c:pt>
                <c:pt idx="1131">
                  <c:v>1.1399999999999999</c:v>
                </c:pt>
                <c:pt idx="1132">
                  <c:v>1.399</c:v>
                </c:pt>
                <c:pt idx="1133">
                  <c:v>0.125</c:v>
                </c:pt>
                <c:pt idx="1134">
                  <c:v>0</c:v>
                </c:pt>
                <c:pt idx="1135">
                  <c:v>0.495</c:v>
                </c:pt>
                <c:pt idx="1136">
                  <c:v>0</c:v>
                </c:pt>
                <c:pt idx="1137">
                  <c:v>2.6909999999999998</c:v>
                </c:pt>
                <c:pt idx="1138">
                  <c:v>0.63</c:v>
                </c:pt>
                <c:pt idx="1139">
                  <c:v>1.4910000000000001</c:v>
                </c:pt>
                <c:pt idx="1140">
                  <c:v>0.89500000000000002</c:v>
                </c:pt>
                <c:pt idx="1141">
                  <c:v>9.1379999999999999</c:v>
                </c:pt>
                <c:pt idx="1142">
                  <c:v>2.16</c:v>
                </c:pt>
                <c:pt idx="1143">
                  <c:v>2.988</c:v>
                </c:pt>
                <c:pt idx="1144">
                  <c:v>16.138999999999999</c:v>
                </c:pt>
                <c:pt idx="1145">
                  <c:v>4.6260000000000003</c:v>
                </c:pt>
                <c:pt idx="1146">
                  <c:v>1.4119999999999999</c:v>
                </c:pt>
                <c:pt idx="1147">
                  <c:v>0.23</c:v>
                </c:pt>
                <c:pt idx="1148">
                  <c:v>0.44600000000000001</c:v>
                </c:pt>
                <c:pt idx="1149">
                  <c:v>2.2109999999999999</c:v>
                </c:pt>
                <c:pt idx="1150">
                  <c:v>2.552</c:v>
                </c:pt>
                <c:pt idx="1151">
                  <c:v>6.1980000000000004</c:v>
                </c:pt>
                <c:pt idx="1152">
                  <c:v>7.5659999999999998</c:v>
                </c:pt>
                <c:pt idx="1153">
                  <c:v>2.2549999999999999</c:v>
                </c:pt>
                <c:pt idx="1154">
                  <c:v>1.8839999999999999</c:v>
                </c:pt>
                <c:pt idx="1155">
                  <c:v>5.415</c:v>
                </c:pt>
                <c:pt idx="1156">
                  <c:v>7.5179999999999998</c:v>
                </c:pt>
                <c:pt idx="1157">
                  <c:v>2.6150000000000002</c:v>
                </c:pt>
                <c:pt idx="1158">
                  <c:v>3.1680000000000001</c:v>
                </c:pt>
                <c:pt idx="1159">
                  <c:v>4.4379999999999997</c:v>
                </c:pt>
                <c:pt idx="1160">
                  <c:v>5.4809999999999999</c:v>
                </c:pt>
                <c:pt idx="1161">
                  <c:v>3.85</c:v>
                </c:pt>
                <c:pt idx="1162">
                  <c:v>0</c:v>
                </c:pt>
                <c:pt idx="1163">
                  <c:v>2.1859999999999999</c:v>
                </c:pt>
                <c:pt idx="1164">
                  <c:v>17.236999999999998</c:v>
                </c:pt>
                <c:pt idx="1165">
                  <c:v>12.744999999999999</c:v>
                </c:pt>
                <c:pt idx="1166">
                  <c:v>18.998000000000001</c:v>
                </c:pt>
                <c:pt idx="1167">
                  <c:v>7.9909999999999997</c:v>
                </c:pt>
                <c:pt idx="1168">
                  <c:v>20.027999999999999</c:v>
                </c:pt>
                <c:pt idx="1169">
                  <c:v>8.3160000000000007</c:v>
                </c:pt>
                <c:pt idx="1170">
                  <c:v>39.375</c:v>
                </c:pt>
                <c:pt idx="1171">
                  <c:v>4.8529999999999998</c:v>
                </c:pt>
                <c:pt idx="1172">
                  <c:v>6.3630000000000004</c:v>
                </c:pt>
                <c:pt idx="1173">
                  <c:v>21.161000000000001</c:v>
                </c:pt>
                <c:pt idx="1174">
                  <c:v>6.9880000000000004</c:v>
                </c:pt>
                <c:pt idx="1175">
                  <c:v>4.4669999999999996</c:v>
                </c:pt>
                <c:pt idx="1176">
                  <c:v>15.68</c:v>
                </c:pt>
                <c:pt idx="1177">
                  <c:v>15.127000000000001</c:v>
                </c:pt>
                <c:pt idx="1178">
                  <c:v>11.404</c:v>
                </c:pt>
                <c:pt idx="1179">
                  <c:v>6.681</c:v>
                </c:pt>
                <c:pt idx="1180">
                  <c:v>3.5910000000000002</c:v>
                </c:pt>
                <c:pt idx="1181">
                  <c:v>1.8879999999999999</c:v>
                </c:pt>
                <c:pt idx="1182">
                  <c:v>6.9000000000000006E-2</c:v>
                </c:pt>
                <c:pt idx="1183">
                  <c:v>3.6749999999999998</c:v>
                </c:pt>
                <c:pt idx="1184">
                  <c:v>6.8579999999999997</c:v>
                </c:pt>
                <c:pt idx="1185">
                  <c:v>2.5030000000000001</c:v>
                </c:pt>
                <c:pt idx="1186">
                  <c:v>4.7060000000000004</c:v>
                </c:pt>
                <c:pt idx="1187">
                  <c:v>9.3290000000000006</c:v>
                </c:pt>
                <c:pt idx="1188">
                  <c:v>8.2490000000000006</c:v>
                </c:pt>
                <c:pt idx="1189">
                  <c:v>5.3390000000000004</c:v>
                </c:pt>
                <c:pt idx="1190">
                  <c:v>1.3129999999999999</c:v>
                </c:pt>
                <c:pt idx="1191">
                  <c:v>1.9670000000000001</c:v>
                </c:pt>
                <c:pt idx="1192">
                  <c:v>1.1259999999999999</c:v>
                </c:pt>
                <c:pt idx="1193">
                  <c:v>0.48699999999999999</c:v>
                </c:pt>
                <c:pt idx="1194">
                  <c:v>0.89800000000000002</c:v>
                </c:pt>
                <c:pt idx="1195">
                  <c:v>2.3109999999999999</c:v>
                </c:pt>
                <c:pt idx="1196">
                  <c:v>1.1419999999999999</c:v>
                </c:pt>
                <c:pt idx="1197">
                  <c:v>1.212</c:v>
                </c:pt>
                <c:pt idx="1198">
                  <c:v>6.0030000000000001</c:v>
                </c:pt>
                <c:pt idx="1199">
                  <c:v>3.9470000000000001</c:v>
                </c:pt>
                <c:pt idx="1200">
                  <c:v>11.552</c:v>
                </c:pt>
                <c:pt idx="1201">
                  <c:v>4.1459999999999999</c:v>
                </c:pt>
                <c:pt idx="1202">
                  <c:v>12.015000000000001</c:v>
                </c:pt>
                <c:pt idx="1203">
                  <c:v>13.893000000000001</c:v>
                </c:pt>
                <c:pt idx="1204">
                  <c:v>12.568</c:v>
                </c:pt>
                <c:pt idx="1205">
                  <c:v>3.1120000000000001</c:v>
                </c:pt>
                <c:pt idx="1206">
                  <c:v>4.7229999999999999</c:v>
                </c:pt>
                <c:pt idx="1207">
                  <c:v>10.301</c:v>
                </c:pt>
                <c:pt idx="1208">
                  <c:v>9.8870000000000005</c:v>
                </c:pt>
                <c:pt idx="1209">
                  <c:v>6.5940000000000003</c:v>
                </c:pt>
                <c:pt idx="1210">
                  <c:v>8.5449999999999999</c:v>
                </c:pt>
                <c:pt idx="1211">
                  <c:v>2.2599999999999998</c:v>
                </c:pt>
                <c:pt idx="1212">
                  <c:v>1.4730000000000001</c:v>
                </c:pt>
                <c:pt idx="1213">
                  <c:v>1.7470000000000001</c:v>
                </c:pt>
                <c:pt idx="1214">
                  <c:v>2.1309999999999998</c:v>
                </c:pt>
                <c:pt idx="1215">
                  <c:v>8.5960000000000001</c:v>
                </c:pt>
                <c:pt idx="1216">
                  <c:v>10.224</c:v>
                </c:pt>
                <c:pt idx="1217">
                  <c:v>5.1150000000000002</c:v>
                </c:pt>
                <c:pt idx="1218">
                  <c:v>2.1850000000000001</c:v>
                </c:pt>
                <c:pt idx="1219">
                  <c:v>0.11700000000000001</c:v>
                </c:pt>
                <c:pt idx="1220">
                  <c:v>2.8820000000000001</c:v>
                </c:pt>
                <c:pt idx="1221">
                  <c:v>0</c:v>
                </c:pt>
                <c:pt idx="1222">
                  <c:v>0.19500000000000001</c:v>
                </c:pt>
                <c:pt idx="1223">
                  <c:v>2.1999999999999999E-2</c:v>
                </c:pt>
                <c:pt idx="1224">
                  <c:v>0.58699999999999997</c:v>
                </c:pt>
                <c:pt idx="1225">
                  <c:v>0.47499999999999998</c:v>
                </c:pt>
                <c:pt idx="1226">
                  <c:v>4.3999999999999997E-2</c:v>
                </c:pt>
                <c:pt idx="1227">
                  <c:v>0.79800000000000004</c:v>
                </c:pt>
                <c:pt idx="1228">
                  <c:v>0.13900000000000001</c:v>
                </c:pt>
                <c:pt idx="1229">
                  <c:v>1.016</c:v>
                </c:pt>
                <c:pt idx="1230">
                  <c:v>5.3999999999999999E-2</c:v>
                </c:pt>
                <c:pt idx="1231">
                  <c:v>0.60399999999999998</c:v>
                </c:pt>
                <c:pt idx="1232">
                  <c:v>0.23699999999999999</c:v>
                </c:pt>
                <c:pt idx="1233">
                  <c:v>0.30499999999999999</c:v>
                </c:pt>
                <c:pt idx="1234">
                  <c:v>0</c:v>
                </c:pt>
                <c:pt idx="1235">
                  <c:v>0.252</c:v>
                </c:pt>
                <c:pt idx="1236">
                  <c:v>0.46200000000000002</c:v>
                </c:pt>
                <c:pt idx="1237">
                  <c:v>0.63</c:v>
                </c:pt>
                <c:pt idx="1238">
                  <c:v>0.20599999999999999</c:v>
                </c:pt>
                <c:pt idx="1239">
                  <c:v>0.497</c:v>
                </c:pt>
                <c:pt idx="1240">
                  <c:v>1.7000000000000001E-2</c:v>
                </c:pt>
                <c:pt idx="1241">
                  <c:v>0</c:v>
                </c:pt>
                <c:pt idx="1242">
                  <c:v>0.27400000000000002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1.2999999999999999E-2</c:v>
                </c:pt>
                <c:pt idx="1247">
                  <c:v>0</c:v>
                </c:pt>
                <c:pt idx="1248">
                  <c:v>0.10100000000000001</c:v>
                </c:pt>
                <c:pt idx="1249">
                  <c:v>0.20300000000000001</c:v>
                </c:pt>
                <c:pt idx="1250">
                  <c:v>1.61</c:v>
                </c:pt>
                <c:pt idx="1251">
                  <c:v>0.433</c:v>
                </c:pt>
                <c:pt idx="1252">
                  <c:v>0.54</c:v>
                </c:pt>
                <c:pt idx="1253">
                  <c:v>6.5000000000000002E-2</c:v>
                </c:pt>
                <c:pt idx="1254">
                  <c:v>1.49</c:v>
                </c:pt>
                <c:pt idx="1255">
                  <c:v>4.7640000000000002</c:v>
                </c:pt>
                <c:pt idx="1256">
                  <c:v>2.8250000000000002</c:v>
                </c:pt>
                <c:pt idx="1257">
                  <c:v>0.7</c:v>
                </c:pt>
                <c:pt idx="1258">
                  <c:v>0.502</c:v>
                </c:pt>
                <c:pt idx="1259">
                  <c:v>9.0999999999999998E-2</c:v>
                </c:pt>
                <c:pt idx="1260">
                  <c:v>8.1000000000000003E-2</c:v>
                </c:pt>
                <c:pt idx="1261">
                  <c:v>0.35</c:v>
                </c:pt>
                <c:pt idx="1262">
                  <c:v>0.17399999999999999</c:v>
                </c:pt>
                <c:pt idx="1263">
                  <c:v>0.153</c:v>
                </c:pt>
                <c:pt idx="1264">
                  <c:v>1.5860000000000001</c:v>
                </c:pt>
                <c:pt idx="1265">
                  <c:v>0.28799999999999998</c:v>
                </c:pt>
                <c:pt idx="1266">
                  <c:v>0.27100000000000002</c:v>
                </c:pt>
                <c:pt idx="1267">
                  <c:v>0</c:v>
                </c:pt>
                <c:pt idx="1268">
                  <c:v>0.73499999999999999</c:v>
                </c:pt>
                <c:pt idx="1269">
                  <c:v>5.2999999999999999E-2</c:v>
                </c:pt>
                <c:pt idx="1270">
                  <c:v>0.83299999999999996</c:v>
                </c:pt>
                <c:pt idx="1271">
                  <c:v>0.85099999999999998</c:v>
                </c:pt>
                <c:pt idx="1272">
                  <c:v>0.626</c:v>
                </c:pt>
                <c:pt idx="1273">
                  <c:v>0.67600000000000005</c:v>
                </c:pt>
                <c:pt idx="1274">
                  <c:v>0.504</c:v>
                </c:pt>
                <c:pt idx="1275">
                  <c:v>3.08</c:v>
                </c:pt>
                <c:pt idx="1276">
                  <c:v>0.63800000000000001</c:v>
                </c:pt>
                <c:pt idx="1277">
                  <c:v>0.09</c:v>
                </c:pt>
                <c:pt idx="1278">
                  <c:v>0.32</c:v>
                </c:pt>
                <c:pt idx="1279">
                  <c:v>8.1000000000000003E-2</c:v>
                </c:pt>
                <c:pt idx="1280">
                  <c:v>0</c:v>
                </c:pt>
                <c:pt idx="1281">
                  <c:v>1.7000000000000001E-2</c:v>
                </c:pt>
                <c:pt idx="1282">
                  <c:v>0</c:v>
                </c:pt>
                <c:pt idx="1283">
                  <c:v>0.26600000000000001</c:v>
                </c:pt>
                <c:pt idx="1284">
                  <c:v>0</c:v>
                </c:pt>
                <c:pt idx="1285">
                  <c:v>0.106</c:v>
                </c:pt>
                <c:pt idx="1286">
                  <c:v>0.71299999999999997</c:v>
                </c:pt>
                <c:pt idx="1287">
                  <c:v>0.61099999999999999</c:v>
                </c:pt>
                <c:pt idx="1288">
                  <c:v>0.61799999999999999</c:v>
                </c:pt>
                <c:pt idx="1289">
                  <c:v>1.7999999999999999E-2</c:v>
                </c:pt>
                <c:pt idx="1290">
                  <c:v>0.16900000000000001</c:v>
                </c:pt>
                <c:pt idx="1291">
                  <c:v>2.7E-2</c:v>
                </c:pt>
                <c:pt idx="1292">
                  <c:v>0.18099999999999999</c:v>
                </c:pt>
                <c:pt idx="1293">
                  <c:v>0.16500000000000001</c:v>
                </c:pt>
                <c:pt idx="1294">
                  <c:v>0.14799999999999999</c:v>
                </c:pt>
                <c:pt idx="1295">
                  <c:v>0.22600000000000001</c:v>
                </c:pt>
                <c:pt idx="1296">
                  <c:v>0</c:v>
                </c:pt>
                <c:pt idx="1297">
                  <c:v>0.218</c:v>
                </c:pt>
                <c:pt idx="1298">
                  <c:v>0</c:v>
                </c:pt>
                <c:pt idx="1299">
                  <c:v>0.317</c:v>
                </c:pt>
                <c:pt idx="1300">
                  <c:v>0.106</c:v>
                </c:pt>
                <c:pt idx="1301">
                  <c:v>3.5000000000000003E-2</c:v>
                </c:pt>
                <c:pt idx="1302">
                  <c:v>1.4E-2</c:v>
                </c:pt>
                <c:pt idx="1303">
                  <c:v>0.27200000000000002</c:v>
                </c:pt>
                <c:pt idx="1304">
                  <c:v>0.78800000000000003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0.09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0.112</c:v>
                </c:pt>
                <c:pt idx="1313">
                  <c:v>0</c:v>
                </c:pt>
                <c:pt idx="1314">
                  <c:v>0.32100000000000001</c:v>
                </c:pt>
                <c:pt idx="1315">
                  <c:v>3.6999999999999998E-2</c:v>
                </c:pt>
                <c:pt idx="1316">
                  <c:v>0</c:v>
                </c:pt>
                <c:pt idx="1317">
                  <c:v>0.312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5.2999999999999999E-2</c:v>
                </c:pt>
                <c:pt idx="1322">
                  <c:v>3.1E-2</c:v>
                </c:pt>
                <c:pt idx="1323">
                  <c:v>7.0000000000000001E-3</c:v>
                </c:pt>
                <c:pt idx="1324">
                  <c:v>0</c:v>
                </c:pt>
                <c:pt idx="1325">
                  <c:v>8.9999999999999993E-3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1.0999999999999999E-2</c:v>
                </c:pt>
                <c:pt idx="1330">
                  <c:v>0.16600000000000001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1.0999999999999999E-2</c:v>
                </c:pt>
                <c:pt idx="1337">
                  <c:v>4.2000000000000003E-2</c:v>
                </c:pt>
                <c:pt idx="1338">
                  <c:v>0</c:v>
                </c:pt>
                <c:pt idx="1339">
                  <c:v>0</c:v>
                </c:pt>
                <c:pt idx="1340">
                  <c:v>3.5999999999999997E-2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7.1999999999999995E-2</c:v>
                </c:pt>
                <c:pt idx="1345">
                  <c:v>0.14399999999999999</c:v>
                </c:pt>
                <c:pt idx="1346">
                  <c:v>3.5999999999999997E-2</c:v>
                </c:pt>
                <c:pt idx="1347">
                  <c:v>0</c:v>
                </c:pt>
                <c:pt idx="1348">
                  <c:v>0</c:v>
                </c:pt>
                <c:pt idx="1349">
                  <c:v>1.0999999999999999E-2</c:v>
                </c:pt>
                <c:pt idx="1350">
                  <c:v>0</c:v>
                </c:pt>
                <c:pt idx="1351">
                  <c:v>0</c:v>
                </c:pt>
                <c:pt idx="1352">
                  <c:v>1.4E-2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0.12</c:v>
                </c:pt>
                <c:pt idx="1368">
                  <c:v>0.77600000000000002</c:v>
                </c:pt>
                <c:pt idx="1369">
                  <c:v>0.36099999999999999</c:v>
                </c:pt>
                <c:pt idx="1370">
                  <c:v>7.3999999999999996E-2</c:v>
                </c:pt>
                <c:pt idx="1371">
                  <c:v>0.42499999999999999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2.6150000000000002</c:v>
                </c:pt>
                <c:pt idx="1383">
                  <c:v>0.80600000000000005</c:v>
                </c:pt>
                <c:pt idx="1384">
                  <c:v>0.309</c:v>
                </c:pt>
                <c:pt idx="1385">
                  <c:v>2.8180000000000001</c:v>
                </c:pt>
                <c:pt idx="1386">
                  <c:v>5.5E-2</c:v>
                </c:pt>
                <c:pt idx="1387">
                  <c:v>0.16800000000000001</c:v>
                </c:pt>
                <c:pt idx="1388">
                  <c:v>0.52600000000000002</c:v>
                </c:pt>
                <c:pt idx="1389">
                  <c:v>9.9000000000000005E-2</c:v>
                </c:pt>
                <c:pt idx="1390">
                  <c:v>0.246</c:v>
                </c:pt>
                <c:pt idx="1391">
                  <c:v>0</c:v>
                </c:pt>
                <c:pt idx="1392">
                  <c:v>0</c:v>
                </c:pt>
                <c:pt idx="1393">
                  <c:v>0.17199999999999999</c:v>
                </c:pt>
                <c:pt idx="1394">
                  <c:v>1.8839999999999999</c:v>
                </c:pt>
                <c:pt idx="1395">
                  <c:v>4.2000000000000003E-2</c:v>
                </c:pt>
                <c:pt idx="1396">
                  <c:v>0</c:v>
                </c:pt>
                <c:pt idx="1397">
                  <c:v>0</c:v>
                </c:pt>
                <c:pt idx="1398">
                  <c:v>0.39900000000000002</c:v>
                </c:pt>
                <c:pt idx="1399">
                  <c:v>1.506</c:v>
                </c:pt>
                <c:pt idx="1400">
                  <c:v>6.0000000000000001E-3</c:v>
                </c:pt>
                <c:pt idx="1401">
                  <c:v>0.33200000000000002</c:v>
                </c:pt>
                <c:pt idx="1402">
                  <c:v>0.222</c:v>
                </c:pt>
                <c:pt idx="1403">
                  <c:v>1.0489999999999999</c:v>
                </c:pt>
                <c:pt idx="1404">
                  <c:v>1.8129999999999999</c:v>
                </c:pt>
                <c:pt idx="1405">
                  <c:v>0.58499999999999996</c:v>
                </c:pt>
                <c:pt idx="1406">
                  <c:v>0.13600000000000001</c:v>
                </c:pt>
                <c:pt idx="1407">
                  <c:v>1.3180000000000001</c:v>
                </c:pt>
                <c:pt idx="1408">
                  <c:v>8.1000000000000003E-2</c:v>
                </c:pt>
                <c:pt idx="1409">
                  <c:v>3.1E-2</c:v>
                </c:pt>
                <c:pt idx="1410">
                  <c:v>0.152</c:v>
                </c:pt>
                <c:pt idx="1411">
                  <c:v>0</c:v>
                </c:pt>
                <c:pt idx="1412">
                  <c:v>0</c:v>
                </c:pt>
                <c:pt idx="1413">
                  <c:v>0.51300000000000001</c:v>
                </c:pt>
                <c:pt idx="1414">
                  <c:v>0</c:v>
                </c:pt>
                <c:pt idx="1415">
                  <c:v>0.47199999999999998</c:v>
                </c:pt>
                <c:pt idx="1416">
                  <c:v>0</c:v>
                </c:pt>
                <c:pt idx="1417">
                  <c:v>0.47899999999999998</c:v>
                </c:pt>
                <c:pt idx="1418">
                  <c:v>0.69899999999999995</c:v>
                </c:pt>
                <c:pt idx="1419">
                  <c:v>0.60199999999999998</c:v>
                </c:pt>
                <c:pt idx="1420">
                  <c:v>0</c:v>
                </c:pt>
                <c:pt idx="1421">
                  <c:v>0.45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0.46899999999999997</c:v>
                </c:pt>
                <c:pt idx="1426">
                  <c:v>0.44900000000000001</c:v>
                </c:pt>
                <c:pt idx="1427">
                  <c:v>5.609</c:v>
                </c:pt>
                <c:pt idx="1428">
                  <c:v>6.7329999999999997</c:v>
                </c:pt>
                <c:pt idx="1429">
                  <c:v>16.530999999999999</c:v>
                </c:pt>
                <c:pt idx="1430">
                  <c:v>10.455</c:v>
                </c:pt>
                <c:pt idx="1431">
                  <c:v>30.884</c:v>
                </c:pt>
                <c:pt idx="1432">
                  <c:v>0.96599999999999997</c:v>
                </c:pt>
                <c:pt idx="1433">
                  <c:v>2.2080000000000002</c:v>
                </c:pt>
                <c:pt idx="1434">
                  <c:v>0.85199999999999998</c:v>
                </c:pt>
                <c:pt idx="1435">
                  <c:v>0.84699999999999998</c:v>
                </c:pt>
                <c:pt idx="1436">
                  <c:v>10.944000000000001</c:v>
                </c:pt>
                <c:pt idx="1437">
                  <c:v>36.058</c:v>
                </c:pt>
                <c:pt idx="1438">
                  <c:v>14.066000000000001</c:v>
                </c:pt>
                <c:pt idx="1439">
                  <c:v>4.6310000000000002</c:v>
                </c:pt>
                <c:pt idx="1440">
                  <c:v>0.40899999999999997</c:v>
                </c:pt>
                <c:pt idx="1441">
                  <c:v>0.31</c:v>
                </c:pt>
                <c:pt idx="1442">
                  <c:v>0.09</c:v>
                </c:pt>
                <c:pt idx="1443">
                  <c:v>1.669</c:v>
                </c:pt>
                <c:pt idx="1444">
                  <c:v>1.9970000000000001</c:v>
                </c:pt>
                <c:pt idx="1445">
                  <c:v>10.446999999999999</c:v>
                </c:pt>
                <c:pt idx="1446">
                  <c:v>13.073</c:v>
                </c:pt>
                <c:pt idx="1447">
                  <c:v>4.351</c:v>
                </c:pt>
                <c:pt idx="1448">
                  <c:v>3.391</c:v>
                </c:pt>
                <c:pt idx="1449">
                  <c:v>0.19600000000000001</c:v>
                </c:pt>
                <c:pt idx="1450">
                  <c:v>1.3720000000000001</c:v>
                </c:pt>
                <c:pt idx="1451">
                  <c:v>1.2130000000000001</c:v>
                </c:pt>
                <c:pt idx="1452">
                  <c:v>1.52</c:v>
                </c:pt>
                <c:pt idx="1453">
                  <c:v>0.90700000000000003</c:v>
                </c:pt>
                <c:pt idx="1454">
                  <c:v>0.58099999999999996</c:v>
                </c:pt>
                <c:pt idx="1455">
                  <c:v>0.33500000000000002</c:v>
                </c:pt>
                <c:pt idx="1456">
                  <c:v>0.37</c:v>
                </c:pt>
                <c:pt idx="1457">
                  <c:v>2.3E-2</c:v>
                </c:pt>
                <c:pt idx="1458">
                  <c:v>0.40400000000000003</c:v>
                </c:pt>
                <c:pt idx="1459">
                  <c:v>0</c:v>
                </c:pt>
                <c:pt idx="1460">
                  <c:v>0.29099999999999998</c:v>
                </c:pt>
                <c:pt idx="1461">
                  <c:v>2.3519999999999999</c:v>
                </c:pt>
                <c:pt idx="1462">
                  <c:v>0.89500000000000002</c:v>
                </c:pt>
                <c:pt idx="1463">
                  <c:v>1.1060000000000001</c:v>
                </c:pt>
                <c:pt idx="1464">
                  <c:v>0.154</c:v>
                </c:pt>
                <c:pt idx="1465">
                  <c:v>0</c:v>
                </c:pt>
                <c:pt idx="1466">
                  <c:v>0.12</c:v>
                </c:pt>
                <c:pt idx="1467">
                  <c:v>0.94699999999999995</c:v>
                </c:pt>
                <c:pt idx="1468">
                  <c:v>1.1559999999999999</c:v>
                </c:pt>
                <c:pt idx="1469">
                  <c:v>1.3320000000000001</c:v>
                </c:pt>
                <c:pt idx="1470">
                  <c:v>0.34100000000000003</c:v>
                </c:pt>
                <c:pt idx="1471">
                  <c:v>0.33700000000000002</c:v>
                </c:pt>
                <c:pt idx="1472">
                  <c:v>0.15</c:v>
                </c:pt>
                <c:pt idx="1473">
                  <c:v>2.4169999999999998</c:v>
                </c:pt>
                <c:pt idx="1474">
                  <c:v>8.6829999999999998</c:v>
                </c:pt>
                <c:pt idx="1475">
                  <c:v>3.0550000000000002</c:v>
                </c:pt>
                <c:pt idx="1476">
                  <c:v>0.82699999999999996</c:v>
                </c:pt>
                <c:pt idx="1477">
                  <c:v>6.5000000000000002E-2</c:v>
                </c:pt>
                <c:pt idx="1478">
                  <c:v>0.39300000000000002</c:v>
                </c:pt>
                <c:pt idx="1479">
                  <c:v>0.71599999999999997</c:v>
                </c:pt>
                <c:pt idx="1480">
                  <c:v>0.57799999999999996</c:v>
                </c:pt>
                <c:pt idx="1481">
                  <c:v>4.742</c:v>
                </c:pt>
                <c:pt idx="1482">
                  <c:v>0.59599999999999997</c:v>
                </c:pt>
                <c:pt idx="1483">
                  <c:v>0.41799999999999998</c:v>
                </c:pt>
                <c:pt idx="1484">
                  <c:v>1.492</c:v>
                </c:pt>
                <c:pt idx="1485">
                  <c:v>4.8890000000000002</c:v>
                </c:pt>
                <c:pt idx="1486">
                  <c:v>0.99399999999999999</c:v>
                </c:pt>
                <c:pt idx="1487">
                  <c:v>9.0969999999999995</c:v>
                </c:pt>
                <c:pt idx="1488">
                  <c:v>4.5220000000000002</c:v>
                </c:pt>
                <c:pt idx="1489">
                  <c:v>0.182</c:v>
                </c:pt>
                <c:pt idx="1490">
                  <c:v>0.32600000000000001</c:v>
                </c:pt>
                <c:pt idx="1491">
                  <c:v>0</c:v>
                </c:pt>
                <c:pt idx="1492">
                  <c:v>0</c:v>
                </c:pt>
                <c:pt idx="1493">
                  <c:v>1.4999999999999999E-2</c:v>
                </c:pt>
                <c:pt idx="1494">
                  <c:v>0</c:v>
                </c:pt>
                <c:pt idx="1495">
                  <c:v>1.008</c:v>
                </c:pt>
                <c:pt idx="1496">
                  <c:v>1.966</c:v>
                </c:pt>
                <c:pt idx="1497">
                  <c:v>0</c:v>
                </c:pt>
                <c:pt idx="1498">
                  <c:v>0</c:v>
                </c:pt>
                <c:pt idx="1499">
                  <c:v>1.2190000000000001</c:v>
                </c:pt>
                <c:pt idx="1500">
                  <c:v>3.4969999999999999</c:v>
                </c:pt>
                <c:pt idx="1501">
                  <c:v>6.1879999999999997</c:v>
                </c:pt>
                <c:pt idx="1502">
                  <c:v>5.0620000000000003</c:v>
                </c:pt>
                <c:pt idx="1503">
                  <c:v>0.69099999999999995</c:v>
                </c:pt>
                <c:pt idx="1504">
                  <c:v>0.80500000000000005</c:v>
                </c:pt>
                <c:pt idx="1505">
                  <c:v>8.1000000000000003E-2</c:v>
                </c:pt>
                <c:pt idx="1506">
                  <c:v>2.0350000000000001</c:v>
                </c:pt>
                <c:pt idx="1507">
                  <c:v>0.63900000000000001</c:v>
                </c:pt>
                <c:pt idx="1508">
                  <c:v>0.80600000000000005</c:v>
                </c:pt>
                <c:pt idx="1509">
                  <c:v>0</c:v>
                </c:pt>
                <c:pt idx="1510">
                  <c:v>5.0999999999999997E-2</c:v>
                </c:pt>
                <c:pt idx="1511">
                  <c:v>0.182</c:v>
                </c:pt>
                <c:pt idx="1512">
                  <c:v>4.3999999999999997E-2</c:v>
                </c:pt>
                <c:pt idx="1513">
                  <c:v>0.158</c:v>
                </c:pt>
                <c:pt idx="1514">
                  <c:v>2.1999999999999999E-2</c:v>
                </c:pt>
                <c:pt idx="1515">
                  <c:v>1.6519999999999999</c:v>
                </c:pt>
                <c:pt idx="1516">
                  <c:v>1.867</c:v>
                </c:pt>
                <c:pt idx="1517">
                  <c:v>0.95499999999999996</c:v>
                </c:pt>
                <c:pt idx="1518">
                  <c:v>1.6240000000000001</c:v>
                </c:pt>
                <c:pt idx="1519">
                  <c:v>0.28100000000000003</c:v>
                </c:pt>
                <c:pt idx="1520">
                  <c:v>0.54400000000000004</c:v>
                </c:pt>
                <c:pt idx="1521">
                  <c:v>11.061</c:v>
                </c:pt>
                <c:pt idx="1522">
                  <c:v>3.9590000000000001</c:v>
                </c:pt>
                <c:pt idx="1523">
                  <c:v>0.39800000000000002</c:v>
                </c:pt>
                <c:pt idx="1524">
                  <c:v>0.38500000000000001</c:v>
                </c:pt>
                <c:pt idx="1525">
                  <c:v>4.3849999999999998</c:v>
                </c:pt>
                <c:pt idx="1526">
                  <c:v>2.6840000000000002</c:v>
                </c:pt>
                <c:pt idx="1527">
                  <c:v>0.34</c:v>
                </c:pt>
                <c:pt idx="1528">
                  <c:v>1.95</c:v>
                </c:pt>
                <c:pt idx="1529">
                  <c:v>2.5529999999999999</c:v>
                </c:pt>
                <c:pt idx="1530">
                  <c:v>7.5650000000000004</c:v>
                </c:pt>
                <c:pt idx="1531">
                  <c:v>9.1549999999999994</c:v>
                </c:pt>
                <c:pt idx="1532">
                  <c:v>5.3150000000000004</c:v>
                </c:pt>
                <c:pt idx="1533">
                  <c:v>2.0390000000000001</c:v>
                </c:pt>
                <c:pt idx="1534">
                  <c:v>6.0250000000000004</c:v>
                </c:pt>
                <c:pt idx="1535">
                  <c:v>17.446999999999999</c:v>
                </c:pt>
                <c:pt idx="1536">
                  <c:v>4.758</c:v>
                </c:pt>
                <c:pt idx="1537">
                  <c:v>3.0950000000000002</c:v>
                </c:pt>
                <c:pt idx="1538">
                  <c:v>10.331</c:v>
                </c:pt>
                <c:pt idx="1539">
                  <c:v>8.1460000000000008</c:v>
                </c:pt>
                <c:pt idx="1540">
                  <c:v>5.3949999999999996</c:v>
                </c:pt>
                <c:pt idx="1541">
                  <c:v>13.815</c:v>
                </c:pt>
                <c:pt idx="1542">
                  <c:v>9.4079999999999995</c:v>
                </c:pt>
                <c:pt idx="1543">
                  <c:v>2.4020000000000001</c:v>
                </c:pt>
                <c:pt idx="1544">
                  <c:v>9.1829999999999998</c:v>
                </c:pt>
                <c:pt idx="1545">
                  <c:v>9.0220000000000002</c:v>
                </c:pt>
                <c:pt idx="1546">
                  <c:v>4.7759999999999998</c:v>
                </c:pt>
                <c:pt idx="1547">
                  <c:v>9.6630000000000003</c:v>
                </c:pt>
                <c:pt idx="1548">
                  <c:v>13.882</c:v>
                </c:pt>
                <c:pt idx="1549">
                  <c:v>4.202</c:v>
                </c:pt>
                <c:pt idx="1550">
                  <c:v>1.133</c:v>
                </c:pt>
                <c:pt idx="1551">
                  <c:v>2.677</c:v>
                </c:pt>
                <c:pt idx="1552">
                  <c:v>4.38</c:v>
                </c:pt>
                <c:pt idx="1553">
                  <c:v>5.2169999999999996</c:v>
                </c:pt>
                <c:pt idx="1554">
                  <c:v>8.9600000000000009</c:v>
                </c:pt>
                <c:pt idx="1555">
                  <c:v>19.311</c:v>
                </c:pt>
                <c:pt idx="1556">
                  <c:v>11.353</c:v>
                </c:pt>
                <c:pt idx="1557">
                  <c:v>9.1839999999999993</c:v>
                </c:pt>
                <c:pt idx="1558">
                  <c:v>15.997</c:v>
                </c:pt>
                <c:pt idx="1559">
                  <c:v>14.298999999999999</c:v>
                </c:pt>
                <c:pt idx="1560">
                  <c:v>2.23</c:v>
                </c:pt>
                <c:pt idx="1561">
                  <c:v>2.3220000000000001</c:v>
                </c:pt>
                <c:pt idx="1562">
                  <c:v>13.74</c:v>
                </c:pt>
                <c:pt idx="1563">
                  <c:v>1.871</c:v>
                </c:pt>
                <c:pt idx="1564">
                  <c:v>0.98299999999999998</c:v>
                </c:pt>
                <c:pt idx="1565">
                  <c:v>1.91</c:v>
                </c:pt>
                <c:pt idx="1566">
                  <c:v>2.0579999999999998</c:v>
                </c:pt>
                <c:pt idx="1567">
                  <c:v>0.48</c:v>
                </c:pt>
                <c:pt idx="1568">
                  <c:v>0.46200000000000002</c:v>
                </c:pt>
                <c:pt idx="1569">
                  <c:v>1.006</c:v>
                </c:pt>
                <c:pt idx="1570">
                  <c:v>0.88100000000000001</c:v>
                </c:pt>
                <c:pt idx="1571">
                  <c:v>2.194</c:v>
                </c:pt>
                <c:pt idx="1572">
                  <c:v>1.694</c:v>
                </c:pt>
                <c:pt idx="1573">
                  <c:v>7.891</c:v>
                </c:pt>
                <c:pt idx="1574">
                  <c:v>5.7030000000000003</c:v>
                </c:pt>
                <c:pt idx="1575">
                  <c:v>2.1259999999999999</c:v>
                </c:pt>
                <c:pt idx="1576">
                  <c:v>0.86899999999999999</c:v>
                </c:pt>
                <c:pt idx="1577">
                  <c:v>1.63</c:v>
                </c:pt>
                <c:pt idx="1578">
                  <c:v>13.760999999999999</c:v>
                </c:pt>
                <c:pt idx="1579">
                  <c:v>2.5339999999999998</c:v>
                </c:pt>
                <c:pt idx="1580">
                  <c:v>3.81</c:v>
                </c:pt>
                <c:pt idx="1581">
                  <c:v>1.901</c:v>
                </c:pt>
                <c:pt idx="1582">
                  <c:v>5.7220000000000004</c:v>
                </c:pt>
                <c:pt idx="1583">
                  <c:v>2.31</c:v>
                </c:pt>
                <c:pt idx="1584">
                  <c:v>2.4009999999999998</c:v>
                </c:pt>
                <c:pt idx="1585">
                  <c:v>2.605</c:v>
                </c:pt>
                <c:pt idx="1586">
                  <c:v>1.2430000000000001</c:v>
                </c:pt>
                <c:pt idx="1587">
                  <c:v>0.5</c:v>
                </c:pt>
                <c:pt idx="1588">
                  <c:v>1.536</c:v>
                </c:pt>
                <c:pt idx="1589">
                  <c:v>7.8410000000000002</c:v>
                </c:pt>
                <c:pt idx="1590">
                  <c:v>8.7430000000000003</c:v>
                </c:pt>
                <c:pt idx="1591">
                  <c:v>19.446000000000002</c:v>
                </c:pt>
                <c:pt idx="1592">
                  <c:v>5.9160000000000004</c:v>
                </c:pt>
                <c:pt idx="1593">
                  <c:v>4.0019999999999998</c:v>
                </c:pt>
                <c:pt idx="1594">
                  <c:v>7.0410000000000004</c:v>
                </c:pt>
                <c:pt idx="1595">
                  <c:v>1.3089999999999999</c:v>
                </c:pt>
                <c:pt idx="1596">
                  <c:v>0.60899999999999999</c:v>
                </c:pt>
                <c:pt idx="1597">
                  <c:v>0.93600000000000005</c:v>
                </c:pt>
                <c:pt idx="1598">
                  <c:v>0.57699999999999996</c:v>
                </c:pt>
                <c:pt idx="1599">
                  <c:v>2.1230000000000002</c:v>
                </c:pt>
                <c:pt idx="1600">
                  <c:v>8.7520000000000007</c:v>
                </c:pt>
                <c:pt idx="1601">
                  <c:v>4.1100000000000003</c:v>
                </c:pt>
                <c:pt idx="1602">
                  <c:v>4.54</c:v>
                </c:pt>
                <c:pt idx="1603">
                  <c:v>0.29899999999999999</c:v>
                </c:pt>
                <c:pt idx="1604">
                  <c:v>0.39500000000000002</c:v>
                </c:pt>
                <c:pt idx="1605">
                  <c:v>0.505</c:v>
                </c:pt>
                <c:pt idx="1606">
                  <c:v>0.14099999999999999</c:v>
                </c:pt>
                <c:pt idx="1607">
                  <c:v>0.12</c:v>
                </c:pt>
                <c:pt idx="1608">
                  <c:v>0.63500000000000001</c:v>
                </c:pt>
                <c:pt idx="1609">
                  <c:v>4.718</c:v>
                </c:pt>
                <c:pt idx="1610">
                  <c:v>3.286</c:v>
                </c:pt>
                <c:pt idx="1611">
                  <c:v>6.5170000000000003</c:v>
                </c:pt>
                <c:pt idx="1612">
                  <c:v>0.65500000000000003</c:v>
                </c:pt>
                <c:pt idx="1613">
                  <c:v>2.3769999999999998</c:v>
                </c:pt>
                <c:pt idx="1614">
                  <c:v>5.0000000000000001E-3</c:v>
                </c:pt>
                <c:pt idx="1615">
                  <c:v>0.497</c:v>
                </c:pt>
                <c:pt idx="1616">
                  <c:v>0</c:v>
                </c:pt>
                <c:pt idx="1617">
                  <c:v>0</c:v>
                </c:pt>
                <c:pt idx="1618">
                  <c:v>0.44500000000000001</c:v>
                </c:pt>
                <c:pt idx="1619">
                  <c:v>0.63200000000000001</c:v>
                </c:pt>
                <c:pt idx="1620">
                  <c:v>3.3119999999999998</c:v>
                </c:pt>
                <c:pt idx="1621">
                  <c:v>0.48399999999999999</c:v>
                </c:pt>
                <c:pt idx="1622">
                  <c:v>0.17799999999999999</c:v>
                </c:pt>
                <c:pt idx="1623">
                  <c:v>0.161</c:v>
                </c:pt>
                <c:pt idx="1624">
                  <c:v>4.8000000000000001E-2</c:v>
                </c:pt>
                <c:pt idx="1625">
                  <c:v>0.33800000000000002</c:v>
                </c:pt>
                <c:pt idx="1626">
                  <c:v>0.14499999999999999</c:v>
                </c:pt>
                <c:pt idx="1627">
                  <c:v>0.85799999999999998</c:v>
                </c:pt>
                <c:pt idx="1628">
                  <c:v>0.74199999999999999</c:v>
                </c:pt>
                <c:pt idx="1629">
                  <c:v>0.54400000000000004</c:v>
                </c:pt>
                <c:pt idx="1630">
                  <c:v>3.1320000000000001</c:v>
                </c:pt>
                <c:pt idx="1631">
                  <c:v>0.35099999999999998</c:v>
                </c:pt>
                <c:pt idx="1632">
                  <c:v>2.1999999999999999E-2</c:v>
                </c:pt>
                <c:pt idx="1633">
                  <c:v>0.63100000000000001</c:v>
                </c:pt>
                <c:pt idx="1634">
                  <c:v>1.222</c:v>
                </c:pt>
                <c:pt idx="1635">
                  <c:v>0.39300000000000002</c:v>
                </c:pt>
                <c:pt idx="1636">
                  <c:v>0.16200000000000001</c:v>
                </c:pt>
                <c:pt idx="1637">
                  <c:v>0.14199999999999999</c:v>
                </c:pt>
                <c:pt idx="1638">
                  <c:v>6.0000000000000001E-3</c:v>
                </c:pt>
                <c:pt idx="1639">
                  <c:v>4.8000000000000001E-2</c:v>
                </c:pt>
                <c:pt idx="1640">
                  <c:v>0.14299999999999999</c:v>
                </c:pt>
                <c:pt idx="1641">
                  <c:v>3.2000000000000001E-2</c:v>
                </c:pt>
                <c:pt idx="1642">
                  <c:v>8.6999999999999994E-2</c:v>
                </c:pt>
                <c:pt idx="1643">
                  <c:v>1.179</c:v>
                </c:pt>
                <c:pt idx="1644">
                  <c:v>5.8650000000000002</c:v>
                </c:pt>
                <c:pt idx="1645">
                  <c:v>0.22700000000000001</c:v>
                </c:pt>
                <c:pt idx="1646">
                  <c:v>1.5009999999999999</c:v>
                </c:pt>
                <c:pt idx="1647">
                  <c:v>0.55200000000000005</c:v>
                </c:pt>
                <c:pt idx="1648">
                  <c:v>0.433</c:v>
                </c:pt>
                <c:pt idx="1649">
                  <c:v>0.32700000000000001</c:v>
                </c:pt>
                <c:pt idx="1650">
                  <c:v>2.0249999999999999</c:v>
                </c:pt>
                <c:pt idx="1651">
                  <c:v>0.51</c:v>
                </c:pt>
                <c:pt idx="1652">
                  <c:v>1.333</c:v>
                </c:pt>
                <c:pt idx="1653">
                  <c:v>1.5209999999999999</c:v>
                </c:pt>
                <c:pt idx="1654">
                  <c:v>0.13</c:v>
                </c:pt>
                <c:pt idx="1655">
                  <c:v>9.1999999999999998E-2</c:v>
                </c:pt>
                <c:pt idx="1656">
                  <c:v>0.03</c:v>
                </c:pt>
                <c:pt idx="1657">
                  <c:v>0.70499999999999996</c:v>
                </c:pt>
                <c:pt idx="1658">
                  <c:v>0.52700000000000002</c:v>
                </c:pt>
                <c:pt idx="1659">
                  <c:v>0.86499999999999999</c:v>
                </c:pt>
                <c:pt idx="1660">
                  <c:v>0.48099999999999998</c:v>
                </c:pt>
                <c:pt idx="1661">
                  <c:v>0.84599999999999997</c:v>
                </c:pt>
                <c:pt idx="1662">
                  <c:v>1.0249999999999999</c:v>
                </c:pt>
                <c:pt idx="1663">
                  <c:v>0.121</c:v>
                </c:pt>
                <c:pt idx="1664">
                  <c:v>0.20399999999999999</c:v>
                </c:pt>
                <c:pt idx="1665">
                  <c:v>0.33700000000000002</c:v>
                </c:pt>
                <c:pt idx="1666">
                  <c:v>0.127</c:v>
                </c:pt>
                <c:pt idx="1667">
                  <c:v>0.59199999999999997</c:v>
                </c:pt>
                <c:pt idx="1668">
                  <c:v>0</c:v>
                </c:pt>
                <c:pt idx="1669">
                  <c:v>8.9999999999999993E-3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0.122</c:v>
                </c:pt>
                <c:pt idx="1674">
                  <c:v>0</c:v>
                </c:pt>
                <c:pt idx="1675">
                  <c:v>6.0999999999999999E-2</c:v>
                </c:pt>
                <c:pt idx="1676">
                  <c:v>3.5999999999999997E-2</c:v>
                </c:pt>
                <c:pt idx="1677">
                  <c:v>0</c:v>
                </c:pt>
                <c:pt idx="1678">
                  <c:v>5.6000000000000001E-2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0.21299999999999999</c:v>
                </c:pt>
                <c:pt idx="1687">
                  <c:v>0.248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0.73299999999999998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2E-3</c:v>
                </c:pt>
                <c:pt idx="1699">
                  <c:v>3.0000000000000001E-3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6.0000000000000001E-3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0.62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0.48</c:v>
                </c:pt>
                <c:pt idx="1722">
                  <c:v>5.2830000000000004</c:v>
                </c:pt>
                <c:pt idx="1723">
                  <c:v>2.4129999999999998</c:v>
                </c:pt>
                <c:pt idx="1724">
                  <c:v>0.25700000000000001</c:v>
                </c:pt>
                <c:pt idx="1725">
                  <c:v>0.252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1.2999999999999999E-2</c:v>
                </c:pt>
                <c:pt idx="1729">
                  <c:v>6.8000000000000005E-2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0.64800000000000002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1.276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0.312</c:v>
                </c:pt>
                <c:pt idx="1744">
                  <c:v>0</c:v>
                </c:pt>
                <c:pt idx="1745">
                  <c:v>0.42499999999999999</c:v>
                </c:pt>
                <c:pt idx="1746">
                  <c:v>8.2000000000000003E-2</c:v>
                </c:pt>
                <c:pt idx="1747">
                  <c:v>0.20100000000000001</c:v>
                </c:pt>
                <c:pt idx="1748">
                  <c:v>1.95</c:v>
                </c:pt>
                <c:pt idx="1749">
                  <c:v>1.468</c:v>
                </c:pt>
                <c:pt idx="1750">
                  <c:v>0.17100000000000001</c:v>
                </c:pt>
                <c:pt idx="1751">
                  <c:v>0.45200000000000001</c:v>
                </c:pt>
                <c:pt idx="1752">
                  <c:v>0.16</c:v>
                </c:pt>
                <c:pt idx="1753">
                  <c:v>0.27200000000000002</c:v>
                </c:pt>
                <c:pt idx="1754">
                  <c:v>2.6030000000000002</c:v>
                </c:pt>
                <c:pt idx="1755">
                  <c:v>3.306</c:v>
                </c:pt>
                <c:pt idx="1756">
                  <c:v>2.9039999999999999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0.159</c:v>
                </c:pt>
                <c:pt idx="1767">
                  <c:v>0.94199999999999995</c:v>
                </c:pt>
                <c:pt idx="1768">
                  <c:v>2.0579999999999998</c:v>
                </c:pt>
                <c:pt idx="1769">
                  <c:v>2.2999999999999998</c:v>
                </c:pt>
                <c:pt idx="1770">
                  <c:v>8.0879999999999992</c:v>
                </c:pt>
                <c:pt idx="1771">
                  <c:v>3.6429999999999998</c:v>
                </c:pt>
                <c:pt idx="1772">
                  <c:v>0</c:v>
                </c:pt>
                <c:pt idx="1773">
                  <c:v>0.151</c:v>
                </c:pt>
                <c:pt idx="1774">
                  <c:v>0</c:v>
                </c:pt>
                <c:pt idx="1775">
                  <c:v>0.107</c:v>
                </c:pt>
                <c:pt idx="1776">
                  <c:v>0</c:v>
                </c:pt>
                <c:pt idx="1777">
                  <c:v>1.0109999999999999</c:v>
                </c:pt>
                <c:pt idx="1778">
                  <c:v>18.111000000000001</c:v>
                </c:pt>
                <c:pt idx="1779">
                  <c:v>0.48299999999999998</c:v>
                </c:pt>
                <c:pt idx="1780">
                  <c:v>0.42599999999999999</c:v>
                </c:pt>
                <c:pt idx="1781">
                  <c:v>0</c:v>
                </c:pt>
                <c:pt idx="1782">
                  <c:v>0</c:v>
                </c:pt>
                <c:pt idx="1783">
                  <c:v>1.0129999999999999</c:v>
                </c:pt>
                <c:pt idx="1784">
                  <c:v>0.52900000000000003</c:v>
                </c:pt>
                <c:pt idx="1785">
                  <c:v>3.9E-2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0.20200000000000001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5.4180000000000001</c:v>
                </c:pt>
                <c:pt idx="1799">
                  <c:v>16.103999999999999</c:v>
                </c:pt>
                <c:pt idx="1800">
                  <c:v>3.8610000000000002</c:v>
                </c:pt>
                <c:pt idx="1801">
                  <c:v>1.1950000000000001</c:v>
                </c:pt>
                <c:pt idx="1802">
                  <c:v>5.2850000000000001</c:v>
                </c:pt>
                <c:pt idx="1803">
                  <c:v>5.8339999999999996</c:v>
                </c:pt>
                <c:pt idx="1804">
                  <c:v>1.073</c:v>
                </c:pt>
                <c:pt idx="1805">
                  <c:v>0.186</c:v>
                </c:pt>
                <c:pt idx="1806">
                  <c:v>4.8319999999999999</c:v>
                </c:pt>
                <c:pt idx="1807">
                  <c:v>11.422000000000001</c:v>
                </c:pt>
                <c:pt idx="1808">
                  <c:v>1.6419999999999999</c:v>
                </c:pt>
                <c:pt idx="1809">
                  <c:v>6.7709999999999999</c:v>
                </c:pt>
                <c:pt idx="1810">
                  <c:v>16.984000000000002</c:v>
                </c:pt>
                <c:pt idx="1811">
                  <c:v>9.0739999999999998</c:v>
                </c:pt>
                <c:pt idx="1812">
                  <c:v>2.077</c:v>
                </c:pt>
                <c:pt idx="1813">
                  <c:v>16.256</c:v>
                </c:pt>
                <c:pt idx="1814">
                  <c:v>3.6949999999999998</c:v>
                </c:pt>
                <c:pt idx="1815">
                  <c:v>24.032</c:v>
                </c:pt>
                <c:pt idx="1816">
                  <c:v>23.175000000000001</c:v>
                </c:pt>
                <c:pt idx="1817">
                  <c:v>35.619999999999997</c:v>
                </c:pt>
                <c:pt idx="1818">
                  <c:v>5.4649999999999999</c:v>
                </c:pt>
                <c:pt idx="1819">
                  <c:v>14.108000000000001</c:v>
                </c:pt>
                <c:pt idx="1820">
                  <c:v>19.782</c:v>
                </c:pt>
                <c:pt idx="1821">
                  <c:v>3.831</c:v>
                </c:pt>
                <c:pt idx="1822">
                  <c:v>4.8650000000000002</c:v>
                </c:pt>
                <c:pt idx="1823">
                  <c:v>4.0949999999999998</c:v>
                </c:pt>
                <c:pt idx="1824">
                  <c:v>3.1230000000000002</c:v>
                </c:pt>
                <c:pt idx="1825">
                  <c:v>0</c:v>
                </c:pt>
                <c:pt idx="1826">
                  <c:v>4.4649999999999999</c:v>
                </c:pt>
                <c:pt idx="1827">
                  <c:v>1.0620000000000001</c:v>
                </c:pt>
                <c:pt idx="1828">
                  <c:v>4.5389999999999997</c:v>
                </c:pt>
                <c:pt idx="1829">
                  <c:v>2.839</c:v>
                </c:pt>
                <c:pt idx="1830">
                  <c:v>0.45200000000000001</c:v>
                </c:pt>
                <c:pt idx="1831">
                  <c:v>2.2160000000000002</c:v>
                </c:pt>
                <c:pt idx="1832">
                  <c:v>0.26400000000000001</c:v>
                </c:pt>
                <c:pt idx="1833">
                  <c:v>5.0999999999999997E-2</c:v>
                </c:pt>
                <c:pt idx="1834">
                  <c:v>0.48199999999999998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0.38</c:v>
                </c:pt>
                <c:pt idx="1840">
                  <c:v>0.63500000000000001</c:v>
                </c:pt>
                <c:pt idx="1841">
                  <c:v>0.20599999999999999</c:v>
                </c:pt>
                <c:pt idx="1842">
                  <c:v>5.7000000000000002E-2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8.1000000000000003E-2</c:v>
                </c:pt>
                <c:pt idx="1847">
                  <c:v>0.11600000000000001</c:v>
                </c:pt>
                <c:pt idx="1848">
                  <c:v>0.95599999999999996</c:v>
                </c:pt>
                <c:pt idx="1849">
                  <c:v>0.49099999999999999</c:v>
                </c:pt>
                <c:pt idx="1850">
                  <c:v>0.69199999999999995</c:v>
                </c:pt>
                <c:pt idx="1851">
                  <c:v>9.1999999999999998E-2</c:v>
                </c:pt>
                <c:pt idx="1852">
                  <c:v>0.33200000000000002</c:v>
                </c:pt>
                <c:pt idx="1853">
                  <c:v>1.2999999999999999E-2</c:v>
                </c:pt>
                <c:pt idx="1854">
                  <c:v>0</c:v>
                </c:pt>
                <c:pt idx="1855">
                  <c:v>0</c:v>
                </c:pt>
                <c:pt idx="1856">
                  <c:v>0.20599999999999999</c:v>
                </c:pt>
                <c:pt idx="1857">
                  <c:v>2.0089999999999999</c:v>
                </c:pt>
                <c:pt idx="1858">
                  <c:v>0</c:v>
                </c:pt>
                <c:pt idx="1859">
                  <c:v>0.71599999999999997</c:v>
                </c:pt>
                <c:pt idx="1860">
                  <c:v>0</c:v>
                </c:pt>
                <c:pt idx="1861">
                  <c:v>0.17100000000000001</c:v>
                </c:pt>
                <c:pt idx="1862">
                  <c:v>0.97799999999999998</c:v>
                </c:pt>
                <c:pt idx="1863">
                  <c:v>0</c:v>
                </c:pt>
                <c:pt idx="1864">
                  <c:v>1.4590000000000001</c:v>
                </c:pt>
                <c:pt idx="1865">
                  <c:v>3.31</c:v>
                </c:pt>
                <c:pt idx="1866">
                  <c:v>2.9220000000000002</c:v>
                </c:pt>
                <c:pt idx="1867">
                  <c:v>2.4209999999999998</c:v>
                </c:pt>
                <c:pt idx="1868">
                  <c:v>11.688000000000001</c:v>
                </c:pt>
                <c:pt idx="1869">
                  <c:v>0.63</c:v>
                </c:pt>
                <c:pt idx="1870">
                  <c:v>3.2160000000000002</c:v>
                </c:pt>
                <c:pt idx="1871">
                  <c:v>1.327</c:v>
                </c:pt>
                <c:pt idx="1872">
                  <c:v>0.79100000000000004</c:v>
                </c:pt>
                <c:pt idx="1873">
                  <c:v>8.7349999999999994</c:v>
                </c:pt>
                <c:pt idx="1874">
                  <c:v>1.6879999999999999</c:v>
                </c:pt>
                <c:pt idx="1875">
                  <c:v>8.3490000000000002</c:v>
                </c:pt>
                <c:pt idx="1876">
                  <c:v>1.171</c:v>
                </c:pt>
                <c:pt idx="1877">
                  <c:v>1.242</c:v>
                </c:pt>
                <c:pt idx="1878">
                  <c:v>1.7370000000000001</c:v>
                </c:pt>
                <c:pt idx="1879">
                  <c:v>0.94699999999999995</c:v>
                </c:pt>
                <c:pt idx="1880">
                  <c:v>4.9269999999999996</c:v>
                </c:pt>
                <c:pt idx="1881">
                  <c:v>1.81</c:v>
                </c:pt>
                <c:pt idx="1882">
                  <c:v>2.1389999999999998</c:v>
                </c:pt>
                <c:pt idx="1883">
                  <c:v>1.7709999999999999</c:v>
                </c:pt>
                <c:pt idx="1884">
                  <c:v>1.478</c:v>
                </c:pt>
                <c:pt idx="1885">
                  <c:v>1.1679999999999999</c:v>
                </c:pt>
                <c:pt idx="1886">
                  <c:v>2.702</c:v>
                </c:pt>
                <c:pt idx="1887">
                  <c:v>18.277999999999999</c:v>
                </c:pt>
                <c:pt idx="1888">
                  <c:v>1.984</c:v>
                </c:pt>
                <c:pt idx="1889">
                  <c:v>3.6819999999999999</c:v>
                </c:pt>
                <c:pt idx="1890">
                  <c:v>1.5049999999999999</c:v>
                </c:pt>
                <c:pt idx="1891">
                  <c:v>0.182</c:v>
                </c:pt>
                <c:pt idx="1892">
                  <c:v>0.71599999999999997</c:v>
                </c:pt>
                <c:pt idx="1893">
                  <c:v>0.81499999999999995</c:v>
                </c:pt>
                <c:pt idx="1894">
                  <c:v>0.38400000000000001</c:v>
                </c:pt>
                <c:pt idx="1895">
                  <c:v>1.98</c:v>
                </c:pt>
                <c:pt idx="1896">
                  <c:v>2.2850000000000001</c:v>
                </c:pt>
                <c:pt idx="1897">
                  <c:v>1.4850000000000001</c:v>
                </c:pt>
                <c:pt idx="1898">
                  <c:v>0.18099999999999999</c:v>
                </c:pt>
                <c:pt idx="1899">
                  <c:v>8.2000000000000003E-2</c:v>
                </c:pt>
                <c:pt idx="1900">
                  <c:v>9.0999999999999998E-2</c:v>
                </c:pt>
                <c:pt idx="1901">
                  <c:v>0.90400000000000003</c:v>
                </c:pt>
                <c:pt idx="1902">
                  <c:v>1.27</c:v>
                </c:pt>
                <c:pt idx="1903">
                  <c:v>0</c:v>
                </c:pt>
                <c:pt idx="1904">
                  <c:v>1.202</c:v>
                </c:pt>
                <c:pt idx="1905">
                  <c:v>1.431</c:v>
                </c:pt>
                <c:pt idx="1906">
                  <c:v>4.5179999999999998</c:v>
                </c:pt>
                <c:pt idx="1907">
                  <c:v>7.5960000000000001</c:v>
                </c:pt>
                <c:pt idx="1908">
                  <c:v>2.5369999999999999</c:v>
                </c:pt>
                <c:pt idx="1909">
                  <c:v>12.837999999999999</c:v>
                </c:pt>
                <c:pt idx="1910">
                  <c:v>5.8319999999999999</c:v>
                </c:pt>
                <c:pt idx="1911">
                  <c:v>0.79200000000000004</c:v>
                </c:pt>
                <c:pt idx="1912">
                  <c:v>4.7E-2</c:v>
                </c:pt>
                <c:pt idx="1913">
                  <c:v>1.093</c:v>
                </c:pt>
                <c:pt idx="1914">
                  <c:v>0.44400000000000001</c:v>
                </c:pt>
                <c:pt idx="1915">
                  <c:v>1.03</c:v>
                </c:pt>
                <c:pt idx="1916">
                  <c:v>4.0579999999999998</c:v>
                </c:pt>
                <c:pt idx="1917">
                  <c:v>3.3370000000000002</c:v>
                </c:pt>
                <c:pt idx="1918">
                  <c:v>25.765999999999998</c:v>
                </c:pt>
                <c:pt idx="1919">
                  <c:v>41.329000000000001</c:v>
                </c:pt>
                <c:pt idx="1920">
                  <c:v>16.16</c:v>
                </c:pt>
                <c:pt idx="1921">
                  <c:v>2.1059999999999999</c:v>
                </c:pt>
                <c:pt idx="1922">
                  <c:v>5.9930000000000003</c:v>
                </c:pt>
                <c:pt idx="1923">
                  <c:v>12.347</c:v>
                </c:pt>
                <c:pt idx="1924">
                  <c:v>4.5709999999999997</c:v>
                </c:pt>
                <c:pt idx="1925">
                  <c:v>2.6859999999999999</c:v>
                </c:pt>
                <c:pt idx="1926">
                  <c:v>1.508</c:v>
                </c:pt>
                <c:pt idx="1927">
                  <c:v>0.90400000000000003</c:v>
                </c:pt>
                <c:pt idx="1928">
                  <c:v>0</c:v>
                </c:pt>
                <c:pt idx="1929">
                  <c:v>0.27200000000000002</c:v>
                </c:pt>
                <c:pt idx="1930">
                  <c:v>0</c:v>
                </c:pt>
                <c:pt idx="1931">
                  <c:v>7.6999999999999999E-2</c:v>
                </c:pt>
                <c:pt idx="1932">
                  <c:v>0</c:v>
                </c:pt>
                <c:pt idx="1933">
                  <c:v>8.6999999999999994E-2</c:v>
                </c:pt>
                <c:pt idx="1934">
                  <c:v>3.1070000000000002</c:v>
                </c:pt>
                <c:pt idx="1935">
                  <c:v>0.21299999999999999</c:v>
                </c:pt>
                <c:pt idx="1936">
                  <c:v>0</c:v>
                </c:pt>
                <c:pt idx="1937">
                  <c:v>0.16</c:v>
                </c:pt>
                <c:pt idx="1938">
                  <c:v>0.27300000000000002</c:v>
                </c:pt>
                <c:pt idx="1939">
                  <c:v>0.81499999999999995</c:v>
                </c:pt>
                <c:pt idx="1940">
                  <c:v>1.1000000000000001</c:v>
                </c:pt>
                <c:pt idx="1941">
                  <c:v>1.4390000000000001</c:v>
                </c:pt>
                <c:pt idx="1942">
                  <c:v>1.4970000000000001</c:v>
                </c:pt>
                <c:pt idx="1943">
                  <c:v>3.92</c:v>
                </c:pt>
                <c:pt idx="1944">
                  <c:v>12.132999999999999</c:v>
                </c:pt>
                <c:pt idx="1945">
                  <c:v>0.85</c:v>
                </c:pt>
                <c:pt idx="1946">
                  <c:v>2.8679999999999999</c:v>
                </c:pt>
                <c:pt idx="1947">
                  <c:v>3.2919999999999998</c:v>
                </c:pt>
                <c:pt idx="1948">
                  <c:v>0.33600000000000002</c:v>
                </c:pt>
                <c:pt idx="1949">
                  <c:v>5.8000000000000003E-2</c:v>
                </c:pt>
                <c:pt idx="1950">
                  <c:v>0.497</c:v>
                </c:pt>
                <c:pt idx="1951">
                  <c:v>0</c:v>
                </c:pt>
                <c:pt idx="1952">
                  <c:v>1.7999999999999999E-2</c:v>
                </c:pt>
                <c:pt idx="1953">
                  <c:v>0</c:v>
                </c:pt>
                <c:pt idx="1954">
                  <c:v>0</c:v>
                </c:pt>
                <c:pt idx="1955">
                  <c:v>0.10100000000000001</c:v>
                </c:pt>
                <c:pt idx="1956">
                  <c:v>0.434</c:v>
                </c:pt>
                <c:pt idx="1957">
                  <c:v>0.127</c:v>
                </c:pt>
                <c:pt idx="1958">
                  <c:v>6.8000000000000005E-2</c:v>
                </c:pt>
                <c:pt idx="1959">
                  <c:v>0.1</c:v>
                </c:pt>
                <c:pt idx="1960">
                  <c:v>0.85099999999999998</c:v>
                </c:pt>
                <c:pt idx="1961">
                  <c:v>0.81499999999999995</c:v>
                </c:pt>
                <c:pt idx="1962">
                  <c:v>0</c:v>
                </c:pt>
                <c:pt idx="1963">
                  <c:v>3.5999999999999997E-2</c:v>
                </c:pt>
                <c:pt idx="1964">
                  <c:v>0.56799999999999995</c:v>
                </c:pt>
                <c:pt idx="1965">
                  <c:v>0</c:v>
                </c:pt>
                <c:pt idx="1966">
                  <c:v>2.1000000000000001E-2</c:v>
                </c:pt>
                <c:pt idx="1967">
                  <c:v>0.188</c:v>
                </c:pt>
                <c:pt idx="1968">
                  <c:v>0</c:v>
                </c:pt>
                <c:pt idx="1969">
                  <c:v>7.0000000000000001E-3</c:v>
                </c:pt>
                <c:pt idx="1970">
                  <c:v>3.6999999999999998E-2</c:v>
                </c:pt>
                <c:pt idx="1971">
                  <c:v>0</c:v>
                </c:pt>
                <c:pt idx="1972">
                  <c:v>7.2999999999999995E-2</c:v>
                </c:pt>
                <c:pt idx="1973">
                  <c:v>0.34899999999999998</c:v>
                </c:pt>
                <c:pt idx="1974">
                  <c:v>1.248</c:v>
                </c:pt>
                <c:pt idx="1975">
                  <c:v>0.255</c:v>
                </c:pt>
                <c:pt idx="1976">
                  <c:v>6.0000000000000001E-3</c:v>
                </c:pt>
                <c:pt idx="1977">
                  <c:v>1.9730000000000001</c:v>
                </c:pt>
                <c:pt idx="1978">
                  <c:v>3.9609999999999999</c:v>
                </c:pt>
                <c:pt idx="1979">
                  <c:v>1.482</c:v>
                </c:pt>
                <c:pt idx="1980">
                  <c:v>1.004</c:v>
                </c:pt>
                <c:pt idx="1981">
                  <c:v>1.06</c:v>
                </c:pt>
                <c:pt idx="1982">
                  <c:v>0.51100000000000001</c:v>
                </c:pt>
                <c:pt idx="1983">
                  <c:v>0.871</c:v>
                </c:pt>
                <c:pt idx="1984">
                  <c:v>0.19500000000000001</c:v>
                </c:pt>
                <c:pt idx="1985">
                  <c:v>0</c:v>
                </c:pt>
                <c:pt idx="1986">
                  <c:v>9.6000000000000002E-2</c:v>
                </c:pt>
                <c:pt idx="1987">
                  <c:v>0</c:v>
                </c:pt>
                <c:pt idx="1988">
                  <c:v>0</c:v>
                </c:pt>
                <c:pt idx="1989">
                  <c:v>0.124</c:v>
                </c:pt>
                <c:pt idx="1990">
                  <c:v>0</c:v>
                </c:pt>
                <c:pt idx="1991">
                  <c:v>0.20799999999999999</c:v>
                </c:pt>
                <c:pt idx="1992">
                  <c:v>0.15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1.9E-2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0.34200000000000003</c:v>
                </c:pt>
                <c:pt idx="2001">
                  <c:v>1.4419999999999999</c:v>
                </c:pt>
                <c:pt idx="2002">
                  <c:v>2.8820000000000001</c:v>
                </c:pt>
                <c:pt idx="2003">
                  <c:v>8.2000000000000003E-2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0.19900000000000001</c:v>
                </c:pt>
                <c:pt idx="2009">
                  <c:v>1.66</c:v>
                </c:pt>
                <c:pt idx="2010">
                  <c:v>0.26500000000000001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0.80900000000000005</c:v>
                </c:pt>
                <c:pt idx="2016">
                  <c:v>1.0649999999999999</c:v>
                </c:pt>
                <c:pt idx="2017">
                  <c:v>1.071</c:v>
                </c:pt>
                <c:pt idx="2018">
                  <c:v>1.2789999999999999</c:v>
                </c:pt>
                <c:pt idx="2019">
                  <c:v>1.2110000000000001</c:v>
                </c:pt>
                <c:pt idx="2020">
                  <c:v>9.2999999999999999E-2</c:v>
                </c:pt>
                <c:pt idx="2021">
                  <c:v>0</c:v>
                </c:pt>
                <c:pt idx="2022">
                  <c:v>9.9000000000000005E-2</c:v>
                </c:pt>
                <c:pt idx="2023">
                  <c:v>0</c:v>
                </c:pt>
                <c:pt idx="2024">
                  <c:v>0</c:v>
                </c:pt>
                <c:pt idx="2025">
                  <c:v>1.7000000000000001E-2</c:v>
                </c:pt>
                <c:pt idx="2026">
                  <c:v>0</c:v>
                </c:pt>
                <c:pt idx="2027">
                  <c:v>0</c:v>
                </c:pt>
                <c:pt idx="2028">
                  <c:v>2.8000000000000001E-2</c:v>
                </c:pt>
                <c:pt idx="2029">
                  <c:v>0.32400000000000001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0.11899999999999999</c:v>
                </c:pt>
                <c:pt idx="2034">
                  <c:v>4.0000000000000001E-3</c:v>
                </c:pt>
                <c:pt idx="2035">
                  <c:v>0.04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3.9E-2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0.255</c:v>
                </c:pt>
                <c:pt idx="2048">
                  <c:v>1.7000000000000001E-2</c:v>
                </c:pt>
                <c:pt idx="2049">
                  <c:v>0</c:v>
                </c:pt>
                <c:pt idx="2050">
                  <c:v>0</c:v>
                </c:pt>
                <c:pt idx="2051">
                  <c:v>8.9999999999999993E-3</c:v>
                </c:pt>
                <c:pt idx="2052">
                  <c:v>3.9E-2</c:v>
                </c:pt>
                <c:pt idx="2053">
                  <c:v>0</c:v>
                </c:pt>
                <c:pt idx="2054">
                  <c:v>0</c:v>
                </c:pt>
                <c:pt idx="2055">
                  <c:v>4.0000000000000001E-3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2.5999999999999999E-2</c:v>
                </c:pt>
                <c:pt idx="2063">
                  <c:v>0</c:v>
                </c:pt>
                <c:pt idx="2064">
                  <c:v>3.5000000000000003E-2</c:v>
                </c:pt>
                <c:pt idx="2065">
                  <c:v>0</c:v>
                </c:pt>
                <c:pt idx="2066">
                  <c:v>1.829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9.0999999999999998E-2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8.9999999999999993E-3</c:v>
                </c:pt>
                <c:pt idx="2084">
                  <c:v>5.0000000000000001E-3</c:v>
                </c:pt>
                <c:pt idx="2085">
                  <c:v>0.27700000000000002</c:v>
                </c:pt>
                <c:pt idx="2086">
                  <c:v>0</c:v>
                </c:pt>
                <c:pt idx="2087">
                  <c:v>0</c:v>
                </c:pt>
                <c:pt idx="2088">
                  <c:v>2.3E-2</c:v>
                </c:pt>
                <c:pt idx="2089">
                  <c:v>0</c:v>
                </c:pt>
                <c:pt idx="2090">
                  <c:v>0.34699999999999998</c:v>
                </c:pt>
                <c:pt idx="2091">
                  <c:v>0.29899999999999999</c:v>
                </c:pt>
                <c:pt idx="2092">
                  <c:v>0.26400000000000001</c:v>
                </c:pt>
                <c:pt idx="2093">
                  <c:v>3.15</c:v>
                </c:pt>
                <c:pt idx="2094">
                  <c:v>12.007999999999999</c:v>
                </c:pt>
                <c:pt idx="2095">
                  <c:v>2.5249999999999999</c:v>
                </c:pt>
                <c:pt idx="2096">
                  <c:v>0.35499999999999998</c:v>
                </c:pt>
                <c:pt idx="2097">
                  <c:v>8.5000000000000006E-2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0.17799999999999999</c:v>
                </c:pt>
                <c:pt idx="2102">
                  <c:v>0</c:v>
                </c:pt>
                <c:pt idx="2103">
                  <c:v>0.13600000000000001</c:v>
                </c:pt>
                <c:pt idx="2104">
                  <c:v>0.33900000000000002</c:v>
                </c:pt>
                <c:pt idx="2105">
                  <c:v>0.21099999999999999</c:v>
                </c:pt>
                <c:pt idx="2106">
                  <c:v>0.57699999999999996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0.13600000000000001</c:v>
                </c:pt>
                <c:pt idx="2112">
                  <c:v>0</c:v>
                </c:pt>
                <c:pt idx="2113">
                  <c:v>0.752</c:v>
                </c:pt>
                <c:pt idx="2114">
                  <c:v>0.40899999999999997</c:v>
                </c:pt>
                <c:pt idx="2115">
                  <c:v>0.19500000000000001</c:v>
                </c:pt>
                <c:pt idx="2116">
                  <c:v>0.112</c:v>
                </c:pt>
                <c:pt idx="2117">
                  <c:v>8.5999999999999993E-2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0.245</c:v>
                </c:pt>
                <c:pt idx="2122">
                  <c:v>0.37</c:v>
                </c:pt>
                <c:pt idx="2123">
                  <c:v>0</c:v>
                </c:pt>
                <c:pt idx="2124">
                  <c:v>4.3999999999999997E-2</c:v>
                </c:pt>
                <c:pt idx="2125">
                  <c:v>0</c:v>
                </c:pt>
                <c:pt idx="2126">
                  <c:v>1.5089999999999999</c:v>
                </c:pt>
                <c:pt idx="2127">
                  <c:v>1.153</c:v>
                </c:pt>
                <c:pt idx="2128">
                  <c:v>0</c:v>
                </c:pt>
                <c:pt idx="2129">
                  <c:v>9.0999999999999998E-2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6.3E-2</c:v>
                </c:pt>
                <c:pt idx="2137">
                  <c:v>0.153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0.06</c:v>
                </c:pt>
                <c:pt idx="2143">
                  <c:v>4.1000000000000002E-2</c:v>
                </c:pt>
                <c:pt idx="2144">
                  <c:v>0</c:v>
                </c:pt>
                <c:pt idx="2145">
                  <c:v>0.40899999999999997</c:v>
                </c:pt>
                <c:pt idx="2146">
                  <c:v>0</c:v>
                </c:pt>
                <c:pt idx="2147">
                  <c:v>0.61899999999999999</c:v>
                </c:pt>
                <c:pt idx="2148">
                  <c:v>0</c:v>
                </c:pt>
                <c:pt idx="2149">
                  <c:v>0</c:v>
                </c:pt>
                <c:pt idx="2150">
                  <c:v>2.2240000000000002</c:v>
                </c:pt>
                <c:pt idx="2151">
                  <c:v>9.2999999999999999E-2</c:v>
                </c:pt>
                <c:pt idx="2152">
                  <c:v>23.120999999999999</c:v>
                </c:pt>
                <c:pt idx="2153">
                  <c:v>5.8280000000000003</c:v>
                </c:pt>
                <c:pt idx="2154">
                  <c:v>0.46500000000000002</c:v>
                </c:pt>
                <c:pt idx="2155">
                  <c:v>0</c:v>
                </c:pt>
                <c:pt idx="2156">
                  <c:v>0</c:v>
                </c:pt>
                <c:pt idx="2157">
                  <c:v>2.0510000000000002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0.114</c:v>
                </c:pt>
                <c:pt idx="2163">
                  <c:v>1.7250000000000001</c:v>
                </c:pt>
                <c:pt idx="2164">
                  <c:v>0</c:v>
                </c:pt>
                <c:pt idx="2165">
                  <c:v>0</c:v>
                </c:pt>
                <c:pt idx="2166">
                  <c:v>0.104</c:v>
                </c:pt>
                <c:pt idx="2167">
                  <c:v>0</c:v>
                </c:pt>
                <c:pt idx="2168">
                  <c:v>6.4000000000000001E-2</c:v>
                </c:pt>
                <c:pt idx="2169">
                  <c:v>1.321</c:v>
                </c:pt>
                <c:pt idx="2170">
                  <c:v>7.5259999999999998</c:v>
                </c:pt>
                <c:pt idx="2171">
                  <c:v>0.57099999999999995</c:v>
                </c:pt>
                <c:pt idx="2172">
                  <c:v>4.1000000000000002E-2</c:v>
                </c:pt>
                <c:pt idx="2173">
                  <c:v>0</c:v>
                </c:pt>
                <c:pt idx="2174">
                  <c:v>4.0000000000000001E-3</c:v>
                </c:pt>
                <c:pt idx="2175">
                  <c:v>0.89</c:v>
                </c:pt>
                <c:pt idx="2176">
                  <c:v>0</c:v>
                </c:pt>
                <c:pt idx="2177">
                  <c:v>0</c:v>
                </c:pt>
                <c:pt idx="2178">
                  <c:v>0.191</c:v>
                </c:pt>
                <c:pt idx="2179">
                  <c:v>5.3999999999999999E-2</c:v>
                </c:pt>
                <c:pt idx="2180">
                  <c:v>0.39300000000000002</c:v>
                </c:pt>
                <c:pt idx="2181">
                  <c:v>0</c:v>
                </c:pt>
                <c:pt idx="2182">
                  <c:v>0</c:v>
                </c:pt>
                <c:pt idx="2183">
                  <c:v>0.43</c:v>
                </c:pt>
                <c:pt idx="2184">
                  <c:v>0.255</c:v>
                </c:pt>
                <c:pt idx="2185">
                  <c:v>0.17299999999999999</c:v>
                </c:pt>
                <c:pt idx="2186">
                  <c:v>0.61399999999999999</c:v>
                </c:pt>
                <c:pt idx="2187">
                  <c:v>0.49399999999999999</c:v>
                </c:pt>
                <c:pt idx="2188">
                  <c:v>0.31</c:v>
                </c:pt>
                <c:pt idx="2189">
                  <c:v>3.7970000000000002</c:v>
                </c:pt>
                <c:pt idx="2190">
                  <c:v>10.903</c:v>
                </c:pt>
                <c:pt idx="2191">
                  <c:v>0</c:v>
                </c:pt>
                <c:pt idx="2192">
                  <c:v>0</c:v>
                </c:pt>
                <c:pt idx="2193">
                  <c:v>4.4999999999999998E-2</c:v>
                </c:pt>
                <c:pt idx="2194">
                  <c:v>4.5999999999999999E-2</c:v>
                </c:pt>
                <c:pt idx="2195">
                  <c:v>0</c:v>
                </c:pt>
                <c:pt idx="2196">
                  <c:v>2.4239999999999999</c:v>
                </c:pt>
                <c:pt idx="2197">
                  <c:v>8.8829999999999991</c:v>
                </c:pt>
                <c:pt idx="2198">
                  <c:v>3.3820000000000001</c:v>
                </c:pt>
                <c:pt idx="2199">
                  <c:v>0.73</c:v>
                </c:pt>
                <c:pt idx="2200">
                  <c:v>0.188</c:v>
                </c:pt>
                <c:pt idx="2201">
                  <c:v>0.33100000000000002</c:v>
                </c:pt>
                <c:pt idx="2202">
                  <c:v>0</c:v>
                </c:pt>
                <c:pt idx="2203">
                  <c:v>0.97699999999999998</c:v>
                </c:pt>
                <c:pt idx="2204">
                  <c:v>3.153</c:v>
                </c:pt>
                <c:pt idx="2205">
                  <c:v>3.048</c:v>
                </c:pt>
                <c:pt idx="2206">
                  <c:v>0.93200000000000005</c:v>
                </c:pt>
                <c:pt idx="2207">
                  <c:v>4.9630000000000001</c:v>
                </c:pt>
                <c:pt idx="2208">
                  <c:v>8.7989999999999995</c:v>
                </c:pt>
                <c:pt idx="2209">
                  <c:v>17.260999999999999</c:v>
                </c:pt>
                <c:pt idx="2210">
                  <c:v>5.702</c:v>
                </c:pt>
                <c:pt idx="2211">
                  <c:v>17.385000000000002</c:v>
                </c:pt>
                <c:pt idx="2212">
                  <c:v>5.8419999999999996</c:v>
                </c:pt>
                <c:pt idx="2213">
                  <c:v>4.6239999999999997</c:v>
                </c:pt>
                <c:pt idx="2214">
                  <c:v>30.216999999999999</c:v>
                </c:pt>
                <c:pt idx="2215">
                  <c:v>17.738</c:v>
                </c:pt>
                <c:pt idx="2216">
                  <c:v>8.9619999999999997</c:v>
                </c:pt>
                <c:pt idx="2217">
                  <c:v>0.36699999999999999</c:v>
                </c:pt>
                <c:pt idx="2218">
                  <c:v>0</c:v>
                </c:pt>
                <c:pt idx="2219">
                  <c:v>0.78300000000000003</c:v>
                </c:pt>
                <c:pt idx="2220">
                  <c:v>0.25700000000000001</c:v>
                </c:pt>
                <c:pt idx="2221">
                  <c:v>0.52</c:v>
                </c:pt>
                <c:pt idx="2222">
                  <c:v>1.1559999999999999</c:v>
                </c:pt>
                <c:pt idx="2223">
                  <c:v>0.53100000000000003</c:v>
                </c:pt>
                <c:pt idx="2224">
                  <c:v>3.2669999999999999</c:v>
                </c:pt>
                <c:pt idx="2225">
                  <c:v>1.597</c:v>
                </c:pt>
                <c:pt idx="2226">
                  <c:v>3.802</c:v>
                </c:pt>
                <c:pt idx="2227">
                  <c:v>13.728999999999999</c:v>
                </c:pt>
                <c:pt idx="2228">
                  <c:v>17.198</c:v>
                </c:pt>
                <c:pt idx="2229">
                  <c:v>2.6909999999999998</c:v>
                </c:pt>
                <c:pt idx="2230">
                  <c:v>0.54</c:v>
                </c:pt>
                <c:pt idx="2231">
                  <c:v>0</c:v>
                </c:pt>
                <c:pt idx="2232">
                  <c:v>0</c:v>
                </c:pt>
                <c:pt idx="2233">
                  <c:v>0.44700000000000001</c:v>
                </c:pt>
                <c:pt idx="2234">
                  <c:v>0.52400000000000002</c:v>
                </c:pt>
                <c:pt idx="2235">
                  <c:v>6.62</c:v>
                </c:pt>
                <c:pt idx="2236">
                  <c:v>2.73</c:v>
                </c:pt>
                <c:pt idx="2237">
                  <c:v>16.465</c:v>
                </c:pt>
                <c:pt idx="2238">
                  <c:v>2.133</c:v>
                </c:pt>
                <c:pt idx="2239">
                  <c:v>2.2440000000000002</c:v>
                </c:pt>
                <c:pt idx="2240">
                  <c:v>6.29</c:v>
                </c:pt>
                <c:pt idx="2241">
                  <c:v>0.66800000000000004</c:v>
                </c:pt>
                <c:pt idx="2242">
                  <c:v>9.7000000000000003E-2</c:v>
                </c:pt>
                <c:pt idx="2243">
                  <c:v>0.47</c:v>
                </c:pt>
                <c:pt idx="2244">
                  <c:v>0.754</c:v>
                </c:pt>
                <c:pt idx="2245">
                  <c:v>0.82599999999999996</c:v>
                </c:pt>
                <c:pt idx="2246">
                  <c:v>0</c:v>
                </c:pt>
                <c:pt idx="2247">
                  <c:v>0.158</c:v>
                </c:pt>
                <c:pt idx="2248">
                  <c:v>3.7999999999999999E-2</c:v>
                </c:pt>
                <c:pt idx="2249">
                  <c:v>0</c:v>
                </c:pt>
                <c:pt idx="2250">
                  <c:v>0</c:v>
                </c:pt>
                <c:pt idx="2251">
                  <c:v>0.86299999999999999</c:v>
                </c:pt>
                <c:pt idx="2252">
                  <c:v>0.70099999999999996</c:v>
                </c:pt>
                <c:pt idx="2253">
                  <c:v>0</c:v>
                </c:pt>
                <c:pt idx="2254">
                  <c:v>0</c:v>
                </c:pt>
                <c:pt idx="2255">
                  <c:v>6.0999999999999999E-2</c:v>
                </c:pt>
                <c:pt idx="2256">
                  <c:v>0.35299999999999998</c:v>
                </c:pt>
                <c:pt idx="2257">
                  <c:v>1.5429999999999999</c:v>
                </c:pt>
                <c:pt idx="2258">
                  <c:v>2.012</c:v>
                </c:pt>
                <c:pt idx="2259">
                  <c:v>4.5519999999999996</c:v>
                </c:pt>
                <c:pt idx="2260">
                  <c:v>1.198</c:v>
                </c:pt>
                <c:pt idx="2261">
                  <c:v>9.5839999999999996</c:v>
                </c:pt>
                <c:pt idx="2262">
                  <c:v>7.3390000000000004</c:v>
                </c:pt>
                <c:pt idx="2263">
                  <c:v>7.3470000000000004</c:v>
                </c:pt>
                <c:pt idx="2264">
                  <c:v>5.2130000000000001</c:v>
                </c:pt>
                <c:pt idx="2265">
                  <c:v>14.374000000000001</c:v>
                </c:pt>
                <c:pt idx="2266">
                  <c:v>3.798</c:v>
                </c:pt>
                <c:pt idx="2267">
                  <c:v>14.462</c:v>
                </c:pt>
                <c:pt idx="2268">
                  <c:v>0.248</c:v>
                </c:pt>
                <c:pt idx="2269">
                  <c:v>1.1120000000000001</c:v>
                </c:pt>
                <c:pt idx="2270">
                  <c:v>0</c:v>
                </c:pt>
                <c:pt idx="2271">
                  <c:v>0</c:v>
                </c:pt>
                <c:pt idx="2272">
                  <c:v>0.34399999999999997</c:v>
                </c:pt>
                <c:pt idx="2273">
                  <c:v>1.8919999999999999</c:v>
                </c:pt>
                <c:pt idx="2274">
                  <c:v>22.384</c:v>
                </c:pt>
                <c:pt idx="2275">
                  <c:v>0.16200000000000001</c:v>
                </c:pt>
                <c:pt idx="2276">
                  <c:v>0.20699999999999999</c:v>
                </c:pt>
                <c:pt idx="2277">
                  <c:v>0.376</c:v>
                </c:pt>
                <c:pt idx="2278">
                  <c:v>5.8719999999999999</c:v>
                </c:pt>
                <c:pt idx="2279">
                  <c:v>6.7060000000000004</c:v>
                </c:pt>
                <c:pt idx="2280">
                  <c:v>7.008</c:v>
                </c:pt>
                <c:pt idx="2281">
                  <c:v>4.2670000000000003</c:v>
                </c:pt>
                <c:pt idx="2282">
                  <c:v>1.5569999999999999</c:v>
                </c:pt>
                <c:pt idx="2283">
                  <c:v>6.2919999999999998</c:v>
                </c:pt>
                <c:pt idx="2284">
                  <c:v>2.1160000000000001</c:v>
                </c:pt>
                <c:pt idx="2285">
                  <c:v>0.60599999999999998</c:v>
                </c:pt>
                <c:pt idx="2286">
                  <c:v>0.83599999999999997</c:v>
                </c:pt>
                <c:pt idx="2287">
                  <c:v>0.67300000000000004</c:v>
                </c:pt>
                <c:pt idx="2288">
                  <c:v>0.77200000000000002</c:v>
                </c:pt>
                <c:pt idx="2289">
                  <c:v>1.843</c:v>
                </c:pt>
                <c:pt idx="2290">
                  <c:v>3.9929999999999999</c:v>
                </c:pt>
                <c:pt idx="2291">
                  <c:v>0.52800000000000002</c:v>
                </c:pt>
                <c:pt idx="2292">
                  <c:v>0.33100000000000002</c:v>
                </c:pt>
                <c:pt idx="2293">
                  <c:v>1.2929999999999999</c:v>
                </c:pt>
                <c:pt idx="2294">
                  <c:v>1.159</c:v>
                </c:pt>
                <c:pt idx="2295">
                  <c:v>0.248</c:v>
                </c:pt>
                <c:pt idx="2296">
                  <c:v>8.7629999999999999</c:v>
                </c:pt>
                <c:pt idx="2297">
                  <c:v>2.8610000000000002</c:v>
                </c:pt>
                <c:pt idx="2298">
                  <c:v>5.2110000000000003</c:v>
                </c:pt>
                <c:pt idx="2299">
                  <c:v>0.98799999999999999</c:v>
                </c:pt>
                <c:pt idx="2300">
                  <c:v>3.383</c:v>
                </c:pt>
                <c:pt idx="2301">
                  <c:v>7.9279999999999999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1.244</c:v>
                </c:pt>
                <c:pt idx="2307">
                  <c:v>1.135</c:v>
                </c:pt>
                <c:pt idx="2308">
                  <c:v>0</c:v>
                </c:pt>
                <c:pt idx="2309">
                  <c:v>0</c:v>
                </c:pt>
                <c:pt idx="2310">
                  <c:v>0.60299999999999998</c:v>
                </c:pt>
                <c:pt idx="2311">
                  <c:v>1.1990000000000001</c:v>
                </c:pt>
                <c:pt idx="2312">
                  <c:v>0</c:v>
                </c:pt>
                <c:pt idx="2313">
                  <c:v>0.36</c:v>
                </c:pt>
                <c:pt idx="2314">
                  <c:v>0</c:v>
                </c:pt>
                <c:pt idx="2315">
                  <c:v>0.436</c:v>
                </c:pt>
                <c:pt idx="2316">
                  <c:v>0.80900000000000005</c:v>
                </c:pt>
                <c:pt idx="2317">
                  <c:v>5.3680000000000003</c:v>
                </c:pt>
                <c:pt idx="2318">
                  <c:v>1.044</c:v>
                </c:pt>
                <c:pt idx="2319">
                  <c:v>0</c:v>
                </c:pt>
                <c:pt idx="2320">
                  <c:v>3.5259999999999998</c:v>
                </c:pt>
                <c:pt idx="2321">
                  <c:v>0.65</c:v>
                </c:pt>
                <c:pt idx="2322">
                  <c:v>0</c:v>
                </c:pt>
                <c:pt idx="2323">
                  <c:v>9.1999999999999998E-2</c:v>
                </c:pt>
                <c:pt idx="2324">
                  <c:v>5.2999999999999999E-2</c:v>
                </c:pt>
                <c:pt idx="2325">
                  <c:v>0.3</c:v>
                </c:pt>
                <c:pt idx="2326">
                  <c:v>0</c:v>
                </c:pt>
                <c:pt idx="2327">
                  <c:v>0</c:v>
                </c:pt>
                <c:pt idx="2328">
                  <c:v>0.17299999999999999</c:v>
                </c:pt>
                <c:pt idx="2329">
                  <c:v>0</c:v>
                </c:pt>
                <c:pt idx="2330">
                  <c:v>1.2470000000000001</c:v>
                </c:pt>
                <c:pt idx="2331">
                  <c:v>0</c:v>
                </c:pt>
                <c:pt idx="2332">
                  <c:v>0.13700000000000001</c:v>
                </c:pt>
                <c:pt idx="2333">
                  <c:v>0.52200000000000002</c:v>
                </c:pt>
                <c:pt idx="2334">
                  <c:v>1.304</c:v>
                </c:pt>
                <c:pt idx="2335">
                  <c:v>1.165</c:v>
                </c:pt>
                <c:pt idx="2336">
                  <c:v>0</c:v>
                </c:pt>
                <c:pt idx="2337">
                  <c:v>0</c:v>
                </c:pt>
                <c:pt idx="2338">
                  <c:v>3.3000000000000002E-2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0.28999999999999998</c:v>
                </c:pt>
                <c:pt idx="2343">
                  <c:v>2.0579999999999998</c:v>
                </c:pt>
                <c:pt idx="2344">
                  <c:v>0.13100000000000001</c:v>
                </c:pt>
                <c:pt idx="2345">
                  <c:v>4.4999999999999998E-2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2.1999999999999999E-2</c:v>
                </c:pt>
                <c:pt idx="2350">
                  <c:v>2.4E-2</c:v>
                </c:pt>
                <c:pt idx="2351">
                  <c:v>0</c:v>
                </c:pt>
                <c:pt idx="2352">
                  <c:v>0.17</c:v>
                </c:pt>
                <c:pt idx="2353">
                  <c:v>0.63400000000000001</c:v>
                </c:pt>
                <c:pt idx="2354">
                  <c:v>6.2E-2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0.78200000000000003</c:v>
                </c:pt>
                <c:pt idx="2364">
                  <c:v>0.441</c:v>
                </c:pt>
                <c:pt idx="2365">
                  <c:v>0</c:v>
                </c:pt>
                <c:pt idx="2366">
                  <c:v>0.90500000000000003</c:v>
                </c:pt>
                <c:pt idx="2367">
                  <c:v>0</c:v>
                </c:pt>
                <c:pt idx="2368">
                  <c:v>0</c:v>
                </c:pt>
                <c:pt idx="2369">
                  <c:v>5.1999999999999998E-2</c:v>
                </c:pt>
                <c:pt idx="2370">
                  <c:v>0</c:v>
                </c:pt>
                <c:pt idx="2371">
                  <c:v>0</c:v>
                </c:pt>
                <c:pt idx="2372">
                  <c:v>0.54400000000000004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3.5000000000000003E-2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0.29099999999999998</c:v>
                </c:pt>
                <c:pt idx="2391">
                  <c:v>3.7999999999999999E-2</c:v>
                </c:pt>
                <c:pt idx="2392">
                  <c:v>0</c:v>
                </c:pt>
                <c:pt idx="2393">
                  <c:v>0.109</c:v>
                </c:pt>
                <c:pt idx="2394">
                  <c:v>0</c:v>
                </c:pt>
                <c:pt idx="2395">
                  <c:v>8.9999999999999993E-3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0.02</c:v>
                </c:pt>
                <c:pt idx="2400">
                  <c:v>0</c:v>
                </c:pt>
                <c:pt idx="2401">
                  <c:v>0</c:v>
                </c:pt>
                <c:pt idx="2402">
                  <c:v>0.22700000000000001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1.4999999999999999E-2</c:v>
                </c:pt>
                <c:pt idx="2415">
                  <c:v>0</c:v>
                </c:pt>
                <c:pt idx="2416">
                  <c:v>0</c:v>
                </c:pt>
                <c:pt idx="2417">
                  <c:v>0.125</c:v>
                </c:pt>
                <c:pt idx="2418">
                  <c:v>6.4000000000000001E-2</c:v>
                </c:pt>
                <c:pt idx="2419">
                  <c:v>7.0000000000000007E-2</c:v>
                </c:pt>
                <c:pt idx="2420">
                  <c:v>0</c:v>
                </c:pt>
                <c:pt idx="2421">
                  <c:v>0.154</c:v>
                </c:pt>
                <c:pt idx="2422">
                  <c:v>4.1000000000000002E-2</c:v>
                </c:pt>
                <c:pt idx="2423">
                  <c:v>5.0000000000000001E-3</c:v>
                </c:pt>
                <c:pt idx="2424">
                  <c:v>2.5000000000000001E-2</c:v>
                </c:pt>
                <c:pt idx="2425">
                  <c:v>5.0000000000000001E-3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3.9E-2</c:v>
                </c:pt>
                <c:pt idx="2430">
                  <c:v>0</c:v>
                </c:pt>
                <c:pt idx="2431">
                  <c:v>0</c:v>
                </c:pt>
                <c:pt idx="2432">
                  <c:v>0.21299999999999999</c:v>
                </c:pt>
                <c:pt idx="2433">
                  <c:v>0</c:v>
                </c:pt>
                <c:pt idx="2434">
                  <c:v>0</c:v>
                </c:pt>
                <c:pt idx="2435">
                  <c:v>3.0000000000000001E-3</c:v>
                </c:pt>
                <c:pt idx="2436">
                  <c:v>6.0000000000000001E-3</c:v>
                </c:pt>
                <c:pt idx="2437">
                  <c:v>0</c:v>
                </c:pt>
                <c:pt idx="2438">
                  <c:v>6.0000000000000001E-3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0.79300000000000004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4.0000000000000001E-3</c:v>
                </c:pt>
                <c:pt idx="2506">
                  <c:v>1.4670000000000001</c:v>
                </c:pt>
                <c:pt idx="2507">
                  <c:v>6.9000000000000006E-2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0.13400000000000001</c:v>
                </c:pt>
                <c:pt idx="2513">
                  <c:v>4.5060000000000002</c:v>
                </c:pt>
                <c:pt idx="2514">
                  <c:v>3.7839999999999998</c:v>
                </c:pt>
                <c:pt idx="2515">
                  <c:v>1.83</c:v>
                </c:pt>
                <c:pt idx="2516">
                  <c:v>0.21299999999999999</c:v>
                </c:pt>
                <c:pt idx="2517">
                  <c:v>4.5540000000000003</c:v>
                </c:pt>
                <c:pt idx="2518">
                  <c:v>0.115</c:v>
                </c:pt>
                <c:pt idx="2519">
                  <c:v>0</c:v>
                </c:pt>
                <c:pt idx="2520">
                  <c:v>0.32700000000000001</c:v>
                </c:pt>
                <c:pt idx="2521">
                  <c:v>0</c:v>
                </c:pt>
                <c:pt idx="2522">
                  <c:v>0</c:v>
                </c:pt>
                <c:pt idx="2523">
                  <c:v>0.46200000000000002</c:v>
                </c:pt>
                <c:pt idx="2524">
                  <c:v>2.9000000000000001E-2</c:v>
                </c:pt>
                <c:pt idx="2525">
                  <c:v>0</c:v>
                </c:pt>
                <c:pt idx="2526">
                  <c:v>0.21199999999999999</c:v>
                </c:pt>
                <c:pt idx="2527">
                  <c:v>0.13800000000000001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6.5000000000000002E-2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0.68799999999999994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0.55400000000000005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0.28299999999999997</c:v>
                </c:pt>
                <c:pt idx="2551">
                  <c:v>6.0999999999999999E-2</c:v>
                </c:pt>
                <c:pt idx="2552">
                  <c:v>2.42</c:v>
                </c:pt>
                <c:pt idx="2553">
                  <c:v>1.3029999999999999</c:v>
                </c:pt>
                <c:pt idx="2554">
                  <c:v>0.55300000000000005</c:v>
                </c:pt>
                <c:pt idx="25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16-4FE3-8945-5BDF1FFA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070015"/>
        <c:axId val="251068767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CAWM!$C$3:$C$2559</c:f>
              <c:numCache>
                <c:formatCode>#,##0.000</c:formatCode>
                <c:ptCount val="25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25.547999999999998</c:v>
                </c:pt>
                <c:pt idx="10">
                  <c:v>26.498999999999999</c:v>
                </c:pt>
                <c:pt idx="11">
                  <c:v>27.222000000000001</c:v>
                </c:pt>
                <c:pt idx="12">
                  <c:v>145.59100000000001</c:v>
                </c:pt>
                <c:pt idx="13">
                  <c:v>18.837</c:v>
                </c:pt>
                <c:pt idx="14">
                  <c:v>11.843999999999999</c:v>
                </c:pt>
                <c:pt idx="15">
                  <c:v>9.9570000000000007</c:v>
                </c:pt>
                <c:pt idx="16">
                  <c:v>10.971</c:v>
                </c:pt>
                <c:pt idx="17">
                  <c:v>18.417000000000002</c:v>
                </c:pt>
                <c:pt idx="18">
                  <c:v>22.998999999999999</c:v>
                </c:pt>
                <c:pt idx="19">
                  <c:v>14.802</c:v>
                </c:pt>
                <c:pt idx="20">
                  <c:v>12.021000000000001</c:v>
                </c:pt>
                <c:pt idx="21">
                  <c:v>9.7910000000000004</c:v>
                </c:pt>
                <c:pt idx="22">
                  <c:v>9.4629999999999992</c:v>
                </c:pt>
                <c:pt idx="23">
                  <c:v>9.7910000000000004</c:v>
                </c:pt>
                <c:pt idx="24">
                  <c:v>43.420999999999999</c:v>
                </c:pt>
                <c:pt idx="25">
                  <c:v>15.384</c:v>
                </c:pt>
                <c:pt idx="26">
                  <c:v>11.667</c:v>
                </c:pt>
                <c:pt idx="27">
                  <c:v>10.971</c:v>
                </c:pt>
                <c:pt idx="28">
                  <c:v>19.687000000000001</c:v>
                </c:pt>
                <c:pt idx="29">
                  <c:v>19.472999999999999</c:v>
                </c:pt>
                <c:pt idx="30">
                  <c:v>16.372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8.98</c:v>
                </c:pt>
                <c:pt idx="60">
                  <c:v>8.8209999999999997</c:v>
                </c:pt>
                <c:pt idx="61">
                  <c:v>9.3010000000000002</c:v>
                </c:pt>
                <c:pt idx="62">
                  <c:v>13.478</c:v>
                </c:pt>
                <c:pt idx="63">
                  <c:v>10.971</c:v>
                </c:pt>
                <c:pt idx="64">
                  <c:v>10.291</c:v>
                </c:pt>
                <c:pt idx="65">
                  <c:v>12.56</c:v>
                </c:pt>
                <c:pt idx="66">
                  <c:v>10.629</c:v>
                </c:pt>
                <c:pt idx="67">
                  <c:v>9.4629999999999992</c:v>
                </c:pt>
                <c:pt idx="68">
                  <c:v>8.98</c:v>
                </c:pt>
                <c:pt idx="69">
                  <c:v>8.8209999999999997</c:v>
                </c:pt>
                <c:pt idx="70">
                  <c:v>8.8209999999999997</c:v>
                </c:pt>
                <c:pt idx="71">
                  <c:v>8.6630000000000003</c:v>
                </c:pt>
                <c:pt idx="72">
                  <c:v>8.6630000000000003</c:v>
                </c:pt>
                <c:pt idx="73">
                  <c:v>9.6270000000000007</c:v>
                </c:pt>
                <c:pt idx="74">
                  <c:v>9.6270000000000007</c:v>
                </c:pt>
                <c:pt idx="75">
                  <c:v>8.8209999999999997</c:v>
                </c:pt>
                <c:pt idx="76">
                  <c:v>8.5060000000000002</c:v>
                </c:pt>
                <c:pt idx="77">
                  <c:v>8.35</c:v>
                </c:pt>
                <c:pt idx="78">
                  <c:v>8.1950000000000003</c:v>
                </c:pt>
                <c:pt idx="79">
                  <c:v>9.6270000000000007</c:v>
                </c:pt>
                <c:pt idx="80">
                  <c:v>10.291</c:v>
                </c:pt>
                <c:pt idx="81">
                  <c:v>8.98</c:v>
                </c:pt>
                <c:pt idx="82">
                  <c:v>12.021000000000001</c:v>
                </c:pt>
                <c:pt idx="83">
                  <c:v>20.550999999999998</c:v>
                </c:pt>
                <c:pt idx="84">
                  <c:v>29.183</c:v>
                </c:pt>
                <c:pt idx="85">
                  <c:v>25.077000000000002</c:v>
                </c:pt>
                <c:pt idx="86">
                  <c:v>22.321000000000002</c:v>
                </c:pt>
                <c:pt idx="87">
                  <c:v>32.22</c:v>
                </c:pt>
                <c:pt idx="88">
                  <c:v>40.575000000000003</c:v>
                </c:pt>
                <c:pt idx="89">
                  <c:v>49.027000000000001</c:v>
                </c:pt>
                <c:pt idx="90">
                  <c:v>76.591999999999999</c:v>
                </c:pt>
                <c:pt idx="91">
                  <c:v>50.238999999999997</c:v>
                </c:pt>
                <c:pt idx="92">
                  <c:v>45.164000000000001</c:v>
                </c:pt>
                <c:pt idx="93">
                  <c:v>59.658999999999999</c:v>
                </c:pt>
                <c:pt idx="94">
                  <c:v>170.77099999999999</c:v>
                </c:pt>
                <c:pt idx="95">
                  <c:v>51.463000000000001</c:v>
                </c:pt>
                <c:pt idx="96">
                  <c:v>29.183</c:v>
                </c:pt>
                <c:pt idx="97">
                  <c:v>49.935000000000002</c:v>
                </c:pt>
                <c:pt idx="98">
                  <c:v>184.94399999999999</c:v>
                </c:pt>
                <c:pt idx="99">
                  <c:v>182.89400000000001</c:v>
                </c:pt>
                <c:pt idx="100">
                  <c:v>248.047</c:v>
                </c:pt>
                <c:pt idx="101">
                  <c:v>269.01400000000001</c:v>
                </c:pt>
                <c:pt idx="102">
                  <c:v>276.14400000000001</c:v>
                </c:pt>
                <c:pt idx="103">
                  <c:v>264.3</c:v>
                </c:pt>
                <c:pt idx="104">
                  <c:v>157.02500000000001</c:v>
                </c:pt>
                <c:pt idx="105">
                  <c:v>149.36699999999999</c:v>
                </c:pt>
                <c:pt idx="106">
                  <c:v>145.59100000000001</c:v>
                </c:pt>
                <c:pt idx="107">
                  <c:v>29.183</c:v>
                </c:pt>
                <c:pt idx="108">
                  <c:v>20.550999999999998</c:v>
                </c:pt>
                <c:pt idx="109">
                  <c:v>17.588999999999999</c:v>
                </c:pt>
                <c:pt idx="110">
                  <c:v>15.189</c:v>
                </c:pt>
                <c:pt idx="111">
                  <c:v>13.478</c:v>
                </c:pt>
                <c:pt idx="112">
                  <c:v>12.742000000000001</c:v>
                </c:pt>
                <c:pt idx="113">
                  <c:v>12.2</c:v>
                </c:pt>
                <c:pt idx="114">
                  <c:v>11.843999999999999</c:v>
                </c:pt>
                <c:pt idx="115">
                  <c:v>13.664</c:v>
                </c:pt>
                <c:pt idx="116">
                  <c:v>12.56</c:v>
                </c:pt>
                <c:pt idx="117">
                  <c:v>17.384</c:v>
                </c:pt>
                <c:pt idx="118">
                  <c:v>40.014000000000003</c:v>
                </c:pt>
                <c:pt idx="119">
                  <c:v>189.071</c:v>
                </c:pt>
                <c:pt idx="120">
                  <c:v>109.879</c:v>
                </c:pt>
                <c:pt idx="121">
                  <c:v>49.935000000000002</c:v>
                </c:pt>
                <c:pt idx="122">
                  <c:v>307.83999999999997</c:v>
                </c:pt>
                <c:pt idx="123">
                  <c:v>164.827</c:v>
                </c:pt>
                <c:pt idx="124">
                  <c:v>40.856000000000002</c:v>
                </c:pt>
                <c:pt idx="125">
                  <c:v>26.98</c:v>
                </c:pt>
                <c:pt idx="126">
                  <c:v>14.419</c:v>
                </c:pt>
                <c:pt idx="127">
                  <c:v>21.209</c:v>
                </c:pt>
                <c:pt idx="128">
                  <c:v>51.77</c:v>
                </c:pt>
                <c:pt idx="129">
                  <c:v>22.771999999999998</c:v>
                </c:pt>
                <c:pt idx="130">
                  <c:v>20.117999999999999</c:v>
                </c:pt>
                <c:pt idx="131">
                  <c:v>16.774000000000001</c:v>
                </c:pt>
                <c:pt idx="132">
                  <c:v>15.189</c:v>
                </c:pt>
                <c:pt idx="133">
                  <c:v>13.292</c:v>
                </c:pt>
                <c:pt idx="134">
                  <c:v>12.56</c:v>
                </c:pt>
                <c:pt idx="135">
                  <c:v>11.843999999999999</c:v>
                </c:pt>
                <c:pt idx="136">
                  <c:v>11.317</c:v>
                </c:pt>
                <c:pt idx="137">
                  <c:v>10.971</c:v>
                </c:pt>
                <c:pt idx="138">
                  <c:v>10.629</c:v>
                </c:pt>
                <c:pt idx="139">
                  <c:v>10.459</c:v>
                </c:pt>
                <c:pt idx="140">
                  <c:v>10.291</c:v>
                </c:pt>
                <c:pt idx="141">
                  <c:v>10.122999999999999</c:v>
                </c:pt>
                <c:pt idx="142">
                  <c:v>9.9570000000000007</c:v>
                </c:pt>
                <c:pt idx="143">
                  <c:v>9.7910000000000004</c:v>
                </c:pt>
                <c:pt idx="144">
                  <c:v>9.6270000000000007</c:v>
                </c:pt>
                <c:pt idx="145">
                  <c:v>9.6270000000000007</c:v>
                </c:pt>
                <c:pt idx="146">
                  <c:v>9.4629999999999992</c:v>
                </c:pt>
                <c:pt idx="147">
                  <c:v>9.3010000000000002</c:v>
                </c:pt>
                <c:pt idx="148">
                  <c:v>9.3010000000000002</c:v>
                </c:pt>
                <c:pt idx="149">
                  <c:v>9.14</c:v>
                </c:pt>
                <c:pt idx="150">
                  <c:v>8.98</c:v>
                </c:pt>
                <c:pt idx="151">
                  <c:v>8.98</c:v>
                </c:pt>
                <c:pt idx="152">
                  <c:v>8.8209999999999997</c:v>
                </c:pt>
                <c:pt idx="153">
                  <c:v>8.8209999999999997</c:v>
                </c:pt>
                <c:pt idx="154">
                  <c:v>8.8209999999999997</c:v>
                </c:pt>
                <c:pt idx="155">
                  <c:v>8.8209999999999997</c:v>
                </c:pt>
                <c:pt idx="156">
                  <c:v>8.6630000000000003</c:v>
                </c:pt>
                <c:pt idx="157">
                  <c:v>8.6630000000000003</c:v>
                </c:pt>
                <c:pt idx="158">
                  <c:v>8.6630000000000003</c:v>
                </c:pt>
                <c:pt idx="159">
                  <c:v>8.98</c:v>
                </c:pt>
                <c:pt idx="160">
                  <c:v>9.3010000000000002</c:v>
                </c:pt>
                <c:pt idx="161">
                  <c:v>8.8209999999999997</c:v>
                </c:pt>
                <c:pt idx="162">
                  <c:v>8.5060000000000002</c:v>
                </c:pt>
                <c:pt idx="163">
                  <c:v>8.8209999999999997</c:v>
                </c:pt>
                <c:pt idx="164">
                  <c:v>8.5060000000000002</c:v>
                </c:pt>
                <c:pt idx="165">
                  <c:v>8.5060000000000002</c:v>
                </c:pt>
                <c:pt idx="166">
                  <c:v>8.1950000000000003</c:v>
                </c:pt>
                <c:pt idx="167">
                  <c:v>8.8209999999999997</c:v>
                </c:pt>
                <c:pt idx="168">
                  <c:v>8.6630000000000003</c:v>
                </c:pt>
                <c:pt idx="169">
                  <c:v>8.8209999999999997</c:v>
                </c:pt>
                <c:pt idx="170">
                  <c:v>8.6630000000000003</c:v>
                </c:pt>
                <c:pt idx="171">
                  <c:v>8.5060000000000002</c:v>
                </c:pt>
                <c:pt idx="172">
                  <c:v>8.5060000000000002</c:v>
                </c:pt>
                <c:pt idx="173">
                  <c:v>8.5060000000000002</c:v>
                </c:pt>
                <c:pt idx="174">
                  <c:v>8.5060000000000002</c:v>
                </c:pt>
                <c:pt idx="175">
                  <c:v>8.5060000000000002</c:v>
                </c:pt>
                <c:pt idx="176">
                  <c:v>8.35</c:v>
                </c:pt>
                <c:pt idx="177">
                  <c:v>8.35</c:v>
                </c:pt>
                <c:pt idx="178">
                  <c:v>8.8209999999999997</c:v>
                </c:pt>
                <c:pt idx="179">
                  <c:v>8.35</c:v>
                </c:pt>
                <c:pt idx="180">
                  <c:v>8.35</c:v>
                </c:pt>
                <c:pt idx="181">
                  <c:v>8.35</c:v>
                </c:pt>
                <c:pt idx="182">
                  <c:v>8.1950000000000003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8.0410000000000004</c:v>
                </c:pt>
                <c:pt idx="196">
                  <c:v>8.0410000000000004</c:v>
                </c:pt>
                <c:pt idx="197">
                  <c:v>8.1950000000000003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8.0410000000000004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8.1950000000000003</c:v>
                </c:pt>
                <c:pt idx="220">
                  <c:v>8.1950000000000003</c:v>
                </c:pt>
                <c:pt idx="221">
                  <c:v>8.0410000000000004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7.8890000000000002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7.7370000000000001</c:v>
                </c:pt>
                <c:pt idx="230">
                  <c:v>7.8890000000000002</c:v>
                </c:pt>
                <c:pt idx="231">
                  <c:v>7.8890000000000002</c:v>
                </c:pt>
                <c:pt idx="232">
                  <c:v>7.7370000000000001</c:v>
                </c:pt>
                <c:pt idx="233">
                  <c:v>7.7370000000000001</c:v>
                </c:pt>
                <c:pt idx="234">
                  <c:v>7.5869999999999997</c:v>
                </c:pt>
                <c:pt idx="235">
                  <c:v>7.2889999999999997</c:v>
                </c:pt>
                <c:pt idx="236">
                  <c:v>7.1420000000000003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6.851</c:v>
                </c:pt>
                <c:pt idx="241">
                  <c:v>6.7080000000000002</c:v>
                </c:pt>
                <c:pt idx="242">
                  <c:v>6.2839999999999998</c:v>
                </c:pt>
                <c:pt idx="243">
                  <c:v>6.0069999999999997</c:v>
                </c:pt>
                <c:pt idx="244">
                  <c:v>5.87</c:v>
                </c:pt>
                <c:pt idx="245">
                  <c:v>5.6</c:v>
                </c:pt>
                <c:pt idx="246">
                  <c:v>5.4669999999999996</c:v>
                </c:pt>
                <c:pt idx="247">
                  <c:v>5.2039999999999997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16.573</c:v>
                </c:pt>
                <c:pt idx="360">
                  <c:v>10.459</c:v>
                </c:pt>
                <c:pt idx="361">
                  <c:v>18.626999999999999</c:v>
                </c:pt>
                <c:pt idx="362">
                  <c:v>17.588999999999999</c:v>
                </c:pt>
                <c:pt idx="363">
                  <c:v>11.492000000000001</c:v>
                </c:pt>
                <c:pt idx="364">
                  <c:v>14.994999999999999</c:v>
                </c:pt>
                <c:pt idx="365">
                  <c:v>10.459</c:v>
                </c:pt>
                <c:pt idx="366">
                  <c:v>9.6270000000000007</c:v>
                </c:pt>
                <c:pt idx="367">
                  <c:v>9.14</c:v>
                </c:pt>
                <c:pt idx="368">
                  <c:v>8.8209999999999997</c:v>
                </c:pt>
                <c:pt idx="369">
                  <c:v>8.5060000000000002</c:v>
                </c:pt>
                <c:pt idx="370">
                  <c:v>8.35</c:v>
                </c:pt>
                <c:pt idx="371">
                  <c:v>8.1950000000000003</c:v>
                </c:pt>
                <c:pt idx="372">
                  <c:v>8.1950000000000003</c:v>
                </c:pt>
                <c:pt idx="373">
                  <c:v>8.1950000000000003</c:v>
                </c:pt>
                <c:pt idx="374">
                  <c:v>7.8890000000000002</c:v>
                </c:pt>
                <c:pt idx="375">
                  <c:v>7.8890000000000002</c:v>
                </c:pt>
                <c:pt idx="376">
                  <c:v>7.8890000000000002</c:v>
                </c:pt>
                <c:pt idx="377">
                  <c:v>7.8890000000000002</c:v>
                </c:pt>
                <c:pt idx="378">
                  <c:v>7.7370000000000001</c:v>
                </c:pt>
                <c:pt idx="379">
                  <c:v>7.7370000000000001</c:v>
                </c:pt>
                <c:pt idx="380">
                  <c:v>7.5869999999999997</c:v>
                </c:pt>
                <c:pt idx="381">
                  <c:v>7.5869999999999997</c:v>
                </c:pt>
                <c:pt idx="382">
                  <c:v>7.5869999999999997</c:v>
                </c:pt>
                <c:pt idx="383">
                  <c:v>7.5869999999999997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8.98</c:v>
                </c:pt>
                <c:pt idx="449">
                  <c:v>7.8890000000000002</c:v>
                </c:pt>
                <c:pt idx="450">
                  <c:v>8.6630000000000003</c:v>
                </c:pt>
                <c:pt idx="451">
                  <c:v>8.98</c:v>
                </c:pt>
                <c:pt idx="452">
                  <c:v>9.14</c:v>
                </c:pt>
                <c:pt idx="453">
                  <c:v>9.3010000000000002</c:v>
                </c:pt>
                <c:pt idx="454">
                  <c:v>25.783999999999999</c:v>
                </c:pt>
                <c:pt idx="455">
                  <c:v>153.178</c:v>
                </c:pt>
                <c:pt idx="456">
                  <c:v>205.91800000000001</c:v>
                </c:pt>
                <c:pt idx="457">
                  <c:v>46.045000000000002</c:v>
                </c:pt>
                <c:pt idx="458">
                  <c:v>28.440999999999999</c:v>
                </c:pt>
                <c:pt idx="459">
                  <c:v>19.260000000000002</c:v>
                </c:pt>
                <c:pt idx="460">
                  <c:v>15.776999999999999</c:v>
                </c:pt>
                <c:pt idx="461">
                  <c:v>13.664</c:v>
                </c:pt>
                <c:pt idx="462">
                  <c:v>12.38</c:v>
                </c:pt>
                <c:pt idx="463">
                  <c:v>11.667</c:v>
                </c:pt>
                <c:pt idx="464">
                  <c:v>11.143000000000001</c:v>
                </c:pt>
                <c:pt idx="465">
                  <c:v>10.629</c:v>
                </c:pt>
                <c:pt idx="466">
                  <c:v>10.122999999999999</c:v>
                </c:pt>
                <c:pt idx="467">
                  <c:v>9.9570000000000007</c:v>
                </c:pt>
                <c:pt idx="468">
                  <c:v>9.7910000000000004</c:v>
                </c:pt>
                <c:pt idx="469">
                  <c:v>9.6270000000000007</c:v>
                </c:pt>
                <c:pt idx="470">
                  <c:v>9.4629999999999992</c:v>
                </c:pt>
                <c:pt idx="471">
                  <c:v>9.6270000000000007</c:v>
                </c:pt>
                <c:pt idx="472">
                  <c:v>9.3010000000000002</c:v>
                </c:pt>
                <c:pt idx="473">
                  <c:v>9.14</c:v>
                </c:pt>
                <c:pt idx="474">
                  <c:v>8.98</c:v>
                </c:pt>
                <c:pt idx="475">
                  <c:v>8.8209999999999997</c:v>
                </c:pt>
                <c:pt idx="476">
                  <c:v>8.8209999999999997</c:v>
                </c:pt>
                <c:pt idx="477">
                  <c:v>8.8209999999999997</c:v>
                </c:pt>
                <c:pt idx="478">
                  <c:v>8.6630000000000003</c:v>
                </c:pt>
                <c:pt idx="479">
                  <c:v>8.6630000000000003</c:v>
                </c:pt>
                <c:pt idx="480">
                  <c:v>8.5060000000000002</c:v>
                </c:pt>
                <c:pt idx="481">
                  <c:v>8.5060000000000002</c:v>
                </c:pt>
                <c:pt idx="482">
                  <c:v>8.5060000000000002</c:v>
                </c:pt>
                <c:pt idx="483">
                  <c:v>8.5060000000000002</c:v>
                </c:pt>
                <c:pt idx="484">
                  <c:v>8.35</c:v>
                </c:pt>
                <c:pt idx="485">
                  <c:v>8.35</c:v>
                </c:pt>
                <c:pt idx="486">
                  <c:v>8.5060000000000002</c:v>
                </c:pt>
                <c:pt idx="487">
                  <c:v>8.8209999999999997</c:v>
                </c:pt>
                <c:pt idx="488">
                  <c:v>8.98</c:v>
                </c:pt>
                <c:pt idx="489">
                  <c:v>9.14</c:v>
                </c:pt>
                <c:pt idx="490">
                  <c:v>9.14</c:v>
                </c:pt>
                <c:pt idx="491">
                  <c:v>9.14</c:v>
                </c:pt>
                <c:pt idx="492">
                  <c:v>9.14</c:v>
                </c:pt>
                <c:pt idx="493">
                  <c:v>8.98</c:v>
                </c:pt>
                <c:pt idx="494">
                  <c:v>8.8209999999999997</c:v>
                </c:pt>
                <c:pt idx="495">
                  <c:v>8.6630000000000003</c:v>
                </c:pt>
                <c:pt idx="496">
                  <c:v>8.6630000000000003</c:v>
                </c:pt>
                <c:pt idx="497">
                  <c:v>8.5060000000000002</c:v>
                </c:pt>
                <c:pt idx="498">
                  <c:v>8.5060000000000002</c:v>
                </c:pt>
                <c:pt idx="499">
                  <c:v>8.35</c:v>
                </c:pt>
                <c:pt idx="500">
                  <c:v>8.35</c:v>
                </c:pt>
                <c:pt idx="501">
                  <c:v>8.1950000000000003</c:v>
                </c:pt>
                <c:pt idx="502">
                  <c:v>8.1950000000000003</c:v>
                </c:pt>
                <c:pt idx="503">
                  <c:v>8.1950000000000003</c:v>
                </c:pt>
                <c:pt idx="504">
                  <c:v>8.0410000000000004</c:v>
                </c:pt>
                <c:pt idx="505">
                  <c:v>8.0410000000000004</c:v>
                </c:pt>
                <c:pt idx="506">
                  <c:v>8.0410000000000004</c:v>
                </c:pt>
                <c:pt idx="507">
                  <c:v>7.8890000000000002</c:v>
                </c:pt>
                <c:pt idx="508">
                  <c:v>7.8890000000000002</c:v>
                </c:pt>
                <c:pt idx="509">
                  <c:v>7.8890000000000002</c:v>
                </c:pt>
                <c:pt idx="510">
                  <c:v>7.8890000000000002</c:v>
                </c:pt>
                <c:pt idx="511">
                  <c:v>7.8890000000000002</c:v>
                </c:pt>
                <c:pt idx="512">
                  <c:v>7.8890000000000002</c:v>
                </c:pt>
                <c:pt idx="513">
                  <c:v>7.8890000000000002</c:v>
                </c:pt>
                <c:pt idx="514">
                  <c:v>7.8890000000000002</c:v>
                </c:pt>
                <c:pt idx="515">
                  <c:v>7.8890000000000002</c:v>
                </c:pt>
                <c:pt idx="516">
                  <c:v>8.0410000000000004</c:v>
                </c:pt>
                <c:pt idx="517">
                  <c:v>8.8209999999999997</c:v>
                </c:pt>
                <c:pt idx="518">
                  <c:v>9.3010000000000002</c:v>
                </c:pt>
                <c:pt idx="519">
                  <c:v>9.7910000000000004</c:v>
                </c:pt>
                <c:pt idx="520">
                  <c:v>9.3010000000000002</c:v>
                </c:pt>
                <c:pt idx="521">
                  <c:v>9.4629999999999992</c:v>
                </c:pt>
                <c:pt idx="522">
                  <c:v>9.6270000000000007</c:v>
                </c:pt>
                <c:pt idx="523">
                  <c:v>9.4629999999999992</c:v>
                </c:pt>
                <c:pt idx="524">
                  <c:v>9.4629999999999992</c:v>
                </c:pt>
                <c:pt idx="525">
                  <c:v>9.4629999999999992</c:v>
                </c:pt>
                <c:pt idx="526">
                  <c:v>9.4629999999999992</c:v>
                </c:pt>
                <c:pt idx="527">
                  <c:v>9.4629999999999992</c:v>
                </c:pt>
                <c:pt idx="528">
                  <c:v>9.4629999999999992</c:v>
                </c:pt>
                <c:pt idx="529">
                  <c:v>9.4629999999999992</c:v>
                </c:pt>
                <c:pt idx="530">
                  <c:v>9.4629999999999992</c:v>
                </c:pt>
                <c:pt idx="531">
                  <c:v>9.4629999999999992</c:v>
                </c:pt>
                <c:pt idx="532">
                  <c:v>9.9570000000000007</c:v>
                </c:pt>
                <c:pt idx="533">
                  <c:v>9.9570000000000007</c:v>
                </c:pt>
                <c:pt idx="534">
                  <c:v>9.9570000000000007</c:v>
                </c:pt>
                <c:pt idx="535">
                  <c:v>9.7910000000000004</c:v>
                </c:pt>
                <c:pt idx="536">
                  <c:v>9.7910000000000004</c:v>
                </c:pt>
                <c:pt idx="537">
                  <c:v>9.6270000000000007</c:v>
                </c:pt>
                <c:pt idx="538">
                  <c:v>9.6270000000000007</c:v>
                </c:pt>
                <c:pt idx="539">
                  <c:v>9.6270000000000007</c:v>
                </c:pt>
                <c:pt idx="540">
                  <c:v>9.6270000000000007</c:v>
                </c:pt>
                <c:pt idx="541">
                  <c:v>9.4629999999999992</c:v>
                </c:pt>
                <c:pt idx="542">
                  <c:v>9.3010000000000002</c:v>
                </c:pt>
                <c:pt idx="543">
                  <c:v>9.14</c:v>
                </c:pt>
                <c:pt idx="544">
                  <c:v>0</c:v>
                </c:pt>
                <c:pt idx="545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8.1950000000000003</c:v>
                </c:pt>
                <c:pt idx="820">
                  <c:v>8.1950000000000003</c:v>
                </c:pt>
                <c:pt idx="821">
                  <c:v>7.8890000000000002</c:v>
                </c:pt>
                <c:pt idx="822">
                  <c:v>7.2889999999999997</c:v>
                </c:pt>
                <c:pt idx="823">
                  <c:v>7.1420000000000003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8.98</c:v>
                </c:pt>
                <c:pt idx="1164">
                  <c:v>13.108000000000001</c:v>
                </c:pt>
                <c:pt idx="1165">
                  <c:v>13.108000000000001</c:v>
                </c:pt>
                <c:pt idx="1166">
                  <c:v>10.971</c:v>
                </c:pt>
                <c:pt idx="1167">
                  <c:v>8.8209999999999997</c:v>
                </c:pt>
                <c:pt idx="1168">
                  <c:v>13.108000000000001</c:v>
                </c:pt>
                <c:pt idx="1169">
                  <c:v>11.317</c:v>
                </c:pt>
                <c:pt idx="1170">
                  <c:v>15.776999999999999</c:v>
                </c:pt>
                <c:pt idx="1171">
                  <c:v>34.570999999999998</c:v>
                </c:pt>
                <c:pt idx="1172">
                  <c:v>16.172999999999998</c:v>
                </c:pt>
                <c:pt idx="1173">
                  <c:v>21.428999999999998</c:v>
                </c:pt>
                <c:pt idx="1174">
                  <c:v>34.307000000000002</c:v>
                </c:pt>
                <c:pt idx="1175">
                  <c:v>20.550999999999998</c:v>
                </c:pt>
                <c:pt idx="1176">
                  <c:v>16.172999999999998</c:v>
                </c:pt>
                <c:pt idx="1177">
                  <c:v>24.376999999999999</c:v>
                </c:pt>
                <c:pt idx="1178">
                  <c:v>32.22</c:v>
                </c:pt>
                <c:pt idx="1179">
                  <c:v>29.931999999999999</c:v>
                </c:pt>
                <c:pt idx="1180">
                  <c:v>23.684000000000001</c:v>
                </c:pt>
                <c:pt idx="1181">
                  <c:v>13.478</c:v>
                </c:pt>
                <c:pt idx="1182">
                  <c:v>11.492000000000001</c:v>
                </c:pt>
                <c:pt idx="1183">
                  <c:v>10.629</c:v>
                </c:pt>
                <c:pt idx="1184">
                  <c:v>9.7910000000000004</c:v>
                </c:pt>
                <c:pt idx="1185">
                  <c:v>9.9570000000000007</c:v>
                </c:pt>
                <c:pt idx="1186">
                  <c:v>9.4629999999999992</c:v>
                </c:pt>
                <c:pt idx="1187">
                  <c:v>9.3010000000000002</c:v>
                </c:pt>
                <c:pt idx="1188">
                  <c:v>10.971</c:v>
                </c:pt>
                <c:pt idx="1189">
                  <c:v>10.291</c:v>
                </c:pt>
                <c:pt idx="1190">
                  <c:v>9.6270000000000007</c:v>
                </c:pt>
                <c:pt idx="1191">
                  <c:v>9.14</c:v>
                </c:pt>
                <c:pt idx="1192">
                  <c:v>8.98</c:v>
                </c:pt>
                <c:pt idx="1193">
                  <c:v>8.8209999999999997</c:v>
                </c:pt>
                <c:pt idx="1194">
                  <c:v>8.5060000000000002</c:v>
                </c:pt>
                <c:pt idx="1195">
                  <c:v>8.1950000000000003</c:v>
                </c:pt>
                <c:pt idx="1196">
                  <c:v>8.0410000000000004</c:v>
                </c:pt>
                <c:pt idx="1197">
                  <c:v>7.8890000000000002</c:v>
                </c:pt>
                <c:pt idx="1198">
                  <c:v>7.8890000000000002</c:v>
                </c:pt>
                <c:pt idx="1199">
                  <c:v>7.7370000000000001</c:v>
                </c:pt>
                <c:pt idx="1200">
                  <c:v>7.7370000000000001</c:v>
                </c:pt>
                <c:pt idx="1201">
                  <c:v>7.7370000000000001</c:v>
                </c:pt>
                <c:pt idx="1202">
                  <c:v>7.7370000000000001</c:v>
                </c:pt>
                <c:pt idx="1203">
                  <c:v>23.225999999999999</c:v>
                </c:pt>
                <c:pt idx="1204">
                  <c:v>21.209</c:v>
                </c:pt>
                <c:pt idx="1205">
                  <c:v>16.573</c:v>
                </c:pt>
                <c:pt idx="1206">
                  <c:v>11.843999999999999</c:v>
                </c:pt>
                <c:pt idx="1207">
                  <c:v>13.851000000000001</c:v>
                </c:pt>
                <c:pt idx="1208">
                  <c:v>11.492000000000001</c:v>
                </c:pt>
                <c:pt idx="1209">
                  <c:v>10.971</c:v>
                </c:pt>
                <c:pt idx="1210">
                  <c:v>9.9570000000000007</c:v>
                </c:pt>
                <c:pt idx="1211">
                  <c:v>9.7910000000000004</c:v>
                </c:pt>
                <c:pt idx="1212">
                  <c:v>9.4629999999999992</c:v>
                </c:pt>
                <c:pt idx="1213">
                  <c:v>9.14</c:v>
                </c:pt>
                <c:pt idx="1214">
                  <c:v>9.7910000000000004</c:v>
                </c:pt>
                <c:pt idx="1215">
                  <c:v>8.6630000000000003</c:v>
                </c:pt>
                <c:pt idx="1216">
                  <c:v>8.6630000000000003</c:v>
                </c:pt>
                <c:pt idx="1217">
                  <c:v>9.14</c:v>
                </c:pt>
                <c:pt idx="1218">
                  <c:v>8.8209999999999997</c:v>
                </c:pt>
                <c:pt idx="1219">
                  <c:v>8.6630000000000003</c:v>
                </c:pt>
                <c:pt idx="1220">
                  <c:v>8.5060000000000002</c:v>
                </c:pt>
                <c:pt idx="1221">
                  <c:v>8.1950000000000003</c:v>
                </c:pt>
                <c:pt idx="1222">
                  <c:v>8.1950000000000003</c:v>
                </c:pt>
                <c:pt idx="1223">
                  <c:v>8.0410000000000004</c:v>
                </c:pt>
                <c:pt idx="1224">
                  <c:v>7.8890000000000002</c:v>
                </c:pt>
                <c:pt idx="1225">
                  <c:v>7.8890000000000002</c:v>
                </c:pt>
                <c:pt idx="1226">
                  <c:v>7.7370000000000001</c:v>
                </c:pt>
                <c:pt idx="1227">
                  <c:v>7.7370000000000001</c:v>
                </c:pt>
                <c:pt idx="1228">
                  <c:v>7.7370000000000001</c:v>
                </c:pt>
                <c:pt idx="1229">
                  <c:v>7.5869999999999997</c:v>
                </c:pt>
                <c:pt idx="1230">
                  <c:v>7.5869999999999997</c:v>
                </c:pt>
                <c:pt idx="1231">
                  <c:v>7.5869999999999997</c:v>
                </c:pt>
                <c:pt idx="1232">
                  <c:v>7.5869999999999997</c:v>
                </c:pt>
                <c:pt idx="1233">
                  <c:v>7.4370000000000003</c:v>
                </c:pt>
                <c:pt idx="1234">
                  <c:v>7.4370000000000003</c:v>
                </c:pt>
                <c:pt idx="1235">
                  <c:v>7.4370000000000003</c:v>
                </c:pt>
                <c:pt idx="1236">
                  <c:v>7.4370000000000003</c:v>
                </c:pt>
                <c:pt idx="1237">
                  <c:v>7.2889999999999997</c:v>
                </c:pt>
                <c:pt idx="1238">
                  <c:v>7.2889999999999997</c:v>
                </c:pt>
                <c:pt idx="1239">
                  <c:v>7.2889999999999997</c:v>
                </c:pt>
                <c:pt idx="1240">
                  <c:v>7.2889999999999997</c:v>
                </c:pt>
                <c:pt idx="1241">
                  <c:v>7.2889999999999997</c:v>
                </c:pt>
                <c:pt idx="1242">
                  <c:v>7.1420000000000003</c:v>
                </c:pt>
                <c:pt idx="1243">
                  <c:v>7.1420000000000003</c:v>
                </c:pt>
                <c:pt idx="1244">
                  <c:v>6.9960000000000004</c:v>
                </c:pt>
                <c:pt idx="1245">
                  <c:v>6.9960000000000004</c:v>
                </c:pt>
                <c:pt idx="1246">
                  <c:v>6.851</c:v>
                </c:pt>
                <c:pt idx="1430">
                  <c:v>0</c:v>
                </c:pt>
                <c:pt idx="1431">
                  <c:v>26.26</c:v>
                </c:pt>
                <c:pt idx="1432">
                  <c:v>8.98</c:v>
                </c:pt>
                <c:pt idx="1433">
                  <c:v>7.8890000000000002</c:v>
                </c:pt>
                <c:pt idx="1434">
                  <c:v>7.5869999999999997</c:v>
                </c:pt>
                <c:pt idx="1435">
                  <c:v>7.5869999999999997</c:v>
                </c:pt>
                <c:pt idx="1436">
                  <c:v>7.1420000000000003</c:v>
                </c:pt>
                <c:pt idx="1437">
                  <c:v>29.931999999999999</c:v>
                </c:pt>
                <c:pt idx="1438">
                  <c:v>40.014000000000003</c:v>
                </c:pt>
                <c:pt idx="1439">
                  <c:v>17.588999999999999</c:v>
                </c:pt>
                <c:pt idx="1440">
                  <c:v>11.317</c:v>
                </c:pt>
                <c:pt idx="1441">
                  <c:v>10.122999999999999</c:v>
                </c:pt>
                <c:pt idx="1442">
                  <c:v>9.4629999999999992</c:v>
                </c:pt>
                <c:pt idx="1443">
                  <c:v>8.8209999999999997</c:v>
                </c:pt>
                <c:pt idx="1444">
                  <c:v>8.5060000000000002</c:v>
                </c:pt>
                <c:pt idx="1445">
                  <c:v>8.35</c:v>
                </c:pt>
                <c:pt idx="1446">
                  <c:v>10.971</c:v>
                </c:pt>
                <c:pt idx="1447">
                  <c:v>26.021999999999998</c:v>
                </c:pt>
                <c:pt idx="1448">
                  <c:v>10.971</c:v>
                </c:pt>
                <c:pt idx="1449">
                  <c:v>11.667</c:v>
                </c:pt>
                <c:pt idx="1450">
                  <c:v>9.9570000000000007</c:v>
                </c:pt>
                <c:pt idx="1451">
                  <c:v>9.14</c:v>
                </c:pt>
                <c:pt idx="1452">
                  <c:v>8.8209999999999997</c:v>
                </c:pt>
                <c:pt idx="1453">
                  <c:v>8.5060000000000002</c:v>
                </c:pt>
                <c:pt idx="1454">
                  <c:v>8.5060000000000002</c:v>
                </c:pt>
                <c:pt idx="1455">
                  <c:v>8.1950000000000003</c:v>
                </c:pt>
                <c:pt idx="1456">
                  <c:v>8.0410000000000004</c:v>
                </c:pt>
                <c:pt idx="1457">
                  <c:v>7.8890000000000002</c:v>
                </c:pt>
                <c:pt idx="1458">
                  <c:v>7.8890000000000002</c:v>
                </c:pt>
                <c:pt idx="1459">
                  <c:v>7.7370000000000001</c:v>
                </c:pt>
                <c:pt idx="1460">
                  <c:v>7.5869999999999997</c:v>
                </c:pt>
                <c:pt idx="1461">
                  <c:v>7.5869999999999997</c:v>
                </c:pt>
                <c:pt idx="1462">
                  <c:v>7.5869999999999997</c:v>
                </c:pt>
                <c:pt idx="1463">
                  <c:v>7.5869999999999997</c:v>
                </c:pt>
                <c:pt idx="1464">
                  <c:v>7.4370000000000003</c:v>
                </c:pt>
                <c:pt idx="1465">
                  <c:v>7.4370000000000003</c:v>
                </c:pt>
                <c:pt idx="1466">
                  <c:v>7.4370000000000003</c:v>
                </c:pt>
                <c:pt idx="1467">
                  <c:v>7.2889999999999997</c:v>
                </c:pt>
                <c:pt idx="1468">
                  <c:v>7.2889999999999997</c:v>
                </c:pt>
                <c:pt idx="1469">
                  <c:v>7.1420000000000003</c:v>
                </c:pt>
                <c:pt idx="1470">
                  <c:v>7.1420000000000003</c:v>
                </c:pt>
                <c:pt idx="1471">
                  <c:v>6.9960000000000004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8.35</c:v>
                </c:pt>
                <c:pt idx="1542">
                  <c:v>8.8209999999999997</c:v>
                </c:pt>
                <c:pt idx="1543">
                  <c:v>8.1950000000000003</c:v>
                </c:pt>
                <c:pt idx="1544">
                  <c:v>8.1950000000000003</c:v>
                </c:pt>
                <c:pt idx="1545">
                  <c:v>8.0410000000000004</c:v>
                </c:pt>
                <c:pt idx="1546">
                  <c:v>7.7370000000000001</c:v>
                </c:pt>
                <c:pt idx="1547">
                  <c:v>8.1950000000000003</c:v>
                </c:pt>
                <c:pt idx="1548">
                  <c:v>8.5060000000000002</c:v>
                </c:pt>
                <c:pt idx="1549">
                  <c:v>8.0410000000000004</c:v>
                </c:pt>
                <c:pt idx="1550">
                  <c:v>7.8890000000000002</c:v>
                </c:pt>
                <c:pt idx="1551">
                  <c:v>8.0410000000000004</c:v>
                </c:pt>
                <c:pt idx="1552">
                  <c:v>8.0410000000000004</c:v>
                </c:pt>
                <c:pt idx="1553">
                  <c:v>7.8890000000000002</c:v>
                </c:pt>
                <c:pt idx="1554">
                  <c:v>7.8890000000000002</c:v>
                </c:pt>
                <c:pt idx="1555">
                  <c:v>11.143000000000001</c:v>
                </c:pt>
                <c:pt idx="1556">
                  <c:v>13.664</c:v>
                </c:pt>
                <c:pt idx="1557">
                  <c:v>10.629</c:v>
                </c:pt>
                <c:pt idx="1558">
                  <c:v>10.459</c:v>
                </c:pt>
                <c:pt idx="1559">
                  <c:v>24.609000000000002</c:v>
                </c:pt>
                <c:pt idx="1560">
                  <c:v>30.940999999999999</c:v>
                </c:pt>
                <c:pt idx="1561">
                  <c:v>14.61</c:v>
                </c:pt>
                <c:pt idx="1562">
                  <c:v>26.021999999999998</c:v>
                </c:pt>
                <c:pt idx="1563">
                  <c:v>17.384</c:v>
                </c:pt>
                <c:pt idx="1564">
                  <c:v>12.021000000000001</c:v>
                </c:pt>
                <c:pt idx="1565">
                  <c:v>10.971</c:v>
                </c:pt>
                <c:pt idx="1566">
                  <c:v>9.7910000000000004</c:v>
                </c:pt>
                <c:pt idx="1567">
                  <c:v>9.3010000000000002</c:v>
                </c:pt>
                <c:pt idx="1568">
                  <c:v>8.98</c:v>
                </c:pt>
                <c:pt idx="1569">
                  <c:v>8.6630000000000003</c:v>
                </c:pt>
                <c:pt idx="1570">
                  <c:v>8.5060000000000002</c:v>
                </c:pt>
                <c:pt idx="1571">
                  <c:v>8.35</c:v>
                </c:pt>
                <c:pt idx="1572">
                  <c:v>8.1950000000000003</c:v>
                </c:pt>
                <c:pt idx="1573">
                  <c:v>8.35</c:v>
                </c:pt>
                <c:pt idx="1574">
                  <c:v>8.35</c:v>
                </c:pt>
                <c:pt idx="1575">
                  <c:v>8.1950000000000003</c:v>
                </c:pt>
                <c:pt idx="1576">
                  <c:v>8.0410000000000004</c:v>
                </c:pt>
                <c:pt idx="1577">
                  <c:v>8.0410000000000004</c:v>
                </c:pt>
                <c:pt idx="1578">
                  <c:v>8.1950000000000003</c:v>
                </c:pt>
                <c:pt idx="1579">
                  <c:v>8.35</c:v>
                </c:pt>
                <c:pt idx="1580">
                  <c:v>8.6630000000000003</c:v>
                </c:pt>
                <c:pt idx="1581">
                  <c:v>8.5060000000000002</c:v>
                </c:pt>
                <c:pt idx="1582">
                  <c:v>8.5060000000000002</c:v>
                </c:pt>
                <c:pt idx="1583">
                  <c:v>9.3010000000000002</c:v>
                </c:pt>
                <c:pt idx="1584">
                  <c:v>8.6630000000000003</c:v>
                </c:pt>
                <c:pt idx="1585">
                  <c:v>8.35</c:v>
                </c:pt>
                <c:pt idx="1586">
                  <c:v>8.1950000000000003</c:v>
                </c:pt>
                <c:pt idx="1587">
                  <c:v>8.0410000000000004</c:v>
                </c:pt>
                <c:pt idx="1588">
                  <c:v>8.0410000000000004</c:v>
                </c:pt>
                <c:pt idx="1589">
                  <c:v>7.8890000000000002</c:v>
                </c:pt>
                <c:pt idx="1590">
                  <c:v>7.8890000000000002</c:v>
                </c:pt>
                <c:pt idx="1591">
                  <c:v>11.667</c:v>
                </c:pt>
                <c:pt idx="1592">
                  <c:v>18.209</c:v>
                </c:pt>
                <c:pt idx="1593">
                  <c:v>10.971</c:v>
                </c:pt>
                <c:pt idx="1594">
                  <c:v>10.798999999999999</c:v>
                </c:pt>
                <c:pt idx="1595">
                  <c:v>10.459</c:v>
                </c:pt>
                <c:pt idx="1596">
                  <c:v>9.6270000000000007</c:v>
                </c:pt>
                <c:pt idx="1597">
                  <c:v>9.3010000000000002</c:v>
                </c:pt>
                <c:pt idx="1598">
                  <c:v>8.98</c:v>
                </c:pt>
                <c:pt idx="1599">
                  <c:v>8.8209999999999997</c:v>
                </c:pt>
                <c:pt idx="1600">
                  <c:v>8.98</c:v>
                </c:pt>
                <c:pt idx="1601">
                  <c:v>9.3010000000000002</c:v>
                </c:pt>
                <c:pt idx="1602">
                  <c:v>9.3010000000000002</c:v>
                </c:pt>
                <c:pt idx="1603">
                  <c:v>8.8209999999999997</c:v>
                </c:pt>
                <c:pt idx="1604">
                  <c:v>8.5060000000000002</c:v>
                </c:pt>
                <c:pt idx="1605">
                  <c:v>8.35</c:v>
                </c:pt>
                <c:pt idx="1606">
                  <c:v>8.35</c:v>
                </c:pt>
                <c:pt idx="1607">
                  <c:v>8.1950000000000003</c:v>
                </c:pt>
                <c:pt idx="1608">
                  <c:v>8.0410000000000004</c:v>
                </c:pt>
                <c:pt idx="1609">
                  <c:v>8.0410000000000004</c:v>
                </c:pt>
                <c:pt idx="1610">
                  <c:v>8.0410000000000004</c:v>
                </c:pt>
                <c:pt idx="1611">
                  <c:v>8.0410000000000004</c:v>
                </c:pt>
                <c:pt idx="1612">
                  <c:v>8.0410000000000004</c:v>
                </c:pt>
                <c:pt idx="1613">
                  <c:v>8.0410000000000004</c:v>
                </c:pt>
                <c:pt idx="1614">
                  <c:v>8.0410000000000004</c:v>
                </c:pt>
                <c:pt idx="1615">
                  <c:v>7.8890000000000002</c:v>
                </c:pt>
                <c:pt idx="1616">
                  <c:v>7.8890000000000002</c:v>
                </c:pt>
                <c:pt idx="1617">
                  <c:v>7.8890000000000002</c:v>
                </c:pt>
                <c:pt idx="1618">
                  <c:v>7.8890000000000002</c:v>
                </c:pt>
                <c:pt idx="1619">
                  <c:v>7.8890000000000002</c:v>
                </c:pt>
                <c:pt idx="1620">
                  <c:v>7.8890000000000002</c:v>
                </c:pt>
                <c:pt idx="1621">
                  <c:v>7.7370000000000001</c:v>
                </c:pt>
                <c:pt idx="1622">
                  <c:v>7.7370000000000001</c:v>
                </c:pt>
                <c:pt idx="1623">
                  <c:v>7.7370000000000001</c:v>
                </c:pt>
                <c:pt idx="1624">
                  <c:v>7.5869999999999997</c:v>
                </c:pt>
                <c:pt idx="1625">
                  <c:v>7.5869999999999997</c:v>
                </c:pt>
                <c:pt idx="1626">
                  <c:v>7.5869999999999997</c:v>
                </c:pt>
                <c:pt idx="1627">
                  <c:v>7.5869999999999997</c:v>
                </c:pt>
                <c:pt idx="1628">
                  <c:v>7.4370000000000003</c:v>
                </c:pt>
                <c:pt idx="1629">
                  <c:v>7.4370000000000003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20.77</c:v>
                </c:pt>
                <c:pt idx="1811">
                  <c:v>8.98</c:v>
                </c:pt>
                <c:pt idx="1812">
                  <c:v>8.35</c:v>
                </c:pt>
                <c:pt idx="1813">
                  <c:v>12.38</c:v>
                </c:pt>
                <c:pt idx="1814">
                  <c:v>9.7910000000000004</c:v>
                </c:pt>
                <c:pt idx="1815">
                  <c:v>10.122999999999999</c:v>
                </c:pt>
                <c:pt idx="1816">
                  <c:v>18.417000000000002</c:v>
                </c:pt>
                <c:pt idx="1817">
                  <c:v>11.492000000000001</c:v>
                </c:pt>
                <c:pt idx="1818">
                  <c:v>38.625</c:v>
                </c:pt>
                <c:pt idx="1819">
                  <c:v>25.312000000000001</c:v>
                </c:pt>
                <c:pt idx="1820">
                  <c:v>37.255000000000003</c:v>
                </c:pt>
                <c:pt idx="1821">
                  <c:v>30.940999999999999</c:v>
                </c:pt>
                <c:pt idx="1822">
                  <c:v>16.975999999999999</c:v>
                </c:pt>
                <c:pt idx="1823">
                  <c:v>16.573</c:v>
                </c:pt>
                <c:pt idx="1824">
                  <c:v>12.923999999999999</c:v>
                </c:pt>
                <c:pt idx="1825">
                  <c:v>13.664</c:v>
                </c:pt>
                <c:pt idx="1826">
                  <c:v>10.798999999999999</c:v>
                </c:pt>
                <c:pt idx="1827">
                  <c:v>9.7910000000000004</c:v>
                </c:pt>
                <c:pt idx="1828">
                  <c:v>9.4629999999999992</c:v>
                </c:pt>
                <c:pt idx="1829">
                  <c:v>9.14</c:v>
                </c:pt>
                <c:pt idx="1830">
                  <c:v>8.98</c:v>
                </c:pt>
                <c:pt idx="1831">
                  <c:v>8.98</c:v>
                </c:pt>
                <c:pt idx="1832">
                  <c:v>8.8209999999999997</c:v>
                </c:pt>
                <c:pt idx="1833">
                  <c:v>8.5060000000000002</c:v>
                </c:pt>
                <c:pt idx="1834">
                  <c:v>8.35</c:v>
                </c:pt>
                <c:pt idx="1835">
                  <c:v>8.35</c:v>
                </c:pt>
                <c:pt idx="1836">
                  <c:v>8.1950000000000003</c:v>
                </c:pt>
                <c:pt idx="1837">
                  <c:v>8.0410000000000004</c:v>
                </c:pt>
                <c:pt idx="1838">
                  <c:v>7.8890000000000002</c:v>
                </c:pt>
                <c:pt idx="1839">
                  <c:v>7.8890000000000002</c:v>
                </c:pt>
                <c:pt idx="1840">
                  <c:v>7.7370000000000001</c:v>
                </c:pt>
                <c:pt idx="1841">
                  <c:v>7.8890000000000002</c:v>
                </c:pt>
                <c:pt idx="1842">
                  <c:v>7.7370000000000001</c:v>
                </c:pt>
                <c:pt idx="1843">
                  <c:v>7.7370000000000001</c:v>
                </c:pt>
                <c:pt idx="1844">
                  <c:v>7.7370000000000001</c:v>
                </c:pt>
                <c:pt idx="1845">
                  <c:v>7.7370000000000001</c:v>
                </c:pt>
                <c:pt idx="1846">
                  <c:v>7.7370000000000001</c:v>
                </c:pt>
                <c:pt idx="1847">
                  <c:v>7.7370000000000001</c:v>
                </c:pt>
                <c:pt idx="1848">
                  <c:v>7.5869999999999997</c:v>
                </c:pt>
                <c:pt idx="1849">
                  <c:v>7.5869999999999997</c:v>
                </c:pt>
                <c:pt idx="1850">
                  <c:v>7.5869999999999997</c:v>
                </c:pt>
                <c:pt idx="1851">
                  <c:v>7.5869999999999997</c:v>
                </c:pt>
                <c:pt idx="1852">
                  <c:v>7.5869999999999997</c:v>
                </c:pt>
                <c:pt idx="1853">
                  <c:v>7.5869999999999997</c:v>
                </c:pt>
                <c:pt idx="1854">
                  <c:v>7.4370000000000003</c:v>
                </c:pt>
                <c:pt idx="1855">
                  <c:v>7.2889999999999997</c:v>
                </c:pt>
                <c:pt idx="1856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8.35</c:v>
                </c:pt>
                <c:pt idx="1911">
                  <c:v>8.1950000000000003</c:v>
                </c:pt>
                <c:pt idx="1912">
                  <c:v>8.0410000000000004</c:v>
                </c:pt>
                <c:pt idx="1913">
                  <c:v>7.8890000000000002</c:v>
                </c:pt>
                <c:pt idx="1914">
                  <c:v>7.7370000000000001</c:v>
                </c:pt>
                <c:pt idx="1915">
                  <c:v>7.5869999999999997</c:v>
                </c:pt>
                <c:pt idx="1916">
                  <c:v>7.5869999999999997</c:v>
                </c:pt>
                <c:pt idx="1917">
                  <c:v>7.5869999999999997</c:v>
                </c:pt>
                <c:pt idx="1918">
                  <c:v>9.4629999999999992</c:v>
                </c:pt>
                <c:pt idx="1919">
                  <c:v>28.196000000000002</c:v>
                </c:pt>
                <c:pt idx="1920">
                  <c:v>19.687000000000001</c:v>
                </c:pt>
                <c:pt idx="1921">
                  <c:v>10.459</c:v>
                </c:pt>
                <c:pt idx="1922">
                  <c:v>9.4629999999999992</c:v>
                </c:pt>
                <c:pt idx="1923">
                  <c:v>16.372</c:v>
                </c:pt>
                <c:pt idx="1924">
                  <c:v>14.04</c:v>
                </c:pt>
                <c:pt idx="1925">
                  <c:v>12.021000000000001</c:v>
                </c:pt>
                <c:pt idx="1926">
                  <c:v>12.38</c:v>
                </c:pt>
                <c:pt idx="1927">
                  <c:v>11.843999999999999</c:v>
                </c:pt>
                <c:pt idx="1928">
                  <c:v>10.122999999999999</c:v>
                </c:pt>
                <c:pt idx="1929">
                  <c:v>9.14</c:v>
                </c:pt>
                <c:pt idx="1930">
                  <c:v>8.8209999999999997</c:v>
                </c:pt>
                <c:pt idx="1931">
                  <c:v>8.6630000000000003</c:v>
                </c:pt>
                <c:pt idx="1932">
                  <c:v>8.35</c:v>
                </c:pt>
                <c:pt idx="1933">
                  <c:v>8.1950000000000003</c:v>
                </c:pt>
                <c:pt idx="1934">
                  <c:v>8.1950000000000003</c:v>
                </c:pt>
                <c:pt idx="1935">
                  <c:v>8.0410000000000004</c:v>
                </c:pt>
                <c:pt idx="1936">
                  <c:v>8.0410000000000004</c:v>
                </c:pt>
                <c:pt idx="1937">
                  <c:v>7.8890000000000002</c:v>
                </c:pt>
                <c:pt idx="1938">
                  <c:v>7.8890000000000002</c:v>
                </c:pt>
                <c:pt idx="1939">
                  <c:v>7.8890000000000002</c:v>
                </c:pt>
                <c:pt idx="1940">
                  <c:v>7.8890000000000002</c:v>
                </c:pt>
                <c:pt idx="1941">
                  <c:v>7.8890000000000002</c:v>
                </c:pt>
                <c:pt idx="1942">
                  <c:v>7.7370000000000001</c:v>
                </c:pt>
                <c:pt idx="1943">
                  <c:v>7.7370000000000001</c:v>
                </c:pt>
                <c:pt idx="1944">
                  <c:v>7.7370000000000001</c:v>
                </c:pt>
                <c:pt idx="1945">
                  <c:v>7.7370000000000001</c:v>
                </c:pt>
                <c:pt idx="1946">
                  <c:v>7.5869999999999997</c:v>
                </c:pt>
                <c:pt idx="1947">
                  <c:v>7.5869999999999997</c:v>
                </c:pt>
                <c:pt idx="1948">
                  <c:v>7.5869999999999997</c:v>
                </c:pt>
                <c:pt idx="1949">
                  <c:v>7.5869999999999997</c:v>
                </c:pt>
                <c:pt idx="1950">
                  <c:v>7.4370000000000003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9.6270000000000007</c:v>
                </c:pt>
                <c:pt idx="2216">
                  <c:v>8.35</c:v>
                </c:pt>
                <c:pt idx="2217">
                  <c:v>7.8890000000000002</c:v>
                </c:pt>
                <c:pt idx="2218">
                  <c:v>7.7370000000000001</c:v>
                </c:pt>
                <c:pt idx="2219">
                  <c:v>7.5869999999999997</c:v>
                </c:pt>
                <c:pt idx="2220">
                  <c:v>7.1420000000000003</c:v>
                </c:pt>
                <c:pt idx="2221">
                  <c:v>6.5650000000000004</c:v>
                </c:pt>
                <c:pt idx="2222">
                  <c:v>6.0069999999999997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8.5060000000000002</c:v>
                </c:pt>
                <c:pt idx="2239">
                  <c:v>8.0410000000000004</c:v>
                </c:pt>
                <c:pt idx="2240">
                  <c:v>8.0410000000000004</c:v>
                </c:pt>
                <c:pt idx="2241">
                  <c:v>7.8890000000000002</c:v>
                </c:pt>
                <c:pt idx="2242">
                  <c:v>7.5869999999999997</c:v>
                </c:pt>
                <c:pt idx="2243">
                  <c:v>7.5869999999999997</c:v>
                </c:pt>
                <c:pt idx="2244">
                  <c:v>7.5869999999999997</c:v>
                </c:pt>
                <c:pt idx="2245">
                  <c:v>7.1420000000000003</c:v>
                </c:pt>
                <c:pt idx="2246">
                  <c:v>6.7080000000000002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15.974</c:v>
                </c:pt>
                <c:pt idx="2268">
                  <c:v>12.38</c:v>
                </c:pt>
                <c:pt idx="2269">
                  <c:v>8.1950000000000003</c:v>
                </c:pt>
                <c:pt idx="2270">
                  <c:v>8.1950000000000003</c:v>
                </c:pt>
                <c:pt idx="2271">
                  <c:v>7.8890000000000002</c:v>
                </c:pt>
                <c:pt idx="2272">
                  <c:v>7.8890000000000002</c:v>
                </c:pt>
                <c:pt idx="2273">
                  <c:v>7.7370000000000001</c:v>
                </c:pt>
                <c:pt idx="2274">
                  <c:v>11.492000000000001</c:v>
                </c:pt>
                <c:pt idx="2275">
                  <c:v>8.8209999999999997</c:v>
                </c:pt>
                <c:pt idx="2276">
                  <c:v>8.1950000000000003</c:v>
                </c:pt>
                <c:pt idx="2277">
                  <c:v>7.8890000000000002</c:v>
                </c:pt>
                <c:pt idx="2278">
                  <c:v>7.7370000000000001</c:v>
                </c:pt>
                <c:pt idx="2279">
                  <c:v>7.7370000000000001</c:v>
                </c:pt>
                <c:pt idx="2280">
                  <c:v>7.7370000000000001</c:v>
                </c:pt>
                <c:pt idx="2281">
                  <c:v>7.5869999999999997</c:v>
                </c:pt>
                <c:pt idx="2282">
                  <c:v>7.5869999999999997</c:v>
                </c:pt>
                <c:pt idx="2283">
                  <c:v>7.5869999999999997</c:v>
                </c:pt>
                <c:pt idx="2284">
                  <c:v>7.4370000000000003</c:v>
                </c:pt>
                <c:pt idx="2285">
                  <c:v>7.4370000000000003</c:v>
                </c:pt>
                <c:pt idx="2286">
                  <c:v>6.9960000000000004</c:v>
                </c:pt>
                <c:pt idx="2287">
                  <c:v>6.7080000000000002</c:v>
                </c:pt>
                <c:pt idx="2288">
                  <c:v>6.5650000000000004</c:v>
                </c:pt>
                <c:pt idx="2289">
                  <c:v>6.2839999999999998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8.35</c:v>
                </c:pt>
                <c:pt idx="2302">
                  <c:v>7.8890000000000002</c:v>
                </c:pt>
                <c:pt idx="2303">
                  <c:v>7.5869999999999997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16-4FE3-8945-5BDF1FFA2B99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CAWM!$A$3:$A$2559</c:f>
              <c:numCache>
                <c:formatCode>dd/mm/yyyy;@</c:formatCode>
                <c:ptCount val="2557"/>
                <c:pt idx="0">
                  <c:v>31048</c:v>
                </c:pt>
                <c:pt idx="1">
                  <c:v>31049</c:v>
                </c:pt>
                <c:pt idx="2">
                  <c:v>31050</c:v>
                </c:pt>
                <c:pt idx="3">
                  <c:v>31051</c:v>
                </c:pt>
                <c:pt idx="4">
                  <c:v>31052</c:v>
                </c:pt>
                <c:pt idx="5">
                  <c:v>31053</c:v>
                </c:pt>
                <c:pt idx="6">
                  <c:v>31054</c:v>
                </c:pt>
                <c:pt idx="7">
                  <c:v>31055</c:v>
                </c:pt>
                <c:pt idx="8">
                  <c:v>31056</c:v>
                </c:pt>
                <c:pt idx="9">
                  <c:v>31057</c:v>
                </c:pt>
                <c:pt idx="10">
                  <c:v>31058</c:v>
                </c:pt>
                <c:pt idx="11">
                  <c:v>31059</c:v>
                </c:pt>
                <c:pt idx="12">
                  <c:v>31060</c:v>
                </c:pt>
                <c:pt idx="13">
                  <c:v>31061</c:v>
                </c:pt>
                <c:pt idx="14">
                  <c:v>31062</c:v>
                </c:pt>
                <c:pt idx="15">
                  <c:v>31063</c:v>
                </c:pt>
                <c:pt idx="16">
                  <c:v>31064</c:v>
                </c:pt>
                <c:pt idx="17">
                  <c:v>31065</c:v>
                </c:pt>
                <c:pt idx="18">
                  <c:v>31066</c:v>
                </c:pt>
                <c:pt idx="19">
                  <c:v>31067</c:v>
                </c:pt>
                <c:pt idx="20">
                  <c:v>31068</c:v>
                </c:pt>
                <c:pt idx="21">
                  <c:v>31069</c:v>
                </c:pt>
                <c:pt idx="22">
                  <c:v>31070</c:v>
                </c:pt>
                <c:pt idx="23">
                  <c:v>31071</c:v>
                </c:pt>
                <c:pt idx="24">
                  <c:v>31072</c:v>
                </c:pt>
                <c:pt idx="25">
                  <c:v>31073</c:v>
                </c:pt>
                <c:pt idx="26">
                  <c:v>31074</c:v>
                </c:pt>
                <c:pt idx="27">
                  <c:v>31075</c:v>
                </c:pt>
                <c:pt idx="28">
                  <c:v>31076</c:v>
                </c:pt>
                <c:pt idx="29">
                  <c:v>31077</c:v>
                </c:pt>
                <c:pt idx="30">
                  <c:v>31078</c:v>
                </c:pt>
                <c:pt idx="31">
                  <c:v>31079</c:v>
                </c:pt>
                <c:pt idx="32">
                  <c:v>31080</c:v>
                </c:pt>
                <c:pt idx="33">
                  <c:v>31081</c:v>
                </c:pt>
                <c:pt idx="34">
                  <c:v>31082</c:v>
                </c:pt>
                <c:pt idx="35">
                  <c:v>31083</c:v>
                </c:pt>
                <c:pt idx="36">
                  <c:v>31084</c:v>
                </c:pt>
                <c:pt idx="37">
                  <c:v>31085</c:v>
                </c:pt>
                <c:pt idx="38">
                  <c:v>31086</c:v>
                </c:pt>
                <c:pt idx="39">
                  <c:v>31087</c:v>
                </c:pt>
                <c:pt idx="40">
                  <c:v>31088</c:v>
                </c:pt>
                <c:pt idx="41">
                  <c:v>31089</c:v>
                </c:pt>
                <c:pt idx="42">
                  <c:v>31090</c:v>
                </c:pt>
                <c:pt idx="43">
                  <c:v>31091</c:v>
                </c:pt>
                <c:pt idx="44">
                  <c:v>31092</c:v>
                </c:pt>
                <c:pt idx="45">
                  <c:v>31093</c:v>
                </c:pt>
                <c:pt idx="46">
                  <c:v>31094</c:v>
                </c:pt>
                <c:pt idx="47">
                  <c:v>31095</c:v>
                </c:pt>
                <c:pt idx="48">
                  <c:v>31096</c:v>
                </c:pt>
                <c:pt idx="49">
                  <c:v>31097</c:v>
                </c:pt>
                <c:pt idx="50">
                  <c:v>31098</c:v>
                </c:pt>
                <c:pt idx="51">
                  <c:v>31099</c:v>
                </c:pt>
                <c:pt idx="52">
                  <c:v>31100</c:v>
                </c:pt>
                <c:pt idx="53">
                  <c:v>31101</c:v>
                </c:pt>
                <c:pt idx="54">
                  <c:v>31102</c:v>
                </c:pt>
                <c:pt idx="55">
                  <c:v>31103</c:v>
                </c:pt>
                <c:pt idx="56">
                  <c:v>31104</c:v>
                </c:pt>
                <c:pt idx="57">
                  <c:v>31105</c:v>
                </c:pt>
                <c:pt idx="58">
                  <c:v>31106</c:v>
                </c:pt>
                <c:pt idx="59">
                  <c:v>31107</c:v>
                </c:pt>
                <c:pt idx="60">
                  <c:v>31108</c:v>
                </c:pt>
                <c:pt idx="61">
                  <c:v>31109</c:v>
                </c:pt>
                <c:pt idx="62">
                  <c:v>31110</c:v>
                </c:pt>
                <c:pt idx="63">
                  <c:v>31111</c:v>
                </c:pt>
                <c:pt idx="64">
                  <c:v>31112</c:v>
                </c:pt>
                <c:pt idx="65">
                  <c:v>31113</c:v>
                </c:pt>
                <c:pt idx="66">
                  <c:v>31114</c:v>
                </c:pt>
                <c:pt idx="67">
                  <c:v>31115</c:v>
                </c:pt>
                <c:pt idx="68">
                  <c:v>31116</c:v>
                </c:pt>
                <c:pt idx="69">
                  <c:v>31117</c:v>
                </c:pt>
                <c:pt idx="70">
                  <c:v>31118</c:v>
                </c:pt>
                <c:pt idx="71">
                  <c:v>31119</c:v>
                </c:pt>
                <c:pt idx="72">
                  <c:v>31120</c:v>
                </c:pt>
                <c:pt idx="73">
                  <c:v>31121</c:v>
                </c:pt>
                <c:pt idx="74">
                  <c:v>31122</c:v>
                </c:pt>
                <c:pt idx="75">
                  <c:v>31123</c:v>
                </c:pt>
                <c:pt idx="76">
                  <c:v>31124</c:v>
                </c:pt>
                <c:pt idx="77">
                  <c:v>31125</c:v>
                </c:pt>
                <c:pt idx="78">
                  <c:v>31126</c:v>
                </c:pt>
                <c:pt idx="79">
                  <c:v>31127</c:v>
                </c:pt>
                <c:pt idx="80">
                  <c:v>31128</c:v>
                </c:pt>
                <c:pt idx="81">
                  <c:v>31129</c:v>
                </c:pt>
                <c:pt idx="82">
                  <c:v>31130</c:v>
                </c:pt>
                <c:pt idx="83">
                  <c:v>31131</c:v>
                </c:pt>
                <c:pt idx="84">
                  <c:v>31132</c:v>
                </c:pt>
                <c:pt idx="85">
                  <c:v>31133</c:v>
                </c:pt>
                <c:pt idx="86">
                  <c:v>31134</c:v>
                </c:pt>
                <c:pt idx="87">
                  <c:v>31135</c:v>
                </c:pt>
                <c:pt idx="88">
                  <c:v>31136</c:v>
                </c:pt>
                <c:pt idx="89">
                  <c:v>31137</c:v>
                </c:pt>
                <c:pt idx="90">
                  <c:v>31138</c:v>
                </c:pt>
                <c:pt idx="91">
                  <c:v>31139</c:v>
                </c:pt>
                <c:pt idx="92">
                  <c:v>31140</c:v>
                </c:pt>
                <c:pt idx="93">
                  <c:v>31141</c:v>
                </c:pt>
                <c:pt idx="94">
                  <c:v>31142</c:v>
                </c:pt>
                <c:pt idx="95">
                  <c:v>31143</c:v>
                </c:pt>
                <c:pt idx="96">
                  <c:v>31144</c:v>
                </c:pt>
                <c:pt idx="97">
                  <c:v>31145</c:v>
                </c:pt>
                <c:pt idx="98">
                  <c:v>31146</c:v>
                </c:pt>
                <c:pt idx="99">
                  <c:v>31147</c:v>
                </c:pt>
                <c:pt idx="100">
                  <c:v>31148</c:v>
                </c:pt>
                <c:pt idx="101">
                  <c:v>31149</c:v>
                </c:pt>
                <c:pt idx="102">
                  <c:v>31150</c:v>
                </c:pt>
                <c:pt idx="103">
                  <c:v>31151</c:v>
                </c:pt>
                <c:pt idx="104">
                  <c:v>31152</c:v>
                </c:pt>
                <c:pt idx="105">
                  <c:v>31153</c:v>
                </c:pt>
                <c:pt idx="106">
                  <c:v>31154</c:v>
                </c:pt>
                <c:pt idx="107">
                  <c:v>31155</c:v>
                </c:pt>
                <c:pt idx="108">
                  <c:v>31156</c:v>
                </c:pt>
                <c:pt idx="109">
                  <c:v>31157</c:v>
                </c:pt>
                <c:pt idx="110">
                  <c:v>31158</c:v>
                </c:pt>
                <c:pt idx="111">
                  <c:v>31159</c:v>
                </c:pt>
                <c:pt idx="112">
                  <c:v>31160</c:v>
                </c:pt>
                <c:pt idx="113">
                  <c:v>31161</c:v>
                </c:pt>
                <c:pt idx="114">
                  <c:v>31162</c:v>
                </c:pt>
                <c:pt idx="115">
                  <c:v>31163</c:v>
                </c:pt>
                <c:pt idx="116">
                  <c:v>31164</c:v>
                </c:pt>
                <c:pt idx="117">
                  <c:v>31165</c:v>
                </c:pt>
                <c:pt idx="118">
                  <c:v>31166</c:v>
                </c:pt>
                <c:pt idx="119">
                  <c:v>31167</c:v>
                </c:pt>
                <c:pt idx="120">
                  <c:v>31168</c:v>
                </c:pt>
                <c:pt idx="121">
                  <c:v>31169</c:v>
                </c:pt>
                <c:pt idx="122">
                  <c:v>31170</c:v>
                </c:pt>
                <c:pt idx="123">
                  <c:v>31171</c:v>
                </c:pt>
                <c:pt idx="124">
                  <c:v>31172</c:v>
                </c:pt>
                <c:pt idx="125">
                  <c:v>31173</c:v>
                </c:pt>
                <c:pt idx="126">
                  <c:v>31174</c:v>
                </c:pt>
                <c:pt idx="127">
                  <c:v>31175</c:v>
                </c:pt>
                <c:pt idx="128">
                  <c:v>31176</c:v>
                </c:pt>
                <c:pt idx="129">
                  <c:v>31177</c:v>
                </c:pt>
                <c:pt idx="130">
                  <c:v>31178</c:v>
                </c:pt>
                <c:pt idx="131">
                  <c:v>31179</c:v>
                </c:pt>
                <c:pt idx="132">
                  <c:v>31180</c:v>
                </c:pt>
                <c:pt idx="133">
                  <c:v>31181</c:v>
                </c:pt>
                <c:pt idx="134">
                  <c:v>31182</c:v>
                </c:pt>
                <c:pt idx="135">
                  <c:v>31183</c:v>
                </c:pt>
                <c:pt idx="136">
                  <c:v>31184</c:v>
                </c:pt>
                <c:pt idx="137">
                  <c:v>31185</c:v>
                </c:pt>
                <c:pt idx="138">
                  <c:v>31186</c:v>
                </c:pt>
                <c:pt idx="139">
                  <c:v>31187</c:v>
                </c:pt>
                <c:pt idx="140">
                  <c:v>31188</c:v>
                </c:pt>
                <c:pt idx="141">
                  <c:v>31189</c:v>
                </c:pt>
                <c:pt idx="142">
                  <c:v>31190</c:v>
                </c:pt>
                <c:pt idx="143">
                  <c:v>31191</c:v>
                </c:pt>
                <c:pt idx="144">
                  <c:v>31192</c:v>
                </c:pt>
                <c:pt idx="145">
                  <c:v>31193</c:v>
                </c:pt>
                <c:pt idx="146">
                  <c:v>31194</c:v>
                </c:pt>
                <c:pt idx="147">
                  <c:v>31195</c:v>
                </c:pt>
                <c:pt idx="148">
                  <c:v>31196</c:v>
                </c:pt>
                <c:pt idx="149">
                  <c:v>31197</c:v>
                </c:pt>
                <c:pt idx="150">
                  <c:v>31198</c:v>
                </c:pt>
                <c:pt idx="151">
                  <c:v>31199</c:v>
                </c:pt>
                <c:pt idx="152">
                  <c:v>31200</c:v>
                </c:pt>
                <c:pt idx="153">
                  <c:v>31201</c:v>
                </c:pt>
                <c:pt idx="154">
                  <c:v>31202</c:v>
                </c:pt>
                <c:pt idx="155">
                  <c:v>31203</c:v>
                </c:pt>
                <c:pt idx="156">
                  <c:v>31204</c:v>
                </c:pt>
                <c:pt idx="157">
                  <c:v>31205</c:v>
                </c:pt>
                <c:pt idx="158">
                  <c:v>31206</c:v>
                </c:pt>
                <c:pt idx="159">
                  <c:v>31207</c:v>
                </c:pt>
                <c:pt idx="160">
                  <c:v>31208</c:v>
                </c:pt>
                <c:pt idx="161">
                  <c:v>31209</c:v>
                </c:pt>
                <c:pt idx="162">
                  <c:v>31210</c:v>
                </c:pt>
                <c:pt idx="163">
                  <c:v>31211</c:v>
                </c:pt>
                <c:pt idx="164">
                  <c:v>31212</c:v>
                </c:pt>
                <c:pt idx="165">
                  <c:v>31213</c:v>
                </c:pt>
                <c:pt idx="166">
                  <c:v>31214</c:v>
                </c:pt>
                <c:pt idx="167">
                  <c:v>31215</c:v>
                </c:pt>
                <c:pt idx="168">
                  <c:v>31216</c:v>
                </c:pt>
                <c:pt idx="169">
                  <c:v>31217</c:v>
                </c:pt>
                <c:pt idx="170">
                  <c:v>31218</c:v>
                </c:pt>
                <c:pt idx="171">
                  <c:v>31219</c:v>
                </c:pt>
                <c:pt idx="172">
                  <c:v>31220</c:v>
                </c:pt>
                <c:pt idx="173">
                  <c:v>31221</c:v>
                </c:pt>
                <c:pt idx="174">
                  <c:v>31222</c:v>
                </c:pt>
                <c:pt idx="175">
                  <c:v>31223</c:v>
                </c:pt>
                <c:pt idx="176">
                  <c:v>31224</c:v>
                </c:pt>
                <c:pt idx="177">
                  <c:v>31225</c:v>
                </c:pt>
                <c:pt idx="178">
                  <c:v>31226</c:v>
                </c:pt>
                <c:pt idx="179">
                  <c:v>31227</c:v>
                </c:pt>
                <c:pt idx="180">
                  <c:v>31228</c:v>
                </c:pt>
                <c:pt idx="181">
                  <c:v>31229</c:v>
                </c:pt>
                <c:pt idx="182">
                  <c:v>31230</c:v>
                </c:pt>
                <c:pt idx="183">
                  <c:v>31231</c:v>
                </c:pt>
                <c:pt idx="184">
                  <c:v>31232</c:v>
                </c:pt>
                <c:pt idx="185">
                  <c:v>31233</c:v>
                </c:pt>
                <c:pt idx="186">
                  <c:v>31234</c:v>
                </c:pt>
                <c:pt idx="187">
                  <c:v>31235</c:v>
                </c:pt>
                <c:pt idx="188">
                  <c:v>31236</c:v>
                </c:pt>
                <c:pt idx="189">
                  <c:v>31237</c:v>
                </c:pt>
                <c:pt idx="190">
                  <c:v>31238</c:v>
                </c:pt>
                <c:pt idx="191">
                  <c:v>31239</c:v>
                </c:pt>
                <c:pt idx="192">
                  <c:v>31240</c:v>
                </c:pt>
                <c:pt idx="193">
                  <c:v>31241</c:v>
                </c:pt>
                <c:pt idx="194">
                  <c:v>31242</c:v>
                </c:pt>
                <c:pt idx="195">
                  <c:v>31243</c:v>
                </c:pt>
                <c:pt idx="196">
                  <c:v>31244</c:v>
                </c:pt>
                <c:pt idx="197">
                  <c:v>31245</c:v>
                </c:pt>
                <c:pt idx="198">
                  <c:v>31246</c:v>
                </c:pt>
                <c:pt idx="199">
                  <c:v>31247</c:v>
                </c:pt>
                <c:pt idx="200">
                  <c:v>31248</c:v>
                </c:pt>
                <c:pt idx="201">
                  <c:v>31249</c:v>
                </c:pt>
                <c:pt idx="202">
                  <c:v>31250</c:v>
                </c:pt>
                <c:pt idx="203">
                  <c:v>31251</c:v>
                </c:pt>
                <c:pt idx="204">
                  <c:v>31252</c:v>
                </c:pt>
                <c:pt idx="205">
                  <c:v>31253</c:v>
                </c:pt>
                <c:pt idx="206">
                  <c:v>31254</c:v>
                </c:pt>
                <c:pt idx="207">
                  <c:v>31255</c:v>
                </c:pt>
                <c:pt idx="208">
                  <c:v>31256</c:v>
                </c:pt>
                <c:pt idx="209">
                  <c:v>31257</c:v>
                </c:pt>
                <c:pt idx="210">
                  <c:v>31258</c:v>
                </c:pt>
                <c:pt idx="211">
                  <c:v>31259</c:v>
                </c:pt>
                <c:pt idx="212">
                  <c:v>31260</c:v>
                </c:pt>
                <c:pt idx="213">
                  <c:v>31261</c:v>
                </c:pt>
                <c:pt idx="214">
                  <c:v>31262</c:v>
                </c:pt>
                <c:pt idx="215">
                  <c:v>31263</c:v>
                </c:pt>
                <c:pt idx="216">
                  <c:v>31264</c:v>
                </c:pt>
                <c:pt idx="217">
                  <c:v>31265</c:v>
                </c:pt>
                <c:pt idx="218">
                  <c:v>31266</c:v>
                </c:pt>
                <c:pt idx="219">
                  <c:v>31267</c:v>
                </c:pt>
                <c:pt idx="220">
                  <c:v>31268</c:v>
                </c:pt>
                <c:pt idx="221">
                  <c:v>31269</c:v>
                </c:pt>
                <c:pt idx="222">
                  <c:v>31270</c:v>
                </c:pt>
                <c:pt idx="223">
                  <c:v>31271</c:v>
                </c:pt>
                <c:pt idx="224">
                  <c:v>31272</c:v>
                </c:pt>
                <c:pt idx="225">
                  <c:v>31273</c:v>
                </c:pt>
                <c:pt idx="226">
                  <c:v>31274</c:v>
                </c:pt>
                <c:pt idx="227">
                  <c:v>31275</c:v>
                </c:pt>
                <c:pt idx="228">
                  <c:v>31276</c:v>
                </c:pt>
                <c:pt idx="229">
                  <c:v>31277</c:v>
                </c:pt>
                <c:pt idx="230">
                  <c:v>31278</c:v>
                </c:pt>
                <c:pt idx="231">
                  <c:v>31279</c:v>
                </c:pt>
                <c:pt idx="232">
                  <c:v>31280</c:v>
                </c:pt>
                <c:pt idx="233">
                  <c:v>31281</c:v>
                </c:pt>
                <c:pt idx="234">
                  <c:v>31282</c:v>
                </c:pt>
                <c:pt idx="235">
                  <c:v>31283</c:v>
                </c:pt>
                <c:pt idx="236">
                  <c:v>31284</c:v>
                </c:pt>
                <c:pt idx="237">
                  <c:v>31285</c:v>
                </c:pt>
                <c:pt idx="238">
                  <c:v>31286</c:v>
                </c:pt>
                <c:pt idx="239">
                  <c:v>31287</c:v>
                </c:pt>
                <c:pt idx="240">
                  <c:v>31288</c:v>
                </c:pt>
                <c:pt idx="241">
                  <c:v>31289</c:v>
                </c:pt>
                <c:pt idx="242">
                  <c:v>31290</c:v>
                </c:pt>
                <c:pt idx="243">
                  <c:v>31291</c:v>
                </c:pt>
                <c:pt idx="244">
                  <c:v>31292</c:v>
                </c:pt>
                <c:pt idx="245">
                  <c:v>31293</c:v>
                </c:pt>
                <c:pt idx="246">
                  <c:v>31294</c:v>
                </c:pt>
                <c:pt idx="247">
                  <c:v>31295</c:v>
                </c:pt>
                <c:pt idx="248">
                  <c:v>31296</c:v>
                </c:pt>
                <c:pt idx="249">
                  <c:v>31297</c:v>
                </c:pt>
                <c:pt idx="250">
                  <c:v>31298</c:v>
                </c:pt>
                <c:pt idx="251">
                  <c:v>31299</c:v>
                </c:pt>
                <c:pt idx="252">
                  <c:v>31300</c:v>
                </c:pt>
                <c:pt idx="253">
                  <c:v>31301</c:v>
                </c:pt>
                <c:pt idx="254">
                  <c:v>31302</c:v>
                </c:pt>
                <c:pt idx="255">
                  <c:v>31303</c:v>
                </c:pt>
                <c:pt idx="256">
                  <c:v>31304</c:v>
                </c:pt>
                <c:pt idx="257">
                  <c:v>31305</c:v>
                </c:pt>
                <c:pt idx="258">
                  <c:v>31306</c:v>
                </c:pt>
                <c:pt idx="259">
                  <c:v>31307</c:v>
                </c:pt>
                <c:pt idx="260">
                  <c:v>31308</c:v>
                </c:pt>
                <c:pt idx="261">
                  <c:v>31309</c:v>
                </c:pt>
                <c:pt idx="262">
                  <c:v>31310</c:v>
                </c:pt>
                <c:pt idx="263">
                  <c:v>31311</c:v>
                </c:pt>
                <c:pt idx="264">
                  <c:v>31312</c:v>
                </c:pt>
                <c:pt idx="265">
                  <c:v>31313</c:v>
                </c:pt>
                <c:pt idx="266">
                  <c:v>31314</c:v>
                </c:pt>
                <c:pt idx="267">
                  <c:v>31315</c:v>
                </c:pt>
                <c:pt idx="268">
                  <c:v>31316</c:v>
                </c:pt>
                <c:pt idx="269">
                  <c:v>31317</c:v>
                </c:pt>
                <c:pt idx="270">
                  <c:v>31318</c:v>
                </c:pt>
                <c:pt idx="271">
                  <c:v>31319</c:v>
                </c:pt>
                <c:pt idx="272">
                  <c:v>31320</c:v>
                </c:pt>
                <c:pt idx="273">
                  <c:v>31321</c:v>
                </c:pt>
                <c:pt idx="274">
                  <c:v>31322</c:v>
                </c:pt>
                <c:pt idx="275">
                  <c:v>31323</c:v>
                </c:pt>
                <c:pt idx="276">
                  <c:v>31324</c:v>
                </c:pt>
                <c:pt idx="277">
                  <c:v>31325</c:v>
                </c:pt>
                <c:pt idx="278">
                  <c:v>31326</c:v>
                </c:pt>
                <c:pt idx="279">
                  <c:v>31327</c:v>
                </c:pt>
                <c:pt idx="280">
                  <c:v>31328</c:v>
                </c:pt>
                <c:pt idx="281">
                  <c:v>31329</c:v>
                </c:pt>
                <c:pt idx="282">
                  <c:v>31330</c:v>
                </c:pt>
                <c:pt idx="283">
                  <c:v>31331</c:v>
                </c:pt>
                <c:pt idx="284">
                  <c:v>31332</c:v>
                </c:pt>
                <c:pt idx="285">
                  <c:v>31333</c:v>
                </c:pt>
                <c:pt idx="286">
                  <c:v>31334</c:v>
                </c:pt>
                <c:pt idx="287">
                  <c:v>31335</c:v>
                </c:pt>
                <c:pt idx="288">
                  <c:v>31336</c:v>
                </c:pt>
                <c:pt idx="289">
                  <c:v>31337</c:v>
                </c:pt>
                <c:pt idx="290">
                  <c:v>31338</c:v>
                </c:pt>
                <c:pt idx="291">
                  <c:v>31339</c:v>
                </c:pt>
                <c:pt idx="292">
                  <c:v>31340</c:v>
                </c:pt>
                <c:pt idx="293">
                  <c:v>31341</c:v>
                </c:pt>
                <c:pt idx="294">
                  <c:v>31342</c:v>
                </c:pt>
                <c:pt idx="295">
                  <c:v>31343</c:v>
                </c:pt>
                <c:pt idx="296">
                  <c:v>31344</c:v>
                </c:pt>
                <c:pt idx="297">
                  <c:v>31345</c:v>
                </c:pt>
                <c:pt idx="298">
                  <c:v>31346</c:v>
                </c:pt>
                <c:pt idx="299">
                  <c:v>31347</c:v>
                </c:pt>
                <c:pt idx="300">
                  <c:v>31348</c:v>
                </c:pt>
                <c:pt idx="301">
                  <c:v>31349</c:v>
                </c:pt>
                <c:pt idx="302">
                  <c:v>31350</c:v>
                </c:pt>
                <c:pt idx="303">
                  <c:v>31351</c:v>
                </c:pt>
                <c:pt idx="304">
                  <c:v>31352</c:v>
                </c:pt>
                <c:pt idx="305">
                  <c:v>31353</c:v>
                </c:pt>
                <c:pt idx="306">
                  <c:v>31354</c:v>
                </c:pt>
                <c:pt idx="307">
                  <c:v>31355</c:v>
                </c:pt>
                <c:pt idx="308">
                  <c:v>31356</c:v>
                </c:pt>
                <c:pt idx="309">
                  <c:v>31357</c:v>
                </c:pt>
                <c:pt idx="310">
                  <c:v>31358</c:v>
                </c:pt>
                <c:pt idx="311">
                  <c:v>31359</c:v>
                </c:pt>
                <c:pt idx="312">
                  <c:v>31360</c:v>
                </c:pt>
                <c:pt idx="313">
                  <c:v>31361</c:v>
                </c:pt>
                <c:pt idx="314">
                  <c:v>31362</c:v>
                </c:pt>
                <c:pt idx="315">
                  <c:v>31363</c:v>
                </c:pt>
                <c:pt idx="316">
                  <c:v>31364</c:v>
                </c:pt>
                <c:pt idx="317">
                  <c:v>31365</c:v>
                </c:pt>
                <c:pt idx="318">
                  <c:v>31366</c:v>
                </c:pt>
                <c:pt idx="319">
                  <c:v>31367</c:v>
                </c:pt>
                <c:pt idx="320">
                  <c:v>31368</c:v>
                </c:pt>
                <c:pt idx="321">
                  <c:v>31369</c:v>
                </c:pt>
                <c:pt idx="322">
                  <c:v>31370</c:v>
                </c:pt>
                <c:pt idx="323">
                  <c:v>31371</c:v>
                </c:pt>
                <c:pt idx="324">
                  <c:v>31372</c:v>
                </c:pt>
                <c:pt idx="325">
                  <c:v>31373</c:v>
                </c:pt>
                <c:pt idx="326">
                  <c:v>31374</c:v>
                </c:pt>
                <c:pt idx="327">
                  <c:v>31375</c:v>
                </c:pt>
                <c:pt idx="328">
                  <c:v>31376</c:v>
                </c:pt>
                <c:pt idx="329">
                  <c:v>31377</c:v>
                </c:pt>
                <c:pt idx="330">
                  <c:v>31378</c:v>
                </c:pt>
                <c:pt idx="331">
                  <c:v>31379</c:v>
                </c:pt>
                <c:pt idx="332">
                  <c:v>31380</c:v>
                </c:pt>
                <c:pt idx="333">
                  <c:v>31381</c:v>
                </c:pt>
                <c:pt idx="334">
                  <c:v>31382</c:v>
                </c:pt>
                <c:pt idx="335">
                  <c:v>31383</c:v>
                </c:pt>
                <c:pt idx="336">
                  <c:v>31384</c:v>
                </c:pt>
                <c:pt idx="337">
                  <c:v>31385</c:v>
                </c:pt>
                <c:pt idx="338">
                  <c:v>31386</c:v>
                </c:pt>
                <c:pt idx="339">
                  <c:v>31387</c:v>
                </c:pt>
                <c:pt idx="340">
                  <c:v>31388</c:v>
                </c:pt>
                <c:pt idx="341">
                  <c:v>31389</c:v>
                </c:pt>
                <c:pt idx="342">
                  <c:v>31390</c:v>
                </c:pt>
                <c:pt idx="343">
                  <c:v>31391</c:v>
                </c:pt>
                <c:pt idx="344">
                  <c:v>31392</c:v>
                </c:pt>
                <c:pt idx="345">
                  <c:v>31393</c:v>
                </c:pt>
                <c:pt idx="346">
                  <c:v>31394</c:v>
                </c:pt>
                <c:pt idx="347">
                  <c:v>31395</c:v>
                </c:pt>
                <c:pt idx="348">
                  <c:v>31396</c:v>
                </c:pt>
                <c:pt idx="349">
                  <c:v>31397</c:v>
                </c:pt>
                <c:pt idx="350">
                  <c:v>31398</c:v>
                </c:pt>
                <c:pt idx="351">
                  <c:v>31399</c:v>
                </c:pt>
                <c:pt idx="352">
                  <c:v>31400</c:v>
                </c:pt>
                <c:pt idx="353">
                  <c:v>31401</c:v>
                </c:pt>
                <c:pt idx="354">
                  <c:v>31402</c:v>
                </c:pt>
                <c:pt idx="355">
                  <c:v>31403</c:v>
                </c:pt>
                <c:pt idx="356">
                  <c:v>31404</c:v>
                </c:pt>
                <c:pt idx="357">
                  <c:v>31405</c:v>
                </c:pt>
                <c:pt idx="358">
                  <c:v>31406</c:v>
                </c:pt>
                <c:pt idx="359">
                  <c:v>31407</c:v>
                </c:pt>
                <c:pt idx="360">
                  <c:v>31408</c:v>
                </c:pt>
                <c:pt idx="361">
                  <c:v>31409</c:v>
                </c:pt>
                <c:pt idx="362">
                  <c:v>31410</c:v>
                </c:pt>
                <c:pt idx="363">
                  <c:v>31411</c:v>
                </c:pt>
                <c:pt idx="364">
                  <c:v>31412</c:v>
                </c:pt>
                <c:pt idx="365">
                  <c:v>31413</c:v>
                </c:pt>
                <c:pt idx="366">
                  <c:v>31414</c:v>
                </c:pt>
                <c:pt idx="367">
                  <c:v>31415</c:v>
                </c:pt>
                <c:pt idx="368">
                  <c:v>31416</c:v>
                </c:pt>
                <c:pt idx="369">
                  <c:v>31417</c:v>
                </c:pt>
                <c:pt idx="370">
                  <c:v>31418</c:v>
                </c:pt>
                <c:pt idx="371">
                  <c:v>31419</c:v>
                </c:pt>
                <c:pt idx="372">
                  <c:v>31420</c:v>
                </c:pt>
                <c:pt idx="373">
                  <c:v>31421</c:v>
                </c:pt>
                <c:pt idx="374">
                  <c:v>31422</c:v>
                </c:pt>
                <c:pt idx="375">
                  <c:v>31423</c:v>
                </c:pt>
                <c:pt idx="376">
                  <c:v>31424</c:v>
                </c:pt>
                <c:pt idx="377">
                  <c:v>31425</c:v>
                </c:pt>
                <c:pt idx="378">
                  <c:v>31426</c:v>
                </c:pt>
                <c:pt idx="379">
                  <c:v>31427</c:v>
                </c:pt>
                <c:pt idx="380">
                  <c:v>31428</c:v>
                </c:pt>
                <c:pt idx="381">
                  <c:v>31429</c:v>
                </c:pt>
                <c:pt idx="382">
                  <c:v>31430</c:v>
                </c:pt>
                <c:pt idx="383">
                  <c:v>31431</c:v>
                </c:pt>
                <c:pt idx="384">
                  <c:v>31432</c:v>
                </c:pt>
                <c:pt idx="385">
                  <c:v>31433</c:v>
                </c:pt>
                <c:pt idx="386">
                  <c:v>31434</c:v>
                </c:pt>
                <c:pt idx="387">
                  <c:v>31435</c:v>
                </c:pt>
                <c:pt idx="388">
                  <c:v>31436</c:v>
                </c:pt>
                <c:pt idx="389">
                  <c:v>31437</c:v>
                </c:pt>
                <c:pt idx="390">
                  <c:v>31438</c:v>
                </c:pt>
                <c:pt idx="391">
                  <c:v>31439</c:v>
                </c:pt>
                <c:pt idx="392">
                  <c:v>31440</c:v>
                </c:pt>
                <c:pt idx="393">
                  <c:v>31441</c:v>
                </c:pt>
                <c:pt idx="394">
                  <c:v>31442</c:v>
                </c:pt>
                <c:pt idx="395">
                  <c:v>31443</c:v>
                </c:pt>
                <c:pt idx="396">
                  <c:v>31444</c:v>
                </c:pt>
                <c:pt idx="397">
                  <c:v>31445</c:v>
                </c:pt>
                <c:pt idx="398">
                  <c:v>31446</c:v>
                </c:pt>
                <c:pt idx="399">
                  <c:v>31447</c:v>
                </c:pt>
                <c:pt idx="400">
                  <c:v>31448</c:v>
                </c:pt>
                <c:pt idx="401">
                  <c:v>31449</c:v>
                </c:pt>
                <c:pt idx="402">
                  <c:v>31450</c:v>
                </c:pt>
                <c:pt idx="403">
                  <c:v>31451</c:v>
                </c:pt>
                <c:pt idx="404">
                  <c:v>31452</c:v>
                </c:pt>
                <c:pt idx="405">
                  <c:v>31453</c:v>
                </c:pt>
                <c:pt idx="406">
                  <c:v>31454</c:v>
                </c:pt>
                <c:pt idx="407">
                  <c:v>31455</c:v>
                </c:pt>
                <c:pt idx="408">
                  <c:v>31456</c:v>
                </c:pt>
                <c:pt idx="409">
                  <c:v>31457</c:v>
                </c:pt>
                <c:pt idx="410">
                  <c:v>31458</c:v>
                </c:pt>
                <c:pt idx="411">
                  <c:v>31459</c:v>
                </c:pt>
                <c:pt idx="412">
                  <c:v>31460</c:v>
                </c:pt>
                <c:pt idx="413">
                  <c:v>31461</c:v>
                </c:pt>
                <c:pt idx="414">
                  <c:v>31462</c:v>
                </c:pt>
                <c:pt idx="415">
                  <c:v>31463</c:v>
                </c:pt>
                <c:pt idx="416">
                  <c:v>31464</c:v>
                </c:pt>
                <c:pt idx="417">
                  <c:v>31465</c:v>
                </c:pt>
                <c:pt idx="418">
                  <c:v>31466</c:v>
                </c:pt>
                <c:pt idx="419">
                  <c:v>31467</c:v>
                </c:pt>
                <c:pt idx="420">
                  <c:v>31468</c:v>
                </c:pt>
                <c:pt idx="421">
                  <c:v>31469</c:v>
                </c:pt>
                <c:pt idx="422">
                  <c:v>31470</c:v>
                </c:pt>
                <c:pt idx="423">
                  <c:v>31471</c:v>
                </c:pt>
                <c:pt idx="424">
                  <c:v>31472</c:v>
                </c:pt>
                <c:pt idx="425">
                  <c:v>31473</c:v>
                </c:pt>
                <c:pt idx="426">
                  <c:v>31474</c:v>
                </c:pt>
                <c:pt idx="427">
                  <c:v>31475</c:v>
                </c:pt>
                <c:pt idx="428">
                  <c:v>31476</c:v>
                </c:pt>
                <c:pt idx="429">
                  <c:v>31477</c:v>
                </c:pt>
                <c:pt idx="430">
                  <c:v>31478</c:v>
                </c:pt>
                <c:pt idx="431">
                  <c:v>31479</c:v>
                </c:pt>
                <c:pt idx="432">
                  <c:v>31480</c:v>
                </c:pt>
                <c:pt idx="433">
                  <c:v>31481</c:v>
                </c:pt>
                <c:pt idx="434">
                  <c:v>31482</c:v>
                </c:pt>
                <c:pt idx="435">
                  <c:v>31483</c:v>
                </c:pt>
                <c:pt idx="436">
                  <c:v>31484</c:v>
                </c:pt>
                <c:pt idx="437">
                  <c:v>31485</c:v>
                </c:pt>
                <c:pt idx="438">
                  <c:v>31486</c:v>
                </c:pt>
                <c:pt idx="439">
                  <c:v>31487</c:v>
                </c:pt>
                <c:pt idx="440">
                  <c:v>31488</c:v>
                </c:pt>
                <c:pt idx="441">
                  <c:v>31489</c:v>
                </c:pt>
                <c:pt idx="442">
                  <c:v>31490</c:v>
                </c:pt>
                <c:pt idx="443">
                  <c:v>31491</c:v>
                </c:pt>
                <c:pt idx="444">
                  <c:v>31492</c:v>
                </c:pt>
                <c:pt idx="445">
                  <c:v>31493</c:v>
                </c:pt>
                <c:pt idx="446">
                  <c:v>31494</c:v>
                </c:pt>
                <c:pt idx="447">
                  <c:v>31495</c:v>
                </c:pt>
                <c:pt idx="448">
                  <c:v>31496</c:v>
                </c:pt>
                <c:pt idx="449">
                  <c:v>31497</c:v>
                </c:pt>
                <c:pt idx="450">
                  <c:v>31498</c:v>
                </c:pt>
                <c:pt idx="451">
                  <c:v>31499</c:v>
                </c:pt>
                <c:pt idx="452">
                  <c:v>31500</c:v>
                </c:pt>
                <c:pt idx="453">
                  <c:v>31501</c:v>
                </c:pt>
                <c:pt idx="454">
                  <c:v>31502</c:v>
                </c:pt>
                <c:pt idx="455">
                  <c:v>31503</c:v>
                </c:pt>
                <c:pt idx="456">
                  <c:v>31504</c:v>
                </c:pt>
                <c:pt idx="457">
                  <c:v>31505</c:v>
                </c:pt>
                <c:pt idx="458">
                  <c:v>31506</c:v>
                </c:pt>
                <c:pt idx="459">
                  <c:v>31507</c:v>
                </c:pt>
                <c:pt idx="460">
                  <c:v>31508</c:v>
                </c:pt>
                <c:pt idx="461">
                  <c:v>31509</c:v>
                </c:pt>
                <c:pt idx="462">
                  <c:v>31510</c:v>
                </c:pt>
                <c:pt idx="463">
                  <c:v>31511</c:v>
                </c:pt>
                <c:pt idx="464">
                  <c:v>31512</c:v>
                </c:pt>
                <c:pt idx="465">
                  <c:v>31513</c:v>
                </c:pt>
                <c:pt idx="466">
                  <c:v>31514</c:v>
                </c:pt>
                <c:pt idx="467">
                  <c:v>31515</c:v>
                </c:pt>
                <c:pt idx="468">
                  <c:v>31516</c:v>
                </c:pt>
                <c:pt idx="469">
                  <c:v>31517</c:v>
                </c:pt>
                <c:pt idx="470">
                  <c:v>31518</c:v>
                </c:pt>
                <c:pt idx="471">
                  <c:v>31519</c:v>
                </c:pt>
                <c:pt idx="472">
                  <c:v>31520</c:v>
                </c:pt>
                <c:pt idx="473">
                  <c:v>31521</c:v>
                </c:pt>
                <c:pt idx="474">
                  <c:v>31522</c:v>
                </c:pt>
                <c:pt idx="475">
                  <c:v>31523</c:v>
                </c:pt>
                <c:pt idx="476">
                  <c:v>31524</c:v>
                </c:pt>
                <c:pt idx="477">
                  <c:v>31525</c:v>
                </c:pt>
                <c:pt idx="478">
                  <c:v>31526</c:v>
                </c:pt>
                <c:pt idx="479">
                  <c:v>31527</c:v>
                </c:pt>
                <c:pt idx="480">
                  <c:v>31528</c:v>
                </c:pt>
                <c:pt idx="481">
                  <c:v>31529</c:v>
                </c:pt>
                <c:pt idx="482">
                  <c:v>31530</c:v>
                </c:pt>
                <c:pt idx="483">
                  <c:v>31531</c:v>
                </c:pt>
                <c:pt idx="484">
                  <c:v>31532</c:v>
                </c:pt>
                <c:pt idx="485">
                  <c:v>31533</c:v>
                </c:pt>
                <c:pt idx="486">
                  <c:v>31534</c:v>
                </c:pt>
                <c:pt idx="487">
                  <c:v>31535</c:v>
                </c:pt>
                <c:pt idx="488">
                  <c:v>31536</c:v>
                </c:pt>
                <c:pt idx="489">
                  <c:v>31537</c:v>
                </c:pt>
                <c:pt idx="490">
                  <c:v>31538</c:v>
                </c:pt>
                <c:pt idx="491">
                  <c:v>31539</c:v>
                </c:pt>
                <c:pt idx="492">
                  <c:v>31540</c:v>
                </c:pt>
                <c:pt idx="493">
                  <c:v>31541</c:v>
                </c:pt>
                <c:pt idx="494">
                  <c:v>31542</c:v>
                </c:pt>
                <c:pt idx="495">
                  <c:v>31543</c:v>
                </c:pt>
                <c:pt idx="496">
                  <c:v>31544</c:v>
                </c:pt>
                <c:pt idx="497">
                  <c:v>31545</c:v>
                </c:pt>
                <c:pt idx="498">
                  <c:v>31546</c:v>
                </c:pt>
                <c:pt idx="499">
                  <c:v>31547</c:v>
                </c:pt>
                <c:pt idx="500">
                  <c:v>31548</c:v>
                </c:pt>
                <c:pt idx="501">
                  <c:v>31549</c:v>
                </c:pt>
                <c:pt idx="502">
                  <c:v>31550</c:v>
                </c:pt>
                <c:pt idx="503">
                  <c:v>31551</c:v>
                </c:pt>
                <c:pt idx="504">
                  <c:v>31552</c:v>
                </c:pt>
                <c:pt idx="505">
                  <c:v>31553</c:v>
                </c:pt>
                <c:pt idx="506">
                  <c:v>31554</c:v>
                </c:pt>
                <c:pt idx="507">
                  <c:v>31555</c:v>
                </c:pt>
                <c:pt idx="508">
                  <c:v>31556</c:v>
                </c:pt>
                <c:pt idx="509">
                  <c:v>31557</c:v>
                </c:pt>
                <c:pt idx="510">
                  <c:v>31558</c:v>
                </c:pt>
                <c:pt idx="511">
                  <c:v>31559</c:v>
                </c:pt>
                <c:pt idx="512">
                  <c:v>31560</c:v>
                </c:pt>
                <c:pt idx="513">
                  <c:v>31561</c:v>
                </c:pt>
                <c:pt idx="514">
                  <c:v>31562</c:v>
                </c:pt>
                <c:pt idx="515">
                  <c:v>31563</c:v>
                </c:pt>
                <c:pt idx="516">
                  <c:v>31564</c:v>
                </c:pt>
                <c:pt idx="517">
                  <c:v>31565</c:v>
                </c:pt>
                <c:pt idx="518">
                  <c:v>31566</c:v>
                </c:pt>
                <c:pt idx="519">
                  <c:v>31567</c:v>
                </c:pt>
                <c:pt idx="520">
                  <c:v>31568</c:v>
                </c:pt>
                <c:pt idx="521">
                  <c:v>31569</c:v>
                </c:pt>
                <c:pt idx="522">
                  <c:v>31570</c:v>
                </c:pt>
                <c:pt idx="523">
                  <c:v>31571</c:v>
                </c:pt>
                <c:pt idx="524">
                  <c:v>31572</c:v>
                </c:pt>
                <c:pt idx="525">
                  <c:v>31573</c:v>
                </c:pt>
                <c:pt idx="526">
                  <c:v>31574</c:v>
                </c:pt>
                <c:pt idx="527">
                  <c:v>31575</c:v>
                </c:pt>
                <c:pt idx="528">
                  <c:v>31576</c:v>
                </c:pt>
                <c:pt idx="529">
                  <c:v>31577</c:v>
                </c:pt>
                <c:pt idx="530">
                  <c:v>31578</c:v>
                </c:pt>
                <c:pt idx="531">
                  <c:v>31579</c:v>
                </c:pt>
                <c:pt idx="532">
                  <c:v>31580</c:v>
                </c:pt>
                <c:pt idx="533">
                  <c:v>31581</c:v>
                </c:pt>
                <c:pt idx="534">
                  <c:v>31582</c:v>
                </c:pt>
                <c:pt idx="535">
                  <c:v>31583</c:v>
                </c:pt>
                <c:pt idx="536">
                  <c:v>31584</c:v>
                </c:pt>
                <c:pt idx="537">
                  <c:v>31585</c:v>
                </c:pt>
                <c:pt idx="538">
                  <c:v>31586</c:v>
                </c:pt>
                <c:pt idx="539">
                  <c:v>31587</c:v>
                </c:pt>
                <c:pt idx="540">
                  <c:v>31588</c:v>
                </c:pt>
                <c:pt idx="541">
                  <c:v>31589</c:v>
                </c:pt>
                <c:pt idx="542">
                  <c:v>31590</c:v>
                </c:pt>
                <c:pt idx="543">
                  <c:v>31591</c:v>
                </c:pt>
                <c:pt idx="544">
                  <c:v>31592</c:v>
                </c:pt>
                <c:pt idx="545">
                  <c:v>31593</c:v>
                </c:pt>
                <c:pt idx="546">
                  <c:v>31594</c:v>
                </c:pt>
                <c:pt idx="547">
                  <c:v>31595</c:v>
                </c:pt>
                <c:pt idx="548">
                  <c:v>31596</c:v>
                </c:pt>
                <c:pt idx="549">
                  <c:v>31597</c:v>
                </c:pt>
                <c:pt idx="550">
                  <c:v>31598</c:v>
                </c:pt>
                <c:pt idx="551">
                  <c:v>31599</c:v>
                </c:pt>
                <c:pt idx="552">
                  <c:v>31600</c:v>
                </c:pt>
                <c:pt idx="553">
                  <c:v>31601</c:v>
                </c:pt>
                <c:pt idx="554">
                  <c:v>31602</c:v>
                </c:pt>
                <c:pt idx="555">
                  <c:v>31603</c:v>
                </c:pt>
                <c:pt idx="556">
                  <c:v>31604</c:v>
                </c:pt>
                <c:pt idx="557">
                  <c:v>31605</c:v>
                </c:pt>
                <c:pt idx="558">
                  <c:v>31606</c:v>
                </c:pt>
                <c:pt idx="559">
                  <c:v>31607</c:v>
                </c:pt>
                <c:pt idx="560">
                  <c:v>31608</c:v>
                </c:pt>
                <c:pt idx="561">
                  <c:v>31609</c:v>
                </c:pt>
                <c:pt idx="562">
                  <c:v>31610</c:v>
                </c:pt>
                <c:pt idx="563">
                  <c:v>31611</c:v>
                </c:pt>
                <c:pt idx="564">
                  <c:v>31612</c:v>
                </c:pt>
                <c:pt idx="565">
                  <c:v>31613</c:v>
                </c:pt>
                <c:pt idx="566">
                  <c:v>31614</c:v>
                </c:pt>
                <c:pt idx="567">
                  <c:v>31615</c:v>
                </c:pt>
                <c:pt idx="568">
                  <c:v>31616</c:v>
                </c:pt>
                <c:pt idx="569">
                  <c:v>31617</c:v>
                </c:pt>
                <c:pt idx="570">
                  <c:v>31618</c:v>
                </c:pt>
                <c:pt idx="571">
                  <c:v>31619</c:v>
                </c:pt>
                <c:pt idx="572">
                  <c:v>31620</c:v>
                </c:pt>
                <c:pt idx="573">
                  <c:v>31621</c:v>
                </c:pt>
                <c:pt idx="574">
                  <c:v>31622</c:v>
                </c:pt>
                <c:pt idx="575">
                  <c:v>31623</c:v>
                </c:pt>
                <c:pt idx="576">
                  <c:v>31624</c:v>
                </c:pt>
                <c:pt idx="577">
                  <c:v>31625</c:v>
                </c:pt>
                <c:pt idx="578">
                  <c:v>31626</c:v>
                </c:pt>
                <c:pt idx="579">
                  <c:v>31627</c:v>
                </c:pt>
                <c:pt idx="580">
                  <c:v>31628</c:v>
                </c:pt>
                <c:pt idx="581">
                  <c:v>31629</c:v>
                </c:pt>
                <c:pt idx="582">
                  <c:v>31630</c:v>
                </c:pt>
                <c:pt idx="583">
                  <c:v>31631</c:v>
                </c:pt>
                <c:pt idx="584">
                  <c:v>31632</c:v>
                </c:pt>
                <c:pt idx="585">
                  <c:v>31633</c:v>
                </c:pt>
                <c:pt idx="586">
                  <c:v>31634</c:v>
                </c:pt>
                <c:pt idx="587">
                  <c:v>31635</c:v>
                </c:pt>
                <c:pt idx="588">
                  <c:v>31636</c:v>
                </c:pt>
                <c:pt idx="589">
                  <c:v>31637</c:v>
                </c:pt>
                <c:pt idx="590">
                  <c:v>31638</c:v>
                </c:pt>
                <c:pt idx="591">
                  <c:v>31639</c:v>
                </c:pt>
                <c:pt idx="592">
                  <c:v>31640</c:v>
                </c:pt>
                <c:pt idx="593">
                  <c:v>31641</c:v>
                </c:pt>
                <c:pt idx="594">
                  <c:v>31642</c:v>
                </c:pt>
                <c:pt idx="595">
                  <c:v>31643</c:v>
                </c:pt>
                <c:pt idx="596">
                  <c:v>31644</c:v>
                </c:pt>
                <c:pt idx="597">
                  <c:v>31645</c:v>
                </c:pt>
                <c:pt idx="598">
                  <c:v>31646</c:v>
                </c:pt>
                <c:pt idx="599">
                  <c:v>31647</c:v>
                </c:pt>
                <c:pt idx="600">
                  <c:v>31648</c:v>
                </c:pt>
                <c:pt idx="601">
                  <c:v>31649</c:v>
                </c:pt>
                <c:pt idx="602">
                  <c:v>31650</c:v>
                </c:pt>
                <c:pt idx="603">
                  <c:v>31651</c:v>
                </c:pt>
                <c:pt idx="604">
                  <c:v>31652</c:v>
                </c:pt>
                <c:pt idx="605">
                  <c:v>31653</c:v>
                </c:pt>
                <c:pt idx="606">
                  <c:v>31654</c:v>
                </c:pt>
                <c:pt idx="607">
                  <c:v>31655</c:v>
                </c:pt>
                <c:pt idx="608">
                  <c:v>31656</c:v>
                </c:pt>
                <c:pt idx="609">
                  <c:v>31657</c:v>
                </c:pt>
                <c:pt idx="610">
                  <c:v>31658</c:v>
                </c:pt>
                <c:pt idx="611">
                  <c:v>31659</c:v>
                </c:pt>
                <c:pt idx="612">
                  <c:v>31660</c:v>
                </c:pt>
                <c:pt idx="613">
                  <c:v>31661</c:v>
                </c:pt>
                <c:pt idx="614">
                  <c:v>31662</c:v>
                </c:pt>
                <c:pt idx="615">
                  <c:v>31663</c:v>
                </c:pt>
                <c:pt idx="616">
                  <c:v>31664</c:v>
                </c:pt>
                <c:pt idx="617">
                  <c:v>31665</c:v>
                </c:pt>
                <c:pt idx="618">
                  <c:v>31666</c:v>
                </c:pt>
                <c:pt idx="619">
                  <c:v>31667</c:v>
                </c:pt>
                <c:pt idx="620">
                  <c:v>31668</c:v>
                </c:pt>
                <c:pt idx="621">
                  <c:v>31669</c:v>
                </c:pt>
                <c:pt idx="622">
                  <c:v>31670</c:v>
                </c:pt>
                <c:pt idx="623">
                  <c:v>31671</c:v>
                </c:pt>
                <c:pt idx="624">
                  <c:v>31672</c:v>
                </c:pt>
                <c:pt idx="625">
                  <c:v>31673</c:v>
                </c:pt>
                <c:pt idx="626">
                  <c:v>31674</c:v>
                </c:pt>
                <c:pt idx="627">
                  <c:v>31675</c:v>
                </c:pt>
                <c:pt idx="628">
                  <c:v>31676</c:v>
                </c:pt>
                <c:pt idx="629">
                  <c:v>31677</c:v>
                </c:pt>
                <c:pt idx="630">
                  <c:v>31678</c:v>
                </c:pt>
                <c:pt idx="631">
                  <c:v>31679</c:v>
                </c:pt>
                <c:pt idx="632">
                  <c:v>31680</c:v>
                </c:pt>
                <c:pt idx="633">
                  <c:v>31681</c:v>
                </c:pt>
                <c:pt idx="634">
                  <c:v>31682</c:v>
                </c:pt>
                <c:pt idx="635">
                  <c:v>31683</c:v>
                </c:pt>
                <c:pt idx="636">
                  <c:v>31684</c:v>
                </c:pt>
                <c:pt idx="637">
                  <c:v>31685</c:v>
                </c:pt>
                <c:pt idx="638">
                  <c:v>31686</c:v>
                </c:pt>
                <c:pt idx="639">
                  <c:v>31687</c:v>
                </c:pt>
                <c:pt idx="640">
                  <c:v>31688</c:v>
                </c:pt>
                <c:pt idx="641">
                  <c:v>31689</c:v>
                </c:pt>
                <c:pt idx="642">
                  <c:v>31690</c:v>
                </c:pt>
                <c:pt idx="643">
                  <c:v>31691</c:v>
                </c:pt>
                <c:pt idx="644">
                  <c:v>31692</c:v>
                </c:pt>
                <c:pt idx="645">
                  <c:v>31693</c:v>
                </c:pt>
                <c:pt idx="646">
                  <c:v>31694</c:v>
                </c:pt>
                <c:pt idx="647">
                  <c:v>31695</c:v>
                </c:pt>
                <c:pt idx="648">
                  <c:v>31696</c:v>
                </c:pt>
                <c:pt idx="649">
                  <c:v>31697</c:v>
                </c:pt>
                <c:pt idx="650">
                  <c:v>31698</c:v>
                </c:pt>
                <c:pt idx="651">
                  <c:v>31699</c:v>
                </c:pt>
                <c:pt idx="652">
                  <c:v>31700</c:v>
                </c:pt>
                <c:pt idx="653">
                  <c:v>31701</c:v>
                </c:pt>
                <c:pt idx="654">
                  <c:v>31702</c:v>
                </c:pt>
                <c:pt idx="655">
                  <c:v>31703</c:v>
                </c:pt>
                <c:pt idx="656">
                  <c:v>31704</c:v>
                </c:pt>
                <c:pt idx="657">
                  <c:v>31705</c:v>
                </c:pt>
                <c:pt idx="658">
                  <c:v>31706</c:v>
                </c:pt>
                <c:pt idx="659">
                  <c:v>31707</c:v>
                </c:pt>
                <c:pt idx="660">
                  <c:v>31708</c:v>
                </c:pt>
                <c:pt idx="661">
                  <c:v>31709</c:v>
                </c:pt>
                <c:pt idx="662">
                  <c:v>31710</c:v>
                </c:pt>
                <c:pt idx="663">
                  <c:v>31711</c:v>
                </c:pt>
                <c:pt idx="664">
                  <c:v>31712</c:v>
                </c:pt>
                <c:pt idx="665">
                  <c:v>31713</c:v>
                </c:pt>
                <c:pt idx="666">
                  <c:v>31714</c:v>
                </c:pt>
                <c:pt idx="667">
                  <c:v>31715</c:v>
                </c:pt>
                <c:pt idx="668">
                  <c:v>31716</c:v>
                </c:pt>
                <c:pt idx="669">
                  <c:v>31717</c:v>
                </c:pt>
                <c:pt idx="670">
                  <c:v>31718</c:v>
                </c:pt>
                <c:pt idx="671">
                  <c:v>31719</c:v>
                </c:pt>
                <c:pt idx="672">
                  <c:v>31720</c:v>
                </c:pt>
                <c:pt idx="673">
                  <c:v>31721</c:v>
                </c:pt>
                <c:pt idx="674">
                  <c:v>31722</c:v>
                </c:pt>
                <c:pt idx="675">
                  <c:v>31723</c:v>
                </c:pt>
                <c:pt idx="676">
                  <c:v>31724</c:v>
                </c:pt>
                <c:pt idx="677">
                  <c:v>31725</c:v>
                </c:pt>
                <c:pt idx="678">
                  <c:v>31726</c:v>
                </c:pt>
                <c:pt idx="679">
                  <c:v>31727</c:v>
                </c:pt>
                <c:pt idx="680">
                  <c:v>31728</c:v>
                </c:pt>
                <c:pt idx="681">
                  <c:v>31729</c:v>
                </c:pt>
                <c:pt idx="682">
                  <c:v>31730</c:v>
                </c:pt>
                <c:pt idx="683">
                  <c:v>31731</c:v>
                </c:pt>
                <c:pt idx="684">
                  <c:v>31732</c:v>
                </c:pt>
                <c:pt idx="685">
                  <c:v>31733</c:v>
                </c:pt>
                <c:pt idx="686">
                  <c:v>31734</c:v>
                </c:pt>
                <c:pt idx="687">
                  <c:v>31735</c:v>
                </c:pt>
                <c:pt idx="688">
                  <c:v>31736</c:v>
                </c:pt>
                <c:pt idx="689">
                  <c:v>31737</c:v>
                </c:pt>
                <c:pt idx="690">
                  <c:v>31738</c:v>
                </c:pt>
                <c:pt idx="691">
                  <c:v>31739</c:v>
                </c:pt>
                <c:pt idx="692">
                  <c:v>31740</c:v>
                </c:pt>
                <c:pt idx="693">
                  <c:v>31741</c:v>
                </c:pt>
                <c:pt idx="694">
                  <c:v>31742</c:v>
                </c:pt>
                <c:pt idx="695">
                  <c:v>31743</c:v>
                </c:pt>
                <c:pt idx="696">
                  <c:v>31744</c:v>
                </c:pt>
                <c:pt idx="697">
                  <c:v>31745</c:v>
                </c:pt>
                <c:pt idx="698">
                  <c:v>31746</c:v>
                </c:pt>
                <c:pt idx="699">
                  <c:v>31747</c:v>
                </c:pt>
                <c:pt idx="700">
                  <c:v>31748</c:v>
                </c:pt>
                <c:pt idx="701">
                  <c:v>31749</c:v>
                </c:pt>
                <c:pt idx="702">
                  <c:v>31750</c:v>
                </c:pt>
                <c:pt idx="703">
                  <c:v>31751</c:v>
                </c:pt>
                <c:pt idx="704">
                  <c:v>31752</c:v>
                </c:pt>
                <c:pt idx="705">
                  <c:v>31753</c:v>
                </c:pt>
                <c:pt idx="706">
                  <c:v>31754</c:v>
                </c:pt>
                <c:pt idx="707">
                  <c:v>31755</c:v>
                </c:pt>
                <c:pt idx="708">
                  <c:v>31756</c:v>
                </c:pt>
                <c:pt idx="709">
                  <c:v>31757</c:v>
                </c:pt>
                <c:pt idx="710">
                  <c:v>31758</c:v>
                </c:pt>
                <c:pt idx="711">
                  <c:v>31759</c:v>
                </c:pt>
                <c:pt idx="712">
                  <c:v>31760</c:v>
                </c:pt>
                <c:pt idx="713">
                  <c:v>31761</c:v>
                </c:pt>
                <c:pt idx="714">
                  <c:v>31762</c:v>
                </c:pt>
                <c:pt idx="715">
                  <c:v>31763</c:v>
                </c:pt>
                <c:pt idx="716">
                  <c:v>31764</c:v>
                </c:pt>
                <c:pt idx="717">
                  <c:v>31765</c:v>
                </c:pt>
                <c:pt idx="718">
                  <c:v>31766</c:v>
                </c:pt>
                <c:pt idx="719">
                  <c:v>31767</c:v>
                </c:pt>
                <c:pt idx="720">
                  <c:v>31768</c:v>
                </c:pt>
                <c:pt idx="721">
                  <c:v>31769</c:v>
                </c:pt>
                <c:pt idx="722">
                  <c:v>31770</c:v>
                </c:pt>
                <c:pt idx="723">
                  <c:v>31771</c:v>
                </c:pt>
                <c:pt idx="724">
                  <c:v>31772</c:v>
                </c:pt>
                <c:pt idx="725">
                  <c:v>31773</c:v>
                </c:pt>
                <c:pt idx="726">
                  <c:v>31774</c:v>
                </c:pt>
                <c:pt idx="727">
                  <c:v>31775</c:v>
                </c:pt>
                <c:pt idx="728">
                  <c:v>31776</c:v>
                </c:pt>
                <c:pt idx="729">
                  <c:v>31777</c:v>
                </c:pt>
                <c:pt idx="730">
                  <c:v>31778</c:v>
                </c:pt>
                <c:pt idx="731">
                  <c:v>31779</c:v>
                </c:pt>
                <c:pt idx="732">
                  <c:v>31780</c:v>
                </c:pt>
                <c:pt idx="733">
                  <c:v>31781</c:v>
                </c:pt>
                <c:pt idx="734">
                  <c:v>31782</c:v>
                </c:pt>
                <c:pt idx="735">
                  <c:v>31783</c:v>
                </c:pt>
                <c:pt idx="736">
                  <c:v>31784</c:v>
                </c:pt>
                <c:pt idx="737">
                  <c:v>31785</c:v>
                </c:pt>
                <c:pt idx="738">
                  <c:v>31786</c:v>
                </c:pt>
                <c:pt idx="739">
                  <c:v>31787</c:v>
                </c:pt>
                <c:pt idx="740">
                  <c:v>31788</c:v>
                </c:pt>
                <c:pt idx="741">
                  <c:v>31789</c:v>
                </c:pt>
                <c:pt idx="742">
                  <c:v>31790</c:v>
                </c:pt>
                <c:pt idx="743">
                  <c:v>31791</c:v>
                </c:pt>
                <c:pt idx="744">
                  <c:v>31792</c:v>
                </c:pt>
                <c:pt idx="745">
                  <c:v>31793</c:v>
                </c:pt>
                <c:pt idx="746">
                  <c:v>31794</c:v>
                </c:pt>
                <c:pt idx="747">
                  <c:v>31795</c:v>
                </c:pt>
                <c:pt idx="748">
                  <c:v>31796</c:v>
                </c:pt>
                <c:pt idx="749">
                  <c:v>31797</c:v>
                </c:pt>
                <c:pt idx="750">
                  <c:v>31798</c:v>
                </c:pt>
                <c:pt idx="751">
                  <c:v>31799</c:v>
                </c:pt>
                <c:pt idx="752">
                  <c:v>31800</c:v>
                </c:pt>
                <c:pt idx="753">
                  <c:v>31801</c:v>
                </c:pt>
                <c:pt idx="754">
                  <c:v>31802</c:v>
                </c:pt>
                <c:pt idx="755">
                  <c:v>31803</c:v>
                </c:pt>
                <c:pt idx="756">
                  <c:v>31804</c:v>
                </c:pt>
                <c:pt idx="757">
                  <c:v>31805</c:v>
                </c:pt>
                <c:pt idx="758">
                  <c:v>31806</c:v>
                </c:pt>
                <c:pt idx="759">
                  <c:v>31807</c:v>
                </c:pt>
                <c:pt idx="760">
                  <c:v>31808</c:v>
                </c:pt>
                <c:pt idx="761">
                  <c:v>31809</c:v>
                </c:pt>
                <c:pt idx="762">
                  <c:v>31810</c:v>
                </c:pt>
                <c:pt idx="763">
                  <c:v>31811</c:v>
                </c:pt>
                <c:pt idx="764">
                  <c:v>31812</c:v>
                </c:pt>
                <c:pt idx="765">
                  <c:v>31813</c:v>
                </c:pt>
                <c:pt idx="766">
                  <c:v>31814</c:v>
                </c:pt>
                <c:pt idx="767">
                  <c:v>31815</c:v>
                </c:pt>
                <c:pt idx="768">
                  <c:v>31816</c:v>
                </c:pt>
                <c:pt idx="769">
                  <c:v>31817</c:v>
                </c:pt>
                <c:pt idx="770">
                  <c:v>31818</c:v>
                </c:pt>
                <c:pt idx="771">
                  <c:v>31819</c:v>
                </c:pt>
                <c:pt idx="772">
                  <c:v>31820</c:v>
                </c:pt>
                <c:pt idx="773">
                  <c:v>31821</c:v>
                </c:pt>
                <c:pt idx="774">
                  <c:v>31822</c:v>
                </c:pt>
                <c:pt idx="775">
                  <c:v>31823</c:v>
                </c:pt>
                <c:pt idx="776">
                  <c:v>31824</c:v>
                </c:pt>
                <c:pt idx="777">
                  <c:v>31825</c:v>
                </c:pt>
                <c:pt idx="778">
                  <c:v>31826</c:v>
                </c:pt>
                <c:pt idx="779">
                  <c:v>31827</c:v>
                </c:pt>
                <c:pt idx="780">
                  <c:v>31828</c:v>
                </c:pt>
                <c:pt idx="781">
                  <c:v>31829</c:v>
                </c:pt>
                <c:pt idx="782">
                  <c:v>31830</c:v>
                </c:pt>
                <c:pt idx="783">
                  <c:v>31831</c:v>
                </c:pt>
                <c:pt idx="784">
                  <c:v>31832</c:v>
                </c:pt>
                <c:pt idx="785">
                  <c:v>31833</c:v>
                </c:pt>
                <c:pt idx="786">
                  <c:v>31834</c:v>
                </c:pt>
                <c:pt idx="787">
                  <c:v>31835</c:v>
                </c:pt>
                <c:pt idx="788">
                  <c:v>31836</c:v>
                </c:pt>
                <c:pt idx="789">
                  <c:v>31837</c:v>
                </c:pt>
                <c:pt idx="790">
                  <c:v>31838</c:v>
                </c:pt>
                <c:pt idx="791">
                  <c:v>31839</c:v>
                </c:pt>
                <c:pt idx="792">
                  <c:v>31840</c:v>
                </c:pt>
                <c:pt idx="793">
                  <c:v>31841</c:v>
                </c:pt>
                <c:pt idx="794">
                  <c:v>31842</c:v>
                </c:pt>
                <c:pt idx="795">
                  <c:v>31843</c:v>
                </c:pt>
                <c:pt idx="796">
                  <c:v>31844</c:v>
                </c:pt>
                <c:pt idx="797">
                  <c:v>31845</c:v>
                </c:pt>
                <c:pt idx="798">
                  <c:v>31846</c:v>
                </c:pt>
                <c:pt idx="799">
                  <c:v>31847</c:v>
                </c:pt>
                <c:pt idx="800">
                  <c:v>31848</c:v>
                </c:pt>
                <c:pt idx="801">
                  <c:v>31849</c:v>
                </c:pt>
                <c:pt idx="802">
                  <c:v>31850</c:v>
                </c:pt>
                <c:pt idx="803">
                  <c:v>31851</c:v>
                </c:pt>
                <c:pt idx="804">
                  <c:v>31852</c:v>
                </c:pt>
                <c:pt idx="805">
                  <c:v>31853</c:v>
                </c:pt>
                <c:pt idx="806">
                  <c:v>31854</c:v>
                </c:pt>
                <c:pt idx="807">
                  <c:v>31855</c:v>
                </c:pt>
                <c:pt idx="808">
                  <c:v>31856</c:v>
                </c:pt>
                <c:pt idx="809">
                  <c:v>31857</c:v>
                </c:pt>
                <c:pt idx="810">
                  <c:v>31858</c:v>
                </c:pt>
                <c:pt idx="811">
                  <c:v>31859</c:v>
                </c:pt>
                <c:pt idx="812">
                  <c:v>31860</c:v>
                </c:pt>
                <c:pt idx="813">
                  <c:v>31861</c:v>
                </c:pt>
                <c:pt idx="814">
                  <c:v>31862</c:v>
                </c:pt>
                <c:pt idx="815">
                  <c:v>31863</c:v>
                </c:pt>
                <c:pt idx="816">
                  <c:v>31864</c:v>
                </c:pt>
                <c:pt idx="817">
                  <c:v>31865</c:v>
                </c:pt>
                <c:pt idx="818">
                  <c:v>31866</c:v>
                </c:pt>
                <c:pt idx="819">
                  <c:v>31867</c:v>
                </c:pt>
                <c:pt idx="820">
                  <c:v>31868</c:v>
                </c:pt>
                <c:pt idx="821">
                  <c:v>31869</c:v>
                </c:pt>
                <c:pt idx="822">
                  <c:v>31870</c:v>
                </c:pt>
                <c:pt idx="823">
                  <c:v>31871</c:v>
                </c:pt>
                <c:pt idx="824">
                  <c:v>31872</c:v>
                </c:pt>
                <c:pt idx="825">
                  <c:v>31873</c:v>
                </c:pt>
                <c:pt idx="826">
                  <c:v>31874</c:v>
                </c:pt>
                <c:pt idx="827">
                  <c:v>31875</c:v>
                </c:pt>
                <c:pt idx="828">
                  <c:v>31876</c:v>
                </c:pt>
                <c:pt idx="829">
                  <c:v>31877</c:v>
                </c:pt>
                <c:pt idx="830">
                  <c:v>31878</c:v>
                </c:pt>
                <c:pt idx="831">
                  <c:v>31879</c:v>
                </c:pt>
                <c:pt idx="832">
                  <c:v>31880</c:v>
                </c:pt>
                <c:pt idx="833">
                  <c:v>31881</c:v>
                </c:pt>
                <c:pt idx="834">
                  <c:v>31882</c:v>
                </c:pt>
                <c:pt idx="835">
                  <c:v>31883</c:v>
                </c:pt>
                <c:pt idx="836">
                  <c:v>31884</c:v>
                </c:pt>
                <c:pt idx="837">
                  <c:v>31885</c:v>
                </c:pt>
                <c:pt idx="838">
                  <c:v>31886</c:v>
                </c:pt>
                <c:pt idx="839">
                  <c:v>31887</c:v>
                </c:pt>
                <c:pt idx="840">
                  <c:v>31888</c:v>
                </c:pt>
                <c:pt idx="841">
                  <c:v>31889</c:v>
                </c:pt>
                <c:pt idx="842">
                  <c:v>31890</c:v>
                </c:pt>
                <c:pt idx="843">
                  <c:v>31891</c:v>
                </c:pt>
                <c:pt idx="844">
                  <c:v>31892</c:v>
                </c:pt>
                <c:pt idx="845">
                  <c:v>31893</c:v>
                </c:pt>
                <c:pt idx="846">
                  <c:v>31894</c:v>
                </c:pt>
                <c:pt idx="847">
                  <c:v>31895</c:v>
                </c:pt>
                <c:pt idx="848">
                  <c:v>31896</c:v>
                </c:pt>
                <c:pt idx="849">
                  <c:v>31897</c:v>
                </c:pt>
                <c:pt idx="850">
                  <c:v>31898</c:v>
                </c:pt>
                <c:pt idx="851">
                  <c:v>31899</c:v>
                </c:pt>
                <c:pt idx="852">
                  <c:v>31900</c:v>
                </c:pt>
                <c:pt idx="853">
                  <c:v>31901</c:v>
                </c:pt>
                <c:pt idx="854">
                  <c:v>31902</c:v>
                </c:pt>
                <c:pt idx="855">
                  <c:v>31903</c:v>
                </c:pt>
                <c:pt idx="856">
                  <c:v>31904</c:v>
                </c:pt>
                <c:pt idx="857">
                  <c:v>31905</c:v>
                </c:pt>
                <c:pt idx="858">
                  <c:v>31906</c:v>
                </c:pt>
                <c:pt idx="859">
                  <c:v>31907</c:v>
                </c:pt>
                <c:pt idx="860">
                  <c:v>31908</c:v>
                </c:pt>
                <c:pt idx="861">
                  <c:v>31909</c:v>
                </c:pt>
                <c:pt idx="862">
                  <c:v>31910</c:v>
                </c:pt>
                <c:pt idx="863">
                  <c:v>31911</c:v>
                </c:pt>
                <c:pt idx="864">
                  <c:v>31912</c:v>
                </c:pt>
                <c:pt idx="865">
                  <c:v>31913</c:v>
                </c:pt>
                <c:pt idx="866">
                  <c:v>31914</c:v>
                </c:pt>
                <c:pt idx="867">
                  <c:v>31915</c:v>
                </c:pt>
                <c:pt idx="868">
                  <c:v>31916</c:v>
                </c:pt>
                <c:pt idx="869">
                  <c:v>31917</c:v>
                </c:pt>
                <c:pt idx="870">
                  <c:v>31918</c:v>
                </c:pt>
                <c:pt idx="871">
                  <c:v>31919</c:v>
                </c:pt>
                <c:pt idx="872">
                  <c:v>31920</c:v>
                </c:pt>
                <c:pt idx="873">
                  <c:v>31921</c:v>
                </c:pt>
                <c:pt idx="874">
                  <c:v>31922</c:v>
                </c:pt>
                <c:pt idx="875">
                  <c:v>31923</c:v>
                </c:pt>
                <c:pt idx="876">
                  <c:v>31924</c:v>
                </c:pt>
                <c:pt idx="877">
                  <c:v>31925</c:v>
                </c:pt>
                <c:pt idx="878">
                  <c:v>31926</c:v>
                </c:pt>
                <c:pt idx="879">
                  <c:v>31927</c:v>
                </c:pt>
                <c:pt idx="880">
                  <c:v>31928</c:v>
                </c:pt>
                <c:pt idx="881">
                  <c:v>31929</c:v>
                </c:pt>
                <c:pt idx="882">
                  <c:v>31930</c:v>
                </c:pt>
                <c:pt idx="883">
                  <c:v>31931</c:v>
                </c:pt>
                <c:pt idx="884">
                  <c:v>31932</c:v>
                </c:pt>
                <c:pt idx="885">
                  <c:v>31933</c:v>
                </c:pt>
                <c:pt idx="886">
                  <c:v>31934</c:v>
                </c:pt>
                <c:pt idx="887">
                  <c:v>31935</c:v>
                </c:pt>
                <c:pt idx="888">
                  <c:v>31936</c:v>
                </c:pt>
                <c:pt idx="889">
                  <c:v>31937</c:v>
                </c:pt>
                <c:pt idx="890">
                  <c:v>31938</c:v>
                </c:pt>
                <c:pt idx="891">
                  <c:v>31939</c:v>
                </c:pt>
                <c:pt idx="892">
                  <c:v>31940</c:v>
                </c:pt>
                <c:pt idx="893">
                  <c:v>31941</c:v>
                </c:pt>
                <c:pt idx="894">
                  <c:v>31942</c:v>
                </c:pt>
                <c:pt idx="895">
                  <c:v>31943</c:v>
                </c:pt>
                <c:pt idx="896">
                  <c:v>31944</c:v>
                </c:pt>
                <c:pt idx="897">
                  <c:v>31945</c:v>
                </c:pt>
                <c:pt idx="898">
                  <c:v>31946</c:v>
                </c:pt>
                <c:pt idx="899">
                  <c:v>31947</c:v>
                </c:pt>
                <c:pt idx="900">
                  <c:v>31948</c:v>
                </c:pt>
                <c:pt idx="901">
                  <c:v>31949</c:v>
                </c:pt>
                <c:pt idx="902">
                  <c:v>31950</c:v>
                </c:pt>
                <c:pt idx="903">
                  <c:v>31951</c:v>
                </c:pt>
                <c:pt idx="904">
                  <c:v>31952</c:v>
                </c:pt>
                <c:pt idx="905">
                  <c:v>31953</c:v>
                </c:pt>
                <c:pt idx="906">
                  <c:v>31954</c:v>
                </c:pt>
                <c:pt idx="907">
                  <c:v>31955</c:v>
                </c:pt>
                <c:pt idx="908">
                  <c:v>31956</c:v>
                </c:pt>
                <c:pt idx="909">
                  <c:v>31957</c:v>
                </c:pt>
                <c:pt idx="910">
                  <c:v>31958</c:v>
                </c:pt>
                <c:pt idx="911">
                  <c:v>31959</c:v>
                </c:pt>
                <c:pt idx="912">
                  <c:v>31960</c:v>
                </c:pt>
                <c:pt idx="913">
                  <c:v>31961</c:v>
                </c:pt>
                <c:pt idx="914">
                  <c:v>31962</c:v>
                </c:pt>
                <c:pt idx="915">
                  <c:v>31963</c:v>
                </c:pt>
                <c:pt idx="916">
                  <c:v>31964</c:v>
                </c:pt>
                <c:pt idx="917">
                  <c:v>31965</c:v>
                </c:pt>
                <c:pt idx="918">
                  <c:v>31966</c:v>
                </c:pt>
                <c:pt idx="919">
                  <c:v>31967</c:v>
                </c:pt>
                <c:pt idx="920">
                  <c:v>31968</c:v>
                </c:pt>
                <c:pt idx="921">
                  <c:v>31969</c:v>
                </c:pt>
                <c:pt idx="922">
                  <c:v>31970</c:v>
                </c:pt>
                <c:pt idx="923">
                  <c:v>31971</c:v>
                </c:pt>
                <c:pt idx="924">
                  <c:v>31972</c:v>
                </c:pt>
                <c:pt idx="925">
                  <c:v>31973</c:v>
                </c:pt>
                <c:pt idx="926">
                  <c:v>31974</c:v>
                </c:pt>
                <c:pt idx="927">
                  <c:v>31975</c:v>
                </c:pt>
                <c:pt idx="928">
                  <c:v>31976</c:v>
                </c:pt>
                <c:pt idx="929">
                  <c:v>31977</c:v>
                </c:pt>
                <c:pt idx="930">
                  <c:v>31978</c:v>
                </c:pt>
                <c:pt idx="931">
                  <c:v>31979</c:v>
                </c:pt>
                <c:pt idx="932">
                  <c:v>31980</c:v>
                </c:pt>
                <c:pt idx="933">
                  <c:v>31981</c:v>
                </c:pt>
                <c:pt idx="934">
                  <c:v>31982</c:v>
                </c:pt>
                <c:pt idx="935">
                  <c:v>31983</c:v>
                </c:pt>
                <c:pt idx="936">
                  <c:v>31984</c:v>
                </c:pt>
                <c:pt idx="937">
                  <c:v>31985</c:v>
                </c:pt>
                <c:pt idx="938">
                  <c:v>31986</c:v>
                </c:pt>
                <c:pt idx="939">
                  <c:v>31987</c:v>
                </c:pt>
                <c:pt idx="940">
                  <c:v>31988</c:v>
                </c:pt>
                <c:pt idx="941">
                  <c:v>31989</c:v>
                </c:pt>
                <c:pt idx="942">
                  <c:v>31990</c:v>
                </c:pt>
                <c:pt idx="943">
                  <c:v>31991</c:v>
                </c:pt>
                <c:pt idx="944">
                  <c:v>31992</c:v>
                </c:pt>
                <c:pt idx="945">
                  <c:v>31993</c:v>
                </c:pt>
                <c:pt idx="946">
                  <c:v>31994</c:v>
                </c:pt>
                <c:pt idx="947">
                  <c:v>31995</c:v>
                </c:pt>
                <c:pt idx="948">
                  <c:v>31996</c:v>
                </c:pt>
                <c:pt idx="949">
                  <c:v>31997</c:v>
                </c:pt>
                <c:pt idx="950">
                  <c:v>31998</c:v>
                </c:pt>
                <c:pt idx="951">
                  <c:v>31999</c:v>
                </c:pt>
                <c:pt idx="952">
                  <c:v>32000</c:v>
                </c:pt>
                <c:pt idx="953">
                  <c:v>32001</c:v>
                </c:pt>
                <c:pt idx="954">
                  <c:v>32002</c:v>
                </c:pt>
                <c:pt idx="955">
                  <c:v>32003</c:v>
                </c:pt>
                <c:pt idx="956">
                  <c:v>32004</c:v>
                </c:pt>
                <c:pt idx="957">
                  <c:v>32005</c:v>
                </c:pt>
                <c:pt idx="958">
                  <c:v>32006</c:v>
                </c:pt>
                <c:pt idx="959">
                  <c:v>32007</c:v>
                </c:pt>
                <c:pt idx="960">
                  <c:v>32008</c:v>
                </c:pt>
                <c:pt idx="961">
                  <c:v>32009</c:v>
                </c:pt>
                <c:pt idx="962">
                  <c:v>32010</c:v>
                </c:pt>
                <c:pt idx="963">
                  <c:v>32011</c:v>
                </c:pt>
                <c:pt idx="964">
                  <c:v>32012</c:v>
                </c:pt>
                <c:pt idx="965">
                  <c:v>32013</c:v>
                </c:pt>
                <c:pt idx="966">
                  <c:v>32014</c:v>
                </c:pt>
                <c:pt idx="967">
                  <c:v>32015</c:v>
                </c:pt>
                <c:pt idx="968">
                  <c:v>32016</c:v>
                </c:pt>
                <c:pt idx="969">
                  <c:v>32017</c:v>
                </c:pt>
                <c:pt idx="970">
                  <c:v>32018</c:v>
                </c:pt>
                <c:pt idx="971">
                  <c:v>32019</c:v>
                </c:pt>
                <c:pt idx="972">
                  <c:v>32020</c:v>
                </c:pt>
                <c:pt idx="973">
                  <c:v>32021</c:v>
                </c:pt>
                <c:pt idx="974">
                  <c:v>32022</c:v>
                </c:pt>
                <c:pt idx="975">
                  <c:v>32023</c:v>
                </c:pt>
                <c:pt idx="976">
                  <c:v>32024</c:v>
                </c:pt>
                <c:pt idx="977">
                  <c:v>32025</c:v>
                </c:pt>
                <c:pt idx="978">
                  <c:v>32026</c:v>
                </c:pt>
                <c:pt idx="979">
                  <c:v>32027</c:v>
                </c:pt>
                <c:pt idx="980">
                  <c:v>32028</c:v>
                </c:pt>
                <c:pt idx="981">
                  <c:v>32029</c:v>
                </c:pt>
                <c:pt idx="982">
                  <c:v>32030</c:v>
                </c:pt>
                <c:pt idx="983">
                  <c:v>32031</c:v>
                </c:pt>
                <c:pt idx="984">
                  <c:v>32032</c:v>
                </c:pt>
                <c:pt idx="985">
                  <c:v>32033</c:v>
                </c:pt>
                <c:pt idx="986">
                  <c:v>32034</c:v>
                </c:pt>
                <c:pt idx="987">
                  <c:v>32035</c:v>
                </c:pt>
                <c:pt idx="988">
                  <c:v>32036</c:v>
                </c:pt>
                <c:pt idx="989">
                  <c:v>32037</c:v>
                </c:pt>
                <c:pt idx="990">
                  <c:v>32038</c:v>
                </c:pt>
                <c:pt idx="991">
                  <c:v>32039</c:v>
                </c:pt>
                <c:pt idx="992">
                  <c:v>32040</c:v>
                </c:pt>
                <c:pt idx="993">
                  <c:v>32041</c:v>
                </c:pt>
                <c:pt idx="994">
                  <c:v>32042</c:v>
                </c:pt>
                <c:pt idx="995">
                  <c:v>32043</c:v>
                </c:pt>
                <c:pt idx="996">
                  <c:v>32044</c:v>
                </c:pt>
                <c:pt idx="997">
                  <c:v>32045</c:v>
                </c:pt>
                <c:pt idx="998">
                  <c:v>32046</c:v>
                </c:pt>
                <c:pt idx="999">
                  <c:v>32047</c:v>
                </c:pt>
                <c:pt idx="1000">
                  <c:v>32048</c:v>
                </c:pt>
                <c:pt idx="1001">
                  <c:v>32049</c:v>
                </c:pt>
                <c:pt idx="1002">
                  <c:v>32050</c:v>
                </c:pt>
                <c:pt idx="1003">
                  <c:v>32051</c:v>
                </c:pt>
                <c:pt idx="1004">
                  <c:v>32052</c:v>
                </c:pt>
                <c:pt idx="1005">
                  <c:v>32053</c:v>
                </c:pt>
                <c:pt idx="1006">
                  <c:v>32054</c:v>
                </c:pt>
                <c:pt idx="1007">
                  <c:v>32055</c:v>
                </c:pt>
                <c:pt idx="1008">
                  <c:v>32056</c:v>
                </c:pt>
                <c:pt idx="1009">
                  <c:v>32057</c:v>
                </c:pt>
                <c:pt idx="1010">
                  <c:v>32058</c:v>
                </c:pt>
                <c:pt idx="1011">
                  <c:v>32059</c:v>
                </c:pt>
                <c:pt idx="1012">
                  <c:v>32060</c:v>
                </c:pt>
                <c:pt idx="1013">
                  <c:v>32061</c:v>
                </c:pt>
                <c:pt idx="1014">
                  <c:v>32062</c:v>
                </c:pt>
                <c:pt idx="1015">
                  <c:v>32063</c:v>
                </c:pt>
                <c:pt idx="1016">
                  <c:v>32064</c:v>
                </c:pt>
                <c:pt idx="1017">
                  <c:v>32065</c:v>
                </c:pt>
                <c:pt idx="1018">
                  <c:v>32066</c:v>
                </c:pt>
                <c:pt idx="1019">
                  <c:v>32067</c:v>
                </c:pt>
                <c:pt idx="1020">
                  <c:v>32068</c:v>
                </c:pt>
                <c:pt idx="1021">
                  <c:v>32069</c:v>
                </c:pt>
                <c:pt idx="1022">
                  <c:v>32070</c:v>
                </c:pt>
                <c:pt idx="1023">
                  <c:v>32071</c:v>
                </c:pt>
                <c:pt idx="1024">
                  <c:v>32072</c:v>
                </c:pt>
                <c:pt idx="1025">
                  <c:v>32073</c:v>
                </c:pt>
                <c:pt idx="1026">
                  <c:v>32074</c:v>
                </c:pt>
                <c:pt idx="1027">
                  <c:v>32075</c:v>
                </c:pt>
                <c:pt idx="1028">
                  <c:v>32076</c:v>
                </c:pt>
                <c:pt idx="1029">
                  <c:v>32077</c:v>
                </c:pt>
                <c:pt idx="1030">
                  <c:v>32078</c:v>
                </c:pt>
                <c:pt idx="1031">
                  <c:v>32079</c:v>
                </c:pt>
                <c:pt idx="1032">
                  <c:v>32080</c:v>
                </c:pt>
                <c:pt idx="1033">
                  <c:v>32081</c:v>
                </c:pt>
                <c:pt idx="1034">
                  <c:v>32082</c:v>
                </c:pt>
                <c:pt idx="1035">
                  <c:v>32083</c:v>
                </c:pt>
                <c:pt idx="1036">
                  <c:v>32084</c:v>
                </c:pt>
                <c:pt idx="1037">
                  <c:v>32085</c:v>
                </c:pt>
                <c:pt idx="1038">
                  <c:v>32086</c:v>
                </c:pt>
                <c:pt idx="1039">
                  <c:v>32087</c:v>
                </c:pt>
                <c:pt idx="1040">
                  <c:v>32088</c:v>
                </c:pt>
                <c:pt idx="1041">
                  <c:v>32089</c:v>
                </c:pt>
                <c:pt idx="1042">
                  <c:v>32090</c:v>
                </c:pt>
                <c:pt idx="1043">
                  <c:v>32091</c:v>
                </c:pt>
                <c:pt idx="1044">
                  <c:v>32092</c:v>
                </c:pt>
                <c:pt idx="1045">
                  <c:v>32093</c:v>
                </c:pt>
                <c:pt idx="1046">
                  <c:v>32094</c:v>
                </c:pt>
                <c:pt idx="1047">
                  <c:v>32095</c:v>
                </c:pt>
                <c:pt idx="1048">
                  <c:v>32096</c:v>
                </c:pt>
                <c:pt idx="1049">
                  <c:v>32097</c:v>
                </c:pt>
                <c:pt idx="1050">
                  <c:v>32098</c:v>
                </c:pt>
                <c:pt idx="1051">
                  <c:v>32099</c:v>
                </c:pt>
                <c:pt idx="1052">
                  <c:v>32100</c:v>
                </c:pt>
                <c:pt idx="1053">
                  <c:v>32101</c:v>
                </c:pt>
                <c:pt idx="1054">
                  <c:v>32102</c:v>
                </c:pt>
                <c:pt idx="1055">
                  <c:v>32103</c:v>
                </c:pt>
                <c:pt idx="1056">
                  <c:v>32104</c:v>
                </c:pt>
                <c:pt idx="1057">
                  <c:v>32105</c:v>
                </c:pt>
                <c:pt idx="1058">
                  <c:v>32106</c:v>
                </c:pt>
                <c:pt idx="1059">
                  <c:v>32107</c:v>
                </c:pt>
                <c:pt idx="1060">
                  <c:v>32108</c:v>
                </c:pt>
                <c:pt idx="1061">
                  <c:v>32109</c:v>
                </c:pt>
                <c:pt idx="1062">
                  <c:v>32110</c:v>
                </c:pt>
                <c:pt idx="1063">
                  <c:v>32111</c:v>
                </c:pt>
                <c:pt idx="1064">
                  <c:v>32112</c:v>
                </c:pt>
                <c:pt idx="1065">
                  <c:v>32113</c:v>
                </c:pt>
                <c:pt idx="1066">
                  <c:v>32114</c:v>
                </c:pt>
                <c:pt idx="1067">
                  <c:v>32115</c:v>
                </c:pt>
                <c:pt idx="1068">
                  <c:v>32116</c:v>
                </c:pt>
                <c:pt idx="1069">
                  <c:v>32117</c:v>
                </c:pt>
                <c:pt idx="1070">
                  <c:v>32118</c:v>
                </c:pt>
                <c:pt idx="1071">
                  <c:v>32119</c:v>
                </c:pt>
                <c:pt idx="1072">
                  <c:v>32120</c:v>
                </c:pt>
                <c:pt idx="1073">
                  <c:v>32121</c:v>
                </c:pt>
                <c:pt idx="1074">
                  <c:v>32122</c:v>
                </c:pt>
                <c:pt idx="1075">
                  <c:v>32123</c:v>
                </c:pt>
                <c:pt idx="1076">
                  <c:v>32124</c:v>
                </c:pt>
                <c:pt idx="1077">
                  <c:v>32125</c:v>
                </c:pt>
                <c:pt idx="1078">
                  <c:v>32126</c:v>
                </c:pt>
                <c:pt idx="1079">
                  <c:v>32127</c:v>
                </c:pt>
                <c:pt idx="1080">
                  <c:v>32128</c:v>
                </c:pt>
                <c:pt idx="1081">
                  <c:v>32129</c:v>
                </c:pt>
                <c:pt idx="1082">
                  <c:v>32130</c:v>
                </c:pt>
                <c:pt idx="1083">
                  <c:v>32131</c:v>
                </c:pt>
                <c:pt idx="1084">
                  <c:v>32132</c:v>
                </c:pt>
                <c:pt idx="1085">
                  <c:v>32133</c:v>
                </c:pt>
                <c:pt idx="1086">
                  <c:v>32134</c:v>
                </c:pt>
                <c:pt idx="1087">
                  <c:v>32135</c:v>
                </c:pt>
                <c:pt idx="1088">
                  <c:v>32136</c:v>
                </c:pt>
                <c:pt idx="1089">
                  <c:v>32137</c:v>
                </c:pt>
                <c:pt idx="1090">
                  <c:v>32138</c:v>
                </c:pt>
                <c:pt idx="1091">
                  <c:v>32139</c:v>
                </c:pt>
                <c:pt idx="1092">
                  <c:v>32140</c:v>
                </c:pt>
                <c:pt idx="1093">
                  <c:v>32141</c:v>
                </c:pt>
                <c:pt idx="1094">
                  <c:v>32142</c:v>
                </c:pt>
                <c:pt idx="1095">
                  <c:v>32143</c:v>
                </c:pt>
                <c:pt idx="1096">
                  <c:v>32144</c:v>
                </c:pt>
                <c:pt idx="1097">
                  <c:v>32145</c:v>
                </c:pt>
                <c:pt idx="1098">
                  <c:v>32146</c:v>
                </c:pt>
                <c:pt idx="1099">
                  <c:v>32147</c:v>
                </c:pt>
                <c:pt idx="1100">
                  <c:v>32148</c:v>
                </c:pt>
                <c:pt idx="1101">
                  <c:v>32149</c:v>
                </c:pt>
                <c:pt idx="1102">
                  <c:v>32150</c:v>
                </c:pt>
                <c:pt idx="1103">
                  <c:v>32151</c:v>
                </c:pt>
                <c:pt idx="1104">
                  <c:v>32152</c:v>
                </c:pt>
                <c:pt idx="1105">
                  <c:v>32153</c:v>
                </c:pt>
                <c:pt idx="1106">
                  <c:v>32154</c:v>
                </c:pt>
                <c:pt idx="1107">
                  <c:v>32155</c:v>
                </c:pt>
                <c:pt idx="1108">
                  <c:v>32156</c:v>
                </c:pt>
                <c:pt idx="1109">
                  <c:v>32157</c:v>
                </c:pt>
                <c:pt idx="1110">
                  <c:v>32158</c:v>
                </c:pt>
                <c:pt idx="1111">
                  <c:v>32159</c:v>
                </c:pt>
                <c:pt idx="1112">
                  <c:v>32160</c:v>
                </c:pt>
                <c:pt idx="1113">
                  <c:v>32161</c:v>
                </c:pt>
                <c:pt idx="1114">
                  <c:v>32162</c:v>
                </c:pt>
                <c:pt idx="1115">
                  <c:v>32163</c:v>
                </c:pt>
                <c:pt idx="1116">
                  <c:v>32164</c:v>
                </c:pt>
                <c:pt idx="1117">
                  <c:v>32165</c:v>
                </c:pt>
                <c:pt idx="1118">
                  <c:v>32166</c:v>
                </c:pt>
                <c:pt idx="1119">
                  <c:v>32167</c:v>
                </c:pt>
                <c:pt idx="1120">
                  <c:v>32168</c:v>
                </c:pt>
                <c:pt idx="1121">
                  <c:v>32169</c:v>
                </c:pt>
                <c:pt idx="1122">
                  <c:v>32170</c:v>
                </c:pt>
                <c:pt idx="1123">
                  <c:v>32171</c:v>
                </c:pt>
                <c:pt idx="1124">
                  <c:v>32172</c:v>
                </c:pt>
                <c:pt idx="1125">
                  <c:v>32173</c:v>
                </c:pt>
                <c:pt idx="1126">
                  <c:v>32174</c:v>
                </c:pt>
                <c:pt idx="1127">
                  <c:v>32175</c:v>
                </c:pt>
                <c:pt idx="1128">
                  <c:v>32176</c:v>
                </c:pt>
                <c:pt idx="1129">
                  <c:v>32177</c:v>
                </c:pt>
                <c:pt idx="1130">
                  <c:v>32178</c:v>
                </c:pt>
                <c:pt idx="1131">
                  <c:v>32179</c:v>
                </c:pt>
                <c:pt idx="1132">
                  <c:v>32180</c:v>
                </c:pt>
                <c:pt idx="1133">
                  <c:v>32181</c:v>
                </c:pt>
                <c:pt idx="1134">
                  <c:v>32182</c:v>
                </c:pt>
                <c:pt idx="1135">
                  <c:v>32183</c:v>
                </c:pt>
                <c:pt idx="1136">
                  <c:v>32184</c:v>
                </c:pt>
                <c:pt idx="1137">
                  <c:v>32185</c:v>
                </c:pt>
                <c:pt idx="1138">
                  <c:v>32186</c:v>
                </c:pt>
                <c:pt idx="1139">
                  <c:v>32187</c:v>
                </c:pt>
                <c:pt idx="1140">
                  <c:v>32188</c:v>
                </c:pt>
                <c:pt idx="1141">
                  <c:v>32189</c:v>
                </c:pt>
                <c:pt idx="1142">
                  <c:v>32190</c:v>
                </c:pt>
                <c:pt idx="1143">
                  <c:v>32191</c:v>
                </c:pt>
                <c:pt idx="1144">
                  <c:v>32192</c:v>
                </c:pt>
                <c:pt idx="1145">
                  <c:v>32193</c:v>
                </c:pt>
                <c:pt idx="1146">
                  <c:v>32194</c:v>
                </c:pt>
                <c:pt idx="1147">
                  <c:v>32195</c:v>
                </c:pt>
                <c:pt idx="1148">
                  <c:v>32196</c:v>
                </c:pt>
                <c:pt idx="1149">
                  <c:v>32197</c:v>
                </c:pt>
                <c:pt idx="1150">
                  <c:v>32198</c:v>
                </c:pt>
                <c:pt idx="1151">
                  <c:v>32199</c:v>
                </c:pt>
                <c:pt idx="1152">
                  <c:v>32200</c:v>
                </c:pt>
                <c:pt idx="1153">
                  <c:v>32201</c:v>
                </c:pt>
                <c:pt idx="1154">
                  <c:v>32202</c:v>
                </c:pt>
                <c:pt idx="1155">
                  <c:v>32203</c:v>
                </c:pt>
                <c:pt idx="1156">
                  <c:v>32204</c:v>
                </c:pt>
                <c:pt idx="1157">
                  <c:v>32205</c:v>
                </c:pt>
                <c:pt idx="1158">
                  <c:v>32206</c:v>
                </c:pt>
                <c:pt idx="1159">
                  <c:v>32207</c:v>
                </c:pt>
                <c:pt idx="1160">
                  <c:v>32208</c:v>
                </c:pt>
                <c:pt idx="1161">
                  <c:v>32209</c:v>
                </c:pt>
                <c:pt idx="1162">
                  <c:v>32210</c:v>
                </c:pt>
                <c:pt idx="1163">
                  <c:v>32211</c:v>
                </c:pt>
                <c:pt idx="1164">
                  <c:v>32212</c:v>
                </c:pt>
                <c:pt idx="1165">
                  <c:v>32213</c:v>
                </c:pt>
                <c:pt idx="1166">
                  <c:v>32214</c:v>
                </c:pt>
                <c:pt idx="1167">
                  <c:v>32215</c:v>
                </c:pt>
                <c:pt idx="1168">
                  <c:v>32216</c:v>
                </c:pt>
                <c:pt idx="1169">
                  <c:v>32217</c:v>
                </c:pt>
                <c:pt idx="1170">
                  <c:v>32218</c:v>
                </c:pt>
                <c:pt idx="1171">
                  <c:v>32219</c:v>
                </c:pt>
                <c:pt idx="1172">
                  <c:v>32220</c:v>
                </c:pt>
                <c:pt idx="1173">
                  <c:v>32221</c:v>
                </c:pt>
                <c:pt idx="1174">
                  <c:v>32222</c:v>
                </c:pt>
                <c:pt idx="1175">
                  <c:v>32223</c:v>
                </c:pt>
                <c:pt idx="1176">
                  <c:v>32224</c:v>
                </c:pt>
                <c:pt idx="1177">
                  <c:v>32225</c:v>
                </c:pt>
                <c:pt idx="1178">
                  <c:v>32226</c:v>
                </c:pt>
                <c:pt idx="1179">
                  <c:v>32227</c:v>
                </c:pt>
                <c:pt idx="1180">
                  <c:v>32228</c:v>
                </c:pt>
                <c:pt idx="1181">
                  <c:v>32229</c:v>
                </c:pt>
                <c:pt idx="1182">
                  <c:v>32230</c:v>
                </c:pt>
                <c:pt idx="1183">
                  <c:v>32231</c:v>
                </c:pt>
                <c:pt idx="1184">
                  <c:v>32232</c:v>
                </c:pt>
                <c:pt idx="1185">
                  <c:v>32233</c:v>
                </c:pt>
                <c:pt idx="1186">
                  <c:v>32234</c:v>
                </c:pt>
                <c:pt idx="1187">
                  <c:v>32235</c:v>
                </c:pt>
                <c:pt idx="1188">
                  <c:v>32236</c:v>
                </c:pt>
                <c:pt idx="1189">
                  <c:v>32237</c:v>
                </c:pt>
                <c:pt idx="1190">
                  <c:v>32238</c:v>
                </c:pt>
                <c:pt idx="1191">
                  <c:v>32239</c:v>
                </c:pt>
                <c:pt idx="1192">
                  <c:v>32240</c:v>
                </c:pt>
                <c:pt idx="1193">
                  <c:v>32241</c:v>
                </c:pt>
                <c:pt idx="1194">
                  <c:v>32242</c:v>
                </c:pt>
                <c:pt idx="1195">
                  <c:v>32243</c:v>
                </c:pt>
                <c:pt idx="1196">
                  <c:v>32244</c:v>
                </c:pt>
                <c:pt idx="1197">
                  <c:v>32245</c:v>
                </c:pt>
                <c:pt idx="1198">
                  <c:v>32246</c:v>
                </c:pt>
                <c:pt idx="1199">
                  <c:v>32247</c:v>
                </c:pt>
                <c:pt idx="1200">
                  <c:v>32248</c:v>
                </c:pt>
                <c:pt idx="1201">
                  <c:v>32249</c:v>
                </c:pt>
                <c:pt idx="1202">
                  <c:v>32250</c:v>
                </c:pt>
                <c:pt idx="1203">
                  <c:v>32251</c:v>
                </c:pt>
                <c:pt idx="1204">
                  <c:v>32252</c:v>
                </c:pt>
                <c:pt idx="1205">
                  <c:v>32253</c:v>
                </c:pt>
                <c:pt idx="1206">
                  <c:v>32254</c:v>
                </c:pt>
                <c:pt idx="1207">
                  <c:v>32255</c:v>
                </c:pt>
                <c:pt idx="1208">
                  <c:v>32256</c:v>
                </c:pt>
                <c:pt idx="1209">
                  <c:v>32257</c:v>
                </c:pt>
                <c:pt idx="1210">
                  <c:v>32258</c:v>
                </c:pt>
                <c:pt idx="1211">
                  <c:v>32259</c:v>
                </c:pt>
                <c:pt idx="1212">
                  <c:v>32260</c:v>
                </c:pt>
                <c:pt idx="1213">
                  <c:v>32261</c:v>
                </c:pt>
                <c:pt idx="1214">
                  <c:v>32262</c:v>
                </c:pt>
                <c:pt idx="1215">
                  <c:v>32263</c:v>
                </c:pt>
                <c:pt idx="1216">
                  <c:v>32264</c:v>
                </c:pt>
                <c:pt idx="1217">
                  <c:v>32265</c:v>
                </c:pt>
                <c:pt idx="1218">
                  <c:v>32266</c:v>
                </c:pt>
                <c:pt idx="1219">
                  <c:v>32267</c:v>
                </c:pt>
                <c:pt idx="1220">
                  <c:v>32268</c:v>
                </c:pt>
                <c:pt idx="1221">
                  <c:v>32269</c:v>
                </c:pt>
                <c:pt idx="1222">
                  <c:v>32270</c:v>
                </c:pt>
                <c:pt idx="1223">
                  <c:v>32271</c:v>
                </c:pt>
                <c:pt idx="1224">
                  <c:v>32272</c:v>
                </c:pt>
                <c:pt idx="1225">
                  <c:v>32273</c:v>
                </c:pt>
                <c:pt idx="1226">
                  <c:v>32274</c:v>
                </c:pt>
                <c:pt idx="1227">
                  <c:v>32275</c:v>
                </c:pt>
                <c:pt idx="1228">
                  <c:v>32276</c:v>
                </c:pt>
                <c:pt idx="1229">
                  <c:v>32277</c:v>
                </c:pt>
                <c:pt idx="1230">
                  <c:v>32278</c:v>
                </c:pt>
                <c:pt idx="1231">
                  <c:v>32279</c:v>
                </c:pt>
                <c:pt idx="1232">
                  <c:v>32280</c:v>
                </c:pt>
                <c:pt idx="1233">
                  <c:v>32281</c:v>
                </c:pt>
                <c:pt idx="1234">
                  <c:v>32282</c:v>
                </c:pt>
                <c:pt idx="1235">
                  <c:v>32283</c:v>
                </c:pt>
                <c:pt idx="1236">
                  <c:v>32284</c:v>
                </c:pt>
                <c:pt idx="1237">
                  <c:v>32285</c:v>
                </c:pt>
                <c:pt idx="1238">
                  <c:v>32286</c:v>
                </c:pt>
                <c:pt idx="1239">
                  <c:v>32287</c:v>
                </c:pt>
                <c:pt idx="1240">
                  <c:v>32288</c:v>
                </c:pt>
                <c:pt idx="1241">
                  <c:v>32289</c:v>
                </c:pt>
                <c:pt idx="1242">
                  <c:v>32290</c:v>
                </c:pt>
                <c:pt idx="1243">
                  <c:v>32291</c:v>
                </c:pt>
                <c:pt idx="1244">
                  <c:v>32292</c:v>
                </c:pt>
                <c:pt idx="1245">
                  <c:v>32293</c:v>
                </c:pt>
                <c:pt idx="1246">
                  <c:v>32294</c:v>
                </c:pt>
                <c:pt idx="1247">
                  <c:v>32295</c:v>
                </c:pt>
                <c:pt idx="1248">
                  <c:v>32296</c:v>
                </c:pt>
                <c:pt idx="1249">
                  <c:v>32297</c:v>
                </c:pt>
                <c:pt idx="1250">
                  <c:v>32298</c:v>
                </c:pt>
                <c:pt idx="1251">
                  <c:v>32299</c:v>
                </c:pt>
                <c:pt idx="1252">
                  <c:v>32300</c:v>
                </c:pt>
                <c:pt idx="1253">
                  <c:v>32301</c:v>
                </c:pt>
                <c:pt idx="1254">
                  <c:v>32302</c:v>
                </c:pt>
                <c:pt idx="1255">
                  <c:v>32303</c:v>
                </c:pt>
                <c:pt idx="1256">
                  <c:v>32304</c:v>
                </c:pt>
                <c:pt idx="1257">
                  <c:v>32305</c:v>
                </c:pt>
                <c:pt idx="1258">
                  <c:v>32306</c:v>
                </c:pt>
                <c:pt idx="1259">
                  <c:v>32307</c:v>
                </c:pt>
                <c:pt idx="1260">
                  <c:v>32308</c:v>
                </c:pt>
                <c:pt idx="1261">
                  <c:v>32309</c:v>
                </c:pt>
                <c:pt idx="1262">
                  <c:v>32310</c:v>
                </c:pt>
                <c:pt idx="1263">
                  <c:v>32311</c:v>
                </c:pt>
                <c:pt idx="1264">
                  <c:v>32312</c:v>
                </c:pt>
                <c:pt idx="1265">
                  <c:v>32313</c:v>
                </c:pt>
                <c:pt idx="1266">
                  <c:v>32314</c:v>
                </c:pt>
                <c:pt idx="1267">
                  <c:v>32315</c:v>
                </c:pt>
                <c:pt idx="1268">
                  <c:v>32316</c:v>
                </c:pt>
                <c:pt idx="1269">
                  <c:v>32317</c:v>
                </c:pt>
                <c:pt idx="1270">
                  <c:v>32318</c:v>
                </c:pt>
                <c:pt idx="1271">
                  <c:v>32319</c:v>
                </c:pt>
                <c:pt idx="1272">
                  <c:v>32320</c:v>
                </c:pt>
                <c:pt idx="1273">
                  <c:v>32321</c:v>
                </c:pt>
                <c:pt idx="1274">
                  <c:v>32322</c:v>
                </c:pt>
                <c:pt idx="1275">
                  <c:v>32323</c:v>
                </c:pt>
                <c:pt idx="1276">
                  <c:v>32324</c:v>
                </c:pt>
                <c:pt idx="1277">
                  <c:v>32325</c:v>
                </c:pt>
                <c:pt idx="1278">
                  <c:v>32326</c:v>
                </c:pt>
                <c:pt idx="1279">
                  <c:v>32327</c:v>
                </c:pt>
                <c:pt idx="1280">
                  <c:v>32328</c:v>
                </c:pt>
                <c:pt idx="1281">
                  <c:v>32329</c:v>
                </c:pt>
                <c:pt idx="1282">
                  <c:v>32330</c:v>
                </c:pt>
                <c:pt idx="1283">
                  <c:v>32331</c:v>
                </c:pt>
                <c:pt idx="1284">
                  <c:v>32332</c:v>
                </c:pt>
                <c:pt idx="1285">
                  <c:v>32333</c:v>
                </c:pt>
                <c:pt idx="1286">
                  <c:v>32334</c:v>
                </c:pt>
                <c:pt idx="1287">
                  <c:v>32335</c:v>
                </c:pt>
                <c:pt idx="1288">
                  <c:v>32336</c:v>
                </c:pt>
                <c:pt idx="1289">
                  <c:v>32337</c:v>
                </c:pt>
                <c:pt idx="1290">
                  <c:v>32338</c:v>
                </c:pt>
                <c:pt idx="1291">
                  <c:v>32339</c:v>
                </c:pt>
                <c:pt idx="1292">
                  <c:v>32340</c:v>
                </c:pt>
                <c:pt idx="1293">
                  <c:v>32341</c:v>
                </c:pt>
                <c:pt idx="1294">
                  <c:v>32342</c:v>
                </c:pt>
                <c:pt idx="1295">
                  <c:v>32343</c:v>
                </c:pt>
                <c:pt idx="1296">
                  <c:v>32344</c:v>
                </c:pt>
                <c:pt idx="1297">
                  <c:v>32345</c:v>
                </c:pt>
                <c:pt idx="1298">
                  <c:v>32346</c:v>
                </c:pt>
                <c:pt idx="1299">
                  <c:v>32347</c:v>
                </c:pt>
                <c:pt idx="1300">
                  <c:v>32348</c:v>
                </c:pt>
                <c:pt idx="1301">
                  <c:v>32349</c:v>
                </c:pt>
                <c:pt idx="1302">
                  <c:v>32350</c:v>
                </c:pt>
                <c:pt idx="1303">
                  <c:v>32351</c:v>
                </c:pt>
                <c:pt idx="1304">
                  <c:v>32352</c:v>
                </c:pt>
                <c:pt idx="1305">
                  <c:v>32353</c:v>
                </c:pt>
                <c:pt idx="1306">
                  <c:v>32354</c:v>
                </c:pt>
                <c:pt idx="1307">
                  <c:v>32355</c:v>
                </c:pt>
                <c:pt idx="1308">
                  <c:v>32356</c:v>
                </c:pt>
                <c:pt idx="1309">
                  <c:v>32357</c:v>
                </c:pt>
                <c:pt idx="1310">
                  <c:v>32358</c:v>
                </c:pt>
                <c:pt idx="1311">
                  <c:v>32359</c:v>
                </c:pt>
                <c:pt idx="1312">
                  <c:v>32360</c:v>
                </c:pt>
                <c:pt idx="1313">
                  <c:v>32361</c:v>
                </c:pt>
                <c:pt idx="1314">
                  <c:v>32362</c:v>
                </c:pt>
                <c:pt idx="1315">
                  <c:v>32363</c:v>
                </c:pt>
                <c:pt idx="1316">
                  <c:v>32364</c:v>
                </c:pt>
                <c:pt idx="1317">
                  <c:v>32365</c:v>
                </c:pt>
                <c:pt idx="1318">
                  <c:v>32366</c:v>
                </c:pt>
                <c:pt idx="1319">
                  <c:v>32367</c:v>
                </c:pt>
                <c:pt idx="1320">
                  <c:v>32368</c:v>
                </c:pt>
                <c:pt idx="1321">
                  <c:v>32369</c:v>
                </c:pt>
                <c:pt idx="1322">
                  <c:v>32370</c:v>
                </c:pt>
                <c:pt idx="1323">
                  <c:v>32371</c:v>
                </c:pt>
                <c:pt idx="1324">
                  <c:v>32372</c:v>
                </c:pt>
                <c:pt idx="1325">
                  <c:v>32373</c:v>
                </c:pt>
                <c:pt idx="1326">
                  <c:v>32374</c:v>
                </c:pt>
                <c:pt idx="1327">
                  <c:v>32375</c:v>
                </c:pt>
                <c:pt idx="1328">
                  <c:v>32376</c:v>
                </c:pt>
                <c:pt idx="1329">
                  <c:v>32377</c:v>
                </c:pt>
                <c:pt idx="1330">
                  <c:v>32378</c:v>
                </c:pt>
                <c:pt idx="1331">
                  <c:v>32379</c:v>
                </c:pt>
                <c:pt idx="1332">
                  <c:v>32380</c:v>
                </c:pt>
                <c:pt idx="1333">
                  <c:v>32381</c:v>
                </c:pt>
                <c:pt idx="1334">
                  <c:v>32382</c:v>
                </c:pt>
                <c:pt idx="1335">
                  <c:v>32383</c:v>
                </c:pt>
                <c:pt idx="1336">
                  <c:v>32384</c:v>
                </c:pt>
                <c:pt idx="1337">
                  <c:v>32385</c:v>
                </c:pt>
                <c:pt idx="1338">
                  <c:v>32386</c:v>
                </c:pt>
                <c:pt idx="1339">
                  <c:v>32387</c:v>
                </c:pt>
                <c:pt idx="1340">
                  <c:v>32388</c:v>
                </c:pt>
                <c:pt idx="1341">
                  <c:v>32389</c:v>
                </c:pt>
                <c:pt idx="1342">
                  <c:v>32390</c:v>
                </c:pt>
                <c:pt idx="1343">
                  <c:v>32391</c:v>
                </c:pt>
                <c:pt idx="1344">
                  <c:v>32392</c:v>
                </c:pt>
                <c:pt idx="1345">
                  <c:v>32393</c:v>
                </c:pt>
                <c:pt idx="1346">
                  <c:v>32394</c:v>
                </c:pt>
                <c:pt idx="1347">
                  <c:v>32395</c:v>
                </c:pt>
                <c:pt idx="1348">
                  <c:v>32396</c:v>
                </c:pt>
                <c:pt idx="1349">
                  <c:v>32397</c:v>
                </c:pt>
                <c:pt idx="1350">
                  <c:v>32398</c:v>
                </c:pt>
                <c:pt idx="1351">
                  <c:v>32399</c:v>
                </c:pt>
                <c:pt idx="1352">
                  <c:v>32400</c:v>
                </c:pt>
                <c:pt idx="1353">
                  <c:v>32401</c:v>
                </c:pt>
                <c:pt idx="1354">
                  <c:v>32402</c:v>
                </c:pt>
                <c:pt idx="1355">
                  <c:v>32403</c:v>
                </c:pt>
                <c:pt idx="1356">
                  <c:v>32404</c:v>
                </c:pt>
                <c:pt idx="1357">
                  <c:v>32405</c:v>
                </c:pt>
                <c:pt idx="1358">
                  <c:v>32406</c:v>
                </c:pt>
                <c:pt idx="1359">
                  <c:v>32407</c:v>
                </c:pt>
                <c:pt idx="1360">
                  <c:v>32408</c:v>
                </c:pt>
                <c:pt idx="1361">
                  <c:v>32409</c:v>
                </c:pt>
                <c:pt idx="1362">
                  <c:v>32410</c:v>
                </c:pt>
                <c:pt idx="1363">
                  <c:v>32411</c:v>
                </c:pt>
                <c:pt idx="1364">
                  <c:v>32412</c:v>
                </c:pt>
                <c:pt idx="1365">
                  <c:v>32413</c:v>
                </c:pt>
                <c:pt idx="1366">
                  <c:v>32414</c:v>
                </c:pt>
                <c:pt idx="1367">
                  <c:v>32415</c:v>
                </c:pt>
                <c:pt idx="1368">
                  <c:v>32416</c:v>
                </c:pt>
                <c:pt idx="1369">
                  <c:v>32417</c:v>
                </c:pt>
                <c:pt idx="1370">
                  <c:v>32418</c:v>
                </c:pt>
                <c:pt idx="1371">
                  <c:v>32419</c:v>
                </c:pt>
                <c:pt idx="1372">
                  <c:v>32420</c:v>
                </c:pt>
                <c:pt idx="1373">
                  <c:v>32421</c:v>
                </c:pt>
                <c:pt idx="1374">
                  <c:v>32422</c:v>
                </c:pt>
                <c:pt idx="1375">
                  <c:v>32423</c:v>
                </c:pt>
                <c:pt idx="1376">
                  <c:v>32424</c:v>
                </c:pt>
                <c:pt idx="1377">
                  <c:v>32425</c:v>
                </c:pt>
                <c:pt idx="1378">
                  <c:v>32426</c:v>
                </c:pt>
                <c:pt idx="1379">
                  <c:v>32427</c:v>
                </c:pt>
                <c:pt idx="1380">
                  <c:v>32428</c:v>
                </c:pt>
                <c:pt idx="1381">
                  <c:v>32429</c:v>
                </c:pt>
                <c:pt idx="1382">
                  <c:v>32430</c:v>
                </c:pt>
                <c:pt idx="1383">
                  <c:v>32431</c:v>
                </c:pt>
                <c:pt idx="1384">
                  <c:v>32432</c:v>
                </c:pt>
                <c:pt idx="1385">
                  <c:v>32433</c:v>
                </c:pt>
                <c:pt idx="1386">
                  <c:v>32434</c:v>
                </c:pt>
                <c:pt idx="1387">
                  <c:v>32435</c:v>
                </c:pt>
                <c:pt idx="1388">
                  <c:v>32436</c:v>
                </c:pt>
                <c:pt idx="1389">
                  <c:v>32437</c:v>
                </c:pt>
                <c:pt idx="1390">
                  <c:v>32438</c:v>
                </c:pt>
                <c:pt idx="1391">
                  <c:v>32439</c:v>
                </c:pt>
                <c:pt idx="1392">
                  <c:v>32440</c:v>
                </c:pt>
                <c:pt idx="1393">
                  <c:v>32441</c:v>
                </c:pt>
                <c:pt idx="1394">
                  <c:v>32442</c:v>
                </c:pt>
                <c:pt idx="1395">
                  <c:v>32443</c:v>
                </c:pt>
                <c:pt idx="1396">
                  <c:v>32444</c:v>
                </c:pt>
                <c:pt idx="1397">
                  <c:v>32445</c:v>
                </c:pt>
                <c:pt idx="1398">
                  <c:v>32446</c:v>
                </c:pt>
                <c:pt idx="1399">
                  <c:v>32447</c:v>
                </c:pt>
                <c:pt idx="1400">
                  <c:v>32448</c:v>
                </c:pt>
                <c:pt idx="1401">
                  <c:v>32449</c:v>
                </c:pt>
                <c:pt idx="1402">
                  <c:v>32450</c:v>
                </c:pt>
                <c:pt idx="1403">
                  <c:v>32451</c:v>
                </c:pt>
                <c:pt idx="1404">
                  <c:v>32452</c:v>
                </c:pt>
                <c:pt idx="1405">
                  <c:v>32453</c:v>
                </c:pt>
                <c:pt idx="1406">
                  <c:v>32454</c:v>
                </c:pt>
                <c:pt idx="1407">
                  <c:v>32455</c:v>
                </c:pt>
                <c:pt idx="1408">
                  <c:v>32456</c:v>
                </c:pt>
                <c:pt idx="1409">
                  <c:v>32457</c:v>
                </c:pt>
                <c:pt idx="1410">
                  <c:v>32458</c:v>
                </c:pt>
                <c:pt idx="1411">
                  <c:v>32459</c:v>
                </c:pt>
                <c:pt idx="1412">
                  <c:v>32460</c:v>
                </c:pt>
                <c:pt idx="1413">
                  <c:v>32461</c:v>
                </c:pt>
                <c:pt idx="1414">
                  <c:v>32462</c:v>
                </c:pt>
                <c:pt idx="1415">
                  <c:v>32463</c:v>
                </c:pt>
                <c:pt idx="1416">
                  <c:v>32464</c:v>
                </c:pt>
                <c:pt idx="1417">
                  <c:v>32465</c:v>
                </c:pt>
                <c:pt idx="1418">
                  <c:v>32466</c:v>
                </c:pt>
                <c:pt idx="1419">
                  <c:v>32467</c:v>
                </c:pt>
                <c:pt idx="1420">
                  <c:v>32468</c:v>
                </c:pt>
                <c:pt idx="1421">
                  <c:v>32469</c:v>
                </c:pt>
                <c:pt idx="1422">
                  <c:v>32470</c:v>
                </c:pt>
                <c:pt idx="1423">
                  <c:v>32471</c:v>
                </c:pt>
                <c:pt idx="1424">
                  <c:v>32472</c:v>
                </c:pt>
                <c:pt idx="1425">
                  <c:v>32473</c:v>
                </c:pt>
                <c:pt idx="1426">
                  <c:v>32474</c:v>
                </c:pt>
                <c:pt idx="1427">
                  <c:v>32475</c:v>
                </c:pt>
                <c:pt idx="1428">
                  <c:v>32476</c:v>
                </c:pt>
                <c:pt idx="1429">
                  <c:v>32477</c:v>
                </c:pt>
                <c:pt idx="1430">
                  <c:v>32478</c:v>
                </c:pt>
                <c:pt idx="1431">
                  <c:v>32479</c:v>
                </c:pt>
                <c:pt idx="1432">
                  <c:v>32480</c:v>
                </c:pt>
                <c:pt idx="1433">
                  <c:v>32481</c:v>
                </c:pt>
                <c:pt idx="1434">
                  <c:v>32482</c:v>
                </c:pt>
                <c:pt idx="1435">
                  <c:v>32483</c:v>
                </c:pt>
                <c:pt idx="1436">
                  <c:v>32484</c:v>
                </c:pt>
                <c:pt idx="1437">
                  <c:v>32485</c:v>
                </c:pt>
                <c:pt idx="1438">
                  <c:v>32486</c:v>
                </c:pt>
                <c:pt idx="1439">
                  <c:v>32487</c:v>
                </c:pt>
                <c:pt idx="1440">
                  <c:v>32488</c:v>
                </c:pt>
                <c:pt idx="1441">
                  <c:v>32489</c:v>
                </c:pt>
                <c:pt idx="1442">
                  <c:v>32490</c:v>
                </c:pt>
                <c:pt idx="1443">
                  <c:v>32491</c:v>
                </c:pt>
                <c:pt idx="1444">
                  <c:v>32492</c:v>
                </c:pt>
                <c:pt idx="1445">
                  <c:v>32493</c:v>
                </c:pt>
                <c:pt idx="1446">
                  <c:v>32494</c:v>
                </c:pt>
                <c:pt idx="1447">
                  <c:v>32495</c:v>
                </c:pt>
                <c:pt idx="1448">
                  <c:v>32496</c:v>
                </c:pt>
                <c:pt idx="1449">
                  <c:v>32497</c:v>
                </c:pt>
                <c:pt idx="1450">
                  <c:v>32498</c:v>
                </c:pt>
                <c:pt idx="1451">
                  <c:v>32499</c:v>
                </c:pt>
                <c:pt idx="1452">
                  <c:v>32500</c:v>
                </c:pt>
                <c:pt idx="1453">
                  <c:v>32501</c:v>
                </c:pt>
                <c:pt idx="1454">
                  <c:v>32502</c:v>
                </c:pt>
                <c:pt idx="1455">
                  <c:v>32503</c:v>
                </c:pt>
                <c:pt idx="1456">
                  <c:v>32504</c:v>
                </c:pt>
                <c:pt idx="1457">
                  <c:v>32505</c:v>
                </c:pt>
                <c:pt idx="1458">
                  <c:v>32506</c:v>
                </c:pt>
                <c:pt idx="1459">
                  <c:v>32507</c:v>
                </c:pt>
                <c:pt idx="1460">
                  <c:v>32508</c:v>
                </c:pt>
                <c:pt idx="1461">
                  <c:v>32509</c:v>
                </c:pt>
                <c:pt idx="1462">
                  <c:v>32510</c:v>
                </c:pt>
                <c:pt idx="1463">
                  <c:v>32511</c:v>
                </c:pt>
                <c:pt idx="1464">
                  <c:v>32512</c:v>
                </c:pt>
                <c:pt idx="1465">
                  <c:v>32513</c:v>
                </c:pt>
                <c:pt idx="1466">
                  <c:v>32514</c:v>
                </c:pt>
                <c:pt idx="1467">
                  <c:v>32515</c:v>
                </c:pt>
                <c:pt idx="1468">
                  <c:v>32516</c:v>
                </c:pt>
                <c:pt idx="1469">
                  <c:v>32517</c:v>
                </c:pt>
                <c:pt idx="1470">
                  <c:v>32518</c:v>
                </c:pt>
                <c:pt idx="1471">
                  <c:v>32519</c:v>
                </c:pt>
                <c:pt idx="1472">
                  <c:v>32520</c:v>
                </c:pt>
                <c:pt idx="1473">
                  <c:v>32521</c:v>
                </c:pt>
                <c:pt idx="1474">
                  <c:v>32522</c:v>
                </c:pt>
                <c:pt idx="1475">
                  <c:v>32523</c:v>
                </c:pt>
                <c:pt idx="1476">
                  <c:v>32524</c:v>
                </c:pt>
                <c:pt idx="1477">
                  <c:v>32525</c:v>
                </c:pt>
                <c:pt idx="1478">
                  <c:v>32526</c:v>
                </c:pt>
                <c:pt idx="1479">
                  <c:v>32527</c:v>
                </c:pt>
                <c:pt idx="1480">
                  <c:v>32528</c:v>
                </c:pt>
                <c:pt idx="1481">
                  <c:v>32529</c:v>
                </c:pt>
                <c:pt idx="1482">
                  <c:v>32530</c:v>
                </c:pt>
                <c:pt idx="1483">
                  <c:v>32531</c:v>
                </c:pt>
                <c:pt idx="1484">
                  <c:v>32532</c:v>
                </c:pt>
                <c:pt idx="1485">
                  <c:v>32533</c:v>
                </c:pt>
                <c:pt idx="1486">
                  <c:v>32534</c:v>
                </c:pt>
                <c:pt idx="1487">
                  <c:v>32535</c:v>
                </c:pt>
                <c:pt idx="1488">
                  <c:v>32536</c:v>
                </c:pt>
                <c:pt idx="1489">
                  <c:v>32537</c:v>
                </c:pt>
                <c:pt idx="1490">
                  <c:v>32538</c:v>
                </c:pt>
                <c:pt idx="1491">
                  <c:v>32539</c:v>
                </c:pt>
                <c:pt idx="1492">
                  <c:v>32540</c:v>
                </c:pt>
                <c:pt idx="1493">
                  <c:v>32541</c:v>
                </c:pt>
                <c:pt idx="1494">
                  <c:v>32542</c:v>
                </c:pt>
                <c:pt idx="1495">
                  <c:v>32543</c:v>
                </c:pt>
                <c:pt idx="1496">
                  <c:v>32544</c:v>
                </c:pt>
                <c:pt idx="1497">
                  <c:v>32545</c:v>
                </c:pt>
                <c:pt idx="1498">
                  <c:v>32546</c:v>
                </c:pt>
                <c:pt idx="1499">
                  <c:v>32547</c:v>
                </c:pt>
                <c:pt idx="1500">
                  <c:v>32548</c:v>
                </c:pt>
                <c:pt idx="1501">
                  <c:v>32549</c:v>
                </c:pt>
                <c:pt idx="1502">
                  <c:v>32550</c:v>
                </c:pt>
                <c:pt idx="1503">
                  <c:v>32551</c:v>
                </c:pt>
                <c:pt idx="1504">
                  <c:v>32552</c:v>
                </c:pt>
                <c:pt idx="1505">
                  <c:v>32553</c:v>
                </c:pt>
                <c:pt idx="1506">
                  <c:v>32554</c:v>
                </c:pt>
                <c:pt idx="1507">
                  <c:v>32555</c:v>
                </c:pt>
                <c:pt idx="1508">
                  <c:v>32556</c:v>
                </c:pt>
                <c:pt idx="1509">
                  <c:v>32557</c:v>
                </c:pt>
                <c:pt idx="1510">
                  <c:v>32558</c:v>
                </c:pt>
                <c:pt idx="1511">
                  <c:v>32559</c:v>
                </c:pt>
                <c:pt idx="1512">
                  <c:v>32560</c:v>
                </c:pt>
                <c:pt idx="1513">
                  <c:v>32561</c:v>
                </c:pt>
                <c:pt idx="1514">
                  <c:v>32562</c:v>
                </c:pt>
                <c:pt idx="1515">
                  <c:v>32563</c:v>
                </c:pt>
                <c:pt idx="1516">
                  <c:v>32564</c:v>
                </c:pt>
                <c:pt idx="1517">
                  <c:v>32565</c:v>
                </c:pt>
                <c:pt idx="1518">
                  <c:v>32566</c:v>
                </c:pt>
                <c:pt idx="1519">
                  <c:v>32567</c:v>
                </c:pt>
                <c:pt idx="1520">
                  <c:v>32568</c:v>
                </c:pt>
                <c:pt idx="1521">
                  <c:v>32569</c:v>
                </c:pt>
                <c:pt idx="1522">
                  <c:v>32570</c:v>
                </c:pt>
                <c:pt idx="1523">
                  <c:v>32571</c:v>
                </c:pt>
                <c:pt idx="1524">
                  <c:v>32572</c:v>
                </c:pt>
                <c:pt idx="1525">
                  <c:v>32573</c:v>
                </c:pt>
                <c:pt idx="1526">
                  <c:v>32574</c:v>
                </c:pt>
                <c:pt idx="1527">
                  <c:v>32575</c:v>
                </c:pt>
                <c:pt idx="1528">
                  <c:v>32576</c:v>
                </c:pt>
                <c:pt idx="1529">
                  <c:v>32577</c:v>
                </c:pt>
                <c:pt idx="1530">
                  <c:v>32578</c:v>
                </c:pt>
                <c:pt idx="1531">
                  <c:v>32579</c:v>
                </c:pt>
                <c:pt idx="1532">
                  <c:v>32580</c:v>
                </c:pt>
                <c:pt idx="1533">
                  <c:v>32581</c:v>
                </c:pt>
                <c:pt idx="1534">
                  <c:v>32582</c:v>
                </c:pt>
                <c:pt idx="1535">
                  <c:v>32583</c:v>
                </c:pt>
                <c:pt idx="1536">
                  <c:v>32584</c:v>
                </c:pt>
                <c:pt idx="1537">
                  <c:v>32585</c:v>
                </c:pt>
                <c:pt idx="1538">
                  <c:v>32586</c:v>
                </c:pt>
                <c:pt idx="1539">
                  <c:v>32587</c:v>
                </c:pt>
                <c:pt idx="1540">
                  <c:v>32588</c:v>
                </c:pt>
                <c:pt idx="1541">
                  <c:v>32589</c:v>
                </c:pt>
                <c:pt idx="1542">
                  <c:v>32590</c:v>
                </c:pt>
                <c:pt idx="1543">
                  <c:v>32591</c:v>
                </c:pt>
                <c:pt idx="1544">
                  <c:v>32592</c:v>
                </c:pt>
                <c:pt idx="1545">
                  <c:v>32593</c:v>
                </c:pt>
                <c:pt idx="1546">
                  <c:v>32594</c:v>
                </c:pt>
                <c:pt idx="1547">
                  <c:v>32595</c:v>
                </c:pt>
                <c:pt idx="1548">
                  <c:v>32596</c:v>
                </c:pt>
                <c:pt idx="1549">
                  <c:v>32597</c:v>
                </c:pt>
                <c:pt idx="1550">
                  <c:v>32598</c:v>
                </c:pt>
                <c:pt idx="1551">
                  <c:v>32599</c:v>
                </c:pt>
                <c:pt idx="1552">
                  <c:v>32600</c:v>
                </c:pt>
                <c:pt idx="1553">
                  <c:v>32601</c:v>
                </c:pt>
                <c:pt idx="1554">
                  <c:v>32602</c:v>
                </c:pt>
                <c:pt idx="1555">
                  <c:v>32603</c:v>
                </c:pt>
                <c:pt idx="1556">
                  <c:v>32604</c:v>
                </c:pt>
                <c:pt idx="1557">
                  <c:v>32605</c:v>
                </c:pt>
                <c:pt idx="1558">
                  <c:v>32606</c:v>
                </c:pt>
                <c:pt idx="1559">
                  <c:v>32607</c:v>
                </c:pt>
                <c:pt idx="1560">
                  <c:v>32608</c:v>
                </c:pt>
                <c:pt idx="1561">
                  <c:v>32609</c:v>
                </c:pt>
                <c:pt idx="1562">
                  <c:v>32610</c:v>
                </c:pt>
                <c:pt idx="1563">
                  <c:v>32611</c:v>
                </c:pt>
                <c:pt idx="1564">
                  <c:v>32612</c:v>
                </c:pt>
                <c:pt idx="1565">
                  <c:v>32613</c:v>
                </c:pt>
                <c:pt idx="1566">
                  <c:v>32614</c:v>
                </c:pt>
                <c:pt idx="1567">
                  <c:v>32615</c:v>
                </c:pt>
                <c:pt idx="1568">
                  <c:v>32616</c:v>
                </c:pt>
                <c:pt idx="1569">
                  <c:v>32617</c:v>
                </c:pt>
                <c:pt idx="1570">
                  <c:v>32618</c:v>
                </c:pt>
                <c:pt idx="1571">
                  <c:v>32619</c:v>
                </c:pt>
                <c:pt idx="1572">
                  <c:v>32620</c:v>
                </c:pt>
                <c:pt idx="1573">
                  <c:v>32621</c:v>
                </c:pt>
                <c:pt idx="1574">
                  <c:v>32622</c:v>
                </c:pt>
                <c:pt idx="1575">
                  <c:v>32623</c:v>
                </c:pt>
                <c:pt idx="1576">
                  <c:v>32624</c:v>
                </c:pt>
                <c:pt idx="1577">
                  <c:v>32625</c:v>
                </c:pt>
                <c:pt idx="1578">
                  <c:v>32626</c:v>
                </c:pt>
                <c:pt idx="1579">
                  <c:v>32627</c:v>
                </c:pt>
                <c:pt idx="1580">
                  <c:v>32628</c:v>
                </c:pt>
                <c:pt idx="1581">
                  <c:v>32629</c:v>
                </c:pt>
                <c:pt idx="1582">
                  <c:v>32630</c:v>
                </c:pt>
                <c:pt idx="1583">
                  <c:v>32631</c:v>
                </c:pt>
                <c:pt idx="1584">
                  <c:v>32632</c:v>
                </c:pt>
                <c:pt idx="1585">
                  <c:v>32633</c:v>
                </c:pt>
                <c:pt idx="1586">
                  <c:v>32634</c:v>
                </c:pt>
                <c:pt idx="1587">
                  <c:v>32635</c:v>
                </c:pt>
                <c:pt idx="1588">
                  <c:v>32636</c:v>
                </c:pt>
                <c:pt idx="1589">
                  <c:v>32637</c:v>
                </c:pt>
                <c:pt idx="1590">
                  <c:v>32638</c:v>
                </c:pt>
                <c:pt idx="1591">
                  <c:v>32639</c:v>
                </c:pt>
                <c:pt idx="1592">
                  <c:v>32640</c:v>
                </c:pt>
                <c:pt idx="1593">
                  <c:v>32641</c:v>
                </c:pt>
                <c:pt idx="1594">
                  <c:v>32642</c:v>
                </c:pt>
                <c:pt idx="1595">
                  <c:v>32643</c:v>
                </c:pt>
                <c:pt idx="1596">
                  <c:v>32644</c:v>
                </c:pt>
                <c:pt idx="1597">
                  <c:v>32645</c:v>
                </c:pt>
                <c:pt idx="1598">
                  <c:v>32646</c:v>
                </c:pt>
                <c:pt idx="1599">
                  <c:v>32647</c:v>
                </c:pt>
                <c:pt idx="1600">
                  <c:v>32648</c:v>
                </c:pt>
                <c:pt idx="1601">
                  <c:v>32649</c:v>
                </c:pt>
                <c:pt idx="1602">
                  <c:v>32650</c:v>
                </c:pt>
                <c:pt idx="1603">
                  <c:v>32651</c:v>
                </c:pt>
                <c:pt idx="1604">
                  <c:v>32652</c:v>
                </c:pt>
                <c:pt idx="1605">
                  <c:v>32653</c:v>
                </c:pt>
                <c:pt idx="1606">
                  <c:v>32654</c:v>
                </c:pt>
                <c:pt idx="1607">
                  <c:v>32655</c:v>
                </c:pt>
                <c:pt idx="1608">
                  <c:v>32656</c:v>
                </c:pt>
                <c:pt idx="1609">
                  <c:v>32657</c:v>
                </c:pt>
                <c:pt idx="1610">
                  <c:v>32658</c:v>
                </c:pt>
                <c:pt idx="1611">
                  <c:v>32659</c:v>
                </c:pt>
                <c:pt idx="1612">
                  <c:v>32660</c:v>
                </c:pt>
                <c:pt idx="1613">
                  <c:v>32661</c:v>
                </c:pt>
                <c:pt idx="1614">
                  <c:v>32662</c:v>
                </c:pt>
                <c:pt idx="1615">
                  <c:v>32663</c:v>
                </c:pt>
                <c:pt idx="1616">
                  <c:v>32664</c:v>
                </c:pt>
                <c:pt idx="1617">
                  <c:v>32665</c:v>
                </c:pt>
                <c:pt idx="1618">
                  <c:v>32666</c:v>
                </c:pt>
                <c:pt idx="1619">
                  <c:v>32667</c:v>
                </c:pt>
                <c:pt idx="1620">
                  <c:v>32668</c:v>
                </c:pt>
                <c:pt idx="1621">
                  <c:v>32669</c:v>
                </c:pt>
                <c:pt idx="1622">
                  <c:v>32670</c:v>
                </c:pt>
                <c:pt idx="1623">
                  <c:v>32671</c:v>
                </c:pt>
                <c:pt idx="1624">
                  <c:v>32672</c:v>
                </c:pt>
                <c:pt idx="1625">
                  <c:v>32673</c:v>
                </c:pt>
                <c:pt idx="1626">
                  <c:v>32674</c:v>
                </c:pt>
                <c:pt idx="1627">
                  <c:v>32675</c:v>
                </c:pt>
                <c:pt idx="1628">
                  <c:v>32676</c:v>
                </c:pt>
                <c:pt idx="1629">
                  <c:v>32677</c:v>
                </c:pt>
                <c:pt idx="1630">
                  <c:v>32678</c:v>
                </c:pt>
                <c:pt idx="1631">
                  <c:v>32679</c:v>
                </c:pt>
                <c:pt idx="1632">
                  <c:v>32680</c:v>
                </c:pt>
                <c:pt idx="1633">
                  <c:v>32681</c:v>
                </c:pt>
                <c:pt idx="1634">
                  <c:v>32682</c:v>
                </c:pt>
                <c:pt idx="1635">
                  <c:v>32683</c:v>
                </c:pt>
                <c:pt idx="1636">
                  <c:v>32684</c:v>
                </c:pt>
                <c:pt idx="1637">
                  <c:v>32685</c:v>
                </c:pt>
                <c:pt idx="1638">
                  <c:v>32686</c:v>
                </c:pt>
                <c:pt idx="1639">
                  <c:v>32687</c:v>
                </c:pt>
                <c:pt idx="1640">
                  <c:v>32688</c:v>
                </c:pt>
                <c:pt idx="1641">
                  <c:v>32689</c:v>
                </c:pt>
                <c:pt idx="1642">
                  <c:v>32690</c:v>
                </c:pt>
                <c:pt idx="1643">
                  <c:v>32691</c:v>
                </c:pt>
                <c:pt idx="1644">
                  <c:v>32692</c:v>
                </c:pt>
                <c:pt idx="1645">
                  <c:v>32693</c:v>
                </c:pt>
                <c:pt idx="1646">
                  <c:v>32694</c:v>
                </c:pt>
                <c:pt idx="1647">
                  <c:v>32695</c:v>
                </c:pt>
                <c:pt idx="1648">
                  <c:v>32696</c:v>
                </c:pt>
                <c:pt idx="1649">
                  <c:v>32697</c:v>
                </c:pt>
                <c:pt idx="1650">
                  <c:v>32698</c:v>
                </c:pt>
                <c:pt idx="1651">
                  <c:v>32699</c:v>
                </c:pt>
                <c:pt idx="1652">
                  <c:v>32700</c:v>
                </c:pt>
                <c:pt idx="1653">
                  <c:v>32701</c:v>
                </c:pt>
                <c:pt idx="1654">
                  <c:v>32702</c:v>
                </c:pt>
                <c:pt idx="1655">
                  <c:v>32703</c:v>
                </c:pt>
                <c:pt idx="1656">
                  <c:v>32704</c:v>
                </c:pt>
                <c:pt idx="1657">
                  <c:v>32705</c:v>
                </c:pt>
                <c:pt idx="1658">
                  <c:v>32706</c:v>
                </c:pt>
                <c:pt idx="1659">
                  <c:v>32707</c:v>
                </c:pt>
                <c:pt idx="1660">
                  <c:v>32708</c:v>
                </c:pt>
                <c:pt idx="1661">
                  <c:v>32709</c:v>
                </c:pt>
                <c:pt idx="1662">
                  <c:v>32710</c:v>
                </c:pt>
                <c:pt idx="1663">
                  <c:v>32711</c:v>
                </c:pt>
                <c:pt idx="1664">
                  <c:v>32712</c:v>
                </c:pt>
                <c:pt idx="1665">
                  <c:v>32713</c:v>
                </c:pt>
                <c:pt idx="1666">
                  <c:v>32714</c:v>
                </c:pt>
                <c:pt idx="1667">
                  <c:v>32715</c:v>
                </c:pt>
                <c:pt idx="1668">
                  <c:v>32716</c:v>
                </c:pt>
                <c:pt idx="1669">
                  <c:v>32717</c:v>
                </c:pt>
                <c:pt idx="1670">
                  <c:v>32718</c:v>
                </c:pt>
                <c:pt idx="1671">
                  <c:v>32719</c:v>
                </c:pt>
                <c:pt idx="1672">
                  <c:v>32720</c:v>
                </c:pt>
                <c:pt idx="1673">
                  <c:v>32721</c:v>
                </c:pt>
                <c:pt idx="1674">
                  <c:v>32722</c:v>
                </c:pt>
                <c:pt idx="1675">
                  <c:v>32723</c:v>
                </c:pt>
                <c:pt idx="1676">
                  <c:v>32724</c:v>
                </c:pt>
                <c:pt idx="1677">
                  <c:v>32725</c:v>
                </c:pt>
                <c:pt idx="1678">
                  <c:v>32726</c:v>
                </c:pt>
                <c:pt idx="1679">
                  <c:v>32727</c:v>
                </c:pt>
                <c:pt idx="1680">
                  <c:v>32728</c:v>
                </c:pt>
                <c:pt idx="1681">
                  <c:v>32729</c:v>
                </c:pt>
                <c:pt idx="1682">
                  <c:v>32730</c:v>
                </c:pt>
                <c:pt idx="1683">
                  <c:v>32731</c:v>
                </c:pt>
                <c:pt idx="1684">
                  <c:v>32732</c:v>
                </c:pt>
                <c:pt idx="1685">
                  <c:v>32733</c:v>
                </c:pt>
                <c:pt idx="1686">
                  <c:v>32734</c:v>
                </c:pt>
                <c:pt idx="1687">
                  <c:v>32735</c:v>
                </c:pt>
                <c:pt idx="1688">
                  <c:v>32736</c:v>
                </c:pt>
                <c:pt idx="1689">
                  <c:v>32737</c:v>
                </c:pt>
                <c:pt idx="1690">
                  <c:v>32738</c:v>
                </c:pt>
                <c:pt idx="1691">
                  <c:v>32739</c:v>
                </c:pt>
                <c:pt idx="1692">
                  <c:v>32740</c:v>
                </c:pt>
                <c:pt idx="1693">
                  <c:v>32741</c:v>
                </c:pt>
                <c:pt idx="1694">
                  <c:v>32742</c:v>
                </c:pt>
                <c:pt idx="1695">
                  <c:v>32743</c:v>
                </c:pt>
                <c:pt idx="1696">
                  <c:v>32744</c:v>
                </c:pt>
                <c:pt idx="1697">
                  <c:v>32745</c:v>
                </c:pt>
                <c:pt idx="1698">
                  <c:v>32746</c:v>
                </c:pt>
                <c:pt idx="1699">
                  <c:v>32747</c:v>
                </c:pt>
                <c:pt idx="1700">
                  <c:v>32748</c:v>
                </c:pt>
                <c:pt idx="1701">
                  <c:v>32749</c:v>
                </c:pt>
                <c:pt idx="1702">
                  <c:v>32750</c:v>
                </c:pt>
                <c:pt idx="1703">
                  <c:v>32751</c:v>
                </c:pt>
                <c:pt idx="1704">
                  <c:v>32752</c:v>
                </c:pt>
                <c:pt idx="1705">
                  <c:v>32753</c:v>
                </c:pt>
                <c:pt idx="1706">
                  <c:v>32754</c:v>
                </c:pt>
                <c:pt idx="1707">
                  <c:v>32755</c:v>
                </c:pt>
                <c:pt idx="1708">
                  <c:v>32756</c:v>
                </c:pt>
                <c:pt idx="1709">
                  <c:v>32757</c:v>
                </c:pt>
                <c:pt idx="1710">
                  <c:v>32758</c:v>
                </c:pt>
                <c:pt idx="1711">
                  <c:v>32759</c:v>
                </c:pt>
                <c:pt idx="1712">
                  <c:v>32760</c:v>
                </c:pt>
                <c:pt idx="1713">
                  <c:v>32761</c:v>
                </c:pt>
                <c:pt idx="1714">
                  <c:v>32762</c:v>
                </c:pt>
                <c:pt idx="1715">
                  <c:v>32763</c:v>
                </c:pt>
                <c:pt idx="1716">
                  <c:v>32764</c:v>
                </c:pt>
                <c:pt idx="1717">
                  <c:v>32765</c:v>
                </c:pt>
                <c:pt idx="1718">
                  <c:v>32766</c:v>
                </c:pt>
                <c:pt idx="1719">
                  <c:v>32767</c:v>
                </c:pt>
                <c:pt idx="1720">
                  <c:v>32768</c:v>
                </c:pt>
                <c:pt idx="1721">
                  <c:v>32769</c:v>
                </c:pt>
                <c:pt idx="1722">
                  <c:v>32770</c:v>
                </c:pt>
                <c:pt idx="1723">
                  <c:v>32771</c:v>
                </c:pt>
                <c:pt idx="1724">
                  <c:v>32772</c:v>
                </c:pt>
                <c:pt idx="1725">
                  <c:v>32773</c:v>
                </c:pt>
                <c:pt idx="1726">
                  <c:v>32774</c:v>
                </c:pt>
                <c:pt idx="1727">
                  <c:v>32775</c:v>
                </c:pt>
                <c:pt idx="1728">
                  <c:v>32776</c:v>
                </c:pt>
                <c:pt idx="1729">
                  <c:v>32777</c:v>
                </c:pt>
                <c:pt idx="1730">
                  <c:v>32778</c:v>
                </c:pt>
                <c:pt idx="1731">
                  <c:v>32779</c:v>
                </c:pt>
                <c:pt idx="1732">
                  <c:v>32780</c:v>
                </c:pt>
                <c:pt idx="1733">
                  <c:v>32781</c:v>
                </c:pt>
                <c:pt idx="1734">
                  <c:v>32782</c:v>
                </c:pt>
                <c:pt idx="1735">
                  <c:v>32783</c:v>
                </c:pt>
                <c:pt idx="1736">
                  <c:v>32784</c:v>
                </c:pt>
                <c:pt idx="1737">
                  <c:v>32785</c:v>
                </c:pt>
                <c:pt idx="1738">
                  <c:v>32786</c:v>
                </c:pt>
                <c:pt idx="1739">
                  <c:v>32787</c:v>
                </c:pt>
                <c:pt idx="1740">
                  <c:v>32788</c:v>
                </c:pt>
                <c:pt idx="1741">
                  <c:v>32789</c:v>
                </c:pt>
                <c:pt idx="1742">
                  <c:v>32790</c:v>
                </c:pt>
                <c:pt idx="1743">
                  <c:v>32791</c:v>
                </c:pt>
                <c:pt idx="1744">
                  <c:v>32792</c:v>
                </c:pt>
                <c:pt idx="1745">
                  <c:v>32793</c:v>
                </c:pt>
                <c:pt idx="1746">
                  <c:v>32794</c:v>
                </c:pt>
                <c:pt idx="1747">
                  <c:v>32795</c:v>
                </c:pt>
                <c:pt idx="1748">
                  <c:v>32796</c:v>
                </c:pt>
                <c:pt idx="1749">
                  <c:v>32797</c:v>
                </c:pt>
                <c:pt idx="1750">
                  <c:v>32798</c:v>
                </c:pt>
                <c:pt idx="1751">
                  <c:v>32799</c:v>
                </c:pt>
                <c:pt idx="1752">
                  <c:v>32800</c:v>
                </c:pt>
                <c:pt idx="1753">
                  <c:v>32801</c:v>
                </c:pt>
                <c:pt idx="1754">
                  <c:v>32802</c:v>
                </c:pt>
                <c:pt idx="1755">
                  <c:v>32803</c:v>
                </c:pt>
                <c:pt idx="1756">
                  <c:v>32804</c:v>
                </c:pt>
                <c:pt idx="1757">
                  <c:v>32805</c:v>
                </c:pt>
                <c:pt idx="1758">
                  <c:v>32806</c:v>
                </c:pt>
                <c:pt idx="1759">
                  <c:v>32807</c:v>
                </c:pt>
                <c:pt idx="1760">
                  <c:v>32808</c:v>
                </c:pt>
                <c:pt idx="1761">
                  <c:v>32809</c:v>
                </c:pt>
                <c:pt idx="1762">
                  <c:v>32810</c:v>
                </c:pt>
                <c:pt idx="1763">
                  <c:v>32811</c:v>
                </c:pt>
                <c:pt idx="1764">
                  <c:v>32812</c:v>
                </c:pt>
                <c:pt idx="1765">
                  <c:v>32813</c:v>
                </c:pt>
                <c:pt idx="1766">
                  <c:v>32814</c:v>
                </c:pt>
                <c:pt idx="1767">
                  <c:v>32815</c:v>
                </c:pt>
                <c:pt idx="1768">
                  <c:v>32816</c:v>
                </c:pt>
                <c:pt idx="1769">
                  <c:v>32817</c:v>
                </c:pt>
                <c:pt idx="1770">
                  <c:v>32818</c:v>
                </c:pt>
                <c:pt idx="1771">
                  <c:v>32819</c:v>
                </c:pt>
                <c:pt idx="1772">
                  <c:v>32820</c:v>
                </c:pt>
                <c:pt idx="1773">
                  <c:v>32821</c:v>
                </c:pt>
                <c:pt idx="1774">
                  <c:v>32822</c:v>
                </c:pt>
                <c:pt idx="1775">
                  <c:v>32823</c:v>
                </c:pt>
                <c:pt idx="1776">
                  <c:v>32824</c:v>
                </c:pt>
                <c:pt idx="1777">
                  <c:v>32825</c:v>
                </c:pt>
                <c:pt idx="1778">
                  <c:v>32826</c:v>
                </c:pt>
                <c:pt idx="1779">
                  <c:v>32827</c:v>
                </c:pt>
                <c:pt idx="1780">
                  <c:v>32828</c:v>
                </c:pt>
                <c:pt idx="1781">
                  <c:v>32829</c:v>
                </c:pt>
                <c:pt idx="1782">
                  <c:v>32830</c:v>
                </c:pt>
                <c:pt idx="1783">
                  <c:v>32831</c:v>
                </c:pt>
                <c:pt idx="1784">
                  <c:v>32832</c:v>
                </c:pt>
                <c:pt idx="1785">
                  <c:v>32833</c:v>
                </c:pt>
                <c:pt idx="1786">
                  <c:v>32834</c:v>
                </c:pt>
                <c:pt idx="1787">
                  <c:v>32835</c:v>
                </c:pt>
                <c:pt idx="1788">
                  <c:v>32836</c:v>
                </c:pt>
                <c:pt idx="1789">
                  <c:v>32837</c:v>
                </c:pt>
                <c:pt idx="1790">
                  <c:v>32838</c:v>
                </c:pt>
                <c:pt idx="1791">
                  <c:v>32839</c:v>
                </c:pt>
                <c:pt idx="1792">
                  <c:v>32840</c:v>
                </c:pt>
                <c:pt idx="1793">
                  <c:v>32841</c:v>
                </c:pt>
                <c:pt idx="1794">
                  <c:v>32842</c:v>
                </c:pt>
                <c:pt idx="1795">
                  <c:v>32843</c:v>
                </c:pt>
                <c:pt idx="1796">
                  <c:v>32844</c:v>
                </c:pt>
                <c:pt idx="1797">
                  <c:v>32845</c:v>
                </c:pt>
                <c:pt idx="1798">
                  <c:v>32846</c:v>
                </c:pt>
                <c:pt idx="1799">
                  <c:v>32847</c:v>
                </c:pt>
                <c:pt idx="1800">
                  <c:v>32848</c:v>
                </c:pt>
                <c:pt idx="1801">
                  <c:v>32849</c:v>
                </c:pt>
                <c:pt idx="1802">
                  <c:v>32850</c:v>
                </c:pt>
                <c:pt idx="1803">
                  <c:v>32851</c:v>
                </c:pt>
                <c:pt idx="1804">
                  <c:v>32852</c:v>
                </c:pt>
                <c:pt idx="1805">
                  <c:v>32853</c:v>
                </c:pt>
                <c:pt idx="1806">
                  <c:v>32854</c:v>
                </c:pt>
                <c:pt idx="1807">
                  <c:v>32855</c:v>
                </c:pt>
                <c:pt idx="1808">
                  <c:v>32856</c:v>
                </c:pt>
                <c:pt idx="1809">
                  <c:v>32857</c:v>
                </c:pt>
                <c:pt idx="1810">
                  <c:v>32858</c:v>
                </c:pt>
                <c:pt idx="1811">
                  <c:v>32859</c:v>
                </c:pt>
                <c:pt idx="1812">
                  <c:v>32860</c:v>
                </c:pt>
                <c:pt idx="1813">
                  <c:v>32861</c:v>
                </c:pt>
                <c:pt idx="1814">
                  <c:v>32862</c:v>
                </c:pt>
                <c:pt idx="1815">
                  <c:v>32863</c:v>
                </c:pt>
                <c:pt idx="1816">
                  <c:v>32864</c:v>
                </c:pt>
                <c:pt idx="1817">
                  <c:v>32865</c:v>
                </c:pt>
                <c:pt idx="1818">
                  <c:v>32866</c:v>
                </c:pt>
                <c:pt idx="1819">
                  <c:v>32867</c:v>
                </c:pt>
                <c:pt idx="1820">
                  <c:v>32868</c:v>
                </c:pt>
                <c:pt idx="1821">
                  <c:v>32869</c:v>
                </c:pt>
                <c:pt idx="1822">
                  <c:v>32870</c:v>
                </c:pt>
                <c:pt idx="1823">
                  <c:v>32871</c:v>
                </c:pt>
                <c:pt idx="1824">
                  <c:v>32872</c:v>
                </c:pt>
                <c:pt idx="1825">
                  <c:v>32873</c:v>
                </c:pt>
                <c:pt idx="1826">
                  <c:v>32874</c:v>
                </c:pt>
                <c:pt idx="1827">
                  <c:v>32875</c:v>
                </c:pt>
                <c:pt idx="1828">
                  <c:v>32876</c:v>
                </c:pt>
                <c:pt idx="1829">
                  <c:v>32877</c:v>
                </c:pt>
                <c:pt idx="1830">
                  <c:v>32878</c:v>
                </c:pt>
                <c:pt idx="1831">
                  <c:v>32879</c:v>
                </c:pt>
                <c:pt idx="1832">
                  <c:v>32880</c:v>
                </c:pt>
                <c:pt idx="1833">
                  <c:v>32881</c:v>
                </c:pt>
                <c:pt idx="1834">
                  <c:v>32882</c:v>
                </c:pt>
                <c:pt idx="1835">
                  <c:v>32883</c:v>
                </c:pt>
                <c:pt idx="1836">
                  <c:v>32884</c:v>
                </c:pt>
                <c:pt idx="1837">
                  <c:v>32885</c:v>
                </c:pt>
                <c:pt idx="1838">
                  <c:v>32886</c:v>
                </c:pt>
                <c:pt idx="1839">
                  <c:v>32887</c:v>
                </c:pt>
                <c:pt idx="1840">
                  <c:v>32888</c:v>
                </c:pt>
                <c:pt idx="1841">
                  <c:v>32889</c:v>
                </c:pt>
                <c:pt idx="1842">
                  <c:v>32890</c:v>
                </c:pt>
                <c:pt idx="1843">
                  <c:v>32891</c:v>
                </c:pt>
                <c:pt idx="1844">
                  <c:v>32892</c:v>
                </c:pt>
                <c:pt idx="1845">
                  <c:v>32893</c:v>
                </c:pt>
                <c:pt idx="1846">
                  <c:v>32894</c:v>
                </c:pt>
                <c:pt idx="1847">
                  <c:v>32895</c:v>
                </c:pt>
                <c:pt idx="1848">
                  <c:v>32896</c:v>
                </c:pt>
                <c:pt idx="1849">
                  <c:v>32897</c:v>
                </c:pt>
                <c:pt idx="1850">
                  <c:v>32898</c:v>
                </c:pt>
                <c:pt idx="1851">
                  <c:v>32899</c:v>
                </c:pt>
                <c:pt idx="1852">
                  <c:v>32900</c:v>
                </c:pt>
                <c:pt idx="1853">
                  <c:v>32901</c:v>
                </c:pt>
                <c:pt idx="1854">
                  <c:v>32902</c:v>
                </c:pt>
                <c:pt idx="1855">
                  <c:v>32903</c:v>
                </c:pt>
                <c:pt idx="1856">
                  <c:v>32904</c:v>
                </c:pt>
                <c:pt idx="1857">
                  <c:v>32905</c:v>
                </c:pt>
                <c:pt idx="1858">
                  <c:v>32906</c:v>
                </c:pt>
                <c:pt idx="1859">
                  <c:v>32907</c:v>
                </c:pt>
                <c:pt idx="1860">
                  <c:v>32908</c:v>
                </c:pt>
                <c:pt idx="1861">
                  <c:v>32909</c:v>
                </c:pt>
                <c:pt idx="1862">
                  <c:v>32910</c:v>
                </c:pt>
                <c:pt idx="1863">
                  <c:v>32911</c:v>
                </c:pt>
                <c:pt idx="1864">
                  <c:v>32912</c:v>
                </c:pt>
                <c:pt idx="1865">
                  <c:v>32913</c:v>
                </c:pt>
                <c:pt idx="1866">
                  <c:v>32914</c:v>
                </c:pt>
                <c:pt idx="1867">
                  <c:v>32915</c:v>
                </c:pt>
                <c:pt idx="1868">
                  <c:v>32916</c:v>
                </c:pt>
                <c:pt idx="1869">
                  <c:v>32917</c:v>
                </c:pt>
                <c:pt idx="1870">
                  <c:v>32918</c:v>
                </c:pt>
                <c:pt idx="1871">
                  <c:v>32919</c:v>
                </c:pt>
                <c:pt idx="1872">
                  <c:v>32920</c:v>
                </c:pt>
                <c:pt idx="1873">
                  <c:v>32921</c:v>
                </c:pt>
                <c:pt idx="1874">
                  <c:v>32922</c:v>
                </c:pt>
                <c:pt idx="1875">
                  <c:v>32923</c:v>
                </c:pt>
                <c:pt idx="1876">
                  <c:v>32924</c:v>
                </c:pt>
                <c:pt idx="1877">
                  <c:v>32925</c:v>
                </c:pt>
                <c:pt idx="1878">
                  <c:v>32926</c:v>
                </c:pt>
                <c:pt idx="1879">
                  <c:v>32927</c:v>
                </c:pt>
                <c:pt idx="1880">
                  <c:v>32928</c:v>
                </c:pt>
                <c:pt idx="1881">
                  <c:v>32929</c:v>
                </c:pt>
                <c:pt idx="1882">
                  <c:v>32930</c:v>
                </c:pt>
                <c:pt idx="1883">
                  <c:v>32931</c:v>
                </c:pt>
                <c:pt idx="1884">
                  <c:v>32932</c:v>
                </c:pt>
                <c:pt idx="1885">
                  <c:v>32933</c:v>
                </c:pt>
                <c:pt idx="1886">
                  <c:v>32934</c:v>
                </c:pt>
                <c:pt idx="1887">
                  <c:v>32935</c:v>
                </c:pt>
                <c:pt idx="1888">
                  <c:v>32936</c:v>
                </c:pt>
                <c:pt idx="1889">
                  <c:v>32937</c:v>
                </c:pt>
                <c:pt idx="1890">
                  <c:v>32938</c:v>
                </c:pt>
                <c:pt idx="1891">
                  <c:v>32939</c:v>
                </c:pt>
                <c:pt idx="1892">
                  <c:v>32940</c:v>
                </c:pt>
                <c:pt idx="1893">
                  <c:v>32941</c:v>
                </c:pt>
                <c:pt idx="1894">
                  <c:v>32942</c:v>
                </c:pt>
                <c:pt idx="1895">
                  <c:v>32943</c:v>
                </c:pt>
                <c:pt idx="1896">
                  <c:v>32944</c:v>
                </c:pt>
                <c:pt idx="1897">
                  <c:v>32945</c:v>
                </c:pt>
                <c:pt idx="1898">
                  <c:v>32946</c:v>
                </c:pt>
                <c:pt idx="1899">
                  <c:v>32947</c:v>
                </c:pt>
                <c:pt idx="1900">
                  <c:v>32948</c:v>
                </c:pt>
                <c:pt idx="1901">
                  <c:v>32949</c:v>
                </c:pt>
                <c:pt idx="1902">
                  <c:v>32950</c:v>
                </c:pt>
                <c:pt idx="1903">
                  <c:v>32951</c:v>
                </c:pt>
                <c:pt idx="1904">
                  <c:v>32952</c:v>
                </c:pt>
                <c:pt idx="1905">
                  <c:v>32953</c:v>
                </c:pt>
                <c:pt idx="1906">
                  <c:v>32954</c:v>
                </c:pt>
                <c:pt idx="1907">
                  <c:v>32955</c:v>
                </c:pt>
                <c:pt idx="1908">
                  <c:v>32956</c:v>
                </c:pt>
                <c:pt idx="1909">
                  <c:v>32957</c:v>
                </c:pt>
                <c:pt idx="1910">
                  <c:v>32958</c:v>
                </c:pt>
                <c:pt idx="1911">
                  <c:v>32959</c:v>
                </c:pt>
                <c:pt idx="1912">
                  <c:v>32960</c:v>
                </c:pt>
                <c:pt idx="1913">
                  <c:v>32961</c:v>
                </c:pt>
                <c:pt idx="1914">
                  <c:v>32962</c:v>
                </c:pt>
                <c:pt idx="1915">
                  <c:v>32963</c:v>
                </c:pt>
                <c:pt idx="1916">
                  <c:v>32964</c:v>
                </c:pt>
                <c:pt idx="1917">
                  <c:v>32965</c:v>
                </c:pt>
                <c:pt idx="1918">
                  <c:v>32966</c:v>
                </c:pt>
                <c:pt idx="1919">
                  <c:v>32967</c:v>
                </c:pt>
                <c:pt idx="1920">
                  <c:v>32968</c:v>
                </c:pt>
                <c:pt idx="1921">
                  <c:v>32969</c:v>
                </c:pt>
                <c:pt idx="1922">
                  <c:v>32970</c:v>
                </c:pt>
                <c:pt idx="1923">
                  <c:v>32971</c:v>
                </c:pt>
                <c:pt idx="1924">
                  <c:v>32972</c:v>
                </c:pt>
                <c:pt idx="1925">
                  <c:v>32973</c:v>
                </c:pt>
                <c:pt idx="1926">
                  <c:v>32974</c:v>
                </c:pt>
                <c:pt idx="1927">
                  <c:v>32975</c:v>
                </c:pt>
                <c:pt idx="1928">
                  <c:v>32976</c:v>
                </c:pt>
                <c:pt idx="1929">
                  <c:v>32977</c:v>
                </c:pt>
                <c:pt idx="1930">
                  <c:v>32978</c:v>
                </c:pt>
                <c:pt idx="1931">
                  <c:v>32979</c:v>
                </c:pt>
                <c:pt idx="1932">
                  <c:v>32980</c:v>
                </c:pt>
                <c:pt idx="1933">
                  <c:v>32981</c:v>
                </c:pt>
                <c:pt idx="1934">
                  <c:v>32982</c:v>
                </c:pt>
                <c:pt idx="1935">
                  <c:v>32983</c:v>
                </c:pt>
                <c:pt idx="1936">
                  <c:v>32984</c:v>
                </c:pt>
                <c:pt idx="1937">
                  <c:v>32985</c:v>
                </c:pt>
                <c:pt idx="1938">
                  <c:v>32986</c:v>
                </c:pt>
                <c:pt idx="1939">
                  <c:v>32987</c:v>
                </c:pt>
                <c:pt idx="1940">
                  <c:v>32988</c:v>
                </c:pt>
                <c:pt idx="1941">
                  <c:v>32989</c:v>
                </c:pt>
                <c:pt idx="1942">
                  <c:v>32990</c:v>
                </c:pt>
                <c:pt idx="1943">
                  <c:v>32991</c:v>
                </c:pt>
                <c:pt idx="1944">
                  <c:v>32992</c:v>
                </c:pt>
                <c:pt idx="1945">
                  <c:v>32993</c:v>
                </c:pt>
                <c:pt idx="1946">
                  <c:v>32994</c:v>
                </c:pt>
                <c:pt idx="1947">
                  <c:v>32995</c:v>
                </c:pt>
                <c:pt idx="1948">
                  <c:v>32996</c:v>
                </c:pt>
                <c:pt idx="1949">
                  <c:v>32997</c:v>
                </c:pt>
                <c:pt idx="1950">
                  <c:v>32998</c:v>
                </c:pt>
                <c:pt idx="1951">
                  <c:v>32999</c:v>
                </c:pt>
                <c:pt idx="1952">
                  <c:v>33000</c:v>
                </c:pt>
                <c:pt idx="1953">
                  <c:v>33001</c:v>
                </c:pt>
                <c:pt idx="1954">
                  <c:v>33002</c:v>
                </c:pt>
                <c:pt idx="1955">
                  <c:v>33003</c:v>
                </c:pt>
                <c:pt idx="1956">
                  <c:v>33004</c:v>
                </c:pt>
                <c:pt idx="1957">
                  <c:v>33005</c:v>
                </c:pt>
                <c:pt idx="1958">
                  <c:v>33006</c:v>
                </c:pt>
                <c:pt idx="1959">
                  <c:v>33007</c:v>
                </c:pt>
                <c:pt idx="1960">
                  <c:v>33008</c:v>
                </c:pt>
                <c:pt idx="1961">
                  <c:v>33009</c:v>
                </c:pt>
                <c:pt idx="1962">
                  <c:v>33010</c:v>
                </c:pt>
                <c:pt idx="1963">
                  <c:v>33011</c:v>
                </c:pt>
                <c:pt idx="1964">
                  <c:v>33012</c:v>
                </c:pt>
                <c:pt idx="1965">
                  <c:v>33013</c:v>
                </c:pt>
                <c:pt idx="1966">
                  <c:v>33014</c:v>
                </c:pt>
                <c:pt idx="1967">
                  <c:v>33015</c:v>
                </c:pt>
                <c:pt idx="1968">
                  <c:v>33016</c:v>
                </c:pt>
                <c:pt idx="1969">
                  <c:v>33017</c:v>
                </c:pt>
                <c:pt idx="1970">
                  <c:v>33018</c:v>
                </c:pt>
                <c:pt idx="1971">
                  <c:v>33019</c:v>
                </c:pt>
                <c:pt idx="1972">
                  <c:v>33020</c:v>
                </c:pt>
                <c:pt idx="1973">
                  <c:v>33021</c:v>
                </c:pt>
                <c:pt idx="1974">
                  <c:v>33022</c:v>
                </c:pt>
                <c:pt idx="1975">
                  <c:v>33023</c:v>
                </c:pt>
                <c:pt idx="1976">
                  <c:v>33024</c:v>
                </c:pt>
                <c:pt idx="1977">
                  <c:v>33025</c:v>
                </c:pt>
                <c:pt idx="1978">
                  <c:v>33026</c:v>
                </c:pt>
                <c:pt idx="1979">
                  <c:v>33027</c:v>
                </c:pt>
                <c:pt idx="1980">
                  <c:v>33028</c:v>
                </c:pt>
                <c:pt idx="1981">
                  <c:v>33029</c:v>
                </c:pt>
                <c:pt idx="1982">
                  <c:v>33030</c:v>
                </c:pt>
                <c:pt idx="1983">
                  <c:v>33031</c:v>
                </c:pt>
                <c:pt idx="1984">
                  <c:v>33032</c:v>
                </c:pt>
                <c:pt idx="1985">
                  <c:v>33033</c:v>
                </c:pt>
                <c:pt idx="1986">
                  <c:v>33034</c:v>
                </c:pt>
                <c:pt idx="1987">
                  <c:v>33035</c:v>
                </c:pt>
                <c:pt idx="1988">
                  <c:v>33036</c:v>
                </c:pt>
                <c:pt idx="1989">
                  <c:v>33037</c:v>
                </c:pt>
                <c:pt idx="1990">
                  <c:v>33038</c:v>
                </c:pt>
                <c:pt idx="1991">
                  <c:v>33039</c:v>
                </c:pt>
                <c:pt idx="1992">
                  <c:v>33040</c:v>
                </c:pt>
                <c:pt idx="1993">
                  <c:v>33041</c:v>
                </c:pt>
                <c:pt idx="1994">
                  <c:v>33042</c:v>
                </c:pt>
                <c:pt idx="1995">
                  <c:v>33043</c:v>
                </c:pt>
                <c:pt idx="1996">
                  <c:v>33044</c:v>
                </c:pt>
                <c:pt idx="1997">
                  <c:v>33045</c:v>
                </c:pt>
                <c:pt idx="1998">
                  <c:v>33046</c:v>
                </c:pt>
                <c:pt idx="1999">
                  <c:v>33047</c:v>
                </c:pt>
                <c:pt idx="2000">
                  <c:v>33048</c:v>
                </c:pt>
                <c:pt idx="2001">
                  <c:v>33049</c:v>
                </c:pt>
                <c:pt idx="2002">
                  <c:v>33050</c:v>
                </c:pt>
                <c:pt idx="2003">
                  <c:v>33051</c:v>
                </c:pt>
                <c:pt idx="2004">
                  <c:v>33052</c:v>
                </c:pt>
                <c:pt idx="2005">
                  <c:v>33053</c:v>
                </c:pt>
                <c:pt idx="2006">
                  <c:v>33054</c:v>
                </c:pt>
                <c:pt idx="2007">
                  <c:v>33055</c:v>
                </c:pt>
                <c:pt idx="2008">
                  <c:v>33056</c:v>
                </c:pt>
                <c:pt idx="2009">
                  <c:v>33057</c:v>
                </c:pt>
                <c:pt idx="2010">
                  <c:v>33058</c:v>
                </c:pt>
                <c:pt idx="2011">
                  <c:v>33059</c:v>
                </c:pt>
                <c:pt idx="2012">
                  <c:v>33060</c:v>
                </c:pt>
                <c:pt idx="2013">
                  <c:v>33061</c:v>
                </c:pt>
                <c:pt idx="2014">
                  <c:v>33062</c:v>
                </c:pt>
                <c:pt idx="2015">
                  <c:v>33063</c:v>
                </c:pt>
                <c:pt idx="2016">
                  <c:v>33064</c:v>
                </c:pt>
                <c:pt idx="2017">
                  <c:v>33065</c:v>
                </c:pt>
                <c:pt idx="2018">
                  <c:v>33066</c:v>
                </c:pt>
                <c:pt idx="2019">
                  <c:v>33067</c:v>
                </c:pt>
                <c:pt idx="2020">
                  <c:v>33068</c:v>
                </c:pt>
                <c:pt idx="2021">
                  <c:v>33069</c:v>
                </c:pt>
                <c:pt idx="2022">
                  <c:v>33070</c:v>
                </c:pt>
                <c:pt idx="2023">
                  <c:v>33071</c:v>
                </c:pt>
                <c:pt idx="2024">
                  <c:v>33072</c:v>
                </c:pt>
                <c:pt idx="2025">
                  <c:v>33073</c:v>
                </c:pt>
                <c:pt idx="2026">
                  <c:v>33074</c:v>
                </c:pt>
                <c:pt idx="2027">
                  <c:v>33075</c:v>
                </c:pt>
                <c:pt idx="2028">
                  <c:v>33076</c:v>
                </c:pt>
                <c:pt idx="2029">
                  <c:v>33077</c:v>
                </c:pt>
                <c:pt idx="2030">
                  <c:v>33078</c:v>
                </c:pt>
                <c:pt idx="2031">
                  <c:v>33079</c:v>
                </c:pt>
                <c:pt idx="2032">
                  <c:v>33080</c:v>
                </c:pt>
                <c:pt idx="2033">
                  <c:v>33081</c:v>
                </c:pt>
                <c:pt idx="2034">
                  <c:v>33082</c:v>
                </c:pt>
                <c:pt idx="2035">
                  <c:v>33083</c:v>
                </c:pt>
                <c:pt idx="2036">
                  <c:v>33084</c:v>
                </c:pt>
                <c:pt idx="2037">
                  <c:v>33085</c:v>
                </c:pt>
                <c:pt idx="2038">
                  <c:v>33086</c:v>
                </c:pt>
                <c:pt idx="2039">
                  <c:v>33087</c:v>
                </c:pt>
                <c:pt idx="2040">
                  <c:v>33088</c:v>
                </c:pt>
                <c:pt idx="2041">
                  <c:v>33089</c:v>
                </c:pt>
                <c:pt idx="2042">
                  <c:v>33090</c:v>
                </c:pt>
                <c:pt idx="2043">
                  <c:v>33091</c:v>
                </c:pt>
                <c:pt idx="2044">
                  <c:v>33092</c:v>
                </c:pt>
                <c:pt idx="2045">
                  <c:v>33093</c:v>
                </c:pt>
                <c:pt idx="2046">
                  <c:v>33094</c:v>
                </c:pt>
                <c:pt idx="2047">
                  <c:v>33095</c:v>
                </c:pt>
                <c:pt idx="2048">
                  <c:v>33096</c:v>
                </c:pt>
                <c:pt idx="2049">
                  <c:v>33097</c:v>
                </c:pt>
                <c:pt idx="2050">
                  <c:v>33098</c:v>
                </c:pt>
                <c:pt idx="2051">
                  <c:v>33099</c:v>
                </c:pt>
                <c:pt idx="2052">
                  <c:v>33100</c:v>
                </c:pt>
                <c:pt idx="2053">
                  <c:v>33101</c:v>
                </c:pt>
                <c:pt idx="2054">
                  <c:v>33102</c:v>
                </c:pt>
                <c:pt idx="2055">
                  <c:v>33103</c:v>
                </c:pt>
                <c:pt idx="2056">
                  <c:v>33104</c:v>
                </c:pt>
                <c:pt idx="2057">
                  <c:v>33105</c:v>
                </c:pt>
                <c:pt idx="2058">
                  <c:v>33106</c:v>
                </c:pt>
                <c:pt idx="2059">
                  <c:v>33107</c:v>
                </c:pt>
                <c:pt idx="2060">
                  <c:v>33108</c:v>
                </c:pt>
                <c:pt idx="2061">
                  <c:v>33109</c:v>
                </c:pt>
                <c:pt idx="2062">
                  <c:v>33110</c:v>
                </c:pt>
                <c:pt idx="2063">
                  <c:v>33111</c:v>
                </c:pt>
                <c:pt idx="2064">
                  <c:v>33112</c:v>
                </c:pt>
                <c:pt idx="2065">
                  <c:v>33113</c:v>
                </c:pt>
                <c:pt idx="2066">
                  <c:v>33114</c:v>
                </c:pt>
                <c:pt idx="2067">
                  <c:v>33115</c:v>
                </c:pt>
                <c:pt idx="2068">
                  <c:v>33116</c:v>
                </c:pt>
                <c:pt idx="2069">
                  <c:v>33117</c:v>
                </c:pt>
                <c:pt idx="2070">
                  <c:v>33118</c:v>
                </c:pt>
                <c:pt idx="2071">
                  <c:v>33119</c:v>
                </c:pt>
                <c:pt idx="2072">
                  <c:v>33120</c:v>
                </c:pt>
                <c:pt idx="2073">
                  <c:v>33121</c:v>
                </c:pt>
                <c:pt idx="2074">
                  <c:v>33122</c:v>
                </c:pt>
                <c:pt idx="2075">
                  <c:v>33123</c:v>
                </c:pt>
                <c:pt idx="2076">
                  <c:v>33124</c:v>
                </c:pt>
                <c:pt idx="2077">
                  <c:v>33125</c:v>
                </c:pt>
                <c:pt idx="2078">
                  <c:v>33126</c:v>
                </c:pt>
                <c:pt idx="2079">
                  <c:v>33127</c:v>
                </c:pt>
                <c:pt idx="2080">
                  <c:v>33128</c:v>
                </c:pt>
                <c:pt idx="2081">
                  <c:v>33129</c:v>
                </c:pt>
                <c:pt idx="2082">
                  <c:v>33130</c:v>
                </c:pt>
                <c:pt idx="2083">
                  <c:v>33131</c:v>
                </c:pt>
                <c:pt idx="2084">
                  <c:v>33132</c:v>
                </c:pt>
                <c:pt idx="2085">
                  <c:v>33133</c:v>
                </c:pt>
                <c:pt idx="2086">
                  <c:v>33134</c:v>
                </c:pt>
                <c:pt idx="2087">
                  <c:v>33135</c:v>
                </c:pt>
                <c:pt idx="2088">
                  <c:v>33136</c:v>
                </c:pt>
                <c:pt idx="2089">
                  <c:v>33137</c:v>
                </c:pt>
                <c:pt idx="2090">
                  <c:v>33138</c:v>
                </c:pt>
                <c:pt idx="2091">
                  <c:v>33139</c:v>
                </c:pt>
                <c:pt idx="2092">
                  <c:v>33140</c:v>
                </c:pt>
                <c:pt idx="2093">
                  <c:v>33141</c:v>
                </c:pt>
                <c:pt idx="2094">
                  <c:v>33142</c:v>
                </c:pt>
                <c:pt idx="2095">
                  <c:v>33143</c:v>
                </c:pt>
                <c:pt idx="2096">
                  <c:v>33144</c:v>
                </c:pt>
                <c:pt idx="2097">
                  <c:v>33145</c:v>
                </c:pt>
                <c:pt idx="2098">
                  <c:v>33146</c:v>
                </c:pt>
                <c:pt idx="2099">
                  <c:v>33147</c:v>
                </c:pt>
                <c:pt idx="2100">
                  <c:v>33148</c:v>
                </c:pt>
                <c:pt idx="2101">
                  <c:v>33149</c:v>
                </c:pt>
                <c:pt idx="2102">
                  <c:v>33150</c:v>
                </c:pt>
                <c:pt idx="2103">
                  <c:v>33151</c:v>
                </c:pt>
                <c:pt idx="2104">
                  <c:v>33152</c:v>
                </c:pt>
                <c:pt idx="2105">
                  <c:v>33153</c:v>
                </c:pt>
                <c:pt idx="2106">
                  <c:v>33154</c:v>
                </c:pt>
                <c:pt idx="2107">
                  <c:v>33155</c:v>
                </c:pt>
                <c:pt idx="2108">
                  <c:v>33156</c:v>
                </c:pt>
                <c:pt idx="2109">
                  <c:v>33157</c:v>
                </c:pt>
                <c:pt idx="2110">
                  <c:v>33158</c:v>
                </c:pt>
                <c:pt idx="2111">
                  <c:v>33159</c:v>
                </c:pt>
                <c:pt idx="2112">
                  <c:v>33160</c:v>
                </c:pt>
                <c:pt idx="2113">
                  <c:v>33161</c:v>
                </c:pt>
                <c:pt idx="2114">
                  <c:v>33162</c:v>
                </c:pt>
                <c:pt idx="2115">
                  <c:v>33163</c:v>
                </c:pt>
                <c:pt idx="2116">
                  <c:v>33164</c:v>
                </c:pt>
                <c:pt idx="2117">
                  <c:v>33165</c:v>
                </c:pt>
                <c:pt idx="2118">
                  <c:v>33166</c:v>
                </c:pt>
                <c:pt idx="2119">
                  <c:v>33167</c:v>
                </c:pt>
                <c:pt idx="2120">
                  <c:v>33168</c:v>
                </c:pt>
                <c:pt idx="2121">
                  <c:v>33169</c:v>
                </c:pt>
                <c:pt idx="2122">
                  <c:v>33170</c:v>
                </c:pt>
                <c:pt idx="2123">
                  <c:v>33171</c:v>
                </c:pt>
                <c:pt idx="2124">
                  <c:v>33172</c:v>
                </c:pt>
                <c:pt idx="2125">
                  <c:v>33173</c:v>
                </c:pt>
                <c:pt idx="2126">
                  <c:v>33174</c:v>
                </c:pt>
                <c:pt idx="2127">
                  <c:v>33175</c:v>
                </c:pt>
                <c:pt idx="2128">
                  <c:v>33176</c:v>
                </c:pt>
                <c:pt idx="2129">
                  <c:v>33177</c:v>
                </c:pt>
                <c:pt idx="2130">
                  <c:v>33178</c:v>
                </c:pt>
                <c:pt idx="2131">
                  <c:v>33179</c:v>
                </c:pt>
                <c:pt idx="2132">
                  <c:v>33180</c:v>
                </c:pt>
                <c:pt idx="2133">
                  <c:v>33181</c:v>
                </c:pt>
                <c:pt idx="2134">
                  <c:v>33182</c:v>
                </c:pt>
                <c:pt idx="2135">
                  <c:v>33183</c:v>
                </c:pt>
                <c:pt idx="2136">
                  <c:v>33184</c:v>
                </c:pt>
                <c:pt idx="2137">
                  <c:v>33185</c:v>
                </c:pt>
                <c:pt idx="2138">
                  <c:v>33186</c:v>
                </c:pt>
                <c:pt idx="2139">
                  <c:v>33187</c:v>
                </c:pt>
                <c:pt idx="2140">
                  <c:v>33188</c:v>
                </c:pt>
                <c:pt idx="2141">
                  <c:v>33189</c:v>
                </c:pt>
                <c:pt idx="2142">
                  <c:v>33190</c:v>
                </c:pt>
                <c:pt idx="2143">
                  <c:v>33191</c:v>
                </c:pt>
                <c:pt idx="2144">
                  <c:v>33192</c:v>
                </c:pt>
                <c:pt idx="2145">
                  <c:v>33193</c:v>
                </c:pt>
                <c:pt idx="2146">
                  <c:v>33194</c:v>
                </c:pt>
                <c:pt idx="2147">
                  <c:v>33195</c:v>
                </c:pt>
                <c:pt idx="2148">
                  <c:v>33196</c:v>
                </c:pt>
                <c:pt idx="2149">
                  <c:v>33197</c:v>
                </c:pt>
                <c:pt idx="2150">
                  <c:v>33198</c:v>
                </c:pt>
                <c:pt idx="2151">
                  <c:v>33199</c:v>
                </c:pt>
                <c:pt idx="2152">
                  <c:v>33200</c:v>
                </c:pt>
                <c:pt idx="2153">
                  <c:v>33201</c:v>
                </c:pt>
                <c:pt idx="2154">
                  <c:v>33202</c:v>
                </c:pt>
                <c:pt idx="2155">
                  <c:v>33203</c:v>
                </c:pt>
                <c:pt idx="2156">
                  <c:v>33204</c:v>
                </c:pt>
                <c:pt idx="2157">
                  <c:v>33205</c:v>
                </c:pt>
                <c:pt idx="2158">
                  <c:v>33206</c:v>
                </c:pt>
                <c:pt idx="2159">
                  <c:v>33207</c:v>
                </c:pt>
                <c:pt idx="2160">
                  <c:v>33208</c:v>
                </c:pt>
                <c:pt idx="2161">
                  <c:v>33209</c:v>
                </c:pt>
                <c:pt idx="2162">
                  <c:v>33210</c:v>
                </c:pt>
                <c:pt idx="2163">
                  <c:v>33211</c:v>
                </c:pt>
                <c:pt idx="2164">
                  <c:v>33212</c:v>
                </c:pt>
                <c:pt idx="2165">
                  <c:v>33213</c:v>
                </c:pt>
                <c:pt idx="2166">
                  <c:v>33214</c:v>
                </c:pt>
                <c:pt idx="2167">
                  <c:v>33215</c:v>
                </c:pt>
                <c:pt idx="2168">
                  <c:v>33216</c:v>
                </c:pt>
                <c:pt idx="2169">
                  <c:v>33217</c:v>
                </c:pt>
                <c:pt idx="2170">
                  <c:v>33218</c:v>
                </c:pt>
                <c:pt idx="2171">
                  <c:v>33219</c:v>
                </c:pt>
                <c:pt idx="2172">
                  <c:v>33220</c:v>
                </c:pt>
                <c:pt idx="2173">
                  <c:v>33221</c:v>
                </c:pt>
                <c:pt idx="2174">
                  <c:v>33222</c:v>
                </c:pt>
                <c:pt idx="2175">
                  <c:v>33223</c:v>
                </c:pt>
                <c:pt idx="2176">
                  <c:v>33224</c:v>
                </c:pt>
                <c:pt idx="2177">
                  <c:v>33225</c:v>
                </c:pt>
                <c:pt idx="2178">
                  <c:v>33226</c:v>
                </c:pt>
                <c:pt idx="2179">
                  <c:v>33227</c:v>
                </c:pt>
                <c:pt idx="2180">
                  <c:v>33228</c:v>
                </c:pt>
                <c:pt idx="2181">
                  <c:v>33229</c:v>
                </c:pt>
                <c:pt idx="2182">
                  <c:v>33230</c:v>
                </c:pt>
                <c:pt idx="2183">
                  <c:v>33231</c:v>
                </c:pt>
                <c:pt idx="2184">
                  <c:v>33232</c:v>
                </c:pt>
                <c:pt idx="2185">
                  <c:v>33233</c:v>
                </c:pt>
                <c:pt idx="2186">
                  <c:v>33234</c:v>
                </c:pt>
                <c:pt idx="2187">
                  <c:v>33235</c:v>
                </c:pt>
                <c:pt idx="2188">
                  <c:v>33236</c:v>
                </c:pt>
                <c:pt idx="2189">
                  <c:v>33237</c:v>
                </c:pt>
                <c:pt idx="2190">
                  <c:v>33238</c:v>
                </c:pt>
                <c:pt idx="2191">
                  <c:v>33239</c:v>
                </c:pt>
                <c:pt idx="2192">
                  <c:v>33240</c:v>
                </c:pt>
                <c:pt idx="2193">
                  <c:v>33241</c:v>
                </c:pt>
                <c:pt idx="2194">
                  <c:v>33242</c:v>
                </c:pt>
                <c:pt idx="2195">
                  <c:v>33243</c:v>
                </c:pt>
                <c:pt idx="2196">
                  <c:v>33244</c:v>
                </c:pt>
                <c:pt idx="2197">
                  <c:v>33245</c:v>
                </c:pt>
                <c:pt idx="2198">
                  <c:v>33246</c:v>
                </c:pt>
                <c:pt idx="2199">
                  <c:v>33247</c:v>
                </c:pt>
                <c:pt idx="2200">
                  <c:v>33248</c:v>
                </c:pt>
                <c:pt idx="2201">
                  <c:v>33249</c:v>
                </c:pt>
                <c:pt idx="2202">
                  <c:v>33250</c:v>
                </c:pt>
                <c:pt idx="2203">
                  <c:v>33251</c:v>
                </c:pt>
                <c:pt idx="2204">
                  <c:v>33252</c:v>
                </c:pt>
                <c:pt idx="2205">
                  <c:v>33253</c:v>
                </c:pt>
                <c:pt idx="2206">
                  <c:v>33254</c:v>
                </c:pt>
                <c:pt idx="2207">
                  <c:v>33255</c:v>
                </c:pt>
                <c:pt idx="2208">
                  <c:v>33256</c:v>
                </c:pt>
                <c:pt idx="2209">
                  <c:v>33257</c:v>
                </c:pt>
                <c:pt idx="2210">
                  <c:v>33258</c:v>
                </c:pt>
                <c:pt idx="2211">
                  <c:v>33259</c:v>
                </c:pt>
                <c:pt idx="2212">
                  <c:v>33260</c:v>
                </c:pt>
                <c:pt idx="2213">
                  <c:v>33261</c:v>
                </c:pt>
                <c:pt idx="2214">
                  <c:v>33262</c:v>
                </c:pt>
                <c:pt idx="2215">
                  <c:v>33263</c:v>
                </c:pt>
                <c:pt idx="2216">
                  <c:v>33264</c:v>
                </c:pt>
                <c:pt idx="2217">
                  <c:v>33265</c:v>
                </c:pt>
                <c:pt idx="2218">
                  <c:v>33266</c:v>
                </c:pt>
                <c:pt idx="2219">
                  <c:v>33267</c:v>
                </c:pt>
                <c:pt idx="2220">
                  <c:v>33268</c:v>
                </c:pt>
                <c:pt idx="2221">
                  <c:v>33269</c:v>
                </c:pt>
                <c:pt idx="2222">
                  <c:v>33270</c:v>
                </c:pt>
                <c:pt idx="2223">
                  <c:v>33271</c:v>
                </c:pt>
                <c:pt idx="2224">
                  <c:v>33272</c:v>
                </c:pt>
                <c:pt idx="2225">
                  <c:v>33273</c:v>
                </c:pt>
                <c:pt idx="2226">
                  <c:v>33274</c:v>
                </c:pt>
                <c:pt idx="2227">
                  <c:v>33275</c:v>
                </c:pt>
                <c:pt idx="2228">
                  <c:v>33276</c:v>
                </c:pt>
                <c:pt idx="2229">
                  <c:v>33277</c:v>
                </c:pt>
                <c:pt idx="2230">
                  <c:v>33278</c:v>
                </c:pt>
                <c:pt idx="2231">
                  <c:v>33279</c:v>
                </c:pt>
                <c:pt idx="2232">
                  <c:v>33280</c:v>
                </c:pt>
                <c:pt idx="2233">
                  <c:v>33281</c:v>
                </c:pt>
                <c:pt idx="2234">
                  <c:v>33282</c:v>
                </c:pt>
                <c:pt idx="2235">
                  <c:v>33283</c:v>
                </c:pt>
                <c:pt idx="2236">
                  <c:v>33284</c:v>
                </c:pt>
                <c:pt idx="2237">
                  <c:v>33285</c:v>
                </c:pt>
                <c:pt idx="2238">
                  <c:v>33286</c:v>
                </c:pt>
                <c:pt idx="2239">
                  <c:v>33287</c:v>
                </c:pt>
                <c:pt idx="2240">
                  <c:v>33288</c:v>
                </c:pt>
                <c:pt idx="2241">
                  <c:v>33289</c:v>
                </c:pt>
                <c:pt idx="2242">
                  <c:v>33290</c:v>
                </c:pt>
                <c:pt idx="2243">
                  <c:v>33291</c:v>
                </c:pt>
                <c:pt idx="2244">
                  <c:v>33292</c:v>
                </c:pt>
                <c:pt idx="2245">
                  <c:v>33293</c:v>
                </c:pt>
                <c:pt idx="2246">
                  <c:v>33294</c:v>
                </c:pt>
                <c:pt idx="2247">
                  <c:v>33295</c:v>
                </c:pt>
                <c:pt idx="2248">
                  <c:v>33296</c:v>
                </c:pt>
                <c:pt idx="2249">
                  <c:v>33297</c:v>
                </c:pt>
                <c:pt idx="2250">
                  <c:v>33298</c:v>
                </c:pt>
                <c:pt idx="2251">
                  <c:v>33299</c:v>
                </c:pt>
                <c:pt idx="2252">
                  <c:v>33300</c:v>
                </c:pt>
                <c:pt idx="2253">
                  <c:v>33301</c:v>
                </c:pt>
                <c:pt idx="2254">
                  <c:v>33302</c:v>
                </c:pt>
                <c:pt idx="2255">
                  <c:v>33303</c:v>
                </c:pt>
                <c:pt idx="2256">
                  <c:v>33304</c:v>
                </c:pt>
                <c:pt idx="2257">
                  <c:v>33305</c:v>
                </c:pt>
                <c:pt idx="2258">
                  <c:v>33306</c:v>
                </c:pt>
                <c:pt idx="2259">
                  <c:v>33307</c:v>
                </c:pt>
                <c:pt idx="2260">
                  <c:v>33308</c:v>
                </c:pt>
                <c:pt idx="2261">
                  <c:v>33309</c:v>
                </c:pt>
                <c:pt idx="2262">
                  <c:v>33310</c:v>
                </c:pt>
                <c:pt idx="2263">
                  <c:v>33311</c:v>
                </c:pt>
                <c:pt idx="2264">
                  <c:v>33312</c:v>
                </c:pt>
                <c:pt idx="2265">
                  <c:v>33313</c:v>
                </c:pt>
                <c:pt idx="2266">
                  <c:v>33314</c:v>
                </c:pt>
                <c:pt idx="2267">
                  <c:v>33315</c:v>
                </c:pt>
                <c:pt idx="2268">
                  <c:v>33316</c:v>
                </c:pt>
                <c:pt idx="2269">
                  <c:v>33317</c:v>
                </c:pt>
                <c:pt idx="2270">
                  <c:v>33318</c:v>
                </c:pt>
                <c:pt idx="2271">
                  <c:v>33319</c:v>
                </c:pt>
                <c:pt idx="2272">
                  <c:v>33320</c:v>
                </c:pt>
                <c:pt idx="2273">
                  <c:v>33321</c:v>
                </c:pt>
                <c:pt idx="2274">
                  <c:v>33322</c:v>
                </c:pt>
                <c:pt idx="2275">
                  <c:v>33323</c:v>
                </c:pt>
                <c:pt idx="2276">
                  <c:v>33324</c:v>
                </c:pt>
                <c:pt idx="2277">
                  <c:v>33325</c:v>
                </c:pt>
                <c:pt idx="2278">
                  <c:v>33326</c:v>
                </c:pt>
                <c:pt idx="2279">
                  <c:v>33327</c:v>
                </c:pt>
                <c:pt idx="2280">
                  <c:v>33328</c:v>
                </c:pt>
                <c:pt idx="2281">
                  <c:v>33329</c:v>
                </c:pt>
                <c:pt idx="2282">
                  <c:v>33330</c:v>
                </c:pt>
                <c:pt idx="2283">
                  <c:v>33331</c:v>
                </c:pt>
                <c:pt idx="2284">
                  <c:v>33332</c:v>
                </c:pt>
                <c:pt idx="2285">
                  <c:v>33333</c:v>
                </c:pt>
                <c:pt idx="2286">
                  <c:v>33334</c:v>
                </c:pt>
                <c:pt idx="2287">
                  <c:v>33335</c:v>
                </c:pt>
                <c:pt idx="2288">
                  <c:v>33336</c:v>
                </c:pt>
                <c:pt idx="2289">
                  <c:v>33337</c:v>
                </c:pt>
                <c:pt idx="2290">
                  <c:v>33338</c:v>
                </c:pt>
                <c:pt idx="2291">
                  <c:v>33339</c:v>
                </c:pt>
                <c:pt idx="2292">
                  <c:v>33340</c:v>
                </c:pt>
                <c:pt idx="2293">
                  <c:v>33341</c:v>
                </c:pt>
                <c:pt idx="2294">
                  <c:v>33342</c:v>
                </c:pt>
                <c:pt idx="2295">
                  <c:v>33343</c:v>
                </c:pt>
                <c:pt idx="2296">
                  <c:v>33344</c:v>
                </c:pt>
                <c:pt idx="2297">
                  <c:v>33345</c:v>
                </c:pt>
                <c:pt idx="2298">
                  <c:v>33346</c:v>
                </c:pt>
                <c:pt idx="2299">
                  <c:v>33347</c:v>
                </c:pt>
                <c:pt idx="2300">
                  <c:v>33348</c:v>
                </c:pt>
                <c:pt idx="2301">
                  <c:v>33349</c:v>
                </c:pt>
                <c:pt idx="2302">
                  <c:v>33350</c:v>
                </c:pt>
                <c:pt idx="2303">
                  <c:v>33351</c:v>
                </c:pt>
                <c:pt idx="2304">
                  <c:v>33352</c:v>
                </c:pt>
                <c:pt idx="2305">
                  <c:v>33353</c:v>
                </c:pt>
                <c:pt idx="2306">
                  <c:v>33354</c:v>
                </c:pt>
                <c:pt idx="2307">
                  <c:v>33355</c:v>
                </c:pt>
                <c:pt idx="2308">
                  <c:v>33356</c:v>
                </c:pt>
                <c:pt idx="2309">
                  <c:v>33357</c:v>
                </c:pt>
                <c:pt idx="2310">
                  <c:v>33358</c:v>
                </c:pt>
                <c:pt idx="2311">
                  <c:v>33359</c:v>
                </c:pt>
                <c:pt idx="2312">
                  <c:v>33360</c:v>
                </c:pt>
                <c:pt idx="2313">
                  <c:v>33361</c:v>
                </c:pt>
                <c:pt idx="2314">
                  <c:v>33362</c:v>
                </c:pt>
                <c:pt idx="2315">
                  <c:v>33363</c:v>
                </c:pt>
                <c:pt idx="2316">
                  <c:v>33364</c:v>
                </c:pt>
                <c:pt idx="2317">
                  <c:v>33365</c:v>
                </c:pt>
                <c:pt idx="2318">
                  <c:v>33366</c:v>
                </c:pt>
                <c:pt idx="2319">
                  <c:v>33367</c:v>
                </c:pt>
                <c:pt idx="2320">
                  <c:v>33368</c:v>
                </c:pt>
                <c:pt idx="2321">
                  <c:v>33369</c:v>
                </c:pt>
                <c:pt idx="2322">
                  <c:v>33370</c:v>
                </c:pt>
                <c:pt idx="2323">
                  <c:v>33371</c:v>
                </c:pt>
                <c:pt idx="2324">
                  <c:v>33372</c:v>
                </c:pt>
                <c:pt idx="2325">
                  <c:v>33373</c:v>
                </c:pt>
                <c:pt idx="2326">
                  <c:v>33374</c:v>
                </c:pt>
                <c:pt idx="2327">
                  <c:v>33375</c:v>
                </c:pt>
                <c:pt idx="2328">
                  <c:v>33376</c:v>
                </c:pt>
                <c:pt idx="2329">
                  <c:v>33377</c:v>
                </c:pt>
                <c:pt idx="2330">
                  <c:v>33378</c:v>
                </c:pt>
                <c:pt idx="2331">
                  <c:v>33379</c:v>
                </c:pt>
                <c:pt idx="2332">
                  <c:v>33380</c:v>
                </c:pt>
                <c:pt idx="2333">
                  <c:v>33381</c:v>
                </c:pt>
                <c:pt idx="2334">
                  <c:v>33382</c:v>
                </c:pt>
                <c:pt idx="2335">
                  <c:v>33383</c:v>
                </c:pt>
                <c:pt idx="2336">
                  <c:v>33384</c:v>
                </c:pt>
                <c:pt idx="2337">
                  <c:v>33385</c:v>
                </c:pt>
                <c:pt idx="2338">
                  <c:v>33386</c:v>
                </c:pt>
                <c:pt idx="2339">
                  <c:v>33387</c:v>
                </c:pt>
                <c:pt idx="2340">
                  <c:v>33388</c:v>
                </c:pt>
                <c:pt idx="2341">
                  <c:v>33389</c:v>
                </c:pt>
                <c:pt idx="2342">
                  <c:v>33390</c:v>
                </c:pt>
                <c:pt idx="2343">
                  <c:v>33391</c:v>
                </c:pt>
                <c:pt idx="2344">
                  <c:v>33392</c:v>
                </c:pt>
                <c:pt idx="2345">
                  <c:v>33393</c:v>
                </c:pt>
                <c:pt idx="2346">
                  <c:v>33394</c:v>
                </c:pt>
                <c:pt idx="2347">
                  <c:v>33395</c:v>
                </c:pt>
                <c:pt idx="2348">
                  <c:v>33396</c:v>
                </c:pt>
                <c:pt idx="2349">
                  <c:v>33397</c:v>
                </c:pt>
                <c:pt idx="2350">
                  <c:v>33398</c:v>
                </c:pt>
                <c:pt idx="2351">
                  <c:v>33399</c:v>
                </c:pt>
                <c:pt idx="2352">
                  <c:v>33400</c:v>
                </c:pt>
                <c:pt idx="2353">
                  <c:v>33401</c:v>
                </c:pt>
                <c:pt idx="2354">
                  <c:v>33402</c:v>
                </c:pt>
                <c:pt idx="2355">
                  <c:v>33403</c:v>
                </c:pt>
                <c:pt idx="2356">
                  <c:v>33404</c:v>
                </c:pt>
                <c:pt idx="2357">
                  <c:v>33405</c:v>
                </c:pt>
                <c:pt idx="2358">
                  <c:v>33406</c:v>
                </c:pt>
                <c:pt idx="2359">
                  <c:v>33407</c:v>
                </c:pt>
                <c:pt idx="2360">
                  <c:v>33408</c:v>
                </c:pt>
                <c:pt idx="2361">
                  <c:v>33409</c:v>
                </c:pt>
                <c:pt idx="2362">
                  <c:v>33410</c:v>
                </c:pt>
                <c:pt idx="2363">
                  <c:v>33411</c:v>
                </c:pt>
                <c:pt idx="2364">
                  <c:v>33412</c:v>
                </c:pt>
                <c:pt idx="2365">
                  <c:v>33413</c:v>
                </c:pt>
                <c:pt idx="2366">
                  <c:v>33414</c:v>
                </c:pt>
                <c:pt idx="2367">
                  <c:v>33415</c:v>
                </c:pt>
                <c:pt idx="2368">
                  <c:v>33416</c:v>
                </c:pt>
                <c:pt idx="2369">
                  <c:v>33417</c:v>
                </c:pt>
                <c:pt idx="2370">
                  <c:v>33418</c:v>
                </c:pt>
                <c:pt idx="2371">
                  <c:v>33419</c:v>
                </c:pt>
                <c:pt idx="2372">
                  <c:v>33420</c:v>
                </c:pt>
                <c:pt idx="2373">
                  <c:v>33421</c:v>
                </c:pt>
                <c:pt idx="2374">
                  <c:v>33422</c:v>
                </c:pt>
                <c:pt idx="2375">
                  <c:v>33423</c:v>
                </c:pt>
                <c:pt idx="2376">
                  <c:v>33424</c:v>
                </c:pt>
                <c:pt idx="2377">
                  <c:v>33425</c:v>
                </c:pt>
                <c:pt idx="2378">
                  <c:v>33426</c:v>
                </c:pt>
                <c:pt idx="2379">
                  <c:v>33427</c:v>
                </c:pt>
                <c:pt idx="2380">
                  <c:v>33428</c:v>
                </c:pt>
                <c:pt idx="2381">
                  <c:v>33429</c:v>
                </c:pt>
                <c:pt idx="2382">
                  <c:v>33430</c:v>
                </c:pt>
                <c:pt idx="2383">
                  <c:v>33431</c:v>
                </c:pt>
                <c:pt idx="2384">
                  <c:v>33432</c:v>
                </c:pt>
                <c:pt idx="2385">
                  <c:v>33433</c:v>
                </c:pt>
                <c:pt idx="2386">
                  <c:v>33434</c:v>
                </c:pt>
                <c:pt idx="2387">
                  <c:v>33435</c:v>
                </c:pt>
                <c:pt idx="2388">
                  <c:v>33436</c:v>
                </c:pt>
                <c:pt idx="2389">
                  <c:v>33437</c:v>
                </c:pt>
                <c:pt idx="2390">
                  <c:v>33438</c:v>
                </c:pt>
                <c:pt idx="2391">
                  <c:v>33439</c:v>
                </c:pt>
                <c:pt idx="2392">
                  <c:v>33440</c:v>
                </c:pt>
                <c:pt idx="2393">
                  <c:v>33441</c:v>
                </c:pt>
                <c:pt idx="2394">
                  <c:v>33442</c:v>
                </c:pt>
                <c:pt idx="2395">
                  <c:v>33443</c:v>
                </c:pt>
                <c:pt idx="2396">
                  <c:v>33444</c:v>
                </c:pt>
                <c:pt idx="2397">
                  <c:v>33445</c:v>
                </c:pt>
                <c:pt idx="2398">
                  <c:v>33446</c:v>
                </c:pt>
                <c:pt idx="2399">
                  <c:v>33447</c:v>
                </c:pt>
                <c:pt idx="2400">
                  <c:v>33448</c:v>
                </c:pt>
                <c:pt idx="2401">
                  <c:v>33449</c:v>
                </c:pt>
                <c:pt idx="2402">
                  <c:v>33450</c:v>
                </c:pt>
                <c:pt idx="2403">
                  <c:v>33451</c:v>
                </c:pt>
                <c:pt idx="2404">
                  <c:v>33452</c:v>
                </c:pt>
                <c:pt idx="2405">
                  <c:v>33453</c:v>
                </c:pt>
                <c:pt idx="2406">
                  <c:v>33454</c:v>
                </c:pt>
                <c:pt idx="2407">
                  <c:v>33455</c:v>
                </c:pt>
                <c:pt idx="2408">
                  <c:v>33456</c:v>
                </c:pt>
                <c:pt idx="2409">
                  <c:v>33457</c:v>
                </c:pt>
                <c:pt idx="2410">
                  <c:v>33458</c:v>
                </c:pt>
                <c:pt idx="2411">
                  <c:v>33459</c:v>
                </c:pt>
                <c:pt idx="2412">
                  <c:v>33460</c:v>
                </c:pt>
                <c:pt idx="2413">
                  <c:v>33461</c:v>
                </c:pt>
                <c:pt idx="2414">
                  <c:v>33462</c:v>
                </c:pt>
                <c:pt idx="2415">
                  <c:v>33463</c:v>
                </c:pt>
                <c:pt idx="2416">
                  <c:v>33464</c:v>
                </c:pt>
                <c:pt idx="2417">
                  <c:v>33465</c:v>
                </c:pt>
                <c:pt idx="2418">
                  <c:v>33466</c:v>
                </c:pt>
                <c:pt idx="2419">
                  <c:v>33467</c:v>
                </c:pt>
                <c:pt idx="2420">
                  <c:v>33468</c:v>
                </c:pt>
                <c:pt idx="2421">
                  <c:v>33469</c:v>
                </c:pt>
                <c:pt idx="2422">
                  <c:v>33470</c:v>
                </c:pt>
                <c:pt idx="2423">
                  <c:v>33471</c:v>
                </c:pt>
                <c:pt idx="2424">
                  <c:v>33472</c:v>
                </c:pt>
                <c:pt idx="2425">
                  <c:v>33473</c:v>
                </c:pt>
                <c:pt idx="2426">
                  <c:v>33474</c:v>
                </c:pt>
                <c:pt idx="2427">
                  <c:v>33475</c:v>
                </c:pt>
                <c:pt idx="2428">
                  <c:v>33476</c:v>
                </c:pt>
                <c:pt idx="2429">
                  <c:v>33477</c:v>
                </c:pt>
                <c:pt idx="2430">
                  <c:v>33478</c:v>
                </c:pt>
                <c:pt idx="2431">
                  <c:v>33479</c:v>
                </c:pt>
                <c:pt idx="2432">
                  <c:v>33480</c:v>
                </c:pt>
                <c:pt idx="2433">
                  <c:v>33481</c:v>
                </c:pt>
                <c:pt idx="2434">
                  <c:v>33482</c:v>
                </c:pt>
                <c:pt idx="2435">
                  <c:v>33483</c:v>
                </c:pt>
                <c:pt idx="2436">
                  <c:v>33484</c:v>
                </c:pt>
                <c:pt idx="2437">
                  <c:v>33485</c:v>
                </c:pt>
                <c:pt idx="2438">
                  <c:v>33486</c:v>
                </c:pt>
                <c:pt idx="2439">
                  <c:v>33487</c:v>
                </c:pt>
                <c:pt idx="2440">
                  <c:v>33488</c:v>
                </c:pt>
                <c:pt idx="2441">
                  <c:v>33489</c:v>
                </c:pt>
                <c:pt idx="2442">
                  <c:v>33490</c:v>
                </c:pt>
                <c:pt idx="2443">
                  <c:v>33491</c:v>
                </c:pt>
                <c:pt idx="2444">
                  <c:v>33492</c:v>
                </c:pt>
                <c:pt idx="2445">
                  <c:v>33493</c:v>
                </c:pt>
                <c:pt idx="2446">
                  <c:v>33494</c:v>
                </c:pt>
                <c:pt idx="2447">
                  <c:v>33495</c:v>
                </c:pt>
                <c:pt idx="2448">
                  <c:v>33496</c:v>
                </c:pt>
                <c:pt idx="2449">
                  <c:v>33497</c:v>
                </c:pt>
                <c:pt idx="2450">
                  <c:v>33498</c:v>
                </c:pt>
                <c:pt idx="2451">
                  <c:v>33499</c:v>
                </c:pt>
                <c:pt idx="2452">
                  <c:v>33500</c:v>
                </c:pt>
                <c:pt idx="2453">
                  <c:v>33501</c:v>
                </c:pt>
                <c:pt idx="2454">
                  <c:v>33502</c:v>
                </c:pt>
                <c:pt idx="2455">
                  <c:v>33503</c:v>
                </c:pt>
                <c:pt idx="2456">
                  <c:v>33504</c:v>
                </c:pt>
                <c:pt idx="2457">
                  <c:v>33505</c:v>
                </c:pt>
                <c:pt idx="2458">
                  <c:v>33506</c:v>
                </c:pt>
                <c:pt idx="2459">
                  <c:v>33507</c:v>
                </c:pt>
                <c:pt idx="2460">
                  <c:v>33508</c:v>
                </c:pt>
                <c:pt idx="2461">
                  <c:v>33509</c:v>
                </c:pt>
                <c:pt idx="2462">
                  <c:v>33510</c:v>
                </c:pt>
                <c:pt idx="2463">
                  <c:v>33511</c:v>
                </c:pt>
                <c:pt idx="2464">
                  <c:v>33512</c:v>
                </c:pt>
                <c:pt idx="2465">
                  <c:v>33513</c:v>
                </c:pt>
                <c:pt idx="2466">
                  <c:v>33514</c:v>
                </c:pt>
                <c:pt idx="2467">
                  <c:v>33515</c:v>
                </c:pt>
                <c:pt idx="2468">
                  <c:v>33516</c:v>
                </c:pt>
                <c:pt idx="2469">
                  <c:v>33517</c:v>
                </c:pt>
                <c:pt idx="2470">
                  <c:v>33518</c:v>
                </c:pt>
                <c:pt idx="2471">
                  <c:v>33519</c:v>
                </c:pt>
                <c:pt idx="2472">
                  <c:v>33520</c:v>
                </c:pt>
                <c:pt idx="2473">
                  <c:v>33521</c:v>
                </c:pt>
                <c:pt idx="2474">
                  <c:v>33522</c:v>
                </c:pt>
                <c:pt idx="2475">
                  <c:v>33523</c:v>
                </c:pt>
                <c:pt idx="2476">
                  <c:v>33524</c:v>
                </c:pt>
                <c:pt idx="2477">
                  <c:v>33525</c:v>
                </c:pt>
                <c:pt idx="2478">
                  <c:v>33526</c:v>
                </c:pt>
                <c:pt idx="2479">
                  <c:v>33527</c:v>
                </c:pt>
                <c:pt idx="2480">
                  <c:v>33528</c:v>
                </c:pt>
                <c:pt idx="2481">
                  <c:v>33529</c:v>
                </c:pt>
                <c:pt idx="2482">
                  <c:v>33530</c:v>
                </c:pt>
                <c:pt idx="2483">
                  <c:v>33531</c:v>
                </c:pt>
                <c:pt idx="2484">
                  <c:v>33532</c:v>
                </c:pt>
                <c:pt idx="2485">
                  <c:v>33533</c:v>
                </c:pt>
                <c:pt idx="2486">
                  <c:v>33534</c:v>
                </c:pt>
                <c:pt idx="2487">
                  <c:v>33535</c:v>
                </c:pt>
                <c:pt idx="2488">
                  <c:v>33536</c:v>
                </c:pt>
                <c:pt idx="2489">
                  <c:v>33537</c:v>
                </c:pt>
                <c:pt idx="2490">
                  <c:v>33538</c:v>
                </c:pt>
                <c:pt idx="2491">
                  <c:v>33539</c:v>
                </c:pt>
                <c:pt idx="2492">
                  <c:v>33540</c:v>
                </c:pt>
                <c:pt idx="2493">
                  <c:v>33541</c:v>
                </c:pt>
                <c:pt idx="2494">
                  <c:v>33542</c:v>
                </c:pt>
                <c:pt idx="2495">
                  <c:v>33543</c:v>
                </c:pt>
                <c:pt idx="2496">
                  <c:v>33544</c:v>
                </c:pt>
                <c:pt idx="2497">
                  <c:v>33545</c:v>
                </c:pt>
                <c:pt idx="2498">
                  <c:v>33546</c:v>
                </c:pt>
                <c:pt idx="2499">
                  <c:v>33547</c:v>
                </c:pt>
                <c:pt idx="2500">
                  <c:v>33548</c:v>
                </c:pt>
                <c:pt idx="2501">
                  <c:v>33549</c:v>
                </c:pt>
                <c:pt idx="2502">
                  <c:v>33550</c:v>
                </c:pt>
                <c:pt idx="2503">
                  <c:v>33551</c:v>
                </c:pt>
                <c:pt idx="2504">
                  <c:v>33552</c:v>
                </c:pt>
                <c:pt idx="2505">
                  <c:v>33553</c:v>
                </c:pt>
                <c:pt idx="2506">
                  <c:v>33554</c:v>
                </c:pt>
                <c:pt idx="2507">
                  <c:v>33555</c:v>
                </c:pt>
                <c:pt idx="2508">
                  <c:v>33556</c:v>
                </c:pt>
                <c:pt idx="2509">
                  <c:v>33557</c:v>
                </c:pt>
                <c:pt idx="2510">
                  <c:v>33558</c:v>
                </c:pt>
                <c:pt idx="2511">
                  <c:v>33559</c:v>
                </c:pt>
                <c:pt idx="2512">
                  <c:v>33560</c:v>
                </c:pt>
                <c:pt idx="2513">
                  <c:v>33561</c:v>
                </c:pt>
                <c:pt idx="2514">
                  <c:v>33562</c:v>
                </c:pt>
                <c:pt idx="2515">
                  <c:v>33563</c:v>
                </c:pt>
                <c:pt idx="2516">
                  <c:v>33564</c:v>
                </c:pt>
                <c:pt idx="2517">
                  <c:v>33565</c:v>
                </c:pt>
                <c:pt idx="2518">
                  <c:v>33566</c:v>
                </c:pt>
                <c:pt idx="2519">
                  <c:v>33567</c:v>
                </c:pt>
                <c:pt idx="2520">
                  <c:v>33568</c:v>
                </c:pt>
                <c:pt idx="2521">
                  <c:v>33569</c:v>
                </c:pt>
                <c:pt idx="2522">
                  <c:v>33570</c:v>
                </c:pt>
                <c:pt idx="2523">
                  <c:v>33571</c:v>
                </c:pt>
                <c:pt idx="2524">
                  <c:v>33572</c:v>
                </c:pt>
                <c:pt idx="2525">
                  <c:v>33573</c:v>
                </c:pt>
                <c:pt idx="2526">
                  <c:v>33574</c:v>
                </c:pt>
                <c:pt idx="2527">
                  <c:v>33575</c:v>
                </c:pt>
                <c:pt idx="2528">
                  <c:v>33576</c:v>
                </c:pt>
                <c:pt idx="2529">
                  <c:v>33577</c:v>
                </c:pt>
                <c:pt idx="2530">
                  <c:v>33578</c:v>
                </c:pt>
                <c:pt idx="2531">
                  <c:v>33579</c:v>
                </c:pt>
                <c:pt idx="2532">
                  <c:v>33580</c:v>
                </c:pt>
                <c:pt idx="2533">
                  <c:v>33581</c:v>
                </c:pt>
                <c:pt idx="2534">
                  <c:v>33582</c:v>
                </c:pt>
                <c:pt idx="2535">
                  <c:v>33583</c:v>
                </c:pt>
                <c:pt idx="2536">
                  <c:v>33584</c:v>
                </c:pt>
                <c:pt idx="2537">
                  <c:v>33585</c:v>
                </c:pt>
                <c:pt idx="2538">
                  <c:v>33586</c:v>
                </c:pt>
                <c:pt idx="2539">
                  <c:v>33587</c:v>
                </c:pt>
                <c:pt idx="2540">
                  <c:v>33588</c:v>
                </c:pt>
                <c:pt idx="2541">
                  <c:v>33589</c:v>
                </c:pt>
                <c:pt idx="2542">
                  <c:v>33590</c:v>
                </c:pt>
                <c:pt idx="2543">
                  <c:v>33591</c:v>
                </c:pt>
                <c:pt idx="2544">
                  <c:v>33592</c:v>
                </c:pt>
                <c:pt idx="2545">
                  <c:v>33593</c:v>
                </c:pt>
                <c:pt idx="2546">
                  <c:v>33594</c:v>
                </c:pt>
                <c:pt idx="2547">
                  <c:v>33595</c:v>
                </c:pt>
                <c:pt idx="2548">
                  <c:v>33596</c:v>
                </c:pt>
                <c:pt idx="2549">
                  <c:v>33597</c:v>
                </c:pt>
                <c:pt idx="2550">
                  <c:v>33598</c:v>
                </c:pt>
                <c:pt idx="2551">
                  <c:v>33599</c:v>
                </c:pt>
                <c:pt idx="2552">
                  <c:v>33600</c:v>
                </c:pt>
                <c:pt idx="2553">
                  <c:v>33601</c:v>
                </c:pt>
                <c:pt idx="2554">
                  <c:v>33602</c:v>
                </c:pt>
                <c:pt idx="2555">
                  <c:v>33603</c:v>
                </c:pt>
              </c:numCache>
            </c:numRef>
          </c:cat>
          <c:val>
            <c:numRef>
              <c:f>CAWM!$V$3:$V$2559</c:f>
              <c:numCache>
                <c:formatCode>#,##0.000</c:formatCode>
                <c:ptCount val="2557"/>
                <c:pt idx="0">
                  <c:v>1.064630378535306E-6</c:v>
                </c:pt>
                <c:pt idx="1">
                  <c:v>1.0275053466706052E-3</c:v>
                </c:pt>
                <c:pt idx="2">
                  <c:v>2.7826503095303916E-3</c:v>
                </c:pt>
                <c:pt idx="3">
                  <c:v>7.8987206504980562E-3</c:v>
                </c:pt>
                <c:pt idx="4">
                  <c:v>2.5489072053899477E-2</c:v>
                </c:pt>
                <c:pt idx="5">
                  <c:v>4.558625492928281E-2</c:v>
                </c:pt>
                <c:pt idx="6">
                  <c:v>6.6422389015350608E-2</c:v>
                </c:pt>
                <c:pt idx="7">
                  <c:v>8.743786856093072E-2</c:v>
                </c:pt>
                <c:pt idx="8">
                  <c:v>0.10995623775007859</c:v>
                </c:pt>
                <c:pt idx="9">
                  <c:v>0.13501617912156394</c:v>
                </c:pt>
                <c:pt idx="10">
                  <c:v>0.29132119243436155</c:v>
                </c:pt>
                <c:pt idx="11">
                  <c:v>1.7881603210605286</c:v>
                </c:pt>
                <c:pt idx="12">
                  <c:v>2.1544797229549397</c:v>
                </c:pt>
                <c:pt idx="13">
                  <c:v>2.503167762637414</c:v>
                </c:pt>
                <c:pt idx="14">
                  <c:v>3.035185206387395</c:v>
                </c:pt>
                <c:pt idx="15">
                  <c:v>3.326934922403626</c:v>
                </c:pt>
                <c:pt idx="16">
                  <c:v>3.7024046354888349</c:v>
                </c:pt>
                <c:pt idx="17">
                  <c:v>4.8051819113045031</c:v>
                </c:pt>
                <c:pt idx="18">
                  <c:v>5.8330445568592006</c:v>
                </c:pt>
                <c:pt idx="19">
                  <c:v>6.2614298493186382</c:v>
                </c:pt>
                <c:pt idx="20">
                  <c:v>6.3681541326513722</c:v>
                </c:pt>
                <c:pt idx="21">
                  <c:v>6.7504941691860534</c:v>
                </c:pt>
                <c:pt idx="22">
                  <c:v>7.3597953915414625</c:v>
                </c:pt>
                <c:pt idx="23">
                  <c:v>8.9435526961764449</c:v>
                </c:pt>
                <c:pt idx="24">
                  <c:v>12.53233190835576</c:v>
                </c:pt>
                <c:pt idx="25">
                  <c:v>11.929524495626451</c:v>
                </c:pt>
                <c:pt idx="26">
                  <c:v>12.278812036863989</c:v>
                </c:pt>
                <c:pt idx="27">
                  <c:v>11.724629957793285</c:v>
                </c:pt>
                <c:pt idx="28">
                  <c:v>12.256520165049919</c:v>
                </c:pt>
                <c:pt idx="29">
                  <c:v>12.087419424583484</c:v>
                </c:pt>
                <c:pt idx="30">
                  <c:v>11.58276491635328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16.823641534684558</c:v>
                </c:pt>
                <c:pt idx="60">
                  <c:v>15.7175994117942</c:v>
                </c:pt>
                <c:pt idx="61">
                  <c:v>23.698111341895149</c:v>
                </c:pt>
                <c:pt idx="62">
                  <c:v>32.192836342836507</c:v>
                </c:pt>
                <c:pt idx="63">
                  <c:v>27.434713509282854</c:v>
                </c:pt>
                <c:pt idx="64">
                  <c:v>30.505646006580161</c:v>
                </c:pt>
                <c:pt idx="65">
                  <c:v>32.107120072865676</c:v>
                </c:pt>
                <c:pt idx="66">
                  <c:v>27.606331454956035</c:v>
                </c:pt>
                <c:pt idx="67">
                  <c:v>24.140704151797067</c:v>
                </c:pt>
                <c:pt idx="68">
                  <c:v>21.481028217288586</c:v>
                </c:pt>
                <c:pt idx="69">
                  <c:v>19.368634983788301</c:v>
                </c:pt>
                <c:pt idx="70">
                  <c:v>17.683842329309361</c:v>
                </c:pt>
                <c:pt idx="71">
                  <c:v>16.285302577414484</c:v>
                </c:pt>
                <c:pt idx="72">
                  <c:v>15.149931266094541</c:v>
                </c:pt>
                <c:pt idx="73">
                  <c:v>14.527050683912433</c:v>
                </c:pt>
                <c:pt idx="74">
                  <c:v>13.659320671229043</c:v>
                </c:pt>
                <c:pt idx="75">
                  <c:v>12.887244697229018</c:v>
                </c:pt>
                <c:pt idx="76">
                  <c:v>12.195030015557629</c:v>
                </c:pt>
                <c:pt idx="77">
                  <c:v>14.869738086929841</c:v>
                </c:pt>
                <c:pt idx="78">
                  <c:v>16.067425384867423</c:v>
                </c:pt>
                <c:pt idx="79">
                  <c:v>15.914713461051692</c:v>
                </c:pt>
                <c:pt idx="80">
                  <c:v>14.801831009405204</c:v>
                </c:pt>
                <c:pt idx="81">
                  <c:v>17.252836695705888</c:v>
                </c:pt>
                <c:pt idx="82">
                  <c:v>35.009099292041533</c:v>
                </c:pt>
                <c:pt idx="83">
                  <c:v>62.922838469332888</c:v>
                </c:pt>
                <c:pt idx="84">
                  <c:v>51.820640018628296</c:v>
                </c:pt>
                <c:pt idx="85">
                  <c:v>45.255720463110848</c:v>
                </c:pt>
                <c:pt idx="86">
                  <c:v>57.457308192351675</c:v>
                </c:pt>
                <c:pt idx="87">
                  <c:v>44.882911863730122</c:v>
                </c:pt>
                <c:pt idx="88">
                  <c:v>73.018314980198838</c:v>
                </c:pt>
                <c:pt idx="89">
                  <c:v>70.050807373532038</c:v>
                </c:pt>
                <c:pt idx="90">
                  <c:v>53.095680146173422</c:v>
                </c:pt>
                <c:pt idx="91">
                  <c:v>58.051963234730366</c:v>
                </c:pt>
                <c:pt idx="92">
                  <c:v>71.572420549776083</c:v>
                </c:pt>
                <c:pt idx="93">
                  <c:v>74.011106406853358</c:v>
                </c:pt>
                <c:pt idx="94">
                  <c:v>59.766890763816193</c:v>
                </c:pt>
                <c:pt idx="95">
                  <c:v>52.444561068335297</c:v>
                </c:pt>
                <c:pt idx="96">
                  <c:v>45.022181677802621</c:v>
                </c:pt>
                <c:pt idx="97">
                  <c:v>73.834873295652272</c:v>
                </c:pt>
                <c:pt idx="98">
                  <c:v>124.38785566158442</c:v>
                </c:pt>
                <c:pt idx="99">
                  <c:v>279.43037612604729</c:v>
                </c:pt>
                <c:pt idx="100">
                  <c:v>262.54040508043454</c:v>
                </c:pt>
                <c:pt idx="101">
                  <c:v>322.84241532623867</c:v>
                </c:pt>
                <c:pt idx="102">
                  <c:v>196.65220254243286</c:v>
                </c:pt>
                <c:pt idx="103">
                  <c:v>224.57958391890887</c:v>
                </c:pt>
                <c:pt idx="104">
                  <c:v>126.27071346712296</c:v>
                </c:pt>
                <c:pt idx="105">
                  <c:v>90.241760604680664</c:v>
                </c:pt>
                <c:pt idx="106">
                  <c:v>66.529771991112312</c:v>
                </c:pt>
                <c:pt idx="107">
                  <c:v>51.68080796890338</c:v>
                </c:pt>
                <c:pt idx="108">
                  <c:v>42.263982596564269</c:v>
                </c:pt>
                <c:pt idx="109">
                  <c:v>35.914803508148353</c:v>
                </c:pt>
                <c:pt idx="110">
                  <c:v>31.398235905549697</c:v>
                </c:pt>
                <c:pt idx="111">
                  <c:v>28.04221655886084</c:v>
                </c:pt>
                <c:pt idx="112">
                  <c:v>25.500498706832364</c:v>
                </c:pt>
                <c:pt idx="113">
                  <c:v>23.554971218191596</c:v>
                </c:pt>
                <c:pt idx="114">
                  <c:v>24.285523954537688</c:v>
                </c:pt>
                <c:pt idx="115">
                  <c:v>40.397963775098127</c:v>
                </c:pt>
                <c:pt idx="116">
                  <c:v>52.547731504484645</c:v>
                </c:pt>
                <c:pt idx="117">
                  <c:v>83.157502204298169</c:v>
                </c:pt>
                <c:pt idx="118">
                  <c:v>153.4768137582912</c:v>
                </c:pt>
                <c:pt idx="119">
                  <c:v>138.77580201460231</c:v>
                </c:pt>
                <c:pt idx="120">
                  <c:v>96.616416187634385</c:v>
                </c:pt>
                <c:pt idx="121">
                  <c:v>99.635207096784796</c:v>
                </c:pt>
                <c:pt idx="122">
                  <c:v>93.00308523154898</c:v>
                </c:pt>
                <c:pt idx="123">
                  <c:v>69.675319703701689</c:v>
                </c:pt>
                <c:pt idx="124">
                  <c:v>55.847009776815462</c:v>
                </c:pt>
                <c:pt idx="125">
                  <c:v>53.913646751741695</c:v>
                </c:pt>
                <c:pt idx="126">
                  <c:v>43.425391860334599</c:v>
                </c:pt>
                <c:pt idx="127">
                  <c:v>38.718320586271517</c:v>
                </c:pt>
                <c:pt idx="128">
                  <c:v>37.133879310724559</c:v>
                </c:pt>
                <c:pt idx="129">
                  <c:v>32.042080891271738</c:v>
                </c:pt>
                <c:pt idx="130">
                  <c:v>28.284495155240972</c:v>
                </c:pt>
                <c:pt idx="131">
                  <c:v>25.428558193554363</c:v>
                </c:pt>
                <c:pt idx="132">
                  <c:v>23.19274397789269</c:v>
                </c:pt>
                <c:pt idx="133">
                  <c:v>21.38878141190796</c:v>
                </c:pt>
                <c:pt idx="134">
                  <c:v>19.897617913246993</c:v>
                </c:pt>
                <c:pt idx="135">
                  <c:v>18.627743937033987</c:v>
                </c:pt>
                <c:pt idx="136">
                  <c:v>17.534318403453049</c:v>
                </c:pt>
                <c:pt idx="137">
                  <c:v>16.592403815907449</c:v>
                </c:pt>
                <c:pt idx="138">
                  <c:v>15.740369278484597</c:v>
                </c:pt>
                <c:pt idx="139">
                  <c:v>14.968198019163507</c:v>
                </c:pt>
                <c:pt idx="140">
                  <c:v>14.256490170857452</c:v>
                </c:pt>
                <c:pt idx="141">
                  <c:v>13.61268444289567</c:v>
                </c:pt>
                <c:pt idx="142">
                  <c:v>13.041199656852108</c:v>
                </c:pt>
                <c:pt idx="143">
                  <c:v>12.527456840534759</c:v>
                </c:pt>
                <c:pt idx="144">
                  <c:v>12.026982889628142</c:v>
                </c:pt>
                <c:pt idx="145">
                  <c:v>11.52995047306718</c:v>
                </c:pt>
                <c:pt idx="146">
                  <c:v>11.036596502257096</c:v>
                </c:pt>
                <c:pt idx="147">
                  <c:v>10.551676060273829</c:v>
                </c:pt>
                <c:pt idx="148">
                  <c:v>10.072924002453275</c:v>
                </c:pt>
                <c:pt idx="149">
                  <c:v>9.5991482659552698</c:v>
                </c:pt>
                <c:pt idx="150">
                  <c:v>9.1545568960006545</c:v>
                </c:pt>
                <c:pt idx="151">
                  <c:v>8.7137931419444339</c:v>
                </c:pt>
                <c:pt idx="152">
                  <c:v>8.2915393506117816</c:v>
                </c:pt>
                <c:pt idx="153">
                  <c:v>7.8783374503024213</c:v>
                </c:pt>
                <c:pt idx="154">
                  <c:v>7.5057849903819172</c:v>
                </c:pt>
                <c:pt idx="155">
                  <c:v>7.1420317211940967</c:v>
                </c:pt>
                <c:pt idx="156">
                  <c:v>6.7914395690567071</c:v>
                </c:pt>
                <c:pt idx="157">
                  <c:v>6.4505496879933482</c:v>
                </c:pt>
                <c:pt idx="158">
                  <c:v>6.1093081309519555</c:v>
                </c:pt>
                <c:pt idx="159">
                  <c:v>5.775595868464749</c:v>
                </c:pt>
                <c:pt idx="160">
                  <c:v>5.4630004725819887</c:v>
                </c:pt>
                <c:pt idx="161">
                  <c:v>5.1688796840489246</c:v>
                </c:pt>
                <c:pt idx="162">
                  <c:v>4.9081532747278693</c:v>
                </c:pt>
                <c:pt idx="163">
                  <c:v>4.6605987094771528</c:v>
                </c:pt>
                <c:pt idx="164">
                  <c:v>4.4077040218427568</c:v>
                </c:pt>
                <c:pt idx="165">
                  <c:v>4.1566813183452984</c:v>
                </c:pt>
                <c:pt idx="166">
                  <c:v>3.9112530420617233</c:v>
                </c:pt>
                <c:pt idx="167">
                  <c:v>3.6740204771614748</c:v>
                </c:pt>
                <c:pt idx="168">
                  <c:v>3.4464710339977884</c:v>
                </c:pt>
                <c:pt idx="169">
                  <c:v>3.2337528994339868</c:v>
                </c:pt>
                <c:pt idx="170">
                  <c:v>3.0527215548411388</c:v>
                </c:pt>
                <c:pt idx="171">
                  <c:v>2.8861604258066973</c:v>
                </c:pt>
                <c:pt idx="172">
                  <c:v>2.7273164975537729</c:v>
                </c:pt>
                <c:pt idx="173">
                  <c:v>2.5772323435682289</c:v>
                </c:pt>
                <c:pt idx="174">
                  <c:v>2.4306817192787284</c:v>
                </c:pt>
                <c:pt idx="175">
                  <c:v>2.2869173938077147</c:v>
                </c:pt>
                <c:pt idx="176">
                  <c:v>2.1485579472586158</c:v>
                </c:pt>
                <c:pt idx="177">
                  <c:v>2.0161709496568649</c:v>
                </c:pt>
                <c:pt idx="178">
                  <c:v>1.8910710371264594</c:v>
                </c:pt>
                <c:pt idx="179">
                  <c:v>1.7726805352603208</c:v>
                </c:pt>
                <c:pt idx="180">
                  <c:v>1.6616702272997379</c:v>
                </c:pt>
                <c:pt idx="181">
                  <c:v>1.5574590137358226</c:v>
                </c:pt>
                <c:pt idx="182">
                  <c:v>1.4610524668091296</c:v>
                </c:pt>
                <c:pt idx="183">
                  <c:v>1.3713697017814965</c:v>
                </c:pt>
                <c:pt idx="184">
                  <c:v>1.2885753071030643</c:v>
                </c:pt>
                <c:pt idx="185">
                  <c:v>1.2116658025794367</c:v>
                </c:pt>
                <c:pt idx="186">
                  <c:v>1.1402987158506654</c:v>
                </c:pt>
                <c:pt idx="187">
                  <c:v>1.0748226415984643</c:v>
                </c:pt>
                <c:pt idx="188">
                  <c:v>1.0141224312854233</c:v>
                </c:pt>
                <c:pt idx="189">
                  <c:v>0.95798121559984184</c:v>
                </c:pt>
                <c:pt idx="190">
                  <c:v>0.90576425512414938</c:v>
                </c:pt>
                <c:pt idx="191">
                  <c:v>0.85724629720321732</c:v>
                </c:pt>
                <c:pt idx="192">
                  <c:v>0.81211719901770218</c:v>
                </c:pt>
                <c:pt idx="193">
                  <c:v>0.77020564187126339</c:v>
                </c:pt>
                <c:pt idx="194">
                  <c:v>0.73120601126214368</c:v>
                </c:pt>
                <c:pt idx="195">
                  <c:v>0.69487055014636445</c:v>
                </c:pt>
                <c:pt idx="196">
                  <c:v>0.66106705295845569</c:v>
                </c:pt>
                <c:pt idx="197">
                  <c:v>0.63260893790869188</c:v>
                </c:pt>
                <c:pt idx="198">
                  <c:v>0.605595967233025</c:v>
                </c:pt>
                <c:pt idx="199">
                  <c:v>0.58006118315994348</c:v>
                </c:pt>
                <c:pt idx="200">
                  <c:v>0.55557208537934066</c:v>
                </c:pt>
                <c:pt idx="201">
                  <c:v>0.5321790954227501</c:v>
                </c:pt>
                <c:pt idx="202">
                  <c:v>0.5099133913039462</c:v>
                </c:pt>
                <c:pt idx="203">
                  <c:v>0.48872743617922132</c:v>
                </c:pt>
                <c:pt idx="204">
                  <c:v>0.46858316019008656</c:v>
                </c:pt>
                <c:pt idx="205">
                  <c:v>0.44952822763225747</c:v>
                </c:pt>
                <c:pt idx="206">
                  <c:v>0.43141969274626918</c:v>
                </c:pt>
                <c:pt idx="207">
                  <c:v>0.41422236749083602</c:v>
                </c:pt>
                <c:pt idx="208">
                  <c:v>0.39791299464916047</c:v>
                </c:pt>
                <c:pt idx="209">
                  <c:v>0.38244608077887926</c:v>
                </c:pt>
                <c:pt idx="210">
                  <c:v>0.36777380659693354</c:v>
                </c:pt>
                <c:pt idx="211">
                  <c:v>0.35385474776423093</c:v>
                </c:pt>
                <c:pt idx="212">
                  <c:v>0.34064078062833331</c:v>
                </c:pt>
                <c:pt idx="213">
                  <c:v>0.32809578291805036</c:v>
                </c:pt>
                <c:pt idx="214">
                  <c:v>0.31618731202749878</c:v>
                </c:pt>
                <c:pt idx="215">
                  <c:v>0.30487081474403932</c:v>
                </c:pt>
                <c:pt idx="216">
                  <c:v>0.29411059831983888</c:v>
                </c:pt>
                <c:pt idx="217">
                  <c:v>0.28387451588378398</c:v>
                </c:pt>
                <c:pt idx="218">
                  <c:v>0.27413013935966057</c:v>
                </c:pt>
                <c:pt idx="219">
                  <c:v>0.26484760289403264</c:v>
                </c:pt>
                <c:pt idx="220">
                  <c:v>0.25600018731365992</c:v>
                </c:pt>
                <c:pt idx="221">
                  <c:v>0.24756260612579192</c:v>
                </c:pt>
                <c:pt idx="222">
                  <c:v>0.2395112943368749</c:v>
                </c:pt>
                <c:pt idx="223">
                  <c:v>0.23182408912237271</c:v>
                </c:pt>
                <c:pt idx="224">
                  <c:v>0.22448029075161377</c:v>
                </c:pt>
                <c:pt idx="225">
                  <c:v>0.21746053458844211</c:v>
                </c:pt>
                <c:pt idx="226">
                  <c:v>0.21074672118678253</c:v>
                </c:pt>
                <c:pt idx="227">
                  <c:v>0.20432193199784926</c:v>
                </c:pt>
                <c:pt idx="228">
                  <c:v>0.19817035830261556</c:v>
                </c:pt>
                <c:pt idx="229">
                  <c:v>0.19227720212281088</c:v>
                </c:pt>
                <c:pt idx="230">
                  <c:v>0.18662863064654742</c:v>
                </c:pt>
                <c:pt idx="231">
                  <c:v>0.18121169827029338</c:v>
                </c:pt>
                <c:pt idx="232">
                  <c:v>0.17601428187096615</c:v>
                </c:pt>
                <c:pt idx="233">
                  <c:v>0.17102502292121693</c:v>
                </c:pt>
                <c:pt idx="234">
                  <c:v>0.16623327206254754</c:v>
                </c:pt>
                <c:pt idx="235">
                  <c:v>0.16162904283926233</c:v>
                </c:pt>
                <c:pt idx="236">
                  <c:v>0.15720294982241681</c:v>
                </c:pt>
                <c:pt idx="237">
                  <c:v>0.15294618183591577</c:v>
                </c:pt>
                <c:pt idx="238">
                  <c:v>0.14885045555450244</c:v>
                </c:pt>
                <c:pt idx="239">
                  <c:v>0.14490797910934333</c:v>
                </c:pt>
                <c:pt idx="240">
                  <c:v>0.14111141784496728</c:v>
                </c:pt>
                <c:pt idx="241">
                  <c:v>0.13745386301917245</c:v>
                </c:pt>
                <c:pt idx="242">
                  <c:v>0.13392880283063036</c:v>
                </c:pt>
                <c:pt idx="243">
                  <c:v>0.13053009557237491</c:v>
                </c:pt>
                <c:pt idx="244">
                  <c:v>0.12725194557033681</c:v>
                </c:pt>
                <c:pt idx="245">
                  <c:v>0.1240888799293977</c:v>
                </c:pt>
                <c:pt idx="246">
                  <c:v>0.12103572748598521</c:v>
                </c:pt>
                <c:pt idx="247">
                  <c:v>0.11808759931663966</c:v>
                </c:pt>
                <c:pt idx="248">
                  <c:v>0.11523987067844894</c:v>
                </c:pt>
                <c:pt idx="249">
                  <c:v>0.11248816426496906</c:v>
                </c:pt>
                <c:pt idx="250">
                  <c:v>0.10982833467499309</c:v>
                </c:pt>
                <c:pt idx="251">
                  <c:v>0.10725645399373962</c:v>
                </c:pt>
                <c:pt idx="252">
                  <c:v>0.10476879839944944</c:v>
                </c:pt>
                <c:pt idx="253">
                  <c:v>0.10236183571365633</c:v>
                </c:pt>
                <c:pt idx="254">
                  <c:v>0.10003221382076241</c:v>
                </c:pt>
                <c:pt idx="255">
                  <c:v>9.7776749889428E-2</c:v>
                </c:pt>
                <c:pt idx="256">
                  <c:v>9.5592420330802369E-2</c:v>
                </c:pt>
                <c:pt idx="257">
                  <c:v>9.3476351442706829E-2</c:v>
                </c:pt>
                <c:pt idx="258">
                  <c:v>9.1425810681143957E-2</c:v>
                </c:pt>
                <c:pt idx="259">
                  <c:v>8.9438198515035927E-2</c:v>
                </c:pt>
                <c:pt idx="260">
                  <c:v>8.7511040819749725E-2</c:v>
                </c:pt>
                <c:pt idx="261">
                  <c:v>8.5641981768960748E-2</c:v>
                </c:pt>
                <c:pt idx="262">
                  <c:v>8.382877718886253E-2</c:v>
                </c:pt>
                <c:pt idx="263">
                  <c:v>8.2069288340108584E-2</c:v>
                </c:pt>
                <c:pt idx="264">
                  <c:v>8.0361476096909371E-2</c:v>
                </c:pt>
                <c:pt idx="265">
                  <c:v>7.8703395494649026E-2</c:v>
                </c:pt>
                <c:pt idx="266">
                  <c:v>7.709319061958067E-2</c:v>
                </c:pt>
                <c:pt idx="267">
                  <c:v>7.5529089816919665E-2</c:v>
                </c:pt>
                <c:pt idx="268">
                  <c:v>7.4009401194429489E-2</c:v>
                </c:pt>
                <c:pt idx="269">
                  <c:v>7.2532508401296769E-2</c:v>
                </c:pt>
                <c:pt idx="270">
                  <c:v>7.1096866663242428E-2</c:v>
                </c:pt>
                <c:pt idx="271">
                  <c:v>6.9700999056354337E-2</c:v>
                </c:pt>
                <c:pt idx="272">
                  <c:v>6.8343493003450426E-2</c:v>
                </c:pt>
                <c:pt idx="273">
                  <c:v>6.7022996978003124E-2</c:v>
                </c:pt>
                <c:pt idx="274">
                  <c:v>6.5738217401774518E-2</c:v>
                </c:pt>
                <c:pt idx="275">
                  <c:v>6.4487915723334857E-2</c:v>
                </c:pt>
                <c:pt idx="276">
                  <c:v>6.3270905665583577E-2</c:v>
                </c:pt>
                <c:pt idx="277">
                  <c:v>6.2086050631259888E-2</c:v>
                </c:pt>
                <c:pt idx="278">
                  <c:v>6.0932261256223724E-2</c:v>
                </c:pt>
                <c:pt idx="279">
                  <c:v>5.9808493101022417E-2</c:v>
                </c:pt>
                <c:pt idx="280">
                  <c:v>5.871374447193977E-2</c:v>
                </c:pt>
                <c:pt idx="281">
                  <c:v>5.7647054363338779E-2</c:v>
                </c:pt>
                <c:pt idx="282">
                  <c:v>5.6607500513691997E-2</c:v>
                </c:pt>
                <c:pt idx="283">
                  <c:v>5.5594197568219691E-2</c:v>
                </c:pt>
                <c:pt idx="284">
                  <c:v>5.4606295341545361E-2</c:v>
                </c:pt>
                <c:pt idx="285">
                  <c:v>5.3642977174233643E-2</c:v>
                </c:pt>
                <c:pt idx="286">
                  <c:v>5.2703458377491796E-2</c:v>
                </c:pt>
                <c:pt idx="287">
                  <c:v>5.1786984760703515E-2</c:v>
                </c:pt>
                <c:pt idx="288">
                  <c:v>5.0892831236821624E-2</c:v>
                </c:pt>
                <c:pt idx="289">
                  <c:v>5.0020300500979796E-2</c:v>
                </c:pt>
                <c:pt idx="290">
                  <c:v>4.9168721777988748E-2</c:v>
                </c:pt>
                <c:pt idx="291">
                  <c:v>4.8337449634668836E-2</c:v>
                </c:pt>
                <c:pt idx="292">
                  <c:v>4.7525862853234617E-2</c:v>
                </c:pt>
                <c:pt idx="293">
                  <c:v>4.6733363362193352E-2</c:v>
                </c:pt>
                <c:pt idx="294">
                  <c:v>4.5959375221446323E-2</c:v>
                </c:pt>
                <c:pt idx="295">
                  <c:v>4.5203343658495418E-2</c:v>
                </c:pt>
                <c:pt idx="296">
                  <c:v>4.4464734152850939E-2</c:v>
                </c:pt>
                <c:pt idx="297">
                  <c:v>4.3743031565925218E-2</c:v>
                </c:pt>
                <c:pt idx="298">
                  <c:v>4.3037739313860783E-2</c:v>
                </c:pt>
                <c:pt idx="299">
                  <c:v>4.2348378580905961E-2</c:v>
                </c:pt>
                <c:pt idx="300">
                  <c:v>4.1674487571095424E-2</c:v>
                </c:pt>
                <c:pt idx="301">
                  <c:v>4.1015620796131649E-2</c:v>
                </c:pt>
                <c:pt idx="302">
                  <c:v>4.037134839749263E-2</c:v>
                </c:pt>
                <c:pt idx="303">
                  <c:v>3.974125550091092E-2</c:v>
                </c:pt>
                <c:pt idx="304">
                  <c:v>3.9124941601478141E-2</c:v>
                </c:pt>
                <c:pt idx="305">
                  <c:v>3.8522019977739082E-2</c:v>
                </c:pt>
                <c:pt idx="306">
                  <c:v>3.7932117133231129E-2</c:v>
                </c:pt>
                <c:pt idx="307">
                  <c:v>3.7354872264020372E-2</c:v>
                </c:pt>
                <c:pt idx="308">
                  <c:v>3.6789936750867738E-2</c:v>
                </c:pt>
                <c:pt idx="309">
                  <c:v>3.6236973674741525E-2</c:v>
                </c:pt>
                <c:pt idx="310">
                  <c:v>3.5695657354464019E-2</c:v>
                </c:pt>
                <c:pt idx="311">
                  <c:v>3.5165672905352004E-2</c:v>
                </c:pt>
                <c:pt idx="312">
                  <c:v>3.4646715817775606E-2</c:v>
                </c:pt>
                <c:pt idx="313">
                  <c:v>3.4138537737836101E-2</c:v>
                </c:pt>
                <c:pt idx="314">
                  <c:v>3.4021406914381019E-2</c:v>
                </c:pt>
                <c:pt idx="315">
                  <c:v>3.3783365304696319E-2</c:v>
                </c:pt>
                <c:pt idx="316">
                  <c:v>3.3469358180105102E-2</c:v>
                </c:pt>
                <c:pt idx="317">
                  <c:v>3.3104895440224907E-2</c:v>
                </c:pt>
                <c:pt idx="318">
                  <c:v>3.271006611910441E-2</c:v>
                </c:pt>
                <c:pt idx="319">
                  <c:v>3.2297638413412141E-2</c:v>
                </c:pt>
                <c:pt idx="320">
                  <c:v>3.1875055633894971E-2</c:v>
                </c:pt>
                <c:pt idx="321">
                  <c:v>3.1448508712824882E-2</c:v>
                </c:pt>
                <c:pt idx="322">
                  <c:v>3.1022477994306297E-2</c:v>
                </c:pt>
                <c:pt idx="323">
                  <c:v>3.0599432356504103E-2</c:v>
                </c:pt>
                <c:pt idx="324">
                  <c:v>3.0180846827522017E-2</c:v>
                </c:pt>
                <c:pt idx="325">
                  <c:v>2.9768592335633927E-2</c:v>
                </c:pt>
                <c:pt idx="326">
                  <c:v>2.9362272681439858E-2</c:v>
                </c:pt>
                <c:pt idx="327">
                  <c:v>2.8962406466285451E-2</c:v>
                </c:pt>
                <c:pt idx="328">
                  <c:v>2.8569293924411234E-2</c:v>
                </c:pt>
                <c:pt idx="329">
                  <c:v>2.8183061855993927E-2</c:v>
                </c:pt>
                <c:pt idx="330">
                  <c:v>2.7803748044223642E-2</c:v>
                </c:pt>
                <c:pt idx="331">
                  <c:v>2.7431319606203066E-2</c:v>
                </c:pt>
                <c:pt idx="332">
                  <c:v>2.7065725491842194E-2</c:v>
                </c:pt>
                <c:pt idx="333">
                  <c:v>2.6706873581315682E-2</c:v>
                </c:pt>
                <c:pt idx="334">
                  <c:v>2.6354601161366623E-2</c:v>
                </c:pt>
                <c:pt idx="335">
                  <c:v>2.6008779736191468E-2</c:v>
                </c:pt>
                <c:pt idx="336">
                  <c:v>2.5669287677181823E-2</c:v>
                </c:pt>
                <c:pt idx="337">
                  <c:v>2.5340506903754428E-2</c:v>
                </c:pt>
                <c:pt idx="338">
                  <c:v>2.7870401113735711E-2</c:v>
                </c:pt>
                <c:pt idx="339">
                  <c:v>3.81032765646886E-2</c:v>
                </c:pt>
                <c:pt idx="340">
                  <c:v>4.9379331595663219E-2</c:v>
                </c:pt>
                <c:pt idx="341">
                  <c:v>6.216199354912972E-2</c:v>
                </c:pt>
                <c:pt idx="342">
                  <c:v>7.5849413297362361E-2</c:v>
                </c:pt>
                <c:pt idx="343">
                  <c:v>9.2218431762184763E-2</c:v>
                </c:pt>
                <c:pt idx="344">
                  <c:v>0.11162355127092367</c:v>
                </c:pt>
                <c:pt idx="345">
                  <c:v>0.12866597073269012</c:v>
                </c:pt>
                <c:pt idx="346">
                  <c:v>0.14612128637986832</c:v>
                </c:pt>
                <c:pt idx="347">
                  <c:v>0.16724313476924918</c:v>
                </c:pt>
                <c:pt idx="348">
                  <c:v>0.19326392327542855</c:v>
                </c:pt>
                <c:pt idx="349">
                  <c:v>0.21557705329197208</c:v>
                </c:pt>
                <c:pt idx="350">
                  <c:v>0.23704616493810934</c:v>
                </c:pt>
                <c:pt idx="351">
                  <c:v>0.28755935294180435</c:v>
                </c:pt>
                <c:pt idx="352">
                  <c:v>0.35910740393753549</c:v>
                </c:pt>
                <c:pt idx="353">
                  <c:v>0.42043818450444909</c:v>
                </c:pt>
                <c:pt idx="354">
                  <c:v>0.46668931442481854</c:v>
                </c:pt>
                <c:pt idx="355">
                  <c:v>0.49993289330406243</c:v>
                </c:pt>
                <c:pt idx="356">
                  <c:v>0.59071132501970736</c:v>
                </c:pt>
                <c:pt idx="357">
                  <c:v>1.0504885073175432</c:v>
                </c:pt>
                <c:pt idx="358">
                  <c:v>1.4345165773534052</c:v>
                </c:pt>
                <c:pt idx="359">
                  <c:v>1.9054005190886774</c:v>
                </c:pt>
                <c:pt idx="360">
                  <c:v>2.1945611454824121</c:v>
                </c:pt>
                <c:pt idx="361">
                  <c:v>2.4236811048120996</c:v>
                </c:pt>
                <c:pt idx="362">
                  <c:v>2.7842365976564056</c:v>
                </c:pt>
                <c:pt idx="363">
                  <c:v>2.9802480908930078</c:v>
                </c:pt>
                <c:pt idx="364">
                  <c:v>3.1087345383253409</c:v>
                </c:pt>
                <c:pt idx="365">
                  <c:v>3.1766651482601014</c:v>
                </c:pt>
                <c:pt idx="366">
                  <c:v>3.2179680295037776</c:v>
                </c:pt>
                <c:pt idx="367">
                  <c:v>3.2121247638861328</c:v>
                </c:pt>
                <c:pt idx="368">
                  <c:v>3.1687923858072558</c:v>
                </c:pt>
                <c:pt idx="369">
                  <c:v>3.0997601965717676</c:v>
                </c:pt>
                <c:pt idx="370">
                  <c:v>3.0100644293728185</c:v>
                </c:pt>
                <c:pt idx="371">
                  <c:v>2.9269964300708682</c:v>
                </c:pt>
                <c:pt idx="372">
                  <c:v>2.8450155805547261</c:v>
                </c:pt>
                <c:pt idx="373">
                  <c:v>2.7394924880294145</c:v>
                </c:pt>
                <c:pt idx="374">
                  <c:v>2.6279691201349467</c:v>
                </c:pt>
                <c:pt idx="375">
                  <c:v>2.5038560408583992</c:v>
                </c:pt>
                <c:pt idx="376">
                  <c:v>2.3707457496419795</c:v>
                </c:pt>
                <c:pt idx="377">
                  <c:v>2.2340226943205095</c:v>
                </c:pt>
                <c:pt idx="378">
                  <c:v>2.0979059320323934</c:v>
                </c:pt>
                <c:pt idx="379">
                  <c:v>1.9657456789017871</c:v>
                </c:pt>
                <c:pt idx="380">
                  <c:v>1.8395318783546413</c:v>
                </c:pt>
                <c:pt idx="381">
                  <c:v>1.7202520976229354</c:v>
                </c:pt>
                <c:pt idx="382">
                  <c:v>1.6085581060303158</c:v>
                </c:pt>
                <c:pt idx="383">
                  <c:v>1.5046672450601577</c:v>
                </c:pt>
                <c:pt idx="384">
                  <c:v>1.4084749434817614</c:v>
                </c:pt>
                <c:pt idx="385">
                  <c:v>1.3197049588078997</c:v>
                </c:pt>
                <c:pt idx="386">
                  <c:v>1.2379445547349972</c:v>
                </c:pt>
                <c:pt idx="387">
                  <c:v>1.1627568742684542</c:v>
                </c:pt>
                <c:pt idx="388">
                  <c:v>1.0934745948409397</c:v>
                </c:pt>
                <c:pt idx="389">
                  <c:v>1.0296109089386731</c:v>
                </c:pt>
                <c:pt idx="390">
                  <c:v>0.97070718683565582</c:v>
                </c:pt>
                <c:pt idx="391">
                  <c:v>0.91636546312468592</c:v>
                </c:pt>
                <c:pt idx="392">
                  <c:v>0.86615279644605636</c:v>
                </c:pt>
                <c:pt idx="393">
                  <c:v>0.81970018828872693</c:v>
                </c:pt>
                <c:pt idx="394">
                  <c:v>0.77667152116392979</c:v>
                </c:pt>
                <c:pt idx="395">
                  <c:v>0.73674283023229148</c:v>
                </c:pt>
                <c:pt idx="396">
                  <c:v>0.70144310133922705</c:v>
                </c:pt>
                <c:pt idx="397">
                  <c:v>0.69955070321662216</c:v>
                </c:pt>
                <c:pt idx="398">
                  <c:v>0.69160164906560284</c:v>
                </c:pt>
                <c:pt idx="399">
                  <c:v>0.6809632103328519</c:v>
                </c:pt>
                <c:pt idx="400">
                  <c:v>0.68586287739830065</c:v>
                </c:pt>
                <c:pt idx="401">
                  <c:v>0.7331314162724798</c:v>
                </c:pt>
                <c:pt idx="402">
                  <c:v>0.77513167683870354</c:v>
                </c:pt>
                <c:pt idx="403">
                  <c:v>0.80885885761199727</c:v>
                </c:pt>
                <c:pt idx="404">
                  <c:v>0.83767225768541009</c:v>
                </c:pt>
                <c:pt idx="405">
                  <c:v>0.85171772044016847</c:v>
                </c:pt>
                <c:pt idx="406">
                  <c:v>0.85393428662323412</c:v>
                </c:pt>
                <c:pt idx="407">
                  <c:v>0.85461944573125093</c:v>
                </c:pt>
                <c:pt idx="408">
                  <c:v>0.85160601700617988</c:v>
                </c:pt>
                <c:pt idx="409">
                  <c:v>0.850088995443537</c:v>
                </c:pt>
                <c:pt idx="410">
                  <c:v>0.84939888132778496</c:v>
                </c:pt>
                <c:pt idx="411">
                  <c:v>0.84714732003508775</c:v>
                </c:pt>
                <c:pt idx="412">
                  <c:v>0.84310432881050623</c:v>
                </c:pt>
                <c:pt idx="413">
                  <c:v>0.83980076499741829</c:v>
                </c:pt>
                <c:pt idx="414">
                  <c:v>0.83434489798868017</c:v>
                </c:pt>
                <c:pt idx="415">
                  <c:v>0.82780020476942107</c:v>
                </c:pt>
                <c:pt idx="416">
                  <c:v>0.81374865123555384</c:v>
                </c:pt>
                <c:pt idx="417">
                  <c:v>0.79548389582988777</c:v>
                </c:pt>
                <c:pt idx="418">
                  <c:v>0.7732204388980799</c:v>
                </c:pt>
                <c:pt idx="419">
                  <c:v>0.74809766954085677</c:v>
                </c:pt>
                <c:pt idx="420">
                  <c:v>0.7232738024068921</c:v>
                </c:pt>
                <c:pt idx="421">
                  <c:v>0.7035250920292313</c:v>
                </c:pt>
                <c:pt idx="422">
                  <c:v>0.8196320786175415</c:v>
                </c:pt>
                <c:pt idx="423">
                  <c:v>0.93437698706930761</c:v>
                </c:pt>
                <c:pt idx="424">
                  <c:v>1.5021233653916037</c:v>
                </c:pt>
                <c:pt idx="425">
                  <c:v>1.752127863531199</c:v>
                </c:pt>
                <c:pt idx="426">
                  <c:v>2.3544747146619414</c:v>
                </c:pt>
                <c:pt idx="427">
                  <c:v>3.1267391106356262</c:v>
                </c:pt>
                <c:pt idx="428">
                  <c:v>4.106631024476064</c:v>
                </c:pt>
                <c:pt idx="429">
                  <c:v>4.7119286018286939</c:v>
                </c:pt>
                <c:pt idx="430">
                  <c:v>4.9371177717174337</c:v>
                </c:pt>
                <c:pt idx="431">
                  <c:v>6.990697473378308</c:v>
                </c:pt>
                <c:pt idx="432">
                  <c:v>7.8856110821690191</c:v>
                </c:pt>
                <c:pt idx="433">
                  <c:v>8.1251765263574303</c:v>
                </c:pt>
                <c:pt idx="434">
                  <c:v>8.069417668855758</c:v>
                </c:pt>
                <c:pt idx="435">
                  <c:v>8.7296829727170184</c:v>
                </c:pt>
                <c:pt idx="436">
                  <c:v>9.1676541698396861</c:v>
                </c:pt>
                <c:pt idx="437">
                  <c:v>21.103370063948212</c:v>
                </c:pt>
                <c:pt idx="438">
                  <c:v>23.184606492207767</c:v>
                </c:pt>
                <c:pt idx="439">
                  <c:v>20.938906675505926</c:v>
                </c:pt>
                <c:pt idx="440">
                  <c:v>18.8719355268233</c:v>
                </c:pt>
                <c:pt idx="441">
                  <c:v>18.063137696424963</c:v>
                </c:pt>
                <c:pt idx="442">
                  <c:v>16.584004452591795</c:v>
                </c:pt>
                <c:pt idx="443">
                  <c:v>15.323710481293785</c:v>
                </c:pt>
                <c:pt idx="444">
                  <c:v>15.483714211088227</c:v>
                </c:pt>
                <c:pt idx="445">
                  <c:v>14.426848464677271</c:v>
                </c:pt>
                <c:pt idx="446">
                  <c:v>24.510822481927715</c:v>
                </c:pt>
                <c:pt idx="447">
                  <c:v>25.00916075057523</c:v>
                </c:pt>
                <c:pt idx="448">
                  <c:v>22.059789651832737</c:v>
                </c:pt>
                <c:pt idx="449">
                  <c:v>28.158650728606386</c:v>
                </c:pt>
                <c:pt idx="450">
                  <c:v>25.391715884247898</c:v>
                </c:pt>
                <c:pt idx="451">
                  <c:v>25.412927502724557</c:v>
                </c:pt>
                <c:pt idx="452">
                  <c:v>31.471044793094332</c:v>
                </c:pt>
                <c:pt idx="453">
                  <c:v>52.732546030527459</c:v>
                </c:pt>
                <c:pt idx="454">
                  <c:v>138.21700476885545</c:v>
                </c:pt>
                <c:pt idx="455">
                  <c:v>89.064936415424071</c:v>
                </c:pt>
                <c:pt idx="456">
                  <c:v>63.84658305010533</c:v>
                </c:pt>
                <c:pt idx="457">
                  <c:v>49.092579990070448</c:v>
                </c:pt>
                <c:pt idx="458">
                  <c:v>39.659424239810612</c:v>
                </c:pt>
                <c:pt idx="459">
                  <c:v>33.211149549918382</c:v>
                </c:pt>
                <c:pt idx="460">
                  <c:v>28.587379161045199</c:v>
                </c:pt>
                <c:pt idx="461">
                  <c:v>25.176084272263736</c:v>
                </c:pt>
                <c:pt idx="462">
                  <c:v>22.994611049676177</c:v>
                </c:pt>
                <c:pt idx="463">
                  <c:v>20.916911276211547</c:v>
                </c:pt>
                <c:pt idx="464">
                  <c:v>20.830005067894277</c:v>
                </c:pt>
                <c:pt idx="465">
                  <c:v>19.166357880636166</c:v>
                </c:pt>
                <c:pt idx="466">
                  <c:v>17.793026078559599</c:v>
                </c:pt>
                <c:pt idx="467">
                  <c:v>16.64802868175823</c:v>
                </c:pt>
                <c:pt idx="468">
                  <c:v>15.707580307430392</c:v>
                </c:pt>
                <c:pt idx="469">
                  <c:v>14.920971497704462</c:v>
                </c:pt>
                <c:pt idx="470">
                  <c:v>17.854381981299024</c:v>
                </c:pt>
                <c:pt idx="471">
                  <c:v>16.638312181323723</c:v>
                </c:pt>
                <c:pt idx="472">
                  <c:v>15.624268753526589</c:v>
                </c:pt>
                <c:pt idx="473">
                  <c:v>14.751037036317031</c:v>
                </c:pt>
                <c:pt idx="474">
                  <c:v>15.640668675435634</c:v>
                </c:pt>
                <c:pt idx="475">
                  <c:v>21.27083935030269</c:v>
                </c:pt>
                <c:pt idx="476">
                  <c:v>19.253391502787469</c:v>
                </c:pt>
                <c:pt idx="477">
                  <c:v>17.642441037700355</c:v>
                </c:pt>
                <c:pt idx="478">
                  <c:v>16.352166323393686</c:v>
                </c:pt>
                <c:pt idx="479">
                  <c:v>15.275640692323915</c:v>
                </c:pt>
                <c:pt idx="480">
                  <c:v>14.334353557344706</c:v>
                </c:pt>
                <c:pt idx="481">
                  <c:v>13.518238148062608</c:v>
                </c:pt>
                <c:pt idx="482">
                  <c:v>12.773701651577193</c:v>
                </c:pt>
                <c:pt idx="483">
                  <c:v>12.105401519889403</c:v>
                </c:pt>
                <c:pt idx="484">
                  <c:v>13.835385335046009</c:v>
                </c:pt>
                <c:pt idx="485">
                  <c:v>13.015581861315777</c:v>
                </c:pt>
                <c:pt idx="486">
                  <c:v>12.273828786097363</c:v>
                </c:pt>
                <c:pt idx="487">
                  <c:v>11.61654762965939</c:v>
                </c:pt>
                <c:pt idx="488">
                  <c:v>11.003119029056796</c:v>
                </c:pt>
                <c:pt idx="489">
                  <c:v>10.439532459018739</c:v>
                </c:pt>
                <c:pt idx="490">
                  <c:v>9.9285172583052148</c:v>
                </c:pt>
                <c:pt idx="491">
                  <c:v>9.4396093518244601</c:v>
                </c:pt>
                <c:pt idx="492">
                  <c:v>8.9657625290315277</c:v>
                </c:pt>
                <c:pt idx="493">
                  <c:v>8.5006271953041583</c:v>
                </c:pt>
                <c:pt idx="494">
                  <c:v>8.0483221754169989</c:v>
                </c:pt>
                <c:pt idx="495">
                  <c:v>7.6074896248623203</c:v>
                </c:pt>
                <c:pt idx="496">
                  <c:v>7.2081227131661745</c:v>
                </c:pt>
                <c:pt idx="497">
                  <c:v>6.8185665994154689</c:v>
                </c:pt>
                <c:pt idx="498">
                  <c:v>6.4384023548825864</c:v>
                </c:pt>
                <c:pt idx="499">
                  <c:v>6.0692426516560642</c:v>
                </c:pt>
                <c:pt idx="500">
                  <c:v>5.7057914655885744</c:v>
                </c:pt>
                <c:pt idx="501">
                  <c:v>5.3525082649742766</c:v>
                </c:pt>
                <c:pt idx="502">
                  <c:v>5.0156790471162616</c:v>
                </c:pt>
                <c:pt idx="503">
                  <c:v>4.6880205513745512</c:v>
                </c:pt>
                <c:pt idx="504">
                  <c:v>4.3806597576393314</c:v>
                </c:pt>
                <c:pt idx="505">
                  <c:v>4.0848171580203347</c:v>
                </c:pt>
                <c:pt idx="506">
                  <c:v>3.8017119487990843</c:v>
                </c:pt>
                <c:pt idx="507">
                  <c:v>3.5350067112250434</c:v>
                </c:pt>
                <c:pt idx="508">
                  <c:v>3.284436280515</c:v>
                </c:pt>
                <c:pt idx="509">
                  <c:v>3.0494170457267358</c:v>
                </c:pt>
                <c:pt idx="510">
                  <c:v>2.8296330661358882</c:v>
                </c:pt>
                <c:pt idx="511">
                  <c:v>2.6315874868399978</c:v>
                </c:pt>
                <c:pt idx="512">
                  <c:v>2.4473493295542781</c:v>
                </c:pt>
                <c:pt idx="513">
                  <c:v>2.2762904385578677</c:v>
                </c:pt>
                <c:pt idx="514">
                  <c:v>2.1177330876599849</c:v>
                </c:pt>
                <c:pt idx="515">
                  <c:v>1.9712627791443316</c:v>
                </c:pt>
                <c:pt idx="516">
                  <c:v>1.8368470263642773</c:v>
                </c:pt>
                <c:pt idx="517">
                  <c:v>1.7138758061725017</c:v>
                </c:pt>
                <c:pt idx="518">
                  <c:v>1.6016369069017222</c:v>
                </c:pt>
                <c:pt idx="519">
                  <c:v>1.4981744675099271</c:v>
                </c:pt>
                <c:pt idx="520">
                  <c:v>1.4029311386552139</c:v>
                </c:pt>
                <c:pt idx="521">
                  <c:v>1.3152859769379588</c:v>
                </c:pt>
                <c:pt idx="522">
                  <c:v>1.2346073677222555</c:v>
                </c:pt>
                <c:pt idx="523">
                  <c:v>1.1603380116282089</c:v>
                </c:pt>
                <c:pt idx="524">
                  <c:v>1.0918498754156463</c:v>
                </c:pt>
                <c:pt idx="525">
                  <c:v>1.028667776264258</c:v>
                </c:pt>
                <c:pt idx="526">
                  <c:v>0.97030708885424366</c:v>
                </c:pt>
                <c:pt idx="527">
                  <c:v>0.91646747548422947</c:v>
                </c:pt>
                <c:pt idx="528">
                  <c:v>0.86749210868662485</c:v>
                </c:pt>
                <c:pt idx="529">
                  <c:v>0.84484407112830939</c:v>
                </c:pt>
                <c:pt idx="530">
                  <c:v>0.81863826541929252</c:v>
                </c:pt>
                <c:pt idx="531">
                  <c:v>0.790592083650837</c:v>
                </c:pt>
                <c:pt idx="532">
                  <c:v>0.76142589115315351</c:v>
                </c:pt>
                <c:pt idx="533">
                  <c:v>0.73168037397373797</c:v>
                </c:pt>
                <c:pt idx="534">
                  <c:v>0.70189671898342765</c:v>
                </c:pt>
                <c:pt idx="535">
                  <c:v>0.67253017271891891</c:v>
                </c:pt>
                <c:pt idx="536">
                  <c:v>0.64393889440764318</c:v>
                </c:pt>
                <c:pt idx="537">
                  <c:v>0.61629138908807712</c:v>
                </c:pt>
                <c:pt idx="538">
                  <c:v>0.58981916190410644</c:v>
                </c:pt>
                <c:pt idx="539">
                  <c:v>0.56449481916770472</c:v>
                </c:pt>
                <c:pt idx="540">
                  <c:v>0.5403707017326761</c:v>
                </c:pt>
                <c:pt idx="541">
                  <c:v>0.51740733580958409</c:v>
                </c:pt>
                <c:pt idx="542">
                  <c:v>0.49560872857144045</c:v>
                </c:pt>
                <c:pt idx="543">
                  <c:v>0.47492672038260741</c:v>
                </c:pt>
                <c:pt idx="544">
                  <c:v>0.45532474049864624</c:v>
                </c:pt>
                <c:pt idx="545">
                  <c:v>0.43675712548243795</c:v>
                </c:pt>
                <c:pt idx="546">
                  <c:v>0.41916739026176386</c:v>
                </c:pt>
                <c:pt idx="547">
                  <c:v>0.40251525926710557</c:v>
                </c:pt>
                <c:pt idx="548">
                  <c:v>0.38675851578078119</c:v>
                </c:pt>
                <c:pt idx="549">
                  <c:v>0.37182656130437763</c:v>
                </c:pt>
                <c:pt idx="550">
                  <c:v>0.35767264015965988</c:v>
                </c:pt>
                <c:pt idx="551">
                  <c:v>0.34424653776463138</c:v>
                </c:pt>
                <c:pt idx="552">
                  <c:v>0.33150775696743912</c:v>
                </c:pt>
                <c:pt idx="553">
                  <c:v>0.31941763240259852</c:v>
                </c:pt>
                <c:pt idx="554">
                  <c:v>0.30793563287259024</c:v>
                </c:pt>
                <c:pt idx="555">
                  <c:v>0.29702301096240014</c:v>
                </c:pt>
                <c:pt idx="556">
                  <c:v>0.28664256863721244</c:v>
                </c:pt>
                <c:pt idx="557">
                  <c:v>0.27676279457771386</c:v>
                </c:pt>
                <c:pt idx="558">
                  <c:v>0.26735406845464066</c:v>
                </c:pt>
                <c:pt idx="559">
                  <c:v>0.25838893326027562</c:v>
                </c:pt>
                <c:pt idx="560">
                  <c:v>0.24984140035510055</c:v>
                </c:pt>
                <c:pt idx="561">
                  <c:v>0.24168676589785545</c:v>
                </c:pt>
                <c:pt idx="562">
                  <c:v>0.23390511609514256</c:v>
                </c:pt>
                <c:pt idx="563">
                  <c:v>0.22874337643736029</c:v>
                </c:pt>
                <c:pt idx="564">
                  <c:v>0.22327409555588437</c:v>
                </c:pt>
                <c:pt idx="565">
                  <c:v>0.21761119104706997</c:v>
                </c:pt>
                <c:pt idx="566">
                  <c:v>0.21203189263246053</c:v>
                </c:pt>
                <c:pt idx="567">
                  <c:v>0.20640050300500426</c:v>
                </c:pt>
                <c:pt idx="568">
                  <c:v>0.20079119239464935</c:v>
                </c:pt>
                <c:pt idx="569">
                  <c:v>0.19525623001654338</c:v>
                </c:pt>
                <c:pt idx="570">
                  <c:v>0.18983158178693277</c:v>
                </c:pt>
                <c:pt idx="571">
                  <c:v>0.18454117827066172</c:v>
                </c:pt>
                <c:pt idx="572">
                  <c:v>0.17940013598551505</c:v>
                </c:pt>
                <c:pt idx="573">
                  <c:v>0.17441716978813521</c:v>
                </c:pt>
                <c:pt idx="574">
                  <c:v>0.16959638818090222</c:v>
                </c:pt>
                <c:pt idx="575">
                  <c:v>0.16493866888561151</c:v>
                </c:pt>
                <c:pt idx="576">
                  <c:v>0.16044261846448554</c:v>
                </c:pt>
                <c:pt idx="577">
                  <c:v>0.15610302196716397</c:v>
                </c:pt>
                <c:pt idx="578">
                  <c:v>0.15191729458643463</c:v>
                </c:pt>
                <c:pt idx="579">
                  <c:v>0.14788090926370245</c:v>
                </c:pt>
                <c:pt idx="580">
                  <c:v>0.14398911078491158</c:v>
                </c:pt>
                <c:pt idx="581">
                  <c:v>0.14023668688144439</c:v>
                </c:pt>
                <c:pt idx="582">
                  <c:v>0.13661828070199833</c:v>
                </c:pt>
                <c:pt idx="583">
                  <c:v>0.13312924760607645</c:v>
                </c:pt>
                <c:pt idx="584">
                  <c:v>0.12976406879790264</c:v>
                </c:pt>
                <c:pt idx="585">
                  <c:v>0.12651654461401615</c:v>
                </c:pt>
                <c:pt idx="586">
                  <c:v>0.12338190223297596</c:v>
                </c:pt>
                <c:pt idx="587">
                  <c:v>0.12035512218005842</c:v>
                </c:pt>
                <c:pt idx="588">
                  <c:v>0.11743166301053308</c:v>
                </c:pt>
                <c:pt idx="589">
                  <c:v>0.11460712787854881</c:v>
                </c:pt>
                <c:pt idx="590">
                  <c:v>0.11187733881315039</c:v>
                </c:pt>
                <c:pt idx="591">
                  <c:v>0.1092382851876188</c:v>
                </c:pt>
                <c:pt idx="592">
                  <c:v>0.10668615535319567</c:v>
                </c:pt>
                <c:pt idx="593">
                  <c:v>0.10421731860854455</c:v>
                </c:pt>
                <c:pt idx="594">
                  <c:v>0.10182831890021492</c:v>
                </c:pt>
                <c:pt idx="595">
                  <c:v>9.9515867985473544E-2</c:v>
                </c:pt>
                <c:pt idx="596">
                  <c:v>9.7276836605477382E-2</c:v>
                </c:pt>
                <c:pt idx="597">
                  <c:v>9.510824990332914E-2</c:v>
                </c:pt>
                <c:pt idx="598">
                  <c:v>9.3007273002742141E-2</c:v>
                </c:pt>
                <c:pt idx="599">
                  <c:v>9.0971210335640665E-2</c:v>
                </c:pt>
                <c:pt idx="600">
                  <c:v>8.8997495795479928E-2</c:v>
                </c:pt>
                <c:pt idx="601">
                  <c:v>8.7083685733051364E-2</c:v>
                </c:pt>
                <c:pt idx="602">
                  <c:v>8.5227452337152163E-2</c:v>
                </c:pt>
                <c:pt idx="603">
                  <c:v>8.3426577357495701E-2</c:v>
                </c:pt>
                <c:pt idx="604">
                  <c:v>8.1678946169510047E-2</c:v>
                </c:pt>
                <c:pt idx="605">
                  <c:v>7.9982542186750313E-2</c:v>
                </c:pt>
                <c:pt idx="606">
                  <c:v>7.833544154115693E-2</c:v>
                </c:pt>
                <c:pt idx="607">
                  <c:v>7.6735808158917063E-2</c:v>
                </c:pt>
                <c:pt idx="608">
                  <c:v>7.5181888978829201E-2</c:v>
                </c:pt>
                <c:pt idx="609">
                  <c:v>7.3672009794566853E-2</c:v>
                </c:pt>
                <c:pt idx="610">
                  <c:v>7.2204570969051959E-2</c:v>
                </c:pt>
                <c:pt idx="611">
                  <c:v>7.0778043446624E-2</c:v>
                </c:pt>
                <c:pt idx="612">
                  <c:v>6.9390965220712045E-2</c:v>
                </c:pt>
                <c:pt idx="613">
                  <c:v>6.8041937842422073E-2</c:v>
                </c:pt>
                <c:pt idx="614">
                  <c:v>6.6729623178352654E-2</c:v>
                </c:pt>
                <c:pt idx="615">
                  <c:v>6.5452740356132424E-2</c:v>
                </c:pt>
                <c:pt idx="616">
                  <c:v>6.4210062886080693E-2</c:v>
                </c:pt>
                <c:pt idx="617">
                  <c:v>6.3000415947985958E-2</c:v>
                </c:pt>
                <c:pt idx="618">
                  <c:v>6.1822673832613063E-2</c:v>
                </c:pt>
                <c:pt idx="619">
                  <c:v>6.0675757528383382E-2</c:v>
                </c:pt>
                <c:pt idx="620">
                  <c:v>5.9558632444049332E-2</c:v>
                </c:pt>
                <c:pt idx="621">
                  <c:v>5.8470306255820829E-2</c:v>
                </c:pt>
                <c:pt idx="622">
                  <c:v>5.7409826879868897E-2</c:v>
                </c:pt>
                <c:pt idx="623">
                  <c:v>5.6376280551794819E-2</c:v>
                </c:pt>
                <c:pt idx="624">
                  <c:v>5.5368790012256884E-2</c:v>
                </c:pt>
                <c:pt idx="625">
                  <c:v>5.4386512791982464E-2</c:v>
                </c:pt>
                <c:pt idx="626">
                  <c:v>5.3428639588555621E-2</c:v>
                </c:pt>
                <c:pt idx="627">
                  <c:v>5.2494392730341691E-2</c:v>
                </c:pt>
                <c:pt idx="628">
                  <c:v>5.1583024722058148E-2</c:v>
                </c:pt>
                <c:pt idx="629">
                  <c:v>5.0693816867142423E-2</c:v>
                </c:pt>
                <c:pt idx="630">
                  <c:v>4.982607796230408E-2</c:v>
                </c:pt>
                <c:pt idx="631">
                  <c:v>4.8979143060027361E-2</c:v>
                </c:pt>
                <c:pt idx="632">
                  <c:v>4.8152372295025649E-2</c:v>
                </c:pt>
                <c:pt idx="633">
                  <c:v>4.7345149770927297E-2</c:v>
                </c:pt>
                <c:pt idx="634">
                  <c:v>4.655688250370571E-2</c:v>
                </c:pt>
                <c:pt idx="635">
                  <c:v>4.5786999418593405E-2</c:v>
                </c:pt>
                <c:pt idx="636">
                  <c:v>4.5034950397427796E-2</c:v>
                </c:pt>
                <c:pt idx="637">
                  <c:v>4.4300205373569511E-2</c:v>
                </c:pt>
                <c:pt idx="638">
                  <c:v>4.3582253471714523E-2</c:v>
                </c:pt>
                <c:pt idx="639">
                  <c:v>4.2880602190087519E-2</c:v>
                </c:pt>
                <c:pt idx="640">
                  <c:v>4.2194776622662862E-2</c:v>
                </c:pt>
                <c:pt idx="641">
                  <c:v>4.1524318719202813E-2</c:v>
                </c:pt>
                <c:pt idx="642">
                  <c:v>4.0868786581045709E-2</c:v>
                </c:pt>
                <c:pt idx="643">
                  <c:v>4.0227753790683149E-2</c:v>
                </c:pt>
                <c:pt idx="644">
                  <c:v>3.9600808773307641E-2</c:v>
                </c:pt>
                <c:pt idx="645">
                  <c:v>3.8987554188607242E-2</c:v>
                </c:pt>
                <c:pt idx="646">
                  <c:v>3.8387606351192281E-2</c:v>
                </c:pt>
                <c:pt idx="647">
                  <c:v>3.7800594678132501E-2</c:v>
                </c:pt>
                <c:pt idx="648">
                  <c:v>3.7226161162174497E-2</c:v>
                </c:pt>
                <c:pt idx="649">
                  <c:v>3.666395986929321E-2</c:v>
                </c:pt>
                <c:pt idx="650">
                  <c:v>3.6113656459308439E-2</c:v>
                </c:pt>
                <c:pt idx="651">
                  <c:v>3.5574927728372785E-2</c:v>
                </c:pt>
                <c:pt idx="652">
                  <c:v>3.5047461172203996E-2</c:v>
                </c:pt>
                <c:pt idx="653">
                  <c:v>3.4530954569002237E-2</c:v>
                </c:pt>
                <c:pt idx="654">
                  <c:v>3.4025115581049342E-2</c:v>
                </c:pt>
                <c:pt idx="655">
                  <c:v>3.3529661374047018E-2</c:v>
                </c:pt>
                <c:pt idx="656">
                  <c:v>3.3044318253302625E-2</c:v>
                </c:pt>
                <c:pt idx="657">
                  <c:v>3.2568821315920898E-2</c:v>
                </c:pt>
                <c:pt idx="658">
                  <c:v>3.2102914118206947E-2</c:v>
                </c:pt>
                <c:pt idx="659">
                  <c:v>3.1646348357529906E-2</c:v>
                </c:pt>
                <c:pt idx="660">
                  <c:v>3.1198883567938224E-2</c:v>
                </c:pt>
                <c:pt idx="661">
                  <c:v>3.0760286828854282E-2</c:v>
                </c:pt>
                <c:pt idx="662">
                  <c:v>3.033033248621618E-2</c:v>
                </c:pt>
                <c:pt idx="663">
                  <c:v>2.9908801885464433E-2</c:v>
                </c:pt>
                <c:pt idx="664">
                  <c:v>2.9495483115807013E-2</c:v>
                </c:pt>
                <c:pt idx="665">
                  <c:v>2.9090170765224525E-2</c:v>
                </c:pt>
                <c:pt idx="666">
                  <c:v>2.8692665685706536E-2</c:v>
                </c:pt>
                <c:pt idx="667">
                  <c:v>2.8302774768236647E-2</c:v>
                </c:pt>
                <c:pt idx="668">
                  <c:v>2.7920310727069846E-2</c:v>
                </c:pt>
                <c:pt idx="669">
                  <c:v>2.7545091892868113E-2</c:v>
                </c:pt>
                <c:pt idx="670">
                  <c:v>2.7176942014284503E-2</c:v>
                </c:pt>
                <c:pt idx="671">
                  <c:v>2.6815690067605997E-2</c:v>
                </c:pt>
                <c:pt idx="672">
                  <c:v>2.6461170074085057E-2</c:v>
                </c:pt>
                <c:pt idx="673">
                  <c:v>2.6113220924610218E-2</c:v>
                </c:pt>
                <c:pt idx="674">
                  <c:v>2.5771686211382181E-2</c:v>
                </c:pt>
                <c:pt idx="675">
                  <c:v>2.5436414066279316E-2</c:v>
                </c:pt>
                <c:pt idx="676">
                  <c:v>2.5107257005613486E-2</c:v>
                </c:pt>
                <c:pt idx="677">
                  <c:v>2.4784071780989052E-2</c:v>
                </c:pt>
                <c:pt idx="678">
                  <c:v>2.446671923599639E-2</c:v>
                </c:pt>
                <c:pt idx="679">
                  <c:v>2.4155064168480334E-2</c:v>
                </c:pt>
                <c:pt idx="680">
                  <c:v>2.3848975198139739E-2</c:v>
                </c:pt>
                <c:pt idx="681">
                  <c:v>2.3548324639224866E-2</c:v>
                </c:pt>
                <c:pt idx="682">
                  <c:v>2.3252988378110906E-2</c:v>
                </c:pt>
                <c:pt idx="683">
                  <c:v>2.2962845755536612E-2</c:v>
                </c:pt>
                <c:pt idx="684">
                  <c:v>2.2677779453307959E-2</c:v>
                </c:pt>
                <c:pt idx="685">
                  <c:v>2.2397675385274735E-2</c:v>
                </c:pt>
                <c:pt idx="686">
                  <c:v>2.2122422592398615E-2</c:v>
                </c:pt>
                <c:pt idx="687">
                  <c:v>2.1851913141739412E-2</c:v>
                </c:pt>
                <c:pt idx="688">
                  <c:v>2.1586042029194025E-2</c:v>
                </c:pt>
                <c:pt idx="689">
                  <c:v>2.1324707085830574E-2</c:v>
                </c:pt>
                <c:pt idx="690">
                  <c:v>2.106780888766804E-2</c:v>
                </c:pt>
                <c:pt idx="691">
                  <c:v>2.0815250668757841E-2</c:v>
                </c:pt>
                <c:pt idx="692">
                  <c:v>2.0566938237431151E-2</c:v>
                </c:pt>
                <c:pt idx="693">
                  <c:v>2.0322780214381587E-2</c:v>
                </c:pt>
                <c:pt idx="694">
                  <c:v>2.0142809393722753E-2</c:v>
                </c:pt>
                <c:pt idx="695">
                  <c:v>1.9953729971906007E-2</c:v>
                </c:pt>
                <c:pt idx="696">
                  <c:v>1.9752404827537273E-2</c:v>
                </c:pt>
                <c:pt idx="697">
                  <c:v>1.954535630931176E-2</c:v>
                </c:pt>
                <c:pt idx="698">
                  <c:v>1.9340779317946671E-2</c:v>
                </c:pt>
                <c:pt idx="699">
                  <c:v>1.9133286756914985E-2</c:v>
                </c:pt>
                <c:pt idx="700">
                  <c:v>1.8925906507106575E-2</c:v>
                </c:pt>
                <c:pt idx="701">
                  <c:v>1.8717875092554029E-2</c:v>
                </c:pt>
                <c:pt idx="702">
                  <c:v>1.8510402949511853E-2</c:v>
                </c:pt>
                <c:pt idx="703">
                  <c:v>1.8304385084530625E-2</c:v>
                </c:pt>
                <c:pt idx="704">
                  <c:v>1.8100289543397811E-2</c:v>
                </c:pt>
                <c:pt idx="705">
                  <c:v>1.7898480083652978E-2</c:v>
                </c:pt>
                <c:pt idx="706">
                  <c:v>1.769921815144284E-2</c:v>
                </c:pt>
                <c:pt idx="707">
                  <c:v>1.7502616327273134E-2</c:v>
                </c:pt>
                <c:pt idx="708">
                  <c:v>1.730876322756221E-2</c:v>
                </c:pt>
                <c:pt idx="709">
                  <c:v>1.7117702695683142E-2</c:v>
                </c:pt>
                <c:pt idx="710">
                  <c:v>1.6929467989216043E-2</c:v>
                </c:pt>
                <c:pt idx="711">
                  <c:v>1.6744024652363531E-2</c:v>
                </c:pt>
                <c:pt idx="712">
                  <c:v>1.6561352572999417E-2</c:v>
                </c:pt>
                <c:pt idx="713">
                  <c:v>1.6381421558163668E-2</c:v>
                </c:pt>
                <c:pt idx="714">
                  <c:v>1.6204194783063532E-2</c:v>
                </c:pt>
                <c:pt idx="715">
                  <c:v>1.6029631477071198E-2</c:v>
                </c:pt>
                <c:pt idx="716">
                  <c:v>1.5857687595766116E-2</c:v>
                </c:pt>
                <c:pt idx="717">
                  <c:v>1.5688318066297686E-2</c:v>
                </c:pt>
                <c:pt idx="718">
                  <c:v>1.5521477144467319E-2</c:v>
                </c:pt>
                <c:pt idx="719">
                  <c:v>1.5357118953989578E-2</c:v>
                </c:pt>
                <c:pt idx="720">
                  <c:v>1.519519785269796E-2</c:v>
                </c:pt>
                <c:pt idx="721">
                  <c:v>1.5035668793800893E-2</c:v>
                </c:pt>
                <c:pt idx="722">
                  <c:v>1.4878487300671945E-2</c:v>
                </c:pt>
                <c:pt idx="723">
                  <c:v>1.472360957661467E-2</c:v>
                </c:pt>
                <c:pt idx="724">
                  <c:v>1.4570992478578772E-2</c:v>
                </c:pt>
                <c:pt idx="725">
                  <c:v>1.4420593853287186E-2</c:v>
                </c:pt>
                <c:pt idx="726">
                  <c:v>1.4272372470764525E-2</c:v>
                </c:pt>
                <c:pt idx="727">
                  <c:v>1.4126288017555055E-2</c:v>
                </c:pt>
                <c:pt idx="728">
                  <c:v>1.3982301019304144E-2</c:v>
                </c:pt>
                <c:pt idx="729">
                  <c:v>1.3842641032988766E-2</c:v>
                </c:pt>
                <c:pt idx="730">
                  <c:v>1.4890952310416436E-2</c:v>
                </c:pt>
                <c:pt idx="731">
                  <c:v>1.5638979867311692E-2</c:v>
                </c:pt>
                <c:pt idx="732">
                  <c:v>1.6148572162296579E-2</c:v>
                </c:pt>
                <c:pt idx="733">
                  <c:v>1.6462825160627838E-2</c:v>
                </c:pt>
                <c:pt idx="734">
                  <c:v>1.6678547043526795E-2</c:v>
                </c:pt>
                <c:pt idx="735">
                  <c:v>1.6856559389447752E-2</c:v>
                </c:pt>
                <c:pt idx="736">
                  <c:v>1.7474861540289002E-2</c:v>
                </c:pt>
                <c:pt idx="737">
                  <c:v>2.6239096293601535E-2</c:v>
                </c:pt>
                <c:pt idx="738">
                  <c:v>3.6117708218144036E-2</c:v>
                </c:pt>
                <c:pt idx="739">
                  <c:v>4.5532592482707322E-2</c:v>
                </c:pt>
                <c:pt idx="740">
                  <c:v>5.3133471511575013E-2</c:v>
                </c:pt>
                <c:pt idx="741">
                  <c:v>5.915940989337768E-2</c:v>
                </c:pt>
                <c:pt idx="742">
                  <c:v>6.3511968731302118E-2</c:v>
                </c:pt>
                <c:pt idx="743">
                  <c:v>6.6356585301622945E-2</c:v>
                </c:pt>
                <c:pt idx="744">
                  <c:v>6.8109346655683523E-2</c:v>
                </c:pt>
                <c:pt idx="745">
                  <c:v>6.9035831684949478E-2</c:v>
                </c:pt>
                <c:pt idx="746">
                  <c:v>6.9375615269335361E-2</c:v>
                </c:pt>
                <c:pt idx="747">
                  <c:v>6.9252555268706731E-2</c:v>
                </c:pt>
                <c:pt idx="748">
                  <c:v>6.90170845071605E-2</c:v>
                </c:pt>
                <c:pt idx="749">
                  <c:v>7.008161344803461E-2</c:v>
                </c:pt>
                <c:pt idx="750">
                  <c:v>0.10104168527087366</c:v>
                </c:pt>
                <c:pt idx="751">
                  <c:v>0.13989780172052432</c:v>
                </c:pt>
                <c:pt idx="752">
                  <c:v>0.17606618151515729</c:v>
                </c:pt>
                <c:pt idx="753">
                  <c:v>0.20458148567249429</c:v>
                </c:pt>
                <c:pt idx="754">
                  <c:v>0.22572651217366527</c:v>
                </c:pt>
                <c:pt idx="755">
                  <c:v>0.23999942901311869</c:v>
                </c:pt>
                <c:pt idx="756">
                  <c:v>0.24854638730543302</c:v>
                </c:pt>
                <c:pt idx="757">
                  <c:v>0.25257659557369228</c:v>
                </c:pt>
                <c:pt idx="758">
                  <c:v>0.25319830964926299</c:v>
                </c:pt>
                <c:pt idx="759">
                  <c:v>0.25135460256197856</c:v>
                </c:pt>
                <c:pt idx="760">
                  <c:v>0.24802993977895654</c:v>
                </c:pt>
                <c:pt idx="761">
                  <c:v>0.24370417949004575</c:v>
                </c:pt>
                <c:pt idx="762">
                  <c:v>0.23858490706106475</c:v>
                </c:pt>
                <c:pt idx="763">
                  <c:v>0.23296113579702171</c:v>
                </c:pt>
                <c:pt idx="764">
                  <c:v>0.22704581719838243</c:v>
                </c:pt>
                <c:pt idx="765">
                  <c:v>0.22101140592734736</c:v>
                </c:pt>
                <c:pt idx="766">
                  <c:v>0.21498490285811458</c:v>
                </c:pt>
                <c:pt idx="767">
                  <c:v>0.20910446679799435</c:v>
                </c:pt>
                <c:pt idx="768">
                  <c:v>0.20341121256905736</c:v>
                </c:pt>
                <c:pt idx="769">
                  <c:v>0.19788020790591712</c:v>
                </c:pt>
                <c:pt idx="770">
                  <c:v>0.19257297088009834</c:v>
                </c:pt>
                <c:pt idx="771">
                  <c:v>0.19024336875202044</c:v>
                </c:pt>
                <c:pt idx="772">
                  <c:v>0.19314306439608778</c:v>
                </c:pt>
                <c:pt idx="773">
                  <c:v>0.22105056384003596</c:v>
                </c:pt>
                <c:pt idx="774">
                  <c:v>0.31166589756023211</c:v>
                </c:pt>
                <c:pt idx="775">
                  <c:v>0.39174480183255045</c:v>
                </c:pt>
                <c:pt idx="776">
                  <c:v>0.45877960664475964</c:v>
                </c:pt>
                <c:pt idx="777">
                  <c:v>0.51797119147510129</c:v>
                </c:pt>
                <c:pt idx="778">
                  <c:v>0.57514580070597898</c:v>
                </c:pt>
                <c:pt idx="779">
                  <c:v>0.6328945213031959</c:v>
                </c:pt>
                <c:pt idx="780">
                  <c:v>0.68994844940630118</c:v>
                </c:pt>
                <c:pt idx="781">
                  <c:v>0.7303248592530367</c:v>
                </c:pt>
                <c:pt idx="782">
                  <c:v>0.75762872223925704</c:v>
                </c:pt>
                <c:pt idx="783">
                  <c:v>0.78649336027372119</c:v>
                </c:pt>
                <c:pt idx="784">
                  <c:v>0.81166503262414236</c:v>
                </c:pt>
                <c:pt idx="785">
                  <c:v>0.82338937102381704</c:v>
                </c:pt>
                <c:pt idx="786">
                  <c:v>0.8227331530881512</c:v>
                </c:pt>
                <c:pt idx="787">
                  <c:v>0.81246188486953408</c:v>
                </c:pt>
                <c:pt idx="788">
                  <c:v>0.79508382748058892</c:v>
                </c:pt>
                <c:pt idx="789">
                  <c:v>0.77436661342164637</c:v>
                </c:pt>
                <c:pt idx="790">
                  <c:v>0.75411195197049719</c:v>
                </c:pt>
                <c:pt idx="791">
                  <c:v>0.7355515443759858</c:v>
                </c:pt>
                <c:pt idx="792">
                  <c:v>0.72867132577753213</c:v>
                </c:pt>
                <c:pt idx="793">
                  <c:v>0.72160193227013147</c:v>
                </c:pt>
                <c:pt idx="794">
                  <c:v>0.71192567681069219</c:v>
                </c:pt>
                <c:pt idx="795">
                  <c:v>0.70043982211519851</c:v>
                </c:pt>
                <c:pt idx="796">
                  <c:v>0.68950974637401519</c:v>
                </c:pt>
                <c:pt idx="797">
                  <c:v>0.6849710435195776</c:v>
                </c:pt>
                <c:pt idx="798">
                  <c:v>0.69868280527328885</c:v>
                </c:pt>
                <c:pt idx="799">
                  <c:v>0.71145842140939175</c:v>
                </c:pt>
                <c:pt idx="800">
                  <c:v>0.73163266926885562</c:v>
                </c:pt>
                <c:pt idx="801">
                  <c:v>0.77597456323849334</c:v>
                </c:pt>
                <c:pt idx="802">
                  <c:v>0.82807430418522754</c:v>
                </c:pt>
                <c:pt idx="803">
                  <c:v>0.87144790269592298</c:v>
                </c:pt>
                <c:pt idx="804">
                  <c:v>0.96790349946578769</c:v>
                </c:pt>
                <c:pt idx="805">
                  <c:v>1.081469427148533</c:v>
                </c:pt>
                <c:pt idx="806">
                  <c:v>1.1698277756522231</c:v>
                </c:pt>
                <c:pt idx="807">
                  <c:v>1.2524498981452421</c:v>
                </c:pt>
                <c:pt idx="808">
                  <c:v>1.3387910251745512</c:v>
                </c:pt>
                <c:pt idx="809">
                  <c:v>1.5467174459501465</c:v>
                </c:pt>
                <c:pt idx="810">
                  <c:v>1.7119949828882923</c:v>
                </c:pt>
                <c:pt idx="811">
                  <c:v>1.9116253165058033</c:v>
                </c:pt>
                <c:pt idx="812">
                  <c:v>2.052794719882475</c:v>
                </c:pt>
                <c:pt idx="813">
                  <c:v>2.166117010798069</c:v>
                </c:pt>
                <c:pt idx="814">
                  <c:v>2.2670355143147516</c:v>
                </c:pt>
                <c:pt idx="815">
                  <c:v>2.3392500351993286</c:v>
                </c:pt>
                <c:pt idx="816">
                  <c:v>2.4180197701576578</c:v>
                </c:pt>
                <c:pt idx="817">
                  <c:v>2.875593111975201</c:v>
                </c:pt>
                <c:pt idx="818">
                  <c:v>4.3181293005964934</c:v>
                </c:pt>
                <c:pt idx="819">
                  <c:v>4.8365740638806782</c:v>
                </c:pt>
                <c:pt idx="820">
                  <c:v>5.5056289095761803</c:v>
                </c:pt>
                <c:pt idx="821">
                  <c:v>5.6118933332345993</c:v>
                </c:pt>
                <c:pt idx="822">
                  <c:v>5.6879139669471055</c:v>
                </c:pt>
                <c:pt idx="823">
                  <c:v>5.7038433534068194</c:v>
                </c:pt>
                <c:pt idx="824">
                  <c:v>5.6794523028379569</c:v>
                </c:pt>
                <c:pt idx="825">
                  <c:v>5.6083162425520179</c:v>
                </c:pt>
                <c:pt idx="826">
                  <c:v>5.494143641385179</c:v>
                </c:pt>
                <c:pt idx="827">
                  <c:v>5.3398738418066101</c:v>
                </c:pt>
                <c:pt idx="828">
                  <c:v>5.1604603076264919</c:v>
                </c:pt>
                <c:pt idx="829">
                  <c:v>4.9651118414484925</c:v>
                </c:pt>
                <c:pt idx="830">
                  <c:v>4.7946824900701213</c:v>
                </c:pt>
                <c:pt idx="831">
                  <c:v>4.6269849476239164</c:v>
                </c:pt>
                <c:pt idx="832">
                  <c:v>4.439425773564345</c:v>
                </c:pt>
                <c:pt idx="833">
                  <c:v>4.2344475479241606</c:v>
                </c:pt>
                <c:pt idx="834">
                  <c:v>4.0251393491680822</c:v>
                </c:pt>
                <c:pt idx="835">
                  <c:v>3.8119800700086435</c:v>
                </c:pt>
                <c:pt idx="836">
                  <c:v>3.61111546440894</c:v>
                </c:pt>
                <c:pt idx="837">
                  <c:v>3.4297332663538675</c:v>
                </c:pt>
                <c:pt idx="838">
                  <c:v>3.2434470135451918</c:v>
                </c:pt>
                <c:pt idx="839">
                  <c:v>3.0550679836945132</c:v>
                </c:pt>
                <c:pt idx="840">
                  <c:v>2.8683111482194126</c:v>
                </c:pt>
                <c:pt idx="841">
                  <c:v>2.68619666695374</c:v>
                </c:pt>
                <c:pt idx="842">
                  <c:v>2.5117989094788538</c:v>
                </c:pt>
                <c:pt idx="843">
                  <c:v>2.3476035864515414</c:v>
                </c:pt>
                <c:pt idx="844">
                  <c:v>2.1935706729649276</c:v>
                </c:pt>
                <c:pt idx="845">
                  <c:v>2.0541526866822584</c:v>
                </c:pt>
                <c:pt idx="846">
                  <c:v>1.9290538289473671</c:v>
                </c:pt>
                <c:pt idx="847">
                  <c:v>1.814932199384429</c:v>
                </c:pt>
                <c:pt idx="848">
                  <c:v>1.7095070908019989</c:v>
                </c:pt>
                <c:pt idx="849">
                  <c:v>1.6084065120042335</c:v>
                </c:pt>
                <c:pt idx="850">
                  <c:v>1.513496555111953</c:v>
                </c:pt>
                <c:pt idx="851">
                  <c:v>1.4272881809532656</c:v>
                </c:pt>
                <c:pt idx="852">
                  <c:v>1.3543297013283488</c:v>
                </c:pt>
                <c:pt idx="853">
                  <c:v>1.2878771030688323</c:v>
                </c:pt>
                <c:pt idx="854">
                  <c:v>1.232882854358395</c:v>
                </c:pt>
                <c:pt idx="855">
                  <c:v>1.177620118608431</c:v>
                </c:pt>
                <c:pt idx="856">
                  <c:v>1.1224376217299084</c:v>
                </c:pt>
                <c:pt idx="857">
                  <c:v>1.0680696164390229</c:v>
                </c:pt>
                <c:pt idx="858">
                  <c:v>1.0152104500266579</c:v>
                </c:pt>
                <c:pt idx="859">
                  <c:v>0.96432840552013155</c:v>
                </c:pt>
                <c:pt idx="860">
                  <c:v>0.91571574257993416</c:v>
                </c:pt>
                <c:pt idx="861">
                  <c:v>0.86953428336021665</c:v>
                </c:pt>
                <c:pt idx="862">
                  <c:v>0.82585787194571991</c:v>
                </c:pt>
                <c:pt idx="863">
                  <c:v>0.78465607901825862</c:v>
                </c:pt>
                <c:pt idx="864">
                  <c:v>0.74587296039578843</c:v>
                </c:pt>
                <c:pt idx="865">
                  <c:v>0.70942022118367676</c:v>
                </c:pt>
                <c:pt idx="866">
                  <c:v>0.67518948153388991</c:v>
                </c:pt>
                <c:pt idx="867">
                  <c:v>0.64306982906832932</c:v>
                </c:pt>
                <c:pt idx="868">
                  <c:v>0.6130747931017837</c:v>
                </c:pt>
                <c:pt idx="869">
                  <c:v>0.58508378054741161</c:v>
                </c:pt>
                <c:pt idx="870">
                  <c:v>0.56619128385112361</c:v>
                </c:pt>
                <c:pt idx="871">
                  <c:v>0.54669385191384545</c:v>
                </c:pt>
                <c:pt idx="872">
                  <c:v>0.52699356165855327</c:v>
                </c:pt>
                <c:pt idx="873">
                  <c:v>0.50741292142087813</c:v>
                </c:pt>
                <c:pt idx="874">
                  <c:v>0.4882113479595524</c:v>
                </c:pt>
                <c:pt idx="875">
                  <c:v>0.4694904101869376</c:v>
                </c:pt>
                <c:pt idx="876">
                  <c:v>0.45136562332934177</c:v>
                </c:pt>
                <c:pt idx="877">
                  <c:v>0.43397125509969747</c:v>
                </c:pt>
                <c:pt idx="878">
                  <c:v>0.41726284069413916</c:v>
                </c:pt>
                <c:pt idx="879">
                  <c:v>0.40126179875267859</c:v>
                </c:pt>
                <c:pt idx="880">
                  <c:v>0.38597182021110449</c:v>
                </c:pt>
                <c:pt idx="881">
                  <c:v>0.37138739950404165</c:v>
                </c:pt>
                <c:pt idx="882">
                  <c:v>0.35748685752774256</c:v>
                </c:pt>
                <c:pt idx="883">
                  <c:v>0.34425202320721687</c:v>
                </c:pt>
                <c:pt idx="884">
                  <c:v>0.331655251285983</c:v>
                </c:pt>
                <c:pt idx="885">
                  <c:v>0.31966227032055472</c:v>
                </c:pt>
                <c:pt idx="886">
                  <c:v>0.30825550680884217</c:v>
                </c:pt>
                <c:pt idx="887">
                  <c:v>0.29751490367190397</c:v>
                </c:pt>
                <c:pt idx="888">
                  <c:v>0.29650428779299948</c:v>
                </c:pt>
                <c:pt idx="889">
                  <c:v>0.29358221027072051</c:v>
                </c:pt>
                <c:pt idx="890">
                  <c:v>0.28920116827411918</c:v>
                </c:pt>
                <c:pt idx="891">
                  <c:v>0.28371320857736371</c:v>
                </c:pt>
                <c:pt idx="892">
                  <c:v>0.27744969605465125</c:v>
                </c:pt>
                <c:pt idx="893">
                  <c:v>0.27069934430949671</c:v>
                </c:pt>
                <c:pt idx="894">
                  <c:v>0.26365472012867658</c:v>
                </c:pt>
                <c:pt idx="895">
                  <c:v>0.25645162841005215</c:v>
                </c:pt>
                <c:pt idx="896">
                  <c:v>0.24920743915822513</c:v>
                </c:pt>
                <c:pt idx="897">
                  <c:v>0.24201332068407905</c:v>
                </c:pt>
                <c:pt idx="898">
                  <c:v>0.23493084411881796</c:v>
                </c:pt>
                <c:pt idx="899">
                  <c:v>0.22800756207343148</c:v>
                </c:pt>
                <c:pt idx="900">
                  <c:v>0.22130351880898472</c:v>
                </c:pt>
                <c:pt idx="901">
                  <c:v>0.21479370097815634</c:v>
                </c:pt>
                <c:pt idx="902">
                  <c:v>0.20847801859062642</c:v>
                </c:pt>
                <c:pt idx="903">
                  <c:v>0.20236565405172596</c:v>
                </c:pt>
                <c:pt idx="904">
                  <c:v>0.19646091242977543</c:v>
                </c:pt>
                <c:pt idx="905">
                  <c:v>0.19076419417524051</c:v>
                </c:pt>
                <c:pt idx="906">
                  <c:v>0.18527411604208383</c:v>
                </c:pt>
                <c:pt idx="907">
                  <c:v>0.17999188418898801</c:v>
                </c:pt>
                <c:pt idx="908">
                  <c:v>0.17490985811222406</c:v>
                </c:pt>
                <c:pt idx="909">
                  <c:v>0.17002516360948228</c:v>
                </c:pt>
                <c:pt idx="910">
                  <c:v>0.16532768838196515</c:v>
                </c:pt>
                <c:pt idx="911">
                  <c:v>0.16080062592386249</c:v>
                </c:pt>
                <c:pt idx="912">
                  <c:v>0.15644031134920378</c:v>
                </c:pt>
                <c:pt idx="913">
                  <c:v>0.1522450419752471</c:v>
                </c:pt>
                <c:pt idx="914">
                  <c:v>0.14820566569743551</c:v>
                </c:pt>
                <c:pt idx="915">
                  <c:v>0.14431286078372441</c:v>
                </c:pt>
                <c:pt idx="916">
                  <c:v>0.14055788622584933</c:v>
                </c:pt>
                <c:pt idx="917">
                  <c:v>0.1369352047507284</c:v>
                </c:pt>
                <c:pt idx="918">
                  <c:v>0.13343995235647915</c:v>
                </c:pt>
                <c:pt idx="919">
                  <c:v>0.13006692242070272</c:v>
                </c:pt>
                <c:pt idx="920">
                  <c:v>0.12681127289775387</c:v>
                </c:pt>
                <c:pt idx="921">
                  <c:v>0.12366816419876252</c:v>
                </c:pt>
                <c:pt idx="922">
                  <c:v>0.1206329540294455</c:v>
                </c:pt>
                <c:pt idx="923">
                  <c:v>0.11770115066670936</c:v>
                </c:pt>
                <c:pt idx="924">
                  <c:v>0.11486840024667344</c:v>
                </c:pt>
                <c:pt idx="925">
                  <c:v>0.1121305536885966</c:v>
                </c:pt>
                <c:pt idx="926">
                  <c:v>0.1094836407618804</c:v>
                </c:pt>
                <c:pt idx="927">
                  <c:v>0.1069238690763501</c:v>
                </c:pt>
                <c:pt idx="928">
                  <c:v>0.10444762063756859</c:v>
                </c:pt>
                <c:pt idx="929">
                  <c:v>0.10205144678409024</c:v>
                </c:pt>
                <c:pt idx="930">
                  <c:v>9.9732062096783466E-2</c:v>
                </c:pt>
                <c:pt idx="931">
                  <c:v>9.7486337703873382E-2</c:v>
                </c:pt>
                <c:pt idx="932">
                  <c:v>9.5311294283350306E-2</c:v>
                </c:pt>
                <c:pt idx="933">
                  <c:v>9.3204094975141122E-2</c:v>
                </c:pt>
                <c:pt idx="934">
                  <c:v>9.1162038350334568E-2</c:v>
                </c:pt>
                <c:pt idx="935">
                  <c:v>8.9182551537402871E-2</c:v>
                </c:pt>
                <c:pt idx="936">
                  <c:v>8.7263183571069713E-2</c:v>
                </c:pt>
                <c:pt idx="937">
                  <c:v>8.5401599004780684E-2</c:v>
                </c:pt>
                <c:pt idx="938">
                  <c:v>8.3595571810059735E-2</c:v>
                </c:pt>
                <c:pt idx="939">
                  <c:v>8.1842979573522032E-2</c:v>
                </c:pt>
                <c:pt idx="940">
                  <c:v>8.0141797993555766E-2</c:v>
                </c:pt>
                <c:pt idx="941">
                  <c:v>7.8490095672663351E-2</c:v>
                </c:pt>
                <c:pt idx="942">
                  <c:v>7.6886028780201676E-2</c:v>
                </c:pt>
                <c:pt idx="943">
                  <c:v>7.5327837502324482E-2</c:v>
                </c:pt>
                <c:pt idx="944">
                  <c:v>7.3813840844870873E-2</c:v>
                </c:pt>
                <c:pt idx="945">
                  <c:v>7.2342432611727223E-2</c:v>
                </c:pt>
                <c:pt idx="946">
                  <c:v>7.0912077515176627E-2</c:v>
                </c:pt>
                <c:pt idx="947">
                  <c:v>6.9521307528718712E-2</c:v>
                </c:pt>
                <c:pt idx="948">
                  <c:v>6.8168718446070559E-2</c:v>
                </c:pt>
                <c:pt idx="949">
                  <c:v>6.6852966635718186E-2</c:v>
                </c:pt>
                <c:pt idx="950">
                  <c:v>6.5572765980274506E-2</c:v>
                </c:pt>
                <c:pt idx="951">
                  <c:v>6.4326884990042785E-2</c:v>
                </c:pt>
                <c:pt idx="952">
                  <c:v>6.3114144080504614E-2</c:v>
                </c:pt>
                <c:pt idx="953">
                  <c:v>6.1933413003876225E-2</c:v>
                </c:pt>
                <c:pt idx="954">
                  <c:v>6.0783608425355587E-2</c:v>
                </c:pt>
                <c:pt idx="955">
                  <c:v>5.9663691635196803E-2</c:v>
                </c:pt>
                <c:pt idx="956">
                  <c:v>5.8572666388257526E-2</c:v>
                </c:pt>
                <c:pt idx="957">
                  <c:v>5.7509576863178258E-2</c:v>
                </c:pt>
                <c:pt idx="958">
                  <c:v>5.6473505733842633E-2</c:v>
                </c:pt>
                <c:pt idx="959">
                  <c:v>5.5463572346234898E-2</c:v>
                </c:pt>
                <c:pt idx="960">
                  <c:v>5.4478930994263729E-2</c:v>
                </c:pt>
                <c:pt idx="961">
                  <c:v>5.3518769288535502E-2</c:v>
                </c:pt>
                <c:pt idx="962">
                  <c:v>5.2582306612459773E-2</c:v>
                </c:pt>
                <c:pt idx="963">
                  <c:v>5.1668792660435559E-2</c:v>
                </c:pt>
                <c:pt idx="964">
                  <c:v>5.0777506053215939E-2</c:v>
                </c:pt>
                <c:pt idx="965">
                  <c:v>4.9907753025866058E-2</c:v>
                </c:pt>
                <c:pt idx="966">
                  <c:v>4.9058866184032698E-2</c:v>
                </c:pt>
                <c:pt idx="967">
                  <c:v>4.8230203324520111E-2</c:v>
                </c:pt>
                <c:pt idx="968">
                  <c:v>4.7421146316427285E-2</c:v>
                </c:pt>
                <c:pt idx="969">
                  <c:v>4.6631100039343475E-2</c:v>
                </c:pt>
                <c:pt idx="970">
                  <c:v>4.5859491375322602E-2</c:v>
                </c:pt>
                <c:pt idx="971">
                  <c:v>4.5105768251566127E-2</c:v>
                </c:pt>
                <c:pt idx="972">
                  <c:v>4.4369398730940438E-2</c:v>
                </c:pt>
                <c:pt idx="973">
                  <c:v>4.3649870147619264E-2</c:v>
                </c:pt>
                <c:pt idx="974">
                  <c:v>4.2946688285385788E-2</c:v>
                </c:pt>
                <c:pt idx="975">
                  <c:v>4.2259376596120023E-2</c:v>
                </c:pt>
                <c:pt idx="976">
                  <c:v>4.1587475456335052E-2</c:v>
                </c:pt>
                <c:pt idx="977">
                  <c:v>4.0930541459646315E-2</c:v>
                </c:pt>
                <c:pt idx="978">
                  <c:v>4.0288146743218012E-2</c:v>
                </c:pt>
                <c:pt idx="979">
                  <c:v>3.9659878346344817E-2</c:v>
                </c:pt>
                <c:pt idx="980">
                  <c:v>3.904533759943981E-2</c:v>
                </c:pt>
                <c:pt idx="981">
                  <c:v>3.8444139541803916E-2</c:v>
                </c:pt>
                <c:pt idx="982">
                  <c:v>3.785591236664624E-2</c:v>
                </c:pt>
                <c:pt idx="983">
                  <c:v>3.7280296891917086E-2</c:v>
                </c:pt>
                <c:pt idx="984">
                  <c:v>3.6716946055598956E-2</c:v>
                </c:pt>
                <c:pt idx="985">
                  <c:v>3.6165524434181723E-2</c:v>
                </c:pt>
                <c:pt idx="986">
                  <c:v>3.5625707783117598E-2</c:v>
                </c:pt>
                <c:pt idx="987">
                  <c:v>3.5097182598126886E-2</c:v>
                </c:pt>
                <c:pt idx="988">
                  <c:v>3.4579645696285237E-2</c:v>
                </c:pt>
                <c:pt idx="989">
                  <c:v>3.4072803815886933E-2</c:v>
                </c:pt>
                <c:pt idx="990">
                  <c:v>3.3576373234133934E-2</c:v>
                </c:pt>
                <c:pt idx="991">
                  <c:v>3.3090079401755429E-2</c:v>
                </c:pt>
                <c:pt idx="992">
                  <c:v>3.2613656593710953E-2</c:v>
                </c:pt>
                <c:pt idx="993">
                  <c:v>3.214684757517898E-2</c:v>
                </c:pt>
                <c:pt idx="994">
                  <c:v>3.1689403282075659E-2</c:v>
                </c:pt>
                <c:pt idx="995">
                  <c:v>3.1241082515390491E-2</c:v>
                </c:pt>
                <c:pt idx="996">
                  <c:v>3.0801651648664691E-2</c:v>
                </c:pt>
                <c:pt idx="997">
                  <c:v>3.0370884347973869E-2</c:v>
                </c:pt>
                <c:pt idx="998">
                  <c:v>2.9948561303813244E-2</c:v>
                </c:pt>
                <c:pt idx="999">
                  <c:v>2.9534469974312673E-2</c:v>
                </c:pt>
                <c:pt idx="1000">
                  <c:v>2.9128404339241867E-2</c:v>
                </c:pt>
                <c:pt idx="1001">
                  <c:v>2.8730164664294511E-2</c:v>
                </c:pt>
                <c:pt idx="1002">
                  <c:v>2.8339557275165437E-2</c:v>
                </c:pt>
                <c:pt idx="1003">
                  <c:v>2.7956394340962663E-2</c:v>
                </c:pt>
                <c:pt idx="1004">
                  <c:v>2.7580493666518224E-2</c:v>
                </c:pt>
                <c:pt idx="1005">
                  <c:v>2.7211678493184975E-2</c:v>
                </c:pt>
                <c:pt idx="1006">
                  <c:v>2.6849777307728993E-2</c:v>
                </c:pt>
                <c:pt idx="1007">
                  <c:v>2.6494623658944828E-2</c:v>
                </c:pt>
                <c:pt idx="1008">
                  <c:v>2.6146055981641856E-2</c:v>
                </c:pt>
                <c:pt idx="1009">
                  <c:v>2.5803917427667925E-2</c:v>
                </c:pt>
                <c:pt idx="1010">
                  <c:v>2.5468055703651495E-2</c:v>
                </c:pt>
                <c:pt idx="1011">
                  <c:v>2.5138322915161236E-2</c:v>
                </c:pt>
                <c:pt idx="1012">
                  <c:v>2.4814575416996804E-2</c:v>
                </c:pt>
                <c:pt idx="1013">
                  <c:v>2.4496673669337887E-2</c:v>
                </c:pt>
                <c:pt idx="1014">
                  <c:v>2.4184482099493049E-2</c:v>
                </c:pt>
                <c:pt idx="1015">
                  <c:v>2.3877868969002035E-2</c:v>
                </c:pt>
                <c:pt idx="1016">
                  <c:v>2.3576706245857889E-2</c:v>
                </c:pt>
                <c:pt idx="1017">
                  <c:v>2.3280869481625548E-2</c:v>
                </c:pt>
                <c:pt idx="1018">
                  <c:v>2.2990237693245374E-2</c:v>
                </c:pt>
                <c:pt idx="1019">
                  <c:v>2.2704693249320063E-2</c:v>
                </c:pt>
                <c:pt idx="1020">
                  <c:v>2.2424121760692979E-2</c:v>
                </c:pt>
                <c:pt idx="1021">
                  <c:v>2.2148411975133845E-2</c:v>
                </c:pt>
                <c:pt idx="1022">
                  <c:v>2.1877455675960032E-2</c:v>
                </c:pt>
                <c:pt idx="1023">
                  <c:v>2.1611147584424718E-2</c:v>
                </c:pt>
                <c:pt idx="1024">
                  <c:v>2.134938526571584E-2</c:v>
                </c:pt>
                <c:pt idx="1025">
                  <c:v>2.1092069038413663E-2</c:v>
                </c:pt>
                <c:pt idx="1026">
                  <c:v>2.0839101887264629E-2</c:v>
                </c:pt>
                <c:pt idx="1027">
                  <c:v>2.0590389379132566E-2</c:v>
                </c:pt>
                <c:pt idx="1028">
                  <c:v>2.0345839581998225E-2</c:v>
                </c:pt>
                <c:pt idx="1029">
                  <c:v>2.0105362986881207E-2</c:v>
                </c:pt>
                <c:pt idx="1030">
                  <c:v>1.9868872432565365E-2</c:v>
                </c:pt>
                <c:pt idx="1031">
                  <c:v>1.9636283033014498E-2</c:v>
                </c:pt>
                <c:pt idx="1032">
                  <c:v>1.9407512107369226E-2</c:v>
                </c:pt>
                <c:pt idx="1033">
                  <c:v>1.9182479112421203E-2</c:v>
                </c:pt>
                <c:pt idx="1034">
                  <c:v>1.8961105577466605E-2</c:v>
                </c:pt>
                <c:pt idx="1035">
                  <c:v>1.874331504144287E-2</c:v>
                </c:pt>
                <c:pt idx="1036">
                  <c:v>1.8529032992259373E-2</c:v>
                </c:pt>
                <c:pt idx="1037">
                  <c:v>1.8318186808234972E-2</c:v>
                </c:pt>
                <c:pt idx="1038">
                  <c:v>1.811070570156011E-2</c:v>
                </c:pt>
                <c:pt idx="1039">
                  <c:v>1.7906520663703983E-2</c:v>
                </c:pt>
                <c:pt idx="1040">
                  <c:v>1.7705564412691596E-2</c:v>
                </c:pt>
                <c:pt idx="1041">
                  <c:v>1.7507771342178215E-2</c:v>
                </c:pt>
                <c:pt idx="1042">
                  <c:v>1.7313077472251928E-2</c:v>
                </c:pt>
                <c:pt idx="1043">
                  <c:v>1.7121420401898034E-2</c:v>
                </c:pt>
                <c:pt idx="1044">
                  <c:v>1.6932739263062067E-2</c:v>
                </c:pt>
                <c:pt idx="1045">
                  <c:v>1.6746974676250397E-2</c:v>
                </c:pt>
                <c:pt idx="1046">
                  <c:v>1.6564068707610582E-2</c:v>
                </c:pt>
                <c:pt idx="1047">
                  <c:v>1.6383964827435437E-2</c:v>
                </c:pt>
                <c:pt idx="1048">
                  <c:v>1.6206607870037845E-2</c:v>
                </c:pt>
                <c:pt idx="1049">
                  <c:v>1.603194399494463E-2</c:v>
                </c:pt>
                <c:pt idx="1050">
                  <c:v>1.5859920649361127E-2</c:v>
                </c:pt>
                <c:pt idx="1051">
                  <c:v>1.569048653185881E-2</c:v>
                </c:pt>
                <c:pt idx="1052">
                  <c:v>1.5523591557241435E-2</c:v>
                </c:pt>
                <c:pt idx="1053">
                  <c:v>1.5359186822546236E-2</c:v>
                </c:pt>
                <c:pt idx="1054">
                  <c:v>1.5197224574138767E-2</c:v>
                </c:pt>
                <c:pt idx="1055">
                  <c:v>1.5037658175861618E-2</c:v>
                </c:pt>
                <c:pt idx="1056">
                  <c:v>1.4880442078199092E-2</c:v>
                </c:pt>
                <c:pt idx="1057">
                  <c:v>1.4725531788420851E-2</c:v>
                </c:pt>
                <c:pt idx="1058">
                  <c:v>1.4572883841669635E-2</c:v>
                </c:pt>
                <c:pt idx="1059">
                  <c:v>1.4422455772959442E-2</c:v>
                </c:pt>
                <c:pt idx="1060">
                  <c:v>1.4274206090051322E-2</c:v>
                </c:pt>
                <c:pt idx="1061">
                  <c:v>1.4128094247176329E-2</c:v>
                </c:pt>
                <c:pt idx="1062">
                  <c:v>1.3984080619575165E-2</c:v>
                </c:pt>
                <c:pt idx="1063">
                  <c:v>1.3842126478826065E-2</c:v>
                </c:pt>
                <c:pt idx="1064">
                  <c:v>1.3725555203491526E-2</c:v>
                </c:pt>
                <c:pt idx="1065">
                  <c:v>1.707980235955597E-2</c:v>
                </c:pt>
                <c:pt idx="1066">
                  <c:v>2.0466027485792827E-2</c:v>
                </c:pt>
                <c:pt idx="1067">
                  <c:v>2.3090568821839783E-2</c:v>
                </c:pt>
                <c:pt idx="1068">
                  <c:v>2.4951400944655724E-2</c:v>
                </c:pt>
                <c:pt idx="1069">
                  <c:v>2.6192890424795601E-2</c:v>
                </c:pt>
                <c:pt idx="1070">
                  <c:v>2.6970365923124063E-2</c:v>
                </c:pt>
                <c:pt idx="1071">
                  <c:v>2.7430091063828856E-2</c:v>
                </c:pt>
                <c:pt idx="1072">
                  <c:v>2.764141029382982E-2</c:v>
                </c:pt>
                <c:pt idx="1073">
                  <c:v>2.7677459991384785E-2</c:v>
                </c:pt>
                <c:pt idx="1074">
                  <c:v>2.7591445862478914E-2</c:v>
                </c:pt>
                <c:pt idx="1075">
                  <c:v>2.7421509079348032E-2</c:v>
                </c:pt>
                <c:pt idx="1076">
                  <c:v>2.7195899853711212E-2</c:v>
                </c:pt>
                <c:pt idx="1077">
                  <c:v>2.6934614440809152E-2</c:v>
                </c:pt>
                <c:pt idx="1078">
                  <c:v>2.6659664739924357E-2</c:v>
                </c:pt>
                <c:pt idx="1079">
                  <c:v>2.6492688618157428E-2</c:v>
                </c:pt>
                <c:pt idx="1080">
                  <c:v>3.1869171125210718E-2</c:v>
                </c:pt>
                <c:pt idx="1081">
                  <c:v>3.6199231038866471E-2</c:v>
                </c:pt>
                <c:pt idx="1082">
                  <c:v>3.9355249756485078E-2</c:v>
                </c:pt>
                <c:pt idx="1083">
                  <c:v>4.1456453134845576E-2</c:v>
                </c:pt>
                <c:pt idx="1084">
                  <c:v>4.2825788905683754E-2</c:v>
                </c:pt>
                <c:pt idx="1085">
                  <c:v>4.3809376348481796E-2</c:v>
                </c:pt>
                <c:pt idx="1086">
                  <c:v>4.428758911984159E-2</c:v>
                </c:pt>
                <c:pt idx="1087">
                  <c:v>4.4414540005412832E-2</c:v>
                </c:pt>
                <c:pt idx="1088">
                  <c:v>4.4300041781516787E-2</c:v>
                </c:pt>
                <c:pt idx="1089">
                  <c:v>4.4040150670407278E-2</c:v>
                </c:pt>
                <c:pt idx="1090">
                  <c:v>4.3654859766362186E-2</c:v>
                </c:pt>
                <c:pt idx="1091">
                  <c:v>4.3179632070103849E-2</c:v>
                </c:pt>
                <c:pt idx="1092">
                  <c:v>4.2652306377312668E-2</c:v>
                </c:pt>
                <c:pt idx="1093">
                  <c:v>4.2088681911571703E-2</c:v>
                </c:pt>
                <c:pt idx="1094">
                  <c:v>4.1502097067974607E-2</c:v>
                </c:pt>
                <c:pt idx="1095">
                  <c:v>4.0926077383062615E-2</c:v>
                </c:pt>
                <c:pt idx="1096">
                  <c:v>6.1161304652564412E-2</c:v>
                </c:pt>
                <c:pt idx="1097">
                  <c:v>0.10861948988004552</c:v>
                </c:pt>
                <c:pt idx="1098">
                  <c:v>0.15337372041959951</c:v>
                </c:pt>
                <c:pt idx="1099">
                  <c:v>0.19139422084472177</c:v>
                </c:pt>
                <c:pt idx="1100">
                  <c:v>0.22124010952748846</c:v>
                </c:pt>
                <c:pt idx="1101">
                  <c:v>0.24298552374253904</c:v>
                </c:pt>
                <c:pt idx="1102">
                  <c:v>0.26160556651584743</c:v>
                </c:pt>
                <c:pt idx="1103">
                  <c:v>0.27901169996955194</c:v>
                </c:pt>
                <c:pt idx="1104">
                  <c:v>0.29288407131184663</c:v>
                </c:pt>
                <c:pt idx="1105">
                  <c:v>0.32105306003483969</c:v>
                </c:pt>
                <c:pt idx="1106">
                  <c:v>0.62094202524301489</c:v>
                </c:pt>
                <c:pt idx="1107">
                  <c:v>0.8008800548764049</c:v>
                </c:pt>
                <c:pt idx="1108">
                  <c:v>0.95623168692932858</c:v>
                </c:pt>
                <c:pt idx="1109">
                  <c:v>1.0842852237400382</c:v>
                </c:pt>
                <c:pt idx="1110">
                  <c:v>1.1798787023203083</c:v>
                </c:pt>
                <c:pt idx="1111">
                  <c:v>1.2468574323712835</c:v>
                </c:pt>
                <c:pt idx="1112">
                  <c:v>1.3150972227877211</c:v>
                </c:pt>
                <c:pt idx="1113">
                  <c:v>1.5608555084364741</c:v>
                </c:pt>
                <c:pt idx="1114">
                  <c:v>1.6785078652603298</c:v>
                </c:pt>
                <c:pt idx="1115">
                  <c:v>1.7651072944256527</c:v>
                </c:pt>
                <c:pt idx="1116">
                  <c:v>1.8221790067859083</c:v>
                </c:pt>
                <c:pt idx="1117">
                  <c:v>1.8464794003899918</c:v>
                </c:pt>
                <c:pt idx="1118">
                  <c:v>1.8471158510255838</c:v>
                </c:pt>
                <c:pt idx="1119">
                  <c:v>1.8373476603865642</c:v>
                </c:pt>
                <c:pt idx="1120">
                  <c:v>1.8072395513330108</c:v>
                </c:pt>
                <c:pt idx="1121">
                  <c:v>1.7577530296078958</c:v>
                </c:pt>
                <c:pt idx="1122">
                  <c:v>1.7002492568448286</c:v>
                </c:pt>
                <c:pt idx="1123">
                  <c:v>1.6349521713664512</c:v>
                </c:pt>
                <c:pt idx="1124">
                  <c:v>1.5639334938477181</c:v>
                </c:pt>
                <c:pt idx="1125">
                  <c:v>1.4883347829373517</c:v>
                </c:pt>
                <c:pt idx="1126">
                  <c:v>1.4122697329512013</c:v>
                </c:pt>
                <c:pt idx="1127">
                  <c:v>1.3376434315512296</c:v>
                </c:pt>
                <c:pt idx="1128">
                  <c:v>1.2662797982417988</c:v>
                </c:pt>
                <c:pt idx="1129">
                  <c:v>1.1979823180972757</c:v>
                </c:pt>
                <c:pt idx="1130">
                  <c:v>1.1334400168763037</c:v>
                </c:pt>
                <c:pt idx="1131">
                  <c:v>1.0724715517477719</c:v>
                </c:pt>
                <c:pt idx="1132">
                  <c:v>1.0151579169823934</c:v>
                </c:pt>
                <c:pt idx="1133">
                  <c:v>0.96097589832737174</c:v>
                </c:pt>
                <c:pt idx="1134">
                  <c:v>0.90995378773628077</c:v>
                </c:pt>
                <c:pt idx="1135">
                  <c:v>0.86215152851179933</c:v>
                </c:pt>
                <c:pt idx="1136">
                  <c:v>0.81736572554089049</c:v>
                </c:pt>
                <c:pt idx="1137">
                  <c:v>0.77571165071693648</c:v>
                </c:pt>
                <c:pt idx="1138">
                  <c:v>0.73675673457400837</c:v>
                </c:pt>
                <c:pt idx="1139">
                  <c:v>0.70038089725009056</c:v>
                </c:pt>
                <c:pt idx="1140">
                  <c:v>0.66635980075219037</c:v>
                </c:pt>
                <c:pt idx="1141">
                  <c:v>0.63536901086701514</c:v>
                </c:pt>
                <c:pt idx="1142">
                  <c:v>0.62949847150857341</c:v>
                </c:pt>
                <c:pt idx="1143">
                  <c:v>0.6217755720622643</c:v>
                </c:pt>
                <c:pt idx="1144">
                  <c:v>0.63838296964348451</c:v>
                </c:pt>
                <c:pt idx="1145">
                  <c:v>0.7003521090945628</c:v>
                </c:pt>
                <c:pt idx="1146">
                  <c:v>0.74881092209294331</c:v>
                </c:pt>
                <c:pt idx="1147">
                  <c:v>0.78026859960199935</c:v>
                </c:pt>
                <c:pt idx="1148">
                  <c:v>0.79749323075167344</c:v>
                </c:pt>
                <c:pt idx="1149">
                  <c:v>0.80728135118451549</c:v>
                </c:pt>
                <c:pt idx="1150">
                  <c:v>0.81134059507459488</c:v>
                </c:pt>
                <c:pt idx="1151">
                  <c:v>0.81706901241887664</c:v>
                </c:pt>
                <c:pt idx="1152">
                  <c:v>0.83764614501635948</c:v>
                </c:pt>
                <c:pt idx="1153">
                  <c:v>0.86220973083069063</c:v>
                </c:pt>
                <c:pt idx="1154">
                  <c:v>0.87694721044419799</c:v>
                </c:pt>
                <c:pt idx="1155">
                  <c:v>0.89306684852203022</c:v>
                </c:pt>
                <c:pt idx="1156">
                  <c:v>0.92466165992446647</c:v>
                </c:pt>
                <c:pt idx="1157">
                  <c:v>0.96012322742191525</c:v>
                </c:pt>
                <c:pt idx="1158">
                  <c:v>0.98949045987793605</c:v>
                </c:pt>
                <c:pt idx="1159">
                  <c:v>1.0175171609102616</c:v>
                </c:pt>
                <c:pt idx="1160">
                  <c:v>1.0493669981334999</c:v>
                </c:pt>
                <c:pt idx="1161">
                  <c:v>1.0817308957154459</c:v>
                </c:pt>
                <c:pt idx="1162">
                  <c:v>1.0955561908046496</c:v>
                </c:pt>
                <c:pt idx="1163">
                  <c:v>1.101167393921981</c:v>
                </c:pt>
                <c:pt idx="1164">
                  <c:v>1.1979835590192791</c:v>
                </c:pt>
                <c:pt idx="1165">
                  <c:v>1.4668190814804192</c:v>
                </c:pt>
                <c:pt idx="1166">
                  <c:v>2.3023158274800761</c:v>
                </c:pt>
                <c:pt idx="1167">
                  <c:v>2.8515553211203306</c:v>
                </c:pt>
                <c:pt idx="1168">
                  <c:v>5.1386918950364935</c:v>
                </c:pt>
                <c:pt idx="1169">
                  <c:v>6.1880419035510679</c:v>
                </c:pt>
                <c:pt idx="1170">
                  <c:v>20.957052921743102</c:v>
                </c:pt>
                <c:pt idx="1171">
                  <c:v>19.363342600947597</c:v>
                </c:pt>
                <c:pt idx="1172">
                  <c:v>19.103840065089393</c:v>
                </c:pt>
                <c:pt idx="1173">
                  <c:v>31.33575540574261</c:v>
                </c:pt>
                <c:pt idx="1174">
                  <c:v>29.584190241861528</c:v>
                </c:pt>
                <c:pt idx="1175">
                  <c:v>25.885485278767511</c:v>
                </c:pt>
                <c:pt idx="1176">
                  <c:v>34.754806046042923</c:v>
                </c:pt>
                <c:pt idx="1177">
                  <c:v>43.202628296717428</c:v>
                </c:pt>
                <c:pt idx="1178">
                  <c:v>45.596895525624888</c:v>
                </c:pt>
                <c:pt idx="1179">
                  <c:v>40.649996468126524</c:v>
                </c:pt>
                <c:pt idx="1180">
                  <c:v>33.756644190881588</c:v>
                </c:pt>
                <c:pt idx="1181">
                  <c:v>28.880206040765675</c:v>
                </c:pt>
                <c:pt idx="1182">
                  <c:v>25.248393980883709</c:v>
                </c:pt>
                <c:pt idx="1183">
                  <c:v>22.535145651924502</c:v>
                </c:pt>
                <c:pt idx="1184">
                  <c:v>22.962478134990857</c:v>
                </c:pt>
                <c:pt idx="1185">
                  <c:v>20.770078461356039</c:v>
                </c:pt>
                <c:pt idx="1186">
                  <c:v>19.581278688863165</c:v>
                </c:pt>
                <c:pt idx="1187">
                  <c:v>22.765309340075451</c:v>
                </c:pt>
                <c:pt idx="1188">
                  <c:v>24.602064777142687</c:v>
                </c:pt>
                <c:pt idx="1189">
                  <c:v>23.256360718952717</c:v>
                </c:pt>
                <c:pt idx="1190">
                  <c:v>20.979560741059181</c:v>
                </c:pt>
                <c:pt idx="1191">
                  <c:v>19.173844673691065</c:v>
                </c:pt>
                <c:pt idx="1192">
                  <c:v>17.691409925931247</c:v>
                </c:pt>
                <c:pt idx="1193">
                  <c:v>16.43514031201839</c:v>
                </c:pt>
                <c:pt idx="1194">
                  <c:v>15.35809619309244</c:v>
                </c:pt>
                <c:pt idx="1195">
                  <c:v>14.446390155852997</c:v>
                </c:pt>
                <c:pt idx="1196">
                  <c:v>13.639523883888277</c:v>
                </c:pt>
                <c:pt idx="1197">
                  <c:v>12.916396339160768</c:v>
                </c:pt>
                <c:pt idx="1198">
                  <c:v>13.103544282645871</c:v>
                </c:pt>
                <c:pt idx="1199">
                  <c:v>12.478299774243709</c:v>
                </c:pt>
                <c:pt idx="1200">
                  <c:v>15.309350419689363</c:v>
                </c:pt>
                <c:pt idx="1201">
                  <c:v>14.362903947752164</c:v>
                </c:pt>
                <c:pt idx="1202">
                  <c:v>17.755239144939036</c:v>
                </c:pt>
                <c:pt idx="1203">
                  <c:v>22.807985242096901</c:v>
                </c:pt>
                <c:pt idx="1204">
                  <c:v>27.161860477558569</c:v>
                </c:pt>
                <c:pt idx="1205">
                  <c:v>23.734377261329467</c:v>
                </c:pt>
                <c:pt idx="1206">
                  <c:v>21.644071470569735</c:v>
                </c:pt>
                <c:pt idx="1207">
                  <c:v>24.566692321076125</c:v>
                </c:pt>
                <c:pt idx="1208">
                  <c:v>27.014013495235908</c:v>
                </c:pt>
                <c:pt idx="1209">
                  <c:v>26.056481523701798</c:v>
                </c:pt>
                <c:pt idx="1210">
                  <c:v>27.301141981803752</c:v>
                </c:pt>
                <c:pt idx="1211">
                  <c:v>23.972301504048513</c:v>
                </c:pt>
                <c:pt idx="1212">
                  <c:v>21.415471984828162</c:v>
                </c:pt>
                <c:pt idx="1213">
                  <c:v>19.404188309535449</c:v>
                </c:pt>
                <c:pt idx="1214">
                  <c:v>17.792724621736379</c:v>
                </c:pt>
                <c:pt idx="1215">
                  <c:v>19.587646761475966</c:v>
                </c:pt>
                <c:pt idx="1216">
                  <c:v>22.750162625785148</c:v>
                </c:pt>
                <c:pt idx="1217">
                  <c:v>21.401326168070636</c:v>
                </c:pt>
                <c:pt idx="1218">
                  <c:v>19.397476944423708</c:v>
                </c:pt>
                <c:pt idx="1219">
                  <c:v>17.751542104513227</c:v>
                </c:pt>
                <c:pt idx="1220">
                  <c:v>16.426977222310438</c:v>
                </c:pt>
                <c:pt idx="1221">
                  <c:v>15.283377155889498</c:v>
                </c:pt>
                <c:pt idx="1222">
                  <c:v>14.282077558233901</c:v>
                </c:pt>
                <c:pt idx="1223">
                  <c:v>13.387757832511056</c:v>
                </c:pt>
                <c:pt idx="1224">
                  <c:v>12.588220779321427</c:v>
                </c:pt>
                <c:pt idx="1225">
                  <c:v>11.861764187912449</c:v>
                </c:pt>
                <c:pt idx="1226">
                  <c:v>11.186383497829764</c:v>
                </c:pt>
                <c:pt idx="1227">
                  <c:v>10.566045961734552</c:v>
                </c:pt>
                <c:pt idx="1228">
                  <c:v>9.9796594541829897</c:v>
                </c:pt>
                <c:pt idx="1229">
                  <c:v>9.4364313809957423</c:v>
                </c:pt>
                <c:pt idx="1230">
                  <c:v>8.9139183092775749</c:v>
                </c:pt>
                <c:pt idx="1231">
                  <c:v>8.4185072848756342</c:v>
                </c:pt>
                <c:pt idx="1232">
                  <c:v>7.9413694446649741</c:v>
                </c:pt>
                <c:pt idx="1233">
                  <c:v>7.4821933985773326</c:v>
                </c:pt>
                <c:pt idx="1234">
                  <c:v>7.0358420057766748</c:v>
                </c:pt>
                <c:pt idx="1235">
                  <c:v>6.6059548977957725</c:v>
                </c:pt>
                <c:pt idx="1236">
                  <c:v>6.1947640903668102</c:v>
                </c:pt>
                <c:pt idx="1237">
                  <c:v>5.8034230962281539</c:v>
                </c:pt>
                <c:pt idx="1238">
                  <c:v>5.426617968597129</c:v>
                </c:pt>
                <c:pt idx="1239">
                  <c:v>5.0678255579523928</c:v>
                </c:pt>
                <c:pt idx="1240">
                  <c:v>4.7227861754877178</c:v>
                </c:pt>
                <c:pt idx="1241">
                  <c:v>4.3927913896542492</c:v>
                </c:pt>
                <c:pt idx="1242">
                  <c:v>4.0809168283427519</c:v>
                </c:pt>
                <c:pt idx="1243">
                  <c:v>3.7858323895196424</c:v>
                </c:pt>
                <c:pt idx="1244">
                  <c:v>3.5083154129604366</c:v>
                </c:pt>
                <c:pt idx="1245">
                  <c:v>3.2488000788171512</c:v>
                </c:pt>
                <c:pt idx="1246">
                  <c:v>3.0074203127830073</c:v>
                </c:pt>
                <c:pt idx="1247">
                  <c:v>2.7838888224658036</c:v>
                </c:pt>
                <c:pt idx="1248">
                  <c:v>2.5779154879904782</c:v>
                </c:pt>
                <c:pt idx="1249">
                  <c:v>2.388825245463404</c:v>
                </c:pt>
                <c:pt idx="1250">
                  <c:v>2.2174452805926568</c:v>
                </c:pt>
                <c:pt idx="1251">
                  <c:v>2.0604166865828906</c:v>
                </c:pt>
                <c:pt idx="1252">
                  <c:v>1.9167297589725587</c:v>
                </c:pt>
                <c:pt idx="1253">
                  <c:v>1.7849135691214058</c:v>
                </c:pt>
                <c:pt idx="1254">
                  <c:v>1.6648884902032437</c:v>
                </c:pt>
                <c:pt idx="1255">
                  <c:v>1.5565870084875266</c:v>
                </c:pt>
                <c:pt idx="1256">
                  <c:v>1.4643671926818647</c:v>
                </c:pt>
                <c:pt idx="1257">
                  <c:v>1.3780327090366853</c:v>
                </c:pt>
                <c:pt idx="1258">
                  <c:v>1.2972678301914611</c:v>
                </c:pt>
                <c:pt idx="1259">
                  <c:v>1.2216857763219662</c:v>
                </c:pt>
                <c:pt idx="1260">
                  <c:v>1.1511393651028885</c:v>
                </c:pt>
                <c:pt idx="1261">
                  <c:v>1.085492407241615</c:v>
                </c:pt>
                <c:pt idx="1262">
                  <c:v>1.0244118094000052</c:v>
                </c:pt>
                <c:pt idx="1263">
                  <c:v>0.96761151356763897</c:v>
                </c:pt>
                <c:pt idx="1264">
                  <c:v>0.91498806733220539</c:v>
                </c:pt>
                <c:pt idx="1265">
                  <c:v>0.8660317834623863</c:v>
                </c:pt>
                <c:pt idx="1266">
                  <c:v>0.8204731035358559</c:v>
                </c:pt>
                <c:pt idx="1267">
                  <c:v>0.77803942615685118</c:v>
                </c:pt>
                <c:pt idx="1268">
                  <c:v>0.73853500720048071</c:v>
                </c:pt>
                <c:pt idx="1269">
                  <c:v>0.70169524869848843</c:v>
                </c:pt>
                <c:pt idx="1270">
                  <c:v>0.66733876864799502</c:v>
                </c:pt>
                <c:pt idx="1271">
                  <c:v>0.63526390150480594</c:v>
                </c:pt>
                <c:pt idx="1272">
                  <c:v>0.60528226703179755</c:v>
                </c:pt>
                <c:pt idx="1273">
                  <c:v>0.57722911354896345</c:v>
                </c:pt>
                <c:pt idx="1274">
                  <c:v>0.55095093152336672</c:v>
                </c:pt>
                <c:pt idx="1275">
                  <c:v>0.52633462994370672</c:v>
                </c:pt>
                <c:pt idx="1276">
                  <c:v>0.50322525611935509</c:v>
                </c:pt>
                <c:pt idx="1277">
                  <c:v>0.48150291536670919</c:v>
                </c:pt>
                <c:pt idx="1278">
                  <c:v>0.46106821677180115</c:v>
                </c:pt>
                <c:pt idx="1279">
                  <c:v>0.4418266111940089</c:v>
                </c:pt>
                <c:pt idx="1280">
                  <c:v>0.42369222893089475</c:v>
                </c:pt>
                <c:pt idx="1281">
                  <c:v>0.40658633840387848</c:v>
                </c:pt>
                <c:pt idx="1282">
                  <c:v>0.39043635109784958</c:v>
                </c:pt>
                <c:pt idx="1283">
                  <c:v>0.37517581437842773</c:v>
                </c:pt>
                <c:pt idx="1284">
                  <c:v>0.36074290737384779</c:v>
                </c:pt>
                <c:pt idx="1285">
                  <c:v>0.34708121312788781</c:v>
                </c:pt>
                <c:pt idx="1286">
                  <c:v>0.33413899132845309</c:v>
                </c:pt>
                <c:pt idx="1287">
                  <c:v>0.32186815637525668</c:v>
                </c:pt>
                <c:pt idx="1288">
                  <c:v>0.31022451298592446</c:v>
                </c:pt>
                <c:pt idx="1289">
                  <c:v>0.29916720861359924</c:v>
                </c:pt>
                <c:pt idx="1290">
                  <c:v>0.28865878452896099</c:v>
                </c:pt>
                <c:pt idx="1291">
                  <c:v>0.27866458439916197</c:v>
                </c:pt>
                <c:pt idx="1292">
                  <c:v>0.26915261134349494</c:v>
                </c:pt>
                <c:pt idx="1293">
                  <c:v>0.26009323528593892</c:v>
                </c:pt>
                <c:pt idx="1294">
                  <c:v>0.25145901639493856</c:v>
                </c:pt>
                <c:pt idx="1295">
                  <c:v>0.24322452250003085</c:v>
                </c:pt>
                <c:pt idx="1296">
                  <c:v>0.23536614512546572</c:v>
                </c:pt>
                <c:pt idx="1297">
                  <c:v>0.22786197282795792</c:v>
                </c:pt>
                <c:pt idx="1298">
                  <c:v>0.22069162564908479</c:v>
                </c:pt>
                <c:pt idx="1299">
                  <c:v>0.21383615007706469</c:v>
                </c:pt>
                <c:pt idx="1300">
                  <c:v>0.20727788695715083</c:v>
                </c:pt>
                <c:pt idx="1301">
                  <c:v>0.20100037834299828</c:v>
                </c:pt>
                <c:pt idx="1302">
                  <c:v>0.1949882703888319</c:v>
                </c:pt>
                <c:pt idx="1303">
                  <c:v>0.18922722742621254</c:v>
                </c:pt>
                <c:pt idx="1304">
                  <c:v>0.18370385217769336</c:v>
                </c:pt>
                <c:pt idx="1305">
                  <c:v>0.17840561040636943</c:v>
                </c:pt>
                <c:pt idx="1306">
                  <c:v>0.17332077199226623</c:v>
                </c:pt>
                <c:pt idx="1307">
                  <c:v>0.16843834799456492</c:v>
                </c:pt>
                <c:pt idx="1308">
                  <c:v>0.16374803538960925</c:v>
                </c:pt>
                <c:pt idx="1309">
                  <c:v>0.15924016804183655</c:v>
                </c:pt>
                <c:pt idx="1310">
                  <c:v>0.15490566998553326</c:v>
                </c:pt>
                <c:pt idx="1311">
                  <c:v>0.15073601314800592</c:v>
                </c:pt>
                <c:pt idx="1312">
                  <c:v>0.14672317863997719</c:v>
                </c:pt>
                <c:pt idx="1313">
                  <c:v>0.14285962105757863</c:v>
                </c:pt>
                <c:pt idx="1314">
                  <c:v>0.13913823583628013</c:v>
                </c:pt>
                <c:pt idx="1315">
                  <c:v>0.13555232891272273</c:v>
                </c:pt>
                <c:pt idx="1316">
                  <c:v>0.13209558902457522</c:v>
                </c:pt>
                <c:pt idx="1317">
                  <c:v>0.12876206201265056</c:v>
                </c:pt>
                <c:pt idx="1318">
                  <c:v>0.12554612707349733</c:v>
                </c:pt>
                <c:pt idx="1319">
                  <c:v>0.12244247490527048</c:v>
                </c:pt>
                <c:pt idx="1320">
                  <c:v>0.11944608743401737</c:v>
                </c:pt>
                <c:pt idx="1321">
                  <c:v>0.11655221906654377</c:v>
                </c:pt>
                <c:pt idx="1322">
                  <c:v>0.11375637932271422</c:v>
                </c:pt>
                <c:pt idx="1323">
                  <c:v>0.11105431673798957</c:v>
                </c:pt>
                <c:pt idx="1324">
                  <c:v>0.10844200392797368</c:v>
                </c:pt>
                <c:pt idx="1325">
                  <c:v>0.10591562372180079</c:v>
                </c:pt>
                <c:pt idx="1326">
                  <c:v>0.10347155627851931</c:v>
                </c:pt>
                <c:pt idx="1327">
                  <c:v>0.10110636710831079</c:v>
                </c:pt>
                <c:pt idx="1328">
                  <c:v>9.8816795926775489E-2</c:v>
                </c:pt>
                <c:pt idx="1329">
                  <c:v>9.6599746277270304E-2</c:v>
                </c:pt>
                <c:pt idx="1330">
                  <c:v>9.4452275861768839E-2</c:v>
                </c:pt>
                <c:pt idx="1331">
                  <c:v>9.2371587525502549E-2</c:v>
                </c:pt>
                <c:pt idx="1332">
                  <c:v>9.0355020846390077E-2</c:v>
                </c:pt>
                <c:pt idx="1333">
                  <c:v>8.8400044282773371E-2</c:v>
                </c:pt>
                <c:pt idx="1334">
                  <c:v>8.6504247838199863E-2</c:v>
                </c:pt>
                <c:pt idx="1335">
                  <c:v>8.4665336204829772E-2</c:v>
                </c:pt>
                <c:pt idx="1336">
                  <c:v>8.2881122350318734E-2</c:v>
                </c:pt>
                <c:pt idx="1337">
                  <c:v>8.1149521515881964E-2</c:v>
                </c:pt>
                <c:pt idx="1338">
                  <c:v>7.9468545595859127E-2</c:v>
                </c:pt>
                <c:pt idx="1339">
                  <c:v>7.7836297871471644E-2</c:v>
                </c:pt>
                <c:pt idx="1340">
                  <c:v>7.6250968073700687E-2</c:v>
                </c:pt>
                <c:pt idx="1341">
                  <c:v>7.4710827751999553E-2</c:v>
                </c:pt>
                <c:pt idx="1342">
                  <c:v>7.3214225927613785E-2</c:v>
                </c:pt>
                <c:pt idx="1343">
                  <c:v>7.1759585011772459E-2</c:v>
                </c:pt>
                <c:pt idx="1344">
                  <c:v>7.0345396970576429E-2</c:v>
                </c:pt>
                <c:pt idx="1345">
                  <c:v>6.8970219719789727E-2</c:v>
                </c:pt>
                <c:pt idx="1346">
                  <c:v>6.7632673734010176E-2</c:v>
                </c:pt>
                <c:pt idx="1347">
                  <c:v>6.6331438855858862E-2</c:v>
                </c:pt>
                <c:pt idx="1348">
                  <c:v>6.5065251291899356E-2</c:v>
                </c:pt>
                <c:pt idx="1349">
                  <c:v>6.3832900782971366E-2</c:v>
                </c:pt>
                <c:pt idx="1350">
                  <c:v>6.2633227937535091E-2</c:v>
                </c:pt>
                <c:pt idx="1351">
                  <c:v>6.1465121717442089E-2</c:v>
                </c:pt>
                <c:pt idx="1352">
                  <c:v>6.0327517066317303E-2</c:v>
                </c:pt>
                <c:pt idx="1353">
                  <c:v>5.9219392671437374E-2</c:v>
                </c:pt>
                <c:pt idx="1354">
                  <c:v>5.8139768850636486E-2</c:v>
                </c:pt>
                <c:pt idx="1355">
                  <c:v>5.7087705556369966E-2</c:v>
                </c:pt>
                <c:pt idx="1356">
                  <c:v>5.6062300489614275E-2</c:v>
                </c:pt>
                <c:pt idx="1357">
                  <c:v>5.5062687316792459E-2</c:v>
                </c:pt>
                <c:pt idx="1358">
                  <c:v>5.4088033983380607E-2</c:v>
                </c:pt>
                <c:pt idx="1359">
                  <c:v>5.3137541118288119E-2</c:v>
                </c:pt>
                <c:pt idx="1360">
                  <c:v>5.2210440523503432E-2</c:v>
                </c:pt>
                <c:pt idx="1361">
                  <c:v>5.1305993743870286E-2</c:v>
                </c:pt>
                <c:pt idx="1362">
                  <c:v>5.0423490712199759E-2</c:v>
                </c:pt>
                <c:pt idx="1363">
                  <c:v>4.9562248465247302E-2</c:v>
                </c:pt>
                <c:pt idx="1364">
                  <c:v>4.8721609926374553E-2</c:v>
                </c:pt>
                <c:pt idx="1365">
                  <c:v>4.7900942750991646E-2</c:v>
                </c:pt>
                <c:pt idx="1366">
                  <c:v>4.7099638231129615E-2</c:v>
                </c:pt>
                <c:pt idx="1367">
                  <c:v>4.6317110255728822E-2</c:v>
                </c:pt>
                <c:pt idx="1368">
                  <c:v>4.5552794323447478E-2</c:v>
                </c:pt>
                <c:pt idx="1369">
                  <c:v>4.4806146604999139E-2</c:v>
                </c:pt>
                <c:pt idx="1370">
                  <c:v>4.4076643052216362E-2</c:v>
                </c:pt>
                <c:pt idx="1371">
                  <c:v>4.336377855121553E-2</c:v>
                </c:pt>
                <c:pt idx="1372">
                  <c:v>4.2667066117200794E-2</c:v>
                </c:pt>
                <c:pt idx="1373">
                  <c:v>4.1986036128597484E-2</c:v>
                </c:pt>
                <c:pt idx="1374">
                  <c:v>4.1320235598348617E-2</c:v>
                </c:pt>
                <c:pt idx="1375">
                  <c:v>4.0669227480341623E-2</c:v>
                </c:pt>
                <c:pt idx="1376">
                  <c:v>4.0032590009053889E-2</c:v>
                </c:pt>
                <c:pt idx="1377">
                  <c:v>3.9409916070622164E-2</c:v>
                </c:pt>
                <c:pt idx="1378">
                  <c:v>3.8800812603651286E-2</c:v>
                </c:pt>
                <c:pt idx="1379">
                  <c:v>3.8204900028173151E-2</c:v>
                </c:pt>
                <c:pt idx="1380">
                  <c:v>3.7621811701266064E-2</c:v>
                </c:pt>
                <c:pt idx="1381">
                  <c:v>3.7051193397929831E-2</c:v>
                </c:pt>
                <c:pt idx="1382">
                  <c:v>3.6492702815893889E-2</c:v>
                </c:pt>
                <c:pt idx="1383">
                  <c:v>3.5946009103115059E-2</c:v>
                </c:pt>
                <c:pt idx="1384">
                  <c:v>3.5410792406790806E-2</c:v>
                </c:pt>
                <c:pt idx="1385">
                  <c:v>3.4886743442783433E-2</c:v>
                </c:pt>
                <c:pt idx="1386">
                  <c:v>3.4373563084412279E-2</c:v>
                </c:pt>
                <c:pt idx="1387">
                  <c:v>3.3870961969631901E-2</c:v>
                </c:pt>
                <c:pt idx="1388">
                  <c:v>3.3378660125667058E-2</c:v>
                </c:pt>
                <c:pt idx="1389">
                  <c:v>3.2896386610231192E-2</c:v>
                </c:pt>
                <c:pt idx="1390">
                  <c:v>3.2423879168499467E-2</c:v>
                </c:pt>
                <c:pt idx="1391">
                  <c:v>3.1960883905057802E-2</c:v>
                </c:pt>
                <c:pt idx="1392">
                  <c:v>3.1507154970088165E-2</c:v>
                </c:pt>
                <c:pt idx="1393">
                  <c:v>3.1062454259094419E-2</c:v>
                </c:pt>
                <c:pt idx="1394">
                  <c:v>3.0626551125508238E-2</c:v>
                </c:pt>
                <c:pt idx="1395">
                  <c:v>3.0199222105552672E-2</c:v>
                </c:pt>
                <c:pt idx="1396">
                  <c:v>2.9780250654771981E-2</c:v>
                </c:pt>
                <c:pt idx="1397">
                  <c:v>2.9369426895671014E-2</c:v>
                </c:pt>
                <c:pt idx="1398">
                  <c:v>2.8966547375933373E-2</c:v>
                </c:pt>
                <c:pt idx="1399">
                  <c:v>2.8571414836720606E-2</c:v>
                </c:pt>
                <c:pt idx="1400">
                  <c:v>2.8183837990574643E-2</c:v>
                </c:pt>
                <c:pt idx="1401">
                  <c:v>2.7803631308477378E-2</c:v>
                </c:pt>
                <c:pt idx="1402">
                  <c:v>2.7430614815638753E-2</c:v>
                </c:pt>
                <c:pt idx="1403">
                  <c:v>2.7064613895611385E-2</c:v>
                </c:pt>
                <c:pt idx="1404">
                  <c:v>2.6705459102346708E-2</c:v>
                </c:pt>
                <c:pt idx="1405">
                  <c:v>2.6352985979830601E-2</c:v>
                </c:pt>
                <c:pt idx="1406">
                  <c:v>2.600703488895292E-2</c:v>
                </c:pt>
                <c:pt idx="1407">
                  <c:v>2.5667450841282961E-2</c:v>
                </c:pt>
                <c:pt idx="1408">
                  <c:v>2.5334083339440382E-2</c:v>
                </c:pt>
                <c:pt idx="1409">
                  <c:v>2.500678622376638E-2</c:v>
                </c:pt>
                <c:pt idx="1410">
                  <c:v>2.4685417525013274E-2</c:v>
                </c:pt>
                <c:pt idx="1411">
                  <c:v>2.4369839322787235E-2</c:v>
                </c:pt>
                <c:pt idx="1412">
                  <c:v>2.4059917609489143E-2</c:v>
                </c:pt>
                <c:pt idx="1413">
                  <c:v>2.3755522159513442E-2</c:v>
                </c:pt>
                <c:pt idx="1414">
                  <c:v>2.3456526403474707E-2</c:v>
                </c:pt>
                <c:pt idx="1415">
                  <c:v>2.3162807307244876E-2</c:v>
                </c:pt>
                <c:pt idx="1416">
                  <c:v>2.287424525559198E-2</c:v>
                </c:pt>
                <c:pt idx="1417">
                  <c:v>2.2590723940223347E-2</c:v>
                </c:pt>
                <c:pt idx="1418">
                  <c:v>2.2312130252045894E-2</c:v>
                </c:pt>
                <c:pt idx="1419">
                  <c:v>2.2038354177462416E-2</c:v>
                </c:pt>
                <c:pt idx="1420">
                  <c:v>2.1769288698534235E-2</c:v>
                </c:pt>
                <c:pt idx="1421">
                  <c:v>2.1504829696847524E-2</c:v>
                </c:pt>
                <c:pt idx="1422">
                  <c:v>2.1244875860927399E-2</c:v>
                </c:pt>
                <c:pt idx="1423">
                  <c:v>2.0989328597052628E-2</c:v>
                </c:pt>
                <c:pt idx="1424">
                  <c:v>2.0738091943329293E-2</c:v>
                </c:pt>
                <c:pt idx="1425">
                  <c:v>2.0491072486889618E-2</c:v>
                </c:pt>
                <c:pt idx="1426">
                  <c:v>2.0248179284086766E-2</c:v>
                </c:pt>
                <c:pt idx="1427">
                  <c:v>2.0009323783563807E-2</c:v>
                </c:pt>
                <c:pt idx="1428">
                  <c:v>1.9776836593302163E-2</c:v>
                </c:pt>
                <c:pt idx="1429">
                  <c:v>2.4569391784642701E-2</c:v>
                </c:pt>
                <c:pt idx="1430">
                  <c:v>5.6405367171447549E-2</c:v>
                </c:pt>
                <c:pt idx="1431">
                  <c:v>0.44129372723741567</c:v>
                </c:pt>
                <c:pt idx="1432">
                  <c:v>0.63434622686712572</c:v>
                </c:pt>
                <c:pt idx="1433">
                  <c:v>0.82301880298811969</c:v>
                </c:pt>
                <c:pt idx="1434">
                  <c:v>0.98995199208121465</c:v>
                </c:pt>
                <c:pt idx="1435">
                  <c:v>1.129031030964756</c:v>
                </c:pt>
                <c:pt idx="1436">
                  <c:v>1.4034556118607668</c:v>
                </c:pt>
                <c:pt idx="1437">
                  <c:v>4.090941749972214</c:v>
                </c:pt>
                <c:pt idx="1438">
                  <c:v>6.1442387673576144</c:v>
                </c:pt>
                <c:pt idx="1439">
                  <c:v>6.3673178110095874</c:v>
                </c:pt>
                <c:pt idx="1440">
                  <c:v>6.4868610477308515</c:v>
                </c:pt>
                <c:pt idx="1441">
                  <c:v>6.5135635004008741</c:v>
                </c:pt>
                <c:pt idx="1442">
                  <c:v>6.457117971011554</c:v>
                </c:pt>
                <c:pt idx="1443">
                  <c:v>6.3523517654911767</c:v>
                </c:pt>
                <c:pt idx="1444">
                  <c:v>6.2118140202857077</c:v>
                </c:pt>
                <c:pt idx="1445">
                  <c:v>6.6413394670986197</c:v>
                </c:pt>
                <c:pt idx="1446">
                  <c:v>7.6216987707397239</c:v>
                </c:pt>
                <c:pt idx="1447">
                  <c:v>7.4566949695377156</c:v>
                </c:pt>
                <c:pt idx="1448">
                  <c:v>7.2808141900987939</c:v>
                </c:pt>
                <c:pt idx="1449">
                  <c:v>7.0504015567525791</c:v>
                </c:pt>
                <c:pt idx="1450">
                  <c:v>6.7930343658865091</c:v>
                </c:pt>
                <c:pt idx="1451">
                  <c:v>6.512902680053009</c:v>
                </c:pt>
                <c:pt idx="1452">
                  <c:v>6.219978057034889</c:v>
                </c:pt>
                <c:pt idx="1453">
                  <c:v>5.9111524183387925</c:v>
                </c:pt>
                <c:pt idx="1454">
                  <c:v>5.5885482913201665</c:v>
                </c:pt>
                <c:pt idx="1455">
                  <c:v>5.2559196963361652</c:v>
                </c:pt>
                <c:pt idx="1456">
                  <c:v>4.9201655596744374</c:v>
                </c:pt>
                <c:pt idx="1457">
                  <c:v>4.5840834804768855</c:v>
                </c:pt>
                <c:pt idx="1458">
                  <c:v>4.2566595680527897</c:v>
                </c:pt>
                <c:pt idx="1459">
                  <c:v>3.9393711546542787</c:v>
                </c:pt>
                <c:pt idx="1460">
                  <c:v>3.6380276182586391</c:v>
                </c:pt>
                <c:pt idx="1461">
                  <c:v>3.3639099825269381</c:v>
                </c:pt>
                <c:pt idx="1462">
                  <c:v>3.1091131858359775</c:v>
                </c:pt>
                <c:pt idx="1463">
                  <c:v>2.8740493211948372</c:v>
                </c:pt>
                <c:pt idx="1464">
                  <c:v>2.6558087170566358</c:v>
                </c:pt>
                <c:pt idx="1465">
                  <c:v>2.4543753831594151</c:v>
                </c:pt>
                <c:pt idx="1466">
                  <c:v>2.269716957865326</c:v>
                </c:pt>
                <c:pt idx="1467">
                  <c:v>2.1018003399624807</c:v>
                </c:pt>
                <c:pt idx="1468">
                  <c:v>1.9493003573179615</c:v>
                </c:pt>
                <c:pt idx="1469">
                  <c:v>1.8108233614496978</c:v>
                </c:pt>
                <c:pt idx="1470">
                  <c:v>1.6845642734784627</c:v>
                </c:pt>
                <c:pt idx="1471">
                  <c:v>1.5694742355619706</c:v>
                </c:pt>
                <c:pt idx="1472">
                  <c:v>1.4644961096606495</c:v>
                </c:pt>
                <c:pt idx="1473">
                  <c:v>1.3690114674371836</c:v>
                </c:pt>
                <c:pt idx="1474">
                  <c:v>1.2828126022617046</c:v>
                </c:pt>
                <c:pt idx="1475">
                  <c:v>1.2289604700626449</c:v>
                </c:pt>
                <c:pt idx="1476">
                  <c:v>1.1734357980029326</c:v>
                </c:pt>
                <c:pt idx="1477">
                  <c:v>1.1168830262618445</c:v>
                </c:pt>
                <c:pt idx="1478">
                  <c:v>1.0610938137002421</c:v>
                </c:pt>
                <c:pt idx="1479">
                  <c:v>1.0071339279772575</c:v>
                </c:pt>
                <c:pt idx="1480">
                  <c:v>0.95539350063771233</c:v>
                </c:pt>
                <c:pt idx="1481">
                  <c:v>0.90751048879223606</c:v>
                </c:pt>
                <c:pt idx="1482">
                  <c:v>0.86183155934674416</c:v>
                </c:pt>
                <c:pt idx="1483">
                  <c:v>0.81847143757735141</c:v>
                </c:pt>
                <c:pt idx="1484">
                  <c:v>0.77768325763884061</c:v>
                </c:pt>
                <c:pt idx="1485">
                  <c:v>0.73979964921640096</c:v>
                </c:pt>
                <c:pt idx="1486">
                  <c:v>0.70406788998068059</c:v>
                </c:pt>
                <c:pt idx="1487">
                  <c:v>0.6713853198499804</c:v>
                </c:pt>
                <c:pt idx="1488">
                  <c:v>0.66435935390563372</c:v>
                </c:pt>
                <c:pt idx="1489">
                  <c:v>0.65127918741869872</c:v>
                </c:pt>
                <c:pt idx="1490">
                  <c:v>0.63417843531075679</c:v>
                </c:pt>
                <c:pt idx="1491">
                  <c:v>0.61423834487073625</c:v>
                </c:pt>
                <c:pt idx="1492">
                  <c:v>0.59293354571400636</c:v>
                </c:pt>
                <c:pt idx="1493">
                  <c:v>0.57101895630866917</c:v>
                </c:pt>
                <c:pt idx="1494">
                  <c:v>0.54902571961699698</c:v>
                </c:pt>
                <c:pt idx="1495">
                  <c:v>0.52755140774037024</c:v>
                </c:pt>
                <c:pt idx="1496">
                  <c:v>0.50689403996723592</c:v>
                </c:pt>
                <c:pt idx="1497">
                  <c:v>0.48678422689792955</c:v>
                </c:pt>
                <c:pt idx="1498">
                  <c:v>0.4673638768366592</c:v>
                </c:pt>
                <c:pt idx="1499">
                  <c:v>0.4488092231497568</c:v>
                </c:pt>
                <c:pt idx="1500">
                  <c:v>0.43124955509876101</c:v>
                </c:pt>
                <c:pt idx="1501">
                  <c:v>0.41471262214276733</c:v>
                </c:pt>
                <c:pt idx="1502">
                  <c:v>0.40722632821073179</c:v>
                </c:pt>
                <c:pt idx="1503">
                  <c:v>0.40009314863559381</c:v>
                </c:pt>
                <c:pt idx="1504">
                  <c:v>0.39140185915253883</c:v>
                </c:pt>
                <c:pt idx="1505">
                  <c:v>0.38135827614833978</c:v>
                </c:pt>
                <c:pt idx="1506">
                  <c:v>0.37104201167139206</c:v>
                </c:pt>
                <c:pt idx="1507">
                  <c:v>0.36024831987276273</c:v>
                </c:pt>
                <c:pt idx="1508">
                  <c:v>0.34926180592368805</c:v>
                </c:pt>
                <c:pt idx="1509">
                  <c:v>0.33813870897651543</c:v>
                </c:pt>
                <c:pt idx="1510">
                  <c:v>0.32707519260385726</c:v>
                </c:pt>
                <c:pt idx="1511">
                  <c:v>0.31620923444618476</c:v>
                </c:pt>
                <c:pt idx="1512">
                  <c:v>0.30561213290597272</c:v>
                </c:pt>
                <c:pt idx="1513">
                  <c:v>0.29534391645852143</c:v>
                </c:pt>
                <c:pt idx="1514">
                  <c:v>0.28543018897360095</c:v>
                </c:pt>
                <c:pt idx="1515">
                  <c:v>0.27592504637567006</c:v>
                </c:pt>
                <c:pt idx="1516">
                  <c:v>0.26681987413425495</c:v>
                </c:pt>
                <c:pt idx="1517">
                  <c:v>0.25808535709212932</c:v>
                </c:pt>
                <c:pt idx="1518">
                  <c:v>0.24971987262512857</c:v>
                </c:pt>
                <c:pt idx="1519">
                  <c:v>0.2416952351118819</c:v>
                </c:pt>
                <c:pt idx="1520">
                  <c:v>0.2340071402413357</c:v>
                </c:pt>
                <c:pt idx="1521">
                  <c:v>0.22817731009950151</c:v>
                </c:pt>
                <c:pt idx="1522">
                  <c:v>0.24871038898983233</c:v>
                </c:pt>
                <c:pt idx="1523">
                  <c:v>0.26379720786571437</c:v>
                </c:pt>
                <c:pt idx="1524">
                  <c:v>0.27406644475487935</c:v>
                </c:pt>
                <c:pt idx="1525">
                  <c:v>0.28400211076607451</c:v>
                </c:pt>
                <c:pt idx="1526">
                  <c:v>0.29278127316282876</c:v>
                </c:pt>
                <c:pt idx="1527">
                  <c:v>0.29752922787199881</c:v>
                </c:pt>
                <c:pt idx="1528">
                  <c:v>0.30025704391119618</c:v>
                </c:pt>
                <c:pt idx="1529">
                  <c:v>0.30164447992201499</c:v>
                </c:pt>
                <c:pt idx="1530">
                  <c:v>0.30391008149688165</c:v>
                </c:pt>
                <c:pt idx="1531">
                  <c:v>0.32610011830734886</c:v>
                </c:pt>
                <c:pt idx="1532">
                  <c:v>0.36785251828877819</c:v>
                </c:pt>
                <c:pt idx="1533">
                  <c:v>0.40704054282103319</c:v>
                </c:pt>
                <c:pt idx="1534">
                  <c:v>0.4500688814225432</c:v>
                </c:pt>
                <c:pt idx="1535">
                  <c:v>0.59491014252894958</c:v>
                </c:pt>
                <c:pt idx="1536">
                  <c:v>0.72839036336933061</c:v>
                </c:pt>
                <c:pt idx="1537">
                  <c:v>0.85250074351874205</c:v>
                </c:pt>
                <c:pt idx="1538">
                  <c:v>1.0931758804646095</c:v>
                </c:pt>
                <c:pt idx="1539">
                  <c:v>1.3705513920600696</c:v>
                </c:pt>
                <c:pt idx="1540">
                  <c:v>1.6013723632305668</c:v>
                </c:pt>
                <c:pt idx="1541">
                  <c:v>2.2785366091015744</c:v>
                </c:pt>
                <c:pt idx="1542">
                  <c:v>2.9305744890135523</c:v>
                </c:pt>
                <c:pt idx="1543">
                  <c:v>3.1739883788156185</c:v>
                </c:pt>
                <c:pt idx="1544">
                  <c:v>3.8695081964370219</c:v>
                </c:pt>
                <c:pt idx="1545">
                  <c:v>4.6668476572462358</c:v>
                </c:pt>
                <c:pt idx="1546">
                  <c:v>4.9420102159816848</c:v>
                </c:pt>
                <c:pt idx="1547">
                  <c:v>5.9500472686785928</c:v>
                </c:pt>
                <c:pt idx="1548">
                  <c:v>8.081826264120398</c:v>
                </c:pt>
                <c:pt idx="1549">
                  <c:v>8.052187662843119</c:v>
                </c:pt>
                <c:pt idx="1550">
                  <c:v>7.968038053812414</c:v>
                </c:pt>
                <c:pt idx="1551">
                  <c:v>7.8645079471345367</c:v>
                </c:pt>
                <c:pt idx="1552">
                  <c:v>7.8206608091363492</c:v>
                </c:pt>
                <c:pt idx="1553">
                  <c:v>7.9459346602911873</c:v>
                </c:pt>
                <c:pt idx="1554">
                  <c:v>8.9047495741551188</c:v>
                </c:pt>
                <c:pt idx="1555">
                  <c:v>13.450299970538005</c:v>
                </c:pt>
                <c:pt idx="1556">
                  <c:v>15.837271702889021</c:v>
                </c:pt>
                <c:pt idx="1557">
                  <c:v>17.26124076913176</c:v>
                </c:pt>
                <c:pt idx="1558">
                  <c:v>23.247147625267093</c:v>
                </c:pt>
                <c:pt idx="1559">
                  <c:v>28.732389203500421</c:v>
                </c:pt>
                <c:pt idx="1560">
                  <c:v>24.842675035531681</c:v>
                </c:pt>
                <c:pt idx="1561">
                  <c:v>21.920860149295699</c:v>
                </c:pt>
                <c:pt idx="1562">
                  <c:v>27.265772179475587</c:v>
                </c:pt>
                <c:pt idx="1563">
                  <c:v>23.775870799161392</c:v>
                </c:pt>
                <c:pt idx="1564">
                  <c:v>21.095385427714159</c:v>
                </c:pt>
                <c:pt idx="1565">
                  <c:v>18.998842057952899</c:v>
                </c:pt>
                <c:pt idx="1566">
                  <c:v>17.322949357325125</c:v>
                </c:pt>
                <c:pt idx="1567">
                  <c:v>15.922304389465813</c:v>
                </c:pt>
                <c:pt idx="1568">
                  <c:v>14.727553155639722</c:v>
                </c:pt>
                <c:pt idx="1569">
                  <c:v>13.700266314478105</c:v>
                </c:pt>
                <c:pt idx="1570">
                  <c:v>12.799838328631578</c:v>
                </c:pt>
                <c:pt idx="1571">
                  <c:v>12.022781574956822</c:v>
                </c:pt>
                <c:pt idx="1572">
                  <c:v>11.333758131714188</c:v>
                </c:pt>
                <c:pt idx="1573">
                  <c:v>11.80603648574807</c:v>
                </c:pt>
                <c:pt idx="1574">
                  <c:v>11.660645709012815</c:v>
                </c:pt>
                <c:pt idx="1575">
                  <c:v>11.052114860843112</c:v>
                </c:pt>
                <c:pt idx="1576">
                  <c:v>10.483343102686772</c:v>
                </c:pt>
                <c:pt idx="1577">
                  <c:v>9.9604206049931605</c:v>
                </c:pt>
                <c:pt idx="1578">
                  <c:v>11.890152112742506</c:v>
                </c:pt>
                <c:pt idx="1579">
                  <c:v>11.223020863109362</c:v>
                </c:pt>
                <c:pt idx="1580">
                  <c:v>10.658451007056764</c:v>
                </c:pt>
                <c:pt idx="1581">
                  <c:v>10.146044415391488</c:v>
                </c:pt>
                <c:pt idx="1582">
                  <c:v>10.119933750272498</c:v>
                </c:pt>
                <c:pt idx="1583">
                  <c:v>9.6783755662365607</c:v>
                </c:pt>
                <c:pt idx="1584">
                  <c:v>9.2746531066726412</c:v>
                </c:pt>
                <c:pt idx="1585">
                  <c:v>8.9054887207345441</c:v>
                </c:pt>
                <c:pt idx="1586">
                  <c:v>8.543642997862019</c:v>
                </c:pt>
                <c:pt idx="1587">
                  <c:v>8.1774716655289321</c:v>
                </c:pt>
                <c:pt idx="1588">
                  <c:v>7.8246646586257906</c:v>
                </c:pt>
                <c:pt idx="1589">
                  <c:v>8.0190938297464562</c:v>
                </c:pt>
                <c:pt idx="1590">
                  <c:v>8.4553072966300107</c:v>
                </c:pt>
                <c:pt idx="1591">
                  <c:v>11.590594022007691</c:v>
                </c:pt>
                <c:pt idx="1592">
                  <c:v>11.58140346109707</c:v>
                </c:pt>
                <c:pt idx="1593">
                  <c:v>11.038237877945432</c:v>
                </c:pt>
                <c:pt idx="1594">
                  <c:v>11.477251701900284</c:v>
                </c:pt>
                <c:pt idx="1595">
                  <c:v>10.91412118152193</c:v>
                </c:pt>
                <c:pt idx="1596">
                  <c:v>10.3802366170399</c:v>
                </c:pt>
                <c:pt idx="1597">
                  <c:v>9.8765886894193482</c:v>
                </c:pt>
                <c:pt idx="1598">
                  <c:v>9.3925761624092328</c:v>
                </c:pt>
                <c:pt idx="1599">
                  <c:v>8.9504754347715618</c:v>
                </c:pt>
                <c:pt idx="1600">
                  <c:v>9.416581400599302</c:v>
                </c:pt>
                <c:pt idx="1601">
                  <c:v>9.0583636027605543</c:v>
                </c:pt>
                <c:pt idx="1602">
                  <c:v>8.8296410372288587</c:v>
                </c:pt>
                <c:pt idx="1603">
                  <c:v>8.4696712112597101</c:v>
                </c:pt>
                <c:pt idx="1604">
                  <c:v>8.1037203876961712</c:v>
                </c:pt>
                <c:pt idx="1605">
                  <c:v>7.7361033083752533</c:v>
                </c:pt>
                <c:pt idx="1606">
                  <c:v>7.3636074958548301</c:v>
                </c:pt>
                <c:pt idx="1607">
                  <c:v>6.9889345372114002</c:v>
                </c:pt>
                <c:pt idx="1608">
                  <c:v>6.621530912296997</c:v>
                </c:pt>
                <c:pt idx="1609">
                  <c:v>6.3498548784140052</c:v>
                </c:pt>
                <c:pt idx="1610">
                  <c:v>6.0683623701949978</c:v>
                </c:pt>
                <c:pt idx="1611">
                  <c:v>5.97576749132348</c:v>
                </c:pt>
                <c:pt idx="1612">
                  <c:v>5.7319118982998081</c:v>
                </c:pt>
                <c:pt idx="1613">
                  <c:v>5.4985062597579395</c:v>
                </c:pt>
                <c:pt idx="1614">
                  <c:v>5.2479116340690855</c:v>
                </c:pt>
                <c:pt idx="1615">
                  <c:v>4.990833751079335</c:v>
                </c:pt>
                <c:pt idx="1616">
                  <c:v>4.725877792199535</c:v>
                </c:pt>
                <c:pt idx="1617">
                  <c:v>4.4575769148141999</c:v>
                </c:pt>
                <c:pt idx="1618">
                  <c:v>4.1935100889693553</c:v>
                </c:pt>
                <c:pt idx="1619">
                  <c:v>3.9372329914330839</c:v>
                </c:pt>
                <c:pt idx="1620">
                  <c:v>3.7074780608171434</c:v>
                </c:pt>
                <c:pt idx="1621">
                  <c:v>3.4828748638462801</c:v>
                </c:pt>
                <c:pt idx="1622">
                  <c:v>3.2636636566305546</c:v>
                </c:pt>
                <c:pt idx="1623">
                  <c:v>3.0519484582950227</c:v>
                </c:pt>
                <c:pt idx="1624">
                  <c:v>2.848990458901052</c:v>
                </c:pt>
                <c:pt idx="1625">
                  <c:v>2.6571373777239504</c:v>
                </c:pt>
                <c:pt idx="1626">
                  <c:v>2.4763417494846274</c:v>
                </c:pt>
                <c:pt idx="1627">
                  <c:v>2.3085418637438515</c:v>
                </c:pt>
                <c:pt idx="1628">
                  <c:v>2.1528708207109242</c:v>
                </c:pt>
                <c:pt idx="1629">
                  <c:v>2.008438128671671</c:v>
                </c:pt>
                <c:pt idx="1630">
                  <c:v>1.8777894496106422</c:v>
                </c:pt>
                <c:pt idx="1631">
                  <c:v>1.7561606489215773</c:v>
                </c:pt>
                <c:pt idx="1632">
                  <c:v>1.6429613743375269</c:v>
                </c:pt>
                <c:pt idx="1633">
                  <c:v>1.5383483881243702</c:v>
                </c:pt>
                <c:pt idx="1634">
                  <c:v>1.4420519932960714</c:v>
                </c:pt>
                <c:pt idx="1635">
                  <c:v>1.352975865446532</c:v>
                </c:pt>
                <c:pt idx="1636">
                  <c:v>1.270550872208754</c:v>
                </c:pt>
                <c:pt idx="1637">
                  <c:v>1.1943255621625655</c:v>
                </c:pt>
                <c:pt idx="1638">
                  <c:v>1.1238247867937874</c:v>
                </c:pt>
                <c:pt idx="1639">
                  <c:v>1.0586311507158068</c:v>
                </c:pt>
                <c:pt idx="1640">
                  <c:v>0.99833917702226804</c:v>
                </c:pt>
                <c:pt idx="1641">
                  <c:v>0.94253614238760675</c:v>
                </c:pt>
                <c:pt idx="1642">
                  <c:v>0.89082979963123421</c:v>
                </c:pt>
                <c:pt idx="1643">
                  <c:v>0.84294292801076087</c:v>
                </c:pt>
                <c:pt idx="1644">
                  <c:v>0.79869584278898842</c:v>
                </c:pt>
                <c:pt idx="1645">
                  <c:v>0.76528112216637745</c:v>
                </c:pt>
                <c:pt idx="1646">
                  <c:v>0.73284243054489795</c:v>
                </c:pt>
                <c:pt idx="1647">
                  <c:v>0.7011676239535376</c:v>
                </c:pt>
                <c:pt idx="1648">
                  <c:v>0.67047283099493371</c:v>
                </c:pt>
                <c:pt idx="1649">
                  <c:v>0.64091442658247022</c:v>
                </c:pt>
                <c:pt idx="1650">
                  <c:v>0.61289467924780372</c:v>
                </c:pt>
                <c:pt idx="1651">
                  <c:v>0.58612933113090604</c:v>
                </c:pt>
                <c:pt idx="1652">
                  <c:v>0.56073388264950697</c:v>
                </c:pt>
                <c:pt idx="1653">
                  <c:v>0.53667713654149518</c:v>
                </c:pt>
                <c:pt idx="1654">
                  <c:v>0.51379606201788297</c:v>
                </c:pt>
                <c:pt idx="1655">
                  <c:v>0.49207566490533416</c:v>
                </c:pt>
                <c:pt idx="1656">
                  <c:v>0.47148389872106372</c:v>
                </c:pt>
                <c:pt idx="1657">
                  <c:v>0.45200107448626847</c:v>
                </c:pt>
                <c:pt idx="1658">
                  <c:v>0.43356431340208224</c:v>
                </c:pt>
                <c:pt idx="1659">
                  <c:v>0.41612317312171199</c:v>
                </c:pt>
                <c:pt idx="1660">
                  <c:v>0.39961306868079804</c:v>
                </c:pt>
                <c:pt idx="1661">
                  <c:v>0.38398394245686962</c:v>
                </c:pt>
                <c:pt idx="1662">
                  <c:v>0.36918309990198905</c:v>
                </c:pt>
                <c:pt idx="1663">
                  <c:v>0.35515248637072111</c:v>
                </c:pt>
                <c:pt idx="1664">
                  <c:v>0.34184689828115478</c:v>
                </c:pt>
                <c:pt idx="1665">
                  <c:v>0.32922297937327494</c:v>
                </c:pt>
                <c:pt idx="1666">
                  <c:v>0.3172383316850852</c:v>
                </c:pt>
                <c:pt idx="1667">
                  <c:v>0.30585497957210478</c:v>
                </c:pt>
                <c:pt idx="1668">
                  <c:v>0.29503481025144784</c:v>
                </c:pt>
                <c:pt idx="1669">
                  <c:v>0.28474372294091804</c:v>
                </c:pt>
                <c:pt idx="1670">
                  <c:v>0.27494975714675701</c:v>
                </c:pt>
                <c:pt idx="1671">
                  <c:v>0.26562305488104548</c:v>
                </c:pt>
                <c:pt idx="1672">
                  <c:v>0.25673574602567334</c:v>
                </c:pt>
                <c:pt idx="1673">
                  <c:v>0.24826165637765291</c:v>
                </c:pt>
                <c:pt idx="1674">
                  <c:v>0.24017663117965943</c:v>
                </c:pt>
                <c:pt idx="1675">
                  <c:v>0.23245817779169597</c:v>
                </c:pt>
                <c:pt idx="1676">
                  <c:v>0.22508527735765455</c:v>
                </c:pt>
                <c:pt idx="1677">
                  <c:v>0.21803831736665205</c:v>
                </c:pt>
                <c:pt idx="1678">
                  <c:v>0.21129900280823916</c:v>
                </c:pt>
                <c:pt idx="1679">
                  <c:v>0.20485024643357028</c:v>
                </c:pt>
                <c:pt idx="1680">
                  <c:v>0.19867609560706825</c:v>
                </c:pt>
                <c:pt idx="1681">
                  <c:v>0.19276164513340277</c:v>
                </c:pt>
                <c:pt idx="1682">
                  <c:v>0.18709296065882144</c:v>
                </c:pt>
                <c:pt idx="1683">
                  <c:v>0.18165700738995641</c:v>
                </c:pt>
                <c:pt idx="1684">
                  <c:v>0.17644158403107654</c:v>
                </c:pt>
                <c:pt idx="1685">
                  <c:v>0.1714352617288776</c:v>
                </c:pt>
                <c:pt idx="1686">
                  <c:v>0.16662732860181817</c:v>
                </c:pt>
                <c:pt idx="1687">
                  <c:v>0.16200773571969287</c:v>
                </c:pt>
                <c:pt idx="1688">
                  <c:v>0.15756705015164407</c:v>
                </c:pt>
                <c:pt idx="1689">
                  <c:v>0.15329641241477412</c:v>
                </c:pt>
                <c:pt idx="1690">
                  <c:v>0.14918749494931316</c:v>
                </c:pt>
                <c:pt idx="1691">
                  <c:v>0.14523246484770133</c:v>
                </c:pt>
                <c:pt idx="1692">
                  <c:v>0.14142394952233922</c:v>
                </c:pt>
                <c:pt idx="1693">
                  <c:v>0.13775500533301116</c:v>
                </c:pt>
                <c:pt idx="1694">
                  <c:v>0.13421908751924985</c:v>
                </c:pt>
                <c:pt idx="1695">
                  <c:v>0.1308100242855311</c:v>
                </c:pt>
                <c:pt idx="1696">
                  <c:v>0.12752199155479821</c:v>
                </c:pt>
                <c:pt idx="1697">
                  <c:v>0.1243494900040009</c:v>
                </c:pt>
                <c:pt idx="1698">
                  <c:v>0.12128732382974167</c:v>
                </c:pt>
                <c:pt idx="1699">
                  <c:v>0.11833058109875268</c:v>
                </c:pt>
                <c:pt idx="1700">
                  <c:v>0.11547461555219711</c:v>
                </c:pt>
                <c:pt idx="1701">
                  <c:v>0.11271502974379313</c:v>
                </c:pt>
                <c:pt idx="1702">
                  <c:v>0.11004765940162507</c:v>
                </c:pt>
                <c:pt idx="1703">
                  <c:v>0.10746855891490731</c:v>
                </c:pt>
                <c:pt idx="1704">
                  <c:v>0.10497398784811432</c:v>
                </c:pt>
                <c:pt idx="1705">
                  <c:v>0.10256039843104946</c:v>
                </c:pt>
                <c:pt idx="1706">
                  <c:v>0.10022442389397652</c:v>
                </c:pt>
                <c:pt idx="1707">
                  <c:v>9.796286762399356E-2</c:v>
                </c:pt>
                <c:pt idx="1708">
                  <c:v>9.577269306551367E-2</c:v>
                </c:pt>
                <c:pt idx="1709">
                  <c:v>9.3651014307474204E-2</c:v>
                </c:pt>
                <c:pt idx="1710">
                  <c:v>9.1595087304822992E-2</c:v>
                </c:pt>
                <c:pt idx="1711">
                  <c:v>8.9602301686247582E-2</c:v>
                </c:pt>
                <c:pt idx="1712">
                  <c:v>8.7670173104123977E-2</c:v>
                </c:pt>
                <c:pt idx="1713">
                  <c:v>8.5796336086322131E-2</c:v>
                </c:pt>
                <c:pt idx="1714">
                  <c:v>8.3978537352913232E-2</c:v>
                </c:pt>
                <c:pt idx="1715">
                  <c:v>8.2214629563290217E-2</c:v>
                </c:pt>
                <c:pt idx="1716">
                  <c:v>8.0502565463481501E-2</c:v>
                </c:pt>
                <c:pt idx="1717">
                  <c:v>7.8840392403791051E-2</c:v>
                </c:pt>
                <c:pt idx="1718">
                  <c:v>7.7226247200936321E-2</c:v>
                </c:pt>
                <c:pt idx="1719">
                  <c:v>7.5658351320194411E-2</c:v>
                </c:pt>
                <c:pt idx="1720">
                  <c:v>7.4135006355109043E-2</c:v>
                </c:pt>
                <c:pt idx="1721">
                  <c:v>7.2654589784071216E-2</c:v>
                </c:pt>
                <c:pt idx="1722">
                  <c:v>7.1215550984682283E-2</c:v>
                </c:pt>
                <c:pt idx="1723">
                  <c:v>6.9816407488155527E-2</c:v>
                </c:pt>
                <c:pt idx="1724">
                  <c:v>6.8455741457705804E-2</c:v>
                </c:pt>
                <c:pt idx="1725">
                  <c:v>6.7132196375638511E-2</c:v>
                </c:pt>
                <c:pt idx="1726">
                  <c:v>6.5844473925248573E-2</c:v>
                </c:pt>
                <c:pt idx="1727">
                  <c:v>6.4591331054661166E-2</c:v>
                </c:pt>
                <c:pt idx="1728">
                  <c:v>6.3371577210632371E-2</c:v>
                </c:pt>
                <c:pt idx="1729">
                  <c:v>6.2184071731232193E-2</c:v>
                </c:pt>
                <c:pt idx="1730">
                  <c:v>6.1027721387122758E-2</c:v>
                </c:pt>
                <c:pt idx="1731">
                  <c:v>5.9901478061892464E-2</c:v>
                </c:pt>
                <c:pt idx="1732">
                  <c:v>5.8804336562582465E-2</c:v>
                </c:pt>
                <c:pt idx="1733">
                  <c:v>5.7735332552171621E-2</c:v>
                </c:pt>
                <c:pt idx="1734">
                  <c:v>5.6693540596364722E-2</c:v>
                </c:pt>
                <c:pt idx="1735">
                  <c:v>5.5678072317561562E-2</c:v>
                </c:pt>
                <c:pt idx="1736">
                  <c:v>5.4688074649378027E-2</c:v>
                </c:pt>
                <c:pt idx="1737">
                  <c:v>5.3722728185546853E-2</c:v>
                </c:pt>
                <c:pt idx="1738">
                  <c:v>5.2781245617444947E-2</c:v>
                </c:pt>
                <c:pt idx="1739">
                  <c:v>5.1862870254886E-2</c:v>
                </c:pt>
                <c:pt idx="1740">
                  <c:v>5.0966874625175657E-2</c:v>
                </c:pt>
                <c:pt idx="1741">
                  <c:v>5.0092559145761058E-2</c:v>
                </c:pt>
                <c:pt idx="1742">
                  <c:v>4.9239250866117856E-2</c:v>
                </c:pt>
                <c:pt idx="1743">
                  <c:v>4.8406302274801603E-2</c:v>
                </c:pt>
                <c:pt idx="1744">
                  <c:v>4.7593090167858211E-2</c:v>
                </c:pt>
                <c:pt idx="1745">
                  <c:v>4.6799014575035942E-2</c:v>
                </c:pt>
                <c:pt idx="1746">
                  <c:v>4.6023497740469516E-2</c:v>
                </c:pt>
                <c:pt idx="1747">
                  <c:v>4.5265983154720392E-2</c:v>
                </c:pt>
                <c:pt idx="1748">
                  <c:v>4.4525934635254776E-2</c:v>
                </c:pt>
                <c:pt idx="1749">
                  <c:v>4.3802835452628044E-2</c:v>
                </c:pt>
                <c:pt idx="1750">
                  <c:v>4.3096187499810625E-2</c:v>
                </c:pt>
                <c:pt idx="1751">
                  <c:v>4.2405510502256716E-2</c:v>
                </c:pt>
                <c:pt idx="1752">
                  <c:v>4.1730341266458609E-2</c:v>
                </c:pt>
                <c:pt idx="1753">
                  <c:v>4.1070232964874505E-2</c:v>
                </c:pt>
                <c:pt idx="1754">
                  <c:v>4.0424754455242719E-2</c:v>
                </c:pt>
                <c:pt idx="1755">
                  <c:v>3.9793489632417474E-2</c:v>
                </c:pt>
                <c:pt idx="1756">
                  <c:v>3.9176036810973563E-2</c:v>
                </c:pt>
                <c:pt idx="1757">
                  <c:v>3.8572008136932942E-2</c:v>
                </c:pt>
                <c:pt idx="1758">
                  <c:v>3.7981029027062532E-2</c:v>
                </c:pt>
                <c:pt idx="1759">
                  <c:v>3.7402737634286538E-2</c:v>
                </c:pt>
                <c:pt idx="1760">
                  <c:v>3.683678433784067E-2</c:v>
                </c:pt>
                <c:pt idx="1761">
                  <c:v>3.6282831256876674E-2</c:v>
                </c:pt>
                <c:pt idx="1762">
                  <c:v>3.5740551786299861E-2</c:v>
                </c:pt>
                <c:pt idx="1763">
                  <c:v>3.5209630153694237E-2</c:v>
                </c:pt>
                <c:pt idx="1764">
                  <c:v>3.4689760996252046E-2</c:v>
                </c:pt>
                <c:pt idx="1765">
                  <c:v>3.4180648956691505E-2</c:v>
                </c:pt>
                <c:pt idx="1766">
                  <c:v>3.3682008297198772E-2</c:v>
                </c:pt>
                <c:pt idx="1767">
                  <c:v>3.3193562530488496E-2</c:v>
                </c:pt>
                <c:pt idx="1768">
                  <c:v>3.2715044067125242E-2</c:v>
                </c:pt>
                <c:pt idx="1769">
                  <c:v>3.2246193878298038E-2</c:v>
                </c:pt>
                <c:pt idx="1770">
                  <c:v>3.1818880822611147E-2</c:v>
                </c:pt>
                <c:pt idx="1771">
                  <c:v>3.5574690239037372E-2</c:v>
                </c:pt>
                <c:pt idx="1772">
                  <c:v>3.8070499751215639E-2</c:v>
                </c:pt>
                <c:pt idx="1773">
                  <c:v>3.9641545714271545E-2</c:v>
                </c:pt>
                <c:pt idx="1774">
                  <c:v>4.0518581179345377E-2</c:v>
                </c:pt>
                <c:pt idx="1775">
                  <c:v>4.0917315008430204E-2</c:v>
                </c:pt>
                <c:pt idx="1776">
                  <c:v>4.097860674488274E-2</c:v>
                </c:pt>
                <c:pt idx="1777">
                  <c:v>4.0851791189438331E-2</c:v>
                </c:pt>
                <c:pt idx="1778">
                  <c:v>4.5731991029584515E-2</c:v>
                </c:pt>
                <c:pt idx="1779">
                  <c:v>6.8522556598090284E-2</c:v>
                </c:pt>
                <c:pt idx="1780">
                  <c:v>8.7645741613634504E-2</c:v>
                </c:pt>
                <c:pt idx="1781">
                  <c:v>0.1019853375594017</c:v>
                </c:pt>
                <c:pt idx="1782">
                  <c:v>0.11191471412657672</c:v>
                </c:pt>
                <c:pt idx="1783">
                  <c:v>0.11885756925713623</c:v>
                </c:pt>
                <c:pt idx="1784">
                  <c:v>0.12309701659829533</c:v>
                </c:pt>
                <c:pt idx="1785">
                  <c:v>0.12508433704724078</c:v>
                </c:pt>
                <c:pt idx="1786">
                  <c:v>0.12545973047711331</c:v>
                </c:pt>
                <c:pt idx="1787">
                  <c:v>0.12473026730043231</c:v>
                </c:pt>
                <c:pt idx="1788">
                  <c:v>0.12326697952105319</c:v>
                </c:pt>
                <c:pt idx="1789">
                  <c:v>0.12133278536521114</c:v>
                </c:pt>
                <c:pt idx="1790">
                  <c:v>0.11912194272401673</c:v>
                </c:pt>
                <c:pt idx="1791">
                  <c:v>0.1167419570318694</c:v>
                </c:pt>
                <c:pt idx="1792">
                  <c:v>0.11427748749980753</c:v>
                </c:pt>
                <c:pt idx="1793">
                  <c:v>0.11178465909377937</c:v>
                </c:pt>
                <c:pt idx="1794">
                  <c:v>0.10930014851039359</c:v>
                </c:pt>
                <c:pt idx="1795">
                  <c:v>0.10685106350631052</c:v>
                </c:pt>
                <c:pt idx="1796">
                  <c:v>0.10444973753412906</c:v>
                </c:pt>
                <c:pt idx="1797">
                  <c:v>0.10210378298058587</c:v>
                </c:pt>
                <c:pt idx="1798">
                  <c:v>9.9832259881654423E-2</c:v>
                </c:pt>
                <c:pt idx="1799">
                  <c:v>0.10289867898082017</c:v>
                </c:pt>
                <c:pt idx="1800">
                  <c:v>0.13306146706689459</c:v>
                </c:pt>
                <c:pt idx="1801">
                  <c:v>0.15868028747853513</c:v>
                </c:pt>
                <c:pt idx="1802">
                  <c:v>0.18503853050969879</c:v>
                </c:pt>
                <c:pt idx="1803">
                  <c:v>0.21270915902618653</c:v>
                </c:pt>
                <c:pt idx="1804">
                  <c:v>0.23570113827399339</c:v>
                </c:pt>
                <c:pt idx="1805">
                  <c:v>0.25135617625586409</c:v>
                </c:pt>
                <c:pt idx="1806">
                  <c:v>0.26620542391840735</c:v>
                </c:pt>
                <c:pt idx="1807">
                  <c:v>0.28782677249685179</c:v>
                </c:pt>
                <c:pt idx="1808">
                  <c:v>0.32209900033467481</c:v>
                </c:pt>
                <c:pt idx="1809">
                  <c:v>0.35899204672454799</c:v>
                </c:pt>
                <c:pt idx="1810">
                  <c:v>0.46408107169385582</c:v>
                </c:pt>
                <c:pt idx="1811">
                  <c:v>0.61748050405419808</c:v>
                </c:pt>
                <c:pt idx="1812">
                  <c:v>0.73411553426684428</c:v>
                </c:pt>
                <c:pt idx="1813">
                  <c:v>1.0815886879252357</c:v>
                </c:pt>
                <c:pt idx="1814">
                  <c:v>1.2654594448050798</c:v>
                </c:pt>
                <c:pt idx="1815">
                  <c:v>2.5033688245472319</c:v>
                </c:pt>
                <c:pt idx="1816">
                  <c:v>5.4037652705207151</c:v>
                </c:pt>
                <c:pt idx="1817">
                  <c:v>17.30002796979695</c:v>
                </c:pt>
                <c:pt idx="1818">
                  <c:v>16.193753239840984</c:v>
                </c:pt>
                <c:pt idx="1819">
                  <c:v>20.852273390841539</c:v>
                </c:pt>
                <c:pt idx="1820">
                  <c:v>31.263297388235515</c:v>
                </c:pt>
                <c:pt idx="1821">
                  <c:v>26.794810220709387</c:v>
                </c:pt>
                <c:pt idx="1822">
                  <c:v>23.521398861558314</c:v>
                </c:pt>
                <c:pt idx="1823">
                  <c:v>21.037393631917261</c:v>
                </c:pt>
                <c:pt idx="1824">
                  <c:v>19.083863422557553</c:v>
                </c:pt>
                <c:pt idx="1825">
                  <c:v>17.444973005369111</c:v>
                </c:pt>
                <c:pt idx="1826">
                  <c:v>16.135754933181214</c:v>
                </c:pt>
                <c:pt idx="1827">
                  <c:v>15.003682371483748</c:v>
                </c:pt>
                <c:pt idx="1828">
                  <c:v>14.075691307421781</c:v>
                </c:pt>
                <c:pt idx="1829">
                  <c:v>13.271727395121014</c:v>
                </c:pt>
                <c:pt idx="1830">
                  <c:v>12.520026782985324</c:v>
                </c:pt>
                <c:pt idx="1831">
                  <c:v>11.843319533099859</c:v>
                </c:pt>
                <c:pt idx="1832">
                  <c:v>11.191887811858955</c:v>
                </c:pt>
                <c:pt idx="1833">
                  <c:v>10.558899522461404</c:v>
                </c:pt>
                <c:pt idx="1834">
                  <c:v>9.9502267980169865</c:v>
                </c:pt>
                <c:pt idx="1835">
                  <c:v>9.3554704706983447</c:v>
                </c:pt>
                <c:pt idx="1836">
                  <c:v>8.7748343855012862</c:v>
                </c:pt>
                <c:pt idx="1837">
                  <c:v>8.2088787944069583</c:v>
                </c:pt>
                <c:pt idx="1838">
                  <c:v>7.6585140439641002</c:v>
                </c:pt>
                <c:pt idx="1839">
                  <c:v>7.129967631193769</c:v>
                </c:pt>
                <c:pt idx="1840">
                  <c:v>6.6263366783667843</c:v>
                </c:pt>
                <c:pt idx="1841">
                  <c:v>6.1422602068248429</c:v>
                </c:pt>
                <c:pt idx="1842">
                  <c:v>5.6778454398751119</c:v>
                </c:pt>
                <c:pt idx="1843">
                  <c:v>5.2348702974153314</c:v>
                </c:pt>
                <c:pt idx="1844">
                  <c:v>4.8156791620460977</c:v>
                </c:pt>
                <c:pt idx="1845">
                  <c:v>4.4222415594836244</c:v>
                </c:pt>
                <c:pt idx="1846">
                  <c:v>4.0564009230012736</c:v>
                </c:pt>
                <c:pt idx="1847">
                  <c:v>3.7188186029953267</c:v>
                </c:pt>
                <c:pt idx="1848">
                  <c:v>3.4119771722880978</c:v>
                </c:pt>
                <c:pt idx="1849">
                  <c:v>3.1323282629975884</c:v>
                </c:pt>
                <c:pt idx="1850">
                  <c:v>2.8786642412101404</c:v>
                </c:pt>
                <c:pt idx="1851">
                  <c:v>2.648063578893213</c:v>
                </c:pt>
                <c:pt idx="1852">
                  <c:v>2.4393247633498816</c:v>
                </c:pt>
                <c:pt idx="1853">
                  <c:v>2.2503553210616869</c:v>
                </c:pt>
                <c:pt idx="1854">
                  <c:v>2.0794794809993191</c:v>
                </c:pt>
                <c:pt idx="1855">
                  <c:v>1.9250163314797202</c:v>
                </c:pt>
                <c:pt idx="1856">
                  <c:v>1.785394666695991</c:v>
                </c:pt>
                <c:pt idx="1857">
                  <c:v>1.6594863977646381</c:v>
                </c:pt>
                <c:pt idx="1858">
                  <c:v>1.5452898823460191</c:v>
                </c:pt>
                <c:pt idx="1859">
                  <c:v>1.4416350780094704</c:v>
                </c:pt>
                <c:pt idx="1860">
                  <c:v>1.3472862714025136</c:v>
                </c:pt>
                <c:pt idx="1861">
                  <c:v>1.2612667745538912</c:v>
                </c:pt>
                <c:pt idx="1862">
                  <c:v>1.1827293276755579</c:v>
                </c:pt>
                <c:pt idx="1863">
                  <c:v>1.1108352822301715</c:v>
                </c:pt>
                <c:pt idx="1864">
                  <c:v>1.044939469165193</c:v>
                </c:pt>
                <c:pt idx="1865">
                  <c:v>0.98445369640537284</c:v>
                </c:pt>
                <c:pt idx="1866">
                  <c:v>0.92880766772879864</c:v>
                </c:pt>
                <c:pt idx="1867">
                  <c:v>0.87750280002681391</c:v>
                </c:pt>
                <c:pt idx="1868">
                  <c:v>0.83294823024170861</c:v>
                </c:pt>
                <c:pt idx="1869">
                  <c:v>0.82710949489924845</c:v>
                </c:pt>
                <c:pt idx="1870">
                  <c:v>0.81875402198523173</c:v>
                </c:pt>
                <c:pt idx="1871">
                  <c:v>0.80498699424123166</c:v>
                </c:pt>
                <c:pt idx="1872">
                  <c:v>0.78628291265088135</c:v>
                </c:pt>
                <c:pt idx="1873">
                  <c:v>0.77165795717051844</c:v>
                </c:pt>
                <c:pt idx="1874">
                  <c:v>0.77481828741333914</c:v>
                </c:pt>
                <c:pt idx="1875">
                  <c:v>0.78368910971884564</c:v>
                </c:pt>
                <c:pt idx="1876">
                  <c:v>0.80021988175673098</c:v>
                </c:pt>
                <c:pt idx="1877">
                  <c:v>0.80689163553626642</c:v>
                </c:pt>
                <c:pt idx="1878">
                  <c:v>0.80640382032348379</c:v>
                </c:pt>
                <c:pt idx="1879">
                  <c:v>0.79837450028183465</c:v>
                </c:pt>
                <c:pt idx="1880">
                  <c:v>0.79072623916077867</c:v>
                </c:pt>
                <c:pt idx="1881">
                  <c:v>0.78048191678567558</c:v>
                </c:pt>
                <c:pt idx="1882">
                  <c:v>0.76685700430810733</c:v>
                </c:pt>
                <c:pt idx="1883">
                  <c:v>0.75006177305451971</c:v>
                </c:pt>
                <c:pt idx="1884">
                  <c:v>0.7305433741088514</c:v>
                </c:pt>
                <c:pt idx="1885">
                  <c:v>0.70915537720616539</c:v>
                </c:pt>
                <c:pt idx="1886">
                  <c:v>0.68776146482832501</c:v>
                </c:pt>
                <c:pt idx="1887">
                  <c:v>0.69825267236291888</c:v>
                </c:pt>
                <c:pt idx="1888">
                  <c:v>0.75701335536361725</c:v>
                </c:pt>
                <c:pt idx="1889">
                  <c:v>0.81158308477794316</c:v>
                </c:pt>
                <c:pt idx="1890">
                  <c:v>0.85360951903186644</c:v>
                </c:pt>
                <c:pt idx="1891">
                  <c:v>0.87923133010417154</c:v>
                </c:pt>
                <c:pt idx="1892">
                  <c:v>0.89228824432508513</c:v>
                </c:pt>
                <c:pt idx="1893">
                  <c:v>0.89492004087105792</c:v>
                </c:pt>
                <c:pt idx="1894">
                  <c:v>0.8879032409622013</c:v>
                </c:pt>
                <c:pt idx="1895">
                  <c:v>0.87649360303534007</c:v>
                </c:pt>
                <c:pt idx="1896">
                  <c:v>0.8620168460363663</c:v>
                </c:pt>
                <c:pt idx="1897">
                  <c:v>0.84374253628455298</c:v>
                </c:pt>
                <c:pt idx="1898">
                  <c:v>0.82073998835022499</c:v>
                </c:pt>
                <c:pt idx="1899">
                  <c:v>0.79441823953486435</c:v>
                </c:pt>
                <c:pt idx="1900">
                  <c:v>0.76606449736366189</c:v>
                </c:pt>
                <c:pt idx="1901">
                  <c:v>0.73722356437223724</c:v>
                </c:pt>
                <c:pt idx="1902">
                  <c:v>0.70857475410048121</c:v>
                </c:pt>
                <c:pt idx="1903">
                  <c:v>0.67980966151115629</c:v>
                </c:pt>
                <c:pt idx="1904">
                  <c:v>0.65183349087942255</c:v>
                </c:pt>
                <c:pt idx="1905">
                  <c:v>0.62484237784673269</c:v>
                </c:pt>
                <c:pt idx="1906">
                  <c:v>0.59955479367756681</c:v>
                </c:pt>
                <c:pt idx="1907">
                  <c:v>0.57825004846170869</c:v>
                </c:pt>
                <c:pt idx="1908">
                  <c:v>0.57497221744847593</c:v>
                </c:pt>
                <c:pt idx="1909">
                  <c:v>0.58471240251601631</c:v>
                </c:pt>
                <c:pt idx="1910">
                  <c:v>0.63747363730690376</c:v>
                </c:pt>
                <c:pt idx="1911">
                  <c:v>0.68078907225057261</c:v>
                </c:pt>
                <c:pt idx="1912">
                  <c:v>0.70933511321341336</c:v>
                </c:pt>
                <c:pt idx="1913">
                  <c:v>0.72779160265015064</c:v>
                </c:pt>
                <c:pt idx="1914">
                  <c:v>0.73580778372150812</c:v>
                </c:pt>
                <c:pt idx="1915">
                  <c:v>0.73640311713132511</c:v>
                </c:pt>
                <c:pt idx="1916">
                  <c:v>0.73652098498408303</c:v>
                </c:pt>
                <c:pt idx="1917">
                  <c:v>0.73489705466976218</c:v>
                </c:pt>
                <c:pt idx="1918">
                  <c:v>0.8839817120078316</c:v>
                </c:pt>
                <c:pt idx="1919">
                  <c:v>3.6076104137900109</c:v>
                </c:pt>
                <c:pt idx="1920">
                  <c:v>6.4879140734661567</c:v>
                </c:pt>
                <c:pt idx="1921">
                  <c:v>6.7048262706460457</c:v>
                </c:pt>
                <c:pt idx="1922">
                  <c:v>7.3659862883054972</c:v>
                </c:pt>
                <c:pt idx="1923">
                  <c:v>9.987304075388213</c:v>
                </c:pt>
                <c:pt idx="1924">
                  <c:v>9.9889949844121109</c:v>
                </c:pt>
                <c:pt idx="1925">
                  <c:v>9.8010118654411222</c:v>
                </c:pt>
                <c:pt idx="1926">
                  <c:v>9.5868098511681374</c:v>
                </c:pt>
                <c:pt idx="1927">
                  <c:v>9.3415574628590026</c:v>
                </c:pt>
                <c:pt idx="1928">
                  <c:v>9.0568018086157576</c:v>
                </c:pt>
                <c:pt idx="1929">
                  <c:v>8.7452475315396114</c:v>
                </c:pt>
                <c:pt idx="1930">
                  <c:v>8.408817942817457</c:v>
                </c:pt>
                <c:pt idx="1931">
                  <c:v>8.0548610395052815</c:v>
                </c:pt>
                <c:pt idx="1932">
                  <c:v>7.6872712020902636</c:v>
                </c:pt>
                <c:pt idx="1933">
                  <c:v>7.3118937198390022</c:v>
                </c:pt>
                <c:pt idx="1934">
                  <c:v>6.9734821697120664</c:v>
                </c:pt>
                <c:pt idx="1935">
                  <c:v>6.6276477238865183</c:v>
                </c:pt>
                <c:pt idx="1936">
                  <c:v>6.2754826401501429</c:v>
                </c:pt>
                <c:pt idx="1937">
                  <c:v>5.9229635853033207</c:v>
                </c:pt>
                <c:pt idx="1938">
                  <c:v>5.574463963755349</c:v>
                </c:pt>
                <c:pt idx="1939">
                  <c:v>5.2379680180039099</c:v>
                </c:pt>
                <c:pt idx="1940">
                  <c:v>4.9166803458376771</c:v>
                </c:pt>
                <c:pt idx="1941">
                  <c:v>4.6132480400077105</c:v>
                </c:pt>
                <c:pt idx="1942">
                  <c:v>4.327051425057646</c:v>
                </c:pt>
                <c:pt idx="1943">
                  <c:v>4.0747712638137363</c:v>
                </c:pt>
                <c:pt idx="1944">
                  <c:v>3.9843042366016226</c:v>
                </c:pt>
                <c:pt idx="1945">
                  <c:v>3.8376001825764798</c:v>
                </c:pt>
                <c:pt idx="1946">
                  <c:v>3.696704924444925</c:v>
                </c:pt>
                <c:pt idx="1947">
                  <c:v>3.5645430914276597</c:v>
                </c:pt>
                <c:pt idx="1948">
                  <c:v>3.4175294818115551</c:v>
                </c:pt>
                <c:pt idx="1949">
                  <c:v>3.2583826536455138</c:v>
                </c:pt>
                <c:pt idx="1950">
                  <c:v>3.0945483990005371</c:v>
                </c:pt>
                <c:pt idx="1951">
                  <c:v>2.9264688911803667</c:v>
                </c:pt>
                <c:pt idx="1952">
                  <c:v>2.7579111651499195</c:v>
                </c:pt>
                <c:pt idx="1953">
                  <c:v>2.5917716159583102</c:v>
                </c:pt>
                <c:pt idx="1954">
                  <c:v>2.4303991361073614</c:v>
                </c:pt>
                <c:pt idx="1955">
                  <c:v>2.2757965963143301</c:v>
                </c:pt>
                <c:pt idx="1956">
                  <c:v>2.1297316758198659</c:v>
                </c:pt>
                <c:pt idx="1957">
                  <c:v>1.9919534304041866</c:v>
                </c:pt>
                <c:pt idx="1958">
                  <c:v>1.8626933021480332</c:v>
                </c:pt>
                <c:pt idx="1959">
                  <c:v>1.7420684520826102</c:v>
                </c:pt>
                <c:pt idx="1960">
                  <c:v>1.6305539503996807</c:v>
                </c:pt>
                <c:pt idx="1961">
                  <c:v>1.5274976323284408</c:v>
                </c:pt>
                <c:pt idx="1962">
                  <c:v>1.4318455732361905</c:v>
                </c:pt>
                <c:pt idx="1963">
                  <c:v>1.3432610767431397</c:v>
                </c:pt>
                <c:pt idx="1964">
                  <c:v>1.2614952325957216</c:v>
                </c:pt>
                <c:pt idx="1965">
                  <c:v>1.1858641729119921</c:v>
                </c:pt>
                <c:pt idx="1966">
                  <c:v>1.1159393142765111</c:v>
                </c:pt>
                <c:pt idx="1967">
                  <c:v>1.0513128486015189</c:v>
                </c:pt>
                <c:pt idx="1968">
                  <c:v>0.99153222849767342</c:v>
                </c:pt>
                <c:pt idx="1969">
                  <c:v>0.93620502499726022</c:v>
                </c:pt>
                <c:pt idx="1970">
                  <c:v>0.8849637169319543</c:v>
                </c:pt>
                <c:pt idx="1971">
                  <c:v>0.83746206330279893</c:v>
                </c:pt>
                <c:pt idx="1972">
                  <c:v>0.79338638408152018</c:v>
                </c:pt>
                <c:pt idx="1973">
                  <c:v>0.75245256460355403</c:v>
                </c:pt>
                <c:pt idx="1974">
                  <c:v>0.7144096791914214</c:v>
                </c:pt>
                <c:pt idx="1975">
                  <c:v>0.6789858577111989</c:v>
                </c:pt>
                <c:pt idx="1976">
                  <c:v>0.6459582538583597</c:v>
                </c:pt>
                <c:pt idx="1977">
                  <c:v>0.61515012642241307</c:v>
                </c:pt>
                <c:pt idx="1978">
                  <c:v>0.58639064969266053</c:v>
                </c:pt>
                <c:pt idx="1979">
                  <c:v>0.55958318146831598</c:v>
                </c:pt>
                <c:pt idx="1980">
                  <c:v>0.53445109669253921</c:v>
                </c:pt>
                <c:pt idx="1981">
                  <c:v>0.51086595585932126</c:v>
                </c:pt>
                <c:pt idx="1982">
                  <c:v>0.48870523465266541</c:v>
                </c:pt>
                <c:pt idx="1983">
                  <c:v>0.46786593156367351</c:v>
                </c:pt>
                <c:pt idx="1984">
                  <c:v>0.44824661716806624</c:v>
                </c:pt>
                <c:pt idx="1985">
                  <c:v>0.42975877729562351</c:v>
                </c:pt>
                <c:pt idx="1986">
                  <c:v>0.4123224051403942</c:v>
                </c:pt>
                <c:pt idx="1987">
                  <c:v>0.39586311155666187</c:v>
                </c:pt>
                <c:pt idx="1988">
                  <c:v>0.38031277126568447</c:v>
                </c:pt>
                <c:pt idx="1989">
                  <c:v>0.3656088307254764</c:v>
                </c:pt>
                <c:pt idx="1990">
                  <c:v>0.35169332199736419</c:v>
                </c:pt>
                <c:pt idx="1991">
                  <c:v>0.33851324347284051</c:v>
                </c:pt>
                <c:pt idx="1992">
                  <c:v>0.32601949169110828</c:v>
                </c:pt>
                <c:pt idx="1993">
                  <c:v>0.31416681095853849</c:v>
                </c:pt>
                <c:pt idx="1994">
                  <c:v>0.30291357414922121</c:v>
                </c:pt>
                <c:pt idx="1995">
                  <c:v>0.29222135665229454</c:v>
                </c:pt>
                <c:pt idx="1996">
                  <c:v>0.2820546667695214</c:v>
                </c:pt>
                <c:pt idx="1997">
                  <c:v>0.27238068286418787</c:v>
                </c:pt>
                <c:pt idx="1998">
                  <c:v>0.2631690396107596</c:v>
                </c:pt>
                <c:pt idx="1999">
                  <c:v>0.25439161492408691</c:v>
                </c:pt>
                <c:pt idx="2000">
                  <c:v>0.24602236452944534</c:v>
                </c:pt>
                <c:pt idx="2001">
                  <c:v>0.23803715014572419</c:v>
                </c:pt>
                <c:pt idx="2002">
                  <c:v>0.23041354487484703</c:v>
                </c:pt>
                <c:pt idx="2003">
                  <c:v>0.22313051742280685</c:v>
                </c:pt>
                <c:pt idx="2004">
                  <c:v>0.2161686579567296</c:v>
                </c:pt>
                <c:pt idx="2005">
                  <c:v>0.20950989532873593</c:v>
                </c:pt>
                <c:pt idx="2006">
                  <c:v>0.20313738636353135</c:v>
                </c:pt>
                <c:pt idx="2007">
                  <c:v>0.19703541393898588</c:v>
                </c:pt>
                <c:pt idx="2008">
                  <c:v>0.19118931410324447</c:v>
                </c:pt>
                <c:pt idx="2009">
                  <c:v>0.18558539252329112</c:v>
                </c:pt>
                <c:pt idx="2010">
                  <c:v>0.18021081801281427</c:v>
                </c:pt>
                <c:pt idx="2011">
                  <c:v>0.17505359453027675</c:v>
                </c:pt>
                <c:pt idx="2012">
                  <c:v>0.17010248810222661</c:v>
                </c:pt>
                <c:pt idx="2013">
                  <c:v>0.16534696833592161</c:v>
                </c:pt>
                <c:pt idx="2014">
                  <c:v>0.16077715700461478</c:v>
                </c:pt>
                <c:pt idx="2015">
                  <c:v>0.15638378206712025</c:v>
                </c:pt>
                <c:pt idx="2016">
                  <c:v>0.15215813165500675</c:v>
                </c:pt>
                <c:pt idx="2017">
                  <c:v>0.14809201558197965</c:v>
                </c:pt>
                <c:pt idx="2018">
                  <c:v>0.14417772929240338</c:v>
                </c:pt>
                <c:pt idx="2019">
                  <c:v>0.14040801971616237</c:v>
                </c:pt>
                <c:pt idx="2020">
                  <c:v>0.13677605400397741</c:v>
                </c:pt>
                <c:pt idx="2021">
                  <c:v>0.13327539216352144</c:v>
                </c:pt>
                <c:pt idx="2022">
                  <c:v>0.12989995988047137</c:v>
                </c:pt>
                <c:pt idx="2023">
                  <c:v>0.12664402403900635</c:v>
                </c:pt>
                <c:pt idx="2024">
                  <c:v>0.12350217033994754</c:v>
                </c:pt>
                <c:pt idx="2025">
                  <c:v>0.12046928247659497</c:v>
                </c:pt>
                <c:pt idx="2026">
                  <c:v>0.11754052288912319</c:v>
                </c:pt>
                <c:pt idx="2027">
                  <c:v>0.11471131495232711</c:v>
                </c:pt>
                <c:pt idx="2028">
                  <c:v>0.11197732645796175</c:v>
                </c:pt>
                <c:pt idx="2029">
                  <c:v>0.10933445430142273</c:v>
                </c:pt>
                <c:pt idx="2030">
                  <c:v>0.10677881022922132</c:v>
                </c:pt>
                <c:pt idx="2031">
                  <c:v>0.10430670766698226</c:v>
                </c:pt>
                <c:pt idx="2032">
                  <c:v>0.10191464942380721</c:v>
                </c:pt>
                <c:pt idx="2033">
                  <c:v>9.959931626967404E-2</c:v>
                </c:pt>
                <c:pt idx="2034">
                  <c:v>9.7357556296843603E-2</c:v>
                </c:pt>
                <c:pt idx="2035">
                  <c:v>9.5186375018157965E-2</c:v>
                </c:pt>
                <c:pt idx="2036">
                  <c:v>9.3082926130255553E-2</c:v>
                </c:pt>
                <c:pt idx="2037">
                  <c:v>9.1044502900778049E-2</c:v>
                </c:pt>
                <c:pt idx="2038">
                  <c:v>8.9068530126768714E-2</c:v>
                </c:pt>
                <c:pt idx="2039">
                  <c:v>8.7152556629618766E-2</c:v>
                </c:pt>
                <c:pt idx="2040">
                  <c:v>8.5294248234833211E-2</c:v>
                </c:pt>
                <c:pt idx="2041">
                  <c:v>8.3491381209689561E-2</c:v>
                </c:pt>
                <c:pt idx="2042">
                  <c:v>8.1741836123160494E-2</c:v>
                </c:pt>
                <c:pt idx="2043">
                  <c:v>8.0043592097000446E-2</c:v>
                </c:pt>
                <c:pt idx="2044">
                  <c:v>7.8394721420229227E-2</c:v>
                </c:pt>
                <c:pt idx="2045">
                  <c:v>7.6793384501095352E-2</c:v>
                </c:pt>
                <c:pt idx="2046">
                  <c:v>7.523782513271475E-2</c:v>
                </c:pt>
                <c:pt idx="2047">
                  <c:v>7.3726366050465522E-2</c:v>
                </c:pt>
                <c:pt idx="2048">
                  <c:v>7.2257404760750946E-2</c:v>
                </c:pt>
                <c:pt idx="2049">
                  <c:v>7.082940962275934E-2</c:v>
                </c:pt>
                <c:pt idx="2050">
                  <c:v>6.9440916165636218E-2</c:v>
                </c:pt>
                <c:pt idx="2051">
                  <c:v>6.8090523625293206E-2</c:v>
                </c:pt>
                <c:pt idx="2052">
                  <c:v>6.677689168606786E-2</c:v>
                </c:pt>
                <c:pt idx="2053">
                  <c:v>6.5498737413584321E-2</c:v>
                </c:pt>
                <c:pt idx="2054">
                  <c:v>6.4254832366181874E-2</c:v>
                </c:pt>
                <c:pt idx="2055">
                  <c:v>6.3043999873187762E-2</c:v>
                </c:pt>
                <c:pt idx="2056">
                  <c:v>6.1865112469187168E-2</c:v>
                </c:pt>
                <c:pt idx="2057">
                  <c:v>6.0717089474209042E-2</c:v>
                </c:pt>
                <c:pt idx="2058">
                  <c:v>5.9598894710481819E-2</c:v>
                </c:pt>
                <c:pt idx="2059">
                  <c:v>5.8509534347071637E-2</c:v>
                </c:pt>
                <c:pt idx="2060">
                  <c:v>5.7448054864331632E-2</c:v>
                </c:pt>
                <c:pt idx="2061">
                  <c:v>5.6413541130657462E-2</c:v>
                </c:pt>
                <c:pt idx="2062">
                  <c:v>5.5405114584565332E-2</c:v>
                </c:pt>
                <c:pt idx="2063">
                  <c:v>5.4421931515591875E-2</c:v>
                </c:pt>
                <c:pt idx="2064">
                  <c:v>5.3463181437962019E-2</c:v>
                </c:pt>
                <c:pt idx="2065">
                  <c:v>5.2528085551380208E-2</c:v>
                </c:pt>
                <c:pt idx="2066">
                  <c:v>5.1615895283687319E-2</c:v>
                </c:pt>
                <c:pt idx="2067">
                  <c:v>5.0725890910469688E-2</c:v>
                </c:pt>
                <c:pt idx="2068">
                  <c:v>4.9857380247046307E-2</c:v>
                </c:pt>
                <c:pt idx="2069">
                  <c:v>4.9009697408550101E-2</c:v>
                </c:pt>
                <c:pt idx="2070">
                  <c:v>4.8182201634109835E-2</c:v>
                </c:pt>
                <c:pt idx="2071">
                  <c:v>4.7374276171395238E-2</c:v>
                </c:pt>
                <c:pt idx="2072">
                  <c:v>4.6585327218031533E-2</c:v>
                </c:pt>
                <c:pt idx="2073">
                  <c:v>4.581478291661463E-2</c:v>
                </c:pt>
                <c:pt idx="2074">
                  <c:v>4.5062092400266131E-2</c:v>
                </c:pt>
                <c:pt idx="2075">
                  <c:v>4.4326724885862527E-2</c:v>
                </c:pt>
                <c:pt idx="2076">
                  <c:v>4.360816881225215E-2</c:v>
                </c:pt>
                <c:pt idx="2077">
                  <c:v>4.2905931020945372E-2</c:v>
                </c:pt>
                <c:pt idx="2078">
                  <c:v>4.2219535976913733E-2</c:v>
                </c:pt>
                <c:pt idx="2079">
                  <c:v>4.1548525027286461E-2</c:v>
                </c:pt>
                <c:pt idx="2080">
                  <c:v>4.0892455695864513E-2</c:v>
                </c:pt>
                <c:pt idx="2081">
                  <c:v>4.0250901011499515E-2</c:v>
                </c:pt>
                <c:pt idx="2082">
                  <c:v>3.962344886850519E-2</c:v>
                </c:pt>
                <c:pt idx="2083">
                  <c:v>3.9009701417377529E-2</c:v>
                </c:pt>
                <c:pt idx="2084">
                  <c:v>3.8409274484203011E-2</c:v>
                </c:pt>
                <c:pt idx="2085">
                  <c:v>3.7821797017232463E-2</c:v>
                </c:pt>
                <c:pt idx="2086">
                  <c:v>3.7246910559184908E-2</c:v>
                </c:pt>
                <c:pt idx="2087">
                  <c:v>3.6684268743934038E-2</c:v>
                </c:pt>
                <c:pt idx="2088">
                  <c:v>3.6133536816303991E-2</c:v>
                </c:pt>
                <c:pt idx="2089">
                  <c:v>3.5594391173779057E-2</c:v>
                </c:pt>
                <c:pt idx="2090">
                  <c:v>3.5066518928998529E-2</c:v>
                </c:pt>
                <c:pt idx="2091">
                  <c:v>3.4549617491972634E-2</c:v>
                </c:pt>
                <c:pt idx="2092">
                  <c:v>3.4043394171017378E-2</c:v>
                </c:pt>
                <c:pt idx="2093">
                  <c:v>3.354756579146112E-2</c:v>
                </c:pt>
                <c:pt idx="2094">
                  <c:v>3.3607557588883626E-2</c:v>
                </c:pt>
                <c:pt idx="2095">
                  <c:v>4.3850338579594493E-2</c:v>
                </c:pt>
                <c:pt idx="2096">
                  <c:v>5.1654588195846521E-2</c:v>
                </c:pt>
                <c:pt idx="2097">
                  <c:v>5.7094900757229242E-2</c:v>
                </c:pt>
                <c:pt idx="2098">
                  <c:v>6.0598900036629016E-2</c:v>
                </c:pt>
                <c:pt idx="2099">
                  <c:v>6.2589375096902697E-2</c:v>
                </c:pt>
                <c:pt idx="2100">
                  <c:v>6.3516210308197485E-2</c:v>
                </c:pt>
                <c:pt idx="2101">
                  <c:v>6.3741093886988939E-2</c:v>
                </c:pt>
                <c:pt idx="2102">
                  <c:v>6.3480881388730481E-2</c:v>
                </c:pt>
                <c:pt idx="2103">
                  <c:v>6.2914353938590295E-2</c:v>
                </c:pt>
                <c:pt idx="2104">
                  <c:v>6.2159878037512058E-2</c:v>
                </c:pt>
                <c:pt idx="2105">
                  <c:v>6.128469719593832E-2</c:v>
                </c:pt>
                <c:pt idx="2106">
                  <c:v>6.0344148831139491E-2</c:v>
                </c:pt>
                <c:pt idx="2107">
                  <c:v>5.9361225052241416E-2</c:v>
                </c:pt>
                <c:pt idx="2108">
                  <c:v>5.8359955074862559E-2</c:v>
                </c:pt>
                <c:pt idx="2109">
                  <c:v>5.7355773055465999E-2</c:v>
                </c:pt>
                <c:pt idx="2110">
                  <c:v>5.6358475584641791E-2</c:v>
                </c:pt>
                <c:pt idx="2111">
                  <c:v>5.537444066769772E-2</c:v>
                </c:pt>
                <c:pt idx="2112">
                  <c:v>5.4407024140919476E-2</c:v>
                </c:pt>
                <c:pt idx="2113">
                  <c:v>5.3459050921114415E-2</c:v>
                </c:pt>
                <c:pt idx="2114">
                  <c:v>5.2531078784274786E-2</c:v>
                </c:pt>
                <c:pt idx="2115">
                  <c:v>5.1623469909618094E-2</c:v>
                </c:pt>
                <c:pt idx="2116">
                  <c:v>5.0736345600021361E-2</c:v>
                </c:pt>
                <c:pt idx="2117">
                  <c:v>4.9869595505112434E-2</c:v>
                </c:pt>
                <c:pt idx="2118">
                  <c:v>4.9022932740438306E-2</c:v>
                </c:pt>
                <c:pt idx="2119">
                  <c:v>4.8195978348637529E-2</c:v>
                </c:pt>
                <c:pt idx="2120">
                  <c:v>4.7388286025261753E-2</c:v>
                </c:pt>
                <c:pt idx="2121">
                  <c:v>4.6599380499552638E-2</c:v>
                </c:pt>
                <c:pt idx="2122">
                  <c:v>4.5828759292336416E-2</c:v>
                </c:pt>
                <c:pt idx="2123">
                  <c:v>4.5075908946412988E-2</c:v>
                </c:pt>
                <c:pt idx="2124">
                  <c:v>4.4340331158115628E-2</c:v>
                </c:pt>
                <c:pt idx="2125">
                  <c:v>4.3621534613763807E-2</c:v>
                </c:pt>
                <c:pt idx="2126">
                  <c:v>4.291904548917308E-2</c:v>
                </c:pt>
                <c:pt idx="2127">
                  <c:v>4.223239222443876E-2</c:v>
                </c:pt>
                <c:pt idx="2128">
                  <c:v>4.1561117987529789E-2</c:v>
                </c:pt>
                <c:pt idx="2129">
                  <c:v>4.090478487248031E-2</c:v>
                </c:pt>
                <c:pt idx="2130">
                  <c:v>4.0262968851936691E-2</c:v>
                </c:pt>
                <c:pt idx="2131">
                  <c:v>3.9635259366775435E-2</c:v>
                </c:pt>
                <c:pt idx="2132">
                  <c:v>3.9021259525490203E-2</c:v>
                </c:pt>
                <c:pt idx="2133">
                  <c:v>3.8420585720408962E-2</c:v>
                </c:pt>
                <c:pt idx="2134">
                  <c:v>3.7832867206174479E-2</c:v>
                </c:pt>
                <c:pt idx="2135">
                  <c:v>3.7257745660420588E-2</c:v>
                </c:pt>
                <c:pt idx="2136">
                  <c:v>3.6694874744689417E-2</c:v>
                </c:pt>
                <c:pt idx="2137">
                  <c:v>3.6143919655156037E-2</c:v>
                </c:pt>
                <c:pt idx="2138">
                  <c:v>3.5604556682289679E-2</c:v>
                </c:pt>
                <c:pt idx="2139">
                  <c:v>3.5076472815032844E-2</c:v>
                </c:pt>
                <c:pt idx="2140">
                  <c:v>3.4559365322339018E-2</c:v>
                </c:pt>
                <c:pt idx="2141">
                  <c:v>3.40529413620244E-2</c:v>
                </c:pt>
                <c:pt idx="2142">
                  <c:v>3.3556917605142574E-2</c:v>
                </c:pt>
                <c:pt idx="2143">
                  <c:v>3.3071019873678269E-2</c:v>
                </c:pt>
                <c:pt idx="2144">
                  <c:v>3.2594982795393752E-2</c:v>
                </c:pt>
                <c:pt idx="2145">
                  <c:v>3.2128549473141213E-2</c:v>
                </c:pt>
                <c:pt idx="2146">
                  <c:v>3.1671471163613643E-2</c:v>
                </c:pt>
                <c:pt idx="2147">
                  <c:v>3.1223506977224705E-2</c:v>
                </c:pt>
                <c:pt idx="2148">
                  <c:v>3.0784423582970948E-2</c:v>
                </c:pt>
                <c:pt idx="2149">
                  <c:v>3.0353994931784704E-2</c:v>
                </c:pt>
                <c:pt idx="2150">
                  <c:v>2.9932001988881563E-2</c:v>
                </c:pt>
                <c:pt idx="2151">
                  <c:v>2.9518232475058345E-2</c:v>
                </c:pt>
                <c:pt idx="2152">
                  <c:v>4.1045625228245973E-2</c:v>
                </c:pt>
                <c:pt idx="2153">
                  <c:v>8.2666114611473746E-2</c:v>
                </c:pt>
                <c:pt idx="2154">
                  <c:v>0.12268784798529254</c:v>
                </c:pt>
                <c:pt idx="2155">
                  <c:v>0.15609277811650032</c:v>
                </c:pt>
                <c:pt idx="2156">
                  <c:v>0.181514709675685</c:v>
                </c:pt>
                <c:pt idx="2157">
                  <c:v>0.20217147245293388</c:v>
                </c:pt>
                <c:pt idx="2158">
                  <c:v>0.21560930062972214</c:v>
                </c:pt>
                <c:pt idx="2159">
                  <c:v>0.2232070326183529</c:v>
                </c:pt>
                <c:pt idx="2160">
                  <c:v>0.22668756708666871</c:v>
                </c:pt>
                <c:pt idx="2161">
                  <c:v>0.22711291301947284</c:v>
                </c:pt>
                <c:pt idx="2162">
                  <c:v>0.22540368485370293</c:v>
                </c:pt>
                <c:pt idx="2163">
                  <c:v>0.22268500647539524</c:v>
                </c:pt>
                <c:pt idx="2164">
                  <c:v>0.21880044123743472</c:v>
                </c:pt>
                <c:pt idx="2165">
                  <c:v>0.21416900718500642</c:v>
                </c:pt>
                <c:pt idx="2166">
                  <c:v>0.20910280361505001</c:v>
                </c:pt>
                <c:pt idx="2167">
                  <c:v>0.20379576366284957</c:v>
                </c:pt>
                <c:pt idx="2168">
                  <c:v>0.19839761834087724</c:v>
                </c:pt>
                <c:pt idx="2169">
                  <c:v>0.19305544491914128</c:v>
                </c:pt>
                <c:pt idx="2170">
                  <c:v>0.18798911823972753</c:v>
                </c:pt>
                <c:pt idx="2171">
                  <c:v>0.18945034260721055</c:v>
                </c:pt>
                <c:pt idx="2172">
                  <c:v>0.18888884067863107</c:v>
                </c:pt>
                <c:pt idx="2173">
                  <c:v>0.18689966291679042</c:v>
                </c:pt>
                <c:pt idx="2174">
                  <c:v>0.18394844632464752</c:v>
                </c:pt>
                <c:pt idx="2175">
                  <c:v>0.18049468093291982</c:v>
                </c:pt>
                <c:pt idx="2176">
                  <c:v>0.17662036564360914</c:v>
                </c:pt>
                <c:pt idx="2177">
                  <c:v>0.17250798768544992</c:v>
                </c:pt>
                <c:pt idx="2178">
                  <c:v>0.16829340363290357</c:v>
                </c:pt>
                <c:pt idx="2179">
                  <c:v>0.16405189644949122</c:v>
                </c:pt>
                <c:pt idx="2180">
                  <c:v>0.15984921229480223</c:v>
                </c:pt>
                <c:pt idx="2181">
                  <c:v>0.15571108899141806</c:v>
                </c:pt>
                <c:pt idx="2182">
                  <c:v>0.15166315352753357</c:v>
                </c:pt>
                <c:pt idx="2183">
                  <c:v>0.14772465914318975</c:v>
                </c:pt>
                <c:pt idx="2184">
                  <c:v>0.14390107661356394</c:v>
                </c:pt>
                <c:pt idx="2185">
                  <c:v>0.14019563922621384</c:v>
                </c:pt>
                <c:pt idx="2186">
                  <c:v>0.13661070707785247</c:v>
                </c:pt>
                <c:pt idx="2187">
                  <c:v>0.13314429607703906</c:v>
                </c:pt>
                <c:pt idx="2188">
                  <c:v>0.12979361929521246</c:v>
                </c:pt>
                <c:pt idx="2189">
                  <c:v>0.12655957272239729</c:v>
                </c:pt>
                <c:pt idx="2190">
                  <c:v>0.12411759627157713</c:v>
                </c:pt>
                <c:pt idx="2191">
                  <c:v>0.13496251234662257</c:v>
                </c:pt>
                <c:pt idx="2192">
                  <c:v>0.14210113585660589</c:v>
                </c:pt>
                <c:pt idx="2193">
                  <c:v>0.14631130688555541</c:v>
                </c:pt>
                <c:pt idx="2194">
                  <c:v>0.14828073816838463</c:v>
                </c:pt>
                <c:pt idx="2195">
                  <c:v>0.14857827026176157</c:v>
                </c:pt>
                <c:pt idx="2196">
                  <c:v>0.14823404021320913</c:v>
                </c:pt>
                <c:pt idx="2197">
                  <c:v>0.14832748192840026</c:v>
                </c:pt>
                <c:pt idx="2198">
                  <c:v>0.15991456490225037</c:v>
                </c:pt>
                <c:pt idx="2199">
                  <c:v>0.16792247571709731</c:v>
                </c:pt>
                <c:pt idx="2200">
                  <c:v>0.17260703627246821</c:v>
                </c:pt>
                <c:pt idx="2201">
                  <c:v>0.17479249821539047</c:v>
                </c:pt>
                <c:pt idx="2202">
                  <c:v>0.17496693785084272</c:v>
                </c:pt>
                <c:pt idx="2203">
                  <c:v>0.1739714712885605</c:v>
                </c:pt>
                <c:pt idx="2204">
                  <c:v>0.17256968009251908</c:v>
                </c:pt>
                <c:pt idx="2205">
                  <c:v>0.17080390629200409</c:v>
                </c:pt>
                <c:pt idx="2206">
                  <c:v>0.16837889448440418</c:v>
                </c:pt>
                <c:pt idx="2207">
                  <c:v>0.16600749016081864</c:v>
                </c:pt>
                <c:pt idx="2208">
                  <c:v>0.16404815396101419</c:v>
                </c:pt>
                <c:pt idx="2209">
                  <c:v>0.19468454805010954</c:v>
                </c:pt>
                <c:pt idx="2210">
                  <c:v>0.25769736366986568</c:v>
                </c:pt>
                <c:pt idx="2211">
                  <c:v>0.43984586959522598</c:v>
                </c:pt>
                <c:pt idx="2212">
                  <c:v>0.59480216497340443</c:v>
                </c:pt>
                <c:pt idx="2213">
                  <c:v>0.74465332941101425</c:v>
                </c:pt>
                <c:pt idx="2214">
                  <c:v>2.1461134657793921</c:v>
                </c:pt>
                <c:pt idx="2215">
                  <c:v>4.1882342709888709</c:v>
                </c:pt>
                <c:pt idx="2216">
                  <c:v>5.3138575037310298</c:v>
                </c:pt>
                <c:pt idx="2217">
                  <c:v>5.5494570980459708</c:v>
                </c:pt>
                <c:pt idx="2218">
                  <c:v>5.6844732788457772</c:v>
                </c:pt>
                <c:pt idx="2219">
                  <c:v>5.7400864065536235</c:v>
                </c:pt>
                <c:pt idx="2220">
                  <c:v>5.7192986188431858</c:v>
                </c:pt>
                <c:pt idx="2221">
                  <c:v>5.6367785971299069</c:v>
                </c:pt>
                <c:pt idx="2222">
                  <c:v>5.5163737470879504</c:v>
                </c:pt>
                <c:pt idx="2223">
                  <c:v>5.357314061994165</c:v>
                </c:pt>
                <c:pt idx="2224">
                  <c:v>5.1990837331313813</c:v>
                </c:pt>
                <c:pt idx="2225">
                  <c:v>5.0231826783594506</c:v>
                </c:pt>
                <c:pt idx="2226">
                  <c:v>4.857488459385638</c:v>
                </c:pt>
                <c:pt idx="2227">
                  <c:v>5.1890544091697901</c:v>
                </c:pt>
                <c:pt idx="2228">
                  <c:v>6.2930846109881911</c:v>
                </c:pt>
                <c:pt idx="2229">
                  <c:v>6.2150548665778222</c:v>
                </c:pt>
                <c:pt idx="2230">
                  <c:v>6.0868354667475808</c:v>
                </c:pt>
                <c:pt idx="2231">
                  <c:v>5.9103868042462224</c:v>
                </c:pt>
                <c:pt idx="2232">
                  <c:v>5.6954271663106244</c:v>
                </c:pt>
                <c:pt idx="2233">
                  <c:v>5.4560816308028199</c:v>
                </c:pt>
                <c:pt idx="2234">
                  <c:v>5.1998438936007911</c:v>
                </c:pt>
                <c:pt idx="2235">
                  <c:v>5.0470246567040329</c:v>
                </c:pt>
                <c:pt idx="2236">
                  <c:v>4.8449287435353883</c:v>
                </c:pt>
                <c:pt idx="2237">
                  <c:v>5.2492381300194157</c:v>
                </c:pt>
                <c:pt idx="2238">
                  <c:v>5.1393241488578116</c:v>
                </c:pt>
                <c:pt idx="2239">
                  <c:v>5.0116217210280105</c:v>
                </c:pt>
                <c:pt idx="2240">
                  <c:v>4.9869909056740171</c:v>
                </c:pt>
                <c:pt idx="2241">
                  <c:v>4.8476018191564316</c:v>
                </c:pt>
                <c:pt idx="2242">
                  <c:v>4.6735346048524518</c:v>
                </c:pt>
                <c:pt idx="2243">
                  <c:v>4.4767864370508645</c:v>
                </c:pt>
                <c:pt idx="2244">
                  <c:v>4.2664577816417095</c:v>
                </c:pt>
                <c:pt idx="2245">
                  <c:v>4.0481704931532185</c:v>
                </c:pt>
                <c:pt idx="2246">
                  <c:v>3.8198636396541064</c:v>
                </c:pt>
                <c:pt idx="2247">
                  <c:v>3.5885959688150373</c:v>
                </c:pt>
                <c:pt idx="2248">
                  <c:v>3.3583644435485835</c:v>
                </c:pt>
                <c:pt idx="2249">
                  <c:v>3.1331321721543302</c:v>
                </c:pt>
                <c:pt idx="2250">
                  <c:v>2.9176406401809309</c:v>
                </c:pt>
                <c:pt idx="2251">
                  <c:v>2.7162445369653976</c:v>
                </c:pt>
                <c:pt idx="2252">
                  <c:v>2.5282329148609102</c:v>
                </c:pt>
                <c:pt idx="2253">
                  <c:v>2.3518742777260062</c:v>
                </c:pt>
                <c:pt idx="2254">
                  <c:v>2.1875421659790018</c:v>
                </c:pt>
                <c:pt idx="2255">
                  <c:v>2.0352922794609101</c:v>
                </c:pt>
                <c:pt idx="2256">
                  <c:v>1.8950489532863859</c:v>
                </c:pt>
                <c:pt idx="2257">
                  <c:v>1.7670070627696255</c:v>
                </c:pt>
                <c:pt idx="2258">
                  <c:v>1.650243234092106</c:v>
                </c:pt>
                <c:pt idx="2259">
                  <c:v>1.5447567599265601</c:v>
                </c:pt>
                <c:pt idx="2260">
                  <c:v>1.4500186956170695</c:v>
                </c:pt>
                <c:pt idx="2261">
                  <c:v>1.3665860144318693</c:v>
                </c:pt>
                <c:pt idx="2262">
                  <c:v>1.3363778490830813</c:v>
                </c:pt>
                <c:pt idx="2263">
                  <c:v>1.338090769714201</c:v>
                </c:pt>
                <c:pt idx="2264">
                  <c:v>1.3578978893354172</c:v>
                </c:pt>
                <c:pt idx="2265">
                  <c:v>1.481947259260143</c:v>
                </c:pt>
                <c:pt idx="2266">
                  <c:v>1.5761017620291591</c:v>
                </c:pt>
                <c:pt idx="2267">
                  <c:v>1.9169261505667972</c:v>
                </c:pt>
                <c:pt idx="2268">
                  <c:v>2.0452699513396939</c:v>
                </c:pt>
                <c:pt idx="2269">
                  <c:v>2.1398516963853962</c:v>
                </c:pt>
                <c:pt idx="2270">
                  <c:v>2.194311283634736</c:v>
                </c:pt>
                <c:pt idx="2271">
                  <c:v>2.2129884939569435</c:v>
                </c:pt>
                <c:pt idx="2272">
                  <c:v>2.2031957933735509</c:v>
                </c:pt>
                <c:pt idx="2273">
                  <c:v>2.1789040483270274</c:v>
                </c:pt>
                <c:pt idx="2274">
                  <c:v>2.5449052977190054</c:v>
                </c:pt>
                <c:pt idx="2275">
                  <c:v>2.6350388914285161</c:v>
                </c:pt>
                <c:pt idx="2276">
                  <c:v>2.6815779503902641</c:v>
                </c:pt>
                <c:pt idx="2277">
                  <c:v>2.6908768951058777</c:v>
                </c:pt>
                <c:pt idx="2278">
                  <c:v>2.7312388904336178</c:v>
                </c:pt>
                <c:pt idx="2279">
                  <c:v>2.8089772581487145</c:v>
                </c:pt>
                <c:pt idx="2280">
                  <c:v>2.9252149696909524</c:v>
                </c:pt>
                <c:pt idx="2281">
                  <c:v>2.9821101595613451</c:v>
                </c:pt>
                <c:pt idx="2282">
                  <c:v>3.0053680901023676</c:v>
                </c:pt>
                <c:pt idx="2283">
                  <c:v>3.0873416469622934</c:v>
                </c:pt>
                <c:pt idx="2284">
                  <c:v>3.1015051561500533</c:v>
                </c:pt>
                <c:pt idx="2285">
                  <c:v>3.0814767132928593</c:v>
                </c:pt>
                <c:pt idx="2286">
                  <c:v>3.0343952309640256</c:v>
                </c:pt>
                <c:pt idx="2287">
                  <c:v>2.9637508015597454</c:v>
                </c:pt>
                <c:pt idx="2288">
                  <c:v>2.8750366615696299</c:v>
                </c:pt>
                <c:pt idx="2289">
                  <c:v>2.7793082329251995</c:v>
                </c:pt>
                <c:pt idx="2290">
                  <c:v>2.69118131328025</c:v>
                </c:pt>
                <c:pt idx="2291">
                  <c:v>2.5897594289211194</c:v>
                </c:pt>
                <c:pt idx="2292">
                  <c:v>2.4780651333963775</c:v>
                </c:pt>
                <c:pt idx="2293">
                  <c:v>2.364248462050448</c:v>
                </c:pt>
                <c:pt idx="2294">
                  <c:v>2.2495158076310675</c:v>
                </c:pt>
                <c:pt idx="2295">
                  <c:v>2.1323807017277674</c:v>
                </c:pt>
                <c:pt idx="2296">
                  <c:v>2.038017922553315</c:v>
                </c:pt>
                <c:pt idx="2297">
                  <c:v>1.978290345254812</c:v>
                </c:pt>
                <c:pt idx="2298">
                  <c:v>1.9270808826602284</c:v>
                </c:pt>
                <c:pt idx="2299">
                  <c:v>1.8719756695153889</c:v>
                </c:pt>
                <c:pt idx="2300">
                  <c:v>1.8180688023846003</c:v>
                </c:pt>
                <c:pt idx="2301">
                  <c:v>1.7829765102357666</c:v>
                </c:pt>
                <c:pt idx="2302">
                  <c:v>1.7498395122311903</c:v>
                </c:pt>
                <c:pt idx="2303">
                  <c:v>1.7020113756042665</c:v>
                </c:pt>
                <c:pt idx="2304">
                  <c:v>1.6434579617657907</c:v>
                </c:pt>
                <c:pt idx="2305">
                  <c:v>1.5776566785127157</c:v>
                </c:pt>
                <c:pt idx="2306">
                  <c:v>1.5104134495514168</c:v>
                </c:pt>
                <c:pt idx="2307">
                  <c:v>1.4426362898540361</c:v>
                </c:pt>
                <c:pt idx="2308">
                  <c:v>1.3734028458202119</c:v>
                </c:pt>
                <c:pt idx="2309">
                  <c:v>1.3043608261863049</c:v>
                </c:pt>
                <c:pt idx="2310">
                  <c:v>1.2373432338309081</c:v>
                </c:pt>
                <c:pt idx="2311">
                  <c:v>1.1735083120772964</c:v>
                </c:pt>
                <c:pt idx="2312">
                  <c:v>1.1120753705632291</c:v>
                </c:pt>
                <c:pt idx="2313">
                  <c:v>1.0536262409347064</c:v>
                </c:pt>
                <c:pt idx="2314">
                  <c:v>0.99812289296783108</c:v>
                </c:pt>
                <c:pt idx="2315">
                  <c:v>0.94580823969967176</c:v>
                </c:pt>
                <c:pt idx="2316">
                  <c:v>0.89670847729809411</c:v>
                </c:pt>
                <c:pt idx="2317">
                  <c:v>0.85136848200573523</c:v>
                </c:pt>
                <c:pt idx="2318">
                  <c:v>0.81670291978780263</c:v>
                </c:pt>
                <c:pt idx="2319">
                  <c:v>0.78207417372715105</c:v>
                </c:pt>
                <c:pt idx="2320">
                  <c:v>0.74958539096389187</c:v>
                </c:pt>
                <c:pt idx="2321">
                  <c:v>0.71783177596693548</c:v>
                </c:pt>
                <c:pt idx="2322">
                  <c:v>0.68681104452435948</c:v>
                </c:pt>
                <c:pt idx="2323">
                  <c:v>0.65680830953652281</c:v>
                </c:pt>
                <c:pt idx="2324">
                  <c:v>0.62796962321053351</c:v>
                </c:pt>
                <c:pt idx="2325">
                  <c:v>0.60042588347893711</c:v>
                </c:pt>
                <c:pt idx="2326">
                  <c:v>0.57416304566005172</c:v>
                </c:pt>
                <c:pt idx="2327">
                  <c:v>0.54919375250635738</c:v>
                </c:pt>
                <c:pt idx="2328">
                  <c:v>0.52551539084986909</c:v>
                </c:pt>
                <c:pt idx="2329">
                  <c:v>0.50307871298052609</c:v>
                </c:pt>
                <c:pt idx="2330">
                  <c:v>0.48189004628197624</c:v>
                </c:pt>
                <c:pt idx="2331">
                  <c:v>0.46183048751635153</c:v>
                </c:pt>
                <c:pt idx="2332">
                  <c:v>0.44285080714360958</c:v>
                </c:pt>
                <c:pt idx="2333">
                  <c:v>0.42490123915822625</c:v>
                </c:pt>
                <c:pt idx="2334">
                  <c:v>0.40793272024936011</c:v>
                </c:pt>
                <c:pt idx="2335">
                  <c:v>0.39187941603507787</c:v>
                </c:pt>
                <c:pt idx="2336">
                  <c:v>0.37667010569246107</c:v>
                </c:pt>
                <c:pt idx="2337">
                  <c:v>0.36225574881051348</c:v>
                </c:pt>
                <c:pt idx="2338">
                  <c:v>0.34858929441656455</c:v>
                </c:pt>
                <c:pt idx="2339">
                  <c:v>0.33562537938019321</c:v>
                </c:pt>
                <c:pt idx="2340">
                  <c:v>0.32332126768633473</c:v>
                </c:pt>
                <c:pt idx="2341">
                  <c:v>0.31163665624241349</c:v>
                </c:pt>
                <c:pt idx="2342">
                  <c:v>0.30053427241542885</c:v>
                </c:pt>
                <c:pt idx="2343">
                  <c:v>0.28998113492115463</c:v>
                </c:pt>
                <c:pt idx="2344">
                  <c:v>0.27994011079491854</c:v>
                </c:pt>
                <c:pt idx="2345">
                  <c:v>0.2703803223539783</c:v>
                </c:pt>
                <c:pt idx="2346">
                  <c:v>0.26127304525749651</c:v>
                </c:pt>
                <c:pt idx="2347">
                  <c:v>0.25259152484573505</c:v>
                </c:pt>
                <c:pt idx="2348">
                  <c:v>0.24431079805938188</c:v>
                </c:pt>
                <c:pt idx="2349">
                  <c:v>0.2364075879469946</c:v>
                </c:pt>
                <c:pt idx="2350">
                  <c:v>0.22886017298637001</c:v>
                </c:pt>
                <c:pt idx="2351">
                  <c:v>0.22164828638925946</c:v>
                </c:pt>
                <c:pt idx="2352">
                  <c:v>0.21475305275393361</c:v>
                </c:pt>
                <c:pt idx="2353">
                  <c:v>0.20815687102996802</c:v>
                </c:pt>
                <c:pt idx="2354">
                  <c:v>0.20184317487966932</c:v>
                </c:pt>
                <c:pt idx="2355">
                  <c:v>0.1957965695663425</c:v>
                </c:pt>
                <c:pt idx="2356">
                  <c:v>0.19000266967984333</c:v>
                </c:pt>
                <c:pt idx="2357">
                  <c:v>0.1844480179021693</c:v>
                </c:pt>
                <c:pt idx="2358">
                  <c:v>0.17912001734275615</c:v>
                </c:pt>
                <c:pt idx="2359">
                  <c:v>0.17400686897509629</c:v>
                </c:pt>
                <c:pt idx="2360">
                  <c:v>0.16909751386447697</c:v>
                </c:pt>
                <c:pt idx="2361">
                  <c:v>0.1643815798664901</c:v>
                </c:pt>
                <c:pt idx="2362">
                  <c:v>0.15984933247711006</c:v>
                </c:pt>
                <c:pt idx="2363">
                  <c:v>0.15549163603016208</c:v>
                </c:pt>
                <c:pt idx="2364">
                  <c:v>0.15129989357307211</c:v>
                </c:pt>
                <c:pt idx="2365">
                  <c:v>0.14726602223573873</c:v>
                </c:pt>
                <c:pt idx="2366">
                  <c:v>0.14338242320622294</c:v>
                </c:pt>
                <c:pt idx="2367">
                  <c:v>0.13964193308650427</c:v>
                </c:pt>
                <c:pt idx="2368">
                  <c:v>0.13603780684994507</c:v>
                </c:pt>
                <c:pt idx="2369">
                  <c:v>0.13256368512523059</c:v>
                </c:pt>
                <c:pt idx="2370">
                  <c:v>0.12921356813088122</c:v>
                </c:pt>
                <c:pt idx="2371">
                  <c:v>0.12598179223199665</c:v>
                </c:pt>
                <c:pt idx="2372">
                  <c:v>0.12286300793381347</c:v>
                </c:pt>
                <c:pt idx="2373">
                  <c:v>0.11985215878924504</c:v>
                </c:pt>
                <c:pt idx="2374">
                  <c:v>0.11694446365909718</c:v>
                </c:pt>
                <c:pt idx="2375">
                  <c:v>0.11413539860098651</c:v>
                </c:pt>
                <c:pt idx="2376">
                  <c:v>0.11142068066183619</c:v>
                </c:pt>
                <c:pt idx="2377">
                  <c:v>0.10879625283215019</c:v>
                </c:pt>
                <c:pt idx="2378">
                  <c:v>0.10625827007033478</c:v>
                </c:pt>
                <c:pt idx="2379">
                  <c:v>0.1038030863167274</c:v>
                </c:pt>
                <c:pt idx="2380">
                  <c:v>0.10142724239996335</c:v>
                </c:pt>
                <c:pt idx="2381">
                  <c:v>9.9127454807879864E-2</c:v>
                </c:pt>
                <c:pt idx="2382">
                  <c:v>9.6900605212362725E-2</c:v>
                </c:pt>
                <c:pt idx="2383">
                  <c:v>9.4743730713318375E-2</c:v>
                </c:pt>
                <c:pt idx="2384">
                  <c:v>9.2654014742021881E-2</c:v>
                </c:pt>
                <c:pt idx="2385">
                  <c:v>9.0628778573935212E-2</c:v>
                </c:pt>
                <c:pt idx="2386">
                  <c:v>8.8665473405222281E-2</c:v>
                </c:pt>
                <c:pt idx="2387">
                  <c:v>8.6761672950960336E-2</c:v>
                </c:pt>
                <c:pt idx="2388">
                  <c:v>8.4915066526483562E-2</c:v>
                </c:pt>
                <c:pt idx="2389">
                  <c:v>8.3123452576440271E-2</c:v>
                </c:pt>
                <c:pt idx="2390">
                  <c:v>8.1384732620208025E-2</c:v>
                </c:pt>
                <c:pt idx="2391">
                  <c:v>7.969690557745554E-2</c:v>
                </c:pt>
                <c:pt idx="2392">
                  <c:v>7.8058062459225683E-2</c:v>
                </c:pt>
                <c:pt idx="2393">
                  <c:v>7.6466381386238361E-2</c:v>
                </c:pt>
                <c:pt idx="2394">
                  <c:v>7.4920122916337428E-2</c:v>
                </c:pt>
                <c:pt idx="2395">
                  <c:v>7.3417625660768454E-2</c:v>
                </c:pt>
                <c:pt idx="2396">
                  <c:v>7.1957302166896581E-2</c:v>
                </c:pt>
                <c:pt idx="2397">
                  <c:v>7.0537635050324579E-2</c:v>
                </c:pt>
                <c:pt idx="2398">
                  <c:v>6.9157173359072344E-2</c:v>
                </c:pt>
                <c:pt idx="2399">
                  <c:v>6.7814529154196404E-2</c:v>
                </c:pt>
                <c:pt idx="2400">
                  <c:v>6.6508374292297764E-2</c:v>
                </c:pt>
                <c:pt idx="2401">
                  <c:v>6.5237437396555173E-2</c:v>
                </c:pt>
                <c:pt idx="2402">
                  <c:v>6.4000501003803861E-2</c:v>
                </c:pt>
                <c:pt idx="2403">
                  <c:v>6.2796398875965068E-2</c:v>
                </c:pt>
                <c:pt idx="2404">
                  <c:v>6.1624013465708311E-2</c:v>
                </c:pt>
                <c:pt idx="2405">
                  <c:v>6.0482273525634053E-2</c:v>
                </c:pt>
                <c:pt idx="2406">
                  <c:v>5.9370151852313417E-2</c:v>
                </c:pt>
                <c:pt idx="2407">
                  <c:v>5.8286663156479686E-2</c:v>
                </c:pt>
                <c:pt idx="2408">
                  <c:v>5.7230862051425767E-2</c:v>
                </c:pt>
                <c:pt idx="2409">
                  <c:v>5.6201841152210066E-2</c:v>
                </c:pt>
                <c:pt idx="2410">
                  <c:v>5.5198729278796009E-2</c:v>
                </c:pt>
                <c:pt idx="2411">
                  <c:v>5.4220689756719155E-2</c:v>
                </c:pt>
                <c:pt idx="2412">
                  <c:v>5.3266918809313155E-2</c:v>
                </c:pt>
                <c:pt idx="2413">
                  <c:v>5.2336644035938962E-2</c:v>
                </c:pt>
                <c:pt idx="2414">
                  <c:v>5.1429122971026982E-2</c:v>
                </c:pt>
                <c:pt idx="2415">
                  <c:v>5.0543641719096748E-2</c:v>
                </c:pt>
                <c:pt idx="2416">
                  <c:v>4.9679513661238087E-2</c:v>
                </c:pt>
                <c:pt idx="2417">
                  <c:v>4.8836078228835331E-2</c:v>
                </c:pt>
                <c:pt idx="2418">
                  <c:v>4.801269974059353E-2</c:v>
                </c:pt>
                <c:pt idx="2419">
                  <c:v>4.720876629918306E-2</c:v>
                </c:pt>
                <c:pt idx="2420">
                  <c:v>4.6423688744056141E-2</c:v>
                </c:pt>
                <c:pt idx="2421">
                  <c:v>4.565689965721087E-2</c:v>
                </c:pt>
                <c:pt idx="2422">
                  <c:v>4.4907852418883953E-2</c:v>
                </c:pt>
                <c:pt idx="2423">
                  <c:v>4.417602031034544E-2</c:v>
                </c:pt>
                <c:pt idx="2424">
                  <c:v>4.3460895661144694E-2</c:v>
                </c:pt>
                <c:pt idx="2425">
                  <c:v>4.2761989038325302E-2</c:v>
                </c:pt>
                <c:pt idx="2426">
                  <c:v>4.2078828475278461E-2</c:v>
                </c:pt>
                <c:pt idx="2427">
                  <c:v>4.141095873805041E-2</c:v>
                </c:pt>
                <c:pt idx="2428">
                  <c:v>4.0757940627050938E-2</c:v>
                </c:pt>
                <c:pt idx="2429">
                  <c:v>4.0119350312236644E-2</c:v>
                </c:pt>
                <c:pt idx="2430">
                  <c:v>3.9494778699960188E-2</c:v>
                </c:pt>
                <c:pt idx="2431">
                  <c:v>3.8883830829782494E-2</c:v>
                </c:pt>
                <c:pt idx="2432">
                  <c:v>3.8286125299649289E-2</c:v>
                </c:pt>
                <c:pt idx="2433">
                  <c:v>3.7701293717927395E-2</c:v>
                </c:pt>
                <c:pt idx="2434">
                  <c:v>3.7128980180884834E-2</c:v>
                </c:pt>
                <c:pt idx="2435">
                  <c:v>3.6568840774281568E-2</c:v>
                </c:pt>
                <c:pt idx="2436">
                  <c:v>3.6020543097816313E-2</c:v>
                </c:pt>
                <c:pt idx="2437">
                  <c:v>3.5483765811246681E-2</c:v>
                </c:pt>
                <c:pt idx="2438">
                  <c:v>3.4958198201067797E-2</c:v>
                </c:pt>
                <c:pt idx="2439">
                  <c:v>3.4443539766699685E-2</c:v>
                </c:pt>
                <c:pt idx="2440">
                  <c:v>3.3939499825191351E-2</c:v>
                </c:pt>
                <c:pt idx="2441">
                  <c:v>3.3445797133507121E-2</c:v>
                </c:pt>
                <c:pt idx="2442">
                  <c:v>3.2962159527513579E-2</c:v>
                </c:pt>
                <c:pt idx="2443">
                  <c:v>3.2488323576832102E-2</c:v>
                </c:pt>
                <c:pt idx="2444">
                  <c:v>3.2024034254771752E-2</c:v>
                </c:pt>
                <c:pt idx="2445">
                  <c:v>3.1569044622598179E-2</c:v>
                </c:pt>
                <c:pt idx="2446">
                  <c:v>3.1123115527436518E-2</c:v>
                </c:pt>
                <c:pt idx="2447">
                  <c:v>3.0686015313142596E-2</c:v>
                </c:pt>
                <c:pt idx="2448">
                  <c:v>3.0257519543515552E-2</c:v>
                </c:pt>
                <c:pt idx="2449">
                  <c:v>2.9837410737256719E-2</c:v>
                </c:pt>
                <c:pt idx="2450">
                  <c:v>2.9425478114111739E-2</c:v>
                </c:pt>
                <c:pt idx="2451">
                  <c:v>2.902151735166424E-2</c:v>
                </c:pt>
                <c:pt idx="2452">
                  <c:v>2.8625330352275973E-2</c:v>
                </c:pt>
                <c:pt idx="2453">
                  <c:v>2.8236725019695624E-2</c:v>
                </c:pt>
                <c:pt idx="2454">
                  <c:v>2.7855515044883681E-2</c:v>
                </c:pt>
                <c:pt idx="2455">
                  <c:v>2.7481519700624638E-2</c:v>
                </c:pt>
                <c:pt idx="2456">
                  <c:v>2.7114563644518457E-2</c:v>
                </c:pt>
                <c:pt idx="2457">
                  <c:v>2.675447672996643E-2</c:v>
                </c:pt>
                <c:pt idx="2458">
                  <c:v>2.6401093824784651E-2</c:v>
                </c:pt>
                <c:pt idx="2459">
                  <c:v>2.6054254637098085E-2</c:v>
                </c:pt>
                <c:pt idx="2460">
                  <c:v>2.5713803548184439E-2</c:v>
                </c:pt>
                <c:pt idx="2461">
                  <c:v>2.5379589451955769E-2</c:v>
                </c:pt>
                <c:pt idx="2462">
                  <c:v>2.5051465600779328E-2</c:v>
                </c:pt>
                <c:pt idx="2463">
                  <c:v>2.4729289457355804E-2</c:v>
                </c:pt>
                <c:pt idx="2464">
                  <c:v>2.4412922552385041E-2</c:v>
                </c:pt>
                <c:pt idx="2465">
                  <c:v>2.4102230347765534E-2</c:v>
                </c:pt>
                <c:pt idx="2466">
                  <c:v>2.3797082105083332E-2</c:v>
                </c:pt>
                <c:pt idx="2467">
                  <c:v>2.3497350759160471E-2</c:v>
                </c:pt>
                <c:pt idx="2468">
                  <c:v>2.3202912796442272E-2</c:v>
                </c:pt>
                <c:pt idx="2469">
                  <c:v>2.2913648138015042E-2</c:v>
                </c:pt>
                <c:pt idx="2470">
                  <c:v>2.2629440027055206E-2</c:v>
                </c:pt>
                <c:pt idx="2471">
                  <c:v>2.2350174920519203E-2</c:v>
                </c:pt>
                <c:pt idx="2472">
                  <c:v>2.2075742384895427E-2</c:v>
                </c:pt>
                <c:pt idx="2473">
                  <c:v>2.1806034995844669E-2</c:v>
                </c:pt>
                <c:pt idx="2474">
                  <c:v>2.1540948241566094E-2</c:v>
                </c:pt>
                <c:pt idx="2475">
                  <c:v>2.1280380429731918E-2</c:v>
                </c:pt>
                <c:pt idx="2476">
                  <c:v>2.1024232597843143E-2</c:v>
                </c:pt>
                <c:pt idx="2477">
                  <c:v>2.0772408426862638E-2</c:v>
                </c:pt>
                <c:pt idx="2478">
                  <c:v>2.0524814157991764E-2</c:v>
                </c:pt>
                <c:pt idx="2479">
                  <c:v>2.0281358512460421E-2</c:v>
                </c:pt>
                <c:pt idx="2480">
                  <c:v>2.004195261420751E-2</c:v>
                </c:pt>
                <c:pt idx="2481">
                  <c:v>1.9806509915334305E-2</c:v>
                </c:pt>
                <c:pt idx="2482">
                  <c:v>1.9574946124218461E-2</c:v>
                </c:pt>
                <c:pt idx="2483">
                  <c:v>1.9347179136180857E-2</c:v>
                </c:pt>
                <c:pt idx="2484">
                  <c:v>1.9123128966603519E-2</c:v>
                </c:pt>
                <c:pt idx="2485">
                  <c:v>1.8902717686400495E-2</c:v>
                </c:pt>
                <c:pt idx="2486">
                  <c:v>1.868586935974827E-2</c:v>
                </c:pt>
                <c:pt idx="2487">
                  <c:v>1.8472509983985929E-2</c:v>
                </c:pt>
                <c:pt idx="2488">
                  <c:v>1.8262567431600162E-2</c:v>
                </c:pt>
                <c:pt idx="2489">
                  <c:v>1.8055971394213503E-2</c:v>
                </c:pt>
                <c:pt idx="2490">
                  <c:v>1.7852653328496941E-2</c:v>
                </c:pt>
                <c:pt idx="2491">
                  <c:v>1.7652546403932889E-2</c:v>
                </c:pt>
                <c:pt idx="2492">
                  <c:v>1.7455585452357002E-2</c:v>
                </c:pt>
                <c:pt idx="2493">
                  <c:v>1.7261706919209696E-2</c:v>
                </c:pt>
                <c:pt idx="2494">
                  <c:v>1.7070848816432799E-2</c:v>
                </c:pt>
                <c:pt idx="2495">
                  <c:v>1.6882950676948283E-2</c:v>
                </c:pt>
                <c:pt idx="2496">
                  <c:v>1.6697953510658472E-2</c:v>
                </c:pt>
                <c:pt idx="2497">
                  <c:v>1.651579976191157E-2</c:v>
                </c:pt>
                <c:pt idx="2498">
                  <c:v>1.6336433268375802E-2</c:v>
                </c:pt>
                <c:pt idx="2499">
                  <c:v>1.6159799221270834E-2</c:v>
                </c:pt>
                <c:pt idx="2500">
                  <c:v>1.5985844126904993E-2</c:v>
                </c:pt>
                <c:pt idx="2501">
                  <c:v>1.5814515769470208E-2</c:v>
                </c:pt>
                <c:pt idx="2502">
                  <c:v>1.5645763175048111E-2</c:v>
                </c:pt>
                <c:pt idx="2503">
                  <c:v>1.5479536576782816E-2</c:v>
                </c:pt>
                <c:pt idx="2504">
                  <c:v>1.5315787381177446E-2</c:v>
                </c:pt>
                <c:pt idx="2505">
                  <c:v>1.5154468135473786E-2</c:v>
                </c:pt>
                <c:pt idx="2506">
                  <c:v>1.4995532496075365E-2</c:v>
                </c:pt>
                <c:pt idx="2507">
                  <c:v>1.483893519797644E-2</c:v>
                </c:pt>
                <c:pt idx="2508">
                  <c:v>1.4684632025160843E-2</c:v>
                </c:pt>
                <c:pt idx="2509">
                  <c:v>1.4532579781935314E-2</c:v>
                </c:pt>
                <c:pt idx="2510">
                  <c:v>1.4382736265164819E-2</c:v>
                </c:pt>
                <c:pt idx="2511">
                  <c:v>1.4235060237377114E-2</c:v>
                </c:pt>
                <c:pt idx="2512">
                  <c:v>1.4089511400706214E-2</c:v>
                </c:pt>
                <c:pt idx="2513">
                  <c:v>1.3946050371644689E-2</c:v>
                </c:pt>
                <c:pt idx="2514">
                  <c:v>1.3804638656577226E-2</c:v>
                </c:pt>
                <c:pt idx="2515">
                  <c:v>1.3665238628067317E-2</c:v>
                </c:pt>
                <c:pt idx="2516">
                  <c:v>1.3527813501871221E-2</c:v>
                </c:pt>
                <c:pt idx="2517">
                  <c:v>1.3392327314654319E-2</c:v>
                </c:pt>
                <c:pt idx="2518">
                  <c:v>1.3258744902384779E-2</c:v>
                </c:pt>
                <c:pt idx="2519">
                  <c:v>1.3127031879382261E-2</c:v>
                </c:pt>
                <c:pt idx="2520">
                  <c:v>1.2997154617998292E-2</c:v>
                </c:pt>
                <c:pt idx="2521">
                  <c:v>1.2869080228907414E-2</c:v>
                </c:pt>
                <c:pt idx="2522">
                  <c:v>1.2742776541988245E-2</c:v>
                </c:pt>
                <c:pt idx="2523">
                  <c:v>1.2618212087774196E-2</c:v>
                </c:pt>
                <c:pt idx="2524">
                  <c:v>1.2495356079454881E-2</c:v>
                </c:pt>
                <c:pt idx="2525">
                  <c:v>1.2374178395409991E-2</c:v>
                </c:pt>
                <c:pt idx="2526">
                  <c:v>1.2254649562257249E-2</c:v>
                </c:pt>
                <c:pt idx="2527">
                  <c:v>1.2136740738397735E-2</c:v>
                </c:pt>
                <c:pt idx="2528">
                  <c:v>1.2020423698042206E-2</c:v>
                </c:pt>
                <c:pt idx="2529">
                  <c:v>1.1905670815702004E-2</c:v>
                </c:pt>
                <c:pt idx="2530">
                  <c:v>1.179245505112991E-2</c:v>
                </c:pt>
                <c:pt idx="2531">
                  <c:v>1.1680749934695556E-2</c:v>
                </c:pt>
                <c:pt idx="2532">
                  <c:v>1.1570529553181894E-2</c:v>
                </c:pt>
                <c:pt idx="2533">
                  <c:v>1.1461768535988274E-2</c:v>
                </c:pt>
                <c:pt idx="2534">
                  <c:v>1.1354442041727794E-2</c:v>
                </c:pt>
                <c:pt idx="2535">
                  <c:v>1.1248525745205228E-2</c:v>
                </c:pt>
                <c:pt idx="2536">
                  <c:v>1.1143995824764413E-2</c:v>
                </c:pt>
                <c:pt idx="2537">
                  <c:v>1.1040828949992167E-2</c:v>
                </c:pt>
                <c:pt idx="2538">
                  <c:v>1.0939002269768286E-2</c:v>
                </c:pt>
                <c:pt idx="2539">
                  <c:v>1.0838493400649886E-2</c:v>
                </c:pt>
                <c:pt idx="2540">
                  <c:v>1.0739280415580052E-2</c:v>
                </c:pt>
                <c:pt idx="2541">
                  <c:v>1.0641341832910297E-2</c:v>
                </c:pt>
                <c:pt idx="2542">
                  <c:v>1.0544656605726928E-2</c:v>
                </c:pt>
                <c:pt idx="2543">
                  <c:v>1.0449204111472002E-2</c:v>
                </c:pt>
                <c:pt idx="2544">
                  <c:v>1.0354964141849554E-2</c:v>
                </c:pt>
                <c:pt idx="2545">
                  <c:v>1.0261916893008191E-2</c:v>
                </c:pt>
                <c:pt idx="2546">
                  <c:v>1.0170042955991634E-2</c:v>
                </c:pt>
                <c:pt idx="2547">
                  <c:v>1.0079323307448798E-2</c:v>
                </c:pt>
                <c:pt idx="2548">
                  <c:v>9.9897393005956153E-3</c:v>
                </c:pt>
                <c:pt idx="2549">
                  <c:v>9.9012726564206132E-3</c:v>
                </c:pt>
                <c:pt idx="2550">
                  <c:v>9.8139054551271108E-3</c:v>
                </c:pt>
                <c:pt idx="2551">
                  <c:v>9.7276201278046065E-3</c:v>
                </c:pt>
                <c:pt idx="2552">
                  <c:v>9.6423994483226527E-3</c:v>
                </c:pt>
                <c:pt idx="2553">
                  <c:v>9.5582265254401458E-3</c:v>
                </c:pt>
                <c:pt idx="2554">
                  <c:v>9.4750847951239909E-3</c:v>
                </c:pt>
                <c:pt idx="2555">
                  <c:v>9.3929580130704699E-3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16-4FE3-8945-5BDF1FFA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070847"/>
        <c:axId val="251070431"/>
      </c:lineChart>
      <c:dateAx>
        <c:axId val="251070847"/>
        <c:scaling>
          <c:orientation val="minMax"/>
          <c:max val="33358"/>
          <c:min val="32510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70431"/>
        <c:crosses val="autoZero"/>
        <c:auto val="1"/>
        <c:lblOffset val="100"/>
        <c:baseTimeUnit val="days"/>
      </c:dateAx>
      <c:valAx>
        <c:axId val="25107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70847"/>
        <c:crosses val="autoZero"/>
        <c:crossBetween val="between"/>
      </c:valAx>
      <c:valAx>
        <c:axId val="251068767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1070015"/>
        <c:crosses val="max"/>
        <c:crossBetween val="between"/>
      </c:valAx>
      <c:dateAx>
        <c:axId val="251070015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251068767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de calibração por dia do ano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CAWM!$AK$32:$AK$397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CAWM!$AL$32:$AL$397</c:f>
              <c:numCache>
                <c:formatCode>0.00</c:formatCode>
                <c:ptCount val="366"/>
                <c:pt idx="0">
                  <c:v>6.0153333333333334</c:v>
                </c:pt>
                <c:pt idx="1">
                  <c:v>4.8135000000000003</c:v>
                </c:pt>
                <c:pt idx="2">
                  <c:v>4.57</c:v>
                </c:pt>
                <c:pt idx="3">
                  <c:v>4.4104999999999999</c:v>
                </c:pt>
                <c:pt idx="4">
                  <c:v>4.2530000000000001</c:v>
                </c:pt>
                <c:pt idx="5">
                  <c:v>4.1749999999999998</c:v>
                </c:pt>
                <c:pt idx="6">
                  <c:v>4.0975000000000001</c:v>
                </c:pt>
                <c:pt idx="7">
                  <c:v>4.0975000000000001</c:v>
                </c:pt>
                <c:pt idx="8">
                  <c:v>4.0975000000000001</c:v>
                </c:pt>
                <c:pt idx="9">
                  <c:v>16.718499999999999</c:v>
                </c:pt>
                <c:pt idx="10">
                  <c:v>17.193999999999999</c:v>
                </c:pt>
                <c:pt idx="11">
                  <c:v>17.555500000000002</c:v>
                </c:pt>
                <c:pt idx="12">
                  <c:v>76.740000000000009</c:v>
                </c:pt>
                <c:pt idx="13">
                  <c:v>13.286999999999999</c:v>
                </c:pt>
                <c:pt idx="14">
                  <c:v>9.7904999999999998</c:v>
                </c:pt>
                <c:pt idx="15">
                  <c:v>8.7720000000000002</c:v>
                </c:pt>
                <c:pt idx="16">
                  <c:v>9.2789999999999999</c:v>
                </c:pt>
                <c:pt idx="17">
                  <c:v>13.002000000000001</c:v>
                </c:pt>
                <c:pt idx="18">
                  <c:v>15.292999999999999</c:v>
                </c:pt>
                <c:pt idx="19">
                  <c:v>7.4009999999999998</c:v>
                </c:pt>
                <c:pt idx="20">
                  <c:v>6.0105000000000004</c:v>
                </c:pt>
                <c:pt idx="21">
                  <c:v>4.8955000000000002</c:v>
                </c:pt>
                <c:pt idx="22">
                  <c:v>4.7314999999999996</c:v>
                </c:pt>
                <c:pt idx="23">
                  <c:v>4.8955000000000002</c:v>
                </c:pt>
                <c:pt idx="24">
                  <c:v>21.7105</c:v>
                </c:pt>
                <c:pt idx="25">
                  <c:v>7.6920000000000002</c:v>
                </c:pt>
                <c:pt idx="26">
                  <c:v>5.8334999999999999</c:v>
                </c:pt>
                <c:pt idx="27">
                  <c:v>5.4855</c:v>
                </c:pt>
                <c:pt idx="28">
                  <c:v>9.8435000000000006</c:v>
                </c:pt>
                <c:pt idx="29">
                  <c:v>9.7364999999999995</c:v>
                </c:pt>
                <c:pt idx="30">
                  <c:v>8.1859999999999999</c:v>
                </c:pt>
                <c:pt idx="31">
                  <c:v>38.625</c:v>
                </c:pt>
                <c:pt idx="32">
                  <c:v>47.527000000000001</c:v>
                </c:pt>
                <c:pt idx="33">
                  <c:v>25.547999999999998</c:v>
                </c:pt>
                <c:pt idx="34">
                  <c:v>14.419</c:v>
                </c:pt>
                <c:pt idx="35">
                  <c:v>12.2</c:v>
                </c:pt>
                <c:pt idx="36">
                  <c:v>11.143000000000001</c:v>
                </c:pt>
                <c:pt idx="37">
                  <c:v>10.291</c:v>
                </c:pt>
                <c:pt idx="38">
                  <c:v>9.6270000000000007</c:v>
                </c:pt>
                <c:pt idx="39">
                  <c:v>9.7910000000000004</c:v>
                </c:pt>
                <c:pt idx="40">
                  <c:v>9.6270000000000007</c:v>
                </c:pt>
                <c:pt idx="41">
                  <c:v>9.3010000000000002</c:v>
                </c:pt>
                <c:pt idx="42">
                  <c:v>9.14</c:v>
                </c:pt>
                <c:pt idx="43">
                  <c:v>9.14</c:v>
                </c:pt>
                <c:pt idx="44">
                  <c:v>9.14</c:v>
                </c:pt>
                <c:pt idx="45">
                  <c:v>9.7910000000000004</c:v>
                </c:pt>
                <c:pt idx="46">
                  <c:v>13.664</c:v>
                </c:pt>
                <c:pt idx="47">
                  <c:v>10.459</c:v>
                </c:pt>
                <c:pt idx="48">
                  <c:v>9.7910000000000004</c:v>
                </c:pt>
                <c:pt idx="49">
                  <c:v>12.923999999999999</c:v>
                </c:pt>
                <c:pt idx="50">
                  <c:v>13.478</c:v>
                </c:pt>
                <c:pt idx="51">
                  <c:v>15.189</c:v>
                </c:pt>
                <c:pt idx="52">
                  <c:v>15.974</c:v>
                </c:pt>
                <c:pt idx="53">
                  <c:v>16.573</c:v>
                </c:pt>
                <c:pt idx="54">
                  <c:v>11.492000000000001</c:v>
                </c:pt>
                <c:pt idx="55">
                  <c:v>10.291</c:v>
                </c:pt>
                <c:pt idx="56">
                  <c:v>9.7910000000000004</c:v>
                </c:pt>
                <c:pt idx="57">
                  <c:v>9.3010000000000002</c:v>
                </c:pt>
                <c:pt idx="58">
                  <c:v>9.14</c:v>
                </c:pt>
                <c:pt idx="59">
                  <c:v>0</c:v>
                </c:pt>
                <c:pt idx="60">
                  <c:v>2.2450000000000001</c:v>
                </c:pt>
                <c:pt idx="61">
                  <c:v>2.2052499999999999</c:v>
                </c:pt>
                <c:pt idx="62">
                  <c:v>2.32525</c:v>
                </c:pt>
                <c:pt idx="63">
                  <c:v>3.3694999999999999</c:v>
                </c:pt>
                <c:pt idx="64">
                  <c:v>2.74275</c:v>
                </c:pt>
                <c:pt idx="65">
                  <c:v>2.5727500000000001</c:v>
                </c:pt>
                <c:pt idx="66">
                  <c:v>3.14</c:v>
                </c:pt>
                <c:pt idx="67">
                  <c:v>2.6572499999999999</c:v>
                </c:pt>
                <c:pt idx="68">
                  <c:v>4.6107499999999995</c:v>
                </c:pt>
                <c:pt idx="69">
                  <c:v>5.5220000000000002</c:v>
                </c:pt>
                <c:pt idx="70">
                  <c:v>5.4822500000000005</c:v>
                </c:pt>
                <c:pt idx="71">
                  <c:v>4.9480000000000004</c:v>
                </c:pt>
                <c:pt idx="72">
                  <c:v>4.3710000000000004</c:v>
                </c:pt>
                <c:pt idx="73">
                  <c:v>5.4427500000000002</c:v>
                </c:pt>
                <c:pt idx="74">
                  <c:v>5.2360000000000007</c:v>
                </c:pt>
                <c:pt idx="75">
                  <c:v>6.351</c:v>
                </c:pt>
                <c:pt idx="76">
                  <c:v>10.847999999999999</c:v>
                </c:pt>
                <c:pt idx="77">
                  <c:v>6.1697499999999996</c:v>
                </c:pt>
                <c:pt idx="78">
                  <c:v>7.4447499999999991</c:v>
                </c:pt>
                <c:pt idx="79">
                  <c:v>10.625500000000001</c:v>
                </c:pt>
                <c:pt idx="80">
                  <c:v>7.5444999999999993</c:v>
                </c:pt>
                <c:pt idx="81">
                  <c:v>6.6159999999999997</c:v>
                </c:pt>
                <c:pt idx="82">
                  <c:v>8.3392499999999998</c:v>
                </c:pt>
                <c:pt idx="83">
                  <c:v>11.06025</c:v>
                </c:pt>
                <c:pt idx="84">
                  <c:v>14.865749999999998</c:v>
                </c:pt>
                <c:pt idx="85">
                  <c:v>15.189</c:v>
                </c:pt>
                <c:pt idx="86">
                  <c:v>11.804500000000001</c:v>
                </c:pt>
                <c:pt idx="87">
                  <c:v>10.698250000000002</c:v>
                </c:pt>
                <c:pt idx="88">
                  <c:v>12.997249999999999</c:v>
                </c:pt>
                <c:pt idx="89">
                  <c:v>14.91675</c:v>
                </c:pt>
                <c:pt idx="90">
                  <c:v>23.240749999999998</c:v>
                </c:pt>
                <c:pt idx="91">
                  <c:v>61.856999999999992</c:v>
                </c:pt>
                <c:pt idx="92">
                  <c:v>68.336749999999995</c:v>
                </c:pt>
                <c:pt idx="93">
                  <c:v>27.367250000000002</c:v>
                </c:pt>
                <c:pt idx="94">
                  <c:v>26.383249999999997</c:v>
                </c:pt>
                <c:pt idx="95">
                  <c:v>49.914499999999997</c:v>
                </c:pt>
                <c:pt idx="96">
                  <c:v>19.094999999999999</c:v>
                </c:pt>
                <c:pt idx="97">
                  <c:v>12.95675</c:v>
                </c:pt>
                <c:pt idx="98">
                  <c:v>17.784000000000002</c:v>
                </c:pt>
                <c:pt idx="99">
                  <c:v>51.279249999999998</c:v>
                </c:pt>
                <c:pt idx="100">
                  <c:v>50.558</c:v>
                </c:pt>
                <c:pt idx="101">
                  <c:v>66.679249999999996</c:v>
                </c:pt>
                <c:pt idx="102">
                  <c:v>71.756500000000003</c:v>
                </c:pt>
                <c:pt idx="103">
                  <c:v>73.497500000000002</c:v>
                </c:pt>
                <c:pt idx="104">
                  <c:v>70.457000000000008</c:v>
                </c:pt>
                <c:pt idx="105">
                  <c:v>43.597250000000003</c:v>
                </c:pt>
                <c:pt idx="106">
                  <c:v>41.641749999999995</c:v>
                </c:pt>
                <c:pt idx="107">
                  <c:v>40.738750000000003</c:v>
                </c:pt>
                <c:pt idx="108">
                  <c:v>15.4275</c:v>
                </c:pt>
                <c:pt idx="109">
                  <c:v>12.725</c:v>
                </c:pt>
                <c:pt idx="110">
                  <c:v>10.785499999999999</c:v>
                </c:pt>
                <c:pt idx="111">
                  <c:v>8.9634999999999998</c:v>
                </c:pt>
                <c:pt idx="112">
                  <c:v>9.0374999999999996</c:v>
                </c:pt>
                <c:pt idx="113">
                  <c:v>8.2637500000000017</c:v>
                </c:pt>
                <c:pt idx="114">
                  <c:v>7.9584999999999999</c:v>
                </c:pt>
                <c:pt idx="115">
                  <c:v>7.6159999999999997</c:v>
                </c:pt>
                <c:pt idx="116">
                  <c:v>7.9902500000000005</c:v>
                </c:pt>
                <c:pt idx="117">
                  <c:v>7.6322500000000009</c:v>
                </c:pt>
                <c:pt idx="118">
                  <c:v>8.7575000000000003</c:v>
                </c:pt>
                <c:pt idx="119">
                  <c:v>14.577750000000002</c:v>
                </c:pt>
                <c:pt idx="120">
                  <c:v>51.521000000000001</c:v>
                </c:pt>
                <c:pt idx="121">
                  <c:v>42.297333333333334</c:v>
                </c:pt>
                <c:pt idx="122">
                  <c:v>22.527000000000001</c:v>
                </c:pt>
                <c:pt idx="123">
                  <c:v>108.49400000000001</c:v>
                </c:pt>
                <c:pt idx="124">
                  <c:v>60.823333333333331</c:v>
                </c:pt>
                <c:pt idx="125">
                  <c:v>19.500666666666667</c:v>
                </c:pt>
                <c:pt idx="126">
                  <c:v>14.771666666666668</c:v>
                </c:pt>
                <c:pt idx="127">
                  <c:v>10.584666666666667</c:v>
                </c:pt>
                <c:pt idx="128">
                  <c:v>12.796666666666667</c:v>
                </c:pt>
                <c:pt idx="129">
                  <c:v>22.879666666666665</c:v>
                </c:pt>
                <c:pt idx="130">
                  <c:v>13.160666666666666</c:v>
                </c:pt>
                <c:pt idx="131">
                  <c:v>12.172666666666666</c:v>
                </c:pt>
                <c:pt idx="132">
                  <c:v>11.058</c:v>
                </c:pt>
                <c:pt idx="133">
                  <c:v>10.477333333333334</c:v>
                </c:pt>
                <c:pt idx="134">
                  <c:v>9.7949999999999999</c:v>
                </c:pt>
                <c:pt idx="135">
                  <c:v>9.4990000000000006</c:v>
                </c:pt>
                <c:pt idx="136">
                  <c:v>9.2603333333333335</c:v>
                </c:pt>
                <c:pt idx="137">
                  <c:v>9.0329999999999995</c:v>
                </c:pt>
                <c:pt idx="138">
                  <c:v>8.8676666666666666</c:v>
                </c:pt>
                <c:pt idx="139">
                  <c:v>8.7536666666666658</c:v>
                </c:pt>
                <c:pt idx="140">
                  <c:v>8.6456666666666671</c:v>
                </c:pt>
                <c:pt idx="141">
                  <c:v>8.5896666666666679</c:v>
                </c:pt>
                <c:pt idx="142">
                  <c:v>8.4843333333333337</c:v>
                </c:pt>
                <c:pt idx="143">
                  <c:v>8.3783333333333321</c:v>
                </c:pt>
                <c:pt idx="144">
                  <c:v>8.3230000000000004</c:v>
                </c:pt>
                <c:pt idx="145">
                  <c:v>8.2683333333333326</c:v>
                </c:pt>
                <c:pt idx="146">
                  <c:v>8.2683333333333326</c:v>
                </c:pt>
                <c:pt idx="147">
                  <c:v>8.1646666666666672</c:v>
                </c:pt>
                <c:pt idx="148">
                  <c:v>8.1106666666666669</c:v>
                </c:pt>
                <c:pt idx="149">
                  <c:v>8.0619999999999994</c:v>
                </c:pt>
                <c:pt idx="150">
                  <c:v>8.0083333333333329</c:v>
                </c:pt>
                <c:pt idx="151">
                  <c:v>7.9066666666666663</c:v>
                </c:pt>
                <c:pt idx="152">
                  <c:v>8.5105000000000004</c:v>
                </c:pt>
                <c:pt idx="153">
                  <c:v>8.8209999999999997</c:v>
                </c:pt>
                <c:pt idx="154">
                  <c:v>9.0609999999999999</c:v>
                </c:pt>
                <c:pt idx="155">
                  <c:v>9.3060000000000009</c:v>
                </c:pt>
                <c:pt idx="156">
                  <c:v>9.0609999999999999</c:v>
                </c:pt>
                <c:pt idx="157">
                  <c:v>9.0629999999999988</c:v>
                </c:pt>
                <c:pt idx="158">
                  <c:v>9.1449999999999996</c:v>
                </c:pt>
                <c:pt idx="159">
                  <c:v>9.0629999999999988</c:v>
                </c:pt>
                <c:pt idx="160">
                  <c:v>9.2214999999999989</c:v>
                </c:pt>
                <c:pt idx="161">
                  <c:v>9.3819999999999997</c:v>
                </c:pt>
                <c:pt idx="162">
                  <c:v>9.1419999999999995</c:v>
                </c:pt>
                <c:pt idx="163">
                  <c:v>8.9845000000000006</c:v>
                </c:pt>
                <c:pt idx="164">
                  <c:v>9.1419999999999995</c:v>
                </c:pt>
                <c:pt idx="165">
                  <c:v>8.9845000000000006</c:v>
                </c:pt>
                <c:pt idx="166">
                  <c:v>8.9845000000000006</c:v>
                </c:pt>
                <c:pt idx="167">
                  <c:v>8.8290000000000006</c:v>
                </c:pt>
                <c:pt idx="168">
                  <c:v>9.3889999999999993</c:v>
                </c:pt>
                <c:pt idx="169">
                  <c:v>9.31</c:v>
                </c:pt>
                <c:pt idx="170">
                  <c:v>9.3889999999999993</c:v>
                </c:pt>
                <c:pt idx="171">
                  <c:v>9.2270000000000003</c:v>
                </c:pt>
                <c:pt idx="172">
                  <c:v>9.1485000000000003</c:v>
                </c:pt>
                <c:pt idx="173">
                  <c:v>9.0665000000000013</c:v>
                </c:pt>
                <c:pt idx="174">
                  <c:v>9.0665000000000013</c:v>
                </c:pt>
                <c:pt idx="175">
                  <c:v>9.0665000000000013</c:v>
                </c:pt>
                <c:pt idx="176">
                  <c:v>9.0665000000000013</c:v>
                </c:pt>
                <c:pt idx="177">
                  <c:v>8.9064999999999994</c:v>
                </c:pt>
                <c:pt idx="178">
                  <c:v>8.8254999999999999</c:v>
                </c:pt>
                <c:pt idx="179">
                  <c:v>8.9804999999999993</c:v>
                </c:pt>
                <c:pt idx="180">
                  <c:v>4.1749999999999998</c:v>
                </c:pt>
                <c:pt idx="181">
                  <c:v>4.1749999999999998</c:v>
                </c:pt>
                <c:pt idx="182">
                  <c:v>8.35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8.1950000000000003</c:v>
                </c:pt>
                <c:pt idx="196">
                  <c:v>8.0410000000000004</c:v>
                </c:pt>
                <c:pt idx="197">
                  <c:v>8.0410000000000004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8.1950000000000003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8.0410000000000004</c:v>
                </c:pt>
                <c:pt idx="220">
                  <c:v>8.1950000000000003</c:v>
                </c:pt>
                <c:pt idx="221">
                  <c:v>8.1950000000000003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8.0410000000000004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7.8890000000000002</c:v>
                </c:pt>
                <c:pt idx="230">
                  <c:v>7.7370000000000001</c:v>
                </c:pt>
                <c:pt idx="231">
                  <c:v>7.8890000000000002</c:v>
                </c:pt>
                <c:pt idx="232">
                  <c:v>7.8890000000000002</c:v>
                </c:pt>
                <c:pt idx="233">
                  <c:v>7.7370000000000001</c:v>
                </c:pt>
                <c:pt idx="234">
                  <c:v>7.7370000000000001</c:v>
                </c:pt>
                <c:pt idx="235">
                  <c:v>7.5869999999999997</c:v>
                </c:pt>
                <c:pt idx="236">
                  <c:v>7.2889999999999997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7.1420000000000003</c:v>
                </c:pt>
                <c:pt idx="241">
                  <c:v>6.851</c:v>
                </c:pt>
                <c:pt idx="242">
                  <c:v>6.7080000000000002</c:v>
                </c:pt>
                <c:pt idx="243">
                  <c:v>6.2839999999999998</c:v>
                </c:pt>
                <c:pt idx="244">
                  <c:v>6.0069999999999997</c:v>
                </c:pt>
                <c:pt idx="245">
                  <c:v>5.87</c:v>
                </c:pt>
                <c:pt idx="246">
                  <c:v>5.6</c:v>
                </c:pt>
                <c:pt idx="247">
                  <c:v>5.4669999999999996</c:v>
                </c:pt>
                <c:pt idx="248">
                  <c:v>5.2039999999999997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13.13</c:v>
                </c:pt>
                <c:pt idx="337">
                  <c:v>4.49</c:v>
                </c:pt>
                <c:pt idx="338">
                  <c:v>3.9445000000000001</c:v>
                </c:pt>
                <c:pt idx="339">
                  <c:v>3.7934999999999999</c:v>
                </c:pt>
                <c:pt idx="340">
                  <c:v>3.7934999999999999</c:v>
                </c:pt>
                <c:pt idx="341">
                  <c:v>3.5710000000000002</c:v>
                </c:pt>
                <c:pt idx="342">
                  <c:v>14.965999999999999</c:v>
                </c:pt>
                <c:pt idx="343">
                  <c:v>20.007000000000001</c:v>
                </c:pt>
                <c:pt idx="344">
                  <c:v>8.7944999999999993</c:v>
                </c:pt>
                <c:pt idx="345">
                  <c:v>5.6585000000000001</c:v>
                </c:pt>
                <c:pt idx="346">
                  <c:v>5.0614999999999997</c:v>
                </c:pt>
                <c:pt idx="347">
                  <c:v>4.7314999999999996</c:v>
                </c:pt>
                <c:pt idx="348">
                  <c:v>4.4104999999999999</c:v>
                </c:pt>
                <c:pt idx="349">
                  <c:v>4.2530000000000001</c:v>
                </c:pt>
                <c:pt idx="350">
                  <c:v>4.1749999999999998</c:v>
                </c:pt>
                <c:pt idx="351">
                  <c:v>5.4855</c:v>
                </c:pt>
                <c:pt idx="352">
                  <c:v>13.010999999999999</c:v>
                </c:pt>
                <c:pt idx="353">
                  <c:v>5.4855</c:v>
                </c:pt>
                <c:pt idx="354">
                  <c:v>5.8334999999999999</c:v>
                </c:pt>
                <c:pt idx="355">
                  <c:v>4.9785000000000004</c:v>
                </c:pt>
                <c:pt idx="356">
                  <c:v>4.57</c:v>
                </c:pt>
                <c:pt idx="357">
                  <c:v>4.4104999999999999</c:v>
                </c:pt>
                <c:pt idx="358">
                  <c:v>4.2530000000000001</c:v>
                </c:pt>
                <c:pt idx="359">
                  <c:v>4.2530000000000001</c:v>
                </c:pt>
                <c:pt idx="360">
                  <c:v>12.384</c:v>
                </c:pt>
                <c:pt idx="361">
                  <c:v>9.25</c:v>
                </c:pt>
                <c:pt idx="362">
                  <c:v>13.257999999999999</c:v>
                </c:pt>
                <c:pt idx="363">
                  <c:v>12.738999999999999</c:v>
                </c:pt>
                <c:pt idx="364">
                  <c:v>9.6144999999999996</c:v>
                </c:pt>
                <c:pt idx="365">
                  <c:v>11.291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71-4EFB-B85B-40DE650FE5AB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CAWM!$AK$32:$AK$397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CAWM!$AM$32:$AM$397</c:f>
              <c:numCache>
                <c:formatCode>0.00</c:formatCode>
                <c:ptCount val="366"/>
                <c:pt idx="0">
                  <c:v>2.1801920651391393</c:v>
                </c:pt>
                <c:pt idx="1">
                  <c:v>1.609497767425224</c:v>
                </c:pt>
                <c:pt idx="2">
                  <c:v>1.6074537070978316</c:v>
                </c:pt>
                <c:pt idx="3">
                  <c:v>1.5883455532288768</c:v>
                </c:pt>
                <c:pt idx="4">
                  <c:v>1.5626246343128336</c:v>
                </c:pt>
                <c:pt idx="5">
                  <c:v>1.5278253421510506</c:v>
                </c:pt>
                <c:pt idx="6">
                  <c:v>1.4967094095431095</c:v>
                </c:pt>
                <c:pt idx="7">
                  <c:v>1.4662267245578284</c:v>
                </c:pt>
                <c:pt idx="8">
                  <c:v>1.4247243628897466</c:v>
                </c:pt>
                <c:pt idx="9">
                  <c:v>1.3814926496282554</c:v>
                </c:pt>
                <c:pt idx="10">
                  <c:v>1.3975886166463805</c:v>
                </c:pt>
                <c:pt idx="11">
                  <c:v>2.0794530353512539</c:v>
                </c:pt>
                <c:pt idx="12">
                  <c:v>2.1942512086377244</c:v>
                </c:pt>
                <c:pt idx="13">
                  <c:v>2.3005368473349037</c:v>
                </c:pt>
                <c:pt idx="14">
                  <c:v>2.5004654426445909</c:v>
                </c:pt>
                <c:pt idx="15">
                  <c:v>2.5832334003791337</c:v>
                </c:pt>
                <c:pt idx="16">
                  <c:v>2.7113283665558852</c:v>
                </c:pt>
                <c:pt idx="17">
                  <c:v>3.2068700086674093</c:v>
                </c:pt>
                <c:pt idx="18">
                  <c:v>3.6688559009596791</c:v>
                </c:pt>
                <c:pt idx="19">
                  <c:v>3.8349523964001997</c:v>
                </c:pt>
                <c:pt idx="20">
                  <c:v>3.8439295457296359</c:v>
                </c:pt>
                <c:pt idx="21">
                  <c:v>3.9942193619605253</c:v>
                </c:pt>
                <c:pt idx="22">
                  <c:v>4.2612761329049587</c:v>
                </c:pt>
                <c:pt idx="23">
                  <c:v>5.0185136455086923</c:v>
                </c:pt>
                <c:pt idx="24">
                  <c:v>6.7809714086472166</c:v>
                </c:pt>
                <c:pt idx="25">
                  <c:v>6.4501158412310531</c:v>
                </c:pt>
                <c:pt idx="26">
                  <c:v>6.5975887499943378</c:v>
                </c:pt>
                <c:pt idx="27">
                  <c:v>6.295391377119671</c:v>
                </c:pt>
                <c:pt idx="28">
                  <c:v>6.5381101766693224</c:v>
                </c:pt>
                <c:pt idx="29">
                  <c:v>6.4320454728737069</c:v>
                </c:pt>
                <c:pt idx="30">
                  <c:v>6.1597538732927859</c:v>
                </c:pt>
                <c:pt idx="31">
                  <c:v>14.312734659691964</c:v>
                </c:pt>
                <c:pt idx="32">
                  <c:v>13.564874592484443</c:v>
                </c:pt>
                <c:pt idx="33">
                  <c:v>12.84911835379155</c:v>
                </c:pt>
                <c:pt idx="34">
                  <c:v>14.041331170096139</c:v>
                </c:pt>
                <c:pt idx="35">
                  <c:v>14.527895267312049</c:v>
                </c:pt>
                <c:pt idx="36">
                  <c:v>13.614509659497783</c:v>
                </c:pt>
                <c:pt idx="37">
                  <c:v>15.842096917558347</c:v>
                </c:pt>
                <c:pt idx="38">
                  <c:v>14.730454032894661</c:v>
                </c:pt>
                <c:pt idx="39">
                  <c:v>13.764219792513876</c:v>
                </c:pt>
                <c:pt idx="40">
                  <c:v>12.922735166540587</c:v>
                </c:pt>
                <c:pt idx="41">
                  <c:v>12.220742928205386</c:v>
                </c:pt>
                <c:pt idx="42">
                  <c:v>11.624031324531853</c:v>
                </c:pt>
                <c:pt idx="43">
                  <c:v>13.502701072897764</c:v>
                </c:pt>
                <c:pt idx="44">
                  <c:v>12.720326167344822</c:v>
                </c:pt>
                <c:pt idx="45">
                  <c:v>19.707996233722032</c:v>
                </c:pt>
                <c:pt idx="46">
                  <c:v>17.85451133393267</c:v>
                </c:pt>
                <c:pt idx="47">
                  <c:v>20.146263614360226</c:v>
                </c:pt>
                <c:pt idx="48">
                  <c:v>34.027054961034281</c:v>
                </c:pt>
                <c:pt idx="49">
                  <c:v>41.66623717977658</c:v>
                </c:pt>
                <c:pt idx="50">
                  <c:v>40.899627901587181</c:v>
                </c:pt>
                <c:pt idx="51">
                  <c:v>33.74218708694805</c:v>
                </c:pt>
                <c:pt idx="52">
                  <c:v>41.582458893432367</c:v>
                </c:pt>
                <c:pt idx="53">
                  <c:v>34.283387469914082</c:v>
                </c:pt>
                <c:pt idx="54">
                  <c:v>29.117719189951156</c:v>
                </c:pt>
                <c:pt idx="55">
                  <c:v>25.303378664283493</c:v>
                </c:pt>
                <c:pt idx="56">
                  <c:v>22.432451857291845</c:v>
                </c:pt>
                <c:pt idx="57">
                  <c:v>20.161029251777173</c:v>
                </c:pt>
                <c:pt idx="58">
                  <c:v>18.326712174885785</c:v>
                </c:pt>
                <c:pt idx="59">
                  <c:v>0</c:v>
                </c:pt>
                <c:pt idx="60">
                  <c:v>4.998299590504959</c:v>
                </c:pt>
                <c:pt idx="61">
                  <c:v>4.7871252218050913</c:v>
                </c:pt>
                <c:pt idx="62">
                  <c:v>6.9370652070887475</c:v>
                </c:pt>
                <c:pt idx="63">
                  <c:v>9.2594343097819003</c:v>
                </c:pt>
                <c:pt idx="64">
                  <c:v>8.3201159067348271</c:v>
                </c:pt>
                <c:pt idx="65">
                  <c:v>9.2447168208382617</c:v>
                </c:pt>
                <c:pt idx="66">
                  <c:v>9.7066021406034384</c:v>
                </c:pt>
                <c:pt idx="67">
                  <c:v>9.095523716378251</c:v>
                </c:pt>
                <c:pt idx="68">
                  <c:v>8.4531134178519114</c:v>
                </c:pt>
                <c:pt idx="69">
                  <c:v>7.8757177769846463</c:v>
                </c:pt>
                <c:pt idx="70">
                  <c:v>7.4040825388834683</c:v>
                </c:pt>
                <c:pt idx="71">
                  <c:v>7.3618684496938274</c:v>
                </c:pt>
                <c:pt idx="72">
                  <c:v>7.2701216579032479</c:v>
                </c:pt>
                <c:pt idx="73">
                  <c:v>10.555016882316119</c:v>
                </c:pt>
                <c:pt idx="74">
                  <c:v>11.192786745591796</c:v>
                </c:pt>
                <c:pt idx="75">
                  <c:v>14.130795941985966</c:v>
                </c:pt>
                <c:pt idx="76">
                  <c:v>13.050998063037111</c:v>
                </c:pt>
                <c:pt idx="77">
                  <c:v>12.632958888181053</c:v>
                </c:pt>
                <c:pt idx="78">
                  <c:v>16.010486960852372</c:v>
                </c:pt>
                <c:pt idx="79">
                  <c:v>15.578529283299321</c:v>
                </c:pt>
                <c:pt idx="80">
                  <c:v>14.707657599214393</c:v>
                </c:pt>
                <c:pt idx="81">
                  <c:v>16.423870125753425</c:v>
                </c:pt>
                <c:pt idx="82">
                  <c:v>21.71947819771421</c:v>
                </c:pt>
                <c:pt idx="83">
                  <c:v>26.916987572031033</c:v>
                </c:pt>
                <c:pt idx="84">
                  <c:v>31.949685400022553</c:v>
                </c:pt>
                <c:pt idx="85">
                  <c:v>29.000742613107757</c:v>
                </c:pt>
                <c:pt idx="86">
                  <c:v>25.466723105830937</c:v>
                </c:pt>
                <c:pt idx="87">
                  <c:v>27.634162361529398</c:v>
                </c:pt>
                <c:pt idx="88">
                  <c:v>25.441173855181042</c:v>
                </c:pt>
                <c:pt idx="89">
                  <c:v>38.257867111578406</c:v>
                </c:pt>
                <c:pt idx="90">
                  <c:v>58.468616166906045</c:v>
                </c:pt>
                <c:pt idx="91">
                  <c:v>41.811881040009212</c:v>
                </c:pt>
                <c:pt idx="92">
                  <c:v>37.568937239536439</c:v>
                </c:pt>
                <c:pt idx="93">
                  <c:v>37.738744820984081</c:v>
                </c:pt>
                <c:pt idx="94">
                  <c:v>35.657683679755877</c:v>
                </c:pt>
                <c:pt idx="95">
                  <c:v>29.909263339407929</c:v>
                </c:pt>
                <c:pt idx="96">
                  <c:v>26.453525286405895</c:v>
                </c:pt>
                <c:pt idx="97">
                  <c:v>23.345954879345697</c:v>
                </c:pt>
                <c:pt idx="98">
                  <c:v>29.651124624788363</c:v>
                </c:pt>
                <c:pt idx="99">
                  <c:v>41.455830859628726</c:v>
                </c:pt>
                <c:pt idx="100">
                  <c:v>79.917970797810767</c:v>
                </c:pt>
                <c:pt idx="101">
                  <c:v>75.035242333757267</c:v>
                </c:pt>
                <c:pt idx="102">
                  <c:v>89.544705672895731</c:v>
                </c:pt>
                <c:pt idx="103">
                  <c:v>57.710800320100333</c:v>
                </c:pt>
                <c:pt idx="104">
                  <c:v>64.249977887126789</c:v>
                </c:pt>
                <c:pt idx="105">
                  <c:v>40.131543683421221</c:v>
                </c:pt>
                <c:pt idx="106">
                  <c:v>31.567756650935124</c:v>
                </c:pt>
                <c:pt idx="107">
                  <c:v>26.133609695446005</c:v>
                </c:pt>
                <c:pt idx="108">
                  <c:v>23.385698807720185</c:v>
                </c:pt>
                <c:pt idx="109">
                  <c:v>21.855081780996265</c:v>
                </c:pt>
                <c:pt idx="110">
                  <c:v>19.586229357151993</c:v>
                </c:pt>
                <c:pt idx="111">
                  <c:v>19.295364468660384</c:v>
                </c:pt>
                <c:pt idx="112">
                  <c:v>18.637124262419544</c:v>
                </c:pt>
                <c:pt idx="113">
                  <c:v>18.16718803731187</c:v>
                </c:pt>
                <c:pt idx="114">
                  <c:v>17.077805662934658</c:v>
                </c:pt>
                <c:pt idx="115">
                  <c:v>17.263969325407569</c:v>
                </c:pt>
                <c:pt idx="116">
                  <c:v>20.189692880793402</c:v>
                </c:pt>
                <c:pt idx="117">
                  <c:v>22.352623866580693</c:v>
                </c:pt>
                <c:pt idx="118">
                  <c:v>29.28758109119881</c:v>
                </c:pt>
                <c:pt idx="119">
                  <c:v>46.27111174767974</c:v>
                </c:pt>
                <c:pt idx="120">
                  <c:v>43.451810155782127</c:v>
                </c:pt>
                <c:pt idx="121">
                  <c:v>44.127386891578432</c:v>
                </c:pt>
                <c:pt idx="122">
                  <c:v>44.436787350317594</c:v>
                </c:pt>
                <c:pt idx="123">
                  <c:v>41.339036601877361</c:v>
                </c:pt>
                <c:pt idx="124">
                  <c:v>32.809993612423902</c:v>
                </c:pt>
                <c:pt idx="125">
                  <c:v>27.571173152714881</c:v>
                </c:pt>
                <c:pt idx="126">
                  <c:v>26.375180388645472</c:v>
                </c:pt>
                <c:pt idx="127">
                  <c:v>22.382359590130989</c:v>
                </c:pt>
                <c:pt idx="128">
                  <c:v>20.357280315938034</c:v>
                </c:pt>
                <c:pt idx="129">
                  <c:v>19.407575761783381</c:v>
                </c:pt>
                <c:pt idx="130">
                  <c:v>17.317389084867063</c:v>
                </c:pt>
                <c:pt idx="131">
                  <c:v>15.692789425977686</c:v>
                </c:pt>
                <c:pt idx="132">
                  <c:v>14.400908956151696</c:v>
                </c:pt>
                <c:pt idx="133">
                  <c:v>13.330323343830381</c:v>
                </c:pt>
                <c:pt idx="134">
                  <c:v>12.421205049262097</c:v>
                </c:pt>
                <c:pt idx="135">
                  <c:v>11.626926291393545</c:v>
                </c:pt>
                <c:pt idx="136">
                  <c:v>10.917347562499399</c:v>
                </c:pt>
                <c:pt idx="137">
                  <c:v>10.276065371030766</c:v>
                </c:pt>
                <c:pt idx="138">
                  <c:v>9.6967587538670141</c:v>
                </c:pt>
                <c:pt idx="139">
                  <c:v>9.1547439452119423</c:v>
                </c:pt>
                <c:pt idx="140">
                  <c:v>8.6516042248662028</c:v>
                </c:pt>
                <c:pt idx="141">
                  <c:v>8.1786904730815326</c:v>
                </c:pt>
                <c:pt idx="142">
                  <c:v>7.7392731626409699</c:v>
                </c:pt>
                <c:pt idx="143">
                  <c:v>7.3342747788914266</c:v>
                </c:pt>
                <c:pt idx="144">
                  <c:v>6.9599062263340512</c:v>
                </c:pt>
                <c:pt idx="145">
                  <c:v>6.5997287036141996</c:v>
                </c:pt>
                <c:pt idx="146">
                  <c:v>6.2507916429524393</c:v>
                </c:pt>
                <c:pt idx="147">
                  <c:v>5.9163669391466156</c:v>
                </c:pt>
                <c:pt idx="148">
                  <c:v>5.5949525931159165</c:v>
                </c:pt>
                <c:pt idx="149">
                  <c:v>5.2858432846571928</c:v>
                </c:pt>
                <c:pt idx="150">
                  <c:v>4.9885604774774688</c:v>
                </c:pt>
                <c:pt idx="151">
                  <c:v>4.7110799959759975</c:v>
                </c:pt>
                <c:pt idx="152">
                  <c:v>5.2753200841543553</c:v>
                </c:pt>
                <c:pt idx="153">
                  <c:v>5.0027075783921413</c:v>
                </c:pt>
                <c:pt idx="154">
                  <c:v>4.739987178602072</c:v>
                </c:pt>
                <c:pt idx="155">
                  <c:v>4.5019797289459218</c:v>
                </c:pt>
                <c:pt idx="156">
                  <c:v>4.272481429924655</c:v>
                </c:pt>
                <c:pt idx="157">
                  <c:v>4.0533627729973327</c:v>
                </c:pt>
                <c:pt idx="158">
                  <c:v>3.842578527857802</c:v>
                </c:pt>
                <c:pt idx="159">
                  <c:v>3.6348230712900822</c:v>
                </c:pt>
                <c:pt idx="160">
                  <c:v>3.4337228719401978</c:v>
                </c:pt>
                <c:pt idx="161">
                  <c:v>3.2458341244231232</c:v>
                </c:pt>
                <c:pt idx="162">
                  <c:v>3.0695933864515843</c:v>
                </c:pt>
                <c:pt idx="163">
                  <c:v>2.9123103751060495</c:v>
                </c:pt>
                <c:pt idx="164">
                  <c:v>2.7640454090818887</c:v>
                </c:pt>
                <c:pt idx="165">
                  <c:v>2.6262740464855332</c:v>
                </c:pt>
                <c:pt idx="166">
                  <c:v>2.4876597918822956</c:v>
                </c:pt>
                <c:pt idx="167">
                  <c:v>2.35092256285628</c:v>
                </c:pt>
                <c:pt idx="168">
                  <c:v>2.2177231841573142</c:v>
                </c:pt>
                <c:pt idx="169">
                  <c:v>2.0890757039857633</c:v>
                </c:pt>
                <c:pt idx="170">
                  <c:v>1.9678248092087072</c:v>
                </c:pt>
                <c:pt idx="171">
                  <c:v>1.8626258637800288</c:v>
                </c:pt>
                <c:pt idx="172">
                  <c:v>1.7650496601071701</c:v>
                </c:pt>
                <c:pt idx="173">
                  <c:v>1.6718039433209251</c:v>
                </c:pt>
                <c:pt idx="174">
                  <c:v>1.5835257527361677</c:v>
                </c:pt>
                <c:pt idx="175">
                  <c:v>1.4975882692232165</c:v>
                </c:pt>
                <c:pt idx="176">
                  <c:v>1.4136440477701955</c:v>
                </c:pt>
                <c:pt idx="177">
                  <c:v>1.3329826415341</c:v>
                </c:pt>
                <c:pt idx="178">
                  <c:v>1.2558898391141526</c:v>
                </c:pt>
                <c:pt idx="179">
                  <c:v>1.1829988787545334</c:v>
                </c:pt>
                <c:pt idx="180">
                  <c:v>1.1140026378794836</c:v>
                </c:pt>
                <c:pt idx="181">
                  <c:v>1.049213676391088</c:v>
                </c:pt>
                <c:pt idx="182">
                  <c:v>1.5574590137358226</c:v>
                </c:pt>
                <c:pt idx="183">
                  <c:v>1.4610524668091296</c:v>
                </c:pt>
                <c:pt idx="184">
                  <c:v>1.3713697017814965</c:v>
                </c:pt>
                <c:pt idx="185">
                  <c:v>1.2885753071030643</c:v>
                </c:pt>
                <c:pt idx="186">
                  <c:v>1.2116658025794367</c:v>
                </c:pt>
                <c:pt idx="187">
                  <c:v>1.1402987158506654</c:v>
                </c:pt>
                <c:pt idx="188">
                  <c:v>1.0748226415984643</c:v>
                </c:pt>
                <c:pt idx="189">
                  <c:v>1.0141224312854233</c:v>
                </c:pt>
                <c:pt idx="190">
                  <c:v>0.95798121559984184</c:v>
                </c:pt>
                <c:pt idx="191">
                  <c:v>0.90576425512414938</c:v>
                </c:pt>
                <c:pt idx="192">
                  <c:v>0.85724629720321732</c:v>
                </c:pt>
                <c:pt idx="193">
                  <c:v>0.81211719901770218</c:v>
                </c:pt>
                <c:pt idx="194">
                  <c:v>0.77020564187126339</c:v>
                </c:pt>
                <c:pt idx="195">
                  <c:v>0.73120601126214368</c:v>
                </c:pt>
                <c:pt idx="196">
                  <c:v>0.69487055014636445</c:v>
                </c:pt>
                <c:pt idx="197">
                  <c:v>0.66106705295845569</c:v>
                </c:pt>
                <c:pt idx="198">
                  <c:v>0.63260893790869188</c:v>
                </c:pt>
                <c:pt idx="199">
                  <c:v>0.605595967233025</c:v>
                </c:pt>
                <c:pt idx="200">
                  <c:v>0.58006118315994348</c:v>
                </c:pt>
                <c:pt idx="201">
                  <c:v>0.55557208537934066</c:v>
                </c:pt>
                <c:pt idx="202">
                  <c:v>0.5321790954227501</c:v>
                </c:pt>
                <c:pt idx="203">
                  <c:v>0.5099133913039462</c:v>
                </c:pt>
                <c:pt idx="204">
                  <c:v>0.48872743617922132</c:v>
                </c:pt>
                <c:pt idx="205">
                  <c:v>0.46858316019008656</c:v>
                </c:pt>
                <c:pt idx="206">
                  <c:v>0.44952822763225747</c:v>
                </c:pt>
                <c:pt idx="207">
                  <c:v>0.43141969274626918</c:v>
                </c:pt>
                <c:pt idx="208">
                  <c:v>0.41422236749083602</c:v>
                </c:pt>
                <c:pt idx="209">
                  <c:v>0.39791299464916047</c:v>
                </c:pt>
                <c:pt idx="210">
                  <c:v>0.38244608077887926</c:v>
                </c:pt>
                <c:pt idx="211">
                  <c:v>0.36777380659693354</c:v>
                </c:pt>
                <c:pt idx="212">
                  <c:v>0.35385474776423093</c:v>
                </c:pt>
                <c:pt idx="213">
                  <c:v>0.34064078062833331</c:v>
                </c:pt>
                <c:pt idx="214">
                  <c:v>0.32809578291805036</c:v>
                </c:pt>
                <c:pt idx="215">
                  <c:v>0.31618731202749878</c:v>
                </c:pt>
                <c:pt idx="216">
                  <c:v>0.30487081474403932</c:v>
                </c:pt>
                <c:pt idx="217">
                  <c:v>0.29411059831983888</c:v>
                </c:pt>
                <c:pt idx="218">
                  <c:v>0.28387451588378398</c:v>
                </c:pt>
                <c:pt idx="219">
                  <c:v>0.27413013935966057</c:v>
                </c:pt>
                <c:pt idx="220">
                  <c:v>0.26484760289403264</c:v>
                </c:pt>
                <c:pt idx="221">
                  <c:v>0.25600018731365992</c:v>
                </c:pt>
                <c:pt idx="222">
                  <c:v>0.24756260612579192</c:v>
                </c:pt>
                <c:pt idx="223">
                  <c:v>0.2395112943368749</c:v>
                </c:pt>
                <c:pt idx="224">
                  <c:v>0.23182408912237271</c:v>
                </c:pt>
                <c:pt idx="225">
                  <c:v>0.22448029075161377</c:v>
                </c:pt>
                <c:pt idx="226">
                  <c:v>0.21746053458844211</c:v>
                </c:pt>
                <c:pt idx="227">
                  <c:v>0.21074672118678253</c:v>
                </c:pt>
                <c:pt idx="228">
                  <c:v>0.20432193199784926</c:v>
                </c:pt>
                <c:pt idx="229">
                  <c:v>0.19817035830261556</c:v>
                </c:pt>
                <c:pt idx="230">
                  <c:v>0.19227720212281088</c:v>
                </c:pt>
                <c:pt idx="231">
                  <c:v>0.18662863064654742</c:v>
                </c:pt>
                <c:pt idx="232">
                  <c:v>0.18121169827029338</c:v>
                </c:pt>
                <c:pt idx="233">
                  <c:v>0.17601428187096615</c:v>
                </c:pt>
                <c:pt idx="234">
                  <c:v>0.17102502292121693</c:v>
                </c:pt>
                <c:pt idx="235">
                  <c:v>0.16623327206254754</c:v>
                </c:pt>
                <c:pt idx="236">
                  <c:v>0.16162904283926233</c:v>
                </c:pt>
                <c:pt idx="237">
                  <c:v>0.15720294982241681</c:v>
                </c:pt>
                <c:pt idx="238">
                  <c:v>0.15294618183591577</c:v>
                </c:pt>
                <c:pt idx="239">
                  <c:v>0.14885045555450244</c:v>
                </c:pt>
                <c:pt idx="240">
                  <c:v>0.14490797910934333</c:v>
                </c:pt>
                <c:pt idx="241">
                  <c:v>0.14111141784496728</c:v>
                </c:pt>
                <c:pt idx="242">
                  <c:v>0.13745386301917245</c:v>
                </c:pt>
                <c:pt idx="243">
                  <c:v>0.13392880283063036</c:v>
                </c:pt>
                <c:pt idx="244">
                  <c:v>0.13053009557237491</c:v>
                </c:pt>
                <c:pt idx="245">
                  <c:v>0.12725194557033681</c:v>
                </c:pt>
                <c:pt idx="246">
                  <c:v>0.1240888799293977</c:v>
                </c:pt>
                <c:pt idx="247">
                  <c:v>0.12103572748598521</c:v>
                </c:pt>
                <c:pt idx="248">
                  <c:v>0.11808759931663966</c:v>
                </c:pt>
                <c:pt idx="249">
                  <c:v>0.11523987067844894</c:v>
                </c:pt>
                <c:pt idx="250">
                  <c:v>0.11248816426496906</c:v>
                </c:pt>
                <c:pt idx="251">
                  <c:v>0.10982833467499309</c:v>
                </c:pt>
                <c:pt idx="252">
                  <c:v>0.10725645399373962</c:v>
                </c:pt>
                <c:pt idx="253">
                  <c:v>0.10476879839944944</c:v>
                </c:pt>
                <c:pt idx="254">
                  <c:v>0.10236183571365633</c:v>
                </c:pt>
                <c:pt idx="255">
                  <c:v>0.10003221382076241</c:v>
                </c:pt>
                <c:pt idx="256">
                  <c:v>9.7776749889428E-2</c:v>
                </c:pt>
                <c:pt idx="257">
                  <c:v>9.5592420330802369E-2</c:v>
                </c:pt>
                <c:pt idx="258">
                  <c:v>9.3476351442706829E-2</c:v>
                </c:pt>
                <c:pt idx="259">
                  <c:v>9.1425810681143957E-2</c:v>
                </c:pt>
                <c:pt idx="260">
                  <c:v>8.9438198515035927E-2</c:v>
                </c:pt>
                <c:pt idx="261">
                  <c:v>8.7511040819749725E-2</c:v>
                </c:pt>
                <c:pt idx="262">
                  <c:v>8.5641981768960748E-2</c:v>
                </c:pt>
                <c:pt idx="263">
                  <c:v>8.382877718886253E-2</c:v>
                </c:pt>
                <c:pt idx="264">
                  <c:v>8.2069288340108584E-2</c:v>
                </c:pt>
                <c:pt idx="265">
                  <c:v>8.0361476096909371E-2</c:v>
                </c:pt>
                <c:pt idx="266">
                  <c:v>7.8703395494649026E-2</c:v>
                </c:pt>
                <c:pt idx="267">
                  <c:v>7.709319061958067E-2</c:v>
                </c:pt>
                <c:pt idx="268">
                  <c:v>7.5529089816919665E-2</c:v>
                </c:pt>
                <c:pt idx="269">
                  <c:v>7.4009401194429489E-2</c:v>
                </c:pt>
                <c:pt idx="270">
                  <c:v>7.2532508401296769E-2</c:v>
                </c:pt>
                <c:pt idx="271">
                  <c:v>7.1096866663242428E-2</c:v>
                </c:pt>
                <c:pt idx="272">
                  <c:v>6.9700999056354337E-2</c:v>
                </c:pt>
                <c:pt idx="273">
                  <c:v>6.8343493003450426E-2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4.1379984166407084E-2</c:v>
                </c:pt>
                <c:pt idx="336">
                  <c:v>0.23365125348680357</c:v>
                </c:pt>
                <c:pt idx="337">
                  <c:v>0.33000775727215376</c:v>
                </c:pt>
                <c:pt idx="338">
                  <c:v>0.42417965494593707</c:v>
                </c:pt>
                <c:pt idx="339">
                  <c:v>0.50891119659747519</c:v>
                </c:pt>
                <c:pt idx="340">
                  <c:v>0.58356715376472235</c:v>
                </c:pt>
                <c:pt idx="341">
                  <c:v>0.72641747172821503</c:v>
                </c:pt>
                <c:pt idx="342">
                  <c:v>2.0765518717606719</c:v>
                </c:pt>
                <c:pt idx="343">
                  <c:v>3.1100440903274884</c:v>
                </c:pt>
                <c:pt idx="344">
                  <c:v>3.2297681213858862</c:v>
                </c:pt>
                <c:pt idx="345">
                  <c:v>3.2992422995008877</c:v>
                </c:pt>
                <c:pt idx="346">
                  <c:v>3.3211147355667823</c:v>
                </c:pt>
                <c:pt idx="347">
                  <c:v>3.3016196286957111</c:v>
                </c:pt>
                <c:pt idx="348">
                  <c:v>3.2597974501302129</c:v>
                </c:pt>
                <c:pt idx="349">
                  <c:v>3.2025389717805681</c:v>
                </c:pt>
                <c:pt idx="350">
                  <c:v>3.428458260195296</c:v>
                </c:pt>
                <c:pt idx="351">
                  <c:v>3.9293724678389168</c:v>
                </c:pt>
                <c:pt idx="352">
                  <c:v>3.8721271612397601</c:v>
                </c:pt>
                <c:pt idx="353">
                  <c:v>3.8199607970181648</c:v>
                </c:pt>
                <c:pt idx="354">
                  <c:v>3.735419870628514</c:v>
                </c:pt>
                <c:pt idx="355">
                  <c:v>3.6298618401556637</c:v>
                </c:pt>
                <c:pt idx="356">
                  <c:v>3.5064177866785355</c:v>
                </c:pt>
                <c:pt idx="357">
                  <c:v>3.405344691027298</c:v>
                </c:pt>
                <c:pt idx="358">
                  <c:v>3.4808204628281678</c:v>
                </c:pt>
                <c:pt idx="359">
                  <c:v>3.511532434336786</c:v>
                </c:pt>
                <c:pt idx="360">
                  <c:v>3.5806601077124212</c:v>
                </c:pt>
                <c:pt idx="361">
                  <c:v>3.5573633525784247</c:v>
                </c:pt>
                <c:pt idx="362">
                  <c:v>3.5038822926444926</c:v>
                </c:pt>
                <c:pt idx="363">
                  <c:v>3.5204480828545979</c:v>
                </c:pt>
                <c:pt idx="364">
                  <c:v>3.4598096227736432</c:v>
                </c:pt>
                <c:pt idx="365">
                  <c:v>3.37338107829199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71-4EFB-B85B-40DE650FE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6015"/>
        <c:axId val="3058511"/>
      </c:scatterChart>
      <c:valAx>
        <c:axId val="3056015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8511"/>
        <c:crosses val="autoZero"/>
        <c:crossBetween val="midCat"/>
      </c:valAx>
      <c:valAx>
        <c:axId val="305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6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de verificação por dia do ano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CAWM!$AK$399:$AK$734</c:f>
              <c:numCache>
                <c:formatCode>General</c:formatCode>
                <c:ptCount val="336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123</c:v>
                </c:pt>
                <c:pt idx="93">
                  <c:v>124</c:v>
                </c:pt>
                <c:pt idx="94">
                  <c:v>125</c:v>
                </c:pt>
                <c:pt idx="95">
                  <c:v>126</c:v>
                </c:pt>
                <c:pt idx="96">
                  <c:v>127</c:v>
                </c:pt>
                <c:pt idx="97">
                  <c:v>128</c:v>
                </c:pt>
                <c:pt idx="98">
                  <c:v>129</c:v>
                </c:pt>
                <c:pt idx="99">
                  <c:v>130</c:v>
                </c:pt>
                <c:pt idx="100">
                  <c:v>131</c:v>
                </c:pt>
                <c:pt idx="101">
                  <c:v>132</c:v>
                </c:pt>
                <c:pt idx="102">
                  <c:v>133</c:v>
                </c:pt>
                <c:pt idx="103">
                  <c:v>134</c:v>
                </c:pt>
                <c:pt idx="104">
                  <c:v>135</c:v>
                </c:pt>
                <c:pt idx="105">
                  <c:v>136</c:v>
                </c:pt>
                <c:pt idx="106">
                  <c:v>137</c:v>
                </c:pt>
                <c:pt idx="107">
                  <c:v>138</c:v>
                </c:pt>
                <c:pt idx="108">
                  <c:v>139</c:v>
                </c:pt>
                <c:pt idx="109">
                  <c:v>140</c:v>
                </c:pt>
                <c:pt idx="110">
                  <c:v>141</c:v>
                </c:pt>
                <c:pt idx="111">
                  <c:v>142</c:v>
                </c:pt>
                <c:pt idx="112">
                  <c:v>143</c:v>
                </c:pt>
                <c:pt idx="113">
                  <c:v>144</c:v>
                </c:pt>
                <c:pt idx="114">
                  <c:v>145</c:v>
                </c:pt>
                <c:pt idx="115">
                  <c:v>146</c:v>
                </c:pt>
                <c:pt idx="116">
                  <c:v>147</c:v>
                </c:pt>
                <c:pt idx="117">
                  <c:v>148</c:v>
                </c:pt>
                <c:pt idx="118">
                  <c:v>149</c:v>
                </c:pt>
                <c:pt idx="119">
                  <c:v>150</c:v>
                </c:pt>
                <c:pt idx="120">
                  <c:v>151</c:v>
                </c:pt>
                <c:pt idx="121">
                  <c:v>152</c:v>
                </c:pt>
                <c:pt idx="122">
                  <c:v>153</c:v>
                </c:pt>
                <c:pt idx="123">
                  <c:v>154</c:v>
                </c:pt>
                <c:pt idx="124">
                  <c:v>155</c:v>
                </c:pt>
                <c:pt idx="125">
                  <c:v>156</c:v>
                </c:pt>
                <c:pt idx="126">
                  <c:v>157</c:v>
                </c:pt>
                <c:pt idx="127">
                  <c:v>158</c:v>
                </c:pt>
                <c:pt idx="128">
                  <c:v>159</c:v>
                </c:pt>
                <c:pt idx="129">
                  <c:v>160</c:v>
                </c:pt>
                <c:pt idx="130">
                  <c:v>161</c:v>
                </c:pt>
                <c:pt idx="131">
                  <c:v>162</c:v>
                </c:pt>
                <c:pt idx="132">
                  <c:v>163</c:v>
                </c:pt>
                <c:pt idx="133">
                  <c:v>164</c:v>
                </c:pt>
                <c:pt idx="134">
                  <c:v>165</c:v>
                </c:pt>
                <c:pt idx="135">
                  <c:v>166</c:v>
                </c:pt>
                <c:pt idx="136">
                  <c:v>167</c:v>
                </c:pt>
                <c:pt idx="137">
                  <c:v>168</c:v>
                </c:pt>
                <c:pt idx="138">
                  <c:v>169</c:v>
                </c:pt>
                <c:pt idx="139">
                  <c:v>170</c:v>
                </c:pt>
                <c:pt idx="140">
                  <c:v>171</c:v>
                </c:pt>
                <c:pt idx="141">
                  <c:v>172</c:v>
                </c:pt>
                <c:pt idx="142">
                  <c:v>173</c:v>
                </c:pt>
                <c:pt idx="143">
                  <c:v>174</c:v>
                </c:pt>
                <c:pt idx="144">
                  <c:v>175</c:v>
                </c:pt>
                <c:pt idx="145">
                  <c:v>176</c:v>
                </c:pt>
                <c:pt idx="146">
                  <c:v>177</c:v>
                </c:pt>
                <c:pt idx="147">
                  <c:v>178</c:v>
                </c:pt>
                <c:pt idx="148">
                  <c:v>179</c:v>
                </c:pt>
                <c:pt idx="149">
                  <c:v>180</c:v>
                </c:pt>
                <c:pt idx="150">
                  <c:v>181</c:v>
                </c:pt>
                <c:pt idx="151">
                  <c:v>182</c:v>
                </c:pt>
                <c:pt idx="152">
                  <c:v>183</c:v>
                </c:pt>
                <c:pt idx="153">
                  <c:v>184</c:v>
                </c:pt>
                <c:pt idx="154">
                  <c:v>185</c:v>
                </c:pt>
                <c:pt idx="155">
                  <c:v>186</c:v>
                </c:pt>
                <c:pt idx="156">
                  <c:v>187</c:v>
                </c:pt>
                <c:pt idx="157">
                  <c:v>188</c:v>
                </c:pt>
                <c:pt idx="158">
                  <c:v>189</c:v>
                </c:pt>
                <c:pt idx="159">
                  <c:v>190</c:v>
                </c:pt>
                <c:pt idx="160">
                  <c:v>191</c:v>
                </c:pt>
                <c:pt idx="161">
                  <c:v>192</c:v>
                </c:pt>
                <c:pt idx="162">
                  <c:v>193</c:v>
                </c:pt>
                <c:pt idx="163">
                  <c:v>194</c:v>
                </c:pt>
                <c:pt idx="164">
                  <c:v>195</c:v>
                </c:pt>
                <c:pt idx="165">
                  <c:v>196</c:v>
                </c:pt>
                <c:pt idx="166">
                  <c:v>197</c:v>
                </c:pt>
                <c:pt idx="167">
                  <c:v>198</c:v>
                </c:pt>
                <c:pt idx="168">
                  <c:v>199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203</c:v>
                </c:pt>
                <c:pt idx="173">
                  <c:v>204</c:v>
                </c:pt>
                <c:pt idx="174">
                  <c:v>205</c:v>
                </c:pt>
                <c:pt idx="175">
                  <c:v>206</c:v>
                </c:pt>
                <c:pt idx="176">
                  <c:v>207</c:v>
                </c:pt>
                <c:pt idx="177">
                  <c:v>208</c:v>
                </c:pt>
                <c:pt idx="178">
                  <c:v>209</c:v>
                </c:pt>
                <c:pt idx="179">
                  <c:v>210</c:v>
                </c:pt>
                <c:pt idx="180">
                  <c:v>211</c:v>
                </c:pt>
                <c:pt idx="181">
                  <c:v>212</c:v>
                </c:pt>
                <c:pt idx="182">
                  <c:v>213</c:v>
                </c:pt>
                <c:pt idx="183">
                  <c:v>214</c:v>
                </c:pt>
                <c:pt idx="184">
                  <c:v>215</c:v>
                </c:pt>
                <c:pt idx="185">
                  <c:v>216</c:v>
                </c:pt>
                <c:pt idx="186">
                  <c:v>217</c:v>
                </c:pt>
                <c:pt idx="187">
                  <c:v>218</c:v>
                </c:pt>
                <c:pt idx="188">
                  <c:v>219</c:v>
                </c:pt>
                <c:pt idx="189">
                  <c:v>220</c:v>
                </c:pt>
                <c:pt idx="190">
                  <c:v>221</c:v>
                </c:pt>
                <c:pt idx="191">
                  <c:v>222</c:v>
                </c:pt>
                <c:pt idx="192">
                  <c:v>223</c:v>
                </c:pt>
                <c:pt idx="193">
                  <c:v>224</c:v>
                </c:pt>
                <c:pt idx="194">
                  <c:v>225</c:v>
                </c:pt>
                <c:pt idx="195">
                  <c:v>226</c:v>
                </c:pt>
                <c:pt idx="196">
                  <c:v>227</c:v>
                </c:pt>
                <c:pt idx="197">
                  <c:v>228</c:v>
                </c:pt>
                <c:pt idx="198">
                  <c:v>229</c:v>
                </c:pt>
                <c:pt idx="199">
                  <c:v>230</c:v>
                </c:pt>
                <c:pt idx="200">
                  <c:v>231</c:v>
                </c:pt>
                <c:pt idx="201">
                  <c:v>232</c:v>
                </c:pt>
                <c:pt idx="202">
                  <c:v>233</c:v>
                </c:pt>
                <c:pt idx="203">
                  <c:v>234</c:v>
                </c:pt>
                <c:pt idx="204">
                  <c:v>235</c:v>
                </c:pt>
                <c:pt idx="205">
                  <c:v>236</c:v>
                </c:pt>
                <c:pt idx="206">
                  <c:v>237</c:v>
                </c:pt>
                <c:pt idx="207">
                  <c:v>238</c:v>
                </c:pt>
                <c:pt idx="208">
                  <c:v>239</c:v>
                </c:pt>
                <c:pt idx="209">
                  <c:v>240</c:v>
                </c:pt>
                <c:pt idx="210">
                  <c:v>241</c:v>
                </c:pt>
                <c:pt idx="211">
                  <c:v>242</c:v>
                </c:pt>
                <c:pt idx="212">
                  <c:v>243</c:v>
                </c:pt>
                <c:pt idx="213">
                  <c:v>244</c:v>
                </c:pt>
                <c:pt idx="214">
                  <c:v>245</c:v>
                </c:pt>
                <c:pt idx="215">
                  <c:v>246</c:v>
                </c:pt>
                <c:pt idx="216">
                  <c:v>247</c:v>
                </c:pt>
                <c:pt idx="217">
                  <c:v>248</c:v>
                </c:pt>
                <c:pt idx="218">
                  <c:v>249</c:v>
                </c:pt>
                <c:pt idx="219">
                  <c:v>250</c:v>
                </c:pt>
                <c:pt idx="220">
                  <c:v>251</c:v>
                </c:pt>
                <c:pt idx="221">
                  <c:v>252</c:v>
                </c:pt>
                <c:pt idx="222">
                  <c:v>253</c:v>
                </c:pt>
                <c:pt idx="223">
                  <c:v>254</c:v>
                </c:pt>
                <c:pt idx="224">
                  <c:v>255</c:v>
                </c:pt>
                <c:pt idx="225">
                  <c:v>256</c:v>
                </c:pt>
                <c:pt idx="226">
                  <c:v>257</c:v>
                </c:pt>
                <c:pt idx="227">
                  <c:v>258</c:v>
                </c:pt>
                <c:pt idx="228">
                  <c:v>259</c:v>
                </c:pt>
                <c:pt idx="229">
                  <c:v>260</c:v>
                </c:pt>
                <c:pt idx="230">
                  <c:v>261</c:v>
                </c:pt>
                <c:pt idx="231">
                  <c:v>262</c:v>
                </c:pt>
                <c:pt idx="232">
                  <c:v>263</c:v>
                </c:pt>
                <c:pt idx="233">
                  <c:v>264</c:v>
                </c:pt>
                <c:pt idx="234">
                  <c:v>265</c:v>
                </c:pt>
                <c:pt idx="235">
                  <c:v>266</c:v>
                </c:pt>
                <c:pt idx="236">
                  <c:v>267</c:v>
                </c:pt>
                <c:pt idx="237">
                  <c:v>268</c:v>
                </c:pt>
                <c:pt idx="238">
                  <c:v>269</c:v>
                </c:pt>
                <c:pt idx="239">
                  <c:v>270</c:v>
                </c:pt>
                <c:pt idx="240">
                  <c:v>271</c:v>
                </c:pt>
                <c:pt idx="241">
                  <c:v>272</c:v>
                </c:pt>
                <c:pt idx="242">
                  <c:v>273</c:v>
                </c:pt>
                <c:pt idx="243">
                  <c:v>274</c:v>
                </c:pt>
                <c:pt idx="244">
                  <c:v>275</c:v>
                </c:pt>
                <c:pt idx="245">
                  <c:v>276</c:v>
                </c:pt>
                <c:pt idx="246">
                  <c:v>277</c:v>
                </c:pt>
                <c:pt idx="247">
                  <c:v>278</c:v>
                </c:pt>
                <c:pt idx="248">
                  <c:v>279</c:v>
                </c:pt>
                <c:pt idx="249">
                  <c:v>280</c:v>
                </c:pt>
                <c:pt idx="250">
                  <c:v>281</c:v>
                </c:pt>
                <c:pt idx="251">
                  <c:v>282</c:v>
                </c:pt>
                <c:pt idx="252">
                  <c:v>283</c:v>
                </c:pt>
                <c:pt idx="253">
                  <c:v>284</c:v>
                </c:pt>
                <c:pt idx="254">
                  <c:v>285</c:v>
                </c:pt>
                <c:pt idx="255">
                  <c:v>286</c:v>
                </c:pt>
                <c:pt idx="256">
                  <c:v>287</c:v>
                </c:pt>
                <c:pt idx="257">
                  <c:v>288</c:v>
                </c:pt>
                <c:pt idx="258">
                  <c:v>289</c:v>
                </c:pt>
                <c:pt idx="259">
                  <c:v>290</c:v>
                </c:pt>
                <c:pt idx="260">
                  <c:v>291</c:v>
                </c:pt>
                <c:pt idx="261">
                  <c:v>292</c:v>
                </c:pt>
                <c:pt idx="262">
                  <c:v>293</c:v>
                </c:pt>
                <c:pt idx="263">
                  <c:v>294</c:v>
                </c:pt>
                <c:pt idx="264">
                  <c:v>295</c:v>
                </c:pt>
                <c:pt idx="265">
                  <c:v>296</c:v>
                </c:pt>
                <c:pt idx="266">
                  <c:v>297</c:v>
                </c:pt>
                <c:pt idx="267">
                  <c:v>298</c:v>
                </c:pt>
                <c:pt idx="268">
                  <c:v>299</c:v>
                </c:pt>
                <c:pt idx="269">
                  <c:v>300</c:v>
                </c:pt>
                <c:pt idx="270">
                  <c:v>301</c:v>
                </c:pt>
                <c:pt idx="271">
                  <c:v>302</c:v>
                </c:pt>
                <c:pt idx="272">
                  <c:v>303</c:v>
                </c:pt>
                <c:pt idx="273">
                  <c:v>304</c:v>
                </c:pt>
                <c:pt idx="274">
                  <c:v>305</c:v>
                </c:pt>
                <c:pt idx="275">
                  <c:v>306</c:v>
                </c:pt>
                <c:pt idx="276">
                  <c:v>307</c:v>
                </c:pt>
                <c:pt idx="277">
                  <c:v>308</c:v>
                </c:pt>
                <c:pt idx="278">
                  <c:v>309</c:v>
                </c:pt>
                <c:pt idx="279">
                  <c:v>310</c:v>
                </c:pt>
                <c:pt idx="280">
                  <c:v>311</c:v>
                </c:pt>
                <c:pt idx="281">
                  <c:v>312</c:v>
                </c:pt>
                <c:pt idx="282">
                  <c:v>313</c:v>
                </c:pt>
                <c:pt idx="283">
                  <c:v>314</c:v>
                </c:pt>
                <c:pt idx="284">
                  <c:v>315</c:v>
                </c:pt>
                <c:pt idx="285">
                  <c:v>316</c:v>
                </c:pt>
                <c:pt idx="286">
                  <c:v>317</c:v>
                </c:pt>
                <c:pt idx="287">
                  <c:v>318</c:v>
                </c:pt>
                <c:pt idx="288">
                  <c:v>319</c:v>
                </c:pt>
                <c:pt idx="289">
                  <c:v>320</c:v>
                </c:pt>
                <c:pt idx="290">
                  <c:v>321</c:v>
                </c:pt>
                <c:pt idx="291">
                  <c:v>322</c:v>
                </c:pt>
                <c:pt idx="292">
                  <c:v>323</c:v>
                </c:pt>
                <c:pt idx="293">
                  <c:v>324</c:v>
                </c:pt>
                <c:pt idx="294">
                  <c:v>325</c:v>
                </c:pt>
                <c:pt idx="295">
                  <c:v>326</c:v>
                </c:pt>
                <c:pt idx="296">
                  <c:v>327</c:v>
                </c:pt>
                <c:pt idx="297">
                  <c:v>328</c:v>
                </c:pt>
                <c:pt idx="298">
                  <c:v>329</c:v>
                </c:pt>
                <c:pt idx="299">
                  <c:v>330</c:v>
                </c:pt>
                <c:pt idx="300">
                  <c:v>331</c:v>
                </c:pt>
                <c:pt idx="301">
                  <c:v>332</c:v>
                </c:pt>
                <c:pt idx="302">
                  <c:v>333</c:v>
                </c:pt>
                <c:pt idx="303">
                  <c:v>334</c:v>
                </c:pt>
                <c:pt idx="304">
                  <c:v>335</c:v>
                </c:pt>
                <c:pt idx="305">
                  <c:v>336</c:v>
                </c:pt>
                <c:pt idx="306">
                  <c:v>337</c:v>
                </c:pt>
                <c:pt idx="307">
                  <c:v>338</c:v>
                </c:pt>
                <c:pt idx="308">
                  <c:v>339</c:v>
                </c:pt>
                <c:pt idx="309">
                  <c:v>340</c:v>
                </c:pt>
                <c:pt idx="310">
                  <c:v>341</c:v>
                </c:pt>
                <c:pt idx="311">
                  <c:v>342</c:v>
                </c:pt>
                <c:pt idx="312">
                  <c:v>343</c:v>
                </c:pt>
                <c:pt idx="313">
                  <c:v>344</c:v>
                </c:pt>
                <c:pt idx="314">
                  <c:v>345</c:v>
                </c:pt>
                <c:pt idx="315">
                  <c:v>346</c:v>
                </c:pt>
                <c:pt idx="316">
                  <c:v>347</c:v>
                </c:pt>
                <c:pt idx="317">
                  <c:v>348</c:v>
                </c:pt>
                <c:pt idx="318">
                  <c:v>349</c:v>
                </c:pt>
                <c:pt idx="319">
                  <c:v>350</c:v>
                </c:pt>
                <c:pt idx="320">
                  <c:v>351</c:v>
                </c:pt>
                <c:pt idx="321">
                  <c:v>352</c:v>
                </c:pt>
                <c:pt idx="322">
                  <c:v>353</c:v>
                </c:pt>
                <c:pt idx="323">
                  <c:v>354</c:v>
                </c:pt>
                <c:pt idx="324">
                  <c:v>355</c:v>
                </c:pt>
                <c:pt idx="325">
                  <c:v>356</c:v>
                </c:pt>
                <c:pt idx="326">
                  <c:v>357</c:v>
                </c:pt>
                <c:pt idx="327">
                  <c:v>358</c:v>
                </c:pt>
                <c:pt idx="328">
                  <c:v>359</c:v>
                </c:pt>
                <c:pt idx="329">
                  <c:v>360</c:v>
                </c:pt>
                <c:pt idx="330">
                  <c:v>361</c:v>
                </c:pt>
                <c:pt idx="331">
                  <c:v>362</c:v>
                </c:pt>
                <c:pt idx="332">
                  <c:v>363</c:v>
                </c:pt>
                <c:pt idx="333">
                  <c:v>364</c:v>
                </c:pt>
                <c:pt idx="334">
                  <c:v>365</c:v>
                </c:pt>
                <c:pt idx="335">
                  <c:v>366</c:v>
                </c:pt>
              </c:numCache>
            </c:numRef>
          </c:xVal>
          <c:yVal>
            <c:numRef>
              <c:f>CAWM!$AL$399:$AL$764</c:f>
              <c:numCache>
                <c:formatCode>0.00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2.1883333333333335</c:v>
                </c:pt>
                <c:pt idx="31">
                  <c:v>6.0069999999999997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8.5060000000000002</c:v>
                </c:pt>
                <c:pt idx="48">
                  <c:v>8.0410000000000004</c:v>
                </c:pt>
                <c:pt idx="49">
                  <c:v>8.0410000000000004</c:v>
                </c:pt>
                <c:pt idx="50">
                  <c:v>7.8890000000000002</c:v>
                </c:pt>
                <c:pt idx="51">
                  <c:v>7.5869999999999997</c:v>
                </c:pt>
                <c:pt idx="52">
                  <c:v>7.5869999999999997</c:v>
                </c:pt>
                <c:pt idx="53">
                  <c:v>7.5869999999999997</c:v>
                </c:pt>
                <c:pt idx="54">
                  <c:v>7.1420000000000003</c:v>
                </c:pt>
                <c:pt idx="55">
                  <c:v>6.7080000000000002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5.3246666666666664</c:v>
                </c:pt>
                <c:pt idx="78">
                  <c:v>4.1266666666666669</c:v>
                </c:pt>
                <c:pt idx="79">
                  <c:v>2.7316666666666669</c:v>
                </c:pt>
                <c:pt idx="80">
                  <c:v>2.7316666666666669</c:v>
                </c:pt>
                <c:pt idx="81">
                  <c:v>5.4130000000000003</c:v>
                </c:pt>
                <c:pt idx="82">
                  <c:v>5.57</c:v>
                </c:pt>
                <c:pt idx="83">
                  <c:v>5.3106666666666671</c:v>
                </c:pt>
                <c:pt idx="84">
                  <c:v>6.562333333333334</c:v>
                </c:pt>
                <c:pt idx="85">
                  <c:v>8.4039999999999981</c:v>
                </c:pt>
                <c:pt idx="86">
                  <c:v>8.0423333333333336</c:v>
                </c:pt>
                <c:pt idx="87">
                  <c:v>8.0416666666666661</c:v>
                </c:pt>
                <c:pt idx="88">
                  <c:v>8.0439999999999987</c:v>
                </c:pt>
                <c:pt idx="89">
                  <c:v>7.8383333333333338</c:v>
                </c:pt>
                <c:pt idx="90">
                  <c:v>7.7376666666666667</c:v>
                </c:pt>
                <c:pt idx="91">
                  <c:v>7.7383333333333333</c:v>
                </c:pt>
                <c:pt idx="92">
                  <c:v>7.7383333333333333</c:v>
                </c:pt>
                <c:pt idx="93">
                  <c:v>8.3130000000000006</c:v>
                </c:pt>
                <c:pt idx="94">
                  <c:v>14.507333333333333</c:v>
                </c:pt>
                <c:pt idx="95">
                  <c:v>12.755666666666668</c:v>
                </c:pt>
                <c:pt idx="96">
                  <c:v>10.372999999999999</c:v>
                </c:pt>
                <c:pt idx="97">
                  <c:v>8.9333333333333318</c:v>
                </c:pt>
                <c:pt idx="98">
                  <c:v>11.132</c:v>
                </c:pt>
                <c:pt idx="99">
                  <c:v>14.977666666666666</c:v>
                </c:pt>
                <c:pt idx="100">
                  <c:v>14.320666666666668</c:v>
                </c:pt>
                <c:pt idx="101">
                  <c:v>8.9966666666666679</c:v>
                </c:pt>
                <c:pt idx="102">
                  <c:v>12.622</c:v>
                </c:pt>
                <c:pt idx="103">
                  <c:v>9.1689999999999987</c:v>
                </c:pt>
                <c:pt idx="104">
                  <c:v>7.0536666666666674</c:v>
                </c:pt>
                <c:pt idx="105">
                  <c:v>6.5973333333333342</c:v>
                </c:pt>
                <c:pt idx="106">
                  <c:v>6.1513333333333335</c:v>
                </c:pt>
                <c:pt idx="107">
                  <c:v>5.8836666666666666</c:v>
                </c:pt>
                <c:pt idx="108">
                  <c:v>5.7250000000000005</c:v>
                </c:pt>
                <c:pt idx="109">
                  <c:v>5.6193333333333335</c:v>
                </c:pt>
                <c:pt idx="110">
                  <c:v>5.5156666666666672</c:v>
                </c:pt>
                <c:pt idx="111">
                  <c:v>8.2469999999999999</c:v>
                </c:pt>
                <c:pt idx="112">
                  <c:v>7.9909999999999997</c:v>
                </c:pt>
                <c:pt idx="113">
                  <c:v>7.9420000000000002</c:v>
                </c:pt>
                <c:pt idx="114">
                  <c:v>5.4130000000000003</c:v>
                </c:pt>
                <c:pt idx="115">
                  <c:v>5.3613333333333335</c:v>
                </c:pt>
                <c:pt idx="116">
                  <c:v>5.31</c:v>
                </c:pt>
                <c:pt idx="117">
                  <c:v>5.2593333333333332</c:v>
                </c:pt>
                <c:pt idx="118">
                  <c:v>5.3106666666666671</c:v>
                </c:pt>
                <c:pt idx="119">
                  <c:v>5.362333333333333</c:v>
                </c:pt>
                <c:pt idx="120">
                  <c:v>5.4666666666666659</c:v>
                </c:pt>
                <c:pt idx="121">
                  <c:v>8.0465</c:v>
                </c:pt>
                <c:pt idx="122">
                  <c:v>8.0465</c:v>
                </c:pt>
                <c:pt idx="123">
                  <c:v>8.4439999999999991</c:v>
                </c:pt>
                <c:pt idx="124">
                  <c:v>8.125</c:v>
                </c:pt>
                <c:pt idx="125">
                  <c:v>7.8934999999999995</c:v>
                </c:pt>
                <c:pt idx="126">
                  <c:v>4.0975000000000001</c:v>
                </c:pt>
                <c:pt idx="127">
                  <c:v>4.0205000000000002</c:v>
                </c:pt>
                <c:pt idx="128">
                  <c:v>4.0205000000000002</c:v>
                </c:pt>
                <c:pt idx="129">
                  <c:v>3.9445000000000001</c:v>
                </c:pt>
                <c:pt idx="130">
                  <c:v>3.9445000000000001</c:v>
                </c:pt>
                <c:pt idx="131">
                  <c:v>5.8334999999999999</c:v>
                </c:pt>
                <c:pt idx="132">
                  <c:v>9.1044999999999998</c:v>
                </c:pt>
                <c:pt idx="133">
                  <c:v>5.4855</c:v>
                </c:pt>
                <c:pt idx="134">
                  <c:v>5.3994999999999997</c:v>
                </c:pt>
                <c:pt idx="135">
                  <c:v>5.2294999999999998</c:v>
                </c:pt>
                <c:pt idx="136">
                  <c:v>4.8135000000000003</c:v>
                </c:pt>
                <c:pt idx="137">
                  <c:v>4.6505000000000001</c:v>
                </c:pt>
                <c:pt idx="138">
                  <c:v>4.49</c:v>
                </c:pt>
                <c:pt idx="139">
                  <c:v>4.4104999999999999</c:v>
                </c:pt>
                <c:pt idx="140">
                  <c:v>4.49</c:v>
                </c:pt>
                <c:pt idx="141">
                  <c:v>4.6505000000000001</c:v>
                </c:pt>
                <c:pt idx="142">
                  <c:v>4.6505000000000001</c:v>
                </c:pt>
                <c:pt idx="143">
                  <c:v>4.4104999999999999</c:v>
                </c:pt>
                <c:pt idx="144">
                  <c:v>4.2530000000000001</c:v>
                </c:pt>
                <c:pt idx="145">
                  <c:v>4.1749999999999998</c:v>
                </c:pt>
                <c:pt idx="146">
                  <c:v>4.1749999999999998</c:v>
                </c:pt>
                <c:pt idx="147">
                  <c:v>4.0975000000000001</c:v>
                </c:pt>
                <c:pt idx="148">
                  <c:v>4.0205000000000002</c:v>
                </c:pt>
                <c:pt idx="149">
                  <c:v>4.0205000000000002</c:v>
                </c:pt>
                <c:pt idx="150">
                  <c:v>4.0205000000000002</c:v>
                </c:pt>
                <c:pt idx="151">
                  <c:v>4.0205000000000002</c:v>
                </c:pt>
                <c:pt idx="152">
                  <c:v>8.0410000000000004</c:v>
                </c:pt>
                <c:pt idx="153">
                  <c:v>8.0410000000000004</c:v>
                </c:pt>
                <c:pt idx="154">
                  <c:v>8.0410000000000004</c:v>
                </c:pt>
                <c:pt idx="155">
                  <c:v>7.8890000000000002</c:v>
                </c:pt>
                <c:pt idx="156">
                  <c:v>7.8890000000000002</c:v>
                </c:pt>
                <c:pt idx="157">
                  <c:v>7.8890000000000002</c:v>
                </c:pt>
                <c:pt idx="158">
                  <c:v>7.8890000000000002</c:v>
                </c:pt>
                <c:pt idx="159">
                  <c:v>7.8890000000000002</c:v>
                </c:pt>
                <c:pt idx="160">
                  <c:v>7.8890000000000002</c:v>
                </c:pt>
                <c:pt idx="161">
                  <c:v>7.7370000000000001</c:v>
                </c:pt>
                <c:pt idx="162">
                  <c:v>7.7370000000000001</c:v>
                </c:pt>
                <c:pt idx="163">
                  <c:v>7.7370000000000001</c:v>
                </c:pt>
                <c:pt idx="164">
                  <c:v>7.5869999999999997</c:v>
                </c:pt>
                <c:pt idx="165">
                  <c:v>7.5869999999999997</c:v>
                </c:pt>
                <c:pt idx="166">
                  <c:v>7.5869999999999997</c:v>
                </c:pt>
                <c:pt idx="167">
                  <c:v>7.5869999999999997</c:v>
                </c:pt>
                <c:pt idx="168">
                  <c:v>7.4370000000000003</c:v>
                </c:pt>
                <c:pt idx="169">
                  <c:v>7.4370000000000003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20.77</c:v>
                </c:pt>
                <c:pt idx="351">
                  <c:v>8.98</c:v>
                </c:pt>
                <c:pt idx="352">
                  <c:v>8.35</c:v>
                </c:pt>
                <c:pt idx="353">
                  <c:v>12.38</c:v>
                </c:pt>
                <c:pt idx="354">
                  <c:v>9.7910000000000004</c:v>
                </c:pt>
                <c:pt idx="355">
                  <c:v>10.122999999999999</c:v>
                </c:pt>
                <c:pt idx="356">
                  <c:v>18.417000000000002</c:v>
                </c:pt>
                <c:pt idx="357">
                  <c:v>11.492000000000001</c:v>
                </c:pt>
                <c:pt idx="358">
                  <c:v>38.625</c:v>
                </c:pt>
                <c:pt idx="359">
                  <c:v>25.312000000000001</c:v>
                </c:pt>
                <c:pt idx="360">
                  <c:v>37.255000000000003</c:v>
                </c:pt>
                <c:pt idx="361">
                  <c:v>30.940999999999999</c:v>
                </c:pt>
                <c:pt idx="362">
                  <c:v>16.975999999999999</c:v>
                </c:pt>
                <c:pt idx="363">
                  <c:v>16.573</c:v>
                </c:pt>
                <c:pt idx="364">
                  <c:v>12.923999999999999</c:v>
                </c:pt>
                <c:pt idx="365">
                  <c:v>13.664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2-4C2E-B837-044D2C89CB87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CAWM!$AK$399:$AK$734</c:f>
              <c:numCache>
                <c:formatCode>General</c:formatCode>
                <c:ptCount val="336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123</c:v>
                </c:pt>
                <c:pt idx="93">
                  <c:v>124</c:v>
                </c:pt>
                <c:pt idx="94">
                  <c:v>125</c:v>
                </c:pt>
                <c:pt idx="95">
                  <c:v>126</c:v>
                </c:pt>
                <c:pt idx="96">
                  <c:v>127</c:v>
                </c:pt>
                <c:pt idx="97">
                  <c:v>128</c:v>
                </c:pt>
                <c:pt idx="98">
                  <c:v>129</c:v>
                </c:pt>
                <c:pt idx="99">
                  <c:v>130</c:v>
                </c:pt>
                <c:pt idx="100">
                  <c:v>131</c:v>
                </c:pt>
                <c:pt idx="101">
                  <c:v>132</c:v>
                </c:pt>
                <c:pt idx="102">
                  <c:v>133</c:v>
                </c:pt>
                <c:pt idx="103">
                  <c:v>134</c:v>
                </c:pt>
                <c:pt idx="104">
                  <c:v>135</c:v>
                </c:pt>
                <c:pt idx="105">
                  <c:v>136</c:v>
                </c:pt>
                <c:pt idx="106">
                  <c:v>137</c:v>
                </c:pt>
                <c:pt idx="107">
                  <c:v>138</c:v>
                </c:pt>
                <c:pt idx="108">
                  <c:v>139</c:v>
                </c:pt>
                <c:pt idx="109">
                  <c:v>140</c:v>
                </c:pt>
                <c:pt idx="110">
                  <c:v>141</c:v>
                </c:pt>
                <c:pt idx="111">
                  <c:v>142</c:v>
                </c:pt>
                <c:pt idx="112">
                  <c:v>143</c:v>
                </c:pt>
                <c:pt idx="113">
                  <c:v>144</c:v>
                </c:pt>
                <c:pt idx="114">
                  <c:v>145</c:v>
                </c:pt>
                <c:pt idx="115">
                  <c:v>146</c:v>
                </c:pt>
                <c:pt idx="116">
                  <c:v>147</c:v>
                </c:pt>
                <c:pt idx="117">
                  <c:v>148</c:v>
                </c:pt>
                <c:pt idx="118">
                  <c:v>149</c:v>
                </c:pt>
                <c:pt idx="119">
                  <c:v>150</c:v>
                </c:pt>
                <c:pt idx="120">
                  <c:v>151</c:v>
                </c:pt>
                <c:pt idx="121">
                  <c:v>152</c:v>
                </c:pt>
                <c:pt idx="122">
                  <c:v>153</c:v>
                </c:pt>
                <c:pt idx="123">
                  <c:v>154</c:v>
                </c:pt>
                <c:pt idx="124">
                  <c:v>155</c:v>
                </c:pt>
                <c:pt idx="125">
                  <c:v>156</c:v>
                </c:pt>
                <c:pt idx="126">
                  <c:v>157</c:v>
                </c:pt>
                <c:pt idx="127">
                  <c:v>158</c:v>
                </c:pt>
                <c:pt idx="128">
                  <c:v>159</c:v>
                </c:pt>
                <c:pt idx="129">
                  <c:v>160</c:v>
                </c:pt>
                <c:pt idx="130">
                  <c:v>161</c:v>
                </c:pt>
                <c:pt idx="131">
                  <c:v>162</c:v>
                </c:pt>
                <c:pt idx="132">
                  <c:v>163</c:v>
                </c:pt>
                <c:pt idx="133">
                  <c:v>164</c:v>
                </c:pt>
                <c:pt idx="134">
                  <c:v>165</c:v>
                </c:pt>
                <c:pt idx="135">
                  <c:v>166</c:v>
                </c:pt>
                <c:pt idx="136">
                  <c:v>167</c:v>
                </c:pt>
                <c:pt idx="137">
                  <c:v>168</c:v>
                </c:pt>
                <c:pt idx="138">
                  <c:v>169</c:v>
                </c:pt>
                <c:pt idx="139">
                  <c:v>170</c:v>
                </c:pt>
                <c:pt idx="140">
                  <c:v>171</c:v>
                </c:pt>
                <c:pt idx="141">
                  <c:v>172</c:v>
                </c:pt>
                <c:pt idx="142">
                  <c:v>173</c:v>
                </c:pt>
                <c:pt idx="143">
                  <c:v>174</c:v>
                </c:pt>
                <c:pt idx="144">
                  <c:v>175</c:v>
                </c:pt>
                <c:pt idx="145">
                  <c:v>176</c:v>
                </c:pt>
                <c:pt idx="146">
                  <c:v>177</c:v>
                </c:pt>
                <c:pt idx="147">
                  <c:v>178</c:v>
                </c:pt>
                <c:pt idx="148">
                  <c:v>179</c:v>
                </c:pt>
                <c:pt idx="149">
                  <c:v>180</c:v>
                </c:pt>
                <c:pt idx="150">
                  <c:v>181</c:v>
                </c:pt>
                <c:pt idx="151">
                  <c:v>182</c:v>
                </c:pt>
                <c:pt idx="152">
                  <c:v>183</c:v>
                </c:pt>
                <c:pt idx="153">
                  <c:v>184</c:v>
                </c:pt>
                <c:pt idx="154">
                  <c:v>185</c:v>
                </c:pt>
                <c:pt idx="155">
                  <c:v>186</c:v>
                </c:pt>
                <c:pt idx="156">
                  <c:v>187</c:v>
                </c:pt>
                <c:pt idx="157">
                  <c:v>188</c:v>
                </c:pt>
                <c:pt idx="158">
                  <c:v>189</c:v>
                </c:pt>
                <c:pt idx="159">
                  <c:v>190</c:v>
                </c:pt>
                <c:pt idx="160">
                  <c:v>191</c:v>
                </c:pt>
                <c:pt idx="161">
                  <c:v>192</c:v>
                </c:pt>
                <c:pt idx="162">
                  <c:v>193</c:v>
                </c:pt>
                <c:pt idx="163">
                  <c:v>194</c:v>
                </c:pt>
                <c:pt idx="164">
                  <c:v>195</c:v>
                </c:pt>
                <c:pt idx="165">
                  <c:v>196</c:v>
                </c:pt>
                <c:pt idx="166">
                  <c:v>197</c:v>
                </c:pt>
                <c:pt idx="167">
                  <c:v>198</c:v>
                </c:pt>
                <c:pt idx="168">
                  <c:v>199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203</c:v>
                </c:pt>
                <c:pt idx="173">
                  <c:v>204</c:v>
                </c:pt>
                <c:pt idx="174">
                  <c:v>205</c:v>
                </c:pt>
                <c:pt idx="175">
                  <c:v>206</c:v>
                </c:pt>
                <c:pt idx="176">
                  <c:v>207</c:v>
                </c:pt>
                <c:pt idx="177">
                  <c:v>208</c:v>
                </c:pt>
                <c:pt idx="178">
                  <c:v>209</c:v>
                </c:pt>
                <c:pt idx="179">
                  <c:v>210</c:v>
                </c:pt>
                <c:pt idx="180">
                  <c:v>211</c:v>
                </c:pt>
                <c:pt idx="181">
                  <c:v>212</c:v>
                </c:pt>
                <c:pt idx="182">
                  <c:v>213</c:v>
                </c:pt>
                <c:pt idx="183">
                  <c:v>214</c:v>
                </c:pt>
                <c:pt idx="184">
                  <c:v>215</c:v>
                </c:pt>
                <c:pt idx="185">
                  <c:v>216</c:v>
                </c:pt>
                <c:pt idx="186">
                  <c:v>217</c:v>
                </c:pt>
                <c:pt idx="187">
                  <c:v>218</c:v>
                </c:pt>
                <c:pt idx="188">
                  <c:v>219</c:v>
                </c:pt>
                <c:pt idx="189">
                  <c:v>220</c:v>
                </c:pt>
                <c:pt idx="190">
                  <c:v>221</c:v>
                </c:pt>
                <c:pt idx="191">
                  <c:v>222</c:v>
                </c:pt>
                <c:pt idx="192">
                  <c:v>223</c:v>
                </c:pt>
                <c:pt idx="193">
                  <c:v>224</c:v>
                </c:pt>
                <c:pt idx="194">
                  <c:v>225</c:v>
                </c:pt>
                <c:pt idx="195">
                  <c:v>226</c:v>
                </c:pt>
                <c:pt idx="196">
                  <c:v>227</c:v>
                </c:pt>
                <c:pt idx="197">
                  <c:v>228</c:v>
                </c:pt>
                <c:pt idx="198">
                  <c:v>229</c:v>
                </c:pt>
                <c:pt idx="199">
                  <c:v>230</c:v>
                </c:pt>
                <c:pt idx="200">
                  <c:v>231</c:v>
                </c:pt>
                <c:pt idx="201">
                  <c:v>232</c:v>
                </c:pt>
                <c:pt idx="202">
                  <c:v>233</c:v>
                </c:pt>
                <c:pt idx="203">
                  <c:v>234</c:v>
                </c:pt>
                <c:pt idx="204">
                  <c:v>235</c:v>
                </c:pt>
                <c:pt idx="205">
                  <c:v>236</c:v>
                </c:pt>
                <c:pt idx="206">
                  <c:v>237</c:v>
                </c:pt>
                <c:pt idx="207">
                  <c:v>238</c:v>
                </c:pt>
                <c:pt idx="208">
                  <c:v>239</c:v>
                </c:pt>
                <c:pt idx="209">
                  <c:v>240</c:v>
                </c:pt>
                <c:pt idx="210">
                  <c:v>241</c:v>
                </c:pt>
                <c:pt idx="211">
                  <c:v>242</c:v>
                </c:pt>
                <c:pt idx="212">
                  <c:v>243</c:v>
                </c:pt>
                <c:pt idx="213">
                  <c:v>244</c:v>
                </c:pt>
                <c:pt idx="214">
                  <c:v>245</c:v>
                </c:pt>
                <c:pt idx="215">
                  <c:v>246</c:v>
                </c:pt>
                <c:pt idx="216">
                  <c:v>247</c:v>
                </c:pt>
                <c:pt idx="217">
                  <c:v>248</c:v>
                </c:pt>
                <c:pt idx="218">
                  <c:v>249</c:v>
                </c:pt>
                <c:pt idx="219">
                  <c:v>250</c:v>
                </c:pt>
                <c:pt idx="220">
                  <c:v>251</c:v>
                </c:pt>
                <c:pt idx="221">
                  <c:v>252</c:v>
                </c:pt>
                <c:pt idx="222">
                  <c:v>253</c:v>
                </c:pt>
                <c:pt idx="223">
                  <c:v>254</c:v>
                </c:pt>
                <c:pt idx="224">
                  <c:v>255</c:v>
                </c:pt>
                <c:pt idx="225">
                  <c:v>256</c:v>
                </c:pt>
                <c:pt idx="226">
                  <c:v>257</c:v>
                </c:pt>
                <c:pt idx="227">
                  <c:v>258</c:v>
                </c:pt>
                <c:pt idx="228">
                  <c:v>259</c:v>
                </c:pt>
                <c:pt idx="229">
                  <c:v>260</c:v>
                </c:pt>
                <c:pt idx="230">
                  <c:v>261</c:v>
                </c:pt>
                <c:pt idx="231">
                  <c:v>262</c:v>
                </c:pt>
                <c:pt idx="232">
                  <c:v>263</c:v>
                </c:pt>
                <c:pt idx="233">
                  <c:v>264</c:v>
                </c:pt>
                <c:pt idx="234">
                  <c:v>265</c:v>
                </c:pt>
                <c:pt idx="235">
                  <c:v>266</c:v>
                </c:pt>
                <c:pt idx="236">
                  <c:v>267</c:v>
                </c:pt>
                <c:pt idx="237">
                  <c:v>268</c:v>
                </c:pt>
                <c:pt idx="238">
                  <c:v>269</c:v>
                </c:pt>
                <c:pt idx="239">
                  <c:v>270</c:v>
                </c:pt>
                <c:pt idx="240">
                  <c:v>271</c:v>
                </c:pt>
                <c:pt idx="241">
                  <c:v>272</c:v>
                </c:pt>
                <c:pt idx="242">
                  <c:v>273</c:v>
                </c:pt>
                <c:pt idx="243">
                  <c:v>274</c:v>
                </c:pt>
                <c:pt idx="244">
                  <c:v>275</c:v>
                </c:pt>
                <c:pt idx="245">
                  <c:v>276</c:v>
                </c:pt>
                <c:pt idx="246">
                  <c:v>277</c:v>
                </c:pt>
                <c:pt idx="247">
                  <c:v>278</c:v>
                </c:pt>
                <c:pt idx="248">
                  <c:v>279</c:v>
                </c:pt>
                <c:pt idx="249">
                  <c:v>280</c:v>
                </c:pt>
                <c:pt idx="250">
                  <c:v>281</c:v>
                </c:pt>
                <c:pt idx="251">
                  <c:v>282</c:v>
                </c:pt>
                <c:pt idx="252">
                  <c:v>283</c:v>
                </c:pt>
                <c:pt idx="253">
                  <c:v>284</c:v>
                </c:pt>
                <c:pt idx="254">
                  <c:v>285</c:v>
                </c:pt>
                <c:pt idx="255">
                  <c:v>286</c:v>
                </c:pt>
                <c:pt idx="256">
                  <c:v>287</c:v>
                </c:pt>
                <c:pt idx="257">
                  <c:v>288</c:v>
                </c:pt>
                <c:pt idx="258">
                  <c:v>289</c:v>
                </c:pt>
                <c:pt idx="259">
                  <c:v>290</c:v>
                </c:pt>
                <c:pt idx="260">
                  <c:v>291</c:v>
                </c:pt>
                <c:pt idx="261">
                  <c:v>292</c:v>
                </c:pt>
                <c:pt idx="262">
                  <c:v>293</c:v>
                </c:pt>
                <c:pt idx="263">
                  <c:v>294</c:v>
                </c:pt>
                <c:pt idx="264">
                  <c:v>295</c:v>
                </c:pt>
                <c:pt idx="265">
                  <c:v>296</c:v>
                </c:pt>
                <c:pt idx="266">
                  <c:v>297</c:v>
                </c:pt>
                <c:pt idx="267">
                  <c:v>298</c:v>
                </c:pt>
                <c:pt idx="268">
                  <c:v>299</c:v>
                </c:pt>
                <c:pt idx="269">
                  <c:v>300</c:v>
                </c:pt>
                <c:pt idx="270">
                  <c:v>301</c:v>
                </c:pt>
                <c:pt idx="271">
                  <c:v>302</c:v>
                </c:pt>
                <c:pt idx="272">
                  <c:v>303</c:v>
                </c:pt>
                <c:pt idx="273">
                  <c:v>304</c:v>
                </c:pt>
                <c:pt idx="274">
                  <c:v>305</c:v>
                </c:pt>
                <c:pt idx="275">
                  <c:v>306</c:v>
                </c:pt>
                <c:pt idx="276">
                  <c:v>307</c:v>
                </c:pt>
                <c:pt idx="277">
                  <c:v>308</c:v>
                </c:pt>
                <c:pt idx="278">
                  <c:v>309</c:v>
                </c:pt>
                <c:pt idx="279">
                  <c:v>310</c:v>
                </c:pt>
                <c:pt idx="280">
                  <c:v>311</c:v>
                </c:pt>
                <c:pt idx="281">
                  <c:v>312</c:v>
                </c:pt>
                <c:pt idx="282">
                  <c:v>313</c:v>
                </c:pt>
                <c:pt idx="283">
                  <c:v>314</c:v>
                </c:pt>
                <c:pt idx="284">
                  <c:v>315</c:v>
                </c:pt>
                <c:pt idx="285">
                  <c:v>316</c:v>
                </c:pt>
                <c:pt idx="286">
                  <c:v>317</c:v>
                </c:pt>
                <c:pt idx="287">
                  <c:v>318</c:v>
                </c:pt>
                <c:pt idx="288">
                  <c:v>319</c:v>
                </c:pt>
                <c:pt idx="289">
                  <c:v>320</c:v>
                </c:pt>
                <c:pt idx="290">
                  <c:v>321</c:v>
                </c:pt>
                <c:pt idx="291">
                  <c:v>322</c:v>
                </c:pt>
                <c:pt idx="292">
                  <c:v>323</c:v>
                </c:pt>
                <c:pt idx="293">
                  <c:v>324</c:v>
                </c:pt>
                <c:pt idx="294">
                  <c:v>325</c:v>
                </c:pt>
                <c:pt idx="295">
                  <c:v>326</c:v>
                </c:pt>
                <c:pt idx="296">
                  <c:v>327</c:v>
                </c:pt>
                <c:pt idx="297">
                  <c:v>328</c:v>
                </c:pt>
                <c:pt idx="298">
                  <c:v>329</c:v>
                </c:pt>
                <c:pt idx="299">
                  <c:v>330</c:v>
                </c:pt>
                <c:pt idx="300">
                  <c:v>331</c:v>
                </c:pt>
                <c:pt idx="301">
                  <c:v>332</c:v>
                </c:pt>
                <c:pt idx="302">
                  <c:v>333</c:v>
                </c:pt>
                <c:pt idx="303">
                  <c:v>334</c:v>
                </c:pt>
                <c:pt idx="304">
                  <c:v>335</c:v>
                </c:pt>
                <c:pt idx="305">
                  <c:v>336</c:v>
                </c:pt>
                <c:pt idx="306">
                  <c:v>337</c:v>
                </c:pt>
                <c:pt idx="307">
                  <c:v>338</c:v>
                </c:pt>
                <c:pt idx="308">
                  <c:v>339</c:v>
                </c:pt>
                <c:pt idx="309">
                  <c:v>340</c:v>
                </c:pt>
                <c:pt idx="310">
                  <c:v>341</c:v>
                </c:pt>
                <c:pt idx="311">
                  <c:v>342</c:v>
                </c:pt>
                <c:pt idx="312">
                  <c:v>343</c:v>
                </c:pt>
                <c:pt idx="313">
                  <c:v>344</c:v>
                </c:pt>
                <c:pt idx="314">
                  <c:v>345</c:v>
                </c:pt>
                <c:pt idx="315">
                  <c:v>346</c:v>
                </c:pt>
                <c:pt idx="316">
                  <c:v>347</c:v>
                </c:pt>
                <c:pt idx="317">
                  <c:v>348</c:v>
                </c:pt>
                <c:pt idx="318">
                  <c:v>349</c:v>
                </c:pt>
                <c:pt idx="319">
                  <c:v>350</c:v>
                </c:pt>
                <c:pt idx="320">
                  <c:v>351</c:v>
                </c:pt>
                <c:pt idx="321">
                  <c:v>352</c:v>
                </c:pt>
                <c:pt idx="322">
                  <c:v>353</c:v>
                </c:pt>
                <c:pt idx="323">
                  <c:v>354</c:v>
                </c:pt>
                <c:pt idx="324">
                  <c:v>355</c:v>
                </c:pt>
                <c:pt idx="325">
                  <c:v>356</c:v>
                </c:pt>
                <c:pt idx="326">
                  <c:v>357</c:v>
                </c:pt>
                <c:pt idx="327">
                  <c:v>358</c:v>
                </c:pt>
                <c:pt idx="328">
                  <c:v>359</c:v>
                </c:pt>
                <c:pt idx="329">
                  <c:v>360</c:v>
                </c:pt>
                <c:pt idx="330">
                  <c:v>361</c:v>
                </c:pt>
                <c:pt idx="331">
                  <c:v>362</c:v>
                </c:pt>
                <c:pt idx="332">
                  <c:v>363</c:v>
                </c:pt>
                <c:pt idx="333">
                  <c:v>364</c:v>
                </c:pt>
                <c:pt idx="334">
                  <c:v>365</c:v>
                </c:pt>
                <c:pt idx="335">
                  <c:v>366</c:v>
                </c:pt>
              </c:numCache>
            </c:numRef>
          </c:xVal>
          <c:yVal>
            <c:numRef>
              <c:f>CAWM!$AM$399:$AM$764</c:f>
              <c:numCache>
                <c:formatCode>0.00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2.6788038695655447</c:v>
                </c:pt>
                <c:pt idx="31">
                  <c:v>5.5163737470879504</c:v>
                </c:pt>
                <c:pt idx="32">
                  <c:v>5.357314061994165</c:v>
                </c:pt>
                <c:pt idx="33">
                  <c:v>5.1990837331313813</c:v>
                </c:pt>
                <c:pt idx="34">
                  <c:v>5.0231826783594506</c:v>
                </c:pt>
                <c:pt idx="35">
                  <c:v>4.857488459385638</c:v>
                </c:pt>
                <c:pt idx="36">
                  <c:v>5.1890544091697901</c:v>
                </c:pt>
                <c:pt idx="37">
                  <c:v>6.2930846109881911</c:v>
                </c:pt>
                <c:pt idx="38">
                  <c:v>6.2150548665778222</c:v>
                </c:pt>
                <c:pt idx="39">
                  <c:v>6.0868354667475808</c:v>
                </c:pt>
                <c:pt idx="40">
                  <c:v>5.9103868042462224</c:v>
                </c:pt>
                <c:pt idx="41">
                  <c:v>5.6954271663106244</c:v>
                </c:pt>
                <c:pt idx="42">
                  <c:v>5.4560816308028199</c:v>
                </c:pt>
                <c:pt idx="43">
                  <c:v>5.1998438936007911</c:v>
                </c:pt>
                <c:pt idx="44">
                  <c:v>5.0470246567040329</c:v>
                </c:pt>
                <c:pt idx="45">
                  <c:v>4.8449287435353883</c:v>
                </c:pt>
                <c:pt idx="46">
                  <c:v>5.2492381300194157</c:v>
                </c:pt>
                <c:pt idx="47">
                  <c:v>5.1393241488578116</c:v>
                </c:pt>
                <c:pt idx="48">
                  <c:v>5.0116217210280105</c:v>
                </c:pt>
                <c:pt idx="49">
                  <c:v>4.9869909056740171</c:v>
                </c:pt>
                <c:pt idx="50">
                  <c:v>4.8476018191564316</c:v>
                </c:pt>
                <c:pt idx="51">
                  <c:v>4.6735346048524518</c:v>
                </c:pt>
                <c:pt idx="52">
                  <c:v>4.4767864370508645</c:v>
                </c:pt>
                <c:pt idx="53">
                  <c:v>4.2664577816417095</c:v>
                </c:pt>
                <c:pt idx="54">
                  <c:v>4.0481704931532185</c:v>
                </c:pt>
                <c:pt idx="55">
                  <c:v>3.8198636396541064</c:v>
                </c:pt>
                <c:pt idx="56">
                  <c:v>3.5885959688150373</c:v>
                </c:pt>
                <c:pt idx="57">
                  <c:v>3.3583644435485835</c:v>
                </c:pt>
                <c:pt idx="58">
                  <c:v>3.1331321721543302</c:v>
                </c:pt>
                <c:pt idx="59">
                  <c:v>0</c:v>
                </c:pt>
                <c:pt idx="60">
                  <c:v>1.2869343858761439</c:v>
                </c:pt>
                <c:pt idx="61">
                  <c:v>1.2107277706310746</c:v>
                </c:pt>
                <c:pt idx="62">
                  <c:v>1.1583986587378872</c:v>
                </c:pt>
                <c:pt idx="63">
                  <c:v>1.124228280318446</c:v>
                </c:pt>
                <c:pt idx="64">
                  <c:v>1.0910638985039414</c:v>
                </c:pt>
                <c:pt idx="65">
                  <c:v>1.057634636419617</c:v>
                </c:pt>
                <c:pt idx="66">
                  <c:v>1.0223538521844622</c:v>
                </c:pt>
                <c:pt idx="67">
                  <c:v>0.98560817832223646</c:v>
                </c:pt>
                <c:pt idx="68">
                  <c:v>0.9484734396247867</c:v>
                </c:pt>
                <c:pt idx="69">
                  <c:v>0.91143482693692546</c:v>
                </c:pt>
                <c:pt idx="70">
                  <c:v>0.87680746004976362</c:v>
                </c:pt>
                <c:pt idx="71">
                  <c:v>0.85156765959186143</c:v>
                </c:pt>
                <c:pt idx="72">
                  <c:v>0.8493243012188042</c:v>
                </c:pt>
                <c:pt idx="73">
                  <c:v>0.85529043362848645</c:v>
                </c:pt>
                <c:pt idx="74">
                  <c:v>0.86746167009760822</c:v>
                </c:pt>
                <c:pt idx="75">
                  <c:v>0.94764063305091817</c:v>
                </c:pt>
                <c:pt idx="76">
                  <c:v>1.0139052299235756</c:v>
                </c:pt>
                <c:pt idx="77">
                  <c:v>1.1593338827286734</c:v>
                </c:pt>
                <c:pt idx="78">
                  <c:v>1.2727518311051533</c:v>
                </c:pt>
                <c:pt idx="79">
                  <c:v>1.3874121931082961</c:v>
                </c:pt>
                <c:pt idx="80">
                  <c:v>1.4735086749040118</c:v>
                </c:pt>
                <c:pt idx="81">
                  <c:v>1.6970266322453618</c:v>
                </c:pt>
                <c:pt idx="82">
                  <c:v>1.9040067769496041</c:v>
                </c:pt>
                <c:pt idx="83">
                  <c:v>1.9759548815303738</c:v>
                </c:pt>
                <c:pt idx="84">
                  <c:v>2.333041965557348</c:v>
                </c:pt>
                <c:pt idx="85">
                  <c:v>2.6464533953272187</c:v>
                </c:pt>
                <c:pt idx="86">
                  <c:v>2.7681257462075073</c:v>
                </c:pt>
                <c:pt idx="87">
                  <c:v>3.1167530923326279</c:v>
                </c:pt>
                <c:pt idx="88">
                  <c:v>3.8469522524013886</c:v>
                </c:pt>
                <c:pt idx="89">
                  <c:v>3.8656575682377805</c:v>
                </c:pt>
                <c:pt idx="90">
                  <c:v>3.87655204687823</c:v>
                </c:pt>
                <c:pt idx="91">
                  <c:v>3.8610463638933212</c:v>
                </c:pt>
                <c:pt idx="92">
                  <c:v>3.8536419846361594</c:v>
                </c:pt>
                <c:pt idx="93">
                  <c:v>3.9724193397537708</c:v>
                </c:pt>
                <c:pt idx="94">
                  <c:v>5.2046217146983942</c:v>
                </c:pt>
                <c:pt idx="95">
                  <c:v>7.6732302524323401</c:v>
                </c:pt>
                <c:pt idx="96">
                  <c:v>8.5254977348330314</c:v>
                </c:pt>
                <c:pt idx="97">
                  <c:v>9.1969926196656662</c:v>
                </c:pt>
                <c:pt idx="98">
                  <c:v>12.036496120741646</c:v>
                </c:pt>
                <c:pt idx="99">
                  <c:v>13.833564140279245</c:v>
                </c:pt>
                <c:pt idx="100">
                  <c:v>12.444956071417684</c:v>
                </c:pt>
                <c:pt idx="101">
                  <c:v>11.365809809794984</c:v>
                </c:pt>
                <c:pt idx="102">
                  <c:v>13.028464925243656</c:v>
                </c:pt>
                <c:pt idx="103">
                  <c:v>11.732307023275865</c:v>
                </c:pt>
                <c:pt idx="104">
                  <c:v>10.69671625562828</c:v>
                </c:pt>
                <c:pt idx="105">
                  <c:v>9.8466802341660422</c:v>
                </c:pt>
                <c:pt idx="106">
                  <c:v>9.138609439794573</c:v>
                </c:pt>
                <c:pt idx="107">
                  <c:v>8.5292886456036303</c:v>
                </c:pt>
                <c:pt idx="108">
                  <c:v>7.9888425860463173</c:v>
                </c:pt>
                <c:pt idx="109">
                  <c:v>7.5152413845685198</c:v>
                </c:pt>
                <c:pt idx="110">
                  <c:v>7.0818516183008997</c:v>
                </c:pt>
                <c:pt idx="111">
                  <c:v>6.6937469084475767</c:v>
                </c:pt>
                <c:pt idx="112">
                  <c:v>6.3355204097495665</c:v>
                </c:pt>
                <c:pt idx="113">
                  <c:v>6.3608372750358955</c:v>
                </c:pt>
                <c:pt idx="114">
                  <c:v>6.1806905629275048</c:v>
                </c:pt>
                <c:pt idx="115">
                  <c:v>5.8488172950645021</c:v>
                </c:pt>
                <c:pt idx="116">
                  <c:v>5.5356681974153004</c:v>
                </c:pt>
                <c:pt idx="117">
                  <c:v>5.2433694399682809</c:v>
                </c:pt>
                <c:pt idx="118">
                  <c:v>5.7794420741254848</c:v>
                </c:pt>
                <c:pt idx="119">
                  <c:v>5.5038953086324298</c:v>
                </c:pt>
                <c:pt idx="120">
                  <c:v>5.2444648078213838</c:v>
                </c:pt>
                <c:pt idx="121">
                  <c:v>6.9213746699182064</c:v>
                </c:pt>
                <c:pt idx="122">
                  <c:v>6.8422384208500784</c:v>
                </c:pt>
                <c:pt idx="123">
                  <c:v>6.5479525240240584</c:v>
                </c:pt>
                <c:pt idx="124">
                  <c:v>6.2665178801590775</c:v>
                </c:pt>
                <c:pt idx="125">
                  <c:v>6.0000185598675406</c:v>
                </c:pt>
                <c:pt idx="126">
                  <c:v>5.7350559445211928</c:v>
                </c:pt>
                <c:pt idx="127">
                  <c:v>5.4676914153394254</c:v>
                </c:pt>
                <c:pt idx="128">
                  <c:v>5.2082181372920502</c:v>
                </c:pt>
                <c:pt idx="129">
                  <c:v>5.2247464829269088</c:v>
                </c:pt>
                <c:pt idx="130">
                  <c:v>5.3655519464721699</c:v>
                </c:pt>
                <c:pt idx="131">
                  <c:v>6.8601628489137783</c:v>
                </c:pt>
                <c:pt idx="132">
                  <c:v>6.7866784457506277</c:v>
                </c:pt>
                <c:pt idx="133">
                  <c:v>6.4504655900467327</c:v>
                </c:pt>
                <c:pt idx="134">
                  <c:v>6.6096600769914478</c:v>
                </c:pt>
                <c:pt idx="135">
                  <c:v>6.2723375659608056</c:v>
                </c:pt>
                <c:pt idx="136">
                  <c:v>5.9538671246841703</c:v>
                </c:pt>
                <c:pt idx="137">
                  <c:v>5.6542171313277692</c:v>
                </c:pt>
                <c:pt idx="138">
                  <c:v>5.3679186195761863</c:v>
                </c:pt>
                <c:pt idx="139">
                  <c:v>5.105985333683642</c:v>
                </c:pt>
                <c:pt idx="140">
                  <c:v>5.3012227867556474</c:v>
                </c:pt>
                <c:pt idx="141">
                  <c:v>5.0871514585185329</c:v>
                </c:pt>
                <c:pt idx="142">
                  <c:v>4.9404769429151889</c:v>
                </c:pt>
                <c:pt idx="143">
                  <c:v>4.7306017198786918</c:v>
                </c:pt>
                <c:pt idx="144">
                  <c:v>4.5199627063467158</c:v>
                </c:pt>
                <c:pt idx="145">
                  <c:v>4.3105335126536035</c:v>
                </c:pt>
                <c:pt idx="146">
                  <c:v>4.1005347795788145</c:v>
                </c:pt>
                <c:pt idx="147">
                  <c:v>3.8911604606464603</c:v>
                </c:pt>
                <c:pt idx="148">
                  <c:v>3.6869917384502755</c:v>
                </c:pt>
                <c:pt idx="149">
                  <c:v>3.5321322788027132</c:v>
                </c:pt>
                <c:pt idx="150">
                  <c:v>3.3736741139530984</c:v>
                </c:pt>
                <c:pt idx="151">
                  <c:v>3.3108628725909197</c:v>
                </c:pt>
                <c:pt idx="152">
                  <c:v>5.7319118982998081</c:v>
                </c:pt>
                <c:pt idx="153">
                  <c:v>5.4985062597579395</c:v>
                </c:pt>
                <c:pt idx="154">
                  <c:v>5.2479116340690855</c:v>
                </c:pt>
                <c:pt idx="155">
                  <c:v>4.990833751079335</c:v>
                </c:pt>
                <c:pt idx="156">
                  <c:v>4.725877792199535</c:v>
                </c:pt>
                <c:pt idx="157">
                  <c:v>4.4575769148141999</c:v>
                </c:pt>
                <c:pt idx="158">
                  <c:v>4.1935100889693553</c:v>
                </c:pt>
                <c:pt idx="159">
                  <c:v>3.9372329914330839</c:v>
                </c:pt>
                <c:pt idx="160">
                  <c:v>3.7074780608171434</c:v>
                </c:pt>
                <c:pt idx="161">
                  <c:v>3.4828748638462801</c:v>
                </c:pt>
                <c:pt idx="162">
                  <c:v>3.2636636566305546</c:v>
                </c:pt>
                <c:pt idx="163">
                  <c:v>3.0519484582950227</c:v>
                </c:pt>
                <c:pt idx="164">
                  <c:v>2.848990458901052</c:v>
                </c:pt>
                <c:pt idx="165">
                  <c:v>2.6571373777239504</c:v>
                </c:pt>
                <c:pt idx="166">
                  <c:v>2.4763417494846274</c:v>
                </c:pt>
                <c:pt idx="167">
                  <c:v>2.3085418637438515</c:v>
                </c:pt>
                <c:pt idx="168">
                  <c:v>2.1528708207109242</c:v>
                </c:pt>
                <c:pt idx="169">
                  <c:v>2.008438128671671</c:v>
                </c:pt>
                <c:pt idx="170">
                  <c:v>1.8777894496106422</c:v>
                </c:pt>
                <c:pt idx="171">
                  <c:v>1.7561606489215773</c:v>
                </c:pt>
                <c:pt idx="172">
                  <c:v>1.6429613743375269</c:v>
                </c:pt>
                <c:pt idx="173">
                  <c:v>1.5383483881243702</c:v>
                </c:pt>
                <c:pt idx="174">
                  <c:v>1.4420519932960714</c:v>
                </c:pt>
                <c:pt idx="175">
                  <c:v>1.352975865446532</c:v>
                </c:pt>
                <c:pt idx="176">
                  <c:v>1.270550872208754</c:v>
                </c:pt>
                <c:pt idx="177">
                  <c:v>1.1943255621625655</c:v>
                </c:pt>
                <c:pt idx="178">
                  <c:v>1.1238247867937874</c:v>
                </c:pt>
                <c:pt idx="179">
                  <c:v>1.0586311507158068</c:v>
                </c:pt>
                <c:pt idx="180">
                  <c:v>0.99833917702226804</c:v>
                </c:pt>
                <c:pt idx="181">
                  <c:v>0.94253614238760675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0.10685106350631052</c:v>
                </c:pt>
                <c:pt idx="336">
                  <c:v>0.10444973753412906</c:v>
                </c:pt>
                <c:pt idx="337">
                  <c:v>0.10210378298058587</c:v>
                </c:pt>
                <c:pt idx="338">
                  <c:v>9.9832259881654423E-2</c:v>
                </c:pt>
                <c:pt idx="339">
                  <c:v>0.10289867898082017</c:v>
                </c:pt>
                <c:pt idx="340">
                  <c:v>0.13306146706689459</c:v>
                </c:pt>
                <c:pt idx="341">
                  <c:v>0.15868028747853513</c:v>
                </c:pt>
                <c:pt idx="342">
                  <c:v>0.18503853050969879</c:v>
                </c:pt>
                <c:pt idx="343">
                  <c:v>0.21270915902618653</c:v>
                </c:pt>
                <c:pt idx="344">
                  <c:v>0.23570113827399339</c:v>
                </c:pt>
                <c:pt idx="345">
                  <c:v>0.25135617625586409</c:v>
                </c:pt>
                <c:pt idx="346">
                  <c:v>0.26620542391840735</c:v>
                </c:pt>
                <c:pt idx="347">
                  <c:v>0.28782677249685179</c:v>
                </c:pt>
                <c:pt idx="348">
                  <c:v>0.32209900033467481</c:v>
                </c:pt>
                <c:pt idx="349">
                  <c:v>0.35899204672454799</c:v>
                </c:pt>
                <c:pt idx="350">
                  <c:v>0.46408107169385582</c:v>
                </c:pt>
                <c:pt idx="351">
                  <c:v>0.61748050405419808</c:v>
                </c:pt>
                <c:pt idx="352">
                  <c:v>0.73411553426684428</c:v>
                </c:pt>
                <c:pt idx="353">
                  <c:v>1.0815886879252357</c:v>
                </c:pt>
                <c:pt idx="354">
                  <c:v>1.2654594448050798</c:v>
                </c:pt>
                <c:pt idx="355">
                  <c:v>2.5033688245472319</c:v>
                </c:pt>
                <c:pt idx="356">
                  <c:v>5.4037652705207151</c:v>
                </c:pt>
                <c:pt idx="357">
                  <c:v>17.30002796979695</c:v>
                </c:pt>
                <c:pt idx="358">
                  <c:v>16.193753239840984</c:v>
                </c:pt>
                <c:pt idx="359">
                  <c:v>20.852273390841539</c:v>
                </c:pt>
                <c:pt idx="360">
                  <c:v>31.263297388235515</c:v>
                </c:pt>
                <c:pt idx="361">
                  <c:v>26.794810220709387</c:v>
                </c:pt>
                <c:pt idx="362">
                  <c:v>23.521398861558314</c:v>
                </c:pt>
                <c:pt idx="363">
                  <c:v>21.037393631917261</c:v>
                </c:pt>
                <c:pt idx="364">
                  <c:v>19.083863422557553</c:v>
                </c:pt>
                <c:pt idx="365">
                  <c:v>17.444973005369111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2-4C2E-B837-044D2C89C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6847"/>
        <c:axId val="3057263"/>
      </c:scatterChart>
      <c:valAx>
        <c:axId val="3056847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7263"/>
        <c:crosses val="autoZero"/>
        <c:crossBetween val="midCat"/>
      </c:valAx>
      <c:valAx>
        <c:axId val="305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5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total por dia do ano - Poço do Fumo (red)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CAWM!$AK$766:$AK$1131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CAWM!$AL$766:$AL$1131</c:f>
              <c:numCache>
                <c:formatCode>0.00</c:formatCode>
                <c:ptCount val="366"/>
                <c:pt idx="0">
                  <c:v>5.7690000000000001</c:v>
                </c:pt>
                <c:pt idx="1">
                  <c:v>5.4009999999999998</c:v>
                </c:pt>
                <c:pt idx="2">
                  <c:v>5.2379999999999995</c:v>
                </c:pt>
                <c:pt idx="3">
                  <c:v>5.0796000000000001</c:v>
                </c:pt>
                <c:pt idx="4">
                  <c:v>4.9846000000000004</c:v>
                </c:pt>
                <c:pt idx="5">
                  <c:v>4.9534000000000002</c:v>
                </c:pt>
                <c:pt idx="6">
                  <c:v>4.8609999999999998</c:v>
                </c:pt>
                <c:pt idx="7">
                  <c:v>4.798</c:v>
                </c:pt>
                <c:pt idx="8">
                  <c:v>4.7373999999999992</c:v>
                </c:pt>
                <c:pt idx="9">
                  <c:v>9.7858000000000001</c:v>
                </c:pt>
                <c:pt idx="10">
                  <c:v>9.9158000000000008</c:v>
                </c:pt>
                <c:pt idx="11">
                  <c:v>8.6303999999999998</c:v>
                </c:pt>
                <c:pt idx="12">
                  <c:v>32.273800000000008</c:v>
                </c:pt>
                <c:pt idx="13">
                  <c:v>6.8925999999999998</c:v>
                </c:pt>
                <c:pt idx="14">
                  <c:v>5.4635999999999996</c:v>
                </c:pt>
                <c:pt idx="15">
                  <c:v>5.0865999999999998</c:v>
                </c:pt>
                <c:pt idx="16">
                  <c:v>5.2590000000000003</c:v>
                </c:pt>
                <c:pt idx="17">
                  <c:v>6.7481999999999998</c:v>
                </c:pt>
                <c:pt idx="18">
                  <c:v>7.6646000000000001</c:v>
                </c:pt>
                <c:pt idx="19">
                  <c:v>4.5078000000000005</c:v>
                </c:pt>
                <c:pt idx="20">
                  <c:v>3.9516000000000004</c:v>
                </c:pt>
                <c:pt idx="21">
                  <c:v>3.5055999999999998</c:v>
                </c:pt>
                <c:pt idx="22">
                  <c:v>3.4099999999999993</c:v>
                </c:pt>
                <c:pt idx="23">
                  <c:v>3.4756</c:v>
                </c:pt>
                <c:pt idx="24">
                  <c:v>12.126999999999999</c:v>
                </c:pt>
                <c:pt idx="25">
                  <c:v>6.2641999999999998</c:v>
                </c:pt>
                <c:pt idx="26">
                  <c:v>5.4285999999999994</c:v>
                </c:pt>
                <c:pt idx="27">
                  <c:v>5.2590000000000003</c:v>
                </c:pt>
                <c:pt idx="28">
                  <c:v>6.9421999999999997</c:v>
                </c:pt>
                <c:pt idx="29">
                  <c:v>6.780800000000001</c:v>
                </c:pt>
                <c:pt idx="30">
                  <c:v>4.5874000000000006</c:v>
                </c:pt>
                <c:pt idx="31">
                  <c:v>22.315999999999999</c:v>
                </c:pt>
                <c:pt idx="32">
                  <c:v>23.763500000000001</c:v>
                </c:pt>
                <c:pt idx="33">
                  <c:v>12.773999999999999</c:v>
                </c:pt>
                <c:pt idx="34">
                  <c:v>7.2095000000000002</c:v>
                </c:pt>
                <c:pt idx="35">
                  <c:v>6.1</c:v>
                </c:pt>
                <c:pt idx="36">
                  <c:v>5.5715000000000003</c:v>
                </c:pt>
                <c:pt idx="37">
                  <c:v>5.1455000000000002</c:v>
                </c:pt>
                <c:pt idx="38">
                  <c:v>4.8135000000000003</c:v>
                </c:pt>
                <c:pt idx="39">
                  <c:v>4.8955000000000002</c:v>
                </c:pt>
                <c:pt idx="40">
                  <c:v>4.8135000000000003</c:v>
                </c:pt>
                <c:pt idx="41">
                  <c:v>4.6505000000000001</c:v>
                </c:pt>
                <c:pt idx="42">
                  <c:v>4.57</c:v>
                </c:pt>
                <c:pt idx="43">
                  <c:v>4.57</c:v>
                </c:pt>
                <c:pt idx="44">
                  <c:v>4.57</c:v>
                </c:pt>
                <c:pt idx="45">
                  <c:v>4.8955000000000002</c:v>
                </c:pt>
                <c:pt idx="46">
                  <c:v>6.8319999999999999</c:v>
                </c:pt>
                <c:pt idx="47">
                  <c:v>9.4824999999999999</c:v>
                </c:pt>
                <c:pt idx="48">
                  <c:v>8.9160000000000004</c:v>
                </c:pt>
                <c:pt idx="49">
                  <c:v>10.4825</c:v>
                </c:pt>
                <c:pt idx="50">
                  <c:v>10.6835</c:v>
                </c:pt>
                <c:pt idx="51">
                  <c:v>11.388</c:v>
                </c:pt>
                <c:pt idx="52">
                  <c:v>11.7805</c:v>
                </c:pt>
                <c:pt idx="53">
                  <c:v>12.08</c:v>
                </c:pt>
                <c:pt idx="54">
                  <c:v>9.3170000000000002</c:v>
                </c:pt>
                <c:pt idx="55">
                  <c:v>8.4995000000000012</c:v>
                </c:pt>
                <c:pt idx="56">
                  <c:v>4.8955000000000002</c:v>
                </c:pt>
                <c:pt idx="57">
                  <c:v>4.6505000000000001</c:v>
                </c:pt>
                <c:pt idx="58">
                  <c:v>4.57</c:v>
                </c:pt>
                <c:pt idx="59">
                  <c:v>0</c:v>
                </c:pt>
                <c:pt idx="60">
                  <c:v>1.2828571428571429</c:v>
                </c:pt>
                <c:pt idx="61">
                  <c:v>1.260142857142857</c:v>
                </c:pt>
                <c:pt idx="62">
                  <c:v>1.3287142857142857</c:v>
                </c:pt>
                <c:pt idx="63">
                  <c:v>1.9254285714285715</c:v>
                </c:pt>
                <c:pt idx="64">
                  <c:v>1.5672857142857144</c:v>
                </c:pt>
                <c:pt idx="65">
                  <c:v>1.4701428571428572</c:v>
                </c:pt>
                <c:pt idx="66">
                  <c:v>1.7942857142857143</c:v>
                </c:pt>
                <c:pt idx="67">
                  <c:v>1.5184285714285715</c:v>
                </c:pt>
                <c:pt idx="68">
                  <c:v>2.6347142857142853</c:v>
                </c:pt>
                <c:pt idx="69">
                  <c:v>3.1554285714285717</c:v>
                </c:pt>
                <c:pt idx="70">
                  <c:v>3.132714285714286</c:v>
                </c:pt>
                <c:pt idx="71">
                  <c:v>2.8274285714285718</c:v>
                </c:pt>
                <c:pt idx="72">
                  <c:v>2.4977142857142858</c:v>
                </c:pt>
                <c:pt idx="73">
                  <c:v>3.1101428571428573</c:v>
                </c:pt>
                <c:pt idx="74">
                  <c:v>2.9920000000000004</c:v>
                </c:pt>
                <c:pt idx="75">
                  <c:v>3.629142857142857</c:v>
                </c:pt>
                <c:pt idx="76">
                  <c:v>6.1988571428571424</c:v>
                </c:pt>
                <c:pt idx="77">
                  <c:v>5.8075714285714284</c:v>
                </c:pt>
                <c:pt idx="78">
                  <c:v>6.0227142857142857</c:v>
                </c:pt>
                <c:pt idx="79">
                  <c:v>7.2424285714285714</c:v>
                </c:pt>
                <c:pt idx="80">
                  <c:v>5.4818571428571428</c:v>
                </c:pt>
                <c:pt idx="81">
                  <c:v>6.100428571428572</c:v>
                </c:pt>
                <c:pt idx="82">
                  <c:v>7.1524285714285716</c:v>
                </c:pt>
                <c:pt idx="83">
                  <c:v>8.5961428571428566</c:v>
                </c:pt>
                <c:pt idx="84">
                  <c:v>11.307142857142855</c:v>
                </c:pt>
                <c:pt idx="85">
                  <c:v>12.281142857142855</c:v>
                </c:pt>
                <c:pt idx="86">
                  <c:v>10.192142857142857</c:v>
                </c:pt>
                <c:pt idx="87">
                  <c:v>9.5597142857142874</c:v>
                </c:pt>
                <c:pt idx="88">
                  <c:v>10.87442857142857</c:v>
                </c:pt>
                <c:pt idx="89">
                  <c:v>11.883142857142856</c:v>
                </c:pt>
                <c:pt idx="90">
                  <c:v>16.596571428571426</c:v>
                </c:pt>
                <c:pt idx="91">
                  <c:v>38.663285714285713</c:v>
                </c:pt>
                <c:pt idx="92">
                  <c:v>42.365999999999993</c:v>
                </c:pt>
                <c:pt idx="93">
                  <c:v>19.201142857142855</c:v>
                </c:pt>
                <c:pt idx="94">
                  <c:v>21.293571428571429</c:v>
                </c:pt>
                <c:pt idx="95">
                  <c:v>33.989285714285714</c:v>
                </c:pt>
                <c:pt idx="96">
                  <c:v>15.356999999999999</c:v>
                </c:pt>
                <c:pt idx="97">
                  <c:v>11.232428571428571</c:v>
                </c:pt>
                <c:pt idx="98">
                  <c:v>14.933142857142858</c:v>
                </c:pt>
                <c:pt idx="99">
                  <c:v>35.721428571428568</c:v>
                </c:pt>
                <c:pt idx="100">
                  <c:v>35.027714285714289</c:v>
                </c:pt>
                <c:pt idx="101">
                  <c:v>41.958142857142853</c:v>
                </c:pt>
                <c:pt idx="102">
                  <c:v>46.413142857142859</c:v>
                </c:pt>
                <c:pt idx="103">
                  <c:v>45.928142857142859</c:v>
                </c:pt>
                <c:pt idx="104">
                  <c:v>43.284142857142861</c:v>
                </c:pt>
                <c:pt idx="105">
                  <c:v>27.74014285714286</c:v>
                </c:pt>
                <c:pt idx="106">
                  <c:v>26.431571428571427</c:v>
                </c:pt>
                <c:pt idx="107">
                  <c:v>25.800857142857144</c:v>
                </c:pt>
                <c:pt idx="108">
                  <c:v>11.269285714285713</c:v>
                </c:pt>
                <c:pt idx="109">
                  <c:v>9.6797142857142866</c:v>
                </c:pt>
                <c:pt idx="110">
                  <c:v>8.5269999999999992</c:v>
                </c:pt>
                <c:pt idx="111">
                  <c:v>8.656428571428572</c:v>
                </c:pt>
                <c:pt idx="112">
                  <c:v>8.5890000000000004</c:v>
                </c:pt>
                <c:pt idx="113">
                  <c:v>8.1258571428571447</c:v>
                </c:pt>
                <c:pt idx="114">
                  <c:v>6.8675714285714289</c:v>
                </c:pt>
                <c:pt idx="115">
                  <c:v>6.6497142857142864</c:v>
                </c:pt>
                <c:pt idx="116">
                  <c:v>6.8415714285714291</c:v>
                </c:pt>
                <c:pt idx="117">
                  <c:v>6.615285714285716</c:v>
                </c:pt>
                <c:pt idx="118">
                  <c:v>7.2802857142857151</c:v>
                </c:pt>
                <c:pt idx="119">
                  <c:v>10.628285714285713</c:v>
                </c:pt>
                <c:pt idx="120">
                  <c:v>31.783428571428573</c:v>
                </c:pt>
                <c:pt idx="121">
                  <c:v>28.596999999999998</c:v>
                </c:pt>
                <c:pt idx="122">
                  <c:v>16.7348</c:v>
                </c:pt>
                <c:pt idx="123">
                  <c:v>68.474000000000004</c:v>
                </c:pt>
                <c:pt idx="124">
                  <c:v>39.744</c:v>
                </c:pt>
                <c:pt idx="125">
                  <c:v>14.857800000000001</c:v>
                </c:pt>
                <c:pt idx="126">
                  <c:v>10.502000000000001</c:v>
                </c:pt>
                <c:pt idx="127">
                  <c:v>7.9590000000000005</c:v>
                </c:pt>
                <c:pt idx="128">
                  <c:v>9.2861999999999991</c:v>
                </c:pt>
                <c:pt idx="129">
                  <c:v>15.305599999999998</c:v>
                </c:pt>
                <c:pt idx="130">
                  <c:v>9.4741999999999997</c:v>
                </c:pt>
                <c:pt idx="131">
                  <c:v>9.6370000000000005</c:v>
                </c:pt>
                <c:pt idx="132">
                  <c:v>10.276599999999998</c:v>
                </c:pt>
                <c:pt idx="133">
                  <c:v>8.4806000000000008</c:v>
                </c:pt>
                <c:pt idx="134">
                  <c:v>8.0367999999999995</c:v>
                </c:pt>
                <c:pt idx="135">
                  <c:v>7.7912000000000008</c:v>
                </c:pt>
                <c:pt idx="136">
                  <c:v>7.4816000000000003</c:v>
                </c:pt>
                <c:pt idx="137">
                  <c:v>7.2799999999999994</c:v>
                </c:pt>
                <c:pt idx="138">
                  <c:v>7.1166</c:v>
                </c:pt>
                <c:pt idx="139">
                  <c:v>7.0164</c:v>
                </c:pt>
                <c:pt idx="140">
                  <c:v>6.9834000000000005</c:v>
                </c:pt>
                <c:pt idx="141">
                  <c:v>7.0140000000000002</c:v>
                </c:pt>
                <c:pt idx="142">
                  <c:v>6.950800000000001</c:v>
                </c:pt>
                <c:pt idx="143">
                  <c:v>6.791199999999999</c:v>
                </c:pt>
                <c:pt idx="144">
                  <c:v>6.6950000000000003</c:v>
                </c:pt>
                <c:pt idx="145">
                  <c:v>6.6310000000000002</c:v>
                </c:pt>
                <c:pt idx="146">
                  <c:v>6.6310000000000002</c:v>
                </c:pt>
                <c:pt idx="147">
                  <c:v>6.5377999999999998</c:v>
                </c:pt>
                <c:pt idx="148">
                  <c:v>6.4746000000000006</c:v>
                </c:pt>
                <c:pt idx="149">
                  <c:v>6.4454000000000011</c:v>
                </c:pt>
                <c:pt idx="150">
                  <c:v>6.4132000000000007</c:v>
                </c:pt>
                <c:pt idx="151">
                  <c:v>6.3521999999999998</c:v>
                </c:pt>
                <c:pt idx="152">
                  <c:v>8.354000000000001</c:v>
                </c:pt>
                <c:pt idx="153">
                  <c:v>8.5609999999999999</c:v>
                </c:pt>
                <c:pt idx="154">
                  <c:v>8.7210000000000001</c:v>
                </c:pt>
                <c:pt idx="155">
                  <c:v>8.8336666666666677</c:v>
                </c:pt>
                <c:pt idx="156">
                  <c:v>8.6703333333333337</c:v>
                </c:pt>
                <c:pt idx="157">
                  <c:v>8.6716666666666651</c:v>
                </c:pt>
                <c:pt idx="158">
                  <c:v>8.7263333333333328</c:v>
                </c:pt>
                <c:pt idx="159">
                  <c:v>8.6716666666666651</c:v>
                </c:pt>
                <c:pt idx="160">
                  <c:v>8.777333333333333</c:v>
                </c:pt>
                <c:pt idx="161">
                  <c:v>8.8336666666666659</c:v>
                </c:pt>
                <c:pt idx="162">
                  <c:v>8.6736666666666675</c:v>
                </c:pt>
                <c:pt idx="163">
                  <c:v>8.5686666666666671</c:v>
                </c:pt>
                <c:pt idx="164">
                  <c:v>8.6236666666666668</c:v>
                </c:pt>
                <c:pt idx="165">
                  <c:v>8.5186666666666664</c:v>
                </c:pt>
                <c:pt idx="166">
                  <c:v>8.5186666666666664</c:v>
                </c:pt>
                <c:pt idx="167">
                  <c:v>8.4150000000000009</c:v>
                </c:pt>
                <c:pt idx="168">
                  <c:v>8.7383333333333333</c:v>
                </c:pt>
                <c:pt idx="169">
                  <c:v>8.685666666666668</c:v>
                </c:pt>
                <c:pt idx="170">
                  <c:v>6.2593333333333332</c:v>
                </c:pt>
                <c:pt idx="171">
                  <c:v>6.1513333333333335</c:v>
                </c:pt>
                <c:pt idx="172">
                  <c:v>6.0990000000000002</c:v>
                </c:pt>
                <c:pt idx="173">
                  <c:v>6.0443333333333342</c:v>
                </c:pt>
                <c:pt idx="174">
                  <c:v>6.0443333333333342</c:v>
                </c:pt>
                <c:pt idx="175">
                  <c:v>6.0443333333333342</c:v>
                </c:pt>
                <c:pt idx="176">
                  <c:v>6.0443333333333342</c:v>
                </c:pt>
                <c:pt idx="177">
                  <c:v>5.937666666666666</c:v>
                </c:pt>
                <c:pt idx="178">
                  <c:v>5.8836666666666666</c:v>
                </c:pt>
                <c:pt idx="179">
                  <c:v>5.9869999999999992</c:v>
                </c:pt>
                <c:pt idx="180">
                  <c:v>2.7833333333333332</c:v>
                </c:pt>
                <c:pt idx="181">
                  <c:v>2.7833333333333332</c:v>
                </c:pt>
                <c:pt idx="182">
                  <c:v>8.35</c:v>
                </c:pt>
                <c:pt idx="183">
                  <c:v>8.1950000000000003</c:v>
                </c:pt>
                <c:pt idx="184">
                  <c:v>8.1950000000000003</c:v>
                </c:pt>
                <c:pt idx="185">
                  <c:v>8.1950000000000003</c:v>
                </c:pt>
                <c:pt idx="186">
                  <c:v>8.1950000000000003</c:v>
                </c:pt>
                <c:pt idx="187">
                  <c:v>8.1950000000000003</c:v>
                </c:pt>
                <c:pt idx="188">
                  <c:v>8.1950000000000003</c:v>
                </c:pt>
                <c:pt idx="189">
                  <c:v>8.1950000000000003</c:v>
                </c:pt>
                <c:pt idx="190">
                  <c:v>8.1950000000000003</c:v>
                </c:pt>
                <c:pt idx="191">
                  <c:v>8.1950000000000003</c:v>
                </c:pt>
                <c:pt idx="192">
                  <c:v>8.1950000000000003</c:v>
                </c:pt>
                <c:pt idx="193">
                  <c:v>8.1950000000000003</c:v>
                </c:pt>
                <c:pt idx="194">
                  <c:v>8.1950000000000003</c:v>
                </c:pt>
                <c:pt idx="195">
                  <c:v>8.1950000000000003</c:v>
                </c:pt>
                <c:pt idx="196">
                  <c:v>8.0410000000000004</c:v>
                </c:pt>
                <c:pt idx="197">
                  <c:v>8.0410000000000004</c:v>
                </c:pt>
                <c:pt idx="198">
                  <c:v>8.1950000000000003</c:v>
                </c:pt>
                <c:pt idx="199">
                  <c:v>8.1950000000000003</c:v>
                </c:pt>
                <c:pt idx="200">
                  <c:v>8.1950000000000003</c:v>
                </c:pt>
                <c:pt idx="201">
                  <c:v>8.1950000000000003</c:v>
                </c:pt>
                <c:pt idx="202">
                  <c:v>8.1950000000000003</c:v>
                </c:pt>
                <c:pt idx="203">
                  <c:v>8.1950000000000003</c:v>
                </c:pt>
                <c:pt idx="204">
                  <c:v>8.1950000000000003</c:v>
                </c:pt>
                <c:pt idx="205">
                  <c:v>8.1950000000000003</c:v>
                </c:pt>
                <c:pt idx="206">
                  <c:v>8.1950000000000003</c:v>
                </c:pt>
                <c:pt idx="207">
                  <c:v>8.0410000000000004</c:v>
                </c:pt>
                <c:pt idx="208">
                  <c:v>8.0410000000000004</c:v>
                </c:pt>
                <c:pt idx="209">
                  <c:v>8.0410000000000004</c:v>
                </c:pt>
                <c:pt idx="210">
                  <c:v>8.0410000000000004</c:v>
                </c:pt>
                <c:pt idx="211">
                  <c:v>8.0410000000000004</c:v>
                </c:pt>
                <c:pt idx="212">
                  <c:v>8.0410000000000004</c:v>
                </c:pt>
                <c:pt idx="213">
                  <c:v>8.0410000000000004</c:v>
                </c:pt>
                <c:pt idx="214">
                  <c:v>8.0410000000000004</c:v>
                </c:pt>
                <c:pt idx="215">
                  <c:v>8.0410000000000004</c:v>
                </c:pt>
                <c:pt idx="216">
                  <c:v>8.0410000000000004</c:v>
                </c:pt>
                <c:pt idx="217">
                  <c:v>8.0410000000000004</c:v>
                </c:pt>
                <c:pt idx="218">
                  <c:v>8.0410000000000004</c:v>
                </c:pt>
                <c:pt idx="219">
                  <c:v>8.0410000000000004</c:v>
                </c:pt>
                <c:pt idx="220">
                  <c:v>8.1950000000000003</c:v>
                </c:pt>
                <c:pt idx="221">
                  <c:v>8.1950000000000003</c:v>
                </c:pt>
                <c:pt idx="222">
                  <c:v>8.0410000000000004</c:v>
                </c:pt>
                <c:pt idx="223">
                  <c:v>8.0410000000000004</c:v>
                </c:pt>
                <c:pt idx="224">
                  <c:v>8.0410000000000004</c:v>
                </c:pt>
                <c:pt idx="225">
                  <c:v>8.0410000000000004</c:v>
                </c:pt>
                <c:pt idx="226">
                  <c:v>8.0410000000000004</c:v>
                </c:pt>
                <c:pt idx="227">
                  <c:v>7.8890000000000002</c:v>
                </c:pt>
                <c:pt idx="228">
                  <c:v>7.8890000000000002</c:v>
                </c:pt>
                <c:pt idx="229">
                  <c:v>7.8890000000000002</c:v>
                </c:pt>
                <c:pt idx="230">
                  <c:v>7.7370000000000001</c:v>
                </c:pt>
                <c:pt idx="231">
                  <c:v>7.8890000000000002</c:v>
                </c:pt>
                <c:pt idx="232">
                  <c:v>7.8890000000000002</c:v>
                </c:pt>
                <c:pt idx="233">
                  <c:v>7.7370000000000001</c:v>
                </c:pt>
                <c:pt idx="234">
                  <c:v>7.7370000000000001</c:v>
                </c:pt>
                <c:pt idx="235">
                  <c:v>7.5869999999999997</c:v>
                </c:pt>
                <c:pt idx="236">
                  <c:v>7.2889999999999997</c:v>
                </c:pt>
                <c:pt idx="237">
                  <c:v>7.1420000000000003</c:v>
                </c:pt>
                <c:pt idx="238">
                  <c:v>7.1420000000000003</c:v>
                </c:pt>
                <c:pt idx="239">
                  <c:v>7.1420000000000003</c:v>
                </c:pt>
                <c:pt idx="240">
                  <c:v>7.1420000000000003</c:v>
                </c:pt>
                <c:pt idx="241">
                  <c:v>6.851</c:v>
                </c:pt>
                <c:pt idx="242">
                  <c:v>6.7080000000000002</c:v>
                </c:pt>
                <c:pt idx="243">
                  <c:v>6.2839999999999998</c:v>
                </c:pt>
                <c:pt idx="244">
                  <c:v>6.0069999999999997</c:v>
                </c:pt>
                <c:pt idx="245">
                  <c:v>5.87</c:v>
                </c:pt>
                <c:pt idx="246">
                  <c:v>5.6</c:v>
                </c:pt>
                <c:pt idx="247">
                  <c:v>5.4669999999999996</c:v>
                </c:pt>
                <c:pt idx="248">
                  <c:v>5.2039999999999997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8.7533333333333339</c:v>
                </c:pt>
                <c:pt idx="337">
                  <c:v>2.9933333333333336</c:v>
                </c:pt>
                <c:pt idx="338">
                  <c:v>2.6296666666666666</c:v>
                </c:pt>
                <c:pt idx="339">
                  <c:v>2.5289999999999999</c:v>
                </c:pt>
                <c:pt idx="340">
                  <c:v>2.5289999999999999</c:v>
                </c:pt>
                <c:pt idx="341">
                  <c:v>2.3806666666666669</c:v>
                </c:pt>
                <c:pt idx="342">
                  <c:v>9.9773333333333323</c:v>
                </c:pt>
                <c:pt idx="343">
                  <c:v>13.338000000000001</c:v>
                </c:pt>
                <c:pt idx="344">
                  <c:v>5.8629999999999995</c:v>
                </c:pt>
                <c:pt idx="345">
                  <c:v>3.7723333333333335</c:v>
                </c:pt>
                <c:pt idx="346">
                  <c:v>3.374333333333333</c:v>
                </c:pt>
                <c:pt idx="347">
                  <c:v>3.1543333333333332</c:v>
                </c:pt>
                <c:pt idx="348">
                  <c:v>2.9403333333333332</c:v>
                </c:pt>
                <c:pt idx="349">
                  <c:v>2.8353333333333333</c:v>
                </c:pt>
                <c:pt idx="350">
                  <c:v>9.7066666666666652</c:v>
                </c:pt>
                <c:pt idx="351">
                  <c:v>6.6503333333333332</c:v>
                </c:pt>
                <c:pt idx="352">
                  <c:v>11.457333333333333</c:v>
                </c:pt>
                <c:pt idx="353">
                  <c:v>7.7836666666666661</c:v>
                </c:pt>
                <c:pt idx="354">
                  <c:v>7.1526666666666658</c:v>
                </c:pt>
                <c:pt idx="355">
                  <c:v>6.6933333333333325</c:v>
                </c:pt>
                <c:pt idx="356">
                  <c:v>9.185666666666668</c:v>
                </c:pt>
                <c:pt idx="357">
                  <c:v>6.7710000000000008</c:v>
                </c:pt>
                <c:pt idx="358">
                  <c:v>15.710333333333333</c:v>
                </c:pt>
                <c:pt idx="359">
                  <c:v>11.272666666666666</c:v>
                </c:pt>
                <c:pt idx="360">
                  <c:v>20.674333333333333</c:v>
                </c:pt>
                <c:pt idx="361">
                  <c:v>16.480333333333334</c:v>
                </c:pt>
                <c:pt idx="362">
                  <c:v>14.497333333333332</c:v>
                </c:pt>
                <c:pt idx="363">
                  <c:v>14.017000000000001</c:v>
                </c:pt>
                <c:pt idx="364">
                  <c:v>10.717666666666666</c:v>
                </c:pt>
                <c:pt idx="365">
                  <c:v>12.082000000000001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4-49D6-918B-C3CA5F6A7ABD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CAWM!$AK$766:$AK$1131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CAWM!$AM$766:$AM$1131</c:f>
              <c:numCache>
                <c:formatCode>0.00</c:formatCode>
                <c:ptCount val="366"/>
                <c:pt idx="0">
                  <c:v>4.5622587281890512</c:v>
                </c:pt>
                <c:pt idx="1">
                  <c:v>4.2947784456053562</c:v>
                </c:pt>
                <c:pt idx="2">
                  <c:v>4.0621918699395669</c:v>
                </c:pt>
                <c:pt idx="3">
                  <c:v>3.8505015913607572</c:v>
                </c:pt>
                <c:pt idx="4">
                  <c:v>3.6496459410064341</c:v>
                </c:pt>
                <c:pt idx="5">
                  <c:v>3.4633842430960988</c:v>
                </c:pt>
                <c:pt idx="6">
                  <c:v>3.287086890567211</c:v>
                </c:pt>
                <c:pt idx="7">
                  <c:v>3.1201135787594545</c:v>
                </c:pt>
                <c:pt idx="8">
                  <c:v>2.9556842721926548</c:v>
                </c:pt>
                <c:pt idx="9">
                  <c:v>2.7951254159411572</c:v>
                </c:pt>
                <c:pt idx="10">
                  <c:v>2.6628556705142818</c:v>
                </c:pt>
                <c:pt idx="11">
                  <c:v>2.8014495825241914</c:v>
                </c:pt>
                <c:pt idx="12">
                  <c:v>2.7179998799930587</c:v>
                </c:pt>
                <c:pt idx="13">
                  <c:v>2.6372847216435598</c:v>
                </c:pt>
                <c:pt idx="14">
                  <c:v>2.6054063880021232</c:v>
                </c:pt>
                <c:pt idx="15">
                  <c:v>2.5301083400140891</c:v>
                </c:pt>
                <c:pt idx="16">
                  <c:v>2.4766785378819094</c:v>
                </c:pt>
                <c:pt idx="17">
                  <c:v>2.5747504564822812</c:v>
                </c:pt>
                <c:pt idx="18">
                  <c:v>2.6710418879985647</c:v>
                </c:pt>
                <c:pt idx="19">
                  <c:v>2.6610474433183207</c:v>
                </c:pt>
                <c:pt idx="20">
                  <c:v>2.6183232745696015</c:v>
                </c:pt>
                <c:pt idx="21">
                  <c:v>2.6327782102473054</c:v>
                </c:pt>
                <c:pt idx="22">
                  <c:v>2.6995308410172756</c:v>
                </c:pt>
                <c:pt idx="23">
                  <c:v>3.2186304554866418</c:v>
                </c:pt>
                <c:pt idx="24">
                  <c:v>4.2737281957419695</c:v>
                </c:pt>
                <c:pt idx="25">
                  <c:v>4.3132441310134055</c:v>
                </c:pt>
                <c:pt idx="26">
                  <c:v>4.3710689362469015</c:v>
                </c:pt>
                <c:pt idx="27">
                  <c:v>4.2379941416104874</c:v>
                </c:pt>
                <c:pt idx="28">
                  <c:v>4.3094130856620572</c:v>
                </c:pt>
                <c:pt idx="29">
                  <c:v>4.2285168662762151</c:v>
                </c:pt>
                <c:pt idx="30">
                  <c:v>4.0711838710564416</c:v>
                </c:pt>
                <c:pt idx="31">
                  <c:v>9.9145542033899581</c:v>
                </c:pt>
                <c:pt idx="32">
                  <c:v>9.4610943272393051</c:v>
                </c:pt>
                <c:pt idx="33">
                  <c:v>9.0241010434614655</c:v>
                </c:pt>
                <c:pt idx="34">
                  <c:v>9.532256924227795</c:v>
                </c:pt>
                <c:pt idx="35">
                  <c:v>9.692691863348843</c:v>
                </c:pt>
                <c:pt idx="36">
                  <c:v>9.4017820343337863</c:v>
                </c:pt>
                <c:pt idx="37">
                  <c:v>11.06759076427327</c:v>
                </c:pt>
                <c:pt idx="38">
                  <c:v>10.472754449736241</c:v>
                </c:pt>
                <c:pt idx="39">
                  <c:v>9.9255276296307287</c:v>
                </c:pt>
                <c:pt idx="40">
                  <c:v>9.4165609853934047</c:v>
                </c:pt>
                <c:pt idx="41">
                  <c:v>8.958085047258006</c:v>
                </c:pt>
                <c:pt idx="42">
                  <c:v>8.5400564776673367</c:v>
                </c:pt>
                <c:pt idx="43">
                  <c:v>9.3512724832492786</c:v>
                </c:pt>
                <c:pt idx="44">
                  <c:v>8.8836754120244272</c:v>
                </c:pt>
                <c:pt idx="45">
                  <c:v>12.276462488628709</c:v>
                </c:pt>
                <c:pt idx="46">
                  <c:v>11.551874731976042</c:v>
                </c:pt>
                <c:pt idx="47">
                  <c:v>12.64279388160902</c:v>
                </c:pt>
                <c:pt idx="48">
                  <c:v>19.519338341031144</c:v>
                </c:pt>
                <c:pt idx="49">
                  <c:v>23.3266140427253</c:v>
                </c:pt>
                <c:pt idx="50">
                  <c:v>22.873614860371806</c:v>
                </c:pt>
                <c:pt idx="51">
                  <c:v>19.20786084590025</c:v>
                </c:pt>
                <c:pt idx="52">
                  <c:v>23.029622665241614</c:v>
                </c:pt>
                <c:pt idx="53">
                  <c:v>19.274922625777897</c:v>
                </c:pt>
                <c:pt idx="54">
                  <c:v>16.582944841552187</c:v>
                </c:pt>
                <c:pt idx="55">
                  <c:v>14.561621151968799</c:v>
                </c:pt>
                <c:pt idx="56">
                  <c:v>13.010523913053442</c:v>
                </c:pt>
                <c:pt idx="57">
                  <c:v>11.759696847662878</c:v>
                </c:pt>
                <c:pt idx="58">
                  <c:v>10.729922173520057</c:v>
                </c:pt>
                <c:pt idx="59">
                  <c:v>0</c:v>
                </c:pt>
                <c:pt idx="60">
                  <c:v>3.4077145028068956</c:v>
                </c:pt>
                <c:pt idx="61">
                  <c:v>3.2543834570162269</c:v>
                </c:pt>
                <c:pt idx="62">
                  <c:v>4.4604938292240934</c:v>
                </c:pt>
                <c:pt idx="63">
                  <c:v>5.7729174400118479</c:v>
                </c:pt>
                <c:pt idx="64">
                  <c:v>5.221950760350162</c:v>
                </c:pt>
                <c:pt idx="65">
                  <c:v>5.7359673132302706</c:v>
                </c:pt>
                <c:pt idx="66">
                  <c:v>5.9847814455667336</c:v>
                </c:pt>
                <c:pt idx="67">
                  <c:v>5.6198456286399585</c:v>
                </c:pt>
                <c:pt idx="68">
                  <c:v>5.2368391414688578</c:v>
                </c:pt>
                <c:pt idx="69">
                  <c:v>4.8910250841070511</c:v>
                </c:pt>
                <c:pt idx="70">
                  <c:v>4.6066789336690235</c:v>
                </c:pt>
                <c:pt idx="71">
                  <c:v>4.5717395396501272</c:v>
                </c:pt>
                <c:pt idx="72">
                  <c:v>4.5183513621813436</c:v>
                </c:pt>
                <c:pt idx="73">
                  <c:v>6.3979912614499908</c:v>
                </c:pt>
                <c:pt idx="74">
                  <c:v>6.7676474275228591</c:v>
                </c:pt>
                <c:pt idx="75">
                  <c:v>8.4808722381566604</c:v>
                </c:pt>
                <c:pt idx="76">
                  <c:v>7.8922439917027392</c:v>
                </c:pt>
                <c:pt idx="77">
                  <c:v>7.7156910287014613</c:v>
                </c:pt>
                <c:pt idx="78">
                  <c:v>9.6943147623892791</c:v>
                </c:pt>
                <c:pt idx="79">
                  <c:v>9.4966219589317387</c:v>
                </c:pt>
                <c:pt idx="80">
                  <c:v>9.0358794887956577</c:v>
                </c:pt>
                <c:pt idx="81">
                  <c:v>10.112365771392827</c:v>
                </c:pt>
                <c:pt idx="82">
                  <c:v>13.227133303100809</c:v>
                </c:pt>
                <c:pt idx="83">
                  <c:v>16.227973561816466</c:v>
                </c:pt>
                <c:pt idx="84">
                  <c:v>19.256838213823176</c:v>
                </c:pt>
                <c:pt idx="85">
                  <c:v>17.706047234058953</c:v>
                </c:pt>
                <c:pt idx="86">
                  <c:v>15.738752808849467</c:v>
                </c:pt>
                <c:pt idx="87">
                  <c:v>17.126701246159353</c:v>
                </c:pt>
                <c:pt idx="88">
                  <c:v>16.186507453989762</c:v>
                </c:pt>
                <c:pt idx="89">
                  <c:v>23.518348735860993</c:v>
                </c:pt>
                <c:pt idx="90">
                  <c:v>35.072017258322695</c:v>
                </c:pt>
                <c:pt idx="91">
                  <c:v>25.547237607388119</c:v>
                </c:pt>
                <c:pt idx="92">
                  <c:v>23.119524987436318</c:v>
                </c:pt>
                <c:pt idx="93">
                  <c:v>23.267462471885377</c:v>
                </c:pt>
                <c:pt idx="94">
                  <c:v>22.606371409016955</c:v>
                </c:pt>
                <c:pt idx="95">
                  <c:v>20.379534873561248</c:v>
                </c:pt>
                <c:pt idx="96">
                  <c:v>18.770084907160385</c:v>
                </c:pt>
                <c:pt idx="97">
                  <c:v>17.282113910911399</c:v>
                </c:pt>
                <c:pt idx="98">
                  <c:v>22.101998123054052</c:v>
                </c:pt>
                <c:pt idx="99">
                  <c:v>29.617716551336088</c:v>
                </c:pt>
                <c:pt idx="100">
                  <c:v>51.000964486499448</c:v>
                </c:pt>
                <c:pt idx="101">
                  <c:v>47.748342680630579</c:v>
                </c:pt>
                <c:pt idx="102">
                  <c:v>56.752031066759123</c:v>
                </c:pt>
                <c:pt idx="103">
                  <c:v>38.005731764318419</c:v>
                </c:pt>
                <c:pt idx="104">
                  <c:v>41.298580045055999</c:v>
                </c:pt>
                <c:pt idx="105">
                  <c:v>27.152316490883283</c:v>
                </c:pt>
                <c:pt idx="106">
                  <c:v>21.955264989017742</c:v>
                </c:pt>
                <c:pt idx="107">
                  <c:v>18.588900674084986</c:v>
                </c:pt>
                <c:pt idx="108">
                  <c:v>16.787046141288531</c:v>
                </c:pt>
                <c:pt idx="109">
                  <c:v>15.709435896812947</c:v>
                </c:pt>
                <c:pt idx="110">
                  <c:v>14.227210326215811</c:v>
                </c:pt>
                <c:pt idx="111">
                  <c:v>13.894671228569182</c:v>
                </c:pt>
                <c:pt idx="112">
                  <c:v>13.365008325560982</c:v>
                </c:pt>
                <c:pt idx="113">
                  <c:v>13.10732342490788</c:v>
                </c:pt>
                <c:pt idx="114">
                  <c:v>12.407613477217307</c:v>
                </c:pt>
                <c:pt idx="115">
                  <c:v>12.371761312403395</c:v>
                </c:pt>
                <c:pt idx="116">
                  <c:v>13.909396587917072</c:v>
                </c:pt>
                <c:pt idx="117">
                  <c:v>15.020086255175373</c:v>
                </c:pt>
                <c:pt idx="118">
                  <c:v>19.212664369595956</c:v>
                </c:pt>
                <c:pt idx="119">
                  <c:v>28.799447559516604</c:v>
                </c:pt>
                <c:pt idx="120">
                  <c:v>27.077233578084662</c:v>
                </c:pt>
                <c:pt idx="121">
                  <c:v>29.244982002914345</c:v>
                </c:pt>
                <c:pt idx="122">
                  <c:v>29.39896777853059</c:v>
                </c:pt>
                <c:pt idx="123">
                  <c:v>27.42260297073604</c:v>
                </c:pt>
                <c:pt idx="124">
                  <c:v>22.192603319517971</c:v>
                </c:pt>
                <c:pt idx="125">
                  <c:v>18.942711315575945</c:v>
                </c:pt>
                <c:pt idx="126">
                  <c:v>18.119130610995761</c:v>
                </c:pt>
                <c:pt idx="127">
                  <c:v>15.616492320214363</c:v>
                </c:pt>
                <c:pt idx="128">
                  <c:v>14.29765544447964</c:v>
                </c:pt>
                <c:pt idx="129">
                  <c:v>13.734444050240791</c:v>
                </c:pt>
                <c:pt idx="130">
                  <c:v>12.536654229509105</c:v>
                </c:pt>
                <c:pt idx="131">
                  <c:v>12.159738795152125</c:v>
                </c:pt>
                <c:pt idx="132">
                  <c:v>11.355216751991268</c:v>
                </c:pt>
                <c:pt idx="133">
                  <c:v>10.578380242316921</c:v>
                </c:pt>
                <c:pt idx="134">
                  <c:v>10.096587060353837</c:v>
                </c:pt>
                <c:pt idx="135">
                  <c:v>9.4850908012204478</c:v>
                </c:pt>
                <c:pt idx="136">
                  <c:v>8.9319553873733071</c:v>
                </c:pt>
                <c:pt idx="137">
                  <c:v>8.4273260751495673</c:v>
                </c:pt>
                <c:pt idx="138">
                  <c:v>7.965222700150683</c:v>
                </c:pt>
                <c:pt idx="139">
                  <c:v>7.5352405006006222</c:v>
                </c:pt>
                <c:pt idx="140">
                  <c:v>7.311451649621981</c:v>
                </c:pt>
                <c:pt idx="141">
                  <c:v>6.9420748672563324</c:v>
                </c:pt>
                <c:pt idx="142">
                  <c:v>6.6197546747506575</c:v>
                </c:pt>
                <c:pt idx="143">
                  <c:v>6.292805555286332</c:v>
                </c:pt>
                <c:pt idx="144">
                  <c:v>5.9839288183391171</c:v>
                </c:pt>
                <c:pt idx="145">
                  <c:v>5.6840506272299605</c:v>
                </c:pt>
                <c:pt idx="146">
                  <c:v>5.3906888976029892</c:v>
                </c:pt>
                <c:pt idx="147">
                  <c:v>5.1062843477465529</c:v>
                </c:pt>
                <c:pt idx="148">
                  <c:v>4.8317682512496605</c:v>
                </c:pt>
                <c:pt idx="149">
                  <c:v>4.5843588823154011</c:v>
                </c:pt>
                <c:pt idx="150">
                  <c:v>4.3426059320677215</c:v>
                </c:pt>
                <c:pt idx="151">
                  <c:v>4.1509931466219667</c:v>
                </c:pt>
                <c:pt idx="152">
                  <c:v>5.427517355536172</c:v>
                </c:pt>
                <c:pt idx="153">
                  <c:v>5.167973805514074</c:v>
                </c:pt>
                <c:pt idx="154">
                  <c:v>4.9092953304244098</c:v>
                </c:pt>
                <c:pt idx="155">
                  <c:v>4.6649310696570589</c:v>
                </c:pt>
                <c:pt idx="156">
                  <c:v>4.4236135506829486</c:v>
                </c:pt>
                <c:pt idx="157">
                  <c:v>4.1881008202696215</c:v>
                </c:pt>
                <c:pt idx="158">
                  <c:v>3.9595557148949863</c:v>
                </c:pt>
                <c:pt idx="159">
                  <c:v>3.7356263780044165</c:v>
                </c:pt>
                <c:pt idx="160">
                  <c:v>3.5249746015658463</c:v>
                </c:pt>
                <c:pt idx="161">
                  <c:v>3.3248477042308422</c:v>
                </c:pt>
                <c:pt idx="162">
                  <c:v>3.1342834765112411</c:v>
                </c:pt>
                <c:pt idx="163">
                  <c:v>2.9588564028357069</c:v>
                </c:pt>
                <c:pt idx="164">
                  <c:v>2.7923604256882761</c:v>
                </c:pt>
                <c:pt idx="165">
                  <c:v>2.6365618235650055</c:v>
                </c:pt>
                <c:pt idx="166">
                  <c:v>2.4838871110830727</c:v>
                </c:pt>
                <c:pt idx="167">
                  <c:v>2.3367956631521372</c:v>
                </c:pt>
                <c:pt idx="168">
                  <c:v>2.196105729675184</c:v>
                </c:pt>
                <c:pt idx="169">
                  <c:v>2.062196512214399</c:v>
                </c:pt>
                <c:pt idx="170">
                  <c:v>1.9378130226760188</c:v>
                </c:pt>
                <c:pt idx="171">
                  <c:v>1.8271374588272116</c:v>
                </c:pt>
                <c:pt idx="172">
                  <c:v>1.7243535648506223</c:v>
                </c:pt>
                <c:pt idx="173">
                  <c:v>1.6273187582554067</c:v>
                </c:pt>
                <c:pt idx="174">
                  <c:v>1.5363678329228023</c:v>
                </c:pt>
                <c:pt idx="175">
                  <c:v>1.4493841346309884</c:v>
                </c:pt>
                <c:pt idx="176">
                  <c:v>1.3659463225830484</c:v>
                </c:pt>
                <c:pt idx="177">
                  <c:v>1.2867636150769217</c:v>
                </c:pt>
                <c:pt idx="178">
                  <c:v>1.2118681550073642</c:v>
                </c:pt>
                <c:pt idx="179">
                  <c:v>1.141542969408291</c:v>
                </c:pt>
                <c:pt idx="180">
                  <c:v>1.0754481509270784</c:v>
                </c:pt>
                <c:pt idx="181">
                  <c:v>1.0136544983899276</c:v>
                </c:pt>
                <c:pt idx="182">
                  <c:v>1.5574590137358226</c:v>
                </c:pt>
                <c:pt idx="183">
                  <c:v>1.4610524668091296</c:v>
                </c:pt>
                <c:pt idx="184">
                  <c:v>1.3713697017814965</c:v>
                </c:pt>
                <c:pt idx="185">
                  <c:v>1.2885753071030643</c:v>
                </c:pt>
                <c:pt idx="186">
                  <c:v>1.2116658025794367</c:v>
                </c:pt>
                <c:pt idx="187">
                  <c:v>1.1402987158506654</c:v>
                </c:pt>
                <c:pt idx="188">
                  <c:v>1.0748226415984643</c:v>
                </c:pt>
                <c:pt idx="189">
                  <c:v>1.0141224312854233</c:v>
                </c:pt>
                <c:pt idx="190">
                  <c:v>0.95798121559984184</c:v>
                </c:pt>
                <c:pt idx="191">
                  <c:v>0.90576425512414938</c:v>
                </c:pt>
                <c:pt idx="192">
                  <c:v>0.85724629720321732</c:v>
                </c:pt>
                <c:pt idx="193">
                  <c:v>0.81211719901770218</c:v>
                </c:pt>
                <c:pt idx="194">
                  <c:v>0.77020564187126339</c:v>
                </c:pt>
                <c:pt idx="195">
                  <c:v>0.73120601126214368</c:v>
                </c:pt>
                <c:pt idx="196">
                  <c:v>0.69487055014636445</c:v>
                </c:pt>
                <c:pt idx="197">
                  <c:v>0.66106705295845569</c:v>
                </c:pt>
                <c:pt idx="198">
                  <c:v>0.63260893790869188</c:v>
                </c:pt>
                <c:pt idx="199">
                  <c:v>0.605595967233025</c:v>
                </c:pt>
                <c:pt idx="200">
                  <c:v>0.58006118315994348</c:v>
                </c:pt>
                <c:pt idx="201">
                  <c:v>0.55557208537934066</c:v>
                </c:pt>
                <c:pt idx="202">
                  <c:v>0.5321790954227501</c:v>
                </c:pt>
                <c:pt idx="203">
                  <c:v>0.5099133913039462</c:v>
                </c:pt>
                <c:pt idx="204">
                  <c:v>0.48872743617922132</c:v>
                </c:pt>
                <c:pt idx="205">
                  <c:v>0.46858316019008656</c:v>
                </c:pt>
                <c:pt idx="206">
                  <c:v>0.44952822763225747</c:v>
                </c:pt>
                <c:pt idx="207">
                  <c:v>0.43141969274626918</c:v>
                </c:pt>
                <c:pt idx="208">
                  <c:v>0.41422236749083602</c:v>
                </c:pt>
                <c:pt idx="209">
                  <c:v>0.39791299464916047</c:v>
                </c:pt>
                <c:pt idx="210">
                  <c:v>0.38244608077887926</c:v>
                </c:pt>
                <c:pt idx="211">
                  <c:v>0.36777380659693354</c:v>
                </c:pt>
                <c:pt idx="212">
                  <c:v>0.35385474776423093</c:v>
                </c:pt>
                <c:pt idx="213">
                  <c:v>0.34064078062833331</c:v>
                </c:pt>
                <c:pt idx="214">
                  <c:v>0.32809578291805036</c:v>
                </c:pt>
                <c:pt idx="215">
                  <c:v>0.31618731202749878</c:v>
                </c:pt>
                <c:pt idx="216">
                  <c:v>0.30487081474403932</c:v>
                </c:pt>
                <c:pt idx="217">
                  <c:v>0.29411059831983888</c:v>
                </c:pt>
                <c:pt idx="218">
                  <c:v>0.28387451588378398</c:v>
                </c:pt>
                <c:pt idx="219">
                  <c:v>0.27413013935966057</c:v>
                </c:pt>
                <c:pt idx="220">
                  <c:v>0.26484760289403264</c:v>
                </c:pt>
                <c:pt idx="221">
                  <c:v>0.25600018731365992</c:v>
                </c:pt>
                <c:pt idx="222">
                  <c:v>0.24756260612579192</c:v>
                </c:pt>
                <c:pt idx="223">
                  <c:v>0.2395112943368749</c:v>
                </c:pt>
                <c:pt idx="224">
                  <c:v>0.23182408912237271</c:v>
                </c:pt>
                <c:pt idx="225">
                  <c:v>0.22448029075161377</c:v>
                </c:pt>
                <c:pt idx="226">
                  <c:v>0.21746053458844211</c:v>
                </c:pt>
                <c:pt idx="227">
                  <c:v>0.21074672118678253</c:v>
                </c:pt>
                <c:pt idx="228">
                  <c:v>0.20432193199784926</c:v>
                </c:pt>
                <c:pt idx="229">
                  <c:v>0.19817035830261556</c:v>
                </c:pt>
                <c:pt idx="230">
                  <c:v>0.19227720212281088</c:v>
                </c:pt>
                <c:pt idx="231">
                  <c:v>0.18662863064654742</c:v>
                </c:pt>
                <c:pt idx="232">
                  <c:v>0.18121169827029338</c:v>
                </c:pt>
                <c:pt idx="233">
                  <c:v>0.17601428187096615</c:v>
                </c:pt>
                <c:pt idx="234">
                  <c:v>0.17102502292121693</c:v>
                </c:pt>
                <c:pt idx="235">
                  <c:v>0.16623327206254754</c:v>
                </c:pt>
                <c:pt idx="236">
                  <c:v>0.16162904283926233</c:v>
                </c:pt>
                <c:pt idx="237">
                  <c:v>0.15720294982241681</c:v>
                </c:pt>
                <c:pt idx="238">
                  <c:v>0.15294618183591577</c:v>
                </c:pt>
                <c:pt idx="239">
                  <c:v>0.14885045555450244</c:v>
                </c:pt>
                <c:pt idx="240">
                  <c:v>0.14490797910934333</c:v>
                </c:pt>
                <c:pt idx="241">
                  <c:v>0.14111141784496728</c:v>
                </c:pt>
                <c:pt idx="242">
                  <c:v>0.13745386301917245</c:v>
                </c:pt>
                <c:pt idx="243">
                  <c:v>0.13392880283063036</c:v>
                </c:pt>
                <c:pt idx="244">
                  <c:v>0.13053009557237491</c:v>
                </c:pt>
                <c:pt idx="245">
                  <c:v>0.12725194557033681</c:v>
                </c:pt>
                <c:pt idx="246">
                  <c:v>0.1240888799293977</c:v>
                </c:pt>
                <c:pt idx="247">
                  <c:v>0.12103572748598521</c:v>
                </c:pt>
                <c:pt idx="248">
                  <c:v>0.11808759931663966</c:v>
                </c:pt>
                <c:pt idx="249">
                  <c:v>0.11523987067844894</c:v>
                </c:pt>
                <c:pt idx="250">
                  <c:v>0.11248816426496906</c:v>
                </c:pt>
                <c:pt idx="251">
                  <c:v>0.10982833467499309</c:v>
                </c:pt>
                <c:pt idx="252">
                  <c:v>0.10725645399373962</c:v>
                </c:pt>
                <c:pt idx="253">
                  <c:v>0.10476879839944944</c:v>
                </c:pt>
                <c:pt idx="254">
                  <c:v>0.10236183571365633</c:v>
                </c:pt>
                <c:pt idx="255">
                  <c:v>0.10003221382076241</c:v>
                </c:pt>
                <c:pt idx="256">
                  <c:v>9.7776749889428E-2</c:v>
                </c:pt>
                <c:pt idx="257">
                  <c:v>9.5592420330802369E-2</c:v>
                </c:pt>
                <c:pt idx="258">
                  <c:v>9.3476351442706829E-2</c:v>
                </c:pt>
                <c:pt idx="259">
                  <c:v>9.1425810681143957E-2</c:v>
                </c:pt>
                <c:pt idx="260">
                  <c:v>8.9438198515035927E-2</c:v>
                </c:pt>
                <c:pt idx="261">
                  <c:v>8.7511040819749725E-2</c:v>
                </c:pt>
                <c:pt idx="262">
                  <c:v>8.5641981768960748E-2</c:v>
                </c:pt>
                <c:pt idx="263">
                  <c:v>8.382877718886253E-2</c:v>
                </c:pt>
                <c:pt idx="264">
                  <c:v>8.2069288340108584E-2</c:v>
                </c:pt>
                <c:pt idx="265">
                  <c:v>8.0361476096909371E-2</c:v>
                </c:pt>
                <c:pt idx="266">
                  <c:v>7.8703395494649026E-2</c:v>
                </c:pt>
                <c:pt idx="267">
                  <c:v>7.709319061958067E-2</c:v>
                </c:pt>
                <c:pt idx="268">
                  <c:v>7.5529089816919665E-2</c:v>
                </c:pt>
                <c:pt idx="269">
                  <c:v>7.4009401194429489E-2</c:v>
                </c:pt>
                <c:pt idx="270">
                  <c:v>7.2532508401296769E-2</c:v>
                </c:pt>
                <c:pt idx="271">
                  <c:v>7.1096866663242428E-2</c:v>
                </c:pt>
                <c:pt idx="272">
                  <c:v>6.9700999056354337E-2</c:v>
                </c:pt>
                <c:pt idx="273">
                  <c:v>6.8343493003450426E-2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6.3203677279708229E-2</c:v>
                </c:pt>
                <c:pt idx="336">
                  <c:v>0.19058408150257874</c:v>
                </c:pt>
                <c:pt idx="337">
                  <c:v>0.25403976584163113</c:v>
                </c:pt>
                <c:pt idx="338">
                  <c:v>0.3160638565911762</c:v>
                </c:pt>
                <c:pt idx="339">
                  <c:v>0.37357369072525687</c:v>
                </c:pt>
                <c:pt idx="340">
                  <c:v>0.43339859153211308</c:v>
                </c:pt>
                <c:pt idx="341">
                  <c:v>0.53717174364498843</c:v>
                </c:pt>
                <c:pt idx="342">
                  <c:v>1.4460474246770143</c:v>
                </c:pt>
                <c:pt idx="343">
                  <c:v>2.144265779893721</c:v>
                </c:pt>
                <c:pt idx="344">
                  <c:v>2.2317457936819221</c:v>
                </c:pt>
                <c:pt idx="345">
                  <c:v>2.2832802584192131</c:v>
                </c:pt>
                <c:pt idx="346">
                  <c:v>2.3028116316839906</c:v>
                </c:pt>
                <c:pt idx="347">
                  <c:v>2.2970220099627583</c:v>
                </c:pt>
                <c:pt idx="348">
                  <c:v>2.2805646335317005</c:v>
                </c:pt>
                <c:pt idx="349">
                  <c:v>2.2546899967618947</c:v>
                </c:pt>
                <c:pt idx="350">
                  <c:v>2.4403325306948158</c:v>
                </c:pt>
                <c:pt idx="351">
                  <c:v>2.8254084799106773</c:v>
                </c:pt>
                <c:pt idx="352">
                  <c:v>2.8261232855821219</c:v>
                </c:pt>
                <c:pt idx="353">
                  <c:v>2.9071700939871885</c:v>
                </c:pt>
                <c:pt idx="354">
                  <c:v>2.9120997286873695</c:v>
                </c:pt>
                <c:pt idx="355">
                  <c:v>3.2543641682861861</c:v>
                </c:pt>
                <c:pt idx="356">
                  <c:v>4.1388669479592624</c:v>
                </c:pt>
                <c:pt idx="357">
                  <c:v>8.036905783950516</c:v>
                </c:pt>
                <c:pt idx="358">
                  <c:v>7.71846472183244</c:v>
                </c:pt>
                <c:pt idx="359">
                  <c:v>9.2917794198383703</c:v>
                </c:pt>
                <c:pt idx="360">
                  <c:v>12.808205867886786</c:v>
                </c:pt>
                <c:pt idx="361">
                  <c:v>11.303178975288745</c:v>
                </c:pt>
                <c:pt idx="362">
                  <c:v>10.176387815615767</c:v>
                </c:pt>
                <c:pt idx="363">
                  <c:v>9.3594299325421524</c:v>
                </c:pt>
                <c:pt idx="364">
                  <c:v>8.6678275560349451</c:v>
                </c:pt>
                <c:pt idx="365">
                  <c:v>8.0639117206510296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C4-49D6-918B-C3CA5F6A7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795759"/>
        <c:axId val="1825793263"/>
      </c:scatterChart>
      <c:valAx>
        <c:axId val="1825795759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3263"/>
        <c:crosses val="autoZero"/>
        <c:crossBetween val="midCat"/>
      </c:valAx>
      <c:valAx>
        <c:axId val="182579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795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6</xdr:row>
          <xdr:rowOff>30480</xdr:rowOff>
        </xdr:from>
        <xdr:to>
          <xdr:col>2</xdr:col>
          <xdr:colOff>1714500</xdr:colOff>
          <xdr:row>8</xdr:row>
          <xdr:rowOff>175260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CRIAÇÃO DA(S) PLANILHA(S) DO CAWM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6</xdr:row>
          <xdr:rowOff>30480</xdr:rowOff>
        </xdr:from>
        <xdr:to>
          <xdr:col>1</xdr:col>
          <xdr:colOff>1943100</xdr:colOff>
          <xdr:row>8</xdr:row>
          <xdr:rowOff>175260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DADOS DE SIMULAÇÃO E PLANILHA(S)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6</xdr:row>
          <xdr:rowOff>30480</xdr:rowOff>
        </xdr:from>
        <xdr:to>
          <xdr:col>4</xdr:col>
          <xdr:colOff>1706880</xdr:colOff>
          <xdr:row>8</xdr:row>
          <xdr:rowOff>175260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CALIBRAÇÃO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6</xdr:row>
          <xdr:rowOff>30480</xdr:rowOff>
        </xdr:from>
        <xdr:to>
          <xdr:col>3</xdr:col>
          <xdr:colOff>1714500</xdr:colOff>
          <xdr:row>8</xdr:row>
          <xdr:rowOff>175260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AJUSTAR PERÍODOS DE 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CALIBRAÇÃO E VERIFICAÇÃO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7</xdr:col>
      <xdr:colOff>0</xdr:colOff>
      <xdr:row>45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17</xdr:col>
      <xdr:colOff>0</xdr:colOff>
      <xdr:row>45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17</xdr:col>
      <xdr:colOff>0</xdr:colOff>
      <xdr:row>24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24</xdr:col>
      <xdr:colOff>0</xdr:colOff>
      <xdr:row>24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24</xdr:row>
      <xdr:rowOff>0</xdr:rowOff>
    </xdr:from>
    <xdr:to>
      <xdr:col>24</xdr:col>
      <xdr:colOff>0</xdr:colOff>
      <xdr:row>45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i.org/10.1590/2318-0331.25202019010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Principal"/>
  <dimension ref="A1:N122"/>
  <sheetViews>
    <sheetView zoomScaleNormal="100" workbookViewId="0">
      <pane ySplit="9" topLeftCell="A10" activePane="bottomLeft" state="frozen"/>
      <selection pane="bottomLeft" activeCell="E57" sqref="E57"/>
    </sheetView>
  </sheetViews>
  <sheetFormatPr defaultRowHeight="14.4" x14ac:dyDescent="0.3"/>
  <cols>
    <col min="1" max="1" width="71.44140625" customWidth="1"/>
    <col min="2" max="7" width="25.33203125" customWidth="1"/>
    <col min="8" max="14" width="24.6640625" bestFit="1" customWidth="1"/>
    <col min="44" max="45" width="10.5546875" bestFit="1" customWidth="1"/>
  </cols>
  <sheetData>
    <row r="1" spans="1:2" x14ac:dyDescent="0.3">
      <c r="A1" s="17" t="s">
        <v>71</v>
      </c>
      <c r="B1" s="18"/>
    </row>
    <row r="3" spans="1:2" x14ac:dyDescent="0.3">
      <c r="A3" s="6" t="s">
        <v>3</v>
      </c>
    </row>
    <row r="4" spans="1:2" x14ac:dyDescent="0.3">
      <c r="A4" s="6" t="s">
        <v>76</v>
      </c>
    </row>
    <row r="5" spans="1:2" x14ac:dyDescent="0.3">
      <c r="A5" s="6" t="s">
        <v>11</v>
      </c>
    </row>
    <row r="6" spans="1:2" x14ac:dyDescent="0.3">
      <c r="A6" s="7" t="s">
        <v>4</v>
      </c>
    </row>
    <row r="8" spans="1:2" x14ac:dyDescent="0.3">
      <c r="A8" s="3" t="s">
        <v>2</v>
      </c>
    </row>
    <row r="9" spans="1:2" x14ac:dyDescent="0.3">
      <c r="A9" s="20" t="s">
        <v>80</v>
      </c>
    </row>
    <row r="11" spans="1:2" x14ac:dyDescent="0.3">
      <c r="A11" s="4" t="s">
        <v>0</v>
      </c>
    </row>
    <row r="12" spans="1:2" x14ac:dyDescent="0.3">
      <c r="A12" t="s">
        <v>1</v>
      </c>
      <c r="B12" s="2" t="s">
        <v>113</v>
      </c>
    </row>
    <row r="13" spans="1:2" x14ac:dyDescent="0.3">
      <c r="A13" t="s">
        <v>5</v>
      </c>
      <c r="B13" s="27">
        <v>3516.0740256679601</v>
      </c>
    </row>
    <row r="14" spans="1:2" x14ac:dyDescent="0.3">
      <c r="A14" t="s">
        <v>6</v>
      </c>
      <c r="B14" s="15"/>
    </row>
    <row r="15" spans="1:2" x14ac:dyDescent="0.3">
      <c r="A15" t="s">
        <v>70</v>
      </c>
      <c r="B15" s="15"/>
    </row>
    <row r="16" spans="1:2" x14ac:dyDescent="0.3">
      <c r="A16" t="s">
        <v>36</v>
      </c>
      <c r="B16" s="2"/>
    </row>
    <row r="17" spans="1:2" x14ac:dyDescent="0.3">
      <c r="A17" t="s">
        <v>7</v>
      </c>
      <c r="B17" s="2"/>
    </row>
    <row r="18" spans="1:2" x14ac:dyDescent="0.3">
      <c r="A18" t="s">
        <v>65</v>
      </c>
      <c r="B18" s="2" t="s">
        <v>66</v>
      </c>
    </row>
    <row r="19" spans="1:2" x14ac:dyDescent="0.3">
      <c r="A19" t="s">
        <v>21</v>
      </c>
      <c r="B19" s="2" t="s">
        <v>94</v>
      </c>
    </row>
    <row r="20" spans="1:2" x14ac:dyDescent="0.3">
      <c r="A20" t="s">
        <v>37</v>
      </c>
      <c r="B20" s="2" t="s">
        <v>79</v>
      </c>
    </row>
    <row r="21" spans="1:2" x14ac:dyDescent="0.3">
      <c r="A21" t="s">
        <v>54</v>
      </c>
      <c r="B21" s="10">
        <v>0.4</v>
      </c>
    </row>
    <row r="22" spans="1:2" x14ac:dyDescent="0.3">
      <c r="A22" t="s">
        <v>51</v>
      </c>
      <c r="B22" s="10" t="s">
        <v>95</v>
      </c>
    </row>
    <row r="23" spans="1:2" x14ac:dyDescent="0.3">
      <c r="A23" t="s">
        <v>53</v>
      </c>
      <c r="B23" s="10" t="s">
        <v>96</v>
      </c>
    </row>
    <row r="24" spans="1:2" x14ac:dyDescent="0.3">
      <c r="A24" t="s">
        <v>52</v>
      </c>
      <c r="B24" s="13"/>
    </row>
    <row r="26" spans="1:2" x14ac:dyDescent="0.3">
      <c r="A26" s="4" t="s">
        <v>12</v>
      </c>
    </row>
    <row r="27" spans="1:2" x14ac:dyDescent="0.3">
      <c r="A27" t="s">
        <v>63</v>
      </c>
      <c r="B27" s="16"/>
    </row>
    <row r="28" spans="1:2" x14ac:dyDescent="0.3">
      <c r="A28" t="s">
        <v>64</v>
      </c>
      <c r="B28" s="16"/>
    </row>
    <row r="29" spans="1:2" x14ac:dyDescent="0.3">
      <c r="A29" t="s">
        <v>16</v>
      </c>
      <c r="B29" s="11" t="s">
        <v>110</v>
      </c>
    </row>
    <row r="30" spans="1:2" x14ac:dyDescent="0.3">
      <c r="A30" t="s">
        <v>13</v>
      </c>
      <c r="B30" s="11" t="s">
        <v>111</v>
      </c>
    </row>
    <row r="31" spans="1:2" x14ac:dyDescent="0.3">
      <c r="A31" t="s">
        <v>14</v>
      </c>
      <c r="B31" s="11" t="s">
        <v>112</v>
      </c>
    </row>
    <row r="32" spans="1:2" x14ac:dyDescent="0.3">
      <c r="A32" t="s">
        <v>15</v>
      </c>
      <c r="B32" s="11" t="s">
        <v>109</v>
      </c>
    </row>
    <row r="33" spans="1:3" x14ac:dyDescent="0.3">
      <c r="A33" t="s">
        <v>69</v>
      </c>
      <c r="B33" s="2">
        <v>1</v>
      </c>
    </row>
    <row r="34" spans="1:3" x14ac:dyDescent="0.3">
      <c r="A34" t="s">
        <v>39</v>
      </c>
      <c r="B34" s="8" t="s">
        <v>97</v>
      </c>
    </row>
    <row r="35" spans="1:3" x14ac:dyDescent="0.3">
      <c r="A35" t="s">
        <v>38</v>
      </c>
      <c r="B35" s="2">
        <v>1</v>
      </c>
    </row>
    <row r="36" spans="1:3" x14ac:dyDescent="0.3">
      <c r="A36" t="s">
        <v>41</v>
      </c>
      <c r="B36" s="9">
        <f>0.5/($B$35/2)^$B$37</f>
        <v>1.4142135623730949</v>
      </c>
    </row>
    <row r="37" spans="1:3" x14ac:dyDescent="0.3">
      <c r="A37" t="s">
        <v>40</v>
      </c>
      <c r="B37" s="2">
        <v>1.5</v>
      </c>
    </row>
    <row r="38" spans="1:3" ht="16.8" x14ac:dyDescent="0.35">
      <c r="A38" s="1" t="s">
        <v>42</v>
      </c>
    </row>
    <row r="39" spans="1:3" x14ac:dyDescent="0.3">
      <c r="A39" s="1" t="s">
        <v>43</v>
      </c>
    </row>
    <row r="40" spans="1:3" x14ac:dyDescent="0.3">
      <c r="A40" s="1" t="s">
        <v>44</v>
      </c>
    </row>
    <row r="41" spans="1:3" x14ac:dyDescent="0.3">
      <c r="A41" s="1"/>
    </row>
    <row r="42" spans="1:3" x14ac:dyDescent="0.3">
      <c r="A42" s="24" t="s">
        <v>88</v>
      </c>
      <c r="B42" s="8" t="s">
        <v>97</v>
      </c>
    </row>
    <row r="43" spans="1:3" x14ac:dyDescent="0.3">
      <c r="A43" s="25" t="s">
        <v>89</v>
      </c>
      <c r="B43" s="25"/>
    </row>
    <row r="44" spans="1:3" x14ac:dyDescent="0.3">
      <c r="A44" s="25" t="s">
        <v>90</v>
      </c>
      <c r="B44" s="25"/>
      <c r="C44" s="1"/>
    </row>
    <row r="45" spans="1:3" x14ac:dyDescent="0.3">
      <c r="A45" s="25" t="s">
        <v>91</v>
      </c>
      <c r="B45" s="25" t="e">
        <f>B44*B13/B43</f>
        <v>#DIV/0!</v>
      </c>
    </row>
    <row r="47" spans="1:3" x14ac:dyDescent="0.3">
      <c r="A47" s="4" t="s">
        <v>9</v>
      </c>
    </row>
    <row r="48" spans="1:3" x14ac:dyDescent="0.3">
      <c r="A48" s="5" t="s">
        <v>8</v>
      </c>
      <c r="B48">
        <v>86400</v>
      </c>
    </row>
    <row r="49" spans="1:14" x14ac:dyDescent="0.3">
      <c r="A49" t="s">
        <v>83</v>
      </c>
      <c r="B49" s="23" t="s">
        <v>87</v>
      </c>
      <c r="C49" s="1"/>
    </row>
    <row r="50" spans="1:14" x14ac:dyDescent="0.3">
      <c r="A50" t="s">
        <v>72</v>
      </c>
      <c r="B50" s="23">
        <f>IF(B49="Área da bacia",IF($B$13&gt;60000,0.0028,IF($B$13&gt;6000,34.343*$B$13^-0.853,IF($B$13&lt;=6000,0.3745*$B$13^-0.489+0.0146))),B48/B17*(1000^2*B13^2/B16^2/B14^5)^(1/3)*B15^0.5)</f>
        <v>2.1509226899600973E-2</v>
      </c>
    </row>
    <row r="51" spans="1:14" x14ac:dyDescent="0.3">
      <c r="A51" t="s">
        <v>60</v>
      </c>
      <c r="B51" s="20">
        <v>1.0097179298624881</v>
      </c>
      <c r="C51">
        <v>1.0448945788123138</v>
      </c>
      <c r="D51">
        <v>1.0097179298624881</v>
      </c>
      <c r="E51">
        <v>1.0097179298624881</v>
      </c>
      <c r="F51">
        <v>1.0081838722569383</v>
      </c>
      <c r="G51">
        <v>1.0405500685710578</v>
      </c>
      <c r="H51">
        <v>1.0018561567327733</v>
      </c>
      <c r="I51">
        <v>1.0269192924179813</v>
      </c>
      <c r="J51">
        <v>1.0378896596173754</v>
      </c>
      <c r="K51">
        <v>1.0336211229545558</v>
      </c>
      <c r="L51">
        <v>1.0331501456177414</v>
      </c>
      <c r="M51">
        <v>1.0260308465842158</v>
      </c>
      <c r="N51">
        <v>1.0054551378487511</v>
      </c>
    </row>
    <row r="52" spans="1:14" x14ac:dyDescent="0.3">
      <c r="A52" t="s">
        <v>10</v>
      </c>
      <c r="B52" s="20">
        <v>10</v>
      </c>
      <c r="C52">
        <v>10</v>
      </c>
      <c r="D52">
        <v>10</v>
      </c>
      <c r="E52">
        <v>10</v>
      </c>
      <c r="F52">
        <v>10</v>
      </c>
      <c r="G52">
        <v>10</v>
      </c>
      <c r="H52">
        <v>10</v>
      </c>
      <c r="I52">
        <v>10</v>
      </c>
      <c r="J52">
        <v>10</v>
      </c>
      <c r="K52">
        <v>10</v>
      </c>
      <c r="L52">
        <v>5.3911725150160743</v>
      </c>
      <c r="M52">
        <v>6.0944199193560369</v>
      </c>
      <c r="N52">
        <v>10</v>
      </c>
    </row>
    <row r="53" spans="1:14" x14ac:dyDescent="0.3">
      <c r="A53" t="s">
        <v>82</v>
      </c>
      <c r="B53" s="2">
        <v>0</v>
      </c>
    </row>
    <row r="54" spans="1:14" ht="15.6" x14ac:dyDescent="0.35">
      <c r="A54" t="s">
        <v>61</v>
      </c>
      <c r="B54">
        <f>IFERROR(IF(B42="Sim",(B72-B45-B73)/(B72-B73),(C72-C71-C73)/(C72-C73)),0)</f>
        <v>0.68848295301607154</v>
      </c>
    </row>
    <row r="55" spans="1:14" x14ac:dyDescent="0.3">
      <c r="A55" t="s">
        <v>59</v>
      </c>
      <c r="B55">
        <f>5/3</f>
        <v>1.6666666666666667</v>
      </c>
    </row>
    <row r="56" spans="1:14" x14ac:dyDescent="0.3">
      <c r="A56" t="s">
        <v>62</v>
      </c>
      <c r="B56" s="2">
        <v>177</v>
      </c>
    </row>
    <row r="58" spans="1:14" x14ac:dyDescent="0.3">
      <c r="A58" s="4" t="s">
        <v>32</v>
      </c>
    </row>
    <row r="59" spans="1:14" x14ac:dyDescent="0.3">
      <c r="A59" t="s">
        <v>33</v>
      </c>
      <c r="B59" s="15">
        <v>0</v>
      </c>
    </row>
    <row r="60" spans="1:14" x14ac:dyDescent="0.3">
      <c r="A60" t="s">
        <v>34</v>
      </c>
      <c r="B60" s="15">
        <v>0</v>
      </c>
    </row>
    <row r="61" spans="1:14" x14ac:dyDescent="0.3">
      <c r="A61" t="s">
        <v>73</v>
      </c>
      <c r="B61" s="15">
        <v>0</v>
      </c>
    </row>
    <row r="62" spans="1:14" x14ac:dyDescent="0.3">
      <c r="A62" t="s">
        <v>35</v>
      </c>
      <c r="B62" s="15">
        <v>0</v>
      </c>
    </row>
    <row r="64" spans="1:14" x14ac:dyDescent="0.3">
      <c r="A64" s="4" t="s">
        <v>85</v>
      </c>
      <c r="C64" s="1"/>
    </row>
    <row r="65" spans="1:14" x14ac:dyDescent="0.3">
      <c r="A65" t="s">
        <v>84</v>
      </c>
      <c r="B65" s="14">
        <v>9.2300009812989869E-3</v>
      </c>
      <c r="C65" s="48">
        <v>4.1564802580887272E-3</v>
      </c>
      <c r="D65" s="21">
        <v>7.9862370243648454E-3</v>
      </c>
      <c r="E65" s="21">
        <v>9.2300009812989869E-3</v>
      </c>
      <c r="F65">
        <v>8.8053791573213993E-3</v>
      </c>
      <c r="G65">
        <v>4.6265530240976391E-3</v>
      </c>
      <c r="H65">
        <v>9.0511623938535433E-3</v>
      </c>
      <c r="I65">
        <v>5.3384326209100297E-3</v>
      </c>
      <c r="J65">
        <v>5.174005929838469E-3</v>
      </c>
      <c r="K65">
        <v>7.0943611058598048E-3</v>
      </c>
      <c r="L65">
        <v>6.6133589490072623E-3</v>
      </c>
      <c r="M65">
        <v>6.9455952477615731E-3</v>
      </c>
      <c r="N65">
        <v>7.7466033707197105E-3</v>
      </c>
    </row>
    <row r="66" spans="1:14" x14ac:dyDescent="0.3">
      <c r="A66" t="s">
        <v>86</v>
      </c>
      <c r="B66" s="15"/>
      <c r="C66" s="1"/>
      <c r="D66" s="22"/>
      <c r="E66" s="22"/>
    </row>
    <row r="68" spans="1:14" x14ac:dyDescent="0.3">
      <c r="A68" s="4" t="s">
        <v>31</v>
      </c>
      <c r="B68" s="26" t="s">
        <v>93</v>
      </c>
    </row>
    <row r="69" spans="1:14" x14ac:dyDescent="0.3">
      <c r="A69" t="s">
        <v>22</v>
      </c>
      <c r="B69" s="12">
        <f>SUM(CAWM!$D$3:$D$2558)</f>
        <v>12263.115000000156</v>
      </c>
    </row>
    <row r="70" spans="1:14" x14ac:dyDescent="0.3">
      <c r="A70" t="s">
        <v>23</v>
      </c>
      <c r="B70" s="12">
        <f>$B$72-$B$71</f>
        <v>5059.9439675171407</v>
      </c>
      <c r="C70" s="26" t="s">
        <v>92</v>
      </c>
    </row>
    <row r="71" spans="1:14" x14ac:dyDescent="0.3">
      <c r="A71" t="s">
        <v>24</v>
      </c>
      <c r="B71" s="12">
        <f>1000*((SUM(CAWM!$C$3:$C$2558)*24*60*60)/($B$13*1000000))</f>
        <v>273.0970324828628</v>
      </c>
      <c r="C71">
        <f>1000*((SUM(CAWM!$C$3:$C$644)*24*60*60)/($B$13*1000000))</f>
        <v>185.54699862329053</v>
      </c>
      <c r="D71" s="1"/>
    </row>
    <row r="72" spans="1:14" x14ac:dyDescent="0.3">
      <c r="A72" t="s">
        <v>25</v>
      </c>
      <c r="B72" s="12">
        <f>SUM(CAWM!$B$3:$B$2558)</f>
        <v>5333.0410000000038</v>
      </c>
      <c r="C72">
        <f>SUM(CAWM!$B$3:$B$644)</f>
        <v>2090.6330000000034</v>
      </c>
      <c r="D72" s="12"/>
    </row>
    <row r="73" spans="1:14" x14ac:dyDescent="0.3">
      <c r="A73" t="s">
        <v>26</v>
      </c>
      <c r="B73" s="12">
        <f>SUM(CAWM!$E$3:$E$2558)+SUM(CAWM!$J$3:$J$2558)</f>
        <v>4430.7397543934821</v>
      </c>
      <c r="C73">
        <f>SUM(CAWM!$E$3:$E$644)+SUM(CAWM!$J$3:$J$644)</f>
        <v>1495.0090994149957</v>
      </c>
      <c r="D73" s="12"/>
    </row>
    <row r="74" spans="1:14" x14ac:dyDescent="0.3">
      <c r="A74" t="s">
        <v>27</v>
      </c>
      <c r="B74" s="12">
        <f>SUM(CAWM!$L$3:$L$2558)-$B$79</f>
        <v>276.33590051818521</v>
      </c>
    </row>
    <row r="75" spans="1:14" x14ac:dyDescent="0.3">
      <c r="A75" t="s">
        <v>28</v>
      </c>
      <c r="B75" s="12">
        <f>CAWM!$H$3+CAWM!$T$3</f>
        <v>0</v>
      </c>
    </row>
    <row r="76" spans="1:14" x14ac:dyDescent="0.3">
      <c r="A76" t="s">
        <v>29</v>
      </c>
      <c r="B76" s="12">
        <f>CAWM!$Q$2558+CAWM!$T$2558</f>
        <v>3.4160640606805091E-16</v>
      </c>
    </row>
    <row r="77" spans="1:14" x14ac:dyDescent="0.3">
      <c r="A77" t="s">
        <v>74</v>
      </c>
      <c r="B77" s="12">
        <f>CAWM!$I$3</f>
        <v>4.7956330809206804E-4</v>
      </c>
    </row>
    <row r="78" spans="1:14" x14ac:dyDescent="0.3">
      <c r="A78" t="s">
        <v>75</v>
      </c>
      <c r="B78" s="12">
        <f>CAWM!$I$2558</f>
        <v>0.12171440617035673</v>
      </c>
    </row>
    <row r="79" spans="1:14" x14ac:dyDescent="0.3">
      <c r="A79" t="s">
        <v>30</v>
      </c>
      <c r="B79" s="12">
        <f>SUM(CAWM!$P$3:$P$2558)</f>
        <v>625.8442736581768</v>
      </c>
    </row>
    <row r="80" spans="1:14" x14ac:dyDescent="0.3">
      <c r="A80" t="s">
        <v>55</v>
      </c>
      <c r="B80" s="12">
        <f>$B$72+$B$75+$B$77-$B$73-$B$74-$B$76-$B$78-$B$79</f>
        <v>-1.6341270213615644E-4</v>
      </c>
    </row>
    <row r="81" spans="1:14" x14ac:dyDescent="0.3">
      <c r="C81" s="31" t="s">
        <v>100</v>
      </c>
      <c r="D81" s="31" t="s">
        <v>100</v>
      </c>
      <c r="E81" s="71" t="s">
        <v>101</v>
      </c>
      <c r="F81" s="32" t="s">
        <v>101</v>
      </c>
      <c r="G81" s="36" t="s">
        <v>102</v>
      </c>
      <c r="H81" s="36" t="s">
        <v>102</v>
      </c>
      <c r="I81" s="40" t="s">
        <v>103</v>
      </c>
      <c r="J81" s="44" t="s">
        <v>104</v>
      </c>
      <c r="K81" s="31" t="s">
        <v>105</v>
      </c>
      <c r="L81" s="32" t="s">
        <v>106</v>
      </c>
      <c r="M81" s="36" t="s">
        <v>107</v>
      </c>
      <c r="N81" s="40" t="s">
        <v>108</v>
      </c>
    </row>
    <row r="82" spans="1:14" x14ac:dyDescent="0.3">
      <c r="A82" s="4" t="s">
        <v>56</v>
      </c>
      <c r="B82" t="s">
        <v>81</v>
      </c>
      <c r="C82" s="31" t="s">
        <v>98</v>
      </c>
      <c r="D82" s="31" t="s">
        <v>99</v>
      </c>
      <c r="E82" s="71" t="s">
        <v>98</v>
      </c>
      <c r="F82" s="32" t="s">
        <v>99</v>
      </c>
      <c r="G82" s="36" t="s">
        <v>98</v>
      </c>
      <c r="H82" s="36" t="s">
        <v>99</v>
      </c>
      <c r="I82" s="40" t="s">
        <v>98</v>
      </c>
      <c r="J82" s="44" t="s">
        <v>98</v>
      </c>
      <c r="K82" s="31" t="s">
        <v>98</v>
      </c>
      <c r="L82" s="32" t="s">
        <v>98</v>
      </c>
      <c r="M82" s="36" t="s">
        <v>98</v>
      </c>
      <c r="N82" s="40" t="s">
        <v>98</v>
      </c>
    </row>
    <row r="83" spans="1:14" x14ac:dyDescent="0.3">
      <c r="A83" t="s">
        <v>46</v>
      </c>
      <c r="B83" s="19">
        <f>CAWM!$AP$3</f>
        <v>31048</v>
      </c>
      <c r="C83" s="28">
        <v>31048</v>
      </c>
      <c r="D83" s="28">
        <v>31048</v>
      </c>
      <c r="E83" s="72">
        <v>31048</v>
      </c>
      <c r="F83" s="33">
        <v>31048</v>
      </c>
      <c r="G83" s="37">
        <v>31048</v>
      </c>
      <c r="H83" s="37">
        <v>31048</v>
      </c>
      <c r="I83" s="41">
        <v>31048</v>
      </c>
      <c r="J83" s="45">
        <v>31048</v>
      </c>
      <c r="K83" s="28">
        <v>31048</v>
      </c>
      <c r="L83" s="33">
        <v>31048</v>
      </c>
      <c r="M83" s="37">
        <v>31048</v>
      </c>
      <c r="N83" s="41">
        <v>31048</v>
      </c>
    </row>
    <row r="84" spans="1:14" x14ac:dyDescent="0.3">
      <c r="A84" t="s">
        <v>47</v>
      </c>
      <c r="B84" s="19">
        <f>CAWM!$AP$1070</f>
        <v>33358</v>
      </c>
      <c r="C84" s="28">
        <v>33358</v>
      </c>
      <c r="D84" s="28">
        <v>33358</v>
      </c>
      <c r="E84" s="72">
        <v>33358</v>
      </c>
      <c r="F84" s="33">
        <v>33358</v>
      </c>
      <c r="G84" s="37">
        <v>33358</v>
      </c>
      <c r="H84" s="37">
        <v>33358</v>
      </c>
      <c r="I84" s="41">
        <v>33358</v>
      </c>
      <c r="J84" s="45">
        <v>33358</v>
      </c>
      <c r="K84" s="28">
        <v>33358</v>
      </c>
      <c r="L84" s="33">
        <v>33358</v>
      </c>
      <c r="M84" s="37">
        <v>33358</v>
      </c>
      <c r="N84" s="41">
        <v>33358</v>
      </c>
    </row>
    <row r="85" spans="1:14" x14ac:dyDescent="0.3">
      <c r="A85" t="s">
        <v>77</v>
      </c>
      <c r="B85" s="12">
        <f>AVERAGE(CAWM!$AS$3:$AS$1070)</f>
        <v>10.406147940074831</v>
      </c>
      <c r="C85" s="29">
        <v>10.406147940074831</v>
      </c>
      <c r="D85" s="29">
        <v>10.406147940074831</v>
      </c>
      <c r="E85" s="73">
        <v>10.406147940074831</v>
      </c>
      <c r="F85" s="34">
        <v>10.406147940074831</v>
      </c>
      <c r="G85" s="38">
        <v>10.406147940074831</v>
      </c>
      <c r="H85" s="38">
        <v>10.406147940074831</v>
      </c>
      <c r="I85" s="42">
        <v>10.406147940074831</v>
      </c>
      <c r="J85" s="46">
        <v>10.406147940074831</v>
      </c>
      <c r="K85" s="29">
        <v>10.406147940074831</v>
      </c>
      <c r="L85" s="34">
        <v>10.406147940074831</v>
      </c>
      <c r="M85" s="38">
        <v>10.406147940074831</v>
      </c>
      <c r="N85" s="42">
        <v>10.406147940074831</v>
      </c>
    </row>
    <row r="86" spans="1:14" x14ac:dyDescent="0.3">
      <c r="A86" t="s">
        <v>78</v>
      </c>
      <c r="B86" s="12">
        <f>AVERAGE(CAWM!$AT$3:$AT$1070)</f>
        <v>10.219384898991887</v>
      </c>
      <c r="C86" s="29">
        <v>8.878498744480007</v>
      </c>
      <c r="D86" s="29">
        <v>10.995100524540613</v>
      </c>
      <c r="E86" s="73">
        <v>10.219384898991887</v>
      </c>
      <c r="F86" s="34">
        <v>11.220698521720474</v>
      </c>
      <c r="G86" s="38">
        <v>8.906271727104512</v>
      </c>
      <c r="H86" s="38">
        <v>11.275712608431565</v>
      </c>
      <c r="I86" s="42">
        <v>8.5822047964264385</v>
      </c>
      <c r="J86" s="46">
        <v>8.9911673927192162</v>
      </c>
      <c r="K86" s="29">
        <v>9.5969754770604627</v>
      </c>
      <c r="L86" s="34">
        <v>9.8759353676130459</v>
      </c>
      <c r="M86" s="38">
        <v>9.554481596479663</v>
      </c>
      <c r="N86" s="42">
        <v>8.5419763038401779</v>
      </c>
    </row>
    <row r="87" spans="1:14" x14ac:dyDescent="0.3">
      <c r="A87" t="s">
        <v>19</v>
      </c>
      <c r="B87" s="12">
        <f t="array" ref="B87">1-SUMSQ(CAWM!$AZ$3:$AZ$1070)/SUMSQ(CAWM!$AS$3:$AS$1070-$B$85)</f>
        <v>0.65285503799414368</v>
      </c>
      <c r="C87" s="29">
        <v>0.64968882361827718</v>
      </c>
      <c r="D87" s="29">
        <v>0.56144525761055375</v>
      </c>
      <c r="E87" s="73">
        <v>0.65285503799414368</v>
      </c>
      <c r="F87" s="34">
        <v>0.56392279581577376</v>
      </c>
      <c r="G87" s="38">
        <v>0.65075964889963123</v>
      </c>
      <c r="H87" s="38">
        <v>0.57073446975261455</v>
      </c>
      <c r="I87" s="42">
        <v>0.6514200798679699</v>
      </c>
      <c r="J87" s="46">
        <v>0.65162606476209262</v>
      </c>
      <c r="K87" s="29">
        <v>0.65430044617880623</v>
      </c>
      <c r="L87" s="34">
        <v>0.65184010750343679</v>
      </c>
      <c r="M87" s="38">
        <v>0.65374819182912514</v>
      </c>
      <c r="N87" s="42">
        <v>0.65545745096766128</v>
      </c>
    </row>
    <row r="88" spans="1:14" x14ac:dyDescent="0.3">
      <c r="A88" t="s">
        <v>57</v>
      </c>
      <c r="B88" s="12">
        <f t="array" ref="B88">1-SUMSQ(CAWM!$BA$3:$BA$1070)/SUMSQ(CAWM!$AV$3:$AV$1070-SQRT($B$85))</f>
        <v>0.58899895211555764</v>
      </c>
      <c r="C88" s="29">
        <v>0.60850298404722292</v>
      </c>
      <c r="D88" s="29">
        <v>0.53860277934771617</v>
      </c>
      <c r="E88" s="73">
        <v>0.58899895211555764</v>
      </c>
      <c r="F88" s="34">
        <v>0.53188831425239769</v>
      </c>
      <c r="G88" s="38">
        <v>0.60928540685485888</v>
      </c>
      <c r="H88" s="38">
        <v>0.53282518303801862</v>
      </c>
      <c r="I88" s="42">
        <v>0.61108685724394296</v>
      </c>
      <c r="J88" s="46">
        <v>0.60951429611905039</v>
      </c>
      <c r="K88" s="29">
        <v>0.60315142403752042</v>
      </c>
      <c r="L88" s="34">
        <v>0.60343992458620255</v>
      </c>
      <c r="M88" s="38">
        <v>0.60721688009783414</v>
      </c>
      <c r="N88" s="42">
        <v>0.60879199544840779</v>
      </c>
    </row>
    <row r="89" spans="1:14" x14ac:dyDescent="0.3">
      <c r="A89" t="s">
        <v>58</v>
      </c>
      <c r="B89" s="12">
        <f t="array" ref="B89">1-SUMSQ(CAWM!$BB$3:$BB$1070)/SUMSQ(CAWM!$AX$3:$AX$1070-LOG($B$85))</f>
        <v>-8.1837362119355106E-2</v>
      </c>
      <c r="C89" s="29">
        <v>-0.10000830547566797</v>
      </c>
      <c r="D89" s="29">
        <v>0.23084775494991627</v>
      </c>
      <c r="E89" s="73">
        <v>-8.1837362119355106E-2</v>
      </c>
      <c r="F89" s="34">
        <v>0.22107906759571017</v>
      </c>
      <c r="G89" s="38">
        <v>-9.1142296964513037E-2</v>
      </c>
      <c r="H89" s="38">
        <v>0.18950635792163784</v>
      </c>
      <c r="I89" s="42">
        <v>-0.14175383547582743</v>
      </c>
      <c r="J89" s="46">
        <v>-7.3966070491146008E-2</v>
      </c>
      <c r="K89" s="29">
        <v>-1.5191322157364739E-2</v>
      </c>
      <c r="L89" s="34">
        <v>0.114442756241526</v>
      </c>
      <c r="M89" s="38">
        <v>5.841129193521466E-2</v>
      </c>
      <c r="N89" s="42">
        <v>-0.22574588671288121</v>
      </c>
    </row>
    <row r="90" spans="1:14" x14ac:dyDescent="0.3">
      <c r="A90" t="s">
        <v>68</v>
      </c>
      <c r="B90" s="12">
        <f>100*SUM(CAWM!$AZ$3:$AZ$1070)/SUM(CAWM!$AS$3:$AS$1070)</f>
        <v>-1.7947375163079651</v>
      </c>
      <c r="C90" s="29">
        <v>-14.680256367601924</v>
      </c>
      <c r="D90" s="29">
        <v>5.6596599227425974</v>
      </c>
      <c r="E90" s="73">
        <v>-1.7947375163079651</v>
      </c>
      <c r="F90" s="34">
        <v>7.8275898664546046</v>
      </c>
      <c r="G90" s="38">
        <v>-14.413366229344712</v>
      </c>
      <c r="H90" s="38">
        <v>8.3562589477313107</v>
      </c>
      <c r="I90" s="42">
        <v>-17.527553463124896</v>
      </c>
      <c r="J90" s="46">
        <v>-13.597544024013846</v>
      </c>
      <c r="K90" s="29">
        <v>-7.7759077390998081</v>
      </c>
      <c r="L90" s="34">
        <v>-5.0951858028078432</v>
      </c>
      <c r="M90" s="38">
        <v>-8.1842613472310966</v>
      </c>
      <c r="N90" s="42">
        <v>-17.914137363506669</v>
      </c>
    </row>
    <row r="91" spans="1:14" x14ac:dyDescent="0.3">
      <c r="A91" t="s">
        <v>18</v>
      </c>
      <c r="B91" s="12">
        <f>SQRT(SUMSQ(CAWM!$AZ$3:$AZ$1070)/COUNTA(CAWM!$AZ$3:$AZ$1070))</f>
        <v>15.246285308118786</v>
      </c>
      <c r="C91" s="29">
        <v>15.315656091054745</v>
      </c>
      <c r="D91" s="29">
        <v>17.136436460568522</v>
      </c>
      <c r="E91" s="73">
        <v>15.246285308118786</v>
      </c>
      <c r="F91" s="34">
        <v>17.087963255197785</v>
      </c>
      <c r="G91" s="38">
        <v>15.292229855822148</v>
      </c>
      <c r="H91" s="38">
        <v>16.953978079463198</v>
      </c>
      <c r="I91" s="42">
        <v>15.277763827903559</v>
      </c>
      <c r="J91" s="46">
        <v>15.273249147869802</v>
      </c>
      <c r="K91" s="29">
        <v>15.214511705085487</v>
      </c>
      <c r="L91" s="34">
        <v>15.2685564454562</v>
      </c>
      <c r="M91" s="38">
        <v>15.226659431623919</v>
      </c>
      <c r="N91" s="42">
        <v>15.189030016896112</v>
      </c>
    </row>
    <row r="92" spans="1:14" x14ac:dyDescent="0.3">
      <c r="A92" t="s">
        <v>67</v>
      </c>
      <c r="B92" s="12">
        <f t="array" ref="B92">SUM(ABS(CAWM!$AZ$3:$AZ$1070))/COUNT(CAWM!$AS$3:$AS$1070)</f>
        <v>6.7535451982863748</v>
      </c>
      <c r="C92" s="29">
        <v>6.4184053403224954</v>
      </c>
      <c r="D92" s="29">
        <v>7.1183267546769606</v>
      </c>
      <c r="E92" s="73">
        <v>6.7535451982863748</v>
      </c>
      <c r="F92" s="34">
        <v>7.1818962251618252</v>
      </c>
      <c r="G92" s="38">
        <v>6.3988033622483851</v>
      </c>
      <c r="H92" s="38">
        <v>7.1928519944339113</v>
      </c>
      <c r="I92" s="42">
        <v>6.2931945123783324</v>
      </c>
      <c r="J92" s="46">
        <v>6.3958969586623926</v>
      </c>
      <c r="K92" s="29">
        <v>6.5288517184859067</v>
      </c>
      <c r="L92" s="34">
        <v>6.5006215597697352</v>
      </c>
      <c r="M92" s="38">
        <v>6.4238302609577387</v>
      </c>
      <c r="N92" s="42">
        <v>6.2408692112143562</v>
      </c>
    </row>
    <row r="93" spans="1:14" x14ac:dyDescent="0.3">
      <c r="A93" t="s">
        <v>17</v>
      </c>
      <c r="B93" s="12">
        <f t="array" ref="B93">SQRT(SUMSQ(CAWM!$AZ$3:$AZ$1070))/SQRT(SUMSQ(CAWM!$AS$3:$AS$1070-$B$85))</f>
        <v>0.58919008987410537</v>
      </c>
      <c r="C93" s="29">
        <v>0.59187091192397934</v>
      </c>
      <c r="D93" s="29">
        <v>0.66223465810046989</v>
      </c>
      <c r="E93" s="73">
        <v>0.58919008987410537</v>
      </c>
      <c r="F93" s="34">
        <v>0.66036141936384063</v>
      </c>
      <c r="G93" s="38">
        <v>0.59096560906737094</v>
      </c>
      <c r="H93" s="38">
        <v>0.65518358514799913</v>
      </c>
      <c r="I93" s="42">
        <v>0.59040657189095558</v>
      </c>
      <c r="J93" s="46">
        <v>0.59023210285268912</v>
      </c>
      <c r="K93" s="29">
        <v>0.58796220441555069</v>
      </c>
      <c r="L93" s="34">
        <v>0.59005075416998087</v>
      </c>
      <c r="M93" s="38">
        <v>0.58843165123136854</v>
      </c>
      <c r="N93" s="42">
        <v>0.58697746893074076</v>
      </c>
    </row>
    <row r="94" spans="1:14" x14ac:dyDescent="0.3">
      <c r="A94" t="s">
        <v>20</v>
      </c>
      <c r="B94" s="12">
        <f>RSQ(CAWM!$AS$3:$AS$1070,CAWM!$AT$3:$AT$1070)</f>
        <v>0.66058059153302351</v>
      </c>
      <c r="C94" s="29">
        <v>0.6531978322031694</v>
      </c>
      <c r="D94" s="29">
        <v>0.56421862815245916</v>
      </c>
      <c r="E94" s="73">
        <v>0.66058059153302351</v>
      </c>
      <c r="F94" s="34">
        <v>0.56666359173243808</v>
      </c>
      <c r="G94" s="38">
        <v>0.65415776672507642</v>
      </c>
      <c r="H94" s="38">
        <v>0.57202857698359499</v>
      </c>
      <c r="I94" s="42">
        <v>0.65676255962931784</v>
      </c>
      <c r="J94" s="46">
        <v>0.65469518243582436</v>
      </c>
      <c r="K94" s="29">
        <v>0.65529304834827506</v>
      </c>
      <c r="L94" s="34">
        <v>0.65226078043147018</v>
      </c>
      <c r="M94" s="38">
        <v>0.65485147047350933</v>
      </c>
      <c r="N94" s="42">
        <v>0.66089036102322984</v>
      </c>
    </row>
    <row r="95" spans="1:14" x14ac:dyDescent="0.3">
      <c r="C95" s="30"/>
      <c r="D95" s="30"/>
      <c r="E95" s="74"/>
      <c r="F95" s="35"/>
      <c r="G95" s="39"/>
      <c r="H95" s="39"/>
      <c r="I95" s="43"/>
      <c r="J95" s="47"/>
      <c r="K95" s="30"/>
      <c r="L95" s="35"/>
      <c r="M95" s="39"/>
      <c r="N95" s="43"/>
    </row>
    <row r="96" spans="1:14" x14ac:dyDescent="0.3">
      <c r="A96" s="4" t="s">
        <v>48</v>
      </c>
      <c r="C96" s="30"/>
      <c r="D96" s="30"/>
      <c r="E96" s="74"/>
      <c r="F96" s="35"/>
      <c r="G96" s="39"/>
      <c r="H96" s="39"/>
      <c r="I96" s="43"/>
      <c r="J96" s="47"/>
      <c r="K96" s="30"/>
      <c r="L96" s="35"/>
      <c r="M96" s="39"/>
      <c r="N96" s="43"/>
    </row>
    <row r="97" spans="1:14" x14ac:dyDescent="0.3">
      <c r="A97" t="s">
        <v>45</v>
      </c>
      <c r="B97" s="70">
        <f>CAWM!$AP$3</f>
        <v>31048</v>
      </c>
      <c r="C97" s="28">
        <v>31048</v>
      </c>
      <c r="D97" s="28">
        <v>31048</v>
      </c>
      <c r="E97" s="72">
        <v>31048</v>
      </c>
      <c r="F97" s="33">
        <v>31048</v>
      </c>
      <c r="G97" s="37">
        <v>31048</v>
      </c>
      <c r="H97" s="37">
        <v>31048</v>
      </c>
      <c r="I97" s="41">
        <v>31048</v>
      </c>
      <c r="J97" s="45">
        <v>31048</v>
      </c>
      <c r="K97" s="28">
        <v>31048</v>
      </c>
      <c r="L97" s="33">
        <v>31048</v>
      </c>
      <c r="M97" s="37">
        <v>31048</v>
      </c>
      <c r="N97" s="41">
        <v>31048</v>
      </c>
    </row>
    <row r="98" spans="1:14" x14ac:dyDescent="0.3">
      <c r="A98" t="s">
        <v>49</v>
      </c>
      <c r="B98" s="70">
        <f>CAWM!$AP$644</f>
        <v>32509</v>
      </c>
      <c r="C98" s="28">
        <v>32644</v>
      </c>
      <c r="D98" s="28">
        <v>32644</v>
      </c>
      <c r="E98" s="72">
        <v>32509</v>
      </c>
      <c r="F98" s="33">
        <v>32509</v>
      </c>
      <c r="G98" s="37">
        <v>32219</v>
      </c>
      <c r="H98" s="37">
        <v>32219</v>
      </c>
      <c r="I98" s="41">
        <v>31564</v>
      </c>
      <c r="J98" s="45">
        <v>31510</v>
      </c>
      <c r="K98" s="28">
        <v>31429</v>
      </c>
      <c r="L98" s="33">
        <v>31315</v>
      </c>
      <c r="M98" s="37">
        <v>31261</v>
      </c>
      <c r="N98" s="41">
        <v>31208</v>
      </c>
    </row>
    <row r="99" spans="1:14" x14ac:dyDescent="0.3">
      <c r="A99" t="s">
        <v>77</v>
      </c>
      <c r="B99" s="12">
        <f>AVERAGE(CAWM!$AS$3:$AS$644)</f>
        <v>13.887095015576307</v>
      </c>
      <c r="C99" s="29">
        <v>12.774666221628813</v>
      </c>
      <c r="D99" s="29">
        <v>12.774666221628813</v>
      </c>
      <c r="E99" s="73">
        <v>13.887095015576307</v>
      </c>
      <c r="F99" s="34">
        <v>13.887095015576307</v>
      </c>
      <c r="G99" s="38">
        <v>14.428714018691599</v>
      </c>
      <c r="H99" s="38">
        <v>14.428714018691599</v>
      </c>
      <c r="I99" s="42">
        <v>17.041016355140197</v>
      </c>
      <c r="J99" s="46">
        <v>18.235663101604281</v>
      </c>
      <c r="K99" s="29">
        <v>19.412971962616826</v>
      </c>
      <c r="L99" s="34">
        <v>22.388570895522385</v>
      </c>
      <c r="M99" s="38">
        <v>26.865635514018688</v>
      </c>
      <c r="N99" s="42">
        <v>32.975913043478272</v>
      </c>
    </row>
    <row r="100" spans="1:14" x14ac:dyDescent="0.3">
      <c r="A100" t="s">
        <v>78</v>
      </c>
      <c r="B100" s="12">
        <f>AVERAGE(CAWM!$AT$3:$AT$644)</f>
        <v>14.000662923406136</v>
      </c>
      <c r="C100" s="29">
        <v>11.361913902018987</v>
      </c>
      <c r="D100" s="29">
        <v>13.254032809454543</v>
      </c>
      <c r="E100" s="73">
        <v>14.000662923406136</v>
      </c>
      <c r="F100" s="34">
        <v>14.280768211637689</v>
      </c>
      <c r="G100" s="38">
        <v>12.422813809228186</v>
      </c>
      <c r="H100" s="38">
        <v>14.296052466063307</v>
      </c>
      <c r="I100" s="42">
        <v>14.563708716634528</v>
      </c>
      <c r="J100" s="46">
        <v>16.01886892474036</v>
      </c>
      <c r="K100" s="29">
        <v>16.602114263571881</v>
      </c>
      <c r="L100" s="34">
        <v>19.647619534708159</v>
      </c>
      <c r="M100" s="38">
        <v>24.080277443062808</v>
      </c>
      <c r="N100" s="42">
        <v>29.729060282678017</v>
      </c>
    </row>
    <row r="101" spans="1:14" x14ac:dyDescent="0.3">
      <c r="A101" t="s">
        <v>19</v>
      </c>
      <c r="B101" s="12">
        <f t="array" ref="B101">1-SUMSQ(CAWM!$AZ$3:$AZ$644)/SUMSQ(CAWM!$AS$3:$AS$644-$B$99)</f>
        <v>0.64582861849412376</v>
      </c>
      <c r="C101" s="29">
        <v>0.64637670383405665</v>
      </c>
      <c r="D101" s="29">
        <v>0.55287989444665242</v>
      </c>
      <c r="E101" s="73">
        <v>0.64582861849412376</v>
      </c>
      <c r="F101" s="34">
        <v>0.55350065654368541</v>
      </c>
      <c r="G101" s="38">
        <v>0.65227341191361332</v>
      </c>
      <c r="H101" s="38">
        <v>0.57419737234061008</v>
      </c>
      <c r="I101" s="42">
        <v>0.64782691177989404</v>
      </c>
      <c r="J101" s="46">
        <v>0.6476316855934956</v>
      </c>
      <c r="K101" s="29">
        <v>0.68752002229704035</v>
      </c>
      <c r="L101" s="34">
        <v>0.67853965279812467</v>
      </c>
      <c r="M101" s="38">
        <v>0.66973242557558454</v>
      </c>
      <c r="N101" s="42">
        <v>0.6598130547502965</v>
      </c>
    </row>
    <row r="102" spans="1:14" x14ac:dyDescent="0.3">
      <c r="A102" t="s">
        <v>57</v>
      </c>
      <c r="B102" s="12">
        <f t="array" ref="B102">1-SUMSQ(CAWM!$BA$3:$BA$644)/SUMSQ(CAWM!$AV$3:$AV$644-SQRT($B$99))</f>
        <v>0.54681290832338636</v>
      </c>
      <c r="C102" s="29">
        <v>0.59499789553829552</v>
      </c>
      <c r="D102" s="29">
        <v>0.53014658499842326</v>
      </c>
      <c r="E102" s="73">
        <v>0.54681290832338636</v>
      </c>
      <c r="F102" s="34">
        <v>0.5073179335231528</v>
      </c>
      <c r="G102" s="38">
        <v>0.60783373480079517</v>
      </c>
      <c r="H102" s="38">
        <v>0.54172511085841712</v>
      </c>
      <c r="I102" s="42">
        <v>0.60350020656576897</v>
      </c>
      <c r="J102" s="46">
        <v>0.61394101015572611</v>
      </c>
      <c r="K102" s="29">
        <v>0.65132698644996878</v>
      </c>
      <c r="L102" s="34">
        <v>0.62974022496570159</v>
      </c>
      <c r="M102" s="38">
        <v>0.6263839126475006</v>
      </c>
      <c r="N102" s="42">
        <v>0.67632711739327966</v>
      </c>
    </row>
    <row r="103" spans="1:14" x14ac:dyDescent="0.3">
      <c r="A103" t="s">
        <v>58</v>
      </c>
      <c r="B103" s="12">
        <f t="array" ref="B103">1-SUMSQ(CAWM!$BB$3:$BB$644)/SUMSQ(CAWM!$AX$3:$AX$644-LOG($B$99))</f>
        <v>-0.46657403790381324</v>
      </c>
      <c r="C103" s="29">
        <v>-0.26754586287815529</v>
      </c>
      <c r="D103" s="29">
        <v>0.10839167828948959</v>
      </c>
      <c r="E103" s="73">
        <v>-0.46657403790381324</v>
      </c>
      <c r="F103" s="34">
        <v>-1.2288811054327775E-2</v>
      </c>
      <c r="G103" s="38">
        <v>-0.33206574816416867</v>
      </c>
      <c r="H103" s="38">
        <v>-9.2344873830019214E-3</v>
      </c>
      <c r="I103" s="42">
        <v>-0.68326063712056406</v>
      </c>
      <c r="J103" s="46">
        <v>-0.53932490373898667</v>
      </c>
      <c r="K103" s="29">
        <v>-0.87749758041224957</v>
      </c>
      <c r="L103" s="34">
        <v>-1.0157152837330421</v>
      </c>
      <c r="M103" s="38">
        <v>-1.0014253050644966</v>
      </c>
      <c r="N103" s="42">
        <v>-0.7781936028720311</v>
      </c>
    </row>
    <row r="104" spans="1:14" x14ac:dyDescent="0.3">
      <c r="A104" t="s">
        <v>68</v>
      </c>
      <c r="B104" s="12">
        <f>100*SUM(CAWM!$AZ$3:$AZ$644)/SUM(CAWM!$AS$3:$AS$644)</f>
        <v>0.81779456180304066</v>
      </c>
      <c r="C104" s="29">
        <v>-11.059015516334401</v>
      </c>
      <c r="D104" s="29">
        <v>3.7524783779797617</v>
      </c>
      <c r="E104" s="73">
        <v>0.81779456180304066</v>
      </c>
      <c r="F104" s="34">
        <v>2.8348131529295344</v>
      </c>
      <c r="G104" s="38">
        <v>-13.902141291766336</v>
      </c>
      <c r="H104" s="38">
        <v>-0.91942741713789011</v>
      </c>
      <c r="I104" s="42">
        <v>-14.537323284467126</v>
      </c>
      <c r="J104" s="46">
        <v>-12.156367248684784</v>
      </c>
      <c r="K104" s="29">
        <v>-14.479275530082479</v>
      </c>
      <c r="L104" s="34">
        <v>-12.242636538102573</v>
      </c>
      <c r="M104" s="38">
        <v>-10.367735650632417</v>
      </c>
      <c r="N104" s="42">
        <v>-9.846134530132062</v>
      </c>
    </row>
    <row r="105" spans="1:14" x14ac:dyDescent="0.3">
      <c r="A105" t="s">
        <v>18</v>
      </c>
      <c r="B105" s="12">
        <f>SQRT(SUMSQ(CAWM!$AZ$3:$AZ$644)/COUNTA(CAWM!$AZ$3:$AZ$644))</f>
        <v>19.38193867711129</v>
      </c>
      <c r="C105" s="29">
        <v>18.052287240962549</v>
      </c>
      <c r="D105" s="29">
        <v>20.298965283889139</v>
      </c>
      <c r="E105" s="73">
        <v>19.38193867711129</v>
      </c>
      <c r="F105" s="34">
        <v>21.762104665705536</v>
      </c>
      <c r="G105" s="38">
        <v>20.950463121137457</v>
      </c>
      <c r="H105" s="38">
        <v>23.183491721021039</v>
      </c>
      <c r="I105" s="42">
        <v>23.255795741658343</v>
      </c>
      <c r="J105" s="46">
        <v>24.804096684063733</v>
      </c>
      <c r="K105" s="29">
        <v>23.871911049013242</v>
      </c>
      <c r="L105" s="34">
        <v>26.13524952641966</v>
      </c>
      <c r="M105" s="38">
        <v>29.067067837631331</v>
      </c>
      <c r="N105" s="42">
        <v>33.248566658155603</v>
      </c>
    </row>
    <row r="106" spans="1:14" x14ac:dyDescent="0.3">
      <c r="A106" t="s">
        <v>67</v>
      </c>
      <c r="B106" s="12">
        <f t="array" ref="B106">SUM(ABS(CAWM!$AZ$3:$AZ$644))/COUNT(CAWM!$AS$3:$AS$644)</f>
        <v>9.3715255456267812</v>
      </c>
      <c r="C106" s="29">
        <v>7.8191009035633661</v>
      </c>
      <c r="D106" s="29">
        <v>8.9266761379978945</v>
      </c>
      <c r="E106" s="73">
        <v>9.3715255456267812</v>
      </c>
      <c r="F106" s="34">
        <v>9.8962066077503454</v>
      </c>
      <c r="G106" s="38">
        <v>9.2282959235045912</v>
      </c>
      <c r="H106" s="38">
        <v>10.387222478144668</v>
      </c>
      <c r="I106" s="42">
        <v>10.309830715849696</v>
      </c>
      <c r="J106" s="46">
        <v>11.489236885659894</v>
      </c>
      <c r="K106" s="29">
        <v>11.170954938327009</v>
      </c>
      <c r="L106" s="34">
        <v>12.601837614053977</v>
      </c>
      <c r="M106" s="38">
        <v>14.482998737041209</v>
      </c>
      <c r="N106" s="42">
        <v>16.376833006167857</v>
      </c>
    </row>
    <row r="107" spans="1:14" x14ac:dyDescent="0.3">
      <c r="A107" t="s">
        <v>17</v>
      </c>
      <c r="B107" s="12">
        <f t="array" ref="B107">SQRT(SUMSQ(CAWM!$AZ$3:$AZ$644))/SQRT(SUMSQ(CAWM!$AS$3:$AS$644-$B$99))</f>
        <v>0.59512299695598736</v>
      </c>
      <c r="C107" s="29">
        <v>0.59466233794140977</v>
      </c>
      <c r="D107" s="29">
        <v>0.66867040128403132</v>
      </c>
      <c r="E107" s="73">
        <v>0.59512299695598736</v>
      </c>
      <c r="F107" s="34">
        <v>0.66820606361833812</v>
      </c>
      <c r="G107" s="38">
        <v>0.58968346431487006</v>
      </c>
      <c r="H107" s="38">
        <v>0.65253553746856574</v>
      </c>
      <c r="I107" s="42">
        <v>0.59344173110770193</v>
      </c>
      <c r="J107" s="46">
        <v>0.59360619471709053</v>
      </c>
      <c r="K107" s="29">
        <v>0.55899908560118383</v>
      </c>
      <c r="L107" s="34">
        <v>0.56697473241924579</v>
      </c>
      <c r="M107" s="38">
        <v>0.57468911110653165</v>
      </c>
      <c r="N107" s="42">
        <v>0.58325547168432412</v>
      </c>
    </row>
    <row r="108" spans="1:14" x14ac:dyDescent="0.3">
      <c r="A108" t="s">
        <v>20</v>
      </c>
      <c r="B108" s="12">
        <f>RSQ(CAWM!$AS$3:$AS$644,CAWM!$AT$3:$AT$644)</f>
        <v>0.65329879977167415</v>
      </c>
      <c r="C108" s="29">
        <v>0.64856914616263739</v>
      </c>
      <c r="D108" s="29">
        <v>0.55565089118969924</v>
      </c>
      <c r="E108" s="73">
        <v>0.65329879977167415</v>
      </c>
      <c r="F108" s="34">
        <v>0.55608542741845479</v>
      </c>
      <c r="G108" s="38">
        <v>0.65575733755307208</v>
      </c>
      <c r="H108" s="38">
        <v>0.57581365264072615</v>
      </c>
      <c r="I108" s="42">
        <v>0.65263240010867507</v>
      </c>
      <c r="J108" s="46">
        <v>0.65092961517295744</v>
      </c>
      <c r="K108" s="29">
        <v>0.69225832150404532</v>
      </c>
      <c r="L108" s="34">
        <v>0.68265983986984224</v>
      </c>
      <c r="M108" s="38">
        <v>0.67377060100160902</v>
      </c>
      <c r="N108" s="42">
        <v>0.6648665437742125</v>
      </c>
    </row>
    <row r="109" spans="1:14" x14ac:dyDescent="0.3">
      <c r="C109" s="30"/>
      <c r="D109" s="30"/>
      <c r="E109" s="74"/>
      <c r="F109" s="35"/>
      <c r="G109" s="39"/>
      <c r="H109" s="39"/>
      <c r="I109" s="43"/>
      <c r="J109" s="47"/>
      <c r="K109" s="30"/>
      <c r="L109" s="35"/>
      <c r="M109" s="39"/>
      <c r="N109" s="43"/>
    </row>
    <row r="110" spans="1:14" x14ac:dyDescent="0.3">
      <c r="A110" s="4" t="s">
        <v>50</v>
      </c>
      <c r="C110" s="30"/>
      <c r="D110" s="30"/>
      <c r="E110" s="74"/>
      <c r="F110" s="35"/>
      <c r="G110" s="39"/>
      <c r="H110" s="39"/>
      <c r="I110" s="43"/>
      <c r="J110" s="47"/>
      <c r="K110" s="30"/>
      <c r="L110" s="35"/>
      <c r="M110" s="39"/>
      <c r="N110" s="43"/>
    </row>
    <row r="111" spans="1:14" x14ac:dyDescent="0.3">
      <c r="A111" t="s">
        <v>45</v>
      </c>
      <c r="B111" s="70">
        <f>CAWM!$AP$645</f>
        <v>32510</v>
      </c>
      <c r="C111" s="28">
        <v>32645</v>
      </c>
      <c r="D111" s="28">
        <v>32645</v>
      </c>
      <c r="E111" s="72">
        <v>32510</v>
      </c>
      <c r="F111" s="33">
        <v>32510</v>
      </c>
      <c r="G111" s="37">
        <v>32220</v>
      </c>
      <c r="H111" s="37">
        <v>32220</v>
      </c>
      <c r="I111" s="41">
        <v>31565</v>
      </c>
      <c r="J111" s="45">
        <v>31511</v>
      </c>
      <c r="K111" s="28">
        <v>31430</v>
      </c>
      <c r="L111" s="33">
        <v>31316</v>
      </c>
      <c r="M111" s="37">
        <v>31262</v>
      </c>
      <c r="N111" s="41">
        <v>31209</v>
      </c>
    </row>
    <row r="112" spans="1:14" x14ac:dyDescent="0.3">
      <c r="A112" t="s">
        <v>49</v>
      </c>
      <c r="B112" s="70">
        <f>CAWM!$AP$1070</f>
        <v>33358</v>
      </c>
      <c r="C112" s="28">
        <v>33358</v>
      </c>
      <c r="D112" s="28">
        <v>33358</v>
      </c>
      <c r="E112" s="72">
        <v>33358</v>
      </c>
      <c r="F112" s="33">
        <v>33358</v>
      </c>
      <c r="G112" s="37">
        <v>33358</v>
      </c>
      <c r="H112" s="37">
        <v>33358</v>
      </c>
      <c r="I112" s="41">
        <v>33358</v>
      </c>
      <c r="J112" s="45">
        <v>33358</v>
      </c>
      <c r="K112" s="28">
        <v>33358</v>
      </c>
      <c r="L112" s="33">
        <v>33358</v>
      </c>
      <c r="M112" s="37">
        <v>33358</v>
      </c>
      <c r="N112" s="41">
        <v>33358</v>
      </c>
    </row>
    <row r="113" spans="1:14" x14ac:dyDescent="0.3">
      <c r="A113" t="s">
        <v>77</v>
      </c>
      <c r="B113" s="12">
        <f>AVERAGE(CAWM!$AS$645:$AS$1070)</f>
        <v>5.1602136150234745</v>
      </c>
      <c r="C113" s="29">
        <v>4.8449561128526604</v>
      </c>
      <c r="D113" s="29">
        <v>4.8449561128526604</v>
      </c>
      <c r="E113" s="73">
        <v>5.1602136150234745</v>
      </c>
      <c r="F113" s="34">
        <v>5.1602136150234745</v>
      </c>
      <c r="G113" s="38">
        <v>6.3684878048780513</v>
      </c>
      <c r="H113" s="38">
        <v>6.3684878048780513</v>
      </c>
      <c r="I113" s="42">
        <v>5.9690796875000078</v>
      </c>
      <c r="J113" s="46">
        <v>6.1867838616714801</v>
      </c>
      <c r="K113" s="29">
        <v>6.5357456492637391</v>
      </c>
      <c r="L113" s="34">
        <v>6.3920362500000154</v>
      </c>
      <c r="M113" s="38">
        <v>6.2816393442623104</v>
      </c>
      <c r="N113" s="42">
        <v>6.3998280044101659</v>
      </c>
    </row>
    <row r="114" spans="1:14" x14ac:dyDescent="0.3">
      <c r="A114" t="s">
        <v>78</v>
      </c>
      <c r="B114" s="12">
        <f>AVERAGE(CAWM!$AT$645:$AT$1070)</f>
        <v>4.5208391438887023</v>
      </c>
      <c r="C114" s="29">
        <v>3.0475333745843849</v>
      </c>
      <c r="D114" s="29">
        <v>5.6912124950718983</v>
      </c>
      <c r="E114" s="73">
        <v>4.5208391438887023</v>
      </c>
      <c r="F114" s="34">
        <v>6.6090442002959335</v>
      </c>
      <c r="G114" s="38">
        <v>5.376534365122966</v>
      </c>
      <c r="H114" s="38">
        <v>8.2440393929850497</v>
      </c>
      <c r="I114" s="42">
        <v>4.5820740497872396</v>
      </c>
      <c r="J114" s="46">
        <v>5.2039046074513431</v>
      </c>
      <c r="K114" s="29">
        <v>6.5867351149852675</v>
      </c>
      <c r="L114" s="34">
        <v>6.6024211716361512</v>
      </c>
      <c r="M114" s="38">
        <v>5.9145280705209098</v>
      </c>
      <c r="N114" s="42">
        <v>4.7810937012019279</v>
      </c>
    </row>
    <row r="115" spans="1:14" x14ac:dyDescent="0.3">
      <c r="A115" t="s">
        <v>19</v>
      </c>
      <c r="B115" s="12">
        <f t="array" ref="B115">1-SUMSQ(CAWM!$AZ$645:$AZ$1070)/SUMSQ(CAWM!$AS$645:$AS$1070-$B$113)</f>
        <v>0.51761661270457948</v>
      </c>
      <c r="C115" s="29">
        <v>0.40552568389847499</v>
      </c>
      <c r="D115" s="29">
        <v>0.53768098859358149</v>
      </c>
      <c r="E115" s="73">
        <v>0.51761661270457948</v>
      </c>
      <c r="F115" s="34">
        <v>0.4680465204459322</v>
      </c>
      <c r="G115" s="38">
        <v>0.33579619195905863</v>
      </c>
      <c r="H115" s="38">
        <v>0.1354660905128654</v>
      </c>
      <c r="I115" s="42">
        <v>0.32592170601904902</v>
      </c>
      <c r="J115" s="46">
        <v>0.2908751913188049</v>
      </c>
      <c r="K115" s="29">
        <v>0.30491870249626274</v>
      </c>
      <c r="L115" s="34">
        <v>0.30098448602395234</v>
      </c>
      <c r="M115" s="38">
        <v>0.29803196509254815</v>
      </c>
      <c r="N115" s="42">
        <v>0.28273027443394905</v>
      </c>
    </row>
    <row r="116" spans="1:14" x14ac:dyDescent="0.3">
      <c r="A116" t="s">
        <v>57</v>
      </c>
      <c r="B116" s="12">
        <f t="array" ref="B116">1-SUMSQ(CAWM!$BA$645:$BA$1070)/SUMSQ(CAWM!$AV$645:$AV$1070-SQRT($B$113))</f>
        <v>0.59201072540195443</v>
      </c>
      <c r="C116" s="29">
        <v>0.52129379206986615</v>
      </c>
      <c r="D116" s="29">
        <v>0.39597479551965553</v>
      </c>
      <c r="E116" s="73">
        <v>0.59201072540195443</v>
      </c>
      <c r="F116" s="34">
        <v>0.44877409013900138</v>
      </c>
      <c r="G116" s="38">
        <v>0.56677371770687857</v>
      </c>
      <c r="H116" s="38">
        <v>0.45054820411586682</v>
      </c>
      <c r="I116" s="42">
        <v>0.51950672058383329</v>
      </c>
      <c r="J116" s="46">
        <v>0.51515828148959464</v>
      </c>
      <c r="K116" s="29">
        <v>0.44719867043346917</v>
      </c>
      <c r="L116" s="34">
        <v>0.44393596364309018</v>
      </c>
      <c r="M116" s="38">
        <v>0.41725462598486096</v>
      </c>
      <c r="N116" s="42">
        <v>0.37433471796094941</v>
      </c>
    </row>
    <row r="117" spans="1:14" x14ac:dyDescent="0.3">
      <c r="A117" t="s">
        <v>58</v>
      </c>
      <c r="B117" s="12">
        <f t="array" ref="B117">1-SUMSQ(CAWM!$BB$645:$BB$1070)/SUMSQ(CAWM!$AX$645:$AX$1070-LOG($B$113))</f>
        <v>0.33728436833910536</v>
      </c>
      <c r="C117" s="29">
        <v>-2.168634167000727E-2</v>
      </c>
      <c r="D117" s="29">
        <v>0.30349619050453935</v>
      </c>
      <c r="E117" s="73">
        <v>0.33728436833910536</v>
      </c>
      <c r="F117" s="34">
        <v>0.42732232289561389</v>
      </c>
      <c r="G117" s="38">
        <v>0.19961122441965606</v>
      </c>
      <c r="H117" s="38">
        <v>0.44061856489677964</v>
      </c>
      <c r="I117" s="42">
        <v>0.10333049813982609</v>
      </c>
      <c r="J117" s="46">
        <v>0.17236923228907153</v>
      </c>
      <c r="K117" s="29">
        <v>0.25715818432595994</v>
      </c>
      <c r="L117" s="34">
        <v>0.26554509376919477</v>
      </c>
      <c r="M117" s="38">
        <v>-8.6944608554585967E-2</v>
      </c>
      <c r="N117" s="42">
        <v>-0.63222366022895993</v>
      </c>
    </row>
    <row r="118" spans="1:14" x14ac:dyDescent="0.3">
      <c r="A118" t="s">
        <v>68</v>
      </c>
      <c r="B118" s="12">
        <f>100*SUM(CAWM!$AZ$645:$AZ$1070)/SUM(CAWM!$AS$645:$AS$1070)</f>
        <v>-12.390465179063346</v>
      </c>
      <c r="C118" s="29">
        <v>-37.098844579831933</v>
      </c>
      <c r="D118" s="29">
        <v>17.466750214192626</v>
      </c>
      <c r="E118" s="73">
        <v>-12.390465179063346</v>
      </c>
      <c r="F118" s="34">
        <v>28.076949780806032</v>
      </c>
      <c r="G118" s="38">
        <v>-15.575965129355946</v>
      </c>
      <c r="H118" s="38">
        <v>29.450501368164684</v>
      </c>
      <c r="I118" s="42">
        <v>-23.236507306433165</v>
      </c>
      <c r="J118" s="46">
        <v>-15.886755965555651</v>
      </c>
      <c r="K118" s="29">
        <v>0.78016294479399972</v>
      </c>
      <c r="L118" s="34">
        <v>3.2913599580440862</v>
      </c>
      <c r="M118" s="38">
        <v>-5.8441953385418737</v>
      </c>
      <c r="N118" s="42">
        <v>-25.293403230410679</v>
      </c>
    </row>
    <row r="119" spans="1:14" x14ac:dyDescent="0.3">
      <c r="A119" t="s">
        <v>18</v>
      </c>
      <c r="B119" s="12">
        <f>SQRT(SUMSQ(CAWM!$AZ$645:$AZ$1070)/COUNTA(CAWM!$AZ$645:$AZ$1070))</f>
        <v>4.0774005760264966</v>
      </c>
      <c r="C119" s="29">
        <v>4.4903639299947793</v>
      </c>
      <c r="D119" s="29">
        <v>3.9599150476381366</v>
      </c>
      <c r="E119" s="73">
        <v>4.0774005760264966</v>
      </c>
      <c r="F119" s="34">
        <v>4.2817769068395064</v>
      </c>
      <c r="G119" s="38">
        <v>5.2927489041727078</v>
      </c>
      <c r="H119" s="38">
        <v>6.0383964953410167</v>
      </c>
      <c r="I119" s="42">
        <v>5.2746209800814068</v>
      </c>
      <c r="J119" s="46">
        <v>5.2369893148662658</v>
      </c>
      <c r="K119" s="29">
        <v>9.2774017823345361</v>
      </c>
      <c r="L119" s="34">
        <v>9.0777086617844098</v>
      </c>
      <c r="M119" s="38">
        <v>8.8448524015243777</v>
      </c>
      <c r="N119" s="42">
        <v>8.6850101593788516</v>
      </c>
    </row>
    <row r="120" spans="1:14" x14ac:dyDescent="0.3">
      <c r="A120" t="s">
        <v>67</v>
      </c>
      <c r="B120" s="12">
        <f t="array" ref="B120">SUM(ABS(CAWM!$AZ$645:$AZ$1070))/COUNT(CAWM!$AS$645:$AS$1070)</f>
        <v>2.8081381959564462</v>
      </c>
      <c r="C120" s="29">
        <v>3.1296248485751126</v>
      </c>
      <c r="D120" s="29">
        <v>2.8723904283215269</v>
      </c>
      <c r="E120" s="73">
        <v>2.8081381959564462</v>
      </c>
      <c r="F120" s="34">
        <v>3.0913157894298489</v>
      </c>
      <c r="G120" s="38">
        <v>3.5586935681169258</v>
      </c>
      <c r="H120" s="38">
        <v>3.9864951299212348</v>
      </c>
      <c r="I120" s="42">
        <v>3.6070690513068575</v>
      </c>
      <c r="J120" s="46">
        <v>3.6510711190412621</v>
      </c>
      <c r="K120" s="29">
        <v>4.5340523428915409</v>
      </c>
      <c r="L120" s="34">
        <v>4.4567141815845082</v>
      </c>
      <c r="M120" s="38">
        <v>4.4043196592225371</v>
      </c>
      <c r="N120" s="42">
        <v>4.441651823135496</v>
      </c>
    </row>
    <row r="121" spans="1:14" x14ac:dyDescent="0.3">
      <c r="A121" t="s">
        <v>17</v>
      </c>
      <c r="B121" s="12">
        <f t="array" ref="B121">SQRT(SUMSQ(CAWM!$AZ$645:$AZ$1070))/SQRT(SUMSQ(CAWM!$AS$645:$AS$1070-$B$113))</f>
        <v>0.69453825473865771</v>
      </c>
      <c r="C121" s="29">
        <v>0.77102160546999277</v>
      </c>
      <c r="D121" s="29">
        <v>0.6799404469557746</v>
      </c>
      <c r="E121" s="73">
        <v>0.69453825473865771</v>
      </c>
      <c r="F121" s="34">
        <v>0.7293514101954337</v>
      </c>
      <c r="G121" s="38">
        <v>0.8149869986944217</v>
      </c>
      <c r="H121" s="38">
        <v>0.92980315631166499</v>
      </c>
      <c r="I121" s="42">
        <v>0.82102271221991852</v>
      </c>
      <c r="J121" s="46">
        <v>0.84209548667665657</v>
      </c>
      <c r="K121" s="29">
        <v>0.83371535760338322</v>
      </c>
      <c r="L121" s="34">
        <v>0.83607147659518177</v>
      </c>
      <c r="M121" s="38">
        <v>0.83783532684379702</v>
      </c>
      <c r="N121" s="42">
        <v>0.84691777969650106</v>
      </c>
    </row>
    <row r="122" spans="1:14" x14ac:dyDescent="0.3">
      <c r="A122" t="s">
        <v>20</v>
      </c>
      <c r="B122" s="12">
        <f>RSQ(CAWM!$AS$645:$AS$1070,CAWM!$AT$645:$AT$1070)</f>
        <v>0.55194105492700496</v>
      </c>
      <c r="C122" s="29">
        <v>0.51074204774129839</v>
      </c>
      <c r="D122" s="29">
        <v>0.56687917943289357</v>
      </c>
      <c r="E122" s="73">
        <v>0.55194105492700496</v>
      </c>
      <c r="F122" s="34">
        <v>0.60380797654518825</v>
      </c>
      <c r="G122" s="38">
        <v>0.46875866227186747</v>
      </c>
      <c r="H122" s="38">
        <v>0.5240176327023679</v>
      </c>
      <c r="I122" s="42">
        <v>0.44134161369325142</v>
      </c>
      <c r="J122" s="46">
        <v>0.43693791733472254</v>
      </c>
      <c r="K122" s="29">
        <v>0.3605700105051739</v>
      </c>
      <c r="L122" s="34">
        <v>0.36028721620742943</v>
      </c>
      <c r="M122" s="38">
        <v>0.35475344331700304</v>
      </c>
      <c r="N122" s="42">
        <v>0.34295340182486034</v>
      </c>
    </row>
  </sheetData>
  <dataValidations disablePrompts="1" count="6">
    <dataValidation type="list" allowBlank="1" showInputMessage="1" showErrorMessage="1" sqref="B62" xr:uid="{658BD6D9-EF1E-48A1-AB74-C5CE446F8A0D}">
      <formula1>"0,1"</formula1>
    </dataValidation>
    <dataValidation type="list" allowBlank="1" showInputMessage="1" showErrorMessage="1" sqref="B20" xr:uid="{00000000-0002-0000-0000-000001000000}">
      <formula1>"Simulação,Calibração"</formula1>
    </dataValidation>
    <dataValidation type="list" allowBlank="1" showInputMessage="1" showErrorMessage="1" sqref="B34 B18 B42" xr:uid="{00000000-0002-0000-0000-000002000000}">
      <formula1>"Sim,Não"</formula1>
    </dataValidation>
    <dataValidation type="list" allowBlank="1" showInputMessage="1" showErrorMessage="1" sqref="B22" xr:uid="{00000000-0002-0000-0000-000003000000}">
      <formula1>"Max(NSE),Max(NSEsqrt),Max(NSElog),Max(NSEmed),Min(Pbias),Min(RSR),Min(SAE),Max(NSE/BIAS),Max(NSE/MAE)"</formula1>
    </dataValidation>
    <dataValidation type="list" allowBlank="1" showInputMessage="1" showErrorMessage="1" sqref="B23" xr:uid="{00000000-0002-0000-0000-000004000000}">
      <formula1>"GRG Nonlinear,Evolutionary"</formula1>
    </dataValidation>
    <dataValidation type="list" allowBlank="1" showInputMessage="1" showErrorMessage="1" sqref="B49" xr:uid="{13276A64-8E70-45FB-B758-95E6888CE906}">
      <formula1>"Área da bacia,Parâmetros da bacia"</formula1>
    </dataValidation>
  </dataValidations>
  <hyperlinks>
    <hyperlink ref="A6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Simulação">
                <anchor moveWithCells="1" sizeWithCells="1">
                  <from>
                    <xdr:col>2</xdr:col>
                    <xdr:colOff>30480</xdr:colOff>
                    <xdr:row>6</xdr:row>
                    <xdr:rowOff>30480</xdr:rowOff>
                  </from>
                  <to>
                    <xdr:col>2</xdr:col>
                    <xdr:colOff>1714500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LimparTudo">
                <anchor moveWithCells="1" sizeWithCells="1">
                  <from>
                    <xdr:col>1</xdr:col>
                    <xdr:colOff>30480</xdr:colOff>
                    <xdr:row>6</xdr:row>
                    <xdr:rowOff>30480</xdr:rowOff>
                  </from>
                  <to>
                    <xdr:col>1</xdr:col>
                    <xdr:colOff>1943100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Calibracao">
                <anchor moveWithCells="1" sizeWithCells="1">
                  <from>
                    <xdr:col>4</xdr:col>
                    <xdr:colOff>22860</xdr:colOff>
                    <xdr:row>6</xdr:row>
                    <xdr:rowOff>30480</xdr:rowOff>
                  </from>
                  <to>
                    <xdr:col>4</xdr:col>
                    <xdr:colOff>1706880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AjustaPeriodo">
                <anchor moveWithCells="1" sizeWithCells="1">
                  <from>
                    <xdr:col>3</xdr:col>
                    <xdr:colOff>30480</xdr:colOff>
                    <xdr:row>6</xdr:row>
                    <xdr:rowOff>30480</xdr:rowOff>
                  </from>
                  <to>
                    <xdr:col>3</xdr:col>
                    <xdr:colOff>1714500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FDDE4-C93A-4806-9D4B-34BC04AAED4F}">
  <dimension ref="A1:BB2558"/>
  <sheetViews>
    <sheetView tabSelected="1" topLeftCell="K1" workbookViewId="0">
      <selection activeCell="AJ748" sqref="AJ748"/>
    </sheetView>
  </sheetViews>
  <sheetFormatPr defaultRowHeight="14.4" x14ac:dyDescent="0.3"/>
  <cols>
    <col min="1" max="1" width="10.5546875" style="69" bestFit="1" customWidth="1"/>
    <col min="2" max="2" width="7.109375" style="56" bestFit="1" customWidth="1"/>
    <col min="3" max="3" width="10.88671875" style="56" bestFit="1" customWidth="1"/>
    <col min="4" max="4" width="20.44140625" style="56" bestFit="1" customWidth="1"/>
    <col min="5" max="5" width="11.44140625" style="56" bestFit="1" customWidth="1"/>
    <col min="6" max="6" width="18.33203125" style="56" bestFit="1" customWidth="1"/>
    <col min="7" max="7" width="20" style="56" bestFit="1" customWidth="1"/>
    <col min="8" max="8" width="19.44140625" style="56" bestFit="1" customWidth="1"/>
    <col min="9" max="9" width="6.5546875" style="56" bestFit="1" customWidth="1"/>
    <col min="10" max="10" width="5.5546875" style="56" bestFit="1" customWidth="1"/>
    <col min="11" max="11" width="7.5546875" style="56" bestFit="1" customWidth="1"/>
    <col min="12" max="12" width="6.5546875" style="56" bestFit="1" customWidth="1"/>
    <col min="13" max="13" width="7.77734375" style="56" bestFit="1" customWidth="1"/>
    <col min="14" max="14" width="8.33203125" style="56" bestFit="1" customWidth="1"/>
    <col min="15" max="15" width="7.33203125" style="56" bestFit="1" customWidth="1"/>
    <col min="16" max="16" width="11.88671875" style="56" bestFit="1" customWidth="1"/>
    <col min="17" max="17" width="22" style="56" bestFit="1" customWidth="1"/>
    <col min="18" max="18" width="10.6640625" style="56" bestFit="1" customWidth="1"/>
    <col min="19" max="19" width="22.77734375" style="56" bestFit="1" customWidth="1"/>
    <col min="20" max="20" width="20.88671875" style="56" bestFit="1" customWidth="1"/>
    <col min="21" max="21" width="6.5546875" style="56" bestFit="1" customWidth="1"/>
    <col min="22" max="22" width="10.6640625" style="56" bestFit="1" customWidth="1"/>
    <col min="23" max="23" width="9.21875" style="56" bestFit="1" customWidth="1"/>
    <col min="24" max="24" width="20.77734375" style="56" bestFit="1" customWidth="1"/>
    <col min="25" max="25" width="8.88671875" style="55"/>
    <col min="26" max="26" width="7.88671875" style="55" bestFit="1" customWidth="1"/>
    <col min="27" max="27" width="8.5546875" style="55" bestFit="1" customWidth="1"/>
    <col min="28" max="28" width="10.5546875" style="55" bestFit="1" customWidth="1"/>
    <col min="29" max="29" width="6.21875" style="56" bestFit="1" customWidth="1"/>
    <col min="30" max="30" width="8.6640625" style="56" bestFit="1" customWidth="1"/>
    <col min="31" max="31" width="8.21875" style="56" bestFit="1" customWidth="1"/>
    <col min="32" max="32" width="7.5546875" style="56" bestFit="1" customWidth="1"/>
    <col min="33" max="33" width="8.21875" style="56" bestFit="1" customWidth="1"/>
    <col min="34" max="34" width="7.5546875" style="56" bestFit="1" customWidth="1"/>
    <col min="35" max="35" width="5.5546875" style="56" bestFit="1" customWidth="1"/>
    <col min="36" max="36" width="8.88671875" style="56"/>
    <col min="37" max="37" width="12.109375" style="65" bestFit="1" customWidth="1"/>
    <col min="38" max="38" width="9.77734375" style="66" bestFit="1" customWidth="1"/>
    <col min="39" max="39" width="10" style="66" bestFit="1" customWidth="1"/>
    <col min="40" max="40" width="15.77734375" style="67" bestFit="1" customWidth="1"/>
    <col min="41" max="41" width="8.88671875" style="55"/>
    <col min="42" max="42" width="10.5546875" style="55" bestFit="1" customWidth="1"/>
    <col min="43" max="43" width="4.5546875" style="55" bestFit="1" customWidth="1"/>
    <col min="44" max="44" width="10" style="55" bestFit="1" customWidth="1"/>
    <col min="45" max="45" width="6.5546875" style="66" bestFit="1" customWidth="1"/>
    <col min="46" max="46" width="7.5546875" style="66" bestFit="1" customWidth="1"/>
    <col min="47" max="47" width="9.77734375" style="55" bestFit="1" customWidth="1"/>
    <col min="48" max="48" width="7.77734375" style="68" bestFit="1" customWidth="1"/>
    <col min="49" max="49" width="7.5546875" style="68" bestFit="1" customWidth="1"/>
    <col min="50" max="50" width="7.44140625" style="68" bestFit="1" customWidth="1"/>
    <col min="51" max="51" width="7.21875" style="68" bestFit="1" customWidth="1"/>
    <col min="52" max="52" width="9.33203125" style="68" bestFit="1" customWidth="1"/>
    <col min="53" max="53" width="13.77734375" style="68" bestFit="1" customWidth="1"/>
    <col min="54" max="54" width="13.44140625" style="68" bestFit="1" customWidth="1"/>
    <col min="55" max="16384" width="8.88671875" style="55"/>
  </cols>
  <sheetData>
    <row r="1" spans="1:54" x14ac:dyDescent="0.3">
      <c r="A1" s="54" t="s">
        <v>114</v>
      </c>
      <c r="B1" s="50" t="s">
        <v>115</v>
      </c>
      <c r="C1" s="50" t="s">
        <v>117</v>
      </c>
      <c r="D1" s="50" t="s">
        <v>119</v>
      </c>
      <c r="E1" s="50" t="s">
        <v>120</v>
      </c>
      <c r="F1" s="50" t="s">
        <v>121</v>
      </c>
      <c r="G1" s="50" t="s">
        <v>122</v>
      </c>
      <c r="H1" s="50" t="s">
        <v>123</v>
      </c>
      <c r="I1" s="50" t="s">
        <v>124</v>
      </c>
      <c r="J1" s="50" t="s">
        <v>125</v>
      </c>
      <c r="K1" s="50" t="s">
        <v>126</v>
      </c>
      <c r="L1" s="50" t="s">
        <v>127</v>
      </c>
      <c r="M1" s="50" t="s">
        <v>128</v>
      </c>
      <c r="N1" s="50" t="s">
        <v>129</v>
      </c>
      <c r="O1" s="50" t="s">
        <v>130</v>
      </c>
      <c r="P1" s="50" t="s">
        <v>131</v>
      </c>
      <c r="Q1" s="50" t="s">
        <v>132</v>
      </c>
      <c r="R1" s="50" t="s">
        <v>133</v>
      </c>
      <c r="S1" s="50" t="s">
        <v>134</v>
      </c>
      <c r="T1" s="50" t="s">
        <v>135</v>
      </c>
      <c r="U1" s="50" t="s">
        <v>136</v>
      </c>
      <c r="V1" s="50" t="s">
        <v>137</v>
      </c>
      <c r="W1" s="50" t="s">
        <v>138</v>
      </c>
      <c r="X1" s="50" t="s">
        <v>139</v>
      </c>
      <c r="Z1" s="78" t="s">
        <v>154</v>
      </c>
      <c r="AA1" s="78"/>
      <c r="AB1" s="78"/>
      <c r="AC1" s="78"/>
      <c r="AD1" s="78"/>
      <c r="AE1" s="78"/>
      <c r="AF1" s="78"/>
      <c r="AG1" s="78"/>
      <c r="AH1" s="78"/>
      <c r="AI1" s="78"/>
      <c r="AK1" s="78" t="s">
        <v>165</v>
      </c>
      <c r="AL1" s="78"/>
      <c r="AM1" s="78"/>
      <c r="AN1" s="78"/>
      <c r="AP1" s="76" t="s">
        <v>140</v>
      </c>
      <c r="AQ1" s="76"/>
      <c r="AR1" s="76"/>
      <c r="AS1" s="76"/>
      <c r="AT1" s="76"/>
      <c r="AU1" s="76"/>
      <c r="AV1" s="77" t="s">
        <v>146</v>
      </c>
      <c r="AW1" s="77"/>
      <c r="AX1" s="77"/>
      <c r="AY1" s="77"/>
      <c r="AZ1" s="77"/>
      <c r="BA1" s="77"/>
      <c r="BB1" s="77"/>
    </row>
    <row r="2" spans="1:54" x14ac:dyDescent="0.3">
      <c r="A2" s="54"/>
      <c r="B2" s="50" t="s">
        <v>116</v>
      </c>
      <c r="C2" s="50" t="s">
        <v>118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/>
      <c r="T2" s="50"/>
      <c r="U2" s="50" t="s">
        <v>116</v>
      </c>
      <c r="V2" s="50" t="s">
        <v>118</v>
      </c>
      <c r="W2" s="50" t="s">
        <v>116</v>
      </c>
      <c r="X2" s="50" t="s">
        <v>116</v>
      </c>
      <c r="Z2" s="49" t="s">
        <v>155</v>
      </c>
      <c r="AA2" s="49" t="s">
        <v>156</v>
      </c>
      <c r="AB2" s="49" t="s">
        <v>157</v>
      </c>
      <c r="AC2" s="50" t="s">
        <v>158</v>
      </c>
      <c r="AD2" s="50" t="s">
        <v>159</v>
      </c>
      <c r="AE2" s="50" t="s">
        <v>160</v>
      </c>
      <c r="AF2" s="50" t="s">
        <v>161</v>
      </c>
      <c r="AG2" s="50" t="s">
        <v>162</v>
      </c>
      <c r="AH2" s="50" t="s">
        <v>163</v>
      </c>
      <c r="AI2" s="50" t="s">
        <v>164</v>
      </c>
      <c r="AK2" s="49" t="s">
        <v>166</v>
      </c>
      <c r="AL2" s="58" t="s">
        <v>173</v>
      </c>
      <c r="AM2" s="58" t="s">
        <v>174</v>
      </c>
      <c r="AN2" s="59" t="s">
        <v>175</v>
      </c>
      <c r="AP2" s="54" t="s">
        <v>141</v>
      </c>
      <c r="AQ2" s="49" t="s">
        <v>142</v>
      </c>
      <c r="AR2" s="49" t="s">
        <v>143</v>
      </c>
      <c r="AS2" s="58" t="s">
        <v>144</v>
      </c>
      <c r="AT2" s="58" t="s">
        <v>145</v>
      </c>
      <c r="AU2" s="49" t="s">
        <v>79</v>
      </c>
      <c r="AV2" s="57" t="s">
        <v>147</v>
      </c>
      <c r="AW2" s="57" t="s">
        <v>148</v>
      </c>
      <c r="AX2" s="57" t="s">
        <v>149</v>
      </c>
      <c r="AY2" s="57" t="s">
        <v>150</v>
      </c>
      <c r="AZ2" s="57" t="s">
        <v>151</v>
      </c>
      <c r="BA2" s="57" t="s">
        <v>152</v>
      </c>
      <c r="BB2" s="57" t="s">
        <v>153</v>
      </c>
    </row>
    <row r="3" spans="1:54" x14ac:dyDescent="0.3">
      <c r="A3" s="60">
        <v>31048</v>
      </c>
      <c r="B3" s="53">
        <v>8.5760000000000005</v>
      </c>
      <c r="C3" s="53">
        <v>0</v>
      </c>
      <c r="D3" s="53">
        <v>5.0170000000000003</v>
      </c>
      <c r="E3" s="53">
        <f t="shared" ref="E3:E66" si="0">IF(B3&gt;=D3,D3,B3)</f>
        <v>5.0170000000000003</v>
      </c>
      <c r="F3" s="53">
        <f t="shared" ref="F3:F66" si="1">D3-E3</f>
        <v>0</v>
      </c>
      <c r="G3" s="53">
        <f t="shared" ref="G3:G66" si="2">MAX(B3-D3-N3,0)</f>
        <v>4.7956330809206804E-4</v>
      </c>
      <c r="H3" s="53">
        <f>SetUp!$B$59</f>
        <v>0</v>
      </c>
      <c r="I3" s="53">
        <f>SetUp!$B$61+G3+O3</f>
        <v>4.7956330809206804E-4</v>
      </c>
      <c r="J3" s="53">
        <f>MIN(F3,H3,(1-EXP(-SetUp!$B$52*H3/SetUp!$B$56))*F3)</f>
        <v>0</v>
      </c>
      <c r="K3" s="53">
        <f t="shared" ref="K3:K66" si="3">MAX(H3-J3,0)</f>
        <v>0</v>
      </c>
      <c r="L3" s="53">
        <f>IF(I3&lt;=0,0,MIN(SetUp!$B$50*I3^SetUp!$B$55,I3))</f>
        <v>6.3197715554640409E-8</v>
      </c>
      <c r="M3" s="53">
        <f t="shared" ref="M3:M66" si="4">MAX(I3-L3,0)</f>
        <v>4.7950011037651338E-4</v>
      </c>
      <c r="N3" s="53">
        <f>IF(SetUp!$B$62=0,X3,(B3-E3)*(1-(H3/SetUp!$B$66/SetUp!$B$56)))</f>
        <v>3.5585204366919081</v>
      </c>
      <c r="O3" s="53">
        <f>K3*SetUp!$B$65</f>
        <v>0</v>
      </c>
      <c r="P3" s="53">
        <f>MIN(SetUp!$B$54*L3^SetUp!$B$51,L3)</f>
        <v>3.7036700731303199E-8</v>
      </c>
      <c r="Q3" s="53">
        <f t="shared" ref="Q3:Q66" si="5">IF((K3+N3-O3)&lt;0,0,K3+N3-O3)</f>
        <v>3.5585204366919081</v>
      </c>
      <c r="R3" s="53">
        <f>IF((H3+N3-O3)&gt;SetUp!$B$56,SetUp!$B$60+H3+N3-O3-SetUp!$B$56,SetUp!$B$60)</f>
        <v>0</v>
      </c>
      <c r="S3" s="53">
        <f>R3*SetUp!$B$65</f>
        <v>0</v>
      </c>
      <c r="T3" s="53">
        <f>IF((R3-S3)&lt;SetUp!$B$53,R3-S3,SetUp!$B$53)</f>
        <v>0</v>
      </c>
      <c r="U3" s="53">
        <f t="shared" ref="U3:U66" si="6">M3+R3-T3</f>
        <v>4.7950011037651338E-4</v>
      </c>
      <c r="V3" s="53">
        <f>(L3-P3)/1000*SetUp!$B$13*1000000/SetUp!$B$48</f>
        <v>1.064630378535306E-6</v>
      </c>
      <c r="W3" s="53">
        <f>Q3+U3+T3-H3-SetUp!$B$61-SetUp!$B$60-B3+E3+J3+L3+S3</f>
        <v>4.9414949230750221E-17</v>
      </c>
      <c r="X3" s="53">
        <f>MAX((SetUp!$B$56*(1-(SetUp!$B$59/SetUp!$B$56)^2)*TANH(($B3-$D3)/SetUp!$B$56))/(1+SetUp!$B$59/SetUp!$B$56*TANH(($B3-$D3)/SetUp!$B$56)),0)</f>
        <v>3.5585204366919081</v>
      </c>
      <c r="Z3" s="49"/>
      <c r="AA3" s="49"/>
      <c r="AB3" s="49"/>
      <c r="AC3" s="50">
        <f>COUNTIF($AC$4:$AC$10,"&gt;"&amp;0.36)/COUNT($AC$4:$AC$10)</f>
        <v>0.66666666666666663</v>
      </c>
      <c r="AD3" s="50">
        <f>COUNTIF($AD$4:$AD$10,"&gt;"&amp;0.5)/COUNT($AD$4:$AD$10)</f>
        <v>0.66666666666666663</v>
      </c>
      <c r="AE3" s="50" t="e">
        <f>COUNTIF($AE$4:$AE$10,"&gt;"&amp;0.5)/COUNT($AE$4:$AE$10)</f>
        <v>#DIV/0!</v>
      </c>
      <c r="AF3" s="50">
        <f>1-(COUNTIF($AF$4:$AF$10,"&lt;"&amp;-25)+COUNTIF($AF$4:$AF$10,"&gt;"&amp;25))/COUNT($AF$4:$AF$10)</f>
        <v>1</v>
      </c>
      <c r="AG3" s="50"/>
      <c r="AH3" s="50"/>
      <c r="AI3" s="50">
        <f>COUNTIF($AI$4:$AI$10,"&gt;"&amp;0.5)/COUNT($AI$4:$AI$10)</f>
        <v>0.66666666666666663</v>
      </c>
      <c r="AK3" s="61" t="s">
        <v>167</v>
      </c>
      <c r="AL3" s="62">
        <f>AVERAGE($AS$3:$AS$1070)</f>
        <v>10.406147940074831</v>
      </c>
      <c r="AM3" s="62">
        <f>AVERAGE($AT$3:$AT$1070)</f>
        <v>10.219384898991887</v>
      </c>
      <c r="AN3" s="63">
        <f t="shared" ref="AN3:AN7" si="7">IFERROR((AM3-AL3)/AL3,"")</f>
        <v>-1.7947375163071259E-2</v>
      </c>
      <c r="AP3" s="60">
        <v>31048</v>
      </c>
      <c r="AQ3" s="51">
        <v>1</v>
      </c>
      <c r="AR3" s="51">
        <v>1</v>
      </c>
      <c r="AS3" s="62">
        <f t="shared" ref="AS3:AS66" si="8">VLOOKUP($AP3,$A:$C,3,FALSE)</f>
        <v>0</v>
      </c>
      <c r="AT3" s="62">
        <f t="shared" ref="AT3:AT66" si="9">VLOOKUP($AP3,$A:$V,22,FALSE)</f>
        <v>1.064630378535306E-6</v>
      </c>
      <c r="AU3" s="51" t="str">
        <f>IF(OR($AP3&lt;SetUp!$B$97,$AP3&gt;SetUp!$B$98),"Não","Sim")</f>
        <v>Sim</v>
      </c>
      <c r="AV3" s="64">
        <f t="shared" ref="AV3:AV66" si="10">IFERROR(SQRT(AS3),0)</f>
        <v>0</v>
      </c>
      <c r="AW3" s="64">
        <f t="shared" ref="AW3:AW66" si="11">IFERROR(SQRT(AT3),0)</f>
        <v>1.0318092743018478E-3</v>
      </c>
      <c r="AX3" s="64">
        <f t="shared" ref="AX3:AX66" si="12">IFERROR(LOG(AS3),0)</f>
        <v>0</v>
      </c>
      <c r="AY3" s="64">
        <f t="shared" ref="AY3:AY66" si="13">IFERROR(LOG(AT3),0)</f>
        <v>-5.972801145675926</v>
      </c>
      <c r="AZ3" s="64">
        <f t="shared" ref="AZ3:AZ66" si="14">AT3-AS3</f>
        <v>1.064630378535306E-6</v>
      </c>
      <c r="BA3" s="64">
        <f t="shared" ref="BA3:BA66" si="15">AW3-AV3</f>
        <v>1.0318092743018478E-3</v>
      </c>
      <c r="BB3" s="64">
        <f t="shared" ref="BB3:BB66" si="16">AY3-AX3</f>
        <v>-5.972801145675926</v>
      </c>
    </row>
    <row r="4" spans="1:54" x14ac:dyDescent="0.3">
      <c r="A4" s="60">
        <v>31049</v>
      </c>
      <c r="B4" s="53">
        <v>3.9550000000000001</v>
      </c>
      <c r="C4" s="53">
        <v>0</v>
      </c>
      <c r="D4" s="53">
        <v>5.0170000000000003</v>
      </c>
      <c r="E4" s="53">
        <f t="shared" si="0"/>
        <v>3.9550000000000001</v>
      </c>
      <c r="F4" s="53">
        <f t="shared" si="1"/>
        <v>1.0620000000000003</v>
      </c>
      <c r="G4" s="53">
        <f t="shared" si="2"/>
        <v>0</v>
      </c>
      <c r="H4" s="53">
        <f>IF(Q3&gt;SetUp!$B$56,SetUp!$B$56,Q3)</f>
        <v>3.5585204366919081</v>
      </c>
      <c r="I4" s="53">
        <f t="shared" ref="I4:I67" si="17">U3+G4+O4</f>
        <v>3.1539405738225314E-2</v>
      </c>
      <c r="J4" s="53">
        <f>MIN(F4,H4,(1-EXP(-SetUp!$B$52*H4/SetUp!$B$56))*F4)</f>
        <v>0.1934172594788566</v>
      </c>
      <c r="K4" s="53">
        <f t="shared" si="3"/>
        <v>3.3651031772130513</v>
      </c>
      <c r="L4" s="53">
        <f>IF(I4&lt;=0,0,MIN(SetUp!$B$50*I4^SetUp!$B$55,I4))</f>
        <v>6.7719536638061767E-5</v>
      </c>
      <c r="M4" s="53">
        <f t="shared" si="4"/>
        <v>3.1471686201587253E-2</v>
      </c>
      <c r="N4" s="53">
        <f>IF(SetUp!$B$62=0,X4,(B4-E4)*(1-(H4/SetUp!$B$66/SetUp!$B$56)))</f>
        <v>0</v>
      </c>
      <c r="O4" s="53">
        <f>K4*SetUp!$B$65</f>
        <v>3.1059905627848803E-2</v>
      </c>
      <c r="P4" s="53">
        <f>MIN(SetUp!$B$54*L4^SetUp!$B$51,L4)</f>
        <v>4.2470790080322521E-5</v>
      </c>
      <c r="Q4" s="53">
        <f t="shared" si="5"/>
        <v>3.3340432715852026</v>
      </c>
      <c r="R4" s="53">
        <f>IF((H4+N4-O4)&gt;SetUp!$B$56,T3+H4+N4-O4-SetUp!$B$56,T3)</f>
        <v>0</v>
      </c>
      <c r="S4" s="53">
        <f>R4*SetUp!$B$65</f>
        <v>0</v>
      </c>
      <c r="T4" s="53">
        <f>IF((R4-S4)&lt;SetUp!$B$53,R4-S4,SetUp!$B$53)</f>
        <v>0</v>
      </c>
      <c r="U4" s="53">
        <f t="shared" si="6"/>
        <v>3.1471686201587253E-2</v>
      </c>
      <c r="V4" s="53">
        <f>(L4-P4)/1000*SetUp!$B$13*1000000/SetUp!$B$48</f>
        <v>1.0275053466706052E-3</v>
      </c>
      <c r="W4" s="53">
        <f t="shared" ref="W4:W67" si="18">Q4+U4+T4-H4-U3-T3-B4+E4+J4+L4</f>
        <v>4.4467196851777357E-16</v>
      </c>
      <c r="X4" s="53">
        <f>MAX((SetUp!$B$56*(1-($H4/SetUp!$B$56)^2)*TANH(($B4-$D4)/SetUp!$B$56))/(1+$H4/SetUp!$B$56*TANH(($B4-$D4)/SetUp!$B$56)),0)</f>
        <v>0</v>
      </c>
      <c r="Z4" s="51">
        <v>1</v>
      </c>
      <c r="AA4" s="52">
        <v>31048</v>
      </c>
      <c r="AB4" s="52">
        <v>31412</v>
      </c>
      <c r="AC4" s="53" cm="1">
        <f t="array" ref="AC4">IFERROR(1 - SUM((INDEX($AS$3:$AS$1070,MATCH(AA4,$AP$3:$AP$1070,0)):INDEX($AS$3:$AS$1070,MATCH(AB4,$AP$3:$AP$1070,0)) - INDEX($AT$3:$AT$1070,MATCH(AA4,$AP$3:$AP$1070,0)):INDEX($AT$3:$AT$1070,MATCH(AB4,$AP$3:$AP$1070,0)))^2) / SUM((INDEX($AS$3:$AS$1070,MATCH(AA4,$AP$3:$AP$1070,0)):INDEX($AS$3:$AS$1070,MATCH(AB4,$AP$3:$AP$1070,0)) - AVERAGE(INDEX($AS$3:$AS$1070,MATCH(AA4,$AP$3:$AP$1070,0)):INDEX($AS$3:$AS$1070,MATCH(AB4,$AP$3:$AP$1070,0))))^2),"")</f>
        <v>0.69119364859943788</v>
      </c>
      <c r="AD4" s="53" cm="1">
        <f t="array" ref="AD4">IFERROR(1 - SUM((SQRT(INDEX($AS$3:$AS$1070,MATCH(AA4,$AP$3:$AP$1070,0)):INDEX($AS$3:$AS$1070,MATCH(AB4,$AP$3:$AP$1070,0))) - SQRT(INDEX($AT$3:$AT$1070,MATCH(AA4,$AP$3:$AP$1070,0)):INDEX($AT$3:$AT$1070,MATCH(AB4,$AP$3:$AP$1070,0))))^2) / SUM((SQRT(INDEX($AS$3:$AS$1070,MATCH(AA4,$AP$3:$AP$1070,0)):INDEX($AS$3:$AS$1070,MATCH(AB4,$AP$3:$AP$1070,0))) - SQRT(AVERAGE(INDEX($AS$3:$AS$1070,MATCH(AA4,$AP$3:$AP$1070,0)):INDEX($AS$3:$AS$1070,MATCH(AB4,$AP$3:$AP$1070,0)))))^2),"")</f>
        <v>0.65336077263567227</v>
      </c>
      <c r="AE4" s="53" t="str" cm="1">
        <f t="array" ref="AE4">IFERROR(1 - SUM((LOG(INDEX($AS$3:$AS$1070,MATCH(AA4,$AP$3:$AP$1070,0)):INDEX($AS$3:$AS$1070,MATCH(AB4,$AP$3:$AP$1070,0))) - LOG(INDEX($AT$3:$AT$1070,MATCH(AA4,$AP$3:$AP$1070,0)):INDEX($AT$3:$AT$1070,MATCH(AB4,$AP$3:$AP$1070,0))))^2) / SUM((LOG(INDEX($AS$3:$AS$1070,MATCH(AA4,$AP$3:$AP$1070,0)):INDEX($AS$3:$AS$1070,MATCH(AB4,$AP$3:$AP$1070,0))) - LOG(AVERAGE(INDEX($AS$3:$AS$1070,MATCH(AA4,$AP$3:$AP$1070,0)):INDEX($AS$3:$AS$1070,MATCH(AB4,$AP$3:$AP$1070,0)))))^2),"")</f>
        <v/>
      </c>
      <c r="AF4" s="53">
        <f>IFERROR(100*SUM(INDEX($AZ$3:$AZ$1070,MATCH(AA4,$AP$3:$AP$1070,0)):INDEX($AZ$3:$AZ$1070,MATCH(AB4,$AP$3:$AP$1070,0)))/SUM(INDEX($AS$3:$AS$1070,MATCH(AA4,$AP$3:$AP$1070,0)):INDEX($AS$3:$AS$1070,MATCH(AB4,$AP$3:$AP$1070,0))),"")</f>
        <v>-6.728231447687377</v>
      </c>
      <c r="AG4" s="53">
        <f>IFERROR(100*(1-(MAXA(INDEX($AT$3:$AT$1070,MATCH(AA4,$AP$3:$AP$1070,0)):INDEX($AT$3:$AT$1070,MATCH(AB4,$AP$3:$AP$1070,0)))/MAXA(INDEX($AS$3:$AS$1070,MATCH(AA4,$AP$3:$AP$1070,0)):INDEX($AS$3:$AS$1070,MATCH(AB4,$AP$3:$AP$1070,0))))),"")</f>
        <v>-4.8734457270785736</v>
      </c>
      <c r="AH4" s="53">
        <f>IFERROR(SQRT(SUMXMY2(INDEX($AS$3:$AS$1070,MATCH(AA4,$AP$3:$AP$1070,0)):INDEX($AS$3:$AS$1070,MATCH(AB4,$AP$3:$AP$1070,0)),INDEX($AT$3:$AT$1070,MATCH(AA4,$AP$3:$AP$1070,0)):INDEX($AT$3:$AT$1070,MATCH(AB4,$AP$3:$AP$1070,0)))/(1+MATCH(AB4,$AP$3:$AP$1070,0)-MATCH(AA4,$AP$3:$AP$1070,0))),"")</f>
        <v>24.339551627031867</v>
      </c>
      <c r="AI4" s="53">
        <f>IFERROR(RSQ(INDEX($AT$3:$AT$1070,MATCH(AA4,$AP$3:$AP$1070,0)):INDEX($AT$3:$AT$1070,MATCH(AB4,$AP$3:$AP$1070,0)),INDEX($AS$3:$AS$1070,MATCH(AA4,$AP$3:$AP$1070,0)):INDEX($AS$3:$AS$1070,MATCH(AB4,$AP$3:$AP$1070,0))),"")</f>
        <v>0.69674065260021945</v>
      </c>
      <c r="AK4" s="61" t="s">
        <v>168</v>
      </c>
      <c r="AL4" s="62">
        <f>_xlfn.PERCENTILE.INC($AS$3:$AS$1070,10%)</f>
        <v>0</v>
      </c>
      <c r="AM4" s="62">
        <f>_xlfn.PERCENTILE.INC($AT$3:$AT$1070,10%)</f>
        <v>0.23519293886419609</v>
      </c>
      <c r="AN4" s="63" t="str">
        <f t="shared" si="7"/>
        <v/>
      </c>
      <c r="AP4" s="60">
        <v>31049</v>
      </c>
      <c r="AQ4" s="51">
        <v>1</v>
      </c>
      <c r="AR4" s="51">
        <v>2</v>
      </c>
      <c r="AS4" s="62">
        <f t="shared" si="8"/>
        <v>0</v>
      </c>
      <c r="AT4" s="62">
        <f t="shared" si="9"/>
        <v>1.0275053466706052E-3</v>
      </c>
      <c r="AU4" s="51" t="str">
        <f>IF(OR($AP4&lt;SetUp!$B$97,$AP4&gt;SetUp!$B$98),"Não","Sim")</f>
        <v>Sim</v>
      </c>
      <c r="AV4" s="64">
        <f t="shared" si="10"/>
        <v>0</v>
      </c>
      <c r="AW4" s="64">
        <f t="shared" si="11"/>
        <v>3.2054724248862368E-2</v>
      </c>
      <c r="AX4" s="64">
        <f t="shared" si="12"/>
        <v>0</v>
      </c>
      <c r="AY4" s="64">
        <f t="shared" si="13"/>
        <v>-2.9882159095750085</v>
      </c>
      <c r="AZ4" s="64">
        <f t="shared" si="14"/>
        <v>1.0275053466706052E-3</v>
      </c>
      <c r="BA4" s="64">
        <f t="shared" si="15"/>
        <v>3.2054724248862368E-2</v>
      </c>
      <c r="BB4" s="64">
        <f t="shared" si="16"/>
        <v>-2.9882159095750085</v>
      </c>
    </row>
    <row r="5" spans="1:54" x14ac:dyDescent="0.3">
      <c r="A5" s="60">
        <v>31050</v>
      </c>
      <c r="B5" s="53">
        <v>2.2879999999999998</v>
      </c>
      <c r="C5" s="53">
        <v>0</v>
      </c>
      <c r="D5" s="53">
        <v>5.0170000000000003</v>
      </c>
      <c r="E5" s="53">
        <f t="shared" si="0"/>
        <v>2.2879999999999998</v>
      </c>
      <c r="F5" s="53">
        <f t="shared" si="1"/>
        <v>2.7290000000000005</v>
      </c>
      <c r="G5" s="53">
        <f t="shared" si="2"/>
        <v>0</v>
      </c>
      <c r="H5" s="53">
        <f>IF(Q4&gt;SetUp!$B$56,SetUp!$B$56,Q4)</f>
        <v>3.3340432715852026</v>
      </c>
      <c r="I5" s="53">
        <f t="shared" si="17"/>
        <v>5.792034435484468E-2</v>
      </c>
      <c r="J5" s="53">
        <f>MIN(F5,H5,(1-EXP(-SetUp!$B$52*H5/SetUp!$B$56))*F5)</f>
        <v>0.46853348379153231</v>
      </c>
      <c r="K5" s="53">
        <f t="shared" si="3"/>
        <v>2.8655097877936702</v>
      </c>
      <c r="L5" s="53">
        <f>IF(I5&lt;=0,0,MIN(SetUp!$B$50*I5^SetUp!$B$55,I5))</f>
        <v>1.8649907965123596E-4</v>
      </c>
      <c r="M5" s="53">
        <f t="shared" si="4"/>
        <v>5.7733845275193443E-2</v>
      </c>
      <c r="N5" s="53">
        <f>IF(SetUp!$B$62=0,X5,(B5-E5)*(1-(H5/SetUp!$B$66/SetUp!$B$56)))</f>
        <v>0</v>
      </c>
      <c r="O5" s="53">
        <f>K5*SetUp!$B$65</f>
        <v>2.6448658153257427E-2</v>
      </c>
      <c r="P5" s="53">
        <f>MIN(SetUp!$B$54*L5^SetUp!$B$51,L5)</f>
        <v>1.1812139903691719E-4</v>
      </c>
      <c r="Q5" s="53">
        <f t="shared" si="5"/>
        <v>2.8390611296404127</v>
      </c>
      <c r="R5" s="53">
        <f>IF((H5+N5-O5)&gt;SetUp!$B$56,T4+H5+N5-O5-SetUp!$B$56,T4)</f>
        <v>0</v>
      </c>
      <c r="S5" s="53">
        <f>R5*SetUp!$B$65</f>
        <v>0</v>
      </c>
      <c r="T5" s="53">
        <f>IF((R5-S5)&lt;SetUp!$B$53,R5-S5,SetUp!$B$53)</f>
        <v>0</v>
      </c>
      <c r="U5" s="53">
        <f t="shared" si="6"/>
        <v>5.7733845275193443E-2</v>
      </c>
      <c r="V5" s="53">
        <f>(L5-P5)/1000*SetUp!$B$13*1000000/SetUp!$B$48</f>
        <v>2.7826503095303916E-3</v>
      </c>
      <c r="W5" s="53">
        <f t="shared" si="18"/>
        <v>-1.1175413892894337E-16</v>
      </c>
      <c r="X5" s="53">
        <f>MAX((SetUp!$B$56*(1-($H5/SetUp!$B$56)^2)*TANH(($B5-$D5)/SetUp!$B$56))/(1+$H5/SetUp!$B$56*TANH(($B5-$D5)/SetUp!$B$56)),0)</f>
        <v>0</v>
      </c>
      <c r="Z5" s="51">
        <v>2</v>
      </c>
      <c r="AA5" s="52">
        <v>31413</v>
      </c>
      <c r="AB5" s="52">
        <v>31777</v>
      </c>
      <c r="AC5" s="53" t="str" cm="1">
        <f t="array" ref="AC5">IFERROR(1 - SUM((INDEX($AS$3:$AS$1070,MATCH(AA5,$AP$3:$AP$1070,0)):INDEX($AS$3:$AS$1070,MATCH(AB5,$AP$3:$AP$1070,0)) - INDEX($AT$3:$AT$1070,MATCH(AA5,$AP$3:$AP$1070,0)):INDEX($AT$3:$AT$1070,MATCH(AB5,$AP$3:$AP$1070,0)))^2) / SUM((INDEX($AS$3:$AS$1070,MATCH(AA5,$AP$3:$AP$1070,0)):INDEX($AS$3:$AS$1070,MATCH(AB5,$AP$3:$AP$1070,0)) - AVERAGE(INDEX($AS$3:$AS$1070,MATCH(AA5,$AP$3:$AP$1070,0)):INDEX($AS$3:$AS$1070,MATCH(AB5,$AP$3:$AP$1070,0))))^2),"")</f>
        <v/>
      </c>
      <c r="AD5" s="53" t="str" cm="1">
        <f t="array" ref="AD5">IFERROR(1 - SUM((SQRT(INDEX($AS$3:$AS$1070,MATCH(AA5,$AP$3:$AP$1070,0)):INDEX($AS$3:$AS$1070,MATCH(AB5,$AP$3:$AP$1070,0))) - SQRT(INDEX($AT$3:$AT$1070,MATCH(AA5,$AP$3:$AP$1070,0)):INDEX($AT$3:$AT$1070,MATCH(AB5,$AP$3:$AP$1070,0))))^2) / SUM((SQRT(INDEX($AS$3:$AS$1070,MATCH(AA5,$AP$3:$AP$1070,0)):INDEX($AS$3:$AS$1070,MATCH(AB5,$AP$3:$AP$1070,0))) - SQRT(AVERAGE(INDEX($AS$3:$AS$1070,MATCH(AA5,$AP$3:$AP$1070,0)):INDEX($AS$3:$AS$1070,MATCH(AB5,$AP$3:$AP$1070,0)))))^2),"")</f>
        <v/>
      </c>
      <c r="AE5" s="53" t="str" cm="1">
        <f t="array" ref="AE5">IFERROR(1 - SUM((LOG(INDEX($AS$3:$AS$1070,MATCH(AA5,$AP$3:$AP$1070,0)):INDEX($AS$3:$AS$1070,MATCH(AB5,$AP$3:$AP$1070,0))) - LOG(INDEX($AT$3:$AT$1070,MATCH(AA5,$AP$3:$AP$1070,0)):INDEX($AT$3:$AT$1070,MATCH(AB5,$AP$3:$AP$1070,0))))^2) / SUM((LOG(INDEX($AS$3:$AS$1070,MATCH(AA5,$AP$3:$AP$1070,0)):INDEX($AS$3:$AS$1070,MATCH(AB5,$AP$3:$AP$1070,0))) - LOG(AVERAGE(INDEX($AS$3:$AS$1070,MATCH(AA5,$AP$3:$AP$1070,0)):INDEX($AS$3:$AS$1070,MATCH(AB5,$AP$3:$AP$1070,0)))))^2),"")</f>
        <v/>
      </c>
      <c r="AF5" s="53" t="str">
        <f>IFERROR(100*SUM(INDEX($AZ$3:$AZ$1070,MATCH(AA5,$AP$3:$AP$1070,0)):INDEX($AZ$3:$AZ$1070,MATCH(AB5,$AP$3:$AP$1070,0)))/SUM(INDEX($AS$3:$AS$1070,MATCH(AA5,$AP$3:$AP$1070,0)):INDEX($AS$3:$AS$1070,MATCH(AB5,$AP$3:$AP$1070,0))),"")</f>
        <v/>
      </c>
      <c r="AG5" s="53" t="str">
        <f>IFERROR(100*(1-(MAXA(INDEX($AT$3:$AT$1070,MATCH(AA5,$AP$3:$AP$1070,0)):INDEX($AT$3:$AT$1070,MATCH(AB5,$AP$3:$AP$1070,0)))/MAXA(INDEX($AS$3:$AS$1070,MATCH(AA5,$AP$3:$AP$1070,0)):INDEX($AS$3:$AS$1070,MATCH(AB5,$AP$3:$AP$1070,0))))),"")</f>
        <v/>
      </c>
      <c r="AH5" s="53" t="str">
        <f>IFERROR(SQRT(SUMXMY2(INDEX($AS$3:$AS$1070,MATCH(AA5,$AP$3:$AP$1070,0)):INDEX($AS$3:$AS$1070,MATCH(AB5,$AP$3:$AP$1070,0)),INDEX($AT$3:$AT$1070,MATCH(AA5,$AP$3:$AP$1070,0)):INDEX($AT$3:$AT$1070,MATCH(AB5,$AP$3:$AP$1070,0)))/(1+MATCH(AB5,$AP$3:$AP$1070,0)-MATCH(AA5,$AP$3:$AP$1070,0))),"")</f>
        <v/>
      </c>
      <c r="AI5" s="53" t="str">
        <f>IFERROR(RSQ(INDEX($AT$3:$AT$1070,MATCH(AA5,$AP$3:$AP$1070,0)):INDEX($AT$3:$AT$1070,MATCH(AB5,$AP$3:$AP$1070,0)),INDEX($AS$3:$AS$1070,MATCH(AA5,$AP$3:$AP$1070,0)):INDEX($AS$3:$AS$1070,MATCH(AB5,$AP$3:$AP$1070,0))),"")</f>
        <v/>
      </c>
      <c r="AK5" s="61" t="s">
        <v>169</v>
      </c>
      <c r="AL5" s="62">
        <f>MEDIAN($AS$3:$AS$1070)</f>
        <v>7.8890000000000002</v>
      </c>
      <c r="AM5" s="62">
        <f>MEDIAN($AT$3:$AT$1070)</f>
        <v>3.2535913662313325</v>
      </c>
      <c r="AN5" s="63">
        <f t="shared" si="7"/>
        <v>-0.58757873415751904</v>
      </c>
      <c r="AP5" s="60">
        <v>31050</v>
      </c>
      <c r="AQ5" s="51">
        <v>1</v>
      </c>
      <c r="AR5" s="51">
        <v>3</v>
      </c>
      <c r="AS5" s="62">
        <f t="shared" si="8"/>
        <v>0</v>
      </c>
      <c r="AT5" s="62">
        <f t="shared" si="9"/>
        <v>2.7826503095303916E-3</v>
      </c>
      <c r="AU5" s="51" t="str">
        <f>IF(OR($AP5&lt;SetUp!$B$97,$AP5&gt;SetUp!$B$98),"Não","Sim")</f>
        <v>Sim</v>
      </c>
      <c r="AV5" s="64">
        <f t="shared" si="10"/>
        <v>0</v>
      </c>
      <c r="AW5" s="64">
        <f t="shared" si="11"/>
        <v>5.2750832311257344E-2</v>
      </c>
      <c r="AX5" s="64">
        <f t="shared" si="12"/>
        <v>0</v>
      </c>
      <c r="AY5" s="64">
        <f t="shared" si="13"/>
        <v>-2.555541367213729</v>
      </c>
      <c r="AZ5" s="64">
        <f t="shared" si="14"/>
        <v>2.7826503095303916E-3</v>
      </c>
      <c r="BA5" s="64">
        <f t="shared" si="15"/>
        <v>5.2750832311257344E-2</v>
      </c>
      <c r="BB5" s="64">
        <f t="shared" si="16"/>
        <v>-2.555541367213729</v>
      </c>
    </row>
    <row r="6" spans="1:54" x14ac:dyDescent="0.3">
      <c r="A6" s="60">
        <v>31051</v>
      </c>
      <c r="B6" s="53">
        <v>15.622999999999999</v>
      </c>
      <c r="C6" s="53">
        <v>0</v>
      </c>
      <c r="D6" s="53">
        <v>5.0170000000000003</v>
      </c>
      <c r="E6" s="53">
        <f t="shared" si="0"/>
        <v>5.0170000000000003</v>
      </c>
      <c r="F6" s="53">
        <f t="shared" si="1"/>
        <v>0</v>
      </c>
      <c r="G6" s="53">
        <f t="shared" si="2"/>
        <v>2.5557866565542042E-2</v>
      </c>
      <c r="H6" s="53">
        <f>IF(Q5&gt;SetUp!$B$56,SetUp!$B$56,Q5)</f>
        <v>2.8390611296404127</v>
      </c>
      <c r="I6" s="53">
        <f t="shared" si="17"/>
        <v>0.10949624885328431</v>
      </c>
      <c r="J6" s="53">
        <f>MIN(F6,H6,(1-EXP(-SetUp!$B$52*H6/SetUp!$B$56))*F6)</f>
        <v>0</v>
      </c>
      <c r="K6" s="53">
        <f t="shared" si="3"/>
        <v>2.8390611296404127</v>
      </c>
      <c r="L6" s="53">
        <f>IF(I6&lt;=0,0,MIN(SetUp!$B$50*I6^SetUp!$B$55,I6))</f>
        <v>5.3904315604341854E-4</v>
      </c>
      <c r="M6" s="53">
        <f t="shared" si="4"/>
        <v>0.10895720569724089</v>
      </c>
      <c r="N6" s="53">
        <f>IF(SetUp!$B$62=0,X6,(B6-E6)*(1-(H6/SetUp!$B$66/SetUp!$B$56)))</f>
        <v>10.580442133434456</v>
      </c>
      <c r="O6" s="53">
        <f>K6*SetUp!$B$65</f>
        <v>2.620453701254882E-2</v>
      </c>
      <c r="P6" s="53">
        <f>MIN(SetUp!$B$54*L6^SetUp!$B$51,L6)</f>
        <v>3.4494898759843395E-4</v>
      </c>
      <c r="Q6" s="53">
        <f t="shared" si="5"/>
        <v>13.393298726062321</v>
      </c>
      <c r="R6" s="53">
        <f>IF((H6+N6-O6)&gt;SetUp!$B$56,T5+H6+N6-O6-SetUp!$B$56,T5)</f>
        <v>0</v>
      </c>
      <c r="S6" s="53">
        <f>R6*SetUp!$B$65</f>
        <v>0</v>
      </c>
      <c r="T6" s="53">
        <f>IF((R6-S6)&lt;SetUp!$B$53,R6-S6,SetUp!$B$53)</f>
        <v>0</v>
      </c>
      <c r="U6" s="53">
        <f t="shared" si="6"/>
        <v>0.10895720569724089</v>
      </c>
      <c r="V6" s="53">
        <f>(L6-P6)/1000*SetUp!$B$13*1000000/SetUp!$B$48</f>
        <v>7.8987206504980562E-3</v>
      </c>
      <c r="W6" s="53">
        <f t="shared" si="18"/>
        <v>3.8987910122578739E-16</v>
      </c>
      <c r="X6" s="53">
        <f>MAX((SetUp!$B$56*(1-($H6/SetUp!$B$56)^2)*TANH(($B6-$D6)/SetUp!$B$56))/(1+$H6/SetUp!$B$56*TANH(($B6-$D6)/SetUp!$B$56)),0)</f>
        <v>10.580442133434456</v>
      </c>
      <c r="Z6" s="51">
        <v>3</v>
      </c>
      <c r="AA6" s="52">
        <v>31778</v>
      </c>
      <c r="AB6" s="52">
        <v>32142</v>
      </c>
      <c r="AC6" s="53" t="str" cm="1">
        <f t="array" ref="AC6">IFERROR(1 - SUM((INDEX($AS$3:$AS$1070,MATCH(AA6,$AP$3:$AP$1070,0)):INDEX($AS$3:$AS$1070,MATCH(AB6,$AP$3:$AP$1070,0)) - INDEX($AT$3:$AT$1070,MATCH(AA6,$AP$3:$AP$1070,0)):INDEX($AT$3:$AT$1070,MATCH(AB6,$AP$3:$AP$1070,0)))^2) / SUM((INDEX($AS$3:$AS$1070,MATCH(AA6,$AP$3:$AP$1070,0)):INDEX($AS$3:$AS$1070,MATCH(AB6,$AP$3:$AP$1070,0)) - AVERAGE(INDEX($AS$3:$AS$1070,MATCH(AA6,$AP$3:$AP$1070,0)):INDEX($AS$3:$AS$1070,MATCH(AB6,$AP$3:$AP$1070,0))))^2),"")</f>
        <v/>
      </c>
      <c r="AD6" s="53" t="str" cm="1">
        <f t="array" ref="AD6">IFERROR(1 - SUM((SQRT(INDEX($AS$3:$AS$1070,MATCH(AA6,$AP$3:$AP$1070,0)):INDEX($AS$3:$AS$1070,MATCH(AB6,$AP$3:$AP$1070,0))) - SQRT(INDEX($AT$3:$AT$1070,MATCH(AA6,$AP$3:$AP$1070,0)):INDEX($AT$3:$AT$1070,MATCH(AB6,$AP$3:$AP$1070,0))))^2) / SUM((SQRT(INDEX($AS$3:$AS$1070,MATCH(AA6,$AP$3:$AP$1070,0)):INDEX($AS$3:$AS$1070,MATCH(AB6,$AP$3:$AP$1070,0))) - SQRT(AVERAGE(INDEX($AS$3:$AS$1070,MATCH(AA6,$AP$3:$AP$1070,0)):INDEX($AS$3:$AS$1070,MATCH(AB6,$AP$3:$AP$1070,0)))))^2),"")</f>
        <v/>
      </c>
      <c r="AE6" s="53" t="str" cm="1">
        <f t="array" ref="AE6">IFERROR(1 - SUM((LOG(INDEX($AS$3:$AS$1070,MATCH(AA6,$AP$3:$AP$1070,0)):INDEX($AS$3:$AS$1070,MATCH(AB6,$AP$3:$AP$1070,0))) - LOG(INDEX($AT$3:$AT$1070,MATCH(AA6,$AP$3:$AP$1070,0)):INDEX($AT$3:$AT$1070,MATCH(AB6,$AP$3:$AP$1070,0))))^2) / SUM((LOG(INDEX($AS$3:$AS$1070,MATCH(AA6,$AP$3:$AP$1070,0)):INDEX($AS$3:$AS$1070,MATCH(AB6,$AP$3:$AP$1070,0))) - LOG(AVERAGE(INDEX($AS$3:$AS$1070,MATCH(AA6,$AP$3:$AP$1070,0)):INDEX($AS$3:$AS$1070,MATCH(AB6,$AP$3:$AP$1070,0)))))^2),"")</f>
        <v/>
      </c>
      <c r="AF6" s="53" t="str">
        <f>IFERROR(100*SUM(INDEX($AZ$3:$AZ$1070,MATCH(AA6,$AP$3:$AP$1070,0)):INDEX($AZ$3:$AZ$1070,MATCH(AB6,$AP$3:$AP$1070,0)))/SUM(INDEX($AS$3:$AS$1070,MATCH(AA6,$AP$3:$AP$1070,0)):INDEX($AS$3:$AS$1070,MATCH(AB6,$AP$3:$AP$1070,0))),"")</f>
        <v/>
      </c>
      <c r="AG6" s="53" t="str">
        <f>IFERROR(100*(1-(MAXA(INDEX($AT$3:$AT$1070,MATCH(AA6,$AP$3:$AP$1070,0)):INDEX($AT$3:$AT$1070,MATCH(AB6,$AP$3:$AP$1070,0)))/MAXA(INDEX($AS$3:$AS$1070,MATCH(AA6,$AP$3:$AP$1070,0)):INDEX($AS$3:$AS$1070,MATCH(AB6,$AP$3:$AP$1070,0))))),"")</f>
        <v/>
      </c>
      <c r="AH6" s="53" t="str">
        <f>IFERROR(SQRT(SUMXMY2(INDEX($AS$3:$AS$1070,MATCH(AA6,$AP$3:$AP$1070,0)):INDEX($AS$3:$AS$1070,MATCH(AB6,$AP$3:$AP$1070,0)),INDEX($AT$3:$AT$1070,MATCH(AA6,$AP$3:$AP$1070,0)):INDEX($AT$3:$AT$1070,MATCH(AB6,$AP$3:$AP$1070,0)))/(1+MATCH(AB6,$AP$3:$AP$1070,0)-MATCH(AA6,$AP$3:$AP$1070,0))),"")</f>
        <v/>
      </c>
      <c r="AI6" s="53" t="str">
        <f>IFERROR(RSQ(INDEX($AT$3:$AT$1070,MATCH(AA6,$AP$3:$AP$1070,0)):INDEX($AT$3:$AT$1070,MATCH(AB6,$AP$3:$AP$1070,0)),INDEX($AS$3:$AS$1070,MATCH(AA6,$AP$3:$AP$1070,0)):INDEX($AS$3:$AS$1070,MATCH(AB6,$AP$3:$AP$1070,0))),"")</f>
        <v/>
      </c>
      <c r="AK6" s="61" t="s">
        <v>170</v>
      </c>
      <c r="AL6" s="62">
        <f>_xlfn.PERCENTILE.INC($AS$3:$AS$1070,90%)</f>
        <v>15.053200000000013</v>
      </c>
      <c r="AM6" s="62">
        <f>_xlfn.PERCENTILE.INC($AT$3:$AT$1070,90%)</f>
        <v>23.209065072105016</v>
      </c>
      <c r="AN6" s="63">
        <f t="shared" si="7"/>
        <v>0.54180274440683684</v>
      </c>
      <c r="AP6" s="60">
        <v>31051</v>
      </c>
      <c r="AQ6" s="51">
        <v>1</v>
      </c>
      <c r="AR6" s="51">
        <v>4</v>
      </c>
      <c r="AS6" s="62">
        <f t="shared" si="8"/>
        <v>0</v>
      </c>
      <c r="AT6" s="62">
        <f t="shared" si="9"/>
        <v>7.8987206504980562E-3</v>
      </c>
      <c r="AU6" s="51" t="str">
        <f>IF(OR($AP6&lt;SetUp!$B$97,$AP6&gt;SetUp!$B$98),"Não","Sim")</f>
        <v>Sim</v>
      </c>
      <c r="AV6" s="64">
        <f t="shared" si="10"/>
        <v>0</v>
      </c>
      <c r="AW6" s="64">
        <f t="shared" si="11"/>
        <v>8.8874746978531843E-2</v>
      </c>
      <c r="AX6" s="64">
        <f t="shared" si="12"/>
        <v>0</v>
      </c>
      <c r="AY6" s="64">
        <f t="shared" si="13"/>
        <v>-2.1024432453453694</v>
      </c>
      <c r="AZ6" s="64">
        <f t="shared" si="14"/>
        <v>7.8987206504980562E-3</v>
      </c>
      <c r="BA6" s="64">
        <f t="shared" si="15"/>
        <v>8.8874746978531843E-2</v>
      </c>
      <c r="BB6" s="64">
        <f t="shared" si="16"/>
        <v>-2.1024432453453694</v>
      </c>
    </row>
    <row r="7" spans="1:54" x14ac:dyDescent="0.3">
      <c r="A7" s="60">
        <v>31052</v>
      </c>
      <c r="B7" s="53">
        <v>3.254</v>
      </c>
      <c r="C7" s="53">
        <v>0</v>
      </c>
      <c r="D7" s="53">
        <v>5.0170000000000003</v>
      </c>
      <c r="E7" s="53">
        <f t="shared" si="0"/>
        <v>3.254</v>
      </c>
      <c r="F7" s="53">
        <f t="shared" si="1"/>
        <v>1.7630000000000003</v>
      </c>
      <c r="G7" s="53">
        <f t="shared" si="2"/>
        <v>0</v>
      </c>
      <c r="H7" s="53">
        <f>IF(Q6&gt;SetUp!$B$56,SetUp!$B$56,Q6)</f>
        <v>13.393298726062321</v>
      </c>
      <c r="I7" s="53">
        <f t="shared" si="17"/>
        <v>0.22394025287168384</v>
      </c>
      <c r="J7" s="53">
        <f>MIN(F7,H7,(1-EXP(-SetUp!$B$52*H7/SetUp!$B$56))*F7)</f>
        <v>0.93576514536049149</v>
      </c>
      <c r="K7" s="53">
        <f t="shared" si="3"/>
        <v>12.457533580701829</v>
      </c>
      <c r="L7" s="53">
        <f>IF(I7&lt;=0,0,MIN(SetUp!$B$50*I7^SetUp!$B$55,I7))</f>
        <v>1.7762812904032065E-3</v>
      </c>
      <c r="M7" s="53">
        <f t="shared" si="4"/>
        <v>0.22216397158128062</v>
      </c>
      <c r="N7" s="53">
        <f>IF(SetUp!$B$62=0,X7,(B7-E7)*(1-(H7/SetUp!$B$66/SetUp!$B$56)))</f>
        <v>0</v>
      </c>
      <c r="O7" s="53">
        <f>K7*SetUp!$B$65</f>
        <v>0.11498304717444296</v>
      </c>
      <c r="P7" s="53">
        <f>MIN(SetUp!$B$54*L7^SetUp!$B$51,L7)</f>
        <v>1.1499418534686996E-3</v>
      </c>
      <c r="Q7" s="53">
        <f t="shared" si="5"/>
        <v>12.342550533527387</v>
      </c>
      <c r="R7" s="53">
        <f>IF((H7+N7-O7)&gt;SetUp!$B$56,T6+H7+N7-O7-SetUp!$B$56,T6)</f>
        <v>0</v>
      </c>
      <c r="S7" s="53">
        <f>R7*SetUp!$B$65</f>
        <v>0</v>
      </c>
      <c r="T7" s="53">
        <f>IF((R7-S7)&lt;SetUp!$B$53,R7-S7,SetUp!$B$53)</f>
        <v>0</v>
      </c>
      <c r="U7" s="53">
        <f t="shared" si="6"/>
        <v>0.22216397158128062</v>
      </c>
      <c r="V7" s="53">
        <f>(L7-P7)/1000*SetUp!$B$13*1000000/SetUp!$B$48</f>
        <v>2.5489072053899477E-2</v>
      </c>
      <c r="W7" s="53">
        <f t="shared" si="18"/>
        <v>5.6942298098938693E-16</v>
      </c>
      <c r="X7" s="53">
        <f>MAX((SetUp!$B$56*(1-($H7/SetUp!$B$56)^2)*TANH(($B7-$D7)/SetUp!$B$56))/(1+$H7/SetUp!$B$56*TANH(($B7-$D7)/SetUp!$B$56)),0)</f>
        <v>0</v>
      </c>
      <c r="Z7" s="51">
        <v>4</v>
      </c>
      <c r="AA7" s="52">
        <v>32143</v>
      </c>
      <c r="AB7" s="52">
        <v>32508</v>
      </c>
      <c r="AC7" s="53" t="str" cm="1">
        <f t="array" ref="AC7">IFERROR(1 - SUM((INDEX($AS$3:$AS$1070,MATCH(AA7,$AP$3:$AP$1070,0)):INDEX($AS$3:$AS$1070,MATCH(AB7,$AP$3:$AP$1070,0)) - INDEX($AT$3:$AT$1070,MATCH(AA7,$AP$3:$AP$1070,0)):INDEX($AT$3:$AT$1070,MATCH(AB7,$AP$3:$AP$1070,0)))^2) / SUM((INDEX($AS$3:$AS$1070,MATCH(AA7,$AP$3:$AP$1070,0)):INDEX($AS$3:$AS$1070,MATCH(AB7,$AP$3:$AP$1070,0)) - AVERAGE(INDEX($AS$3:$AS$1070,MATCH(AA7,$AP$3:$AP$1070,0)):INDEX($AS$3:$AS$1070,MATCH(AB7,$AP$3:$AP$1070,0))))^2),"")</f>
        <v/>
      </c>
      <c r="AD7" s="53" t="str" cm="1">
        <f t="array" ref="AD7">IFERROR(1 - SUM((SQRT(INDEX($AS$3:$AS$1070,MATCH(AA7,$AP$3:$AP$1070,0)):INDEX($AS$3:$AS$1070,MATCH(AB7,$AP$3:$AP$1070,0))) - SQRT(INDEX($AT$3:$AT$1070,MATCH(AA7,$AP$3:$AP$1070,0)):INDEX($AT$3:$AT$1070,MATCH(AB7,$AP$3:$AP$1070,0))))^2) / SUM((SQRT(INDEX($AS$3:$AS$1070,MATCH(AA7,$AP$3:$AP$1070,0)):INDEX($AS$3:$AS$1070,MATCH(AB7,$AP$3:$AP$1070,0))) - SQRT(AVERAGE(INDEX($AS$3:$AS$1070,MATCH(AA7,$AP$3:$AP$1070,0)):INDEX($AS$3:$AS$1070,MATCH(AB7,$AP$3:$AP$1070,0)))))^2),"")</f>
        <v/>
      </c>
      <c r="AE7" s="53" t="str" cm="1">
        <f t="array" ref="AE7">IFERROR(1 - SUM((LOG(INDEX($AS$3:$AS$1070,MATCH(AA7,$AP$3:$AP$1070,0)):INDEX($AS$3:$AS$1070,MATCH(AB7,$AP$3:$AP$1070,0))) - LOG(INDEX($AT$3:$AT$1070,MATCH(AA7,$AP$3:$AP$1070,0)):INDEX($AT$3:$AT$1070,MATCH(AB7,$AP$3:$AP$1070,0))))^2) / SUM((LOG(INDEX($AS$3:$AS$1070,MATCH(AA7,$AP$3:$AP$1070,0)):INDEX($AS$3:$AS$1070,MATCH(AB7,$AP$3:$AP$1070,0))) - LOG(AVERAGE(INDEX($AS$3:$AS$1070,MATCH(AA7,$AP$3:$AP$1070,0)):INDEX($AS$3:$AS$1070,MATCH(AB7,$AP$3:$AP$1070,0)))))^2),"")</f>
        <v/>
      </c>
      <c r="AF7" s="53" t="str">
        <f>IFERROR(100*SUM(INDEX($AZ$3:$AZ$1070,MATCH(AA7,$AP$3:$AP$1070,0)):INDEX($AZ$3:$AZ$1070,MATCH(AB7,$AP$3:$AP$1070,0)))/SUM(INDEX($AS$3:$AS$1070,MATCH(AA7,$AP$3:$AP$1070,0)):INDEX($AS$3:$AS$1070,MATCH(AB7,$AP$3:$AP$1070,0))),"")</f>
        <v/>
      </c>
      <c r="AG7" s="53" t="str">
        <f>IFERROR(100*(1-(MAXA(INDEX($AT$3:$AT$1070,MATCH(AA7,$AP$3:$AP$1070,0)):INDEX($AT$3:$AT$1070,MATCH(AB7,$AP$3:$AP$1070,0)))/MAXA(INDEX($AS$3:$AS$1070,MATCH(AA7,$AP$3:$AP$1070,0)):INDEX($AS$3:$AS$1070,MATCH(AB7,$AP$3:$AP$1070,0))))),"")</f>
        <v/>
      </c>
      <c r="AH7" s="53" t="str">
        <f>IFERROR(SQRT(SUMXMY2(INDEX($AS$3:$AS$1070,MATCH(AA7,$AP$3:$AP$1070,0)):INDEX($AS$3:$AS$1070,MATCH(AB7,$AP$3:$AP$1070,0)),INDEX($AT$3:$AT$1070,MATCH(AA7,$AP$3:$AP$1070,0)):INDEX($AT$3:$AT$1070,MATCH(AB7,$AP$3:$AP$1070,0)))/(1+MATCH(AB7,$AP$3:$AP$1070,0)-MATCH(AA7,$AP$3:$AP$1070,0))),"")</f>
        <v/>
      </c>
      <c r="AI7" s="53" t="str">
        <f>IFERROR(RSQ(INDEX($AT$3:$AT$1070,MATCH(AA7,$AP$3:$AP$1070,0)):INDEX($AT$3:$AT$1070,MATCH(AB7,$AP$3:$AP$1070,0)),INDEX($AS$3:$AS$1070,MATCH(AA7,$AP$3:$AP$1070,0)):INDEX($AS$3:$AS$1070,MATCH(AB7,$AP$3:$AP$1070,0))),"")</f>
        <v/>
      </c>
      <c r="AK7" s="61" t="s">
        <v>171</v>
      </c>
      <c r="AL7" s="62">
        <f>MAX($AS$3:$AS$1070)</f>
        <v>307.83999999999997</v>
      </c>
      <c r="AM7" s="62">
        <f>MAX($AT$3:$AT$1070)</f>
        <v>322.84241532623867</v>
      </c>
      <c r="AN7" s="63">
        <f t="shared" si="7"/>
        <v>4.8734457270785771E-2</v>
      </c>
      <c r="AP7" s="60">
        <v>31052</v>
      </c>
      <c r="AQ7" s="51">
        <v>1</v>
      </c>
      <c r="AR7" s="51">
        <v>5</v>
      </c>
      <c r="AS7" s="62">
        <f t="shared" si="8"/>
        <v>0</v>
      </c>
      <c r="AT7" s="62">
        <f t="shared" si="9"/>
        <v>2.5489072053899477E-2</v>
      </c>
      <c r="AU7" s="51" t="str">
        <f>IF(OR($AP7&lt;SetUp!$B$97,$AP7&gt;SetUp!$B$98),"Não","Sim")</f>
        <v>Sim</v>
      </c>
      <c r="AV7" s="64">
        <f t="shared" si="10"/>
        <v>0</v>
      </c>
      <c r="AW7" s="64">
        <f t="shared" si="11"/>
        <v>0.15965297383356025</v>
      </c>
      <c r="AX7" s="64">
        <f t="shared" si="12"/>
        <v>0</v>
      </c>
      <c r="AY7" s="64">
        <f t="shared" si="13"/>
        <v>-1.5936459750135352</v>
      </c>
      <c r="AZ7" s="64">
        <f t="shared" si="14"/>
        <v>2.5489072053899477E-2</v>
      </c>
      <c r="BA7" s="64">
        <f t="shared" si="15"/>
        <v>0.15965297383356025</v>
      </c>
      <c r="BB7" s="64">
        <f t="shared" si="16"/>
        <v>-1.5936459750135352</v>
      </c>
    </row>
    <row r="8" spans="1:54" x14ac:dyDescent="0.3">
      <c r="A8" s="60">
        <v>31053</v>
      </c>
      <c r="B8" s="53">
        <v>1.4259999999999999</v>
      </c>
      <c r="C8" s="53">
        <v>0</v>
      </c>
      <c r="D8" s="53">
        <v>5.0170000000000003</v>
      </c>
      <c r="E8" s="53">
        <f t="shared" si="0"/>
        <v>1.4259999999999999</v>
      </c>
      <c r="F8" s="53">
        <f t="shared" si="1"/>
        <v>3.5910000000000002</v>
      </c>
      <c r="G8" s="53">
        <f t="shared" si="2"/>
        <v>0</v>
      </c>
      <c r="H8" s="53">
        <f>IF(Q7&gt;SetUp!$B$56,SetUp!$B$56,Q7)</f>
        <v>12.342550533527387</v>
      </c>
      <c r="I8" s="53">
        <f t="shared" si="17"/>
        <v>0.31944426108311363</v>
      </c>
      <c r="J8" s="53">
        <f>MIN(F8,H8,(1-EXP(-SetUp!$B$52*H8/SetUp!$B$56))*F8)</f>
        <v>1.8029753266629733</v>
      </c>
      <c r="K8" s="53">
        <f t="shared" si="3"/>
        <v>10.539575206864413</v>
      </c>
      <c r="L8" s="53">
        <f>IF(I8&lt;=0,0,MIN(SetUp!$B$50*I8^SetUp!$B$55,I8))</f>
        <v>3.2108248691476884E-3</v>
      </c>
      <c r="M8" s="53">
        <f t="shared" si="4"/>
        <v>0.31623343621396593</v>
      </c>
      <c r="N8" s="53">
        <f>IF(SetUp!$B$62=0,X8,(B8-E8)*(1-(H8/SetUp!$B$66/SetUp!$B$56)))</f>
        <v>0</v>
      </c>
      <c r="O8" s="53">
        <f>K8*SetUp!$B$65</f>
        <v>9.7280289501832998E-2</v>
      </c>
      <c r="P8" s="53">
        <f>MIN(SetUp!$B$54*L8^SetUp!$B$51,L8)</f>
        <v>2.0906401411990793E-3</v>
      </c>
      <c r="Q8" s="53">
        <f t="shared" si="5"/>
        <v>10.442294917362579</v>
      </c>
      <c r="R8" s="53">
        <f>IF((H8+N8-O8)&gt;SetUp!$B$56,T7+H8+N8-O8-SetUp!$B$56,T7)</f>
        <v>0</v>
      </c>
      <c r="S8" s="53">
        <f>R8*SetUp!$B$65</f>
        <v>0</v>
      </c>
      <c r="T8" s="53">
        <f>IF((R8-S8)&lt;SetUp!$B$53,R8-S8,SetUp!$B$53)</f>
        <v>0</v>
      </c>
      <c r="U8" s="53">
        <f t="shared" si="6"/>
        <v>0.31623343621396593</v>
      </c>
      <c r="V8" s="53">
        <f>(L8-P8)/1000*SetUp!$B$13*1000000/SetUp!$B$48</f>
        <v>4.558625492928281E-2</v>
      </c>
      <c r="W8" s="53">
        <f t="shared" si="18"/>
        <v>-5.6595353403743331E-16</v>
      </c>
      <c r="X8" s="53">
        <f>MAX((SetUp!$B$56*(1-($H8/SetUp!$B$56)^2)*TANH(($B8-$D8)/SetUp!$B$56))/(1+$H8/SetUp!$B$56*TANH(($B8-$D8)/SetUp!$B$56)),0)</f>
        <v>0</v>
      </c>
      <c r="Z8" s="51">
        <v>5</v>
      </c>
      <c r="AA8" s="52">
        <v>32509</v>
      </c>
      <c r="AB8" s="52">
        <v>32873</v>
      </c>
      <c r="AC8" s="53" cm="1">
        <f t="array" ref="AC8">IFERROR(1 - SUM((INDEX($AS$3:$AS$1070,MATCH(AA8,$AP$3:$AP$1070,0)):INDEX($AS$3:$AS$1070,MATCH(AB8,$AP$3:$AP$1070,0)) - INDEX($AT$3:$AT$1070,MATCH(AA8,$AP$3:$AP$1070,0)):INDEX($AT$3:$AT$1070,MATCH(AB8,$AP$3:$AP$1070,0)))^2) / SUM((INDEX($AS$3:$AS$1070,MATCH(AA8,$AP$3:$AP$1070,0)):INDEX($AS$3:$AS$1070,MATCH(AB8,$AP$3:$AP$1070,0)) - AVERAGE(INDEX($AS$3:$AS$1070,MATCH(AA8,$AP$3:$AP$1070,0)):INDEX($AS$3:$AS$1070,MATCH(AB8,$AP$3:$AP$1070,0))))^2),"")</f>
        <v>0.61581892574638808</v>
      </c>
      <c r="AD8" s="53" cm="1">
        <f t="array" ref="AD8">IFERROR(1 - SUM((SQRT(INDEX($AS$3:$AS$1070,MATCH(AA8,$AP$3:$AP$1070,0)):INDEX($AS$3:$AS$1070,MATCH(AB8,$AP$3:$AP$1070,0))) - SQRT(INDEX($AT$3:$AT$1070,MATCH(AA8,$AP$3:$AP$1070,0)):INDEX($AT$3:$AT$1070,MATCH(AB8,$AP$3:$AP$1070,0))))^2) / SUM((SQRT(INDEX($AS$3:$AS$1070,MATCH(AA8,$AP$3:$AP$1070,0)):INDEX($AS$3:$AS$1070,MATCH(AB8,$AP$3:$AP$1070,0))) - SQRT(AVERAGE(INDEX($AS$3:$AS$1070,MATCH(AA8,$AP$3:$AP$1070,0)):INDEX($AS$3:$AS$1070,MATCH(AB8,$AP$3:$AP$1070,0)))))^2),"")</f>
        <v>0.7275137592719646</v>
      </c>
      <c r="AE8" s="53" t="str" cm="1">
        <f t="array" ref="AE8">IFERROR(1 - SUM((LOG(INDEX($AS$3:$AS$1070,MATCH(AA8,$AP$3:$AP$1070,0)):INDEX($AS$3:$AS$1070,MATCH(AB8,$AP$3:$AP$1070,0))) - LOG(INDEX($AT$3:$AT$1070,MATCH(AA8,$AP$3:$AP$1070,0)):INDEX($AT$3:$AT$1070,MATCH(AB8,$AP$3:$AP$1070,0))))^2) / SUM((LOG(INDEX($AS$3:$AS$1070,MATCH(AA8,$AP$3:$AP$1070,0)):INDEX($AS$3:$AS$1070,MATCH(AB8,$AP$3:$AP$1070,0))) - LOG(AVERAGE(INDEX($AS$3:$AS$1070,MATCH(AA8,$AP$3:$AP$1070,0)):INDEX($AS$3:$AS$1070,MATCH(AB8,$AP$3:$AP$1070,0)))))^2),"")</f>
        <v/>
      </c>
      <c r="AF8" s="53">
        <f>IFERROR(100*SUM(INDEX($AZ$3:$AZ$1070,MATCH(AA8,$AP$3:$AP$1070,0)):INDEX($AZ$3:$AZ$1070,MATCH(AB8,$AP$3:$AP$1070,0)))/SUM(INDEX($AS$3:$AS$1070,MATCH(AA8,$AP$3:$AP$1070,0)):INDEX($AS$3:$AS$1070,MATCH(AB8,$AP$3:$AP$1070,0))),"")</f>
        <v>-7.5512539322855003</v>
      </c>
      <c r="AG8" s="53">
        <f>IFERROR(100*(1-(MAXA(INDEX($AT$3:$AT$1070,MATCH(AA8,$AP$3:$AP$1070,0)):INDEX($AT$3:$AT$1070,MATCH(AB8,$AP$3:$AP$1070,0)))/MAXA(INDEX($AS$3:$AS$1070,MATCH(AA8,$AP$3:$AP$1070,0)):INDEX($AS$3:$AS$1070,MATCH(AB8,$AP$3:$AP$1070,0))))),"")</f>
        <v>19.059424237577961</v>
      </c>
      <c r="AH8" s="53">
        <f>IFERROR(SQRT(SUMXMY2(INDEX($AS$3:$AS$1070,MATCH(AA8,$AP$3:$AP$1070,0)):INDEX($AS$3:$AS$1070,MATCH(AB8,$AP$3:$AP$1070,0)),INDEX($AT$3:$AT$1070,MATCH(AA8,$AP$3:$AP$1070,0)):INDEX($AT$3:$AT$1070,MATCH(AB8,$AP$3:$AP$1070,0)))/(1+MATCH(AB8,$AP$3:$AP$1070,0)-MATCH(AA8,$AP$3:$AP$1070,0))),"")</f>
        <v>4.2528695989215874</v>
      </c>
      <c r="AI8" s="53">
        <f>IFERROR(RSQ(INDEX($AT$3:$AT$1070,MATCH(AA8,$AP$3:$AP$1070,0)):INDEX($AT$3:$AT$1070,MATCH(AB8,$AP$3:$AP$1070,0)),INDEX($AS$3:$AS$1070,MATCH(AA8,$AP$3:$AP$1070,0)):INDEX($AS$3:$AS$1070,MATCH(AB8,$AP$3:$AP$1070,0))),"")</f>
        <v>0.65664589158036868</v>
      </c>
      <c r="AP8" s="60">
        <v>31053</v>
      </c>
      <c r="AQ8" s="51">
        <v>1</v>
      </c>
      <c r="AR8" s="51">
        <v>6</v>
      </c>
      <c r="AS8" s="62">
        <f t="shared" si="8"/>
        <v>0</v>
      </c>
      <c r="AT8" s="62">
        <f t="shared" si="9"/>
        <v>4.558625492928281E-2</v>
      </c>
      <c r="AU8" s="51" t="str">
        <f>IF(OR($AP8&lt;SetUp!$B$97,$AP8&gt;SetUp!$B$98),"Não","Sim")</f>
        <v>Sim</v>
      </c>
      <c r="AV8" s="64">
        <f t="shared" si="10"/>
        <v>0</v>
      </c>
      <c r="AW8" s="64">
        <f t="shared" si="11"/>
        <v>0.21350937901947728</v>
      </c>
      <c r="AX8" s="64">
        <f t="shared" si="12"/>
        <v>0</v>
      </c>
      <c r="AY8" s="64">
        <f t="shared" si="13"/>
        <v>-1.3411660851473428</v>
      </c>
      <c r="AZ8" s="64">
        <f t="shared" si="14"/>
        <v>4.558625492928281E-2</v>
      </c>
      <c r="BA8" s="64">
        <f t="shared" si="15"/>
        <v>0.21350937901947728</v>
      </c>
      <c r="BB8" s="64">
        <f t="shared" si="16"/>
        <v>-1.3411660851473428</v>
      </c>
    </row>
    <row r="9" spans="1:54" x14ac:dyDescent="0.3">
      <c r="A9" s="60">
        <v>31054</v>
      </c>
      <c r="B9" s="53">
        <v>2.4540000000000002</v>
      </c>
      <c r="C9" s="53">
        <v>0</v>
      </c>
      <c r="D9" s="53">
        <v>5.0170000000000003</v>
      </c>
      <c r="E9" s="53">
        <f t="shared" si="0"/>
        <v>2.4540000000000002</v>
      </c>
      <c r="F9" s="53">
        <f t="shared" si="1"/>
        <v>2.5630000000000002</v>
      </c>
      <c r="G9" s="53">
        <f t="shared" si="2"/>
        <v>0</v>
      </c>
      <c r="H9" s="53">
        <f>IF(Q8&gt;SetUp!$B$56,SetUp!$B$56,Q8)</f>
        <v>10.442294917362579</v>
      </c>
      <c r="I9" s="53">
        <f t="shared" si="17"/>
        <v>0.40207329768196926</v>
      </c>
      <c r="J9" s="53">
        <f>MIN(F9,H9,(1-EXP(-SetUp!$B$52*H9/SetUp!$B$56))*F9)</f>
        <v>1.1422025726353706</v>
      </c>
      <c r="K9" s="53">
        <f t="shared" si="3"/>
        <v>9.3000923447272079</v>
      </c>
      <c r="L9" s="53">
        <f>IF(I9&lt;=0,0,MIN(SetUp!$B$50*I9^SetUp!$B$55,I9))</f>
        <v>4.7112214727967703E-3</v>
      </c>
      <c r="M9" s="53">
        <f t="shared" si="4"/>
        <v>0.39736207620917247</v>
      </c>
      <c r="N9" s="53">
        <f>IF(SetUp!$B$62=0,X9,(B9-E9)*(1-(H9/SetUp!$B$66/SetUp!$B$56)))</f>
        <v>0</v>
      </c>
      <c r="O9" s="53">
        <f>K9*SetUp!$B$65</f>
        <v>8.583986146800332E-2</v>
      </c>
      <c r="P9" s="53">
        <f>MIN(SetUp!$B$54*L9^SetUp!$B$51,L9)</f>
        <v>3.0790333080905237E-3</v>
      </c>
      <c r="Q9" s="53">
        <f t="shared" si="5"/>
        <v>9.2142524832592052</v>
      </c>
      <c r="R9" s="53">
        <f>IF((H9+N9-O9)&gt;SetUp!$B$56,T8+H9+N9-O9-SetUp!$B$56,T8)</f>
        <v>0</v>
      </c>
      <c r="S9" s="53">
        <f>R9*SetUp!$B$65</f>
        <v>0</v>
      </c>
      <c r="T9" s="53">
        <f>IF((R9-S9)&lt;SetUp!$B$53,R9-S9,SetUp!$B$53)</f>
        <v>0</v>
      </c>
      <c r="U9" s="53">
        <f t="shared" si="6"/>
        <v>0.39736207620917247</v>
      </c>
      <c r="V9" s="53">
        <f>(L9-P9)/1000*SetUp!$B$13*1000000/SetUp!$B$48</f>
        <v>6.6422389015350608E-2</v>
      </c>
      <c r="W9" s="53">
        <f t="shared" si="18"/>
        <v>-7.9623807547335446E-16</v>
      </c>
      <c r="X9" s="53">
        <f>MAX((SetUp!$B$56*(1-($H9/SetUp!$B$56)^2)*TANH(($B9-$D9)/SetUp!$B$56))/(1+$H9/SetUp!$B$56*TANH(($B9-$D9)/SetUp!$B$56)),0)</f>
        <v>0</v>
      </c>
      <c r="Z9" s="51">
        <v>6</v>
      </c>
      <c r="AA9" s="52">
        <v>32874</v>
      </c>
      <c r="AB9" s="52">
        <v>33238</v>
      </c>
      <c r="AC9" s="53" t="str" cm="1">
        <f t="array" ref="AC9">IFERROR(1 - SUM((INDEX($AS$3:$AS$1070,MATCH(AA9,$AP$3:$AP$1070,0)):INDEX($AS$3:$AS$1070,MATCH(AB9,$AP$3:$AP$1070,0)) - INDEX($AT$3:$AT$1070,MATCH(AA9,$AP$3:$AP$1070,0)):INDEX($AT$3:$AT$1070,MATCH(AB9,$AP$3:$AP$1070,0)))^2) / SUM((INDEX($AS$3:$AS$1070,MATCH(AA9,$AP$3:$AP$1070,0)):INDEX($AS$3:$AS$1070,MATCH(AB9,$AP$3:$AP$1070,0)) - AVERAGE(INDEX($AS$3:$AS$1070,MATCH(AA9,$AP$3:$AP$1070,0)):INDEX($AS$3:$AS$1070,MATCH(AB9,$AP$3:$AP$1070,0))))^2),"")</f>
        <v/>
      </c>
      <c r="AD9" s="53" t="str" cm="1">
        <f t="array" ref="AD9">IFERROR(1 - SUM((SQRT(INDEX($AS$3:$AS$1070,MATCH(AA9,$AP$3:$AP$1070,0)):INDEX($AS$3:$AS$1070,MATCH(AB9,$AP$3:$AP$1070,0))) - SQRT(INDEX($AT$3:$AT$1070,MATCH(AA9,$AP$3:$AP$1070,0)):INDEX($AT$3:$AT$1070,MATCH(AB9,$AP$3:$AP$1070,0))))^2) / SUM((SQRT(INDEX($AS$3:$AS$1070,MATCH(AA9,$AP$3:$AP$1070,0)):INDEX($AS$3:$AS$1070,MATCH(AB9,$AP$3:$AP$1070,0))) - SQRT(AVERAGE(INDEX($AS$3:$AS$1070,MATCH(AA9,$AP$3:$AP$1070,0)):INDEX($AS$3:$AS$1070,MATCH(AB9,$AP$3:$AP$1070,0)))))^2),"")</f>
        <v/>
      </c>
      <c r="AE9" s="53" t="str" cm="1">
        <f t="array" ref="AE9">IFERROR(1 - SUM((LOG(INDEX($AS$3:$AS$1070,MATCH(AA9,$AP$3:$AP$1070,0)):INDEX($AS$3:$AS$1070,MATCH(AB9,$AP$3:$AP$1070,0))) - LOG(INDEX($AT$3:$AT$1070,MATCH(AA9,$AP$3:$AP$1070,0)):INDEX($AT$3:$AT$1070,MATCH(AB9,$AP$3:$AP$1070,0))))^2) / SUM((LOG(INDEX($AS$3:$AS$1070,MATCH(AA9,$AP$3:$AP$1070,0)):INDEX($AS$3:$AS$1070,MATCH(AB9,$AP$3:$AP$1070,0))) - LOG(AVERAGE(INDEX($AS$3:$AS$1070,MATCH(AA9,$AP$3:$AP$1070,0)):INDEX($AS$3:$AS$1070,MATCH(AB9,$AP$3:$AP$1070,0)))))^2),"")</f>
        <v/>
      </c>
      <c r="AF9" s="53" t="str">
        <f>IFERROR(100*SUM(INDEX($AZ$3:$AZ$1070,MATCH(AA9,$AP$3:$AP$1070,0)):INDEX($AZ$3:$AZ$1070,MATCH(AB9,$AP$3:$AP$1070,0)))/SUM(INDEX($AS$3:$AS$1070,MATCH(AA9,$AP$3:$AP$1070,0)):INDEX($AS$3:$AS$1070,MATCH(AB9,$AP$3:$AP$1070,0))),"")</f>
        <v/>
      </c>
      <c r="AG9" s="53" t="str">
        <f>IFERROR(100*(1-(MAXA(INDEX($AT$3:$AT$1070,MATCH(AA9,$AP$3:$AP$1070,0)):INDEX($AT$3:$AT$1070,MATCH(AB9,$AP$3:$AP$1070,0)))/MAXA(INDEX($AS$3:$AS$1070,MATCH(AA9,$AP$3:$AP$1070,0)):INDEX($AS$3:$AS$1070,MATCH(AB9,$AP$3:$AP$1070,0))))),"")</f>
        <v/>
      </c>
      <c r="AH9" s="53" t="str">
        <f>IFERROR(SQRT(SUMXMY2(INDEX($AS$3:$AS$1070,MATCH(AA9,$AP$3:$AP$1070,0)):INDEX($AS$3:$AS$1070,MATCH(AB9,$AP$3:$AP$1070,0)),INDEX($AT$3:$AT$1070,MATCH(AA9,$AP$3:$AP$1070,0)):INDEX($AT$3:$AT$1070,MATCH(AB9,$AP$3:$AP$1070,0)))/(1+MATCH(AB9,$AP$3:$AP$1070,0)-MATCH(AA9,$AP$3:$AP$1070,0))),"")</f>
        <v/>
      </c>
      <c r="AI9" s="53" t="str">
        <f>IFERROR(RSQ(INDEX($AT$3:$AT$1070,MATCH(AA9,$AP$3:$AP$1070,0)):INDEX($AT$3:$AT$1070,MATCH(AB9,$AP$3:$AP$1070,0)),INDEX($AS$3:$AS$1070,MATCH(AA9,$AP$3:$AP$1070,0)):INDEX($AS$3:$AS$1070,MATCH(AB9,$AP$3:$AP$1070,0))),"")</f>
        <v/>
      </c>
      <c r="AK9" s="49" t="s">
        <v>172</v>
      </c>
      <c r="AL9" s="58" t="s">
        <v>176</v>
      </c>
      <c r="AM9" s="58" t="s">
        <v>177</v>
      </c>
      <c r="AN9" s="59" t="s">
        <v>175</v>
      </c>
      <c r="AP9" s="60">
        <v>31054</v>
      </c>
      <c r="AQ9" s="51">
        <v>1</v>
      </c>
      <c r="AR9" s="51">
        <v>7</v>
      </c>
      <c r="AS9" s="62">
        <f t="shared" si="8"/>
        <v>0</v>
      </c>
      <c r="AT9" s="62">
        <f t="shared" si="9"/>
        <v>6.6422389015350608E-2</v>
      </c>
      <c r="AU9" s="51" t="str">
        <f>IF(OR($AP9&lt;SetUp!$B$97,$AP9&gt;SetUp!$B$98),"Não","Sim")</f>
        <v>Sim</v>
      </c>
      <c r="AV9" s="64">
        <f t="shared" si="10"/>
        <v>0</v>
      </c>
      <c r="AW9" s="64">
        <f t="shared" si="11"/>
        <v>0.25772541398812537</v>
      </c>
      <c r="AX9" s="64">
        <f t="shared" si="12"/>
        <v>0</v>
      </c>
      <c r="AY9" s="64">
        <f t="shared" si="13"/>
        <v>-1.1776855081786877</v>
      </c>
      <c r="AZ9" s="64">
        <f t="shared" si="14"/>
        <v>6.6422389015350608E-2</v>
      </c>
      <c r="BA9" s="64">
        <f t="shared" si="15"/>
        <v>0.25772541398812537</v>
      </c>
      <c r="BB9" s="64">
        <f t="shared" si="16"/>
        <v>-1.1776855081786877</v>
      </c>
    </row>
    <row r="10" spans="1:54" x14ac:dyDescent="0.3">
      <c r="A10" s="60">
        <v>31055</v>
      </c>
      <c r="B10" s="53">
        <v>3.21</v>
      </c>
      <c r="C10" s="53">
        <v>0</v>
      </c>
      <c r="D10" s="53">
        <v>5.0170000000000003</v>
      </c>
      <c r="E10" s="53">
        <f t="shared" si="0"/>
        <v>3.21</v>
      </c>
      <c r="F10" s="53">
        <f t="shared" si="1"/>
        <v>1.8070000000000004</v>
      </c>
      <c r="G10" s="53">
        <f t="shared" si="2"/>
        <v>0</v>
      </c>
      <c r="H10" s="53">
        <f>IF(Q9&gt;SetUp!$B$56,SetUp!$B$56,Q9)</f>
        <v>9.2142524832592052</v>
      </c>
      <c r="I10" s="53">
        <f t="shared" si="17"/>
        <v>0.47564105939365847</v>
      </c>
      <c r="J10" s="53">
        <f>MIN(F10,H10,(1-EXP(-SetUp!$B$52*H10/SetUp!$B$56))*F10)</f>
        <v>0.73332346244025248</v>
      </c>
      <c r="K10" s="53">
        <f t="shared" si="3"/>
        <v>8.4809290208189534</v>
      </c>
      <c r="L10" s="53">
        <f>IF(I10&lt;=0,0,MIN(SetUp!$B$50*I10^SetUp!$B$55,I10))</f>
        <v>6.2338597967832102E-3</v>
      </c>
      <c r="M10" s="53">
        <f t="shared" si="4"/>
        <v>0.46940719959687527</v>
      </c>
      <c r="N10" s="53">
        <f>IF(SetUp!$B$62=0,X10,(B10-E10)*(1-(H10/SetUp!$B$66/SetUp!$B$56)))</f>
        <v>0</v>
      </c>
      <c r="O10" s="53">
        <f>K10*SetUp!$B$65</f>
        <v>7.8278983184485992E-2</v>
      </c>
      <c r="P10" s="53">
        <f>MIN(SetUp!$B$54*L10^SetUp!$B$51,L10)</f>
        <v>4.0852611641849571E-3</v>
      </c>
      <c r="Q10" s="53">
        <f t="shared" si="5"/>
        <v>8.4026500376344675</v>
      </c>
      <c r="R10" s="53">
        <f>IF((H10+N10-O10)&gt;SetUp!$B$56,T9+H10+N10-O10-SetUp!$B$56,T9)</f>
        <v>0</v>
      </c>
      <c r="S10" s="53">
        <f>R10*SetUp!$B$65</f>
        <v>0</v>
      </c>
      <c r="T10" s="53">
        <f>IF((R10-S10)&lt;SetUp!$B$53,R10-S10,SetUp!$B$53)</f>
        <v>0</v>
      </c>
      <c r="U10" s="53">
        <f t="shared" si="6"/>
        <v>0.46940719959687527</v>
      </c>
      <c r="V10" s="53">
        <f>(L10-P10)/1000*SetUp!$B$13*1000000/SetUp!$B$48</f>
        <v>8.743786856093072E-2</v>
      </c>
      <c r="W10" s="53">
        <f t="shared" si="18"/>
        <v>-4.8572257327350599E-17</v>
      </c>
      <c r="X10" s="53">
        <f>MAX((SetUp!$B$56*(1-($H10/SetUp!$B$56)^2)*TANH(($B10-$D10)/SetUp!$B$56))/(1+$H10/SetUp!$B$56*TANH(($B10-$D10)/SetUp!$B$56)),0)</f>
        <v>0</v>
      </c>
      <c r="Z10" s="51">
        <v>7</v>
      </c>
      <c r="AA10" s="52">
        <v>33239</v>
      </c>
      <c r="AB10" s="52">
        <v>33358</v>
      </c>
      <c r="AC10" s="53" cm="1">
        <f t="array" ref="AC10">IFERROR(1 - SUM((INDEX($AS$3:$AS$1070,MATCH(AA10,$AP$3:$AP$1070,0)):INDEX($AS$3:$AS$1070,MATCH(AB10,$AP$3:$AP$1070,0)) - INDEX($AT$3:$AT$1070,MATCH(AA10,$AP$3:$AP$1070,0)):INDEX($AT$3:$AT$1070,MATCH(AB10,$AP$3:$AP$1070,0)))^2) / SUM((INDEX($AS$3:$AS$1070,MATCH(AA10,$AP$3:$AP$1070,0)):INDEX($AS$3:$AS$1070,MATCH(AB10,$AP$3:$AP$1070,0)) - AVERAGE(INDEX($AS$3:$AS$1070,MATCH(AA10,$AP$3:$AP$1070,0)):INDEX($AS$3:$AS$1070,MATCH(AB10,$AP$3:$AP$1070,0))))^2),"")</f>
        <v>7.9408061490233273E-2</v>
      </c>
      <c r="AD10" s="53" cm="1">
        <f t="array" ref="AD10">IFERROR(1 - SUM((SQRT(INDEX($AS$3:$AS$1070,MATCH(AA10,$AP$3:$AP$1070,0)):INDEX($AS$3:$AS$1070,MATCH(AB10,$AP$3:$AP$1070,0))) - SQRT(INDEX($AT$3:$AT$1070,MATCH(AA10,$AP$3:$AP$1070,0)):INDEX($AT$3:$AT$1070,MATCH(AB10,$AP$3:$AP$1070,0))))^2) / SUM((SQRT(INDEX($AS$3:$AS$1070,MATCH(AA10,$AP$3:$AP$1070,0)):INDEX($AS$3:$AS$1070,MATCH(AB10,$AP$3:$AP$1070,0))) - SQRT(AVERAGE(INDEX($AS$3:$AS$1070,MATCH(AA10,$AP$3:$AP$1070,0)):INDEX($AS$3:$AS$1070,MATCH(AB10,$AP$3:$AP$1070,0)))))^2),"")</f>
        <v>0.22383982510084766</v>
      </c>
      <c r="AE10" s="53" t="str" cm="1">
        <f t="array" ref="AE10">IFERROR(1 - SUM((LOG(INDEX($AS$3:$AS$1070,MATCH(AA10,$AP$3:$AP$1070,0)):INDEX($AS$3:$AS$1070,MATCH(AB10,$AP$3:$AP$1070,0))) - LOG(INDEX($AT$3:$AT$1070,MATCH(AA10,$AP$3:$AP$1070,0)):INDEX($AT$3:$AT$1070,MATCH(AB10,$AP$3:$AP$1070,0))))^2) / SUM((LOG(INDEX($AS$3:$AS$1070,MATCH(AA10,$AP$3:$AP$1070,0)):INDEX($AS$3:$AS$1070,MATCH(AB10,$AP$3:$AP$1070,0))) - LOG(AVERAGE(INDEX($AS$3:$AS$1070,MATCH(AA10,$AP$3:$AP$1070,0)):INDEX($AS$3:$AS$1070,MATCH(AB10,$AP$3:$AP$1070,0)))))^2),"")</f>
        <v/>
      </c>
      <c r="AF10" s="53">
        <f>IFERROR(100*SUM(INDEX($AZ$3:$AZ$1070,MATCH(AA10,$AP$3:$AP$1070,0)):INDEX($AZ$3:$AZ$1070,MATCH(AB10,$AP$3:$AP$1070,0)))/SUM(INDEX($AS$3:$AS$1070,MATCH(AA10,$AP$3:$AP$1070,0)):INDEX($AS$3:$AS$1070,MATCH(AB10,$AP$3:$AP$1070,0))),"")</f>
        <v>-8.8200684106482825</v>
      </c>
      <c r="AG10" s="53">
        <f>IFERROR(100*(1-(MAXA(INDEX($AT$3:$AT$1070,MATCH(AA10,$AP$3:$AP$1070,0)):INDEX($AT$3:$AT$1070,MATCH(AB10,$AP$3:$AP$1070,0)))/MAXA(INDEX($AS$3:$AS$1070,MATCH(AA10,$AP$3:$AP$1070,0)):INDEX($AS$3:$AS$1070,MATCH(AB10,$AP$3:$AP$1070,0))))),"")</f>
        <v>60.604203011217031</v>
      </c>
      <c r="AH10" s="53">
        <f>IFERROR(SQRT(SUMXMY2(INDEX($AS$3:$AS$1070,MATCH(AA10,$AP$3:$AP$1070,0)):INDEX($AS$3:$AS$1070,MATCH(AB10,$AP$3:$AP$1070,0)),INDEX($AT$3:$AT$1070,MATCH(AA10,$AP$3:$AP$1070,0)):INDEX($AT$3:$AT$1070,MATCH(AB10,$AP$3:$AP$1070,0)))/(1+MATCH(AB10,$AP$3:$AP$1070,0)-MATCH(AA10,$AP$3:$AP$1070,0))),"")</f>
        <v>3.8211137278573677</v>
      </c>
      <c r="AI10" s="53">
        <f>IFERROR(RSQ(INDEX($AT$3:$AT$1070,MATCH(AA10,$AP$3:$AP$1070,0)):INDEX($AT$3:$AT$1070,MATCH(AB10,$AP$3:$AP$1070,0)),INDEX($AS$3:$AS$1070,MATCH(AA10,$AP$3:$AP$1070,0)):INDEX($AS$3:$AS$1070,MATCH(AB10,$AP$3:$AP$1070,0))),"")</f>
        <v>0.10158108479304157</v>
      </c>
      <c r="AK10" s="61">
        <v>1</v>
      </c>
      <c r="AL10" s="62">
        <f t="shared" ref="AL10:AL21" si="19">AVERAGEIFS($AS$3:$AS$1070,$AU$3:$AU$1070,"Sim",$AQ$3:$AQ$1070,AK10)</f>
        <v>10.717158730158731</v>
      </c>
      <c r="AM10" s="62">
        <f t="shared" ref="AM10:AM21" si="20">AVERAGEIFS($AT$3:$AT$1070,$AU$3:$AU$1070,"Sim",$AQ$3:$AQ$1070,AK10)</f>
        <v>3.3582425097794451</v>
      </c>
      <c r="AN10" s="63">
        <f t="shared" ref="AN10:AN21" si="21">IFERROR((AM10-AL10)/AL10,"")</f>
        <v>-0.6866480571637753</v>
      </c>
      <c r="AP10" s="60">
        <v>31055</v>
      </c>
      <c r="AQ10" s="51">
        <v>1</v>
      </c>
      <c r="AR10" s="51">
        <v>8</v>
      </c>
      <c r="AS10" s="62">
        <f t="shared" si="8"/>
        <v>0</v>
      </c>
      <c r="AT10" s="62">
        <f t="shared" si="9"/>
        <v>8.743786856093072E-2</v>
      </c>
      <c r="AU10" s="51" t="str">
        <f>IF(OR($AP10&lt;SetUp!$B$97,$AP10&gt;SetUp!$B$98),"Não","Sim")</f>
        <v>Sim</v>
      </c>
      <c r="AV10" s="64">
        <f t="shared" si="10"/>
        <v>0</v>
      </c>
      <c r="AW10" s="64">
        <f t="shared" si="11"/>
        <v>0.29569894920498235</v>
      </c>
      <c r="AX10" s="64">
        <f t="shared" si="12"/>
        <v>0</v>
      </c>
      <c r="AY10" s="64">
        <f t="shared" si="13"/>
        <v>-1.0583004375577656</v>
      </c>
      <c r="AZ10" s="64">
        <f t="shared" si="14"/>
        <v>8.743786856093072E-2</v>
      </c>
      <c r="BA10" s="64">
        <f t="shared" si="15"/>
        <v>0.29569894920498235</v>
      </c>
      <c r="BB10" s="64">
        <f t="shared" si="16"/>
        <v>-1.0583004375577656</v>
      </c>
    </row>
    <row r="11" spans="1:54" x14ac:dyDescent="0.3">
      <c r="A11" s="60">
        <v>31056</v>
      </c>
      <c r="B11" s="53">
        <v>5.1059999999999999</v>
      </c>
      <c r="C11" s="53">
        <v>0</v>
      </c>
      <c r="D11" s="53">
        <v>5.0170000000000003</v>
      </c>
      <c r="E11" s="53">
        <f t="shared" si="0"/>
        <v>5.0170000000000003</v>
      </c>
      <c r="F11" s="53">
        <f t="shared" si="1"/>
        <v>0</v>
      </c>
      <c r="G11" s="53">
        <f t="shared" si="2"/>
        <v>2.0270175297849857E-4</v>
      </c>
      <c r="H11" s="53">
        <f>IF(Q10&gt;SetUp!$B$56,SetUp!$B$56,Q10)</f>
        <v>8.4026500376344675</v>
      </c>
      <c r="I11" s="53">
        <f t="shared" si="17"/>
        <v>0.54716636944273189</v>
      </c>
      <c r="J11" s="53">
        <f>MIN(F11,H11,(1-EXP(-SetUp!$B$52*H11/SetUp!$B$56))*F11)</f>
        <v>0</v>
      </c>
      <c r="K11" s="53">
        <f t="shared" si="3"/>
        <v>8.4026500376344675</v>
      </c>
      <c r="L11" s="53">
        <f>IF(I11&lt;=0,0,MIN(SetUp!$B$50*I11^SetUp!$B$55,I11))</f>
        <v>7.8733059543977472E-3</v>
      </c>
      <c r="M11" s="53">
        <f t="shared" si="4"/>
        <v>0.53929306348833417</v>
      </c>
      <c r="N11" s="53">
        <f>IF(SetUp!$B$62=0,X11,(B11-E11)*(1-(H11/SetUp!$B$66/SetUp!$B$56)))</f>
        <v>8.8797298247021025E-2</v>
      </c>
      <c r="O11" s="53">
        <f>K11*SetUp!$B$65</f>
        <v>7.7556468092878098E-2</v>
      </c>
      <c r="P11" s="53">
        <f>MIN(SetUp!$B$54*L11^SetUp!$B$51,L11)</f>
        <v>5.171366554870457E-3</v>
      </c>
      <c r="Q11" s="53">
        <f t="shared" si="5"/>
        <v>8.4138908677886111</v>
      </c>
      <c r="R11" s="53">
        <f>IF((H11+N11-O11)&gt;SetUp!$B$56,T10+H11+N11-O11-SetUp!$B$56,T10)</f>
        <v>0</v>
      </c>
      <c r="S11" s="53">
        <f>R11*SetUp!$B$65</f>
        <v>0</v>
      </c>
      <c r="T11" s="53">
        <f>IF((R11-S11)&lt;SetUp!$B$53,R11-S11,SetUp!$B$53)</f>
        <v>0</v>
      </c>
      <c r="U11" s="53">
        <f t="shared" si="6"/>
        <v>0.53929306348833417</v>
      </c>
      <c r="V11" s="53">
        <f>(L11-P11)/1000*SetUp!$B$13*1000000/SetUp!$B$48</f>
        <v>0.10995623775007859</v>
      </c>
      <c r="W11" s="53">
        <f t="shared" si="18"/>
        <v>-8.8470897274817162E-17</v>
      </c>
      <c r="X11" s="53">
        <f>MAX((SetUp!$B$56*(1-($H11/SetUp!$B$56)^2)*TANH(($B11-$D11)/SetUp!$B$56))/(1+$H11/SetUp!$B$56*TANH(($B11-$D11)/SetUp!$B$56)),0)</f>
        <v>8.8797298247021025E-2</v>
      </c>
      <c r="AK11" s="61">
        <v>2</v>
      </c>
      <c r="AL11" s="62">
        <f t="shared" si="19"/>
        <v>14.049178571428568</v>
      </c>
      <c r="AM11" s="62">
        <f t="shared" si="20"/>
        <v>21.053170961366366</v>
      </c>
      <c r="AN11" s="63">
        <f t="shared" si="21"/>
        <v>0.49853394305782595</v>
      </c>
      <c r="AP11" s="60">
        <v>31056</v>
      </c>
      <c r="AQ11" s="51">
        <v>1</v>
      </c>
      <c r="AR11" s="51">
        <v>9</v>
      </c>
      <c r="AS11" s="62">
        <f t="shared" si="8"/>
        <v>0</v>
      </c>
      <c r="AT11" s="62">
        <f t="shared" si="9"/>
        <v>0.10995623775007859</v>
      </c>
      <c r="AU11" s="51" t="str">
        <f>IF(OR($AP11&lt;SetUp!$B$97,$AP11&gt;SetUp!$B$98),"Não","Sim")</f>
        <v>Sim</v>
      </c>
      <c r="AV11" s="64">
        <f t="shared" si="10"/>
        <v>0</v>
      </c>
      <c r="AW11" s="64">
        <f t="shared" si="11"/>
        <v>0.33159649839839772</v>
      </c>
      <c r="AX11" s="64">
        <f t="shared" si="12"/>
        <v>0</v>
      </c>
      <c r="AY11" s="64">
        <f t="shared" si="13"/>
        <v>-0.95878012834414905</v>
      </c>
      <c r="AZ11" s="64">
        <f t="shared" si="14"/>
        <v>0.10995623775007859</v>
      </c>
      <c r="BA11" s="64">
        <f t="shared" si="15"/>
        <v>0.33159649839839772</v>
      </c>
      <c r="BB11" s="64">
        <f t="shared" si="16"/>
        <v>-0.95878012834414905</v>
      </c>
    </row>
    <row r="12" spans="1:54" x14ac:dyDescent="0.3">
      <c r="A12" s="60">
        <v>31057</v>
      </c>
      <c r="B12" s="53">
        <v>6.3109999999999999</v>
      </c>
      <c r="C12" s="53">
        <v>25.547999999999998</v>
      </c>
      <c r="D12" s="53">
        <v>5.0170000000000003</v>
      </c>
      <c r="E12" s="53">
        <f t="shared" si="0"/>
        <v>5.0170000000000003</v>
      </c>
      <c r="F12" s="53">
        <f t="shared" si="1"/>
        <v>0</v>
      </c>
      <c r="G12" s="53">
        <f t="shared" si="2"/>
        <v>3.3955364340534366E-3</v>
      </c>
      <c r="H12" s="53">
        <f>IF(Q11&gt;SetUp!$B$56,SetUp!$B$56,Q11)</f>
        <v>8.4138908677886111</v>
      </c>
      <c r="I12" s="53">
        <f t="shared" si="17"/>
        <v>0.62034882088861909</v>
      </c>
      <c r="J12" s="53">
        <f>MIN(F12,H12,(1-EXP(-SetUp!$B$52*H12/SetUp!$B$56))*F12)</f>
        <v>0</v>
      </c>
      <c r="K12" s="53">
        <f t="shared" si="3"/>
        <v>8.4138908677886111</v>
      </c>
      <c r="L12" s="53">
        <f>IF(I12&lt;=0,0,MIN(SetUp!$B$50*I12^SetUp!$B$55,I12))</f>
        <v>9.7055034749500696E-3</v>
      </c>
      <c r="M12" s="53">
        <f t="shared" si="4"/>
        <v>0.61064331741366906</v>
      </c>
      <c r="N12" s="53">
        <f>IF(SetUp!$B$62=0,X12,(B12-E12)*(1-(H12/SetUp!$B$66/SetUp!$B$56)))</f>
        <v>1.2906044635659462</v>
      </c>
      <c r="O12" s="53">
        <f>K12*SetUp!$B$65</f>
        <v>7.7660220966231458E-2</v>
      </c>
      <c r="P12" s="53">
        <f>MIN(SetUp!$B$54*L12^SetUp!$B$51,L12)</f>
        <v>6.387769607305741E-3</v>
      </c>
      <c r="Q12" s="53">
        <f t="shared" si="5"/>
        <v>9.6268351103883258</v>
      </c>
      <c r="R12" s="53">
        <f>IF((H12+N12-O12)&gt;SetUp!$B$56,T11+H12+N12-O12-SetUp!$B$56,T11)</f>
        <v>0</v>
      </c>
      <c r="S12" s="53">
        <f>R12*SetUp!$B$65</f>
        <v>0</v>
      </c>
      <c r="T12" s="53">
        <f>IF((R12-S12)&lt;SetUp!$B$53,R12-S12,SetUp!$B$53)</f>
        <v>0</v>
      </c>
      <c r="U12" s="53">
        <f t="shared" si="6"/>
        <v>0.61064331741366906</v>
      </c>
      <c r="V12" s="53">
        <f>(L12-P12)/1000*SetUp!$B$13*1000000/SetUp!$B$48</f>
        <v>0.13501617912156394</v>
      </c>
      <c r="W12" s="53">
        <f t="shared" si="18"/>
        <v>-8.4654505627668186E-16</v>
      </c>
      <c r="X12" s="53">
        <f>MAX((SetUp!$B$56*(1-($H12/SetUp!$B$56)^2)*TANH(($B12-$D12)/SetUp!$B$56))/(1+$H12/SetUp!$B$56*TANH(($B12-$D12)/SetUp!$B$56)),0)</f>
        <v>1.2906044635659462</v>
      </c>
      <c r="AK12" s="61">
        <v>3</v>
      </c>
      <c r="AL12" s="62">
        <f t="shared" si="19"/>
        <v>7.5994112903225819</v>
      </c>
      <c r="AM12" s="62">
        <f t="shared" si="20"/>
        <v>16.446849149328564</v>
      </c>
      <c r="AN12" s="63">
        <f t="shared" si="21"/>
        <v>1.1642267434942877</v>
      </c>
      <c r="AP12" s="60">
        <v>31057</v>
      </c>
      <c r="AQ12" s="51">
        <v>1</v>
      </c>
      <c r="AR12" s="51">
        <v>10</v>
      </c>
      <c r="AS12" s="62">
        <f t="shared" si="8"/>
        <v>25.547999999999998</v>
      </c>
      <c r="AT12" s="62">
        <f t="shared" si="9"/>
        <v>0.13501617912156394</v>
      </c>
      <c r="AU12" s="51" t="str">
        <f>IF(OR($AP12&lt;SetUp!$B$97,$AP12&gt;SetUp!$B$98),"Não","Sim")</f>
        <v>Sim</v>
      </c>
      <c r="AV12" s="64">
        <f t="shared" si="10"/>
        <v>5.0545029429212915</v>
      </c>
      <c r="AW12" s="64">
        <f t="shared" si="11"/>
        <v>0.36744547775358993</v>
      </c>
      <c r="AX12" s="64">
        <f t="shared" si="12"/>
        <v>1.4073569074859473</v>
      </c>
      <c r="AY12" s="64">
        <f t="shared" si="13"/>
        <v>-0.86961418645163058</v>
      </c>
      <c r="AZ12" s="64">
        <f t="shared" si="14"/>
        <v>-25.412983820878434</v>
      </c>
      <c r="BA12" s="64">
        <f t="shared" si="15"/>
        <v>-4.6870574651677019</v>
      </c>
      <c r="BB12" s="64">
        <f t="shared" si="16"/>
        <v>-2.2769710939375778</v>
      </c>
    </row>
    <row r="13" spans="1:54" x14ac:dyDescent="0.3">
      <c r="A13" s="60">
        <v>31058</v>
      </c>
      <c r="B13" s="53">
        <v>26.036000000000001</v>
      </c>
      <c r="C13" s="53">
        <v>26.498999999999999</v>
      </c>
      <c r="D13" s="53">
        <v>5.0170000000000003</v>
      </c>
      <c r="E13" s="53">
        <f t="shared" si="0"/>
        <v>5.0170000000000003</v>
      </c>
      <c r="F13" s="53">
        <f t="shared" si="1"/>
        <v>0</v>
      </c>
      <c r="G13" s="53">
        <f t="shared" si="2"/>
        <v>0.29337133465945442</v>
      </c>
      <c r="H13" s="53">
        <f>IF(Q12&gt;SetUp!$B$56,SetUp!$B$56,Q12)</f>
        <v>9.6268351103883258</v>
      </c>
      <c r="I13" s="53">
        <f t="shared" si="17"/>
        <v>0.99287034958881126</v>
      </c>
      <c r="J13" s="53">
        <f>MIN(F13,H13,(1-EXP(-SetUp!$B$52*H13/SetUp!$B$56))*F13)</f>
        <v>0</v>
      </c>
      <c r="K13" s="53">
        <f t="shared" si="3"/>
        <v>9.6268351103883258</v>
      </c>
      <c r="L13" s="53">
        <f>IF(I13&lt;=0,0,MIN(SetUp!$B$50*I13^SetUp!$B$55,I13))</f>
        <v>2.1254246020805976E-2</v>
      </c>
      <c r="M13" s="53">
        <f t="shared" si="4"/>
        <v>0.97161610356800532</v>
      </c>
      <c r="N13" s="53">
        <f>IF(SetUp!$B$62=0,X13,(B13-E13)*(1-(H13/SetUp!$B$66/SetUp!$B$56)))</f>
        <v>20.725628665340547</v>
      </c>
      <c r="O13" s="53">
        <f>K13*SetUp!$B$65</f>
        <v>8.8855697515687782E-2</v>
      </c>
      <c r="P13" s="53">
        <f>MIN(SetUp!$B$54*L13^SetUp!$B$51,L13)</f>
        <v>1.4095650711781678E-2</v>
      </c>
      <c r="Q13" s="53">
        <f t="shared" si="5"/>
        <v>30.263608078213185</v>
      </c>
      <c r="R13" s="53">
        <f>IF((H13+N13-O13)&gt;SetUp!$B$56,T12+H13+N13-O13-SetUp!$B$56,T12)</f>
        <v>0</v>
      </c>
      <c r="S13" s="53">
        <f>R13*SetUp!$B$65</f>
        <v>0</v>
      </c>
      <c r="T13" s="53">
        <f>IF((R13-S13)&lt;SetUp!$B$53,R13-S13,SetUp!$B$53)</f>
        <v>0</v>
      </c>
      <c r="U13" s="53">
        <f t="shared" si="6"/>
        <v>0.97161610356800532</v>
      </c>
      <c r="V13" s="53">
        <f>(L13-P13)/1000*SetUp!$B$13*1000000/SetUp!$B$48</f>
        <v>0.29132119243436155</v>
      </c>
      <c r="W13" s="53">
        <f t="shared" si="18"/>
        <v>5.863365348801608E-16</v>
      </c>
      <c r="X13" s="53">
        <f>MAX((SetUp!$B$56*(1-($H13/SetUp!$B$56)^2)*TANH(($B13-$D13)/SetUp!$B$56))/(1+$H13/SetUp!$B$56*TANH(($B13-$D13)/SetUp!$B$56)),0)</f>
        <v>20.725628665340547</v>
      </c>
      <c r="AK13" s="61">
        <v>4</v>
      </c>
      <c r="AL13" s="62">
        <f t="shared" si="19"/>
        <v>32.17185833333334</v>
      </c>
      <c r="AM13" s="62">
        <f t="shared" si="20"/>
        <v>36.156861141866443</v>
      </c>
      <c r="AN13" s="63">
        <f t="shared" si="21"/>
        <v>0.12386610581348459</v>
      </c>
      <c r="AP13" s="60">
        <v>31058</v>
      </c>
      <c r="AQ13" s="51">
        <v>1</v>
      </c>
      <c r="AR13" s="51">
        <v>11</v>
      </c>
      <c r="AS13" s="62">
        <f t="shared" si="8"/>
        <v>26.498999999999999</v>
      </c>
      <c r="AT13" s="62">
        <f t="shared" si="9"/>
        <v>0.29132119243436155</v>
      </c>
      <c r="AU13" s="51" t="str">
        <f>IF(OR($AP13&lt;SetUp!$B$97,$AP13&gt;SetUp!$B$98),"Não","Sim")</f>
        <v>Sim</v>
      </c>
      <c r="AV13" s="64">
        <f t="shared" si="10"/>
        <v>5.1477179409909395</v>
      </c>
      <c r="AW13" s="64">
        <f t="shared" si="11"/>
        <v>0.53974178310962873</v>
      </c>
      <c r="AX13" s="64">
        <f t="shared" si="12"/>
        <v>1.4232294851565683</v>
      </c>
      <c r="AY13" s="64">
        <f t="shared" si="13"/>
        <v>-0.53562792106225643</v>
      </c>
      <c r="AZ13" s="64">
        <f t="shared" si="14"/>
        <v>-26.207678807565639</v>
      </c>
      <c r="BA13" s="64">
        <f t="shared" si="15"/>
        <v>-4.6079761578813105</v>
      </c>
      <c r="BB13" s="64">
        <f t="shared" si="16"/>
        <v>-1.9588574062188249</v>
      </c>
    </row>
    <row r="14" spans="1:54" x14ac:dyDescent="0.3">
      <c r="A14" s="60">
        <v>31059</v>
      </c>
      <c r="B14" s="53">
        <v>33.174999999999997</v>
      </c>
      <c r="C14" s="53">
        <v>27.222000000000001</v>
      </c>
      <c r="D14" s="53">
        <v>5.0170000000000003</v>
      </c>
      <c r="E14" s="53">
        <f t="shared" si="0"/>
        <v>5.0170000000000003</v>
      </c>
      <c r="F14" s="53">
        <f t="shared" si="1"/>
        <v>0</v>
      </c>
      <c r="G14" s="53">
        <f t="shared" si="2"/>
        <v>1.7634174200812325</v>
      </c>
      <c r="H14" s="53">
        <f>IF(Q13&gt;SetUp!$B$56,SetUp!$B$56,Q13)</f>
        <v>30.263608078213185</v>
      </c>
      <c r="I14" s="53">
        <f t="shared" si="17"/>
        <v>3.0143666559087934</v>
      </c>
      <c r="J14" s="53">
        <f>MIN(F14,H14,(1-EXP(-SetUp!$B$52*H14/SetUp!$B$56))*F14)</f>
        <v>0</v>
      </c>
      <c r="K14" s="53">
        <f t="shared" si="3"/>
        <v>30.263608078213185</v>
      </c>
      <c r="L14" s="53">
        <f>IF(I14&lt;=0,0,MIN(SetUp!$B$50*I14^SetUp!$B$55,I14))</f>
        <v>0.13529599142409757</v>
      </c>
      <c r="M14" s="53">
        <f t="shared" si="4"/>
        <v>2.8790706644846957</v>
      </c>
      <c r="N14" s="53">
        <f>IF(SetUp!$B$62=0,X14,(B14-E14)*(1-(H14/SetUp!$B$66/SetUp!$B$56)))</f>
        <v>26.394582579918765</v>
      </c>
      <c r="O14" s="53">
        <f>K14*SetUp!$B$65</f>
        <v>0.27933313225955564</v>
      </c>
      <c r="P14" s="53">
        <f>MIN(SetUp!$B$54*L14^SetUp!$B$51,L14)</f>
        <v>9.1355775543608714E-2</v>
      </c>
      <c r="Q14" s="53">
        <f t="shared" si="5"/>
        <v>56.378857525872391</v>
      </c>
      <c r="R14" s="53">
        <f>IF((H14+N14-O14)&gt;SetUp!$B$56,T13+H14+N14-O14-SetUp!$B$56,T13)</f>
        <v>0</v>
      </c>
      <c r="S14" s="53">
        <f>R14*SetUp!$B$65</f>
        <v>0</v>
      </c>
      <c r="T14" s="53">
        <f>IF((R14-S14)&lt;SetUp!$B$53,R14-S14,SetUp!$B$53)</f>
        <v>0</v>
      </c>
      <c r="U14" s="53">
        <f t="shared" si="6"/>
        <v>2.8790706644846957</v>
      </c>
      <c r="V14" s="53">
        <f>(L14-P14)/1000*SetUp!$B$13*1000000/SetUp!$B$48</f>
        <v>1.7881603210605286</v>
      </c>
      <c r="W14" s="53">
        <f t="shared" si="18"/>
        <v>-6.3005156647477634E-15</v>
      </c>
      <c r="X14" s="53">
        <f>MAX((SetUp!$B$56*(1-($H14/SetUp!$B$56)^2)*TANH(($B14-$D14)/SetUp!$B$56))/(1+$H14/SetUp!$B$56*TANH(($B14-$D14)/SetUp!$B$56)),0)</f>
        <v>26.394582579918765</v>
      </c>
      <c r="AK14" s="61">
        <v>5</v>
      </c>
      <c r="AL14" s="62">
        <f t="shared" si="19"/>
        <v>16.643946236559131</v>
      </c>
      <c r="AM14" s="62">
        <f t="shared" si="20"/>
        <v>15.543622708137278</v>
      </c>
      <c r="AN14" s="63">
        <f t="shared" si="21"/>
        <v>-6.6109533928014386E-2</v>
      </c>
      <c r="AP14" s="60">
        <v>31059</v>
      </c>
      <c r="AQ14" s="51">
        <v>1</v>
      </c>
      <c r="AR14" s="51">
        <v>12</v>
      </c>
      <c r="AS14" s="62">
        <f t="shared" si="8"/>
        <v>27.222000000000001</v>
      </c>
      <c r="AT14" s="62">
        <f t="shared" si="9"/>
        <v>1.7881603210605286</v>
      </c>
      <c r="AU14" s="51" t="str">
        <f>IF(OR($AP14&lt;SetUp!$B$97,$AP14&gt;SetUp!$B$98),"Não","Sim")</f>
        <v>Sim</v>
      </c>
      <c r="AV14" s="64">
        <f t="shared" si="10"/>
        <v>5.2174706515705482</v>
      </c>
      <c r="AW14" s="64">
        <f t="shared" si="11"/>
        <v>1.3372211189853862</v>
      </c>
      <c r="AX14" s="64">
        <f t="shared" si="12"/>
        <v>1.4349200296496603</v>
      </c>
      <c r="AY14" s="64">
        <f t="shared" si="13"/>
        <v>0.25240645373874332</v>
      </c>
      <c r="AZ14" s="64">
        <f t="shared" si="14"/>
        <v>-25.433839678939474</v>
      </c>
      <c r="BA14" s="64">
        <f t="shared" si="15"/>
        <v>-3.8802495325851618</v>
      </c>
      <c r="BB14" s="64">
        <f t="shared" si="16"/>
        <v>-1.1825135759109169</v>
      </c>
    </row>
    <row r="15" spans="1:54" x14ac:dyDescent="0.3">
      <c r="A15" s="60">
        <v>31060</v>
      </c>
      <c r="B15" s="53">
        <v>2.6829999999999998</v>
      </c>
      <c r="C15" s="53">
        <v>145.59100000000001</v>
      </c>
      <c r="D15" s="53">
        <v>5.0170000000000003</v>
      </c>
      <c r="E15" s="53">
        <f t="shared" si="0"/>
        <v>2.6829999999999998</v>
      </c>
      <c r="F15" s="53">
        <f t="shared" si="1"/>
        <v>2.3340000000000005</v>
      </c>
      <c r="G15" s="53">
        <f t="shared" si="2"/>
        <v>0</v>
      </c>
      <c r="H15" s="53">
        <f>IF(Q14&gt;SetUp!$B$56,SetUp!$B$56,Q14)</f>
        <v>56.378857525872391</v>
      </c>
      <c r="I15" s="53">
        <f t="shared" si="17"/>
        <v>3.3787959372527205</v>
      </c>
      <c r="J15" s="53">
        <f>MIN(F15,H15,(1-EXP(-SetUp!$B$52*H15/SetUp!$B$56))*F15)</f>
        <v>2.237446947420227</v>
      </c>
      <c r="K15" s="53">
        <f t="shared" si="3"/>
        <v>54.141410578452167</v>
      </c>
      <c r="L15" s="53">
        <f>IF(I15&lt;=0,0,MIN(SetUp!$B$50*I15^SetUp!$B$55,I15))</f>
        <v>0.16364198532693705</v>
      </c>
      <c r="M15" s="53">
        <f t="shared" si="4"/>
        <v>3.2151539519257835</v>
      </c>
      <c r="N15" s="53">
        <f>IF(SetUp!$B$62=0,X15,(B15-E15)*(1-(H15/SetUp!$B$66/SetUp!$B$56)))</f>
        <v>0</v>
      </c>
      <c r="O15" s="53">
        <f>K15*SetUp!$B$65</f>
        <v>0.49972527276802486</v>
      </c>
      <c r="P15" s="53">
        <f>MIN(SetUp!$B$54*L15^SetUp!$B$51,L15)</f>
        <v>0.11070025352481896</v>
      </c>
      <c r="Q15" s="53">
        <f t="shared" si="5"/>
        <v>53.641685305684142</v>
      </c>
      <c r="R15" s="53">
        <f>IF((H15+N15-O15)&gt;SetUp!$B$56,T14+H15+N15-O15-SetUp!$B$56,T14)</f>
        <v>0</v>
      </c>
      <c r="S15" s="53">
        <f>R15*SetUp!$B$65</f>
        <v>0</v>
      </c>
      <c r="T15" s="53">
        <f>IF((R15-S15)&lt;SetUp!$B$53,R15-S15,SetUp!$B$53)</f>
        <v>0</v>
      </c>
      <c r="U15" s="53">
        <f t="shared" si="6"/>
        <v>3.2151539519257835</v>
      </c>
      <c r="V15" s="53">
        <f>(L15-P15)/1000*SetUp!$B$13*1000000/SetUp!$B$48</f>
        <v>2.1544797229549397</v>
      </c>
      <c r="W15" s="53">
        <f t="shared" si="18"/>
        <v>4.8572257327350599E-15</v>
      </c>
      <c r="X15" s="53">
        <f>MAX((SetUp!$B$56*(1-($H15/SetUp!$B$56)^2)*TANH(($B15-$D15)/SetUp!$B$56))/(1+$H15/SetUp!$B$56*TANH(($B15-$D15)/SetUp!$B$56)),0)</f>
        <v>0</v>
      </c>
      <c r="AK15" s="61">
        <v>6</v>
      </c>
      <c r="AL15" s="62">
        <f t="shared" si="19"/>
        <v>8.7497500000000041</v>
      </c>
      <c r="AM15" s="62">
        <f t="shared" si="20"/>
        <v>2.6739183949451379</v>
      </c>
      <c r="AN15" s="63">
        <f t="shared" si="21"/>
        <v>-0.69440059488040951</v>
      </c>
      <c r="AP15" s="60">
        <v>31060</v>
      </c>
      <c r="AQ15" s="51">
        <v>1</v>
      </c>
      <c r="AR15" s="51">
        <v>13</v>
      </c>
      <c r="AS15" s="62">
        <f t="shared" si="8"/>
        <v>145.59100000000001</v>
      </c>
      <c r="AT15" s="62">
        <f t="shared" si="9"/>
        <v>2.1544797229549397</v>
      </c>
      <c r="AU15" s="51" t="str">
        <f>IF(OR($AP15&lt;SetUp!$B$97,$AP15&gt;SetUp!$B$98),"Não","Sim")</f>
        <v>Sim</v>
      </c>
      <c r="AV15" s="64">
        <f t="shared" si="10"/>
        <v>12.066109563566876</v>
      </c>
      <c r="AW15" s="64">
        <f t="shared" si="11"/>
        <v>1.4678146078285703</v>
      </c>
      <c r="AX15" s="64">
        <f t="shared" si="12"/>
        <v>2.1631345290213511</v>
      </c>
      <c r="AY15" s="64">
        <f t="shared" si="13"/>
        <v>0.33334241104902385</v>
      </c>
      <c r="AZ15" s="64">
        <f t="shared" si="14"/>
        <v>-143.43652027704508</v>
      </c>
      <c r="BA15" s="64">
        <f t="shared" si="15"/>
        <v>-10.598294955738305</v>
      </c>
      <c r="BB15" s="64">
        <f t="shared" si="16"/>
        <v>-1.8297921179723273</v>
      </c>
    </row>
    <row r="16" spans="1:54" x14ac:dyDescent="0.3">
      <c r="A16" s="60">
        <v>31061</v>
      </c>
      <c r="B16" s="53">
        <v>4.2960000000000003</v>
      </c>
      <c r="C16" s="53">
        <v>18.837</v>
      </c>
      <c r="D16" s="53">
        <v>5.0170000000000003</v>
      </c>
      <c r="E16" s="53">
        <f t="shared" si="0"/>
        <v>4.2960000000000003</v>
      </c>
      <c r="F16" s="53">
        <f t="shared" si="1"/>
        <v>0.72100000000000009</v>
      </c>
      <c r="G16" s="53">
        <f t="shared" si="2"/>
        <v>0</v>
      </c>
      <c r="H16" s="53">
        <f>IF(Q15&gt;SetUp!$B$56,SetUp!$B$56,Q15)</f>
        <v>53.641685305684142</v>
      </c>
      <c r="I16" s="53">
        <f t="shared" si="17"/>
        <v>3.7039332675733387</v>
      </c>
      <c r="J16" s="53">
        <f>MIN(F16,H16,(1-EXP(-SetUp!$B$52*H16/SetUp!$B$56))*F16)</f>
        <v>0.68618544843855145</v>
      </c>
      <c r="K16" s="53">
        <f t="shared" si="3"/>
        <v>52.955499857245591</v>
      </c>
      <c r="L16" s="53">
        <f>IF(I16&lt;=0,0,MIN(SetUp!$B$50*I16^SetUp!$B$55,I16))</f>
        <v>0.19072021319237192</v>
      </c>
      <c r="M16" s="53">
        <f t="shared" si="4"/>
        <v>3.5132130543809668</v>
      </c>
      <c r="N16" s="53">
        <f>IF(SetUp!$B$62=0,X16,(B16-E16)*(1-(H16/SetUp!$B$66/SetUp!$B$56)))</f>
        <v>0</v>
      </c>
      <c r="O16" s="53">
        <f>K16*SetUp!$B$65</f>
        <v>0.48877931564755517</v>
      </c>
      <c r="P16" s="53">
        <f>MIN(SetUp!$B$54*L16^SetUp!$B$51,L16)</f>
        <v>0.12921021849003161</v>
      </c>
      <c r="Q16" s="53">
        <f t="shared" si="5"/>
        <v>52.466720541598036</v>
      </c>
      <c r="R16" s="53">
        <f>IF((H16+N16-O16)&gt;SetUp!$B$56,T15+H16+N16-O16-SetUp!$B$56,T15)</f>
        <v>0</v>
      </c>
      <c r="S16" s="53">
        <f>R16*SetUp!$B$65</f>
        <v>0</v>
      </c>
      <c r="T16" s="53">
        <f>IF((R16-S16)&lt;SetUp!$B$53,R16-S16,SetUp!$B$53)</f>
        <v>0</v>
      </c>
      <c r="U16" s="53">
        <f t="shared" si="6"/>
        <v>3.5132130543809668</v>
      </c>
      <c r="V16" s="53">
        <f>(L16-P16)/1000*SetUp!$B$13*1000000/SetUp!$B$48</f>
        <v>2.503167762637414</v>
      </c>
      <c r="W16" s="53">
        <f t="shared" si="18"/>
        <v>3.7192471324942744E-15</v>
      </c>
      <c r="X16" s="53">
        <f>MAX((SetUp!$B$56*(1-($H16/SetUp!$B$56)^2)*TANH(($B16-$D16)/SetUp!$B$56))/(1+$H16/SetUp!$B$56*TANH(($B16-$D16)/SetUp!$B$56)),0)</f>
        <v>0</v>
      </c>
      <c r="AK16" s="61">
        <v>7</v>
      </c>
      <c r="AL16" s="62">
        <f t="shared" si="19"/>
        <v>8.1602580645161247</v>
      </c>
      <c r="AM16" s="62">
        <f t="shared" si="20"/>
        <v>0.76387817672136182</v>
      </c>
      <c r="AN16" s="63">
        <f t="shared" si="21"/>
        <v>-0.90639043879715131</v>
      </c>
      <c r="AP16" s="60">
        <v>31061</v>
      </c>
      <c r="AQ16" s="51">
        <v>1</v>
      </c>
      <c r="AR16" s="51">
        <v>14</v>
      </c>
      <c r="AS16" s="62">
        <f t="shared" si="8"/>
        <v>18.837</v>
      </c>
      <c r="AT16" s="62">
        <f t="shared" si="9"/>
        <v>2.503167762637414</v>
      </c>
      <c r="AU16" s="51" t="str">
        <f>IF(OR($AP16&lt;SetUp!$B$97,$AP16&gt;SetUp!$B$98),"Não","Sim")</f>
        <v>Sim</v>
      </c>
      <c r="AV16" s="64">
        <f t="shared" si="10"/>
        <v>4.3401612873256221</v>
      </c>
      <c r="AW16" s="64">
        <f t="shared" si="11"/>
        <v>1.5821402474614612</v>
      </c>
      <c r="AX16" s="64">
        <f t="shared" si="12"/>
        <v>1.2750117377780112</v>
      </c>
      <c r="AY16" s="64">
        <f t="shared" si="13"/>
        <v>0.39848995705774559</v>
      </c>
      <c r="AZ16" s="64">
        <f t="shared" si="14"/>
        <v>-16.333832237362586</v>
      </c>
      <c r="BA16" s="64">
        <f t="shared" si="15"/>
        <v>-2.7580210398641611</v>
      </c>
      <c r="BB16" s="64">
        <f t="shared" si="16"/>
        <v>-0.87652178072026565</v>
      </c>
    </row>
    <row r="17" spans="1:54" x14ac:dyDescent="0.3">
      <c r="A17" s="60">
        <v>31062</v>
      </c>
      <c r="B17" s="53">
        <v>6.8959999999999999</v>
      </c>
      <c r="C17" s="53">
        <v>11.843999999999999</v>
      </c>
      <c r="D17" s="53">
        <v>5.0170000000000003</v>
      </c>
      <c r="E17" s="53">
        <f t="shared" si="0"/>
        <v>5.0170000000000003</v>
      </c>
      <c r="F17" s="53">
        <f t="shared" si="1"/>
        <v>0</v>
      </c>
      <c r="G17" s="53">
        <f t="shared" si="2"/>
        <v>0.17054068129988598</v>
      </c>
      <c r="H17" s="53">
        <f>IF(Q16&gt;SetUp!$B$56,SetUp!$B$56,Q16)</f>
        <v>52.466720541598036</v>
      </c>
      <c r="I17" s="53">
        <f t="shared" si="17"/>
        <v>4.1680216177653424</v>
      </c>
      <c r="J17" s="53">
        <f>MIN(F17,H17,(1-EXP(-SetUp!$B$52*H17/SetUp!$B$56))*F17)</f>
        <v>0</v>
      </c>
      <c r="K17" s="53">
        <f t="shared" si="3"/>
        <v>52.466720541598036</v>
      </c>
      <c r="L17" s="53">
        <f>IF(I17&lt;=0,0,MIN(SetUp!$B$50*I17^SetUp!$B$55,I17))</f>
        <v>0.23218887409351749</v>
      </c>
      <c r="M17" s="53">
        <f t="shared" si="4"/>
        <v>3.935832743671825</v>
      </c>
      <c r="N17" s="53">
        <f>IF(SetUp!$B$62=0,X17,(B17-E17)*(1-(H17/SetUp!$B$66/SetUp!$B$56)))</f>
        <v>1.7084593187001136</v>
      </c>
      <c r="O17" s="53">
        <f>K17*SetUp!$B$65</f>
        <v>0.48426788208448956</v>
      </c>
      <c r="P17" s="53">
        <f>MIN(SetUp!$B$54*L17^SetUp!$B$51,L17)</f>
        <v>0.15760568843887179</v>
      </c>
      <c r="Q17" s="53">
        <f t="shared" si="5"/>
        <v>53.690911978213663</v>
      </c>
      <c r="R17" s="53">
        <f>IF((H17+N17-O17)&gt;SetUp!$B$56,T16+H17+N17-O17-SetUp!$B$56,T16)</f>
        <v>0</v>
      </c>
      <c r="S17" s="53">
        <f>R17*SetUp!$B$65</f>
        <v>0</v>
      </c>
      <c r="T17" s="53">
        <f>IF((R17-S17)&lt;SetUp!$B$53,R17-S17,SetUp!$B$53)</f>
        <v>0</v>
      </c>
      <c r="U17" s="53">
        <f t="shared" si="6"/>
        <v>3.935832743671825</v>
      </c>
      <c r="V17" s="53">
        <f>(L17-P17)/1000*SetUp!$B$13*1000000/SetUp!$B$48</f>
        <v>3.035185206387395</v>
      </c>
      <c r="W17" s="53">
        <f t="shared" si="18"/>
        <v>1.8596235662471372E-15</v>
      </c>
      <c r="X17" s="53">
        <f>MAX((SetUp!$B$56*(1-($H17/SetUp!$B$56)^2)*TANH(($B17-$D17)/SetUp!$B$56))/(1+$H17/SetUp!$B$56*TANH(($B17-$D17)/SetUp!$B$56)),0)</f>
        <v>1.7084593187001136</v>
      </c>
      <c r="AK17" s="61">
        <v>8</v>
      </c>
      <c r="AL17" s="62">
        <f t="shared" si="19"/>
        <v>7.7040322580645135</v>
      </c>
      <c r="AM17" s="62">
        <f t="shared" si="20"/>
        <v>0.21575020520167204</v>
      </c>
      <c r="AN17" s="63">
        <f t="shared" si="21"/>
        <v>-0.971995158123095</v>
      </c>
      <c r="AP17" s="60">
        <v>31062</v>
      </c>
      <c r="AQ17" s="51">
        <v>1</v>
      </c>
      <c r="AR17" s="51">
        <v>15</v>
      </c>
      <c r="AS17" s="62">
        <f t="shared" si="8"/>
        <v>11.843999999999999</v>
      </c>
      <c r="AT17" s="62">
        <f t="shared" si="9"/>
        <v>3.035185206387395</v>
      </c>
      <c r="AU17" s="51" t="str">
        <f>IF(OR($AP17&lt;SetUp!$B$97,$AP17&gt;SetUp!$B$98),"Não","Sim")</f>
        <v>Sim</v>
      </c>
      <c r="AV17" s="64">
        <f t="shared" si="10"/>
        <v>3.4415112959279965</v>
      </c>
      <c r="AW17" s="64">
        <f t="shared" si="11"/>
        <v>1.742178293512864</v>
      </c>
      <c r="AX17" s="64">
        <f t="shared" si="12"/>
        <v>1.0734983987172615</v>
      </c>
      <c r="AY17" s="64">
        <f t="shared" si="13"/>
        <v>0.48218519678128374</v>
      </c>
      <c r="AZ17" s="64">
        <f t="shared" si="14"/>
        <v>-8.8088147936126049</v>
      </c>
      <c r="BA17" s="64">
        <f t="shared" si="15"/>
        <v>-1.6993330024151325</v>
      </c>
      <c r="BB17" s="64">
        <f t="shared" si="16"/>
        <v>-0.59131320193597769</v>
      </c>
    </row>
    <row r="18" spans="1:54" x14ac:dyDescent="0.3">
      <c r="A18" s="60">
        <v>31063</v>
      </c>
      <c r="B18" s="53">
        <v>2.476</v>
      </c>
      <c r="C18" s="53">
        <v>9.9570000000000007</v>
      </c>
      <c r="D18" s="53">
        <v>5.0170000000000003</v>
      </c>
      <c r="E18" s="53">
        <f t="shared" si="0"/>
        <v>2.476</v>
      </c>
      <c r="F18" s="53">
        <f t="shared" si="1"/>
        <v>2.5410000000000004</v>
      </c>
      <c r="G18" s="53">
        <f t="shared" si="2"/>
        <v>0</v>
      </c>
      <c r="H18" s="53">
        <f>IF(Q17&gt;SetUp!$B$56,SetUp!$B$56,Q17)</f>
        <v>53.690911978213663</v>
      </c>
      <c r="I18" s="53">
        <f t="shared" si="17"/>
        <v>4.4090758198547082</v>
      </c>
      <c r="J18" s="53">
        <f>MIN(F18,H18,(1-EXP(-SetUp!$B$52*H18/SetUp!$B$56))*F18)</f>
        <v>2.4186448200923412</v>
      </c>
      <c r="K18" s="53">
        <f t="shared" si="3"/>
        <v>51.272267158121323</v>
      </c>
      <c r="L18" s="53">
        <f>IF(I18&lt;=0,0,MIN(SetUp!$B$50*I18^SetUp!$B$55,I18))</f>
        <v>0.25499837500013034</v>
      </c>
      <c r="M18" s="53">
        <f t="shared" si="4"/>
        <v>4.1540774448545781</v>
      </c>
      <c r="N18" s="53">
        <f>IF(SetUp!$B$62=0,X18,(B18-E18)*(1-(H18/SetUp!$B$66/SetUp!$B$56)))</f>
        <v>0</v>
      </c>
      <c r="O18" s="53">
        <f>K18*SetUp!$B$65</f>
        <v>0.47324307618288364</v>
      </c>
      <c r="P18" s="53">
        <f>MIN(SetUp!$B$54*L18^SetUp!$B$51,L18)</f>
        <v>0.17324606398584047</v>
      </c>
      <c r="Q18" s="53">
        <f t="shared" si="5"/>
        <v>50.799024081938441</v>
      </c>
      <c r="R18" s="53">
        <f>IF((H18+N18-O18)&gt;SetUp!$B$56,T17+H18+N18-O18-SetUp!$B$56,T17)</f>
        <v>0</v>
      </c>
      <c r="S18" s="53">
        <f>R18*SetUp!$B$65</f>
        <v>0</v>
      </c>
      <c r="T18" s="53">
        <f>IF((R18-S18)&lt;SetUp!$B$53,R18-S18,SetUp!$B$53)</f>
        <v>0</v>
      </c>
      <c r="U18" s="53">
        <f t="shared" si="6"/>
        <v>4.1540774448545781</v>
      </c>
      <c r="V18" s="53">
        <f>(L18-P18)/1000*SetUp!$B$13*1000000/SetUp!$B$48</f>
        <v>3.326934922403626</v>
      </c>
      <c r="W18" s="53">
        <f t="shared" si="18"/>
        <v>3.7747582837255322E-15</v>
      </c>
      <c r="X18" s="53">
        <f>MAX((SetUp!$B$56*(1-($H18/SetUp!$B$56)^2)*TANH(($B18-$D18)/SetUp!$B$56))/(1+$H18/SetUp!$B$56*TANH(($B18-$D18)/SetUp!$B$56)),0)</f>
        <v>0</v>
      </c>
      <c r="AK18" s="61">
        <v>9</v>
      </c>
      <c r="AL18" s="62">
        <f t="shared" si="19"/>
        <v>0.93826666666666658</v>
      </c>
      <c r="AM18" s="62">
        <f t="shared" si="20"/>
        <v>9.4903365291479455E-2</v>
      </c>
      <c r="AN18" s="63">
        <f t="shared" si="21"/>
        <v>-0.89885245989965945</v>
      </c>
      <c r="AP18" s="60">
        <v>31063</v>
      </c>
      <c r="AQ18" s="51">
        <v>1</v>
      </c>
      <c r="AR18" s="51">
        <v>16</v>
      </c>
      <c r="AS18" s="62">
        <f t="shared" si="8"/>
        <v>9.9570000000000007</v>
      </c>
      <c r="AT18" s="62">
        <f t="shared" si="9"/>
        <v>3.326934922403626</v>
      </c>
      <c r="AU18" s="51" t="str">
        <f>IF(OR($AP18&lt;SetUp!$B$97,$AP18&gt;SetUp!$B$98),"Não","Sim")</f>
        <v>Sim</v>
      </c>
      <c r="AV18" s="64">
        <f t="shared" si="10"/>
        <v>3.1554714386284659</v>
      </c>
      <c r="AW18" s="64">
        <f t="shared" si="11"/>
        <v>1.8239887396592189</v>
      </c>
      <c r="AX18" s="64">
        <f t="shared" si="12"/>
        <v>0.9981285071282664</v>
      </c>
      <c r="AY18" s="64">
        <f t="shared" si="13"/>
        <v>0.52204430579295202</v>
      </c>
      <c r="AZ18" s="64">
        <f t="shared" si="14"/>
        <v>-6.6300650775963748</v>
      </c>
      <c r="BA18" s="64">
        <f t="shared" si="15"/>
        <v>-1.331482698969247</v>
      </c>
      <c r="BB18" s="64">
        <f t="shared" si="16"/>
        <v>-0.47608420133531437</v>
      </c>
    </row>
    <row r="19" spans="1:54" x14ac:dyDescent="0.3">
      <c r="A19" s="60">
        <v>31064</v>
      </c>
      <c r="B19" s="53">
        <v>6.0259999999999998</v>
      </c>
      <c r="C19" s="53">
        <v>10.971</v>
      </c>
      <c r="D19" s="53">
        <v>5.0170000000000003</v>
      </c>
      <c r="E19" s="53">
        <f t="shared" si="0"/>
        <v>5.0170000000000003</v>
      </c>
      <c r="F19" s="53">
        <f t="shared" si="1"/>
        <v>0</v>
      </c>
      <c r="G19" s="53">
        <f t="shared" si="2"/>
        <v>8.4632735667448333E-2</v>
      </c>
      <c r="H19" s="53">
        <f>IF(Q18&gt;SetUp!$B$56,SetUp!$B$56,Q18)</f>
        <v>50.799024081938441</v>
      </c>
      <c r="I19" s="53">
        <f t="shared" si="17"/>
        <v>4.7075852226473494</v>
      </c>
      <c r="J19" s="53">
        <f>MIN(F19,H19,(1-EXP(-SetUp!$B$52*H19/SetUp!$B$56))*F19)</f>
        <v>0</v>
      </c>
      <c r="K19" s="53">
        <f t="shared" si="3"/>
        <v>50.799024081938441</v>
      </c>
      <c r="L19" s="53">
        <f>IF(I19&lt;=0,0,MIN(SetUp!$B$50*I19^SetUp!$B$55,I19))</f>
        <v>0.28441671701746662</v>
      </c>
      <c r="M19" s="53">
        <f t="shared" si="4"/>
        <v>4.4231685056298824</v>
      </c>
      <c r="N19" s="53">
        <f>IF(SetUp!$B$62=0,X19,(B19-E19)*(1-(H19/SetUp!$B$66/SetUp!$B$56)))</f>
        <v>0.92436726433255112</v>
      </c>
      <c r="O19" s="53">
        <f>K19*SetUp!$B$65</f>
        <v>0.46887504212532266</v>
      </c>
      <c r="P19" s="53">
        <f>MIN(SetUp!$B$54*L19^SetUp!$B$51,L19)</f>
        <v>0.19343804075212115</v>
      </c>
      <c r="Q19" s="53">
        <f t="shared" si="5"/>
        <v>51.254516304145668</v>
      </c>
      <c r="R19" s="53">
        <f>IF((H19+N19-O19)&gt;SetUp!$B$56,T18+H19+N19-O19-SetUp!$B$56,T18)</f>
        <v>0</v>
      </c>
      <c r="S19" s="53">
        <f>R19*SetUp!$B$65</f>
        <v>0</v>
      </c>
      <c r="T19" s="53">
        <f>IF((R19-S19)&lt;SetUp!$B$53,R19-S19,SetUp!$B$53)</f>
        <v>0</v>
      </c>
      <c r="U19" s="53">
        <f t="shared" si="6"/>
        <v>4.4231685056298824</v>
      </c>
      <c r="V19" s="53">
        <f>(L19-P19)/1000*SetUp!$B$13*1000000/SetUp!$B$48</f>
        <v>3.7024046354888349</v>
      </c>
      <c r="W19" s="53">
        <f t="shared" si="18"/>
        <v>-2.9976021664879227E-15</v>
      </c>
      <c r="X19" s="53">
        <f>MAX((SetUp!$B$56*(1-($H19/SetUp!$B$56)^2)*TANH(($B19-$D19)/SetUp!$B$56))/(1+$H19/SetUp!$B$56*TANH(($B19-$D19)/SetUp!$B$56)),0)</f>
        <v>0.92436726433255112</v>
      </c>
      <c r="AK19" s="61">
        <v>10</v>
      </c>
      <c r="AL19" s="62" t="e">
        <f t="shared" si="19"/>
        <v>#DIV/0!</v>
      </c>
      <c r="AM19" s="62" t="e">
        <f t="shared" si="20"/>
        <v>#DIV/0!</v>
      </c>
      <c r="AN19" s="63" t="str">
        <f t="shared" si="21"/>
        <v/>
      </c>
      <c r="AP19" s="60">
        <v>31064</v>
      </c>
      <c r="AQ19" s="51">
        <v>1</v>
      </c>
      <c r="AR19" s="51">
        <v>17</v>
      </c>
      <c r="AS19" s="62">
        <f t="shared" si="8"/>
        <v>10.971</v>
      </c>
      <c r="AT19" s="62">
        <f t="shared" si="9"/>
        <v>3.7024046354888349</v>
      </c>
      <c r="AU19" s="51" t="str">
        <f>IF(OR($AP19&lt;SetUp!$B$97,$AP19&gt;SetUp!$B$98),"Não","Sim")</f>
        <v>Sim</v>
      </c>
      <c r="AV19" s="64">
        <f t="shared" si="10"/>
        <v>3.3122499905653258</v>
      </c>
      <c r="AW19" s="64">
        <f t="shared" si="11"/>
        <v>1.9241633598758798</v>
      </c>
      <c r="AX19" s="64">
        <f t="shared" si="12"/>
        <v>1.0402462150577068</v>
      </c>
      <c r="AY19" s="64">
        <f t="shared" si="13"/>
        <v>0.56848388101786385</v>
      </c>
      <c r="AZ19" s="64">
        <f t="shared" si="14"/>
        <v>-7.2685953645111656</v>
      </c>
      <c r="BA19" s="64">
        <f t="shared" si="15"/>
        <v>-1.3880866306894459</v>
      </c>
      <c r="BB19" s="64">
        <f t="shared" si="16"/>
        <v>-0.47176233403984291</v>
      </c>
    </row>
    <row r="20" spans="1:54" x14ac:dyDescent="0.3">
      <c r="A20" s="60">
        <v>31065</v>
      </c>
      <c r="B20" s="53">
        <v>11.673999999999999</v>
      </c>
      <c r="C20" s="53">
        <v>18.417000000000002</v>
      </c>
      <c r="D20" s="53">
        <v>5.0170000000000003</v>
      </c>
      <c r="E20" s="53">
        <f t="shared" si="0"/>
        <v>5.0170000000000003</v>
      </c>
      <c r="F20" s="53">
        <f t="shared" si="1"/>
        <v>0</v>
      </c>
      <c r="G20" s="53">
        <f t="shared" si="2"/>
        <v>0.6267265375495743</v>
      </c>
      <c r="H20" s="53">
        <f>IF(Q19&gt;SetUp!$B$56,SetUp!$B$56,Q19)</f>
        <v>51.254516304145668</v>
      </c>
      <c r="I20" s="53">
        <f t="shared" si="17"/>
        <v>5.5229742789627263</v>
      </c>
      <c r="J20" s="53">
        <f>MIN(F20,H20,(1-EXP(-SetUp!$B$52*H20/SetUp!$B$56))*F20)</f>
        <v>0</v>
      </c>
      <c r="K20" s="53">
        <f t="shared" si="3"/>
        <v>51.254516304145668</v>
      </c>
      <c r="L20" s="53">
        <f>IF(I20&lt;=0,0,MIN(SetUp!$B$50*I20^SetUp!$B$55,I20))</f>
        <v>0.37117595567969408</v>
      </c>
      <c r="M20" s="53">
        <f t="shared" si="4"/>
        <v>5.1517983232830318</v>
      </c>
      <c r="N20" s="53">
        <f>IF(SetUp!$B$62=0,X20,(B20-E20)*(1-(H20/SetUp!$B$66/SetUp!$B$56)))</f>
        <v>6.0302734624504248</v>
      </c>
      <c r="O20" s="53">
        <f>K20*SetUp!$B$65</f>
        <v>0.47307923578326944</v>
      </c>
      <c r="P20" s="53">
        <f>MIN(SetUp!$B$54*L20^SetUp!$B$51,L20)</f>
        <v>0.25309888616809917</v>
      </c>
      <c r="Q20" s="53">
        <f t="shared" si="5"/>
        <v>56.811710530812825</v>
      </c>
      <c r="R20" s="53">
        <f>IF((H20+N20-O20)&gt;SetUp!$B$56,T19+H20+N20-O20-SetUp!$B$56,T19)</f>
        <v>0</v>
      </c>
      <c r="S20" s="53">
        <f>R20*SetUp!$B$65</f>
        <v>0</v>
      </c>
      <c r="T20" s="53">
        <f>IF((R20-S20)&lt;SetUp!$B$53,R20-S20,SetUp!$B$53)</f>
        <v>0</v>
      </c>
      <c r="U20" s="53">
        <f t="shared" si="6"/>
        <v>5.1517983232830318</v>
      </c>
      <c r="V20" s="53">
        <f>(L20-P20)/1000*SetUp!$B$13*1000000/SetUp!$B$48</f>
        <v>4.8051819113045031</v>
      </c>
      <c r="W20" s="53">
        <f t="shared" si="18"/>
        <v>1.3322676295501878E-15</v>
      </c>
      <c r="X20" s="53">
        <f>MAX((SetUp!$B$56*(1-($H20/SetUp!$B$56)^2)*TANH(($B20-$D20)/SetUp!$B$56))/(1+$H20/SetUp!$B$56*TANH(($B20-$D20)/SetUp!$B$56)),0)</f>
        <v>6.0302734624504248</v>
      </c>
      <c r="AK20" s="61">
        <v>11</v>
      </c>
      <c r="AL20" s="62" t="e">
        <f t="shared" si="19"/>
        <v>#DIV/0!</v>
      </c>
      <c r="AM20" s="62" t="e">
        <f t="shared" si="20"/>
        <v>#DIV/0!</v>
      </c>
      <c r="AN20" s="63" t="str">
        <f t="shared" si="21"/>
        <v/>
      </c>
      <c r="AP20" s="60">
        <v>31065</v>
      </c>
      <c r="AQ20" s="51">
        <v>1</v>
      </c>
      <c r="AR20" s="51">
        <v>18</v>
      </c>
      <c r="AS20" s="62">
        <f t="shared" si="8"/>
        <v>18.417000000000002</v>
      </c>
      <c r="AT20" s="62">
        <f t="shared" si="9"/>
        <v>4.8051819113045031</v>
      </c>
      <c r="AU20" s="51" t="str">
        <f>IF(OR($AP20&lt;SetUp!$B$97,$AP20&gt;SetUp!$B$98),"Não","Sim")</f>
        <v>Sim</v>
      </c>
      <c r="AV20" s="64">
        <f t="shared" si="10"/>
        <v>4.2915032331340495</v>
      </c>
      <c r="AW20" s="64">
        <f t="shared" si="11"/>
        <v>2.1920725150652527</v>
      </c>
      <c r="AX20" s="64">
        <f t="shared" si="12"/>
        <v>1.2652188880999597</v>
      </c>
      <c r="AY20" s="64">
        <f t="shared" si="13"/>
        <v>0.68170983354052672</v>
      </c>
      <c r="AZ20" s="64">
        <f t="shared" si="14"/>
        <v>-13.611818088695498</v>
      </c>
      <c r="BA20" s="64">
        <f t="shared" si="15"/>
        <v>-2.0994307180687968</v>
      </c>
      <c r="BB20" s="64">
        <f t="shared" si="16"/>
        <v>-0.58350905455943303</v>
      </c>
    </row>
    <row r="21" spans="1:54" x14ac:dyDescent="0.3">
      <c r="A21" s="60">
        <v>31066</v>
      </c>
      <c r="B21" s="53">
        <v>9.907</v>
      </c>
      <c r="C21" s="53">
        <v>22.998999999999999</v>
      </c>
      <c r="D21" s="53">
        <v>5.0170000000000003</v>
      </c>
      <c r="E21" s="53">
        <f t="shared" si="0"/>
        <v>5.0170000000000003</v>
      </c>
      <c r="F21" s="53">
        <f t="shared" si="1"/>
        <v>0</v>
      </c>
      <c r="G21" s="53">
        <f t="shared" si="2"/>
        <v>0.54342563194269289</v>
      </c>
      <c r="H21" s="53">
        <f>IF(Q20&gt;SetUp!$B$56,SetUp!$B$56,Q20)</f>
        <v>56.811710530812825</v>
      </c>
      <c r="I21" s="53">
        <f t="shared" si="17"/>
        <v>6.2195960991744013</v>
      </c>
      <c r="J21" s="53">
        <f>MIN(F21,H21,(1-EXP(-SetUp!$B$52*H21/SetUp!$B$56))*F21)</f>
        <v>0</v>
      </c>
      <c r="K21" s="53">
        <f t="shared" si="3"/>
        <v>56.811710530812825</v>
      </c>
      <c r="L21" s="53">
        <f>IF(I21&lt;=0,0,MIN(SetUp!$B$50*I21^SetUp!$B$55,I21))</f>
        <v>0.45244081057432678</v>
      </c>
      <c r="M21" s="53">
        <f t="shared" si="4"/>
        <v>5.7671552886000743</v>
      </c>
      <c r="N21" s="53">
        <f>IF(SetUp!$B$62=0,X21,(B21-E21)*(1-(H21/SetUp!$B$66/SetUp!$B$56)))</f>
        <v>4.3465743680573068</v>
      </c>
      <c r="O21" s="53">
        <f>K21*SetUp!$B$65</f>
        <v>0.52437214394867637</v>
      </c>
      <c r="P21" s="53">
        <f>MIN(SetUp!$B$54*L21^SetUp!$B$51,L21)</f>
        <v>0.30910621464900545</v>
      </c>
      <c r="Q21" s="53">
        <f t="shared" si="5"/>
        <v>60.633912754921454</v>
      </c>
      <c r="R21" s="53">
        <f>IF((H21+N21-O21)&gt;SetUp!$B$56,T20+H21+N21-O21-SetUp!$B$56,T20)</f>
        <v>0</v>
      </c>
      <c r="S21" s="53">
        <f>R21*SetUp!$B$65</f>
        <v>0</v>
      </c>
      <c r="T21" s="53">
        <f>IF((R21-S21)&lt;SetUp!$B$53,R21-S21,SetUp!$B$53)</f>
        <v>0</v>
      </c>
      <c r="U21" s="53">
        <f t="shared" si="6"/>
        <v>5.7671552886000743</v>
      </c>
      <c r="V21" s="53">
        <f>(L21-P21)/1000*SetUp!$B$13*1000000/SetUp!$B$48</f>
        <v>5.8330445568592006</v>
      </c>
      <c r="W21" s="53">
        <f t="shared" si="18"/>
        <v>4.2743586448068527E-15</v>
      </c>
      <c r="X21" s="53">
        <f>MAX((SetUp!$B$56*(1-($H21/SetUp!$B$56)^2)*TANH(($B21-$D21)/SetUp!$B$56))/(1+$H21/SetUp!$B$56*TANH(($B21-$D21)/SetUp!$B$56)),0)</f>
        <v>4.3465743680573068</v>
      </c>
      <c r="AK21" s="61">
        <v>12</v>
      </c>
      <c r="AL21" s="62">
        <f t="shared" si="19"/>
        <v>7.2773225806451611</v>
      </c>
      <c r="AM21" s="62">
        <f t="shared" si="20"/>
        <v>2.740762966126213</v>
      </c>
      <c r="AN21" s="63">
        <f t="shared" si="21"/>
        <v>-0.6233830593939077</v>
      </c>
      <c r="AP21" s="60">
        <v>31066</v>
      </c>
      <c r="AQ21" s="51">
        <v>1</v>
      </c>
      <c r="AR21" s="51">
        <v>19</v>
      </c>
      <c r="AS21" s="62">
        <f t="shared" si="8"/>
        <v>22.998999999999999</v>
      </c>
      <c r="AT21" s="62">
        <f t="shared" si="9"/>
        <v>5.8330445568592006</v>
      </c>
      <c r="AU21" s="51" t="str">
        <f>IF(OR($AP21&lt;SetUp!$B$97,$AP21&gt;SetUp!$B$98),"Não","Sim")</f>
        <v>Sim</v>
      </c>
      <c r="AV21" s="64">
        <f t="shared" si="10"/>
        <v>4.7957272649724354</v>
      </c>
      <c r="AW21" s="64">
        <f t="shared" si="11"/>
        <v>2.415169674548602</v>
      </c>
      <c r="AX21" s="64">
        <f t="shared" si="12"/>
        <v>1.3617089532383162</v>
      </c>
      <c r="AY21" s="64">
        <f t="shared" si="13"/>
        <v>0.76589529388658573</v>
      </c>
      <c r="AZ21" s="64">
        <f t="shared" si="14"/>
        <v>-17.165955443140799</v>
      </c>
      <c r="BA21" s="64">
        <f t="shared" si="15"/>
        <v>-2.3805575904238334</v>
      </c>
      <c r="BB21" s="64">
        <f t="shared" si="16"/>
        <v>-0.59581365935173047</v>
      </c>
    </row>
    <row r="22" spans="1:54" x14ac:dyDescent="0.3">
      <c r="A22" s="60">
        <v>31067</v>
      </c>
      <c r="B22" s="53">
        <v>6.4269999999999996</v>
      </c>
      <c r="C22" s="53">
        <v>14.802</v>
      </c>
      <c r="D22" s="53">
        <v>5.0170000000000003</v>
      </c>
      <c r="E22" s="53">
        <f t="shared" si="0"/>
        <v>5.0170000000000003</v>
      </c>
      <c r="F22" s="53">
        <f t="shared" si="1"/>
        <v>0</v>
      </c>
      <c r="G22" s="53">
        <f t="shared" si="2"/>
        <v>0.16887725269552245</v>
      </c>
      <c r="H22" s="53">
        <f>IF(Q21&gt;SetUp!$B$56,SetUp!$B$56,Q21)</f>
        <v>60.633912754921454</v>
      </c>
      <c r="I22" s="53">
        <f t="shared" si="17"/>
        <v>6.4956836155235189</v>
      </c>
      <c r="J22" s="53">
        <f>MIN(F22,H22,(1-EXP(-SetUp!$B$52*H22/SetUp!$B$56))*F22)</f>
        <v>0</v>
      </c>
      <c r="K22" s="53">
        <f t="shared" si="3"/>
        <v>60.633912754921454</v>
      </c>
      <c r="L22" s="53">
        <f>IF(I22&lt;=0,0,MIN(SetUp!$B$50*I22^SetUp!$B$55,I22))</f>
        <v>0.48640672816707764</v>
      </c>
      <c r="M22" s="53">
        <f t="shared" si="4"/>
        <v>6.0092768873564415</v>
      </c>
      <c r="N22" s="53">
        <f>IF(SetUp!$B$62=0,X22,(B22-E22)*(1-(H22/SetUp!$B$66/SetUp!$B$56)))</f>
        <v>1.2411227473044768</v>
      </c>
      <c r="O22" s="53">
        <f>K22*SetUp!$B$65</f>
        <v>0.55965107422792215</v>
      </c>
      <c r="P22" s="53">
        <f>MIN(SetUp!$B$54*L22^SetUp!$B$51,L22)</f>
        <v>0.3325454797883956</v>
      </c>
      <c r="Q22" s="53">
        <f t="shared" si="5"/>
        <v>61.315384427998005</v>
      </c>
      <c r="R22" s="53">
        <f>IF((H22+N22-O22)&gt;SetUp!$B$56,T21+H22+N22-O22-SetUp!$B$56,T21)</f>
        <v>0</v>
      </c>
      <c r="S22" s="53">
        <f>R22*SetUp!$B$65</f>
        <v>0</v>
      </c>
      <c r="T22" s="53">
        <f>IF((R22-S22)&lt;SetUp!$B$53,R22-S22,SetUp!$B$53)</f>
        <v>0</v>
      </c>
      <c r="U22" s="53">
        <f t="shared" si="6"/>
        <v>6.0092768873564415</v>
      </c>
      <c r="V22" s="53">
        <f>(L22-P22)/1000*SetUp!$B$13*1000000/SetUp!$B$48</f>
        <v>6.2614298493186382</v>
      </c>
      <c r="W22" s="53">
        <f t="shared" si="18"/>
        <v>-2.4424906541753444E-15</v>
      </c>
      <c r="X22" s="53">
        <f>MAX((SetUp!$B$56*(1-($H22/SetUp!$B$56)^2)*TANH(($B22-$D22)/SetUp!$B$56))/(1+$H22/SetUp!$B$56*TANH(($B22-$D22)/SetUp!$B$56)),0)</f>
        <v>1.2411227473044768</v>
      </c>
      <c r="AP22" s="60">
        <v>31067</v>
      </c>
      <c r="AQ22" s="51">
        <v>1</v>
      </c>
      <c r="AR22" s="51">
        <v>20</v>
      </c>
      <c r="AS22" s="62">
        <f t="shared" si="8"/>
        <v>14.802</v>
      </c>
      <c r="AT22" s="62">
        <f t="shared" si="9"/>
        <v>6.2614298493186382</v>
      </c>
      <c r="AU22" s="51" t="str">
        <f>IF(OR($AP22&lt;SetUp!$B$97,$AP22&gt;SetUp!$B$98),"Não","Sim")</f>
        <v>Sim</v>
      </c>
      <c r="AV22" s="64">
        <f t="shared" si="10"/>
        <v>3.8473367411756407</v>
      </c>
      <c r="AW22" s="64">
        <f t="shared" si="11"/>
        <v>2.5022849256866491</v>
      </c>
      <c r="AX22" s="64">
        <f t="shared" si="12"/>
        <v>1.1703203998733795</v>
      </c>
      <c r="AY22" s="64">
        <f t="shared" si="13"/>
        <v>0.79667351927451491</v>
      </c>
      <c r="AZ22" s="64">
        <f t="shared" si="14"/>
        <v>-8.5405701506813614</v>
      </c>
      <c r="BA22" s="64">
        <f t="shared" si="15"/>
        <v>-1.3450518154889917</v>
      </c>
      <c r="BB22" s="64">
        <f t="shared" si="16"/>
        <v>-0.37364688059886464</v>
      </c>
    </row>
    <row r="23" spans="1:54" x14ac:dyDescent="0.3">
      <c r="A23" s="60">
        <v>31068</v>
      </c>
      <c r="B23" s="53">
        <v>3.6859999999999999</v>
      </c>
      <c r="C23" s="53">
        <v>12.021000000000001</v>
      </c>
      <c r="D23" s="53">
        <v>5.0170000000000003</v>
      </c>
      <c r="E23" s="53">
        <f t="shared" si="0"/>
        <v>3.6859999999999999</v>
      </c>
      <c r="F23" s="53">
        <f t="shared" si="1"/>
        <v>1.3310000000000004</v>
      </c>
      <c r="G23" s="53">
        <f t="shared" si="2"/>
        <v>0</v>
      </c>
      <c r="H23" s="53">
        <f>IF(Q22&gt;SetUp!$B$56,SetUp!$B$56,Q22)</f>
        <v>61.315384427998005</v>
      </c>
      <c r="I23" s="53">
        <f t="shared" si="17"/>
        <v>6.5633173357034664</v>
      </c>
      <c r="J23" s="53">
        <f>MIN(F23,H23,(1-EXP(-SetUp!$B$52*H23/SetUp!$B$56))*F23)</f>
        <v>1.2893400679190328</v>
      </c>
      <c r="K23" s="53">
        <f t="shared" si="3"/>
        <v>60.02604436007897</v>
      </c>
      <c r="L23" s="53">
        <f>IF(I23&lt;=0,0,MIN(SetUp!$B$50*I23^SetUp!$B$55,I23))</f>
        <v>0.49487685084847105</v>
      </c>
      <c r="M23" s="53">
        <f t="shared" si="4"/>
        <v>6.0684404848549951</v>
      </c>
      <c r="N23" s="53">
        <f>IF(SetUp!$B$62=0,X23,(B23-E23)*(1-(H23/SetUp!$B$66/SetUp!$B$56)))</f>
        <v>0</v>
      </c>
      <c r="O23" s="53">
        <f>K23*SetUp!$B$65</f>
        <v>0.55404044834702537</v>
      </c>
      <c r="P23" s="53">
        <f>MIN(SetUp!$B$54*L23^SetUp!$B$51,L23)</f>
        <v>0.33839308143848157</v>
      </c>
      <c r="Q23" s="53">
        <f t="shared" si="5"/>
        <v>59.472003911731946</v>
      </c>
      <c r="R23" s="53">
        <f>IF((H23+N23-O23)&gt;SetUp!$B$56,T22+H23+N23-O23-SetUp!$B$56,T22)</f>
        <v>0</v>
      </c>
      <c r="S23" s="53">
        <f>R23*SetUp!$B$65</f>
        <v>0</v>
      </c>
      <c r="T23" s="53">
        <f>IF((R23-S23)&lt;SetUp!$B$53,R23-S23,SetUp!$B$53)</f>
        <v>0</v>
      </c>
      <c r="U23" s="53">
        <f t="shared" si="6"/>
        <v>6.0684404848549951</v>
      </c>
      <c r="V23" s="53">
        <f>(L23-P23)/1000*SetUp!$B$13*1000000/SetUp!$B$48</f>
        <v>6.3681541326513722</v>
      </c>
      <c r="W23" s="53">
        <f t="shared" si="18"/>
        <v>-7.8270723236073536E-15</v>
      </c>
      <c r="X23" s="53">
        <f>MAX((SetUp!$B$56*(1-($H23/SetUp!$B$56)^2)*TANH(($B23-$D23)/SetUp!$B$56))/(1+$H23/SetUp!$B$56*TANH(($B23-$D23)/SetUp!$B$56)),0)</f>
        <v>0</v>
      </c>
      <c r="AK23" s="49" t="s">
        <v>143</v>
      </c>
      <c r="AL23" s="58" t="s">
        <v>178</v>
      </c>
      <c r="AM23" s="58" t="s">
        <v>179</v>
      </c>
      <c r="AN23" s="59" t="s">
        <v>175</v>
      </c>
      <c r="AP23" s="60">
        <v>31068</v>
      </c>
      <c r="AQ23" s="51">
        <v>1</v>
      </c>
      <c r="AR23" s="51">
        <v>21</v>
      </c>
      <c r="AS23" s="62">
        <f t="shared" si="8"/>
        <v>12.021000000000001</v>
      </c>
      <c r="AT23" s="62">
        <f t="shared" si="9"/>
        <v>6.3681541326513722</v>
      </c>
      <c r="AU23" s="51" t="str">
        <f>IF(OR($AP23&lt;SetUp!$B$97,$AP23&gt;SetUp!$B$98),"Não","Sim")</f>
        <v>Sim</v>
      </c>
      <c r="AV23" s="64">
        <f t="shared" si="10"/>
        <v>3.4671313791086718</v>
      </c>
      <c r="AW23" s="64">
        <f t="shared" si="11"/>
        <v>2.5235201866938519</v>
      </c>
      <c r="AX23" s="64">
        <f t="shared" si="12"/>
        <v>1.0799405971523623</v>
      </c>
      <c r="AY23" s="64">
        <f t="shared" si="13"/>
        <v>0.80401356637375232</v>
      </c>
      <c r="AZ23" s="64">
        <f t="shared" si="14"/>
        <v>-5.6528458673486286</v>
      </c>
      <c r="BA23" s="64">
        <f t="shared" si="15"/>
        <v>-0.94361119241481983</v>
      </c>
      <c r="BB23" s="64">
        <f t="shared" si="16"/>
        <v>-0.27592703077861003</v>
      </c>
    </row>
    <row r="24" spans="1:54" x14ac:dyDescent="0.3">
      <c r="A24" s="60">
        <v>31069</v>
      </c>
      <c r="B24" s="53">
        <v>6.6150000000000002</v>
      </c>
      <c r="C24" s="53">
        <v>9.7910000000000004</v>
      </c>
      <c r="D24" s="53">
        <v>5.0170000000000003</v>
      </c>
      <c r="E24" s="53">
        <f t="shared" si="0"/>
        <v>5.0170000000000003</v>
      </c>
      <c r="F24" s="53">
        <f t="shared" si="1"/>
        <v>0</v>
      </c>
      <c r="G24" s="53">
        <f t="shared" si="2"/>
        <v>0.18473336228626969</v>
      </c>
      <c r="H24" s="53">
        <f>IF(Q23&gt;SetUp!$B$56,SetUp!$B$56,Q23)</f>
        <v>59.472003911731946</v>
      </c>
      <c r="I24" s="53">
        <f t="shared" si="17"/>
        <v>6.8021005016063683</v>
      </c>
      <c r="J24" s="53">
        <f>MIN(F24,H24,(1-EXP(-SetUp!$B$52*H24/SetUp!$B$56))*F24)</f>
        <v>0</v>
      </c>
      <c r="K24" s="53">
        <f t="shared" si="3"/>
        <v>59.472003911731946</v>
      </c>
      <c r="L24" s="53">
        <f>IF(I24&lt;=0,0,MIN(SetUp!$B$50*I24^SetUp!$B$55,I24))</f>
        <v>0.5252465496954285</v>
      </c>
      <c r="M24" s="53">
        <f t="shared" si="4"/>
        <v>6.2768539519109394</v>
      </c>
      <c r="N24" s="53">
        <f>IF(SetUp!$B$62=0,X24,(B24-E24)*(1-(H24/SetUp!$B$66/SetUp!$B$56)))</f>
        <v>1.4132666377137302</v>
      </c>
      <c r="O24" s="53">
        <f>K24*SetUp!$B$65</f>
        <v>0.54892665446510303</v>
      </c>
      <c r="P24" s="53">
        <f>MIN(SetUp!$B$54*L24^SetUp!$B$51,L24)</f>
        <v>0.3593675915279097</v>
      </c>
      <c r="Q24" s="53">
        <f t="shared" si="5"/>
        <v>60.336343894980573</v>
      </c>
      <c r="R24" s="53">
        <f>IF((H24+N24-O24)&gt;SetUp!$B$56,T23+H24+N24-O24-SetUp!$B$56,T23)</f>
        <v>0</v>
      </c>
      <c r="S24" s="53">
        <f>R24*SetUp!$B$65</f>
        <v>0</v>
      </c>
      <c r="T24" s="53">
        <f>IF((R24-S24)&lt;SetUp!$B$53,R24-S24,SetUp!$B$53)</f>
        <v>0</v>
      </c>
      <c r="U24" s="53">
        <f t="shared" si="6"/>
        <v>6.2768539519109394</v>
      </c>
      <c r="V24" s="53">
        <f>(L24-P24)/1000*SetUp!$B$13*1000000/SetUp!$B$48</f>
        <v>6.7504941691860534</v>
      </c>
      <c r="W24" s="53">
        <f t="shared" si="18"/>
        <v>-2.9976021664879227E-15</v>
      </c>
      <c r="X24" s="53">
        <f>MAX((SetUp!$B$56*(1-($H24/SetUp!$B$56)^2)*TANH(($B24-$D24)/SetUp!$B$56))/(1+$H24/SetUp!$B$56*TANH(($B24-$D24)/SetUp!$B$56)),0)</f>
        <v>1.4132666377137302</v>
      </c>
      <c r="AK24" s="61" t="s">
        <v>167</v>
      </c>
      <c r="AL24" s="62">
        <f>AVERAGE($AL$31:$AL$396)</f>
        <v>9.4284908675799315</v>
      </c>
      <c r="AM24" s="62">
        <f>AVERAGE($AM$31:$AM$396)</f>
        <v>8.1249786172589307</v>
      </c>
      <c r="AN24" s="63">
        <f t="shared" ref="AN24:AN28" si="22">IFERROR((AM24-AL24)/AL24,"")</f>
        <v>-0.13825248055371786</v>
      </c>
      <c r="AP24" s="60">
        <v>31069</v>
      </c>
      <c r="AQ24" s="51">
        <v>1</v>
      </c>
      <c r="AR24" s="51">
        <v>22</v>
      </c>
      <c r="AS24" s="62">
        <f t="shared" si="8"/>
        <v>9.7910000000000004</v>
      </c>
      <c r="AT24" s="62">
        <f t="shared" si="9"/>
        <v>6.7504941691860534</v>
      </c>
      <c r="AU24" s="51" t="str">
        <f>IF(OR($AP24&lt;SetUp!$B$97,$AP24&gt;SetUp!$B$98),"Não","Sim")</f>
        <v>Sim</v>
      </c>
      <c r="AV24" s="64">
        <f t="shared" si="10"/>
        <v>3.1290573660449246</v>
      </c>
      <c r="AW24" s="64">
        <f t="shared" si="11"/>
        <v>2.5981713125169503</v>
      </c>
      <c r="AX24" s="64">
        <f t="shared" si="12"/>
        <v>0.99082705056747888</v>
      </c>
      <c r="AY24" s="64">
        <f t="shared" si="13"/>
        <v>0.8293355664747295</v>
      </c>
      <c r="AZ24" s="64">
        <f t="shared" si="14"/>
        <v>-3.040505830813947</v>
      </c>
      <c r="BA24" s="64">
        <f t="shared" si="15"/>
        <v>-0.53088605352797424</v>
      </c>
      <c r="BB24" s="64">
        <f t="shared" si="16"/>
        <v>-0.16149148409274938</v>
      </c>
    </row>
    <row r="25" spans="1:54" x14ac:dyDescent="0.3">
      <c r="A25" s="60">
        <v>31070</v>
      </c>
      <c r="B25" s="53">
        <v>7.8129999999999997</v>
      </c>
      <c r="C25" s="53">
        <v>9.4629999999999992</v>
      </c>
      <c r="D25" s="53">
        <v>5.0170000000000003</v>
      </c>
      <c r="E25" s="53">
        <f t="shared" si="0"/>
        <v>5.0170000000000003</v>
      </c>
      <c r="F25" s="53">
        <f t="shared" si="1"/>
        <v>0</v>
      </c>
      <c r="G25" s="53">
        <f t="shared" si="2"/>
        <v>0.3383376208589719</v>
      </c>
      <c r="H25" s="53">
        <f>IF(Q24&gt;SetUp!$B$56,SetUp!$B$56,Q24)</f>
        <v>60.336343894980573</v>
      </c>
      <c r="I25" s="53">
        <f t="shared" si="17"/>
        <v>7.1720960861285743</v>
      </c>
      <c r="J25" s="53">
        <f>MIN(F25,H25,(1-EXP(-SetUp!$B$52*H25/SetUp!$B$56))*F25)</f>
        <v>0</v>
      </c>
      <c r="K25" s="53">
        <f t="shared" si="3"/>
        <v>60.336343894980573</v>
      </c>
      <c r="L25" s="53">
        <f>IF(I25&lt;=0,0,MIN(SetUp!$B$50*I25^SetUp!$B$55,I25))</f>
        <v>0.57372217087424981</v>
      </c>
      <c r="M25" s="53">
        <f t="shared" si="4"/>
        <v>6.5983739152543244</v>
      </c>
      <c r="N25" s="53">
        <f>IF(SetUp!$B$62=0,X25,(B25-E25)*(1-(H25/SetUp!$B$66/SetUp!$B$56)))</f>
        <v>2.4576623791410275</v>
      </c>
      <c r="O25" s="53">
        <f>K25*SetUp!$B$65</f>
        <v>0.55690451335866387</v>
      </c>
      <c r="P25" s="53">
        <f>MIN(SetUp!$B$54*L25^SetUp!$B$51,L25)</f>
        <v>0.39287093816779933</v>
      </c>
      <c r="Q25" s="53">
        <f t="shared" si="5"/>
        <v>62.237101760762933</v>
      </c>
      <c r="R25" s="53">
        <f>IF((H25+N25-O25)&gt;SetUp!$B$56,T24+H25+N25-O25-SetUp!$B$56,T24)</f>
        <v>0</v>
      </c>
      <c r="S25" s="53">
        <f>R25*SetUp!$B$65</f>
        <v>0</v>
      </c>
      <c r="T25" s="53">
        <f>IF((R25-S25)&lt;SetUp!$B$53,R25-S25,SetUp!$B$53)</f>
        <v>0</v>
      </c>
      <c r="U25" s="53">
        <f t="shared" si="6"/>
        <v>6.5983739152543244</v>
      </c>
      <c r="V25" s="53">
        <f>(L25-P25)/1000*SetUp!$B$13*1000000/SetUp!$B$48</f>
        <v>7.3597953915414625</v>
      </c>
      <c r="W25" s="53">
        <f t="shared" si="18"/>
        <v>-8.1046280797636427E-15</v>
      </c>
      <c r="X25" s="53">
        <f>MAX((SetUp!$B$56*(1-($H25/SetUp!$B$56)^2)*TANH(($B25-$D25)/SetUp!$B$56))/(1+$H25/SetUp!$B$56*TANH(($B25-$D25)/SetUp!$B$56)),0)</f>
        <v>2.4576623791410275</v>
      </c>
      <c r="AK25" s="61" t="s">
        <v>168</v>
      </c>
      <c r="AL25" s="62">
        <f>_xlfn.PERCENTILE.INC($AL$31:$AL$396,10%)</f>
        <v>0</v>
      </c>
      <c r="AM25" s="62">
        <f>_xlfn.PERCENTILE.INC($AM$31:$AM$396,10%)</f>
        <v>0</v>
      </c>
      <c r="AN25" s="63" t="str">
        <f t="shared" si="22"/>
        <v/>
      </c>
      <c r="AP25" s="60">
        <v>31070</v>
      </c>
      <c r="AQ25" s="51">
        <v>1</v>
      </c>
      <c r="AR25" s="51">
        <v>23</v>
      </c>
      <c r="AS25" s="62">
        <f t="shared" si="8"/>
        <v>9.4629999999999992</v>
      </c>
      <c r="AT25" s="62">
        <f t="shared" si="9"/>
        <v>7.3597953915414625</v>
      </c>
      <c r="AU25" s="51" t="str">
        <f>IF(OR($AP25&lt;SetUp!$B$97,$AP25&gt;SetUp!$B$98),"Não","Sim")</f>
        <v>Sim</v>
      </c>
      <c r="AV25" s="64">
        <f t="shared" si="10"/>
        <v>3.0761989532538365</v>
      </c>
      <c r="AW25" s="64">
        <f t="shared" si="11"/>
        <v>2.7128942831488039</v>
      </c>
      <c r="AX25" s="64">
        <f t="shared" si="12"/>
        <v>0.97602884009112589</v>
      </c>
      <c r="AY25" s="64">
        <f t="shared" si="13"/>
        <v>0.86686574075602085</v>
      </c>
      <c r="AZ25" s="64">
        <f t="shared" si="14"/>
        <v>-2.1032046084585367</v>
      </c>
      <c r="BA25" s="64">
        <f t="shared" si="15"/>
        <v>-0.36330467010503265</v>
      </c>
      <c r="BB25" s="64">
        <f t="shared" si="16"/>
        <v>-0.10916309933510504</v>
      </c>
    </row>
    <row r="26" spans="1:54" x14ac:dyDescent="0.3">
      <c r="A26" s="60">
        <v>31071</v>
      </c>
      <c r="B26" s="53">
        <v>11.725</v>
      </c>
      <c r="C26" s="53">
        <v>9.7910000000000004</v>
      </c>
      <c r="D26" s="53">
        <v>5.0170000000000003</v>
      </c>
      <c r="E26" s="53">
        <f t="shared" si="0"/>
        <v>5.0170000000000003</v>
      </c>
      <c r="F26" s="53">
        <f t="shared" si="1"/>
        <v>0</v>
      </c>
      <c r="G26" s="53">
        <f t="shared" si="2"/>
        <v>0.90941128199303289</v>
      </c>
      <c r="H26" s="53">
        <f>IF(Q25&gt;SetUp!$B$56,SetUp!$B$56,Q25)</f>
        <v>62.237101760762933</v>
      </c>
      <c r="I26" s="53">
        <f t="shared" si="17"/>
        <v>8.0822337075724047</v>
      </c>
      <c r="J26" s="53">
        <f>MIN(F26,H26,(1-EXP(-SetUp!$B$52*H26/SetUp!$B$56))*F26)</f>
        <v>0</v>
      </c>
      <c r="K26" s="53">
        <f t="shared" si="3"/>
        <v>62.237101760762933</v>
      </c>
      <c r="L26" s="53">
        <f>IF(I26&lt;=0,0,MIN(SetUp!$B$50*I26^SetUp!$B$55,I26))</f>
        <v>0.70012750841533777</v>
      </c>
      <c r="M26" s="53">
        <f t="shared" si="4"/>
        <v>7.3821061991570671</v>
      </c>
      <c r="N26" s="53">
        <f>IF(SetUp!$B$62=0,X26,(B26-E26)*(1-(H26/SetUp!$B$66/SetUp!$B$56)))</f>
        <v>5.7985887180069664</v>
      </c>
      <c r="O26" s="53">
        <f>K26*SetUp!$B$65</f>
        <v>0.57444851032504674</v>
      </c>
      <c r="P26" s="53">
        <f>MIN(SetUp!$B$54*L26^SetUp!$B$51,L26)</f>
        <v>0.48035882683792186</v>
      </c>
      <c r="Q26" s="53">
        <f t="shared" si="5"/>
        <v>67.461241968444853</v>
      </c>
      <c r="R26" s="53">
        <f>IF((H26+N26-O26)&gt;SetUp!$B$56,T25+H26+N26-O26-SetUp!$B$56,T25)</f>
        <v>0</v>
      </c>
      <c r="S26" s="53">
        <f>R26*SetUp!$B$65</f>
        <v>0</v>
      </c>
      <c r="T26" s="53">
        <f>IF((R26-S26)&lt;SetUp!$B$53,R26-S26,SetUp!$B$53)</f>
        <v>0</v>
      </c>
      <c r="U26" s="53">
        <f t="shared" si="6"/>
        <v>7.3821061991570671</v>
      </c>
      <c r="V26" s="53">
        <f>(L26-P26)/1000*SetUp!$B$13*1000000/SetUp!$B$48</f>
        <v>8.9435526961764449</v>
      </c>
      <c r="W26" s="53">
        <f t="shared" si="18"/>
        <v>-1.5543122344752192E-15</v>
      </c>
      <c r="X26" s="53">
        <f>MAX((SetUp!$B$56*(1-($H26/SetUp!$B$56)^2)*TANH(($B26-$D26)/SetUp!$B$56))/(1+$H26/SetUp!$B$56*TANH(($B26-$D26)/SetUp!$B$56)),0)</f>
        <v>5.7985887180069664</v>
      </c>
      <c r="AK26" s="61" t="s">
        <v>169</v>
      </c>
      <c r="AL26" s="62">
        <f>MEDIAN($AL$31:$AL$396)</f>
        <v>8.0410000000000004</v>
      </c>
      <c r="AM26" s="62">
        <f>MEDIAN($AM$31:$AM$396)</f>
        <v>1.9678248092087072</v>
      </c>
      <c r="AN26" s="63">
        <f t="shared" si="22"/>
        <v>-0.75527610879135587</v>
      </c>
      <c r="AP26" s="60">
        <v>31071</v>
      </c>
      <c r="AQ26" s="51">
        <v>1</v>
      </c>
      <c r="AR26" s="51">
        <v>24</v>
      </c>
      <c r="AS26" s="62">
        <f t="shared" si="8"/>
        <v>9.7910000000000004</v>
      </c>
      <c r="AT26" s="62">
        <f t="shared" si="9"/>
        <v>8.9435526961764449</v>
      </c>
      <c r="AU26" s="51" t="str">
        <f>IF(OR($AP26&lt;SetUp!$B$97,$AP26&gt;SetUp!$B$98),"Não","Sim")</f>
        <v>Sim</v>
      </c>
      <c r="AV26" s="64">
        <f t="shared" si="10"/>
        <v>3.1290573660449246</v>
      </c>
      <c r="AW26" s="64">
        <f t="shared" si="11"/>
        <v>2.99057731820738</v>
      </c>
      <c r="AX26" s="64">
        <f t="shared" si="12"/>
        <v>0.99082705056747888</v>
      </c>
      <c r="AY26" s="64">
        <f t="shared" si="13"/>
        <v>0.95151007023374645</v>
      </c>
      <c r="AZ26" s="64">
        <f t="shared" si="14"/>
        <v>-0.84744730382355549</v>
      </c>
      <c r="BA26" s="64">
        <f t="shared" si="15"/>
        <v>-0.13848004783754453</v>
      </c>
      <c r="BB26" s="64">
        <f t="shared" si="16"/>
        <v>-3.9316980333732432E-2</v>
      </c>
    </row>
    <row r="27" spans="1:54" x14ac:dyDescent="0.3">
      <c r="A27" s="60">
        <v>31072</v>
      </c>
      <c r="B27" s="53">
        <v>16.588000000000001</v>
      </c>
      <c r="C27" s="53">
        <v>43.420999999999999</v>
      </c>
      <c r="D27" s="53">
        <v>5.0170000000000003</v>
      </c>
      <c r="E27" s="53">
        <f t="shared" si="0"/>
        <v>5.0170000000000003</v>
      </c>
      <c r="F27" s="53">
        <f t="shared" si="1"/>
        <v>0</v>
      </c>
      <c r="G27" s="53">
        <f t="shared" si="2"/>
        <v>1.9346876858960993</v>
      </c>
      <c r="H27" s="53">
        <f>IF(Q26&gt;SetUp!$B$56,SetUp!$B$56,Q26)</f>
        <v>67.461241968444853</v>
      </c>
      <c r="I27" s="53">
        <f t="shared" si="17"/>
        <v>9.9394612146215593</v>
      </c>
      <c r="J27" s="53">
        <f>MIN(F27,H27,(1-EXP(-SetUp!$B$52*H27/SetUp!$B$56))*F27)</f>
        <v>0</v>
      </c>
      <c r="K27" s="53">
        <f t="shared" si="3"/>
        <v>67.461241968444853</v>
      </c>
      <c r="L27" s="53">
        <f>IF(I27&lt;=0,0,MIN(SetUp!$B$50*I27^SetUp!$B$55,I27))</f>
        <v>0.98831686536030505</v>
      </c>
      <c r="M27" s="53">
        <f t="shared" si="4"/>
        <v>8.9511443492612539</v>
      </c>
      <c r="N27" s="53">
        <f>IF(SetUp!$B$62=0,X27,(B27-E27)*(1-(H27/SetUp!$B$66/SetUp!$B$56)))</f>
        <v>9.6363123141039022</v>
      </c>
      <c r="O27" s="53">
        <f>K27*SetUp!$B$65</f>
        <v>0.62266732956839443</v>
      </c>
      <c r="P27" s="53">
        <f>MIN(SetUp!$B$54*L27^SetUp!$B$51,L27)</f>
        <v>0.68036160930558198</v>
      </c>
      <c r="Q27" s="53">
        <f t="shared" si="5"/>
        <v>76.474886952980356</v>
      </c>
      <c r="R27" s="53">
        <f>IF((H27+N27-O27)&gt;SetUp!$B$56,T26+H27+N27-O27-SetUp!$B$56,T26)</f>
        <v>0</v>
      </c>
      <c r="S27" s="53">
        <f>R27*SetUp!$B$65</f>
        <v>0</v>
      </c>
      <c r="T27" s="53">
        <f>IF((R27-S27)&lt;SetUp!$B$53,R27-S27,SetUp!$B$53)</f>
        <v>0</v>
      </c>
      <c r="U27" s="53">
        <f t="shared" si="6"/>
        <v>8.9511443492612539</v>
      </c>
      <c r="V27" s="53">
        <f>(L27-P27)/1000*SetUp!$B$13*1000000/SetUp!$B$48</f>
        <v>12.53233190835576</v>
      </c>
      <c r="W27" s="53">
        <f t="shared" si="18"/>
        <v>-4.7739590058881731E-15</v>
      </c>
      <c r="X27" s="53">
        <f>MAX((SetUp!$B$56*(1-($H27/SetUp!$B$56)^2)*TANH(($B27-$D27)/SetUp!$B$56))/(1+$H27/SetUp!$B$56*TANH(($B27-$D27)/SetUp!$B$56)),0)</f>
        <v>9.6363123141039022</v>
      </c>
      <c r="AK27" s="61" t="s">
        <v>170</v>
      </c>
      <c r="AL27" s="62">
        <f>_xlfn.PERCENTILE.INC($AL$31:$AL$396,90%)</f>
        <v>15.251400000000002</v>
      </c>
      <c r="AM27" s="62">
        <f>_xlfn.PERCENTILE.INC($AM$31:$AM$396,90%)</f>
        <v>26.278552111365691</v>
      </c>
      <c r="AN27" s="63">
        <f t="shared" si="22"/>
        <v>0.72302556561139886</v>
      </c>
      <c r="AP27" s="60">
        <v>31072</v>
      </c>
      <c r="AQ27" s="51">
        <v>1</v>
      </c>
      <c r="AR27" s="51">
        <v>25</v>
      </c>
      <c r="AS27" s="62">
        <f t="shared" si="8"/>
        <v>43.420999999999999</v>
      </c>
      <c r="AT27" s="62">
        <f t="shared" si="9"/>
        <v>12.53233190835576</v>
      </c>
      <c r="AU27" s="51" t="str">
        <f>IF(OR($AP27&lt;SetUp!$B$97,$AP27&gt;SetUp!$B$98),"Não","Sim")</f>
        <v>Sim</v>
      </c>
      <c r="AV27" s="64">
        <f t="shared" si="10"/>
        <v>6.5894612829881627</v>
      </c>
      <c r="AW27" s="64">
        <f t="shared" si="11"/>
        <v>3.5401033753770186</v>
      </c>
      <c r="AX27" s="64">
        <f t="shared" si="12"/>
        <v>1.6376998211792233</v>
      </c>
      <c r="AY27" s="64">
        <f t="shared" si="13"/>
        <v>1.0980318882890319</v>
      </c>
      <c r="AZ27" s="64">
        <f t="shared" si="14"/>
        <v>-30.888668091644242</v>
      </c>
      <c r="BA27" s="64">
        <f t="shared" si="15"/>
        <v>-3.0493579076111441</v>
      </c>
      <c r="BB27" s="64">
        <f t="shared" si="16"/>
        <v>-0.53966793289019144</v>
      </c>
    </row>
    <row r="28" spans="1:54" x14ac:dyDescent="0.3">
      <c r="A28" s="60">
        <v>31073</v>
      </c>
      <c r="B28" s="53">
        <v>3.5369999999999999</v>
      </c>
      <c r="C28" s="53">
        <v>15.384</v>
      </c>
      <c r="D28" s="53">
        <v>5.0170000000000003</v>
      </c>
      <c r="E28" s="53">
        <f t="shared" si="0"/>
        <v>3.5369999999999999</v>
      </c>
      <c r="F28" s="53">
        <f t="shared" si="1"/>
        <v>1.4800000000000004</v>
      </c>
      <c r="G28" s="53">
        <f t="shared" si="2"/>
        <v>0</v>
      </c>
      <c r="H28" s="53">
        <f>IF(Q27&gt;SetUp!$B$56,SetUp!$B$56,Q27)</f>
        <v>76.474886952980356</v>
      </c>
      <c r="I28" s="53">
        <f t="shared" si="17"/>
        <v>9.643528799463299</v>
      </c>
      <c r="J28" s="53">
        <f>MIN(F28,H28,(1-EXP(-SetUp!$B$52*H28/SetUp!$B$56))*F28)</f>
        <v>1.460328275804327</v>
      </c>
      <c r="K28" s="53">
        <f t="shared" si="3"/>
        <v>75.014558677176026</v>
      </c>
      <c r="L28" s="53">
        <f>IF(I28&lt;=0,0,MIN(SetUp!$B$50*I28^SetUp!$B$55,I28))</f>
        <v>0.93976248454287381</v>
      </c>
      <c r="M28" s="53">
        <f t="shared" si="4"/>
        <v>8.7037663149204256</v>
      </c>
      <c r="N28" s="53">
        <f>IF(SetUp!$B$62=0,X28,(B28-E28)*(1-(H28/SetUp!$B$66/SetUp!$B$56)))</f>
        <v>0</v>
      </c>
      <c r="O28" s="53">
        <f>K28*SetUp!$B$65</f>
        <v>0.6923844502020452</v>
      </c>
      <c r="P28" s="53">
        <f>MIN(SetUp!$B$54*L28^SetUp!$B$51,L28)</f>
        <v>0.64661993154263719</v>
      </c>
      <c r="Q28" s="53">
        <f t="shared" si="5"/>
        <v>74.322174226973985</v>
      </c>
      <c r="R28" s="53">
        <f>IF((H28+N28-O28)&gt;SetUp!$B$56,T27+H28+N28-O28-SetUp!$B$56,T27)</f>
        <v>0</v>
      </c>
      <c r="S28" s="53">
        <f>R28*SetUp!$B$65</f>
        <v>0</v>
      </c>
      <c r="T28" s="53">
        <f>IF((R28-S28)&lt;SetUp!$B$53,R28-S28,SetUp!$B$53)</f>
        <v>0</v>
      </c>
      <c r="U28" s="53">
        <f t="shared" si="6"/>
        <v>8.7037663149204256</v>
      </c>
      <c r="V28" s="53">
        <f>(L28-P28)/1000*SetUp!$B$13*1000000/SetUp!$B$48</f>
        <v>11.929524495626451</v>
      </c>
      <c r="W28" s="53">
        <f t="shared" si="18"/>
        <v>5.3290705182007514E-15</v>
      </c>
      <c r="X28" s="53">
        <f>MAX((SetUp!$B$56*(1-($H28/SetUp!$B$56)^2)*TANH(($B28-$D28)/SetUp!$B$56))/(1+$H28/SetUp!$B$56*TANH(($B28-$D28)/SetUp!$B$56)),0)</f>
        <v>0</v>
      </c>
      <c r="AK28" s="61" t="s">
        <v>171</v>
      </c>
      <c r="AL28" s="62">
        <f>MAX($AL$31:$AL$396)</f>
        <v>108.49400000000001</v>
      </c>
      <c r="AM28" s="62">
        <f>MAX($AM$31:$AM$396)</f>
        <v>89.544705672895731</v>
      </c>
      <c r="AN28" s="63">
        <f t="shared" si="22"/>
        <v>-0.17465753246358584</v>
      </c>
      <c r="AP28" s="60">
        <v>31073</v>
      </c>
      <c r="AQ28" s="51">
        <v>1</v>
      </c>
      <c r="AR28" s="51">
        <v>26</v>
      </c>
      <c r="AS28" s="62">
        <f t="shared" si="8"/>
        <v>15.384</v>
      </c>
      <c r="AT28" s="62">
        <f t="shared" si="9"/>
        <v>11.929524495626451</v>
      </c>
      <c r="AU28" s="51" t="str">
        <f>IF(OR($AP28&lt;SetUp!$B$97,$AP28&gt;SetUp!$B$98),"Não","Sim")</f>
        <v>Sim</v>
      </c>
      <c r="AV28" s="64">
        <f t="shared" si="10"/>
        <v>3.9222442555251451</v>
      </c>
      <c r="AW28" s="64">
        <f t="shared" si="11"/>
        <v>3.4539143729436099</v>
      </c>
      <c r="AX28" s="64">
        <f t="shared" si="12"/>
        <v>1.1870692712304234</v>
      </c>
      <c r="AY28" s="64">
        <f t="shared" si="13"/>
        <v>1.0766231332729266</v>
      </c>
      <c r="AZ28" s="64">
        <f t="shared" si="14"/>
        <v>-3.4544755043735496</v>
      </c>
      <c r="BA28" s="64">
        <f t="shared" si="15"/>
        <v>-0.46832988258153518</v>
      </c>
      <c r="BB28" s="64">
        <f t="shared" si="16"/>
        <v>-0.1104461379574968</v>
      </c>
    </row>
    <row r="29" spans="1:54" x14ac:dyDescent="0.3">
      <c r="A29" s="60">
        <v>31074</v>
      </c>
      <c r="B29" s="53">
        <v>7.3710000000000004</v>
      </c>
      <c r="C29" s="53">
        <v>11.667</v>
      </c>
      <c r="D29" s="53">
        <v>5.0170000000000003</v>
      </c>
      <c r="E29" s="53">
        <f t="shared" si="0"/>
        <v>5.0170000000000003</v>
      </c>
      <c r="F29" s="53">
        <f t="shared" si="1"/>
        <v>0</v>
      </c>
      <c r="G29" s="53">
        <f t="shared" si="2"/>
        <v>0.42592733136149064</v>
      </c>
      <c r="H29" s="53">
        <f>IF(Q28&gt;SetUp!$B$56,SetUp!$B$56,Q28)</f>
        <v>74.322174226973985</v>
      </c>
      <c r="I29" s="53">
        <f t="shared" si="17"/>
        <v>9.8156873873291612</v>
      </c>
      <c r="J29" s="53">
        <f>MIN(F29,H29,(1-EXP(-SetUp!$B$52*H29/SetUp!$B$56))*F29)</f>
        <v>0</v>
      </c>
      <c r="K29" s="53">
        <f t="shared" si="3"/>
        <v>74.322174226973985</v>
      </c>
      <c r="L29" s="53">
        <f>IF(I29&lt;=0,0,MIN(SetUp!$B$50*I29^SetUp!$B$55,I29))</f>
        <v>0.96788998981605046</v>
      </c>
      <c r="M29" s="53">
        <f t="shared" si="4"/>
        <v>8.8477973975131103</v>
      </c>
      <c r="N29" s="53">
        <f>IF(SetUp!$B$62=0,X29,(B29-E29)*(1-(H29/SetUp!$B$66/SetUp!$B$56)))</f>
        <v>1.9280726686385095</v>
      </c>
      <c r="O29" s="53">
        <f>K29*SetUp!$B$65</f>
        <v>0.6859937410472442</v>
      </c>
      <c r="P29" s="53">
        <f>MIN(SetUp!$B$54*L29^SetUp!$B$51,L29)</f>
        <v>0.66616444244691964</v>
      </c>
      <c r="Q29" s="53">
        <f t="shared" si="5"/>
        <v>75.56425315456525</v>
      </c>
      <c r="R29" s="53">
        <f>IF((H29+N29-O29)&gt;SetUp!$B$56,T28+H29+N29-O29-SetUp!$B$56,T28)</f>
        <v>0</v>
      </c>
      <c r="S29" s="53">
        <f>R29*SetUp!$B$65</f>
        <v>0</v>
      </c>
      <c r="T29" s="53">
        <f>IF((R29-S29)&lt;SetUp!$B$53,R29-S29,SetUp!$B$53)</f>
        <v>0</v>
      </c>
      <c r="U29" s="53">
        <f t="shared" si="6"/>
        <v>8.8477973975131103</v>
      </c>
      <c r="V29" s="53">
        <f>(L29-P29)/1000*SetUp!$B$13*1000000/SetUp!$B$48</f>
        <v>12.278812036863989</v>
      </c>
      <c r="W29" s="53">
        <f t="shared" si="18"/>
        <v>-4.8849813083506888E-15</v>
      </c>
      <c r="X29" s="53">
        <f>MAX((SetUp!$B$56*(1-($H29/SetUp!$B$56)^2)*TANH(($B29-$D29)/SetUp!$B$56))/(1+$H29/SetUp!$B$56*TANH(($B29-$D29)/SetUp!$B$56)),0)</f>
        <v>1.9280726686385095</v>
      </c>
      <c r="AP29" s="60">
        <v>31074</v>
      </c>
      <c r="AQ29" s="51">
        <v>1</v>
      </c>
      <c r="AR29" s="51">
        <v>27</v>
      </c>
      <c r="AS29" s="62">
        <f t="shared" si="8"/>
        <v>11.667</v>
      </c>
      <c r="AT29" s="62">
        <f t="shared" si="9"/>
        <v>12.278812036863989</v>
      </c>
      <c r="AU29" s="51" t="str">
        <f>IF(OR($AP29&lt;SetUp!$B$97,$AP29&gt;SetUp!$B$98),"Não","Sim")</f>
        <v>Sim</v>
      </c>
      <c r="AV29" s="64">
        <f t="shared" si="10"/>
        <v>3.4156990499749829</v>
      </c>
      <c r="AW29" s="64">
        <f t="shared" si="11"/>
        <v>3.5041135878940897</v>
      </c>
      <c r="AX29" s="64">
        <f t="shared" si="12"/>
        <v>1.0669591978671222</v>
      </c>
      <c r="AY29" s="64">
        <f t="shared" si="13"/>
        <v>1.0891563512683793</v>
      </c>
      <c r="AZ29" s="64">
        <f t="shared" si="14"/>
        <v>0.61181203686398966</v>
      </c>
      <c r="BA29" s="64">
        <f t="shared" si="15"/>
        <v>8.8414537919106806E-2</v>
      </c>
      <c r="BB29" s="64">
        <f t="shared" si="16"/>
        <v>2.2197153401257053E-2</v>
      </c>
    </row>
    <row r="30" spans="1:54" x14ac:dyDescent="0.3">
      <c r="A30" s="60">
        <v>31075</v>
      </c>
      <c r="B30" s="53">
        <v>4.6189999999999998</v>
      </c>
      <c r="C30" s="53">
        <v>10.971</v>
      </c>
      <c r="D30" s="53">
        <v>5.0170000000000003</v>
      </c>
      <c r="E30" s="53">
        <f t="shared" si="0"/>
        <v>4.6189999999999998</v>
      </c>
      <c r="F30" s="53">
        <f t="shared" si="1"/>
        <v>0.39800000000000058</v>
      </c>
      <c r="G30" s="53">
        <f t="shared" si="2"/>
        <v>0</v>
      </c>
      <c r="H30" s="53">
        <f>IF(Q29&gt;SetUp!$B$56,SetUp!$B$56,Q29)</f>
        <v>75.56425315456525</v>
      </c>
      <c r="I30" s="53">
        <f t="shared" si="17"/>
        <v>9.5416333933463431</v>
      </c>
      <c r="J30" s="53">
        <f>MIN(F30,H30,(1-EXP(-SetUp!$B$52*H30/SetUp!$B$56))*F30)</f>
        <v>0.39243061207341662</v>
      </c>
      <c r="K30" s="53">
        <f t="shared" si="3"/>
        <v>75.171822542491839</v>
      </c>
      <c r="L30" s="53">
        <f>IF(I30&lt;=0,0,MIN(SetUp!$B$50*I30^SetUp!$B$55,I30))</f>
        <v>0.92327131888255654</v>
      </c>
      <c r="M30" s="53">
        <f t="shared" si="4"/>
        <v>8.6183620744637857</v>
      </c>
      <c r="N30" s="53">
        <f>IF(SetUp!$B$62=0,X30,(B30-E30)*(1-(H30/SetUp!$B$66/SetUp!$B$56)))</f>
        <v>0</v>
      </c>
      <c r="O30" s="53">
        <f>K30*SetUp!$B$65</f>
        <v>0.69383599583323297</v>
      </c>
      <c r="P30" s="53">
        <f>MIN(SetUp!$B$54*L30^SetUp!$B$51,L30)</f>
        <v>0.63516361097930918</v>
      </c>
      <c r="Q30" s="53">
        <f t="shared" si="5"/>
        <v>74.477986546658599</v>
      </c>
      <c r="R30" s="53">
        <f>IF((H30+N30-O30)&gt;SetUp!$B$56,T29+H30+N30-O30-SetUp!$B$56,T29)</f>
        <v>0</v>
      </c>
      <c r="S30" s="53">
        <f>R30*SetUp!$B$65</f>
        <v>0</v>
      </c>
      <c r="T30" s="53">
        <f>IF((R30-S30)&lt;SetUp!$B$53,R30-S30,SetUp!$B$53)</f>
        <v>0</v>
      </c>
      <c r="U30" s="53">
        <f t="shared" si="6"/>
        <v>8.6183620744637857</v>
      </c>
      <c r="V30" s="53">
        <f>(L30-P30)/1000*SetUp!$B$13*1000000/SetUp!$B$48</f>
        <v>11.724629957793285</v>
      </c>
      <c r="W30" s="53">
        <f t="shared" si="18"/>
        <v>0</v>
      </c>
      <c r="X30" s="53">
        <f>MAX((SetUp!$B$56*(1-($H30/SetUp!$B$56)^2)*TANH(($B30-$D30)/SetUp!$B$56))/(1+$H30/SetUp!$B$56*TANH(($B30-$D30)/SetUp!$B$56)),0)</f>
        <v>0</v>
      </c>
      <c r="AK30" s="49" t="s">
        <v>143</v>
      </c>
      <c r="AL30" s="58" t="s">
        <v>180</v>
      </c>
      <c r="AM30" s="58" t="s">
        <v>181</v>
      </c>
      <c r="AN30" s="59" t="s">
        <v>175</v>
      </c>
      <c r="AP30" s="60">
        <v>31075</v>
      </c>
      <c r="AQ30" s="51">
        <v>1</v>
      </c>
      <c r="AR30" s="51">
        <v>28</v>
      </c>
      <c r="AS30" s="62">
        <f t="shared" si="8"/>
        <v>10.971</v>
      </c>
      <c r="AT30" s="62">
        <f t="shared" si="9"/>
        <v>11.724629957793285</v>
      </c>
      <c r="AU30" s="51" t="str">
        <f>IF(OR($AP30&lt;SetUp!$B$97,$AP30&gt;SetUp!$B$98),"Não","Sim")</f>
        <v>Sim</v>
      </c>
      <c r="AV30" s="64">
        <f t="shared" si="10"/>
        <v>3.3122499905653258</v>
      </c>
      <c r="AW30" s="64">
        <f t="shared" si="11"/>
        <v>3.42412469950983</v>
      </c>
      <c r="AX30" s="64">
        <f t="shared" si="12"/>
        <v>1.0402462150577068</v>
      </c>
      <c r="AY30" s="64">
        <f t="shared" si="13"/>
        <v>1.0690991447922833</v>
      </c>
      <c r="AZ30" s="64">
        <f t="shared" si="14"/>
        <v>0.75362995779328479</v>
      </c>
      <c r="BA30" s="64">
        <f t="shared" si="15"/>
        <v>0.11187470894450424</v>
      </c>
      <c r="BB30" s="64">
        <f t="shared" si="16"/>
        <v>2.8852929734576538E-2</v>
      </c>
    </row>
    <row r="31" spans="1:54" x14ac:dyDescent="0.3">
      <c r="A31" s="60">
        <v>31076</v>
      </c>
      <c r="B31" s="53">
        <v>7.7519999999999998</v>
      </c>
      <c r="C31" s="53">
        <v>19.687000000000001</v>
      </c>
      <c r="D31" s="53">
        <v>5.0170000000000003</v>
      </c>
      <c r="E31" s="53">
        <f t="shared" si="0"/>
        <v>5.0170000000000003</v>
      </c>
      <c r="F31" s="53">
        <f t="shared" si="1"/>
        <v>0</v>
      </c>
      <c r="G31" s="53">
        <f t="shared" si="2"/>
        <v>0.49896307562576414</v>
      </c>
      <c r="H31" s="53">
        <f>IF(Q30&gt;SetUp!$B$56,SetUp!$B$56,Q30)</f>
        <v>74.477986546658599</v>
      </c>
      <c r="I31" s="53">
        <f t="shared" si="17"/>
        <v>9.8047570390003802</v>
      </c>
      <c r="J31" s="53">
        <f>MIN(F31,H31,(1-EXP(-SetUp!$B$52*H31/SetUp!$B$56))*F31)</f>
        <v>0</v>
      </c>
      <c r="K31" s="53">
        <f t="shared" si="3"/>
        <v>74.477986546658599</v>
      </c>
      <c r="L31" s="53">
        <f>IF(I31&lt;=0,0,MIN(SetUp!$B$50*I31^SetUp!$B$55,I31))</f>
        <v>0.96609431877956187</v>
      </c>
      <c r="M31" s="53">
        <f t="shared" si="4"/>
        <v>8.8386627202208174</v>
      </c>
      <c r="N31" s="53">
        <f>IF(SetUp!$B$62=0,X31,(B31-E31)*(1-(H31/SetUp!$B$66/SetUp!$B$56)))</f>
        <v>2.2360369243742353</v>
      </c>
      <c r="O31" s="53">
        <f>K31*SetUp!$B$65</f>
        <v>0.68743188891083162</v>
      </c>
      <c r="P31" s="53">
        <f>MIN(SetUp!$B$54*L31^SetUp!$B$51,L31)</f>
        <v>0.66491654648873577</v>
      </c>
      <c r="Q31" s="53">
        <f t="shared" si="5"/>
        <v>76.026591582121995</v>
      </c>
      <c r="R31" s="53">
        <f>IF((H31+N31-O31)&gt;SetUp!$B$56,T30+H31+N31-O31-SetUp!$B$56,T30)</f>
        <v>0</v>
      </c>
      <c r="S31" s="53">
        <f>R31*SetUp!$B$65</f>
        <v>0</v>
      </c>
      <c r="T31" s="53">
        <f>IF((R31-S31)&lt;SetUp!$B$53,R31-S31,SetUp!$B$53)</f>
        <v>0</v>
      </c>
      <c r="U31" s="53">
        <f t="shared" si="6"/>
        <v>8.8386627202208174</v>
      </c>
      <c r="V31" s="53">
        <f>(L31-P31)/1000*SetUp!$B$13*1000000/SetUp!$B$48</f>
        <v>12.256520165049919</v>
      </c>
      <c r="W31" s="53">
        <f t="shared" si="18"/>
        <v>-1.6875389974302379E-14</v>
      </c>
      <c r="X31" s="53">
        <f>MAX((SetUp!$B$56*(1-($H31/SetUp!$B$56)^2)*TANH(($B31-$D31)/SetUp!$B$56))/(1+$H31/SetUp!$B$56*TANH(($B31-$D31)/SetUp!$B$56)),0)</f>
        <v>2.2360369243742353</v>
      </c>
      <c r="AK31" s="75" t="s">
        <v>79</v>
      </c>
      <c r="AL31" s="75"/>
      <c r="AM31" s="75"/>
      <c r="AN31" s="75"/>
      <c r="AP31" s="60">
        <v>31076</v>
      </c>
      <c r="AQ31" s="51">
        <v>1</v>
      </c>
      <c r="AR31" s="51">
        <v>29</v>
      </c>
      <c r="AS31" s="62">
        <f t="shared" si="8"/>
        <v>19.687000000000001</v>
      </c>
      <c r="AT31" s="62">
        <f t="shared" si="9"/>
        <v>12.256520165049919</v>
      </c>
      <c r="AU31" s="51" t="str">
        <f>IF(OR($AP31&lt;SetUp!$B$97,$AP31&gt;SetUp!$B$98),"Não","Sim")</f>
        <v>Sim</v>
      </c>
      <c r="AV31" s="64">
        <f t="shared" si="10"/>
        <v>4.4370034933499882</v>
      </c>
      <c r="AW31" s="64">
        <f t="shared" si="11"/>
        <v>3.5009313282396612</v>
      </c>
      <c r="AX31" s="64">
        <f t="shared" si="12"/>
        <v>1.2941795412924859</v>
      </c>
      <c r="AY31" s="64">
        <f t="shared" si="13"/>
        <v>1.0883671840784361</v>
      </c>
      <c r="AZ31" s="64">
        <f t="shared" si="14"/>
        <v>-7.4304798349500825</v>
      </c>
      <c r="BA31" s="64">
        <f t="shared" si="15"/>
        <v>-0.93607216511032698</v>
      </c>
      <c r="BB31" s="64">
        <f t="shared" si="16"/>
        <v>-0.20581235721404978</v>
      </c>
    </row>
    <row r="32" spans="1:54" x14ac:dyDescent="0.3">
      <c r="A32" s="60">
        <v>31077</v>
      </c>
      <c r="B32" s="53">
        <v>5.9889999999999999</v>
      </c>
      <c r="C32" s="53">
        <v>19.472999999999999</v>
      </c>
      <c r="D32" s="53">
        <v>5.0170000000000003</v>
      </c>
      <c r="E32" s="53">
        <f t="shared" si="0"/>
        <v>5.0170000000000003</v>
      </c>
      <c r="F32" s="53">
        <f t="shared" si="1"/>
        <v>0</v>
      </c>
      <c r="G32" s="53">
        <f t="shared" si="2"/>
        <v>0.18120235950398</v>
      </c>
      <c r="H32" s="53">
        <f>IF(Q31&gt;SetUp!$B$56,SetUp!$B$56,Q31)</f>
        <v>76.026591582121995</v>
      </c>
      <c r="I32" s="53">
        <f t="shared" si="17"/>
        <v>9.7215905946326</v>
      </c>
      <c r="J32" s="53">
        <f>MIN(F32,H32,(1-EXP(-SetUp!$B$52*H32/SetUp!$B$56))*F32)</f>
        <v>0</v>
      </c>
      <c r="K32" s="53">
        <f t="shared" si="3"/>
        <v>76.026591582121995</v>
      </c>
      <c r="L32" s="53">
        <f>IF(I32&lt;=0,0,MIN(SetUp!$B$50*I32^SetUp!$B$55,I32))</f>
        <v>0.95247520837117117</v>
      </c>
      <c r="M32" s="53">
        <f t="shared" si="4"/>
        <v>8.7691153862614293</v>
      </c>
      <c r="N32" s="53">
        <f>IF(SetUp!$B$62=0,X32,(B32-E32)*(1-(H32/SetUp!$B$66/SetUp!$B$56)))</f>
        <v>0.79079764049601953</v>
      </c>
      <c r="O32" s="53">
        <f>K32*SetUp!$B$65</f>
        <v>0.70172551490780333</v>
      </c>
      <c r="P32" s="53">
        <f>MIN(SetUp!$B$54*L32^SetUp!$B$51,L32)</f>
        <v>0.65545272515265762</v>
      </c>
      <c r="Q32" s="53">
        <f t="shared" si="5"/>
        <v>76.115663707710212</v>
      </c>
      <c r="R32" s="53">
        <f>IF((H32+N32-O32)&gt;SetUp!$B$56,T31+H32+N32-O32-SetUp!$B$56,T31)</f>
        <v>0</v>
      </c>
      <c r="S32" s="53">
        <f>R32*SetUp!$B$65</f>
        <v>0</v>
      </c>
      <c r="T32" s="53">
        <f>IF((R32-S32)&lt;SetUp!$B$53,R32-S32,SetUp!$B$53)</f>
        <v>0</v>
      </c>
      <c r="U32" s="53">
        <f t="shared" si="6"/>
        <v>8.7691153862614293</v>
      </c>
      <c r="V32" s="53">
        <f>(L32-P32)/1000*SetUp!$B$13*1000000/SetUp!$B$48</f>
        <v>12.087419424583484</v>
      </c>
      <c r="W32" s="53">
        <f t="shared" si="18"/>
        <v>3.9968028886505635E-15</v>
      </c>
      <c r="X32" s="53">
        <f>MAX((SetUp!$B$56*(1-($H32/SetUp!$B$56)^2)*TANH(($B32-$D32)/SetUp!$B$56))/(1+$H32/SetUp!$B$56*TANH(($B32-$D32)/SetUp!$B$56)),0)</f>
        <v>0.79079764049601953</v>
      </c>
      <c r="AK32" s="61">
        <v>1</v>
      </c>
      <c r="AL32" s="62">
        <f t="shared" ref="AL32:AL95" si="23">IFERROR(AVERAGEIFS($AS$3:$AS$1070,$AU$3:$AU$1070,"Sim",$AR$3:$AR$1070,AK32),0)</f>
        <v>6.0153333333333334</v>
      </c>
      <c r="AM32" s="62">
        <f t="shared" ref="AM32:AM95" si="24">IFERROR(AVERAGEIFS($AT$3:$AT$1070,$AU$3:$AU$1070,"Sim",$AR$3:$AR$1070,AK32),0)</f>
        <v>2.1801920651391393</v>
      </c>
      <c r="AN32" s="63">
        <f t="shared" ref="AN32:AN95" si="25">IFERROR((AM32-AL32)/AL32,"")</f>
        <v>-0.637560889093571</v>
      </c>
      <c r="AP32" s="60">
        <v>31077</v>
      </c>
      <c r="AQ32" s="51">
        <v>1</v>
      </c>
      <c r="AR32" s="51">
        <v>30</v>
      </c>
      <c r="AS32" s="62">
        <f t="shared" si="8"/>
        <v>19.472999999999999</v>
      </c>
      <c r="AT32" s="62">
        <f t="shared" si="9"/>
        <v>12.087419424583484</v>
      </c>
      <c r="AU32" s="51" t="str">
        <f>IF(OR($AP32&lt;SetUp!$B$97,$AP32&gt;SetUp!$B$98),"Não","Sim")</f>
        <v>Sim</v>
      </c>
      <c r="AV32" s="64">
        <f t="shared" si="10"/>
        <v>4.4128222261949324</v>
      </c>
      <c r="AW32" s="64">
        <f t="shared" si="11"/>
        <v>3.4766966253303555</v>
      </c>
      <c r="AX32" s="64">
        <f t="shared" si="12"/>
        <v>1.2894328638507861</v>
      </c>
      <c r="AY32" s="64">
        <f t="shared" si="13"/>
        <v>1.082333592069308</v>
      </c>
      <c r="AZ32" s="64">
        <f t="shared" si="14"/>
        <v>-7.3855805754165154</v>
      </c>
      <c r="BA32" s="64">
        <f t="shared" si="15"/>
        <v>-0.93612560086457686</v>
      </c>
      <c r="BB32" s="64">
        <f t="shared" si="16"/>
        <v>-0.20709927178147813</v>
      </c>
    </row>
    <row r="33" spans="1:54" x14ac:dyDescent="0.3">
      <c r="A33" s="60">
        <v>31078</v>
      </c>
      <c r="B33" s="53">
        <v>4.9089999999999998</v>
      </c>
      <c r="C33" s="53">
        <v>16.372</v>
      </c>
      <c r="D33" s="53">
        <v>5.0170000000000003</v>
      </c>
      <c r="E33" s="53">
        <f t="shared" si="0"/>
        <v>4.9089999999999998</v>
      </c>
      <c r="F33" s="53">
        <f t="shared" si="1"/>
        <v>0.10800000000000054</v>
      </c>
      <c r="G33" s="53">
        <f t="shared" si="2"/>
        <v>0</v>
      </c>
      <c r="H33" s="53">
        <f>IF(Q32&gt;SetUp!$B$56,SetUp!$B$56,Q32)</f>
        <v>76.115663707710212</v>
      </c>
      <c r="I33" s="53">
        <f t="shared" si="17"/>
        <v>9.4706797182263394</v>
      </c>
      <c r="J33" s="53">
        <f>MIN(F33,H33,(1-EXP(-SetUp!$B$52*H33/SetUp!$B$56))*F33)</f>
        <v>0.1065350644568703</v>
      </c>
      <c r="K33" s="53">
        <f t="shared" si="3"/>
        <v>76.009128643253348</v>
      </c>
      <c r="L33" s="53">
        <f>IF(I33&lt;=0,0,MIN(SetUp!$B$50*I33^SetUp!$B$55,I33))</f>
        <v>0.91185695982492909</v>
      </c>
      <c r="M33" s="53">
        <f t="shared" si="4"/>
        <v>8.5588227584014103</v>
      </c>
      <c r="N33" s="53">
        <f>IF(SetUp!$B$62=0,X33,(B33-E33)*(1-(H33/SetUp!$B$66/SetUp!$B$56)))</f>
        <v>0</v>
      </c>
      <c r="O33" s="53">
        <f>K33*SetUp!$B$65</f>
        <v>0.7015643319649093</v>
      </c>
      <c r="P33" s="53">
        <f>MIN(SetUp!$B$54*L33^SetUp!$B$51,L33)</f>
        <v>0.62723528193439959</v>
      </c>
      <c r="Q33" s="53">
        <f t="shared" si="5"/>
        <v>75.307564311288445</v>
      </c>
      <c r="R33" s="53">
        <f>IF((H33+N33-O33)&gt;SetUp!$B$56,T32+H33+N33-O33-SetUp!$B$56,T32)</f>
        <v>0</v>
      </c>
      <c r="S33" s="53">
        <f>R33*SetUp!$B$65</f>
        <v>0</v>
      </c>
      <c r="T33" s="53">
        <f>IF((R33-S33)&lt;SetUp!$B$53,R33-S33,SetUp!$B$53)</f>
        <v>0</v>
      </c>
      <c r="U33" s="53">
        <f t="shared" si="6"/>
        <v>8.5588227584014103</v>
      </c>
      <c r="V33" s="53">
        <f>(L33-P33)/1000*SetUp!$B$13*1000000/SetUp!$B$48</f>
        <v>11.58276491635328</v>
      </c>
      <c r="W33" s="53">
        <f t="shared" si="18"/>
        <v>8.2156503822261584E-15</v>
      </c>
      <c r="X33" s="53">
        <f>MAX((SetUp!$B$56*(1-($H33/SetUp!$B$56)^2)*TANH(($B33-$D33)/SetUp!$B$56))/(1+$H33/SetUp!$B$56*TANH(($B33-$D33)/SetUp!$B$56)),0)</f>
        <v>0</v>
      </c>
      <c r="AK33" s="61">
        <v>2</v>
      </c>
      <c r="AL33" s="62">
        <f t="shared" si="23"/>
        <v>4.8135000000000003</v>
      </c>
      <c r="AM33" s="62">
        <f t="shared" si="24"/>
        <v>1.609497767425224</v>
      </c>
      <c r="AN33" s="63">
        <f t="shared" si="25"/>
        <v>-0.66562838528612778</v>
      </c>
      <c r="AP33" s="60">
        <v>31078</v>
      </c>
      <c r="AQ33" s="51">
        <v>1</v>
      </c>
      <c r="AR33" s="51">
        <v>31</v>
      </c>
      <c r="AS33" s="62">
        <f t="shared" si="8"/>
        <v>16.372</v>
      </c>
      <c r="AT33" s="62">
        <f t="shared" si="9"/>
        <v>11.58276491635328</v>
      </c>
      <c r="AU33" s="51" t="str">
        <f>IF(OR($AP33&lt;SetUp!$B$97,$AP33&gt;SetUp!$B$98),"Não","Sim")</f>
        <v>Sim</v>
      </c>
      <c r="AV33" s="64">
        <f t="shared" si="10"/>
        <v>4.0462328158424103</v>
      </c>
      <c r="AW33" s="64">
        <f t="shared" si="11"/>
        <v>3.4033461352547261</v>
      </c>
      <c r="AX33" s="64">
        <f t="shared" si="12"/>
        <v>1.214101735973232</v>
      </c>
      <c r="AY33" s="64">
        <f t="shared" si="13"/>
        <v>1.0638122419979796</v>
      </c>
      <c r="AZ33" s="64">
        <f t="shared" si="14"/>
        <v>-4.7892350836467195</v>
      </c>
      <c r="BA33" s="64">
        <f t="shared" si="15"/>
        <v>-0.64288668058768428</v>
      </c>
      <c r="BB33" s="64">
        <f t="shared" si="16"/>
        <v>-0.15028949397525238</v>
      </c>
    </row>
    <row r="34" spans="1:54" x14ac:dyDescent="0.3">
      <c r="A34" s="60">
        <v>31079</v>
      </c>
      <c r="B34" s="53">
        <v>12.347</v>
      </c>
      <c r="C34" s="53">
        <v>38.625</v>
      </c>
      <c r="D34" s="53">
        <v>4.5679999999999996</v>
      </c>
      <c r="E34" s="53">
        <f t="shared" si="0"/>
        <v>4.5679999999999996</v>
      </c>
      <c r="F34" s="53">
        <f t="shared" si="1"/>
        <v>0</v>
      </c>
      <c r="G34" s="53">
        <f t="shared" si="2"/>
        <v>1.5290583406504217</v>
      </c>
      <c r="H34" s="53">
        <f>IF(Q33&gt;SetUp!$B$56,SetUp!$B$56,Q33)</f>
        <v>75.307564311288445</v>
      </c>
      <c r="I34" s="53">
        <f t="shared" si="17"/>
        <v>10.78296999154426</v>
      </c>
      <c r="J34" s="53">
        <f>MIN(F34,H34,(1-EXP(-SetUp!$B$52*H34/SetUp!$B$56))*F34)</f>
        <v>0</v>
      </c>
      <c r="K34" s="53">
        <f t="shared" si="3"/>
        <v>75.307564311288445</v>
      </c>
      <c r="L34" s="53">
        <f>IF(I34&lt;=0,0,MIN(SetUp!$B$50*I34^SetUp!$B$55,I34))</f>
        <v>1.1320235503964866</v>
      </c>
      <c r="M34" s="53">
        <f t="shared" si="4"/>
        <v>9.6509464411477737</v>
      </c>
      <c r="N34" s="53">
        <f>IF(SetUp!$B$62=0,X34,(B34-E34)*(1-(H34/SetUp!$B$66/SetUp!$B$56)))</f>
        <v>6.2499416593495782</v>
      </c>
      <c r="O34" s="53">
        <f>K34*SetUp!$B$65</f>
        <v>0.69508889249242889</v>
      </c>
      <c r="P34" s="53">
        <f>MIN(SetUp!$B$54*L34^SetUp!$B$51,L34)</f>
        <v>0.78031870414756244</v>
      </c>
      <c r="Q34" s="53">
        <f t="shared" si="5"/>
        <v>80.862417078145583</v>
      </c>
      <c r="R34" s="53">
        <f>IF((H34+N34-O34)&gt;SetUp!$B$56,T33+H34+N34-O34-SetUp!$B$56,T33)</f>
        <v>0</v>
      </c>
      <c r="S34" s="53">
        <f>R34*SetUp!$B$65</f>
        <v>0</v>
      </c>
      <c r="T34" s="53">
        <f>IF((R34-S34)&lt;SetUp!$B$53,R34-S34,SetUp!$B$53)</f>
        <v>0</v>
      </c>
      <c r="U34" s="53">
        <f t="shared" si="6"/>
        <v>9.6509464411477737</v>
      </c>
      <c r="V34" s="53">
        <f>(L34-P34)/1000*SetUp!$B$13*1000000/SetUp!$B$48</f>
        <v>14.312734659691964</v>
      </c>
      <c r="W34" s="53">
        <f t="shared" si="18"/>
        <v>-4.6629367034256575E-15</v>
      </c>
      <c r="X34" s="53">
        <f>MAX((SetUp!$B$56*(1-($H34/SetUp!$B$56)^2)*TANH(($B34-$D34)/SetUp!$B$56))/(1+$H34/SetUp!$B$56*TANH(($B34-$D34)/SetUp!$B$56)),0)</f>
        <v>6.2499416593495782</v>
      </c>
      <c r="AK34" s="61">
        <v>3</v>
      </c>
      <c r="AL34" s="62">
        <f t="shared" si="23"/>
        <v>4.57</v>
      </c>
      <c r="AM34" s="62">
        <f t="shared" si="24"/>
        <v>1.6074537070978316</v>
      </c>
      <c r="AN34" s="63">
        <f t="shared" si="25"/>
        <v>-0.64825958269194062</v>
      </c>
      <c r="AP34" s="60">
        <v>31079</v>
      </c>
      <c r="AQ34" s="51">
        <v>2</v>
      </c>
      <c r="AR34" s="51">
        <v>32</v>
      </c>
      <c r="AS34" s="62">
        <f t="shared" si="8"/>
        <v>38.625</v>
      </c>
      <c r="AT34" s="62">
        <f t="shared" si="9"/>
        <v>14.312734659691964</v>
      </c>
      <c r="AU34" s="51" t="str">
        <f>IF(OR($AP34&lt;SetUp!$B$97,$AP34&gt;SetUp!$B$98),"Não","Sim")</f>
        <v>Sim</v>
      </c>
      <c r="AV34" s="64">
        <f t="shared" si="10"/>
        <v>6.2149014473280264</v>
      </c>
      <c r="AW34" s="64">
        <f t="shared" si="11"/>
        <v>3.7832175009761153</v>
      </c>
      <c r="AX34" s="64">
        <f t="shared" si="12"/>
        <v>1.5868684924328911</v>
      </c>
      <c r="AY34" s="64">
        <f t="shared" si="13"/>
        <v>1.155722620073407</v>
      </c>
      <c r="AZ34" s="64">
        <f t="shared" si="14"/>
        <v>-24.312265340308038</v>
      </c>
      <c r="BA34" s="64">
        <f t="shared" si="15"/>
        <v>-2.4316839463519111</v>
      </c>
      <c r="BB34" s="64">
        <f t="shared" si="16"/>
        <v>-0.43114587235948409</v>
      </c>
    </row>
    <row r="35" spans="1:54" x14ac:dyDescent="0.3">
      <c r="A35" s="60">
        <v>31080</v>
      </c>
      <c r="B35" s="53">
        <v>4.7430000000000003</v>
      </c>
      <c r="C35" s="53">
        <v>47.527000000000001</v>
      </c>
      <c r="D35" s="53">
        <v>4.5679999999999996</v>
      </c>
      <c r="E35" s="53">
        <f t="shared" si="0"/>
        <v>4.5679999999999996</v>
      </c>
      <c r="F35" s="53">
        <f t="shared" si="1"/>
        <v>0</v>
      </c>
      <c r="G35" s="53">
        <f t="shared" si="2"/>
        <v>3.6587121188177696E-2</v>
      </c>
      <c r="H35" s="53">
        <f>IF(Q34&gt;SetUp!$B$56,SetUp!$B$56,Q34)</f>
        <v>80.862417078145583</v>
      </c>
      <c r="I35" s="53">
        <f t="shared" si="17"/>
        <v>10.433893751317443</v>
      </c>
      <c r="J35" s="53">
        <f>MIN(F35,H35,(1-EXP(-SetUp!$B$52*H35/SetUp!$B$56))*F35)</f>
        <v>0</v>
      </c>
      <c r="K35" s="53">
        <f t="shared" si="3"/>
        <v>80.862417078145583</v>
      </c>
      <c r="L35" s="53">
        <f>IF(I35&lt;=0,0,MIN(SetUp!$B$50*I35^SetUp!$B$55,I35))</f>
        <v>1.071606857784192</v>
      </c>
      <c r="M35" s="53">
        <f t="shared" si="4"/>
        <v>9.3622868935332519</v>
      </c>
      <c r="N35" s="53">
        <f>IF(SetUp!$B$62=0,X35,(B35-E35)*(1-(H35/SetUp!$B$66/SetUp!$B$56)))</f>
        <v>0.13841287881182301</v>
      </c>
      <c r="O35" s="53">
        <f>K35*SetUp!$B$65</f>
        <v>0.7463601889814917</v>
      </c>
      <c r="P35" s="53">
        <f>MIN(SetUp!$B$54*L35^SetUp!$B$51,L35)</f>
        <v>0.73827907337612442</v>
      </c>
      <c r="Q35" s="53">
        <f t="shared" si="5"/>
        <v>80.254469767975905</v>
      </c>
      <c r="R35" s="53">
        <f>IF((H35+N35-O35)&gt;SetUp!$B$56,T34+H35+N35-O35-SetUp!$B$56,T34)</f>
        <v>0</v>
      </c>
      <c r="S35" s="53">
        <f>R35*SetUp!$B$65</f>
        <v>0</v>
      </c>
      <c r="T35" s="53">
        <f>IF((R35-S35)&lt;SetUp!$B$53,R35-S35,SetUp!$B$53)</f>
        <v>0</v>
      </c>
      <c r="U35" s="53">
        <f t="shared" si="6"/>
        <v>9.3622868935332519</v>
      </c>
      <c r="V35" s="53">
        <f>(L35-P35)/1000*SetUp!$B$13*1000000/SetUp!$B$48</f>
        <v>13.564874592484443</v>
      </c>
      <c r="W35" s="53">
        <f t="shared" si="18"/>
        <v>-8.2156503822261584E-15</v>
      </c>
      <c r="X35" s="53">
        <f>MAX((SetUp!$B$56*(1-($H35/SetUp!$B$56)^2)*TANH(($B35-$D35)/SetUp!$B$56))/(1+$H35/SetUp!$B$56*TANH(($B35-$D35)/SetUp!$B$56)),0)</f>
        <v>0.13841287881182301</v>
      </c>
      <c r="AK35" s="61">
        <v>4</v>
      </c>
      <c r="AL35" s="62">
        <f t="shared" si="23"/>
        <v>4.4104999999999999</v>
      </c>
      <c r="AM35" s="62">
        <f t="shared" si="24"/>
        <v>1.5883455532288768</v>
      </c>
      <c r="AN35" s="63">
        <f t="shared" si="25"/>
        <v>-0.63987177117585836</v>
      </c>
      <c r="AP35" s="60">
        <v>31080</v>
      </c>
      <c r="AQ35" s="51">
        <v>2</v>
      </c>
      <c r="AR35" s="51">
        <v>33</v>
      </c>
      <c r="AS35" s="62">
        <f t="shared" si="8"/>
        <v>47.527000000000001</v>
      </c>
      <c r="AT35" s="62">
        <f t="shared" si="9"/>
        <v>13.564874592484443</v>
      </c>
      <c r="AU35" s="51" t="str">
        <f>IF(OR($AP35&lt;SetUp!$B$97,$AP35&gt;SetUp!$B$98),"Não","Sim")</f>
        <v>Sim</v>
      </c>
      <c r="AV35" s="64">
        <f t="shared" si="10"/>
        <v>6.8939828836457089</v>
      </c>
      <c r="AW35" s="64">
        <f t="shared" si="11"/>
        <v>3.6830523472365204</v>
      </c>
      <c r="AX35" s="64">
        <f t="shared" si="12"/>
        <v>1.6769404016171832</v>
      </c>
      <c r="AY35" s="64">
        <f t="shared" si="13"/>
        <v>1.1324157830556869</v>
      </c>
      <c r="AZ35" s="64">
        <f t="shared" si="14"/>
        <v>-33.962125407515558</v>
      </c>
      <c r="BA35" s="64">
        <f t="shared" si="15"/>
        <v>-3.2109305364091885</v>
      </c>
      <c r="BB35" s="64">
        <f t="shared" si="16"/>
        <v>-0.54452461856149625</v>
      </c>
    </row>
    <row r="36" spans="1:54" x14ac:dyDescent="0.3">
      <c r="A36" s="60">
        <v>31081</v>
      </c>
      <c r="B36" s="53">
        <v>3.444</v>
      </c>
      <c r="C36" s="53">
        <v>25.547999999999998</v>
      </c>
      <c r="D36" s="53">
        <v>4.5679999999999996</v>
      </c>
      <c r="E36" s="53">
        <f t="shared" si="0"/>
        <v>3.444</v>
      </c>
      <c r="F36" s="53">
        <f t="shared" si="1"/>
        <v>1.1239999999999997</v>
      </c>
      <c r="G36" s="53">
        <f t="shared" si="2"/>
        <v>0</v>
      </c>
      <c r="H36" s="53">
        <f>IF(Q35&gt;SetUp!$B$56,SetUp!$B$56,Q35)</f>
        <v>80.254469767975905</v>
      </c>
      <c r="I36" s="53">
        <f t="shared" si="17"/>
        <v>10.09277258820854</v>
      </c>
      <c r="J36" s="53">
        <f>MIN(F36,H36,(1-EXP(-SetUp!$B$52*H36/SetUp!$B$56))*F36)</f>
        <v>1.1119327135017247</v>
      </c>
      <c r="K36" s="53">
        <f t="shared" si="3"/>
        <v>79.142537054474175</v>
      </c>
      <c r="L36" s="53">
        <f>IF(I36&lt;=0,0,MIN(SetUp!$B$50*I36^SetUp!$B$55,I36))</f>
        <v>1.0138544551282744</v>
      </c>
      <c r="M36" s="53">
        <f t="shared" si="4"/>
        <v>9.0789181330802649</v>
      </c>
      <c r="N36" s="53">
        <f>IF(SetUp!$B$62=0,X36,(B36-E36)*(1-(H36/SetUp!$B$66/SetUp!$B$56)))</f>
        <v>0</v>
      </c>
      <c r="O36" s="53">
        <f>K36*SetUp!$B$65</f>
        <v>0.73048569467528812</v>
      </c>
      <c r="P36" s="53">
        <f>MIN(SetUp!$B$54*L36^SetUp!$B$51,L36)</f>
        <v>0.69811484962986958</v>
      </c>
      <c r="Q36" s="53">
        <f t="shared" si="5"/>
        <v>78.41205135979888</v>
      </c>
      <c r="R36" s="53">
        <f>IF((H36+N36-O36)&gt;SetUp!$B$56,T35+H36+N36-O36-SetUp!$B$56,T35)</f>
        <v>0</v>
      </c>
      <c r="S36" s="53">
        <f>R36*SetUp!$B$65</f>
        <v>0</v>
      </c>
      <c r="T36" s="53">
        <f>IF((R36-S36)&lt;SetUp!$B$53,R36-S36,SetUp!$B$53)</f>
        <v>0</v>
      </c>
      <c r="U36" s="53">
        <f t="shared" si="6"/>
        <v>9.0789181330802649</v>
      </c>
      <c r="V36" s="53">
        <f>(L36-P36)/1000*SetUp!$B$13*1000000/SetUp!$B$48</f>
        <v>12.84911835379155</v>
      </c>
      <c r="W36" s="53">
        <f t="shared" si="18"/>
        <v>-1.2878587085651816E-14</v>
      </c>
      <c r="X36" s="53">
        <f>MAX((SetUp!$B$56*(1-($H36/SetUp!$B$56)^2)*TANH(($B36-$D36)/SetUp!$B$56))/(1+$H36/SetUp!$B$56*TANH(($B36-$D36)/SetUp!$B$56)),0)</f>
        <v>0</v>
      </c>
      <c r="AK36" s="61">
        <v>5</v>
      </c>
      <c r="AL36" s="62">
        <f t="shared" si="23"/>
        <v>4.2530000000000001</v>
      </c>
      <c r="AM36" s="62">
        <f t="shared" si="24"/>
        <v>1.5626246343128336</v>
      </c>
      <c r="AN36" s="63">
        <f t="shared" si="25"/>
        <v>-0.63258296865440067</v>
      </c>
      <c r="AP36" s="60">
        <v>31081</v>
      </c>
      <c r="AQ36" s="51">
        <v>2</v>
      </c>
      <c r="AR36" s="51">
        <v>34</v>
      </c>
      <c r="AS36" s="62">
        <f t="shared" si="8"/>
        <v>25.547999999999998</v>
      </c>
      <c r="AT36" s="62">
        <f t="shared" si="9"/>
        <v>12.84911835379155</v>
      </c>
      <c r="AU36" s="51" t="str">
        <f>IF(OR($AP36&lt;SetUp!$B$97,$AP36&gt;SetUp!$B$98),"Não","Sim")</f>
        <v>Sim</v>
      </c>
      <c r="AV36" s="64">
        <f t="shared" si="10"/>
        <v>5.0545029429212915</v>
      </c>
      <c r="AW36" s="64">
        <f t="shared" si="11"/>
        <v>3.5845666898234088</v>
      </c>
      <c r="AX36" s="64">
        <f t="shared" si="12"/>
        <v>1.4073569074859473</v>
      </c>
      <c r="AY36" s="64">
        <f t="shared" si="13"/>
        <v>1.1088733294401367</v>
      </c>
      <c r="AZ36" s="64">
        <f t="shared" si="14"/>
        <v>-12.698881646208449</v>
      </c>
      <c r="BA36" s="64">
        <f t="shared" si="15"/>
        <v>-1.4699362530978828</v>
      </c>
      <c r="BB36" s="64">
        <f t="shared" si="16"/>
        <v>-0.2984835780458106</v>
      </c>
    </row>
    <row r="37" spans="1:54" x14ac:dyDescent="0.3">
      <c r="A37" s="60">
        <v>31082</v>
      </c>
      <c r="B37" s="53">
        <v>8.7420000000000009</v>
      </c>
      <c r="C37" s="53">
        <v>14.419</v>
      </c>
      <c r="D37" s="53">
        <v>4.5679999999999996</v>
      </c>
      <c r="E37" s="53">
        <f t="shared" si="0"/>
        <v>4.5679999999999996</v>
      </c>
      <c r="F37" s="53">
        <f t="shared" si="1"/>
        <v>0</v>
      </c>
      <c r="G37" s="53">
        <f t="shared" si="2"/>
        <v>0.85445961930417402</v>
      </c>
      <c r="H37" s="53">
        <f>IF(Q36&gt;SetUp!$B$56,SetUp!$B$56,Q36)</f>
        <v>78.41205135979888</v>
      </c>
      <c r="I37" s="53">
        <f t="shared" si="17"/>
        <v>10.65712106338105</v>
      </c>
      <c r="J37" s="53">
        <f>MIN(F37,H37,(1-EXP(-SetUp!$B$52*H37/SetUp!$B$56))*F37)</f>
        <v>0</v>
      </c>
      <c r="K37" s="53">
        <f t="shared" si="3"/>
        <v>78.41205135979888</v>
      </c>
      <c r="L37" s="53">
        <f>IF(I37&lt;=0,0,MIN(SetUp!$B$50*I37^SetUp!$B$55,I37))</f>
        <v>1.1100894275942035</v>
      </c>
      <c r="M37" s="53">
        <f t="shared" si="4"/>
        <v>9.5470316357868459</v>
      </c>
      <c r="N37" s="53">
        <f>IF(SetUp!$B$62=0,X37,(B37-E37)*(1-(H37/SetUp!$B$66/SetUp!$B$56)))</f>
        <v>3.3195403806958272</v>
      </c>
      <c r="O37" s="53">
        <f>K37*SetUp!$B$65</f>
        <v>0.72374331099661027</v>
      </c>
      <c r="P37" s="53">
        <f>MIN(SetUp!$B$54*L37^SetUp!$B$51,L37)</f>
        <v>0.76505374170137408</v>
      </c>
      <c r="Q37" s="53">
        <f t="shared" si="5"/>
        <v>81.007848429498097</v>
      </c>
      <c r="R37" s="53">
        <f>IF((H37+N37-O37)&gt;SetUp!$B$56,T36+H37+N37-O37-SetUp!$B$56,T36)</f>
        <v>0</v>
      </c>
      <c r="S37" s="53">
        <f>R37*SetUp!$B$65</f>
        <v>0</v>
      </c>
      <c r="T37" s="53">
        <f>IF((R37-S37)&lt;SetUp!$B$53,R37-S37,SetUp!$B$53)</f>
        <v>0</v>
      </c>
      <c r="U37" s="53">
        <f t="shared" si="6"/>
        <v>9.5470316357868459</v>
      </c>
      <c r="V37" s="53">
        <f>(L37-P37)/1000*SetUp!$B$13*1000000/SetUp!$B$48</f>
        <v>14.041331170096139</v>
      </c>
      <c r="W37" s="53">
        <f t="shared" si="18"/>
        <v>4.8849813083506888E-15</v>
      </c>
      <c r="X37" s="53">
        <f>MAX((SetUp!$B$56*(1-($H37/SetUp!$B$56)^2)*TANH(($B37-$D37)/SetUp!$B$56))/(1+$H37/SetUp!$B$56*TANH(($B37-$D37)/SetUp!$B$56)),0)</f>
        <v>3.3195403806958272</v>
      </c>
      <c r="AK37" s="61">
        <v>6</v>
      </c>
      <c r="AL37" s="62">
        <f t="shared" si="23"/>
        <v>4.1749999999999998</v>
      </c>
      <c r="AM37" s="62">
        <f t="shared" si="24"/>
        <v>1.5278253421510506</v>
      </c>
      <c r="AN37" s="63">
        <f t="shared" si="25"/>
        <v>-0.63405381026322138</v>
      </c>
      <c r="AP37" s="60">
        <v>31082</v>
      </c>
      <c r="AQ37" s="51">
        <v>2</v>
      </c>
      <c r="AR37" s="51">
        <v>35</v>
      </c>
      <c r="AS37" s="62">
        <f t="shared" si="8"/>
        <v>14.419</v>
      </c>
      <c r="AT37" s="62">
        <f t="shared" si="9"/>
        <v>14.041331170096139</v>
      </c>
      <c r="AU37" s="51" t="str">
        <f>IF(OR($AP37&lt;SetUp!$B$97,$AP37&gt;SetUp!$B$98),"Não","Sim")</f>
        <v>Sim</v>
      </c>
      <c r="AV37" s="64">
        <f t="shared" si="10"/>
        <v>3.7972358367633685</v>
      </c>
      <c r="AW37" s="64">
        <f t="shared" si="11"/>
        <v>3.7471764263370546</v>
      </c>
      <c r="AX37" s="64">
        <f t="shared" si="12"/>
        <v>1.1589351418299183</v>
      </c>
      <c r="AY37" s="64">
        <f t="shared" si="13"/>
        <v>1.1474082824677476</v>
      </c>
      <c r="AZ37" s="64">
        <f t="shared" si="14"/>
        <v>-0.37766882990386108</v>
      </c>
      <c r="BA37" s="64">
        <f t="shared" si="15"/>
        <v>-5.0059410426313899E-2</v>
      </c>
      <c r="BB37" s="64">
        <f t="shared" si="16"/>
        <v>-1.1526859362170683E-2</v>
      </c>
    </row>
    <row r="38" spans="1:54" x14ac:dyDescent="0.3">
      <c r="A38" s="60">
        <v>31083</v>
      </c>
      <c r="B38" s="53">
        <v>7.2990000000000004</v>
      </c>
      <c r="C38" s="53">
        <v>12.2</v>
      </c>
      <c r="D38" s="53">
        <v>4.5679999999999996</v>
      </c>
      <c r="E38" s="53">
        <f t="shared" si="0"/>
        <v>4.5679999999999996</v>
      </c>
      <c r="F38" s="53">
        <f t="shared" si="1"/>
        <v>0</v>
      </c>
      <c r="G38" s="53">
        <f t="shared" si="2"/>
        <v>0.58735156977426906</v>
      </c>
      <c r="H38" s="53">
        <f>IF(Q37&gt;SetUp!$B$56,SetUp!$B$56,Q37)</f>
        <v>81.007848429498097</v>
      </c>
      <c r="I38" s="53">
        <f t="shared" si="17"/>
        <v>10.882085726058301</v>
      </c>
      <c r="J38" s="53">
        <f>MIN(F38,H38,(1-EXP(-SetUp!$B$52*H38/SetUp!$B$56))*F38)</f>
        <v>0</v>
      </c>
      <c r="K38" s="53">
        <f t="shared" si="3"/>
        <v>81.007848429498097</v>
      </c>
      <c r="L38" s="53">
        <f>IF(I38&lt;=0,0,MIN(SetUp!$B$50*I38^SetUp!$B$55,I38))</f>
        <v>1.1494190014425625</v>
      </c>
      <c r="M38" s="53">
        <f t="shared" si="4"/>
        <v>9.7326667246157399</v>
      </c>
      <c r="N38" s="53">
        <f>IF(SetUp!$B$62=0,X38,(B38-E38)*(1-(H38/SetUp!$B$66/SetUp!$B$56)))</f>
        <v>2.1436484302257317</v>
      </c>
      <c r="O38" s="53">
        <f>K38*SetUp!$B$65</f>
        <v>0.747702520497187</v>
      </c>
      <c r="P38" s="53">
        <f>MIN(SetUp!$B$54*L38^SetUp!$B$51,L38)</f>
        <v>0.79242704338579073</v>
      </c>
      <c r="Q38" s="53">
        <f t="shared" si="5"/>
        <v>82.40379433922665</v>
      </c>
      <c r="R38" s="53">
        <f>IF((H38+N38-O38)&gt;SetUp!$B$56,T37+H38+N38-O38-SetUp!$B$56,T37)</f>
        <v>0</v>
      </c>
      <c r="S38" s="53">
        <f>R38*SetUp!$B$65</f>
        <v>0</v>
      </c>
      <c r="T38" s="53">
        <f>IF((R38-S38)&lt;SetUp!$B$53,R38-S38,SetUp!$B$53)</f>
        <v>0</v>
      </c>
      <c r="U38" s="53">
        <f t="shared" si="6"/>
        <v>9.7326667246157399</v>
      </c>
      <c r="V38" s="53">
        <f>(L38-P38)/1000*SetUp!$B$13*1000000/SetUp!$B$48</f>
        <v>14.527895267312049</v>
      </c>
      <c r="W38" s="53">
        <f t="shared" si="18"/>
        <v>8.8817841970012523E-15</v>
      </c>
      <c r="X38" s="53">
        <f>MAX((SetUp!$B$56*(1-($H38/SetUp!$B$56)^2)*TANH(($B38-$D38)/SetUp!$B$56))/(1+$H38/SetUp!$B$56*TANH(($B38-$D38)/SetUp!$B$56)),0)</f>
        <v>2.1436484302257317</v>
      </c>
      <c r="AK38" s="61">
        <v>7</v>
      </c>
      <c r="AL38" s="62">
        <f t="shared" si="23"/>
        <v>4.0975000000000001</v>
      </c>
      <c r="AM38" s="62">
        <f t="shared" si="24"/>
        <v>1.4967094095431095</v>
      </c>
      <c r="AN38" s="63">
        <f t="shared" si="25"/>
        <v>-0.63472619657276153</v>
      </c>
      <c r="AP38" s="60">
        <v>31083</v>
      </c>
      <c r="AQ38" s="51">
        <v>2</v>
      </c>
      <c r="AR38" s="51">
        <v>36</v>
      </c>
      <c r="AS38" s="62">
        <f t="shared" si="8"/>
        <v>12.2</v>
      </c>
      <c r="AT38" s="62">
        <f t="shared" si="9"/>
        <v>14.527895267312049</v>
      </c>
      <c r="AU38" s="51" t="str">
        <f>IF(OR($AP38&lt;SetUp!$B$97,$AP38&gt;SetUp!$B$98),"Não","Sim")</f>
        <v>Sim</v>
      </c>
      <c r="AV38" s="64">
        <f t="shared" si="10"/>
        <v>3.4928498393145961</v>
      </c>
      <c r="AW38" s="64">
        <f t="shared" si="11"/>
        <v>3.8115476210211581</v>
      </c>
      <c r="AX38" s="64">
        <f t="shared" si="12"/>
        <v>1.0863598306747482</v>
      </c>
      <c r="AY38" s="64">
        <f t="shared" si="13"/>
        <v>1.1622027003267619</v>
      </c>
      <c r="AZ38" s="64">
        <f t="shared" si="14"/>
        <v>2.3278952673120497</v>
      </c>
      <c r="BA38" s="64">
        <f t="shared" si="15"/>
        <v>0.31869778170656193</v>
      </c>
      <c r="BB38" s="64">
        <f t="shared" si="16"/>
        <v>7.58428696520137E-2</v>
      </c>
    </row>
    <row r="39" spans="1:54" x14ac:dyDescent="0.3">
      <c r="A39" s="60">
        <v>31084</v>
      </c>
      <c r="B39" s="53">
        <v>0.63400000000000001</v>
      </c>
      <c r="C39" s="53">
        <v>11.143000000000001</v>
      </c>
      <c r="D39" s="53">
        <v>4.5679999999999996</v>
      </c>
      <c r="E39" s="53">
        <f t="shared" si="0"/>
        <v>0.63400000000000001</v>
      </c>
      <c r="F39" s="53">
        <f t="shared" si="1"/>
        <v>3.9339999999999997</v>
      </c>
      <c r="G39" s="53">
        <f t="shared" si="2"/>
        <v>0</v>
      </c>
      <c r="H39" s="53">
        <f>IF(Q38&gt;SetUp!$B$56,SetUp!$B$56,Q38)</f>
        <v>82.40379433922665</v>
      </c>
      <c r="I39" s="53">
        <f t="shared" si="17"/>
        <v>10.457288260536735</v>
      </c>
      <c r="J39" s="53">
        <f>MIN(F39,H39,(1-EXP(-SetUp!$B$52*H39/SetUp!$B$56))*F39)</f>
        <v>3.8965940269883461</v>
      </c>
      <c r="K39" s="53">
        <f t="shared" si="3"/>
        <v>78.507200312238297</v>
      </c>
      <c r="L39" s="53">
        <f>IF(I39&lt;=0,0,MIN(SetUp!$B$50*I39^SetUp!$B$55,I39))</f>
        <v>1.0756143819260822</v>
      </c>
      <c r="M39" s="53">
        <f t="shared" si="4"/>
        <v>9.3816738786106537</v>
      </c>
      <c r="N39" s="53">
        <f>IF(SetUp!$B$62=0,X39,(B39-E39)*(1-(H39/SetUp!$B$66/SetUp!$B$56)))</f>
        <v>0</v>
      </c>
      <c r="O39" s="53">
        <f>K39*SetUp!$B$65</f>
        <v>0.72462153592099565</v>
      </c>
      <c r="P39" s="53">
        <f>MIN(SetUp!$B$54*L39^SetUp!$B$51,L39)</f>
        <v>0.74106692189154999</v>
      </c>
      <c r="Q39" s="53">
        <f t="shared" si="5"/>
        <v>77.782578776317294</v>
      </c>
      <c r="R39" s="53">
        <f>IF((H39+N39-O39)&gt;SetUp!$B$56,T38+H39+N39-O39-SetUp!$B$56,T38)</f>
        <v>0</v>
      </c>
      <c r="S39" s="53">
        <f>R39*SetUp!$B$65</f>
        <v>0</v>
      </c>
      <c r="T39" s="53">
        <f>IF((R39-S39)&lt;SetUp!$B$53,R39-S39,SetUp!$B$53)</f>
        <v>0</v>
      </c>
      <c r="U39" s="53">
        <f t="shared" si="6"/>
        <v>9.3816738786106537</v>
      </c>
      <c r="V39" s="53">
        <f>(L39-P39)/1000*SetUp!$B$13*1000000/SetUp!$B$48</f>
        <v>13.614509659497783</v>
      </c>
      <c r="W39" s="53">
        <f t="shared" si="18"/>
        <v>-1.1990408665951691E-14</v>
      </c>
      <c r="X39" s="53">
        <f>MAX((SetUp!$B$56*(1-($H39/SetUp!$B$56)^2)*TANH(($B39-$D39)/SetUp!$B$56))/(1+$H39/SetUp!$B$56*TANH(($B39-$D39)/SetUp!$B$56)),0)</f>
        <v>0</v>
      </c>
      <c r="AK39" s="61">
        <v>8</v>
      </c>
      <c r="AL39" s="62">
        <f t="shared" si="23"/>
        <v>4.0975000000000001</v>
      </c>
      <c r="AM39" s="62">
        <f t="shared" si="24"/>
        <v>1.4662267245578284</v>
      </c>
      <c r="AN39" s="63">
        <f t="shared" si="25"/>
        <v>-0.64216553397002352</v>
      </c>
      <c r="AP39" s="60">
        <v>31084</v>
      </c>
      <c r="AQ39" s="51">
        <v>2</v>
      </c>
      <c r="AR39" s="51">
        <v>37</v>
      </c>
      <c r="AS39" s="62">
        <f t="shared" si="8"/>
        <v>11.143000000000001</v>
      </c>
      <c r="AT39" s="62">
        <f t="shared" si="9"/>
        <v>13.614509659497783</v>
      </c>
      <c r="AU39" s="51" t="str">
        <f>IF(OR($AP39&lt;SetUp!$B$97,$AP39&gt;SetUp!$B$98),"Não","Sim")</f>
        <v>Sim</v>
      </c>
      <c r="AV39" s="64">
        <f t="shared" si="10"/>
        <v>3.3381132395411632</v>
      </c>
      <c r="AW39" s="64">
        <f t="shared" si="11"/>
        <v>3.6897845004143242</v>
      </c>
      <c r="AX39" s="64">
        <f t="shared" si="12"/>
        <v>1.0470021305185055</v>
      </c>
      <c r="AY39" s="64">
        <f t="shared" si="13"/>
        <v>1.134002004397308</v>
      </c>
      <c r="AZ39" s="64">
        <f t="shared" si="14"/>
        <v>2.4715096594977819</v>
      </c>
      <c r="BA39" s="64">
        <f t="shared" si="15"/>
        <v>0.35167126087316092</v>
      </c>
      <c r="BB39" s="64">
        <f t="shared" si="16"/>
        <v>8.6999873878802481E-2</v>
      </c>
    </row>
    <row r="40" spans="1:54" x14ac:dyDescent="0.3">
      <c r="A40" s="60">
        <v>31085</v>
      </c>
      <c r="B40" s="53">
        <v>11.228</v>
      </c>
      <c r="C40" s="53">
        <v>10.291</v>
      </c>
      <c r="D40" s="53">
        <v>4.5679999999999996</v>
      </c>
      <c r="E40" s="53">
        <f t="shared" si="0"/>
        <v>4.5679999999999996</v>
      </c>
      <c r="F40" s="53">
        <f t="shared" si="1"/>
        <v>0</v>
      </c>
      <c r="G40" s="53">
        <f t="shared" si="2"/>
        <v>1.3760174960139677</v>
      </c>
      <c r="H40" s="53">
        <f>IF(Q39&gt;SetUp!$B$56,SetUp!$B$56,Q39)</f>
        <v>77.782578776317294</v>
      </c>
      <c r="I40" s="53">
        <f t="shared" si="17"/>
        <v>11.475624653057995</v>
      </c>
      <c r="J40" s="53">
        <f>MIN(F40,H40,(1-EXP(-SetUp!$B$52*H40/SetUp!$B$56))*F40)</f>
        <v>0</v>
      </c>
      <c r="K40" s="53">
        <f t="shared" si="3"/>
        <v>77.782578776317294</v>
      </c>
      <c r="L40" s="53">
        <f>IF(I40&lt;=0,0,MIN(SetUp!$B$50*I40^SetUp!$B$55,I40))</f>
        <v>1.2557948344215499</v>
      </c>
      <c r="M40" s="53">
        <f t="shared" si="4"/>
        <v>10.219829818636445</v>
      </c>
      <c r="N40" s="53">
        <f>IF(SetUp!$B$62=0,X40,(B40-E40)*(1-(H40/SetUp!$B$66/SetUp!$B$56)))</f>
        <v>5.2839825039860324</v>
      </c>
      <c r="O40" s="53">
        <f>K40*SetUp!$B$65</f>
        <v>0.7179332784333744</v>
      </c>
      <c r="P40" s="53">
        <f>MIN(SetUp!$B$54*L40^SetUp!$B$51,L40)</f>
        <v>0.86650918125131726</v>
      </c>
      <c r="Q40" s="53">
        <f t="shared" si="5"/>
        <v>82.348628001869955</v>
      </c>
      <c r="R40" s="53">
        <f>IF((H40+N40-O40)&gt;SetUp!$B$56,T39+H40+N40-O40-SetUp!$B$56,T39)</f>
        <v>0</v>
      </c>
      <c r="S40" s="53">
        <f>R40*SetUp!$B$65</f>
        <v>0</v>
      </c>
      <c r="T40" s="53">
        <f>IF((R40-S40)&lt;SetUp!$B$53,R40-S40,SetUp!$B$53)</f>
        <v>0</v>
      </c>
      <c r="U40" s="53">
        <f t="shared" si="6"/>
        <v>10.219829818636445</v>
      </c>
      <c r="V40" s="53">
        <f>(L40-P40)/1000*SetUp!$B$13*1000000/SetUp!$B$48</f>
        <v>15.842096917558347</v>
      </c>
      <c r="W40" s="53">
        <f t="shared" si="18"/>
        <v>-2.2204460492503131E-15</v>
      </c>
      <c r="X40" s="53">
        <f>MAX((SetUp!$B$56*(1-($H40/SetUp!$B$56)^2)*TANH(($B40-$D40)/SetUp!$B$56))/(1+$H40/SetUp!$B$56*TANH(($B40-$D40)/SetUp!$B$56)),0)</f>
        <v>5.2839825039860324</v>
      </c>
      <c r="AK40" s="61">
        <v>9</v>
      </c>
      <c r="AL40" s="62">
        <f t="shared" si="23"/>
        <v>4.0975000000000001</v>
      </c>
      <c r="AM40" s="62">
        <f t="shared" si="24"/>
        <v>1.4247243628897466</v>
      </c>
      <c r="AN40" s="63">
        <f t="shared" si="25"/>
        <v>-0.65229423724472324</v>
      </c>
      <c r="AP40" s="60">
        <v>31085</v>
      </c>
      <c r="AQ40" s="51">
        <v>2</v>
      </c>
      <c r="AR40" s="51">
        <v>38</v>
      </c>
      <c r="AS40" s="62">
        <f t="shared" si="8"/>
        <v>10.291</v>
      </c>
      <c r="AT40" s="62">
        <f t="shared" si="9"/>
        <v>15.842096917558347</v>
      </c>
      <c r="AU40" s="51" t="str">
        <f>IF(OR($AP40&lt;SetUp!$B$97,$AP40&gt;SetUp!$B$98),"Não","Sim")</f>
        <v>Sim</v>
      </c>
      <c r="AV40" s="64">
        <f t="shared" si="10"/>
        <v>3.2079588526039422</v>
      </c>
      <c r="AW40" s="64">
        <f t="shared" si="11"/>
        <v>3.9802131748887959</v>
      </c>
      <c r="AX40" s="64">
        <f t="shared" si="12"/>
        <v>1.0124575782007736</v>
      </c>
      <c r="AY40" s="64">
        <f t="shared" si="13"/>
        <v>1.1998126658552106</v>
      </c>
      <c r="AZ40" s="64">
        <f t="shared" si="14"/>
        <v>5.5510969175583469</v>
      </c>
      <c r="BA40" s="64">
        <f t="shared" si="15"/>
        <v>0.77225432228485369</v>
      </c>
      <c r="BB40" s="64">
        <f t="shared" si="16"/>
        <v>0.18735508765443698</v>
      </c>
    </row>
    <row r="41" spans="1:54" x14ac:dyDescent="0.3">
      <c r="A41" s="60">
        <v>31086</v>
      </c>
      <c r="B41" s="53">
        <v>4.0179999999999998</v>
      </c>
      <c r="C41" s="53">
        <v>9.6270000000000007</v>
      </c>
      <c r="D41" s="53">
        <v>4.5679999999999996</v>
      </c>
      <c r="E41" s="53">
        <f t="shared" si="0"/>
        <v>4.0179999999999998</v>
      </c>
      <c r="F41" s="53">
        <f t="shared" si="1"/>
        <v>0.54999999999999982</v>
      </c>
      <c r="G41" s="53">
        <f t="shared" si="2"/>
        <v>0</v>
      </c>
      <c r="H41" s="53">
        <f>IF(Q40&gt;SetUp!$B$56,SetUp!$B$56,Q40)</f>
        <v>82.348628001869955</v>
      </c>
      <c r="I41" s="53">
        <f t="shared" si="17"/>
        <v>10.974879655344346</v>
      </c>
      <c r="J41" s="53">
        <f>MIN(F41,H41,(1-EXP(-SetUp!$B$52*H41/SetUp!$B$56))*F41)</f>
        <v>0.54475406537566873</v>
      </c>
      <c r="K41" s="53">
        <f t="shared" si="3"/>
        <v>81.803873936494284</v>
      </c>
      <c r="L41" s="53">
        <f>IF(I41&lt;=0,0,MIN(SetUp!$B$50*I41^SetUp!$B$55,I41))</f>
        <v>1.1658009693734352</v>
      </c>
      <c r="M41" s="53">
        <f t="shared" si="4"/>
        <v>9.8090786859709098</v>
      </c>
      <c r="N41" s="53">
        <f>IF(SetUp!$B$62=0,X41,(B41-E41)*(1-(H41/SetUp!$B$66/SetUp!$B$56)))</f>
        <v>0</v>
      </c>
      <c r="O41" s="53">
        <f>K41*SetUp!$B$65</f>
        <v>0.75504983670790082</v>
      </c>
      <c r="P41" s="53">
        <f>MIN(SetUp!$B$54*L41^SetUp!$B$51,L41)</f>
        <v>0.80383156282764512</v>
      </c>
      <c r="Q41" s="53">
        <f t="shared" si="5"/>
        <v>81.048824099786387</v>
      </c>
      <c r="R41" s="53">
        <f>IF((H41+N41-O41)&gt;SetUp!$B$56,T40+H41+N41-O41-SetUp!$B$56,T40)</f>
        <v>0</v>
      </c>
      <c r="S41" s="53">
        <f>R41*SetUp!$B$65</f>
        <v>0</v>
      </c>
      <c r="T41" s="53">
        <f>IF((R41-S41)&lt;SetUp!$B$53,R41-S41,SetUp!$B$53)</f>
        <v>0</v>
      </c>
      <c r="U41" s="53">
        <f t="shared" si="6"/>
        <v>9.8090786859709098</v>
      </c>
      <c r="V41" s="53">
        <f>(L41-P41)/1000*SetUp!$B$13*1000000/SetUp!$B$48</f>
        <v>14.730454032894661</v>
      </c>
      <c r="W41" s="53">
        <f t="shared" si="18"/>
        <v>-5.773159728050814E-15</v>
      </c>
      <c r="X41" s="53">
        <f>MAX((SetUp!$B$56*(1-($H41/SetUp!$B$56)^2)*TANH(($B41-$D41)/SetUp!$B$56))/(1+$H41/SetUp!$B$56*TANH(($B41-$D41)/SetUp!$B$56)),0)</f>
        <v>0</v>
      </c>
      <c r="AK41" s="61">
        <v>10</v>
      </c>
      <c r="AL41" s="62">
        <f t="shared" si="23"/>
        <v>16.718499999999999</v>
      </c>
      <c r="AM41" s="62">
        <f t="shared" si="24"/>
        <v>1.3814926496282554</v>
      </c>
      <c r="AN41" s="63">
        <f t="shared" si="25"/>
        <v>-0.91736742832022877</v>
      </c>
      <c r="AP41" s="60">
        <v>31086</v>
      </c>
      <c r="AQ41" s="51">
        <v>2</v>
      </c>
      <c r="AR41" s="51">
        <v>39</v>
      </c>
      <c r="AS41" s="62">
        <f t="shared" si="8"/>
        <v>9.6270000000000007</v>
      </c>
      <c r="AT41" s="62">
        <f t="shared" si="9"/>
        <v>14.730454032894661</v>
      </c>
      <c r="AU41" s="51" t="str">
        <f>IF(OR($AP41&lt;SetUp!$B$97,$AP41&gt;SetUp!$B$98),"Não","Sim")</f>
        <v>Sim</v>
      </c>
      <c r="AV41" s="64">
        <f t="shared" si="10"/>
        <v>3.1027407239406908</v>
      </c>
      <c r="AW41" s="64">
        <f t="shared" si="11"/>
        <v>3.8380273621868124</v>
      </c>
      <c r="AX41" s="64">
        <f t="shared" si="12"/>
        <v>0.98349097181516654</v>
      </c>
      <c r="AY41" s="64">
        <f t="shared" si="13"/>
        <v>1.1682161331930618</v>
      </c>
      <c r="AZ41" s="64">
        <f t="shared" si="14"/>
        <v>5.1034540328946605</v>
      </c>
      <c r="BA41" s="64">
        <f t="shared" si="15"/>
        <v>0.73528663824612162</v>
      </c>
      <c r="BB41" s="64">
        <f t="shared" si="16"/>
        <v>0.1847251613778953</v>
      </c>
    </row>
    <row r="42" spans="1:54" x14ac:dyDescent="0.3">
      <c r="A42" s="60">
        <v>31087</v>
      </c>
      <c r="B42" s="53">
        <v>1.3380000000000001</v>
      </c>
      <c r="C42" s="53">
        <v>9.7910000000000004</v>
      </c>
      <c r="D42" s="53">
        <v>4.5679999999999996</v>
      </c>
      <c r="E42" s="53">
        <f t="shared" si="0"/>
        <v>1.3380000000000001</v>
      </c>
      <c r="F42" s="53">
        <f t="shared" si="1"/>
        <v>3.2299999999999995</v>
      </c>
      <c r="G42" s="53">
        <f t="shared" si="2"/>
        <v>0</v>
      </c>
      <c r="H42" s="53">
        <f>IF(Q41&gt;SetUp!$B$56,SetUp!$B$56,Q41)</f>
        <v>81.048824099786387</v>
      </c>
      <c r="I42" s="53">
        <f t="shared" si="17"/>
        <v>10.527652533825332</v>
      </c>
      <c r="J42" s="53">
        <f>MIN(F42,H42,(1-EXP(-SetUp!$B$52*H42/SetUp!$B$56))*F42)</f>
        <v>3.1968445268337122</v>
      </c>
      <c r="K42" s="53">
        <f t="shared" si="3"/>
        <v>77.851979572952672</v>
      </c>
      <c r="L42" s="53">
        <f>IF(I42&lt;=0,0,MIN(SetUp!$B$50*I42^SetUp!$B$55,I42))</f>
        <v>1.0877039488803235</v>
      </c>
      <c r="M42" s="53">
        <f t="shared" si="4"/>
        <v>9.4399485849450091</v>
      </c>
      <c r="N42" s="53">
        <f>IF(SetUp!$B$62=0,X42,(B42-E42)*(1-(H42/SetUp!$B$66/SetUp!$B$56)))</f>
        <v>0</v>
      </c>
      <c r="O42" s="53">
        <f>K42*SetUp!$B$65</f>
        <v>0.7185738478544218</v>
      </c>
      <c r="P42" s="53">
        <f>MIN(SetUp!$B$54*L42^SetUp!$B$51,L42)</f>
        <v>0.74947768248444546</v>
      </c>
      <c r="Q42" s="53">
        <f t="shared" si="5"/>
        <v>77.133405725098257</v>
      </c>
      <c r="R42" s="53">
        <f>IF((H42+N42-O42)&gt;SetUp!$B$56,T41+H42+N42-O42-SetUp!$B$56,T41)</f>
        <v>0</v>
      </c>
      <c r="S42" s="53">
        <f>R42*SetUp!$B$65</f>
        <v>0</v>
      </c>
      <c r="T42" s="53">
        <f>IF((R42-S42)&lt;SetUp!$B$53,R42-S42,SetUp!$B$53)</f>
        <v>0</v>
      </c>
      <c r="U42" s="53">
        <f t="shared" si="6"/>
        <v>9.4399485849450091</v>
      </c>
      <c r="V42" s="53">
        <f>(L42-P42)/1000*SetUp!$B$13*1000000/SetUp!$B$48</f>
        <v>13.764219792513876</v>
      </c>
      <c r="W42" s="53">
        <f t="shared" si="18"/>
        <v>1.021405182655144E-14</v>
      </c>
      <c r="X42" s="53">
        <f>MAX((SetUp!$B$56*(1-($H42/SetUp!$B$56)^2)*TANH(($B42-$D42)/SetUp!$B$56))/(1+$H42/SetUp!$B$56*TANH(($B42-$D42)/SetUp!$B$56)),0)</f>
        <v>0</v>
      </c>
      <c r="AK42" s="61">
        <v>11</v>
      </c>
      <c r="AL42" s="62">
        <f t="shared" si="23"/>
        <v>17.193999999999999</v>
      </c>
      <c r="AM42" s="62">
        <f t="shared" si="24"/>
        <v>1.3975886166463805</v>
      </c>
      <c r="AN42" s="63">
        <f t="shared" si="25"/>
        <v>-0.91871649315770731</v>
      </c>
      <c r="AP42" s="60">
        <v>31087</v>
      </c>
      <c r="AQ42" s="51">
        <v>2</v>
      </c>
      <c r="AR42" s="51">
        <v>40</v>
      </c>
      <c r="AS42" s="62">
        <f t="shared" si="8"/>
        <v>9.7910000000000004</v>
      </c>
      <c r="AT42" s="62">
        <f t="shared" si="9"/>
        <v>13.764219792513876</v>
      </c>
      <c r="AU42" s="51" t="str">
        <f>IF(OR($AP42&lt;SetUp!$B$97,$AP42&gt;SetUp!$B$98),"Não","Sim")</f>
        <v>Sim</v>
      </c>
      <c r="AV42" s="64">
        <f t="shared" si="10"/>
        <v>3.1290573660449246</v>
      </c>
      <c r="AW42" s="64">
        <f t="shared" si="11"/>
        <v>3.7100161445085216</v>
      </c>
      <c r="AX42" s="64">
        <f t="shared" si="12"/>
        <v>0.99082705056747888</v>
      </c>
      <c r="AY42" s="64">
        <f t="shared" si="13"/>
        <v>1.1387515989905814</v>
      </c>
      <c r="AZ42" s="64">
        <f t="shared" si="14"/>
        <v>3.9732197925138752</v>
      </c>
      <c r="BA42" s="64">
        <f t="shared" si="15"/>
        <v>0.580958778463597</v>
      </c>
      <c r="BB42" s="64">
        <f t="shared" si="16"/>
        <v>0.14792454842310254</v>
      </c>
    </row>
    <row r="43" spans="1:54" x14ac:dyDescent="0.3">
      <c r="A43" s="60">
        <v>31088</v>
      </c>
      <c r="B43" s="53">
        <v>1.9670000000000001</v>
      </c>
      <c r="C43" s="53">
        <v>9.6270000000000007</v>
      </c>
      <c r="D43" s="53">
        <v>4.5679999999999996</v>
      </c>
      <c r="E43" s="53">
        <f t="shared" si="0"/>
        <v>1.9670000000000001</v>
      </c>
      <c r="F43" s="53">
        <f t="shared" si="1"/>
        <v>2.6009999999999995</v>
      </c>
      <c r="G43" s="53">
        <f t="shared" si="2"/>
        <v>0</v>
      </c>
      <c r="H43" s="53">
        <f>IF(Q42&gt;SetUp!$B$56,SetUp!$B$56,Q42)</f>
        <v>77.133405725098257</v>
      </c>
      <c r="I43" s="53">
        <f t="shared" si="17"/>
        <v>10.128190206290123</v>
      </c>
      <c r="J43" s="53">
        <f>MIN(F43,H43,(1-EXP(-SetUp!$B$52*H43/SetUp!$B$56))*F43)</f>
        <v>2.5676908633589739</v>
      </c>
      <c r="K43" s="53">
        <f t="shared" si="3"/>
        <v>74.565714861739281</v>
      </c>
      <c r="L43" s="53">
        <f>IF(I43&lt;=0,0,MIN(SetUp!$B$50*I43^SetUp!$B$55,I43))</f>
        <v>1.0197910955027274</v>
      </c>
      <c r="M43" s="53">
        <f t="shared" si="4"/>
        <v>9.1083991107873956</v>
      </c>
      <c r="N43" s="53">
        <f>IF(SetUp!$B$62=0,X43,(B43-E43)*(1-(H43/SetUp!$B$66/SetUp!$B$56)))</f>
        <v>0</v>
      </c>
      <c r="O43" s="53">
        <f>K43*SetUp!$B$65</f>
        <v>0.68824162134511402</v>
      </c>
      <c r="P43" s="53">
        <f>MIN(SetUp!$B$54*L43^SetUp!$B$51,L43)</f>
        <v>0.70224251426175166</v>
      </c>
      <c r="Q43" s="53">
        <f t="shared" si="5"/>
        <v>73.877473240394167</v>
      </c>
      <c r="R43" s="53">
        <f>IF((H43+N43-O43)&gt;SetUp!$B$56,T42+H43+N43-O43-SetUp!$B$56,T42)</f>
        <v>0</v>
      </c>
      <c r="S43" s="53">
        <f>R43*SetUp!$B$65</f>
        <v>0</v>
      </c>
      <c r="T43" s="53">
        <f>IF((R43-S43)&lt;SetUp!$B$53,R43-S43,SetUp!$B$53)</f>
        <v>0</v>
      </c>
      <c r="U43" s="53">
        <f t="shared" si="6"/>
        <v>9.1083991107873956</v>
      </c>
      <c r="V43" s="53">
        <f>(L43-P43)/1000*SetUp!$B$13*1000000/SetUp!$B$48</f>
        <v>12.922735166540587</v>
      </c>
      <c r="W43" s="53">
        <f t="shared" si="18"/>
        <v>4.6629367034256575E-15</v>
      </c>
      <c r="X43" s="53">
        <f>MAX((SetUp!$B$56*(1-($H43/SetUp!$B$56)^2)*TANH(($B43-$D43)/SetUp!$B$56))/(1+$H43/SetUp!$B$56*TANH(($B43-$D43)/SetUp!$B$56)),0)</f>
        <v>0</v>
      </c>
      <c r="AK43" s="61">
        <v>12</v>
      </c>
      <c r="AL43" s="62">
        <f t="shared" si="23"/>
        <v>17.555500000000002</v>
      </c>
      <c r="AM43" s="62">
        <f t="shared" si="24"/>
        <v>2.0794530353512539</v>
      </c>
      <c r="AN43" s="63">
        <f t="shared" si="25"/>
        <v>-0.88154976871343715</v>
      </c>
      <c r="AP43" s="60">
        <v>31088</v>
      </c>
      <c r="AQ43" s="51">
        <v>2</v>
      </c>
      <c r="AR43" s="51">
        <v>41</v>
      </c>
      <c r="AS43" s="62">
        <f t="shared" si="8"/>
        <v>9.6270000000000007</v>
      </c>
      <c r="AT43" s="62">
        <f t="shared" si="9"/>
        <v>12.922735166540587</v>
      </c>
      <c r="AU43" s="51" t="str">
        <f>IF(OR($AP43&lt;SetUp!$B$97,$AP43&gt;SetUp!$B$98),"Não","Sim")</f>
        <v>Sim</v>
      </c>
      <c r="AV43" s="64">
        <f t="shared" si="10"/>
        <v>3.1027407239406908</v>
      </c>
      <c r="AW43" s="64">
        <f t="shared" si="11"/>
        <v>3.5948206028313274</v>
      </c>
      <c r="AX43" s="64">
        <f t="shared" si="12"/>
        <v>0.98349097181516654</v>
      </c>
      <c r="AY43" s="64">
        <f t="shared" si="13"/>
        <v>1.111354444155775</v>
      </c>
      <c r="AZ43" s="64">
        <f t="shared" si="14"/>
        <v>3.2957351665405863</v>
      </c>
      <c r="BA43" s="64">
        <f t="shared" si="15"/>
        <v>0.49207987889063665</v>
      </c>
      <c r="BB43" s="64">
        <f t="shared" si="16"/>
        <v>0.12786347234060846</v>
      </c>
    </row>
    <row r="44" spans="1:54" x14ac:dyDescent="0.3">
      <c r="A44" s="60">
        <v>31089</v>
      </c>
      <c r="B44" s="53">
        <v>4.2279999999999998</v>
      </c>
      <c r="C44" s="53">
        <v>9.3010000000000002</v>
      </c>
      <c r="D44" s="53">
        <v>4.5679999999999996</v>
      </c>
      <c r="E44" s="53">
        <f t="shared" si="0"/>
        <v>4.2279999999999998</v>
      </c>
      <c r="F44" s="53">
        <f t="shared" si="1"/>
        <v>0.33999999999999986</v>
      </c>
      <c r="G44" s="53">
        <f t="shared" si="2"/>
        <v>0</v>
      </c>
      <c r="H44" s="53">
        <f>IF(Q43&gt;SetUp!$B$56,SetUp!$B$56,Q43)</f>
        <v>73.877473240394167</v>
      </c>
      <c r="I44" s="53">
        <f t="shared" si="17"/>
        <v>9.7871983660141684</v>
      </c>
      <c r="J44" s="53">
        <f>MIN(F44,H44,(1-EXP(-SetUp!$B$52*H44/SetUp!$B$56))*F44)</f>
        <v>0.33476651673334429</v>
      </c>
      <c r="K44" s="53">
        <f t="shared" si="3"/>
        <v>73.542706723660828</v>
      </c>
      <c r="L44" s="53">
        <f>IF(I44&lt;=0,0,MIN(SetUp!$B$50*I44^SetUp!$B$55,I44))</f>
        <v>0.96321251933381602</v>
      </c>
      <c r="M44" s="53">
        <f t="shared" si="4"/>
        <v>8.8239858466803529</v>
      </c>
      <c r="N44" s="53">
        <f>IF(SetUp!$B$62=0,X44,(B44-E44)*(1-(H44/SetUp!$B$66/SetUp!$B$56)))</f>
        <v>0</v>
      </c>
      <c r="O44" s="53">
        <f>K44*SetUp!$B$65</f>
        <v>0.67879925522677309</v>
      </c>
      <c r="P44" s="53">
        <f>MIN(SetUp!$B$54*L44^SetUp!$B$51,L44)</f>
        <v>0.66291389612824858</v>
      </c>
      <c r="Q44" s="53">
        <f t="shared" si="5"/>
        <v>72.86390746843405</v>
      </c>
      <c r="R44" s="53">
        <f>IF((H44+N44-O44)&gt;SetUp!$B$56,T43+H44+N44-O44-SetUp!$B$56,T43)</f>
        <v>0</v>
      </c>
      <c r="S44" s="53">
        <f>R44*SetUp!$B$65</f>
        <v>0</v>
      </c>
      <c r="T44" s="53">
        <f>IF((R44-S44)&lt;SetUp!$B$53,R44-S44,SetUp!$B$53)</f>
        <v>0</v>
      </c>
      <c r="U44" s="53">
        <f t="shared" si="6"/>
        <v>8.8239858466803529</v>
      </c>
      <c r="V44" s="53">
        <f>(L44-P44)/1000*SetUp!$B$13*1000000/SetUp!$B$48</f>
        <v>12.220742928205386</v>
      </c>
      <c r="W44" s="53">
        <f t="shared" si="18"/>
        <v>5.8841820305133297E-15</v>
      </c>
      <c r="X44" s="53">
        <f>MAX((SetUp!$B$56*(1-($H44/SetUp!$B$56)^2)*TANH(($B44-$D44)/SetUp!$B$56))/(1+$H44/SetUp!$B$56*TANH(($B44-$D44)/SetUp!$B$56)),0)</f>
        <v>0</v>
      </c>
      <c r="AK44" s="61">
        <v>13</v>
      </c>
      <c r="AL44" s="62">
        <f t="shared" si="23"/>
        <v>76.740000000000009</v>
      </c>
      <c r="AM44" s="62">
        <f t="shared" si="24"/>
        <v>2.1942512086377244</v>
      </c>
      <c r="AN44" s="63">
        <f t="shared" si="25"/>
        <v>-0.97140668219132498</v>
      </c>
      <c r="AP44" s="60">
        <v>31089</v>
      </c>
      <c r="AQ44" s="51">
        <v>2</v>
      </c>
      <c r="AR44" s="51">
        <v>42</v>
      </c>
      <c r="AS44" s="62">
        <f t="shared" si="8"/>
        <v>9.3010000000000002</v>
      </c>
      <c r="AT44" s="62">
        <f t="shared" si="9"/>
        <v>12.220742928205386</v>
      </c>
      <c r="AU44" s="51" t="str">
        <f>IF(OR($AP44&lt;SetUp!$B$97,$AP44&gt;SetUp!$B$98),"Não","Sim")</f>
        <v>Sim</v>
      </c>
      <c r="AV44" s="64">
        <f t="shared" si="10"/>
        <v>3.0497540884471324</v>
      </c>
      <c r="AW44" s="64">
        <f t="shared" si="11"/>
        <v>3.4958179197729087</v>
      </c>
      <c r="AX44" s="64">
        <f t="shared" si="12"/>
        <v>0.96852964437483957</v>
      </c>
      <c r="AY44" s="64">
        <f t="shared" si="13"/>
        <v>1.087097608509852</v>
      </c>
      <c r="AZ44" s="64">
        <f t="shared" si="14"/>
        <v>2.9197429282053857</v>
      </c>
      <c r="BA44" s="64">
        <f t="shared" si="15"/>
        <v>0.44606383132577632</v>
      </c>
      <c r="BB44" s="64">
        <f t="shared" si="16"/>
        <v>0.11856796413501247</v>
      </c>
    </row>
    <row r="45" spans="1:54" x14ac:dyDescent="0.3">
      <c r="A45" s="60">
        <v>31090</v>
      </c>
      <c r="B45" s="53">
        <v>3.9990000000000001</v>
      </c>
      <c r="C45" s="53">
        <v>9.14</v>
      </c>
      <c r="D45" s="53">
        <v>4.5679999999999996</v>
      </c>
      <c r="E45" s="53">
        <f t="shared" si="0"/>
        <v>3.9990000000000001</v>
      </c>
      <c r="F45" s="53">
        <f t="shared" si="1"/>
        <v>0.56899999999999951</v>
      </c>
      <c r="G45" s="53">
        <f t="shared" si="2"/>
        <v>0</v>
      </c>
      <c r="H45" s="53">
        <f>IF(Q44&gt;SetUp!$B$56,SetUp!$B$56,Q44)</f>
        <v>72.86390746843405</v>
      </c>
      <c r="I45" s="53">
        <f t="shared" si="17"/>
        <v>9.4913535177825885</v>
      </c>
      <c r="J45" s="53">
        <f>MIN(F45,H45,(1-EXP(-SetUp!$B$52*H45/SetUp!$B$56))*F45)</f>
        <v>0.55972543699140798</v>
      </c>
      <c r="K45" s="53">
        <f t="shared" si="3"/>
        <v>72.304182031442636</v>
      </c>
      <c r="L45" s="53">
        <f>IF(I45&lt;=0,0,MIN(SetUp!$B$50*I45^SetUp!$B$55,I45))</f>
        <v>0.91517690137619989</v>
      </c>
      <c r="M45" s="53">
        <f t="shared" si="4"/>
        <v>8.5761766164063893</v>
      </c>
      <c r="N45" s="53">
        <f>IF(SetUp!$B$62=0,X45,(B45-E45)*(1-(H45/SetUp!$B$66/SetUp!$B$56)))</f>
        <v>0</v>
      </c>
      <c r="O45" s="53">
        <f>K45*SetUp!$B$65</f>
        <v>0.66736767110223616</v>
      </c>
      <c r="P45" s="53">
        <f>MIN(SetUp!$B$54*L45^SetUp!$B$51,L45)</f>
        <v>0.62954118975355888</v>
      </c>
      <c r="Q45" s="53">
        <f t="shared" si="5"/>
        <v>71.636814360340395</v>
      </c>
      <c r="R45" s="53">
        <f>IF((H45+N45-O45)&gt;SetUp!$B$56,T44+H45+N45-O45-SetUp!$B$56,T44)</f>
        <v>0</v>
      </c>
      <c r="S45" s="53">
        <f>R45*SetUp!$B$65</f>
        <v>0</v>
      </c>
      <c r="T45" s="53">
        <f>IF((R45-S45)&lt;SetUp!$B$53,R45-S45,SetUp!$B$53)</f>
        <v>0</v>
      </c>
      <c r="U45" s="53">
        <f t="shared" si="6"/>
        <v>8.5761766164063893</v>
      </c>
      <c r="V45" s="53">
        <f>(L45-P45)/1000*SetUp!$B$13*1000000/SetUp!$B$48</f>
        <v>11.624031324531853</v>
      </c>
      <c r="W45" s="53">
        <f t="shared" si="18"/>
        <v>-1.4654943925052066E-14</v>
      </c>
      <c r="X45" s="53">
        <f>MAX((SetUp!$B$56*(1-($H45/SetUp!$B$56)^2)*TANH(($B45-$D45)/SetUp!$B$56))/(1+$H45/SetUp!$B$56*TANH(($B45-$D45)/SetUp!$B$56)),0)</f>
        <v>0</v>
      </c>
      <c r="AK45" s="61">
        <v>14</v>
      </c>
      <c r="AL45" s="62">
        <f t="shared" si="23"/>
        <v>13.286999999999999</v>
      </c>
      <c r="AM45" s="62">
        <f t="shared" si="24"/>
        <v>2.3005368473349037</v>
      </c>
      <c r="AN45" s="63">
        <f t="shared" si="25"/>
        <v>-0.82685806823700581</v>
      </c>
      <c r="AP45" s="60">
        <v>31090</v>
      </c>
      <c r="AQ45" s="51">
        <v>2</v>
      </c>
      <c r="AR45" s="51">
        <v>43</v>
      </c>
      <c r="AS45" s="62">
        <f t="shared" si="8"/>
        <v>9.14</v>
      </c>
      <c r="AT45" s="62">
        <f t="shared" si="9"/>
        <v>11.624031324531853</v>
      </c>
      <c r="AU45" s="51" t="str">
        <f>IF(OR($AP45&lt;SetUp!$B$97,$AP45&gt;SetUp!$B$98),"Não","Sim")</f>
        <v>Sim</v>
      </c>
      <c r="AV45" s="64">
        <f t="shared" si="10"/>
        <v>3.0232432915661951</v>
      </c>
      <c r="AW45" s="64">
        <f t="shared" si="11"/>
        <v>3.4094033678243254</v>
      </c>
      <c r="AX45" s="64">
        <f t="shared" si="12"/>
        <v>0.96094619573383144</v>
      </c>
      <c r="AY45" s="64">
        <f t="shared" si="13"/>
        <v>1.065356771631758</v>
      </c>
      <c r="AZ45" s="64">
        <f t="shared" si="14"/>
        <v>2.4840313245318519</v>
      </c>
      <c r="BA45" s="64">
        <f t="shared" si="15"/>
        <v>0.38616007625813031</v>
      </c>
      <c r="BB45" s="64">
        <f t="shared" si="16"/>
        <v>0.10441057589792657</v>
      </c>
    </row>
    <row r="46" spans="1:54" x14ac:dyDescent="0.3">
      <c r="A46" s="60">
        <v>31091</v>
      </c>
      <c r="B46" s="53">
        <v>11.176</v>
      </c>
      <c r="C46" s="53">
        <v>9.14</v>
      </c>
      <c r="D46" s="53">
        <v>4.5679999999999996</v>
      </c>
      <c r="E46" s="53">
        <f t="shared" si="0"/>
        <v>4.5679999999999996</v>
      </c>
      <c r="F46" s="53">
        <f t="shared" si="1"/>
        <v>0</v>
      </c>
      <c r="G46" s="53">
        <f t="shared" si="2"/>
        <v>1.1671583243004973</v>
      </c>
      <c r="H46" s="53">
        <f>IF(Q45&gt;SetUp!$B$56,SetUp!$B$56,Q45)</f>
        <v>71.636814360340395</v>
      </c>
      <c r="I46" s="53">
        <f t="shared" si="17"/>
        <v>10.404542807549962</v>
      </c>
      <c r="J46" s="53">
        <f>MIN(F46,H46,(1-EXP(-SetUp!$B$52*H46/SetUp!$B$56))*F46)</f>
        <v>0</v>
      </c>
      <c r="K46" s="53">
        <f t="shared" si="3"/>
        <v>71.636814360340395</v>
      </c>
      <c r="L46" s="53">
        <f>IF(I46&lt;=0,0,MIN(SetUp!$B$50*I46^SetUp!$B$55,I46))</f>
        <v>1.0665874515394245</v>
      </c>
      <c r="M46" s="53">
        <f t="shared" si="4"/>
        <v>9.3379553560105375</v>
      </c>
      <c r="N46" s="53">
        <f>IF(SetUp!$B$62=0,X46,(B46-E46)*(1-(H46/SetUp!$B$66/SetUp!$B$56)))</f>
        <v>5.4408416756995033</v>
      </c>
      <c r="O46" s="53">
        <f>K46*SetUp!$B$65</f>
        <v>0.6612078668430752</v>
      </c>
      <c r="P46" s="53">
        <f>MIN(SetUp!$B$54*L46^SetUp!$B$51,L46)</f>
        <v>0.73478744841612909</v>
      </c>
      <c r="Q46" s="53">
        <f t="shared" si="5"/>
        <v>76.416448169196826</v>
      </c>
      <c r="R46" s="53">
        <f>IF((H46+N46-O46)&gt;SetUp!$B$56,T45+H46+N46-O46-SetUp!$B$56,T45)</f>
        <v>0</v>
      </c>
      <c r="S46" s="53">
        <f>R46*SetUp!$B$65</f>
        <v>0</v>
      </c>
      <c r="T46" s="53">
        <f>IF((R46-S46)&lt;SetUp!$B$53,R46-S46,SetUp!$B$53)</f>
        <v>0</v>
      </c>
      <c r="U46" s="53">
        <f t="shared" si="6"/>
        <v>9.3379553560105375</v>
      </c>
      <c r="V46" s="53">
        <f>(L46-P46)/1000*SetUp!$B$13*1000000/SetUp!$B$48</f>
        <v>13.502701072897764</v>
      </c>
      <c r="W46" s="53">
        <f t="shared" si="18"/>
        <v>5.1070259132757201E-15</v>
      </c>
      <c r="X46" s="53">
        <f>MAX((SetUp!$B$56*(1-($H46/SetUp!$B$56)^2)*TANH(($B46-$D46)/SetUp!$B$56))/(1+$H46/SetUp!$B$56*TANH(($B46-$D46)/SetUp!$B$56)),0)</f>
        <v>5.4408416756995033</v>
      </c>
      <c r="AK46" s="61">
        <v>15</v>
      </c>
      <c r="AL46" s="62">
        <f t="shared" si="23"/>
        <v>9.7904999999999998</v>
      </c>
      <c r="AM46" s="62">
        <f t="shared" si="24"/>
        <v>2.5004654426445909</v>
      </c>
      <c r="AN46" s="63">
        <f t="shared" si="25"/>
        <v>-0.74460288620146142</v>
      </c>
      <c r="AP46" s="60">
        <v>31091</v>
      </c>
      <c r="AQ46" s="51">
        <v>2</v>
      </c>
      <c r="AR46" s="51">
        <v>44</v>
      </c>
      <c r="AS46" s="62">
        <f t="shared" si="8"/>
        <v>9.14</v>
      </c>
      <c r="AT46" s="62">
        <f t="shared" si="9"/>
        <v>13.502701072897764</v>
      </c>
      <c r="AU46" s="51" t="str">
        <f>IF(OR($AP46&lt;SetUp!$B$97,$AP46&gt;SetUp!$B$98),"Não","Sim")</f>
        <v>Sim</v>
      </c>
      <c r="AV46" s="64">
        <f t="shared" si="10"/>
        <v>3.0232432915661951</v>
      </c>
      <c r="AW46" s="64">
        <f t="shared" si="11"/>
        <v>3.6746021652551399</v>
      </c>
      <c r="AX46" s="64">
        <f t="shared" si="12"/>
        <v>0.96094619573383144</v>
      </c>
      <c r="AY46" s="64">
        <f t="shared" si="13"/>
        <v>1.130420653214832</v>
      </c>
      <c r="AZ46" s="64">
        <f t="shared" si="14"/>
        <v>4.3627010728977638</v>
      </c>
      <c r="BA46" s="64">
        <f t="shared" si="15"/>
        <v>0.65135887368894485</v>
      </c>
      <c r="BB46" s="64">
        <f t="shared" si="16"/>
        <v>0.16947445748100054</v>
      </c>
    </row>
    <row r="47" spans="1:54" x14ac:dyDescent="0.3">
      <c r="A47" s="60">
        <v>31092</v>
      </c>
      <c r="B47" s="53">
        <v>3.1779999999999999</v>
      </c>
      <c r="C47" s="53">
        <v>9.14</v>
      </c>
      <c r="D47" s="53">
        <v>4.5679999999999996</v>
      </c>
      <c r="E47" s="53">
        <f t="shared" si="0"/>
        <v>3.1779999999999999</v>
      </c>
      <c r="F47" s="53">
        <f t="shared" si="1"/>
        <v>1.3899999999999997</v>
      </c>
      <c r="G47" s="53">
        <f t="shared" si="2"/>
        <v>0</v>
      </c>
      <c r="H47" s="53">
        <f>IF(Q46&gt;SetUp!$B$56,SetUp!$B$56,Q46)</f>
        <v>76.416448169196826</v>
      </c>
      <c r="I47" s="53">
        <f t="shared" si="17"/>
        <v>10.030620638800471</v>
      </c>
      <c r="J47" s="53">
        <f>MIN(F47,H47,(1-EXP(-SetUp!$B$52*H47/SetUp!$B$56))*F47)</f>
        <v>1.3714634293955303</v>
      </c>
      <c r="K47" s="53">
        <f t="shared" si="3"/>
        <v>75.044984739801293</v>
      </c>
      <c r="L47" s="53">
        <f>IF(I47&lt;=0,0,MIN(SetUp!$B$50*I47^SetUp!$B$55,I47))</f>
        <v>1.0034701932789554</v>
      </c>
      <c r="M47" s="53">
        <f t="shared" si="4"/>
        <v>9.0271504455215155</v>
      </c>
      <c r="N47" s="53">
        <f>IF(SetUp!$B$62=0,X47,(B47-E47)*(1-(H47/SetUp!$B$66/SetUp!$B$56)))</f>
        <v>0</v>
      </c>
      <c r="O47" s="53">
        <f>K47*SetUp!$B$65</f>
        <v>0.69266528278993345</v>
      </c>
      <c r="P47" s="53">
        <f>MIN(SetUp!$B$54*L47^SetUp!$B$51,L47)</f>
        <v>0.6908953803383191</v>
      </c>
      <c r="Q47" s="53">
        <f t="shared" si="5"/>
        <v>74.352319457011362</v>
      </c>
      <c r="R47" s="53">
        <f>IF((H47+N47-O47)&gt;SetUp!$B$56,T46+H47+N47-O47-SetUp!$B$56,T46)</f>
        <v>0</v>
      </c>
      <c r="S47" s="53">
        <f>R47*SetUp!$B$65</f>
        <v>0</v>
      </c>
      <c r="T47" s="53">
        <f>IF((R47-S47)&lt;SetUp!$B$53,R47-S47,SetUp!$B$53)</f>
        <v>0</v>
      </c>
      <c r="U47" s="53">
        <f t="shared" si="6"/>
        <v>9.0271504455215155</v>
      </c>
      <c r="V47" s="53">
        <f>(L47-P47)/1000*SetUp!$B$13*1000000/SetUp!$B$48</f>
        <v>12.720326167344822</v>
      </c>
      <c r="W47" s="53">
        <f t="shared" si="18"/>
        <v>-2.6645352591003757E-15</v>
      </c>
      <c r="X47" s="53">
        <f>MAX((SetUp!$B$56*(1-($H47/SetUp!$B$56)^2)*TANH(($B47-$D47)/SetUp!$B$56))/(1+$H47/SetUp!$B$56*TANH(($B47-$D47)/SetUp!$B$56)),0)</f>
        <v>0</v>
      </c>
      <c r="AK47" s="61">
        <v>16</v>
      </c>
      <c r="AL47" s="62">
        <f t="shared" si="23"/>
        <v>8.7720000000000002</v>
      </c>
      <c r="AM47" s="62">
        <f t="shared" si="24"/>
        <v>2.5832334003791337</v>
      </c>
      <c r="AN47" s="63">
        <f t="shared" si="25"/>
        <v>-0.70551374824679269</v>
      </c>
      <c r="AP47" s="60">
        <v>31092</v>
      </c>
      <c r="AQ47" s="51">
        <v>2</v>
      </c>
      <c r="AR47" s="51">
        <v>45</v>
      </c>
      <c r="AS47" s="62">
        <f t="shared" si="8"/>
        <v>9.14</v>
      </c>
      <c r="AT47" s="62">
        <f t="shared" si="9"/>
        <v>12.720326167344822</v>
      </c>
      <c r="AU47" s="51" t="str">
        <f>IF(OR($AP47&lt;SetUp!$B$97,$AP47&gt;SetUp!$B$98),"Não","Sim")</f>
        <v>Sim</v>
      </c>
      <c r="AV47" s="64">
        <f t="shared" si="10"/>
        <v>3.0232432915661951</v>
      </c>
      <c r="AW47" s="64">
        <f t="shared" si="11"/>
        <v>3.566556626123413</v>
      </c>
      <c r="AX47" s="64">
        <f t="shared" si="12"/>
        <v>0.96094619573383144</v>
      </c>
      <c r="AY47" s="64">
        <f t="shared" si="13"/>
        <v>1.1044982473864462</v>
      </c>
      <c r="AZ47" s="64">
        <f t="shared" si="14"/>
        <v>3.5803261673448219</v>
      </c>
      <c r="BA47" s="64">
        <f t="shared" si="15"/>
        <v>0.54331333455721786</v>
      </c>
      <c r="BB47" s="64">
        <f t="shared" si="16"/>
        <v>0.14355205165261475</v>
      </c>
    </row>
    <row r="48" spans="1:54" x14ac:dyDescent="0.3">
      <c r="A48" s="60">
        <v>31093</v>
      </c>
      <c r="B48" s="53">
        <v>20.849</v>
      </c>
      <c r="C48" s="53">
        <v>9.7910000000000004</v>
      </c>
      <c r="D48" s="53">
        <v>4.5679999999999996</v>
      </c>
      <c r="E48" s="53">
        <f t="shared" si="0"/>
        <v>4.5679999999999996</v>
      </c>
      <c r="F48" s="53">
        <f t="shared" si="1"/>
        <v>0</v>
      </c>
      <c r="G48" s="53">
        <f t="shared" si="2"/>
        <v>3.4066644001208743</v>
      </c>
      <c r="H48" s="53">
        <f>IF(Q47&gt;SetUp!$B$56,SetUp!$B$56,Q47)</f>
        <v>74.352319457011362</v>
      </c>
      <c r="I48" s="53">
        <f t="shared" si="17"/>
        <v>13.120086827192461</v>
      </c>
      <c r="J48" s="53">
        <f>MIN(F48,H48,(1-EXP(-SetUp!$B$52*H48/SetUp!$B$56))*F48)</f>
        <v>0</v>
      </c>
      <c r="K48" s="53">
        <f t="shared" si="3"/>
        <v>74.352319457011362</v>
      </c>
      <c r="L48" s="53">
        <f>IF(I48&lt;=0,0,MIN(SetUp!$B$50*I48^SetUp!$B$55,I48))</f>
        <v>1.5698300910526084</v>
      </c>
      <c r="M48" s="53">
        <f t="shared" si="4"/>
        <v>11.550256736139852</v>
      </c>
      <c r="N48" s="53">
        <f>IF(SetUp!$B$62=0,X48,(B48-E48)*(1-(H48/SetUp!$B$66/SetUp!$B$56)))</f>
        <v>12.874335599879124</v>
      </c>
      <c r="O48" s="53">
        <f>K48*SetUp!$B$65</f>
        <v>0.68627198155007063</v>
      </c>
      <c r="P48" s="53">
        <f>MIN(SetUp!$B$54*L48^SetUp!$B$51,L48)</f>
        <v>1.085548229475447</v>
      </c>
      <c r="Q48" s="53">
        <f t="shared" si="5"/>
        <v>86.540383075340415</v>
      </c>
      <c r="R48" s="53">
        <f>IF((H48+N48-O48)&gt;SetUp!$B$56,T47+H48+N48-O48-SetUp!$B$56,T47)</f>
        <v>0</v>
      </c>
      <c r="S48" s="53">
        <f>R48*SetUp!$B$65</f>
        <v>0</v>
      </c>
      <c r="T48" s="53">
        <f>IF((R48-S48)&lt;SetUp!$B$53,R48-S48,SetUp!$B$53)</f>
        <v>0</v>
      </c>
      <c r="U48" s="53">
        <f t="shared" si="6"/>
        <v>11.550256736139852</v>
      </c>
      <c r="V48" s="53">
        <f>(L48-P48)/1000*SetUp!$B$13*1000000/SetUp!$B$48</f>
        <v>19.707996233722032</v>
      </c>
      <c r="W48" s="53">
        <f t="shared" si="18"/>
        <v>3.3306690738754696E-15</v>
      </c>
      <c r="X48" s="53">
        <f>MAX((SetUp!$B$56*(1-($H48/SetUp!$B$56)^2)*TANH(($B48-$D48)/SetUp!$B$56))/(1+$H48/SetUp!$B$56*TANH(($B48-$D48)/SetUp!$B$56)),0)</f>
        <v>12.874335599879124</v>
      </c>
      <c r="AK48" s="61">
        <v>17</v>
      </c>
      <c r="AL48" s="62">
        <f t="shared" si="23"/>
        <v>9.2789999999999999</v>
      </c>
      <c r="AM48" s="62">
        <f t="shared" si="24"/>
        <v>2.7113283665558852</v>
      </c>
      <c r="AN48" s="63">
        <f t="shared" si="25"/>
        <v>-0.70779950786120427</v>
      </c>
      <c r="AP48" s="60">
        <v>31093</v>
      </c>
      <c r="AQ48" s="51">
        <v>2</v>
      </c>
      <c r="AR48" s="51">
        <v>46</v>
      </c>
      <c r="AS48" s="62">
        <f t="shared" si="8"/>
        <v>9.7910000000000004</v>
      </c>
      <c r="AT48" s="62">
        <f t="shared" si="9"/>
        <v>19.707996233722032</v>
      </c>
      <c r="AU48" s="51" t="str">
        <f>IF(OR($AP48&lt;SetUp!$B$97,$AP48&gt;SetUp!$B$98),"Não","Sim")</f>
        <v>Sim</v>
      </c>
      <c r="AV48" s="64">
        <f t="shared" si="10"/>
        <v>3.1290573660449246</v>
      </c>
      <c r="AW48" s="64">
        <f t="shared" si="11"/>
        <v>4.4393689003868593</v>
      </c>
      <c r="AX48" s="64">
        <f t="shared" si="12"/>
        <v>0.99082705056747888</v>
      </c>
      <c r="AY48" s="64">
        <f t="shared" si="13"/>
        <v>1.2946424706074435</v>
      </c>
      <c r="AZ48" s="64">
        <f t="shared" si="14"/>
        <v>9.9169962337220312</v>
      </c>
      <c r="BA48" s="64">
        <f t="shared" si="15"/>
        <v>1.3103115343419347</v>
      </c>
      <c r="BB48" s="64">
        <f t="shared" si="16"/>
        <v>0.30381542003996465</v>
      </c>
    </row>
    <row r="49" spans="1:54" x14ac:dyDescent="0.3">
      <c r="A49" s="60">
        <v>31094</v>
      </c>
      <c r="B49" s="53">
        <v>4.5529999999999999</v>
      </c>
      <c r="C49" s="53">
        <v>13.664</v>
      </c>
      <c r="D49" s="53">
        <v>4.5679999999999996</v>
      </c>
      <c r="E49" s="53">
        <f t="shared" si="0"/>
        <v>4.5529999999999999</v>
      </c>
      <c r="F49" s="53">
        <f t="shared" si="1"/>
        <v>1.499999999999968E-2</v>
      </c>
      <c r="G49" s="53">
        <f t="shared" si="2"/>
        <v>0</v>
      </c>
      <c r="H49" s="53">
        <f>IF(Q48&gt;SetUp!$B$56,SetUp!$B$56,Q48)</f>
        <v>86.540383075340415</v>
      </c>
      <c r="I49" s="53">
        <f t="shared" si="17"/>
        <v>12.348887148916122</v>
      </c>
      <c r="J49" s="53">
        <f>MIN(F49,H49,(1-EXP(-SetUp!$B$52*H49/SetUp!$B$56))*F49)</f>
        <v>1.4887098212831492E-2</v>
      </c>
      <c r="K49" s="53">
        <f t="shared" si="3"/>
        <v>86.525495977127591</v>
      </c>
      <c r="L49" s="53">
        <f>IF(I49&lt;=0,0,MIN(SetUp!$B$50*I49^SetUp!$B$55,I49))</f>
        <v>1.4190722384788972</v>
      </c>
      <c r="M49" s="53">
        <f t="shared" si="4"/>
        <v>10.929814910437225</v>
      </c>
      <c r="N49" s="53">
        <f>IF(SetUp!$B$62=0,X49,(B49-E49)*(1-(H49/SetUp!$B$66/SetUp!$B$56)))</f>
        <v>0</v>
      </c>
      <c r="O49" s="53">
        <f>K49*SetUp!$B$65</f>
        <v>0.79863041277626923</v>
      </c>
      <c r="P49" s="53">
        <f>MIN(SetUp!$B$54*L49^SetUp!$B$51,L49)</f>
        <v>0.98033580460682468</v>
      </c>
      <c r="Q49" s="53">
        <f t="shared" si="5"/>
        <v>85.726865564351328</v>
      </c>
      <c r="R49" s="53">
        <f>IF((H49+N49-O49)&gt;SetUp!$B$56,T48+H49+N49-O49-SetUp!$B$56,T48)</f>
        <v>0</v>
      </c>
      <c r="S49" s="53">
        <f>R49*SetUp!$B$65</f>
        <v>0</v>
      </c>
      <c r="T49" s="53">
        <f>IF((R49-S49)&lt;SetUp!$B$53,R49-S49,SetUp!$B$53)</f>
        <v>0</v>
      </c>
      <c r="U49" s="53">
        <f t="shared" si="6"/>
        <v>10.929814910437225</v>
      </c>
      <c r="V49" s="53">
        <f>(L49-P49)/1000*SetUp!$B$13*1000000/SetUp!$B$48</f>
        <v>17.85451133393267</v>
      </c>
      <c r="W49" s="53">
        <f t="shared" si="18"/>
        <v>1.9761969838327786E-14</v>
      </c>
      <c r="X49" s="53">
        <f>MAX((SetUp!$B$56*(1-($H49/SetUp!$B$56)^2)*TANH(($B49-$D49)/SetUp!$B$56))/(1+$H49/SetUp!$B$56*TANH(($B49-$D49)/SetUp!$B$56)),0)</f>
        <v>0</v>
      </c>
      <c r="AK49" s="61">
        <v>18</v>
      </c>
      <c r="AL49" s="62">
        <f t="shared" si="23"/>
        <v>13.002000000000001</v>
      </c>
      <c r="AM49" s="62">
        <f t="shared" si="24"/>
        <v>3.2068700086674093</v>
      </c>
      <c r="AN49" s="63">
        <f t="shared" si="25"/>
        <v>-0.753355636927595</v>
      </c>
      <c r="AP49" s="60">
        <v>31094</v>
      </c>
      <c r="AQ49" s="51">
        <v>2</v>
      </c>
      <c r="AR49" s="51">
        <v>47</v>
      </c>
      <c r="AS49" s="62">
        <f t="shared" si="8"/>
        <v>13.664</v>
      </c>
      <c r="AT49" s="62">
        <f t="shared" si="9"/>
        <v>17.85451133393267</v>
      </c>
      <c r="AU49" s="51" t="str">
        <f>IF(OR($AP49&lt;SetUp!$B$97,$AP49&gt;SetUp!$B$98),"Não","Sim")</f>
        <v>Sim</v>
      </c>
      <c r="AV49" s="64">
        <f t="shared" si="10"/>
        <v>3.696484816687335</v>
      </c>
      <c r="AW49" s="64">
        <f t="shared" si="11"/>
        <v>4.2254598961453498</v>
      </c>
      <c r="AX49" s="64">
        <f t="shared" si="12"/>
        <v>1.1355778533449299</v>
      </c>
      <c r="AY49" s="64">
        <f t="shared" si="13"/>
        <v>1.251747968341137</v>
      </c>
      <c r="AZ49" s="64">
        <f t="shared" si="14"/>
        <v>4.1905113339326707</v>
      </c>
      <c r="BA49" s="64">
        <f t="shared" si="15"/>
        <v>0.52897507945801481</v>
      </c>
      <c r="BB49" s="64">
        <f t="shared" si="16"/>
        <v>0.11617011499620711</v>
      </c>
    </row>
    <row r="50" spans="1:54" x14ac:dyDescent="0.3">
      <c r="A50" s="60">
        <v>31095</v>
      </c>
      <c r="B50" s="53">
        <v>10.928000000000001</v>
      </c>
      <c r="C50" s="53">
        <v>10.459</v>
      </c>
      <c r="D50" s="53">
        <v>4.5679999999999996</v>
      </c>
      <c r="E50" s="53">
        <f t="shared" si="0"/>
        <v>4.5679999999999996</v>
      </c>
      <c r="F50" s="53">
        <f t="shared" si="1"/>
        <v>0</v>
      </c>
      <c r="G50" s="53">
        <f t="shared" si="2"/>
        <v>1.5772101063124646</v>
      </c>
      <c r="H50" s="53">
        <f>IF(Q49&gt;SetUp!$B$56,SetUp!$B$56,Q49)</f>
        <v>85.726865564351328</v>
      </c>
      <c r="I50" s="53">
        <f t="shared" si="17"/>
        <v>13.29828407003234</v>
      </c>
      <c r="J50" s="53">
        <f>MIN(F50,H50,(1-EXP(-SetUp!$B$52*H50/SetUp!$B$56))*F50)</f>
        <v>0</v>
      </c>
      <c r="K50" s="53">
        <f t="shared" si="3"/>
        <v>85.726865564351328</v>
      </c>
      <c r="L50" s="53">
        <f>IF(I50&lt;=0,0,MIN(SetUp!$B$50*I50^SetUp!$B$55,I50))</f>
        <v>1.6055264968856369</v>
      </c>
      <c r="M50" s="53">
        <f t="shared" si="4"/>
        <v>11.692757573146704</v>
      </c>
      <c r="N50" s="53">
        <f>IF(SetUp!$B$62=0,X50,(B50-E50)*(1-(H50/SetUp!$B$66/SetUp!$B$56)))</f>
        <v>4.7827898936875366</v>
      </c>
      <c r="O50" s="53">
        <f>K50*SetUp!$B$65</f>
        <v>0.79125905328264912</v>
      </c>
      <c r="P50" s="53">
        <f>MIN(SetUp!$B$54*L50^SetUp!$B$51,L50)</f>
        <v>1.1104751516711262</v>
      </c>
      <c r="Q50" s="53">
        <f t="shared" si="5"/>
        <v>89.71839640475622</v>
      </c>
      <c r="R50" s="53">
        <f>IF((H50+N50-O50)&gt;SetUp!$B$56,T49+H50+N50-O50-SetUp!$B$56,T49)</f>
        <v>0</v>
      </c>
      <c r="S50" s="53">
        <f>R50*SetUp!$B$65</f>
        <v>0</v>
      </c>
      <c r="T50" s="53">
        <f>IF((R50-S50)&lt;SetUp!$B$53,R50-S50,SetUp!$B$53)</f>
        <v>0</v>
      </c>
      <c r="U50" s="53">
        <f t="shared" si="6"/>
        <v>11.692757573146704</v>
      </c>
      <c r="V50" s="53">
        <f>(L50-P50)/1000*SetUp!$B$13*1000000/SetUp!$B$48</f>
        <v>20.146263614360226</v>
      </c>
      <c r="W50" s="53">
        <f t="shared" si="18"/>
        <v>9.7699626167013776E-15</v>
      </c>
      <c r="X50" s="53">
        <f>MAX((SetUp!$B$56*(1-($H50/SetUp!$B$56)^2)*TANH(($B50-$D50)/SetUp!$B$56))/(1+$H50/SetUp!$B$56*TANH(($B50-$D50)/SetUp!$B$56)),0)</f>
        <v>4.7827898936875366</v>
      </c>
      <c r="AK50" s="61">
        <v>19</v>
      </c>
      <c r="AL50" s="62">
        <f t="shared" si="23"/>
        <v>15.292999999999999</v>
      </c>
      <c r="AM50" s="62">
        <f t="shared" si="24"/>
        <v>3.6688559009596791</v>
      </c>
      <c r="AN50" s="63">
        <f t="shared" si="25"/>
        <v>-0.76009573654876872</v>
      </c>
      <c r="AP50" s="60">
        <v>31095</v>
      </c>
      <c r="AQ50" s="51">
        <v>2</v>
      </c>
      <c r="AR50" s="51">
        <v>48</v>
      </c>
      <c r="AS50" s="62">
        <f t="shared" si="8"/>
        <v>10.459</v>
      </c>
      <c r="AT50" s="62">
        <f t="shared" si="9"/>
        <v>20.146263614360226</v>
      </c>
      <c r="AU50" s="51" t="str">
        <f>IF(OR($AP50&lt;SetUp!$B$97,$AP50&gt;SetUp!$B$98),"Não","Sim")</f>
        <v>Sim</v>
      </c>
      <c r="AV50" s="64">
        <f t="shared" si="10"/>
        <v>3.2340377239605602</v>
      </c>
      <c r="AW50" s="64">
        <f t="shared" si="11"/>
        <v>4.4884589353541182</v>
      </c>
      <c r="AX50" s="64">
        <f t="shared" si="12"/>
        <v>1.0194901629975077</v>
      </c>
      <c r="AY50" s="64">
        <f t="shared" si="13"/>
        <v>1.3041945124061152</v>
      </c>
      <c r="AZ50" s="64">
        <f t="shared" si="14"/>
        <v>9.6872636143602264</v>
      </c>
      <c r="BA50" s="64">
        <f t="shared" si="15"/>
        <v>1.254421211393558</v>
      </c>
      <c r="BB50" s="64">
        <f t="shared" si="16"/>
        <v>0.28470434940860745</v>
      </c>
    </row>
    <row r="51" spans="1:54" x14ac:dyDescent="0.3">
      <c r="A51" s="60">
        <v>31096</v>
      </c>
      <c r="B51" s="53">
        <v>24.045000000000002</v>
      </c>
      <c r="C51" s="53">
        <v>9.7910000000000004</v>
      </c>
      <c r="D51" s="53">
        <v>4.5679999999999996</v>
      </c>
      <c r="E51" s="53">
        <f t="shared" si="0"/>
        <v>4.5679999999999996</v>
      </c>
      <c r="F51" s="53">
        <f t="shared" si="1"/>
        <v>0</v>
      </c>
      <c r="G51" s="53">
        <f t="shared" si="2"/>
        <v>5.8210123303679069</v>
      </c>
      <c r="H51" s="53">
        <f>IF(Q50&gt;SetUp!$B$56,SetUp!$B$56,Q50)</f>
        <v>89.71839640475622</v>
      </c>
      <c r="I51" s="53">
        <f t="shared" si="17"/>
        <v>18.341870790371082</v>
      </c>
      <c r="J51" s="53">
        <f>MIN(F51,H51,(1-EXP(-SetUp!$B$52*H51/SetUp!$B$56))*F51)</f>
        <v>0</v>
      </c>
      <c r="K51" s="53">
        <f t="shared" si="3"/>
        <v>89.71839640475622</v>
      </c>
      <c r="L51" s="53">
        <f>IF(I51&lt;=0,0,MIN(SetUp!$B$50*I51^SetUp!$B$55,I51))</f>
        <v>2.7438741221260528</v>
      </c>
      <c r="M51" s="53">
        <f t="shared" si="4"/>
        <v>15.597996668245029</v>
      </c>
      <c r="N51" s="53">
        <f>IF(SetUp!$B$62=0,X51,(B51-E51)*(1-(H51/SetUp!$B$66/SetUp!$B$56)))</f>
        <v>13.655987669632097</v>
      </c>
      <c r="O51" s="53">
        <f>K51*SetUp!$B$65</f>
        <v>0.82810088685647143</v>
      </c>
      <c r="P51" s="53">
        <f>MIN(SetUp!$B$54*L51^SetUp!$B$51,L51)</f>
        <v>1.9077320138623188</v>
      </c>
      <c r="Q51" s="53">
        <f t="shared" si="5"/>
        <v>102.54628318753184</v>
      </c>
      <c r="R51" s="53">
        <f>IF((H51+N51-O51)&gt;SetUp!$B$56,T50+H51+N51-O51-SetUp!$B$56,T50)</f>
        <v>0</v>
      </c>
      <c r="S51" s="53">
        <f>R51*SetUp!$B$65</f>
        <v>0</v>
      </c>
      <c r="T51" s="53">
        <f>IF((R51-S51)&lt;SetUp!$B$53,R51-S51,SetUp!$B$53)</f>
        <v>0</v>
      </c>
      <c r="U51" s="53">
        <f t="shared" si="6"/>
        <v>15.597996668245029</v>
      </c>
      <c r="V51" s="53">
        <f>(L51-P51)/1000*SetUp!$B$13*1000000/SetUp!$B$48</f>
        <v>34.027054961034281</v>
      </c>
      <c r="W51" s="53">
        <f t="shared" si="18"/>
        <v>0</v>
      </c>
      <c r="X51" s="53">
        <f>MAX((SetUp!$B$56*(1-($H51/SetUp!$B$56)^2)*TANH(($B51-$D51)/SetUp!$B$56))/(1+$H51/SetUp!$B$56*TANH(($B51-$D51)/SetUp!$B$56)),0)</f>
        <v>13.655987669632097</v>
      </c>
      <c r="AK51" s="61">
        <v>20</v>
      </c>
      <c r="AL51" s="62">
        <f t="shared" si="23"/>
        <v>7.4009999999999998</v>
      </c>
      <c r="AM51" s="62">
        <f t="shared" si="24"/>
        <v>3.8349523964001997</v>
      </c>
      <c r="AN51" s="63">
        <f t="shared" si="25"/>
        <v>-0.48183321221453862</v>
      </c>
      <c r="AP51" s="60">
        <v>31096</v>
      </c>
      <c r="AQ51" s="51">
        <v>2</v>
      </c>
      <c r="AR51" s="51">
        <v>49</v>
      </c>
      <c r="AS51" s="62">
        <f t="shared" si="8"/>
        <v>9.7910000000000004</v>
      </c>
      <c r="AT51" s="62">
        <f t="shared" si="9"/>
        <v>34.027054961034281</v>
      </c>
      <c r="AU51" s="51" t="str">
        <f>IF(OR($AP51&lt;SetUp!$B$97,$AP51&gt;SetUp!$B$98),"Não","Sim")</f>
        <v>Sim</v>
      </c>
      <c r="AV51" s="64">
        <f t="shared" si="10"/>
        <v>3.1290573660449246</v>
      </c>
      <c r="AW51" s="64">
        <f t="shared" si="11"/>
        <v>5.8332713772834435</v>
      </c>
      <c r="AX51" s="64">
        <f t="shared" si="12"/>
        <v>0.99082705056747888</v>
      </c>
      <c r="AY51" s="64">
        <f t="shared" si="13"/>
        <v>1.5318243625686423</v>
      </c>
      <c r="AZ51" s="64">
        <f t="shared" si="14"/>
        <v>24.236054961034281</v>
      </c>
      <c r="BA51" s="64">
        <f t="shared" si="15"/>
        <v>2.7042140112385189</v>
      </c>
      <c r="BB51" s="64">
        <f t="shared" si="16"/>
        <v>0.54099731200116341</v>
      </c>
    </row>
    <row r="52" spans="1:54" x14ac:dyDescent="0.3">
      <c r="A52" s="60">
        <v>31097</v>
      </c>
      <c r="B52" s="53">
        <v>16.268999999999998</v>
      </c>
      <c r="C52" s="53">
        <v>12.923999999999999</v>
      </c>
      <c r="D52" s="53">
        <v>4.5679999999999996</v>
      </c>
      <c r="E52" s="53">
        <f t="shared" si="0"/>
        <v>4.5679999999999996</v>
      </c>
      <c r="F52" s="53">
        <f t="shared" si="1"/>
        <v>0</v>
      </c>
      <c r="G52" s="53">
        <f t="shared" si="2"/>
        <v>4.224728249272685</v>
      </c>
      <c r="H52" s="53">
        <f>IF(Q51&gt;SetUp!$B$56,SetUp!$B$56,Q51)</f>
        <v>102.54628318753184</v>
      </c>
      <c r="I52" s="53">
        <f t="shared" si="17"/>
        <v>20.769227211967198</v>
      </c>
      <c r="J52" s="53">
        <f>MIN(F52,H52,(1-EXP(-SetUp!$B$52*H52/SetUp!$B$56))*F52)</f>
        <v>0</v>
      </c>
      <c r="K52" s="53">
        <f t="shared" si="3"/>
        <v>102.54628318753184</v>
      </c>
      <c r="L52" s="53">
        <f>IF(I52&lt;=0,0,MIN(SetUp!$B$50*I52^SetUp!$B$55,I52))</f>
        <v>3.3754009118941948</v>
      </c>
      <c r="M52" s="53">
        <f t="shared" si="4"/>
        <v>17.393826300073002</v>
      </c>
      <c r="N52" s="53">
        <f>IF(SetUp!$B$62=0,X52,(B52-E52)*(1-(H52/SetUp!$B$66/SetUp!$B$56)))</f>
        <v>7.4762717507273138</v>
      </c>
      <c r="O52" s="53">
        <f>K52*SetUp!$B$65</f>
        <v>0.94650229444948275</v>
      </c>
      <c r="P52" s="53">
        <f>MIN(SetUp!$B$54*L52^SetUp!$B$51,L52)</f>
        <v>2.3515422371187684</v>
      </c>
      <c r="Q52" s="53">
        <f t="shared" si="5"/>
        <v>109.07605264380967</v>
      </c>
      <c r="R52" s="53">
        <f>IF((H52+N52-O52)&gt;SetUp!$B$56,T51+H52+N52-O52-SetUp!$B$56,T51)</f>
        <v>0</v>
      </c>
      <c r="S52" s="53">
        <f>R52*SetUp!$B$65</f>
        <v>0</v>
      </c>
      <c r="T52" s="53">
        <f>IF((R52-S52)&lt;SetUp!$B$53,R52-S52,SetUp!$B$53)</f>
        <v>0</v>
      </c>
      <c r="U52" s="53">
        <f t="shared" si="6"/>
        <v>17.393826300073002</v>
      </c>
      <c r="V52" s="53">
        <f>(L52-P52)/1000*SetUp!$B$13*1000000/SetUp!$B$48</f>
        <v>41.66623717977658</v>
      </c>
      <c r="W52" s="53">
        <f t="shared" si="18"/>
        <v>0</v>
      </c>
      <c r="X52" s="53">
        <f>MAX((SetUp!$B$56*(1-($H52/SetUp!$B$56)^2)*TANH(($B52-$D52)/SetUp!$B$56))/(1+$H52/SetUp!$B$56*TANH(($B52-$D52)/SetUp!$B$56)),0)</f>
        <v>7.4762717507273138</v>
      </c>
      <c r="AK52" s="61">
        <v>21</v>
      </c>
      <c r="AL52" s="62">
        <f t="shared" si="23"/>
        <v>6.0105000000000004</v>
      </c>
      <c r="AM52" s="62">
        <f t="shared" si="24"/>
        <v>3.8439295457296359</v>
      </c>
      <c r="AN52" s="63">
        <f t="shared" si="25"/>
        <v>-0.36046426325103809</v>
      </c>
      <c r="AP52" s="60">
        <v>31097</v>
      </c>
      <c r="AQ52" s="51">
        <v>2</v>
      </c>
      <c r="AR52" s="51">
        <v>50</v>
      </c>
      <c r="AS52" s="62">
        <f t="shared" si="8"/>
        <v>12.923999999999999</v>
      </c>
      <c r="AT52" s="62">
        <f t="shared" si="9"/>
        <v>41.66623717977658</v>
      </c>
      <c r="AU52" s="51" t="str">
        <f>IF(OR($AP52&lt;SetUp!$B$97,$AP52&gt;SetUp!$B$98),"Não","Sim")</f>
        <v>Sim</v>
      </c>
      <c r="AV52" s="64">
        <f t="shared" si="10"/>
        <v>3.5949965229468579</v>
      </c>
      <c r="AW52" s="64">
        <f t="shared" si="11"/>
        <v>6.4549389756818449</v>
      </c>
      <c r="AX52" s="64">
        <f t="shared" si="12"/>
        <v>1.1113969493456064</v>
      </c>
      <c r="AY52" s="64">
        <f t="shared" si="13"/>
        <v>1.6197842816944483</v>
      </c>
      <c r="AZ52" s="64">
        <f t="shared" si="14"/>
        <v>28.742237179776581</v>
      </c>
      <c r="BA52" s="64">
        <f t="shared" si="15"/>
        <v>2.859942452734987</v>
      </c>
      <c r="BB52" s="64">
        <f t="shared" si="16"/>
        <v>0.50838733234884192</v>
      </c>
    </row>
    <row r="53" spans="1:54" x14ac:dyDescent="0.3">
      <c r="A53" s="60">
        <v>31098</v>
      </c>
      <c r="B53" s="53">
        <v>10.016999999999999</v>
      </c>
      <c r="C53" s="53">
        <v>13.478</v>
      </c>
      <c r="D53" s="53">
        <v>4.5679999999999996</v>
      </c>
      <c r="E53" s="53">
        <f t="shared" si="0"/>
        <v>4.5679999999999996</v>
      </c>
      <c r="F53" s="53">
        <f t="shared" si="1"/>
        <v>0</v>
      </c>
      <c r="G53" s="53">
        <f t="shared" si="2"/>
        <v>2.1332782262508472</v>
      </c>
      <c r="H53" s="53">
        <f>IF(Q52&gt;SetUp!$B$56,SetUp!$B$56,Q52)</f>
        <v>109.07605264380967</v>
      </c>
      <c r="I53" s="53">
        <f t="shared" si="17"/>
        <v>20.533876599262435</v>
      </c>
      <c r="J53" s="53">
        <f>MIN(F53,H53,(1-EXP(-SetUp!$B$52*H53/SetUp!$B$56))*F53)</f>
        <v>0</v>
      </c>
      <c r="K53" s="53">
        <f t="shared" si="3"/>
        <v>109.07605264380967</v>
      </c>
      <c r="L53" s="53">
        <f>IF(I53&lt;=0,0,MIN(SetUp!$B$50*I53^SetUp!$B$55,I53))</f>
        <v>3.3118936351174111</v>
      </c>
      <c r="M53" s="53">
        <f t="shared" si="4"/>
        <v>17.221982964145024</v>
      </c>
      <c r="N53" s="53">
        <f>IF(SetUp!$B$62=0,X53,(B53-E53)*(1-(H53/SetUp!$B$66/SetUp!$B$56)))</f>
        <v>3.3157217737491527</v>
      </c>
      <c r="O53" s="53">
        <f>K53*SetUp!$B$65</f>
        <v>1.0067720729385832</v>
      </c>
      <c r="P53" s="53">
        <f>MIN(SetUp!$B$54*L53^SetUp!$B$51,L53)</f>
        <v>2.3068727439472321</v>
      </c>
      <c r="Q53" s="53">
        <f t="shared" si="5"/>
        <v>111.38500234462023</v>
      </c>
      <c r="R53" s="53">
        <f>IF((H53+N53-O53)&gt;SetUp!$B$56,T52+H53+N53-O53-SetUp!$B$56,T52)</f>
        <v>0</v>
      </c>
      <c r="S53" s="53">
        <f>R53*SetUp!$B$65</f>
        <v>0</v>
      </c>
      <c r="T53" s="53">
        <f>IF((R53-S53)&lt;SetUp!$B$53,R53-S53,SetUp!$B$53)</f>
        <v>0</v>
      </c>
      <c r="U53" s="53">
        <f t="shared" si="6"/>
        <v>17.221982964145024</v>
      </c>
      <c r="V53" s="53">
        <f>(L53-P53)/1000*SetUp!$B$13*1000000/SetUp!$B$48</f>
        <v>40.899627901587181</v>
      </c>
      <c r="W53" s="53">
        <f t="shared" si="18"/>
        <v>-1.9095836023552692E-14</v>
      </c>
      <c r="X53" s="53">
        <f>MAX((SetUp!$B$56*(1-($H53/SetUp!$B$56)^2)*TANH(($B53-$D53)/SetUp!$B$56))/(1+$H53/SetUp!$B$56*TANH(($B53-$D53)/SetUp!$B$56)),0)</f>
        <v>3.3157217737491527</v>
      </c>
      <c r="AK53" s="61">
        <v>22</v>
      </c>
      <c r="AL53" s="62">
        <f t="shared" si="23"/>
        <v>4.8955000000000002</v>
      </c>
      <c r="AM53" s="62">
        <f t="shared" si="24"/>
        <v>3.9942193619605253</v>
      </c>
      <c r="AN53" s="63">
        <f t="shared" si="25"/>
        <v>-0.18410389909906544</v>
      </c>
      <c r="AP53" s="60">
        <v>31098</v>
      </c>
      <c r="AQ53" s="51">
        <v>2</v>
      </c>
      <c r="AR53" s="51">
        <v>51</v>
      </c>
      <c r="AS53" s="62">
        <f t="shared" si="8"/>
        <v>13.478</v>
      </c>
      <c r="AT53" s="62">
        <f t="shared" si="9"/>
        <v>40.899627901587181</v>
      </c>
      <c r="AU53" s="51" t="str">
        <f>IF(OR($AP53&lt;SetUp!$B$97,$AP53&gt;SetUp!$B$98),"Não","Sim")</f>
        <v>Sim</v>
      </c>
      <c r="AV53" s="64">
        <f t="shared" si="10"/>
        <v>3.6712395726784162</v>
      </c>
      <c r="AW53" s="64">
        <f t="shared" si="11"/>
        <v>6.3952816905580621</v>
      </c>
      <c r="AX53" s="64">
        <f t="shared" si="12"/>
        <v>1.1296254520356834</v>
      </c>
      <c r="AY53" s="64">
        <f t="shared" si="13"/>
        <v>1.6117193568820969</v>
      </c>
      <c r="AZ53" s="64">
        <f t="shared" si="14"/>
        <v>27.421627901587179</v>
      </c>
      <c r="BA53" s="64">
        <f t="shared" si="15"/>
        <v>2.7240421178796459</v>
      </c>
      <c r="BB53" s="64">
        <f t="shared" si="16"/>
        <v>0.48209390484641346</v>
      </c>
    </row>
    <row r="54" spans="1:54" x14ac:dyDescent="0.3">
      <c r="A54" s="60">
        <v>31099</v>
      </c>
      <c r="B54" s="53">
        <v>4.2889999999999997</v>
      </c>
      <c r="C54" s="53">
        <v>15.189</v>
      </c>
      <c r="D54" s="53">
        <v>4.5679999999999996</v>
      </c>
      <c r="E54" s="53">
        <f t="shared" si="0"/>
        <v>4.2889999999999997</v>
      </c>
      <c r="F54" s="53">
        <f t="shared" si="1"/>
        <v>0.27899999999999991</v>
      </c>
      <c r="G54" s="53">
        <f t="shared" si="2"/>
        <v>0</v>
      </c>
      <c r="H54" s="53">
        <f>IF(Q53&gt;SetUp!$B$56,SetUp!$B$56,Q53)</f>
        <v>111.38500234462023</v>
      </c>
      <c r="I54" s="53">
        <f t="shared" si="17"/>
        <v>18.247496237124583</v>
      </c>
      <c r="J54" s="53">
        <f>MIN(F54,H54,(1-EXP(-SetUp!$B$52*H54/SetUp!$B$56))*F54)</f>
        <v>0.27848404008661165</v>
      </c>
      <c r="K54" s="53">
        <f t="shared" si="3"/>
        <v>111.10651830453362</v>
      </c>
      <c r="L54" s="53">
        <f>IF(I54&lt;=0,0,MIN(SetUp!$B$50*I54^SetUp!$B$55,I54))</f>
        <v>2.7203843779895602</v>
      </c>
      <c r="M54" s="53">
        <f t="shared" si="4"/>
        <v>15.527111859135022</v>
      </c>
      <c r="N54" s="53">
        <f>IF(SetUp!$B$62=0,X54,(B54-E54)*(1-(H54/SetUp!$B$66/SetUp!$B$56)))</f>
        <v>0</v>
      </c>
      <c r="O54" s="53">
        <f>K54*SetUp!$B$65</f>
        <v>1.0255132729795591</v>
      </c>
      <c r="P54" s="53">
        <f>MIN(SetUp!$B$54*L54^SetUp!$B$51,L54)</f>
        <v>1.8912422885369704</v>
      </c>
      <c r="Q54" s="53">
        <f t="shared" si="5"/>
        <v>110.08100503155407</v>
      </c>
      <c r="R54" s="53">
        <f>IF((H54+N54-O54)&gt;SetUp!$B$56,T53+H54+N54-O54-SetUp!$B$56,T53)</f>
        <v>0</v>
      </c>
      <c r="S54" s="53">
        <f>R54*SetUp!$B$65</f>
        <v>0</v>
      </c>
      <c r="T54" s="53">
        <f>IF((R54-S54)&lt;SetUp!$B$53,R54-S54,SetUp!$B$53)</f>
        <v>0</v>
      </c>
      <c r="U54" s="53">
        <f t="shared" si="6"/>
        <v>15.527111859135022</v>
      </c>
      <c r="V54" s="53">
        <f>(L54-P54)/1000*SetUp!$B$13*1000000/SetUp!$B$48</f>
        <v>33.74218708694805</v>
      </c>
      <c r="W54" s="53">
        <f t="shared" si="18"/>
        <v>4.4408920985006262E-15</v>
      </c>
      <c r="X54" s="53">
        <f>MAX((SetUp!$B$56*(1-($H54/SetUp!$B$56)^2)*TANH(($B54-$D54)/SetUp!$B$56))/(1+$H54/SetUp!$B$56*TANH(($B54-$D54)/SetUp!$B$56)),0)</f>
        <v>0</v>
      </c>
      <c r="AK54" s="61">
        <v>23</v>
      </c>
      <c r="AL54" s="62">
        <f t="shared" si="23"/>
        <v>4.7314999999999996</v>
      </c>
      <c r="AM54" s="62">
        <f t="shared" si="24"/>
        <v>4.2612761329049587</v>
      </c>
      <c r="AN54" s="63">
        <f t="shared" si="25"/>
        <v>-9.9381563372089393E-2</v>
      </c>
      <c r="AP54" s="60">
        <v>31099</v>
      </c>
      <c r="AQ54" s="51">
        <v>2</v>
      </c>
      <c r="AR54" s="51">
        <v>52</v>
      </c>
      <c r="AS54" s="62">
        <f t="shared" si="8"/>
        <v>15.189</v>
      </c>
      <c r="AT54" s="62">
        <f t="shared" si="9"/>
        <v>33.74218708694805</v>
      </c>
      <c r="AU54" s="51" t="str">
        <f>IF(OR($AP54&lt;SetUp!$B$97,$AP54&gt;SetUp!$B$98),"Não","Sim")</f>
        <v>Sim</v>
      </c>
      <c r="AV54" s="64">
        <f t="shared" si="10"/>
        <v>3.8973067623680842</v>
      </c>
      <c r="AW54" s="64">
        <f t="shared" si="11"/>
        <v>5.8088025518989754</v>
      </c>
      <c r="AX54" s="64">
        <f t="shared" si="12"/>
        <v>1.1815291821065035</v>
      </c>
      <c r="AY54" s="64">
        <f t="shared" si="13"/>
        <v>1.5281732290832533</v>
      </c>
      <c r="AZ54" s="64">
        <f t="shared" si="14"/>
        <v>18.55318708694805</v>
      </c>
      <c r="BA54" s="64">
        <f t="shared" si="15"/>
        <v>1.9114957895308913</v>
      </c>
      <c r="BB54" s="64">
        <f t="shared" si="16"/>
        <v>0.34664404697674978</v>
      </c>
    </row>
    <row r="55" spans="1:54" x14ac:dyDescent="0.3">
      <c r="A55" s="60">
        <v>31100</v>
      </c>
      <c r="B55" s="53">
        <v>14.843</v>
      </c>
      <c r="C55" s="53">
        <v>15.974</v>
      </c>
      <c r="D55" s="53">
        <v>4.5679999999999996</v>
      </c>
      <c r="E55" s="53">
        <f t="shared" si="0"/>
        <v>4.5679999999999996</v>
      </c>
      <c r="F55" s="53">
        <f t="shared" si="1"/>
        <v>0</v>
      </c>
      <c r="G55" s="53">
        <f t="shared" si="2"/>
        <v>4.2004292027295627</v>
      </c>
      <c r="H55" s="53">
        <f>IF(Q54&gt;SetUp!$B$56,SetUp!$B$56,Q54)</f>
        <v>110.08100503155407</v>
      </c>
      <c r="I55" s="53">
        <f t="shared" si="17"/>
        <v>20.743588846328208</v>
      </c>
      <c r="J55" s="53">
        <f>MIN(F55,H55,(1-EXP(-SetUp!$B$52*H55/SetUp!$B$56))*F55)</f>
        <v>0</v>
      </c>
      <c r="K55" s="53">
        <f t="shared" si="3"/>
        <v>110.08100503155407</v>
      </c>
      <c r="L55" s="53">
        <f>IF(I55&lt;=0,0,MIN(SetUp!$B$50*I55^SetUp!$B$55,I55))</f>
        <v>3.368459219777169</v>
      </c>
      <c r="M55" s="53">
        <f t="shared" si="4"/>
        <v>17.37512962655104</v>
      </c>
      <c r="N55" s="53">
        <f>IF(SetUp!$B$62=0,X55,(B55-E55)*(1-(H55/SetUp!$B$66/SetUp!$B$56)))</f>
        <v>6.0745707972704377</v>
      </c>
      <c r="O55" s="53">
        <f>K55*SetUp!$B$65</f>
        <v>1.0160477844636229</v>
      </c>
      <c r="P55" s="53">
        <f>MIN(SetUp!$B$54*L55^SetUp!$B$51,L55)</f>
        <v>2.3466592172274403</v>
      </c>
      <c r="Q55" s="53">
        <f t="shared" si="5"/>
        <v>115.13952804436089</v>
      </c>
      <c r="R55" s="53">
        <f>IF((H55+N55-O55)&gt;SetUp!$B$56,T54+H55+N55-O55-SetUp!$B$56,T54)</f>
        <v>0</v>
      </c>
      <c r="S55" s="53">
        <f>R55*SetUp!$B$65</f>
        <v>0</v>
      </c>
      <c r="T55" s="53">
        <f>IF((R55-S55)&lt;SetUp!$B$53,R55-S55,SetUp!$B$53)</f>
        <v>0</v>
      </c>
      <c r="U55" s="53">
        <f t="shared" si="6"/>
        <v>17.37512962655104</v>
      </c>
      <c r="V55" s="53">
        <f>(L55-P55)/1000*SetUp!$B$13*1000000/SetUp!$B$48</f>
        <v>41.582458893432367</v>
      </c>
      <c r="W55" s="53">
        <f t="shared" si="18"/>
        <v>5.773159728050814E-15</v>
      </c>
      <c r="X55" s="53">
        <f>MAX((SetUp!$B$56*(1-($H55/SetUp!$B$56)^2)*TANH(($B55-$D55)/SetUp!$B$56))/(1+$H55/SetUp!$B$56*TANH(($B55-$D55)/SetUp!$B$56)),0)</f>
        <v>6.0745707972704377</v>
      </c>
      <c r="AK55" s="61">
        <v>24</v>
      </c>
      <c r="AL55" s="62">
        <f t="shared" si="23"/>
        <v>4.8955000000000002</v>
      </c>
      <c r="AM55" s="62">
        <f t="shared" si="24"/>
        <v>5.0185136455086923</v>
      </c>
      <c r="AN55" s="63">
        <f t="shared" si="25"/>
        <v>2.5127902258950483E-2</v>
      </c>
      <c r="AP55" s="60">
        <v>31100</v>
      </c>
      <c r="AQ55" s="51">
        <v>2</v>
      </c>
      <c r="AR55" s="51">
        <v>53</v>
      </c>
      <c r="AS55" s="62">
        <f t="shared" si="8"/>
        <v>15.974</v>
      </c>
      <c r="AT55" s="62">
        <f t="shared" si="9"/>
        <v>41.582458893432367</v>
      </c>
      <c r="AU55" s="51" t="str">
        <f>IF(OR($AP55&lt;SetUp!$B$97,$AP55&gt;SetUp!$B$98),"Não","Sim")</f>
        <v>Sim</v>
      </c>
      <c r="AV55" s="64">
        <f t="shared" si="10"/>
        <v>3.9967486786136552</v>
      </c>
      <c r="AW55" s="64">
        <f t="shared" si="11"/>
        <v>6.4484462387021857</v>
      </c>
      <c r="AX55" s="64">
        <f t="shared" si="12"/>
        <v>1.2034136800964528</v>
      </c>
      <c r="AY55" s="64">
        <f t="shared" si="13"/>
        <v>1.6189101668683479</v>
      </c>
      <c r="AZ55" s="64">
        <f t="shared" si="14"/>
        <v>25.608458893432367</v>
      </c>
      <c r="BA55" s="64">
        <f t="shared" si="15"/>
        <v>2.4516975600885305</v>
      </c>
      <c r="BB55" s="64">
        <f t="shared" si="16"/>
        <v>0.4154964867718951</v>
      </c>
    </row>
    <row r="56" spans="1:54" x14ac:dyDescent="0.3">
      <c r="A56" s="60">
        <v>31101</v>
      </c>
      <c r="B56" s="53">
        <v>3.3380000000000001</v>
      </c>
      <c r="C56" s="53">
        <v>16.573</v>
      </c>
      <c r="D56" s="53">
        <v>4.5679999999999996</v>
      </c>
      <c r="E56" s="53">
        <f t="shared" si="0"/>
        <v>3.3380000000000001</v>
      </c>
      <c r="F56" s="53">
        <f t="shared" si="1"/>
        <v>1.2299999999999995</v>
      </c>
      <c r="G56" s="53">
        <f t="shared" si="2"/>
        <v>0</v>
      </c>
      <c r="H56" s="53">
        <f>IF(Q55&gt;SetUp!$B$56,SetUp!$B$56,Q55)</f>
        <v>115.13952804436089</v>
      </c>
      <c r="I56" s="53">
        <f t="shared" si="17"/>
        <v>18.426531664461052</v>
      </c>
      <c r="J56" s="53">
        <f>MIN(F56,H56,(1-EXP(-SetUp!$B$52*H56/SetUp!$B$56))*F56)</f>
        <v>1.2281600997342328</v>
      </c>
      <c r="K56" s="53">
        <f t="shared" si="3"/>
        <v>113.91136794462665</v>
      </c>
      <c r="L56" s="53">
        <f>IF(I56&lt;=0,0,MIN(SetUp!$B$50*I56^SetUp!$B$55,I56))</f>
        <v>2.7650148234251031</v>
      </c>
      <c r="M56" s="53">
        <f t="shared" si="4"/>
        <v>15.661516841035949</v>
      </c>
      <c r="N56" s="53">
        <f>IF(SetUp!$B$62=0,X56,(B56-E56)*(1-(H56/SetUp!$B$66/SetUp!$B$56)))</f>
        <v>0</v>
      </c>
      <c r="O56" s="53">
        <f>K56*SetUp!$B$65</f>
        <v>1.051402037910014</v>
      </c>
      <c r="P56" s="53">
        <f>MIN(SetUp!$B$54*L56^SetUp!$B$51,L56)</f>
        <v>1.9225738919268365</v>
      </c>
      <c r="Q56" s="53">
        <f t="shared" si="5"/>
        <v>112.85996590671664</v>
      </c>
      <c r="R56" s="53">
        <f>IF((H56+N56-O56)&gt;SetUp!$B$56,T55+H56+N56-O56-SetUp!$B$56,T55)</f>
        <v>0</v>
      </c>
      <c r="S56" s="53">
        <f>R56*SetUp!$B$65</f>
        <v>0</v>
      </c>
      <c r="T56" s="53">
        <f>IF((R56-S56)&lt;SetUp!$B$53,R56-S56,SetUp!$B$53)</f>
        <v>0</v>
      </c>
      <c r="U56" s="53">
        <f t="shared" si="6"/>
        <v>15.661516841035949</v>
      </c>
      <c r="V56" s="53">
        <f>(L56-P56)/1000*SetUp!$B$13*1000000/SetUp!$B$48</f>
        <v>34.283387469914082</v>
      </c>
      <c r="W56" s="53">
        <f t="shared" si="18"/>
        <v>9.3258734068513149E-15</v>
      </c>
      <c r="X56" s="53">
        <f>MAX((SetUp!$B$56*(1-($H56/SetUp!$B$56)^2)*TANH(($B56-$D56)/SetUp!$B$56))/(1+$H56/SetUp!$B$56*TANH(($B56-$D56)/SetUp!$B$56)),0)</f>
        <v>0</v>
      </c>
      <c r="AK56" s="61">
        <v>25</v>
      </c>
      <c r="AL56" s="62">
        <f t="shared" si="23"/>
        <v>21.7105</v>
      </c>
      <c r="AM56" s="62">
        <f t="shared" si="24"/>
        <v>6.7809714086472166</v>
      </c>
      <c r="AN56" s="63">
        <f t="shared" si="25"/>
        <v>-0.68766396864893864</v>
      </c>
      <c r="AP56" s="60">
        <v>31101</v>
      </c>
      <c r="AQ56" s="51">
        <v>2</v>
      </c>
      <c r="AR56" s="51">
        <v>54</v>
      </c>
      <c r="AS56" s="62">
        <f t="shared" si="8"/>
        <v>16.573</v>
      </c>
      <c r="AT56" s="62">
        <f t="shared" si="9"/>
        <v>34.283387469914082</v>
      </c>
      <c r="AU56" s="51" t="str">
        <f>IF(OR($AP56&lt;SetUp!$B$97,$AP56&gt;SetUp!$B$98),"Não","Sim")</f>
        <v>Sim</v>
      </c>
      <c r="AV56" s="64">
        <f t="shared" si="10"/>
        <v>4.0709949643791017</v>
      </c>
      <c r="AW56" s="64">
        <f t="shared" si="11"/>
        <v>5.8552017445954911</v>
      </c>
      <c r="AX56" s="64">
        <f t="shared" si="12"/>
        <v>1.21940113035756</v>
      </c>
      <c r="AY56" s="64">
        <f t="shared" si="13"/>
        <v>1.5350837271020301</v>
      </c>
      <c r="AZ56" s="64">
        <f t="shared" si="14"/>
        <v>17.710387469914082</v>
      </c>
      <c r="BA56" s="64">
        <f t="shared" si="15"/>
        <v>1.7842067802163895</v>
      </c>
      <c r="BB56" s="64">
        <f t="shared" si="16"/>
        <v>0.31568259674447008</v>
      </c>
    </row>
    <row r="57" spans="1:54" x14ac:dyDescent="0.3">
      <c r="A57" s="60">
        <v>31102</v>
      </c>
      <c r="B57" s="53">
        <v>0.92</v>
      </c>
      <c r="C57" s="53">
        <v>11.492000000000001</v>
      </c>
      <c r="D57" s="53">
        <v>4.5679999999999996</v>
      </c>
      <c r="E57" s="53">
        <f t="shared" si="0"/>
        <v>0.92</v>
      </c>
      <c r="F57" s="53">
        <f t="shared" si="1"/>
        <v>3.6479999999999997</v>
      </c>
      <c r="G57" s="53">
        <f t="shared" si="2"/>
        <v>0</v>
      </c>
      <c r="H57" s="53">
        <f>IF(Q56&gt;SetUp!$B$56,SetUp!$B$56,Q56)</f>
        <v>112.85996590671664</v>
      </c>
      <c r="I57" s="53">
        <f t="shared" si="17"/>
        <v>16.66960068341897</v>
      </c>
      <c r="J57" s="53">
        <f>MIN(F57,H57,(1-EXP(-SetUp!$B$52*H57/SetUp!$B$56))*F57)</f>
        <v>3.6417930781860059</v>
      </c>
      <c r="K57" s="53">
        <f t="shared" si="3"/>
        <v>109.21817282853063</v>
      </c>
      <c r="L57" s="53">
        <f>IF(I57&lt;=0,0,MIN(SetUp!$B$50*I57^SetUp!$B$55,I57))</f>
        <v>2.3397356650387295</v>
      </c>
      <c r="M57" s="53">
        <f t="shared" si="4"/>
        <v>14.329865018380241</v>
      </c>
      <c r="N57" s="53">
        <f>IF(SetUp!$B$62=0,X57,(B57-E57)*(1-(H57/SetUp!$B$66/SetUp!$B$56)))</f>
        <v>0</v>
      </c>
      <c r="O57" s="53">
        <f>K57*SetUp!$B$65</f>
        <v>1.0080838423830201</v>
      </c>
      <c r="P57" s="53">
        <f>MIN(SetUp!$B$54*L57^SetUp!$B$51,L57)</f>
        <v>1.6242299846559478</v>
      </c>
      <c r="Q57" s="53">
        <f t="shared" si="5"/>
        <v>108.21008898614761</v>
      </c>
      <c r="R57" s="53">
        <f>IF((H57+N57-O57)&gt;SetUp!$B$56,T56+H57+N57-O57-SetUp!$B$56,T56)</f>
        <v>0</v>
      </c>
      <c r="S57" s="53">
        <f>R57*SetUp!$B$65</f>
        <v>0</v>
      </c>
      <c r="T57" s="53">
        <f>IF((R57-S57)&lt;SetUp!$B$53,R57-S57,SetUp!$B$53)</f>
        <v>0</v>
      </c>
      <c r="U57" s="53">
        <f t="shared" si="6"/>
        <v>14.329865018380241</v>
      </c>
      <c r="V57" s="53">
        <f>(L57-P57)/1000*SetUp!$B$13*1000000/SetUp!$B$48</f>
        <v>29.117719189951156</v>
      </c>
      <c r="W57" s="53">
        <f t="shared" si="18"/>
        <v>4.8849813083506888E-15</v>
      </c>
      <c r="X57" s="53">
        <f>MAX((SetUp!$B$56*(1-($H57/SetUp!$B$56)^2)*TANH(($B57-$D57)/SetUp!$B$56))/(1+$H57/SetUp!$B$56*TANH(($B57-$D57)/SetUp!$B$56)),0)</f>
        <v>0</v>
      </c>
      <c r="AK57" s="61">
        <v>26</v>
      </c>
      <c r="AL57" s="62">
        <f t="shared" si="23"/>
        <v>7.6920000000000002</v>
      </c>
      <c r="AM57" s="62">
        <f t="shared" si="24"/>
        <v>6.4501158412310531</v>
      </c>
      <c r="AN57" s="63">
        <f t="shared" si="25"/>
        <v>-0.16145139869591096</v>
      </c>
      <c r="AP57" s="60">
        <v>31102</v>
      </c>
      <c r="AQ57" s="51">
        <v>2</v>
      </c>
      <c r="AR57" s="51">
        <v>55</v>
      </c>
      <c r="AS57" s="62">
        <f t="shared" si="8"/>
        <v>11.492000000000001</v>
      </c>
      <c r="AT57" s="62">
        <f t="shared" si="9"/>
        <v>29.117719189951156</v>
      </c>
      <c r="AU57" s="51" t="str">
        <f>IF(OR($AP57&lt;SetUp!$B$97,$AP57&gt;SetUp!$B$98),"Não","Sim")</f>
        <v>Sim</v>
      </c>
      <c r="AV57" s="64">
        <f t="shared" si="10"/>
        <v>3.3899852507053776</v>
      </c>
      <c r="AW57" s="64">
        <f t="shared" si="11"/>
        <v>5.3960836900432847</v>
      </c>
      <c r="AX57" s="64">
        <f t="shared" si="12"/>
        <v>1.0603956173199098</v>
      </c>
      <c r="AY57" s="64">
        <f t="shared" si="13"/>
        <v>1.4641573534015622</v>
      </c>
      <c r="AZ57" s="64">
        <f t="shared" si="14"/>
        <v>17.625719189951155</v>
      </c>
      <c r="BA57" s="64">
        <f t="shared" si="15"/>
        <v>2.0060984393379071</v>
      </c>
      <c r="BB57" s="64">
        <f t="shared" si="16"/>
        <v>0.40376173608165233</v>
      </c>
    </row>
    <row r="58" spans="1:54" x14ac:dyDescent="0.3">
      <c r="A58" s="60">
        <v>31103</v>
      </c>
      <c r="B58" s="53">
        <v>0.78100000000000003</v>
      </c>
      <c r="C58" s="53">
        <v>10.291</v>
      </c>
      <c r="D58" s="53">
        <v>4.5679999999999996</v>
      </c>
      <c r="E58" s="53">
        <f t="shared" si="0"/>
        <v>0.78100000000000003</v>
      </c>
      <c r="F58" s="53">
        <f t="shared" si="1"/>
        <v>3.7869999999999995</v>
      </c>
      <c r="G58" s="53">
        <f t="shared" si="2"/>
        <v>0</v>
      </c>
      <c r="H58" s="53">
        <f>IF(Q57&gt;SetUp!$B$56,SetUp!$B$56,Q57)</f>
        <v>108.21008898614761</v>
      </c>
      <c r="I58" s="53">
        <f t="shared" si="17"/>
        <v>15.293767573193987</v>
      </c>
      <c r="J58" s="53">
        <f>MIN(F58,H58,(1-EXP(-SetUp!$B$52*H58/SetUp!$B$56))*F58)</f>
        <v>3.7786206941377007</v>
      </c>
      <c r="K58" s="53">
        <f t="shared" si="3"/>
        <v>104.43146829200991</v>
      </c>
      <c r="L58" s="53">
        <f>IF(I58&lt;=0,0,MIN(SetUp!$B$50*I58^SetUp!$B$55,I58))</f>
        <v>2.0268220037589249</v>
      </c>
      <c r="M58" s="53">
        <f t="shared" si="4"/>
        <v>13.266945569435062</v>
      </c>
      <c r="N58" s="53">
        <f>IF(SetUp!$B$62=0,X58,(B58-E58)*(1-(H58/SetUp!$B$66/SetUp!$B$56)))</f>
        <v>0</v>
      </c>
      <c r="O58" s="53">
        <f>K58*SetUp!$B$65</f>
        <v>0.96390255481374554</v>
      </c>
      <c r="P58" s="53">
        <f>MIN(SetUp!$B$54*L58^SetUp!$B$51,L58)</f>
        <v>1.405045584765934</v>
      </c>
      <c r="Q58" s="53">
        <f t="shared" si="5"/>
        <v>103.46756573719617</v>
      </c>
      <c r="R58" s="53">
        <f>IF((H58+N58-O58)&gt;SetUp!$B$56,T57+H58+N58-O58-SetUp!$B$56,T57)</f>
        <v>0</v>
      </c>
      <c r="S58" s="53">
        <f>R58*SetUp!$B$65</f>
        <v>0</v>
      </c>
      <c r="T58" s="53">
        <f>IF((R58-S58)&lt;SetUp!$B$53,R58-S58,SetUp!$B$53)</f>
        <v>0</v>
      </c>
      <c r="U58" s="53">
        <f t="shared" si="6"/>
        <v>13.266945569435062</v>
      </c>
      <c r="V58" s="53">
        <f>(L58-P58)/1000*SetUp!$B$13*1000000/SetUp!$B$48</f>
        <v>25.303378664283493</v>
      </c>
      <c r="W58" s="53">
        <f t="shared" si="18"/>
        <v>7.5495165674510645E-15</v>
      </c>
      <c r="X58" s="53">
        <f>MAX((SetUp!$B$56*(1-($H58/SetUp!$B$56)^2)*TANH(($B58-$D58)/SetUp!$B$56))/(1+$H58/SetUp!$B$56*TANH(($B58-$D58)/SetUp!$B$56)),0)</f>
        <v>0</v>
      </c>
      <c r="AK58" s="61">
        <v>27</v>
      </c>
      <c r="AL58" s="62">
        <f t="shared" si="23"/>
        <v>5.8334999999999999</v>
      </c>
      <c r="AM58" s="62">
        <f t="shared" si="24"/>
        <v>6.5975887499943378</v>
      </c>
      <c r="AN58" s="63">
        <f t="shared" si="25"/>
        <v>0.13098290048758685</v>
      </c>
      <c r="AP58" s="60">
        <v>31103</v>
      </c>
      <c r="AQ58" s="51">
        <v>2</v>
      </c>
      <c r="AR58" s="51">
        <v>56</v>
      </c>
      <c r="AS58" s="62">
        <f t="shared" si="8"/>
        <v>10.291</v>
      </c>
      <c r="AT58" s="62">
        <f t="shared" si="9"/>
        <v>25.303378664283493</v>
      </c>
      <c r="AU58" s="51" t="str">
        <f>IF(OR($AP58&lt;SetUp!$B$97,$AP58&gt;SetUp!$B$98),"Não","Sim")</f>
        <v>Sim</v>
      </c>
      <c r="AV58" s="64">
        <f t="shared" si="10"/>
        <v>3.2079588526039422</v>
      </c>
      <c r="AW58" s="64">
        <f t="shared" si="11"/>
        <v>5.0302463820655436</v>
      </c>
      <c r="AX58" s="64">
        <f t="shared" si="12"/>
        <v>1.0124575782007736</v>
      </c>
      <c r="AY58" s="64">
        <f t="shared" si="13"/>
        <v>1.4031785147444467</v>
      </c>
      <c r="AZ58" s="64">
        <f t="shared" si="14"/>
        <v>15.012378664283492</v>
      </c>
      <c r="BA58" s="64">
        <f t="shared" si="15"/>
        <v>1.8222875294616014</v>
      </c>
      <c r="BB58" s="64">
        <f t="shared" si="16"/>
        <v>0.39072093654367301</v>
      </c>
    </row>
    <row r="59" spans="1:54" x14ac:dyDescent="0.3">
      <c r="A59" s="60">
        <v>31104</v>
      </c>
      <c r="B59" s="53">
        <v>2.6869999999999998</v>
      </c>
      <c r="C59" s="53">
        <v>9.7910000000000004</v>
      </c>
      <c r="D59" s="53">
        <v>4.5679999999999996</v>
      </c>
      <c r="E59" s="53">
        <f t="shared" si="0"/>
        <v>2.6869999999999998</v>
      </c>
      <c r="F59" s="53">
        <f t="shared" si="1"/>
        <v>1.8809999999999998</v>
      </c>
      <c r="G59" s="53">
        <f t="shared" si="2"/>
        <v>0</v>
      </c>
      <c r="H59" s="53">
        <f>IF(Q58&gt;SetUp!$B$56,SetUp!$B$56,Q58)</f>
        <v>103.46756573719617</v>
      </c>
      <c r="I59" s="53">
        <f t="shared" si="17"/>
        <v>14.204639889844042</v>
      </c>
      <c r="J59" s="53">
        <f>MIN(F59,H59,(1-EXP(-SetUp!$B$52*H59/SetUp!$B$56))*F59)</f>
        <v>1.8755591589896556</v>
      </c>
      <c r="K59" s="53">
        <f t="shared" si="3"/>
        <v>101.59200657820651</v>
      </c>
      <c r="L59" s="53">
        <f>IF(I59&lt;=0,0,MIN(SetUp!$B$50*I59^SetUp!$B$55,I59))</f>
        <v>1.7920158551953931</v>
      </c>
      <c r="M59" s="53">
        <f t="shared" si="4"/>
        <v>12.412624034648649</v>
      </c>
      <c r="N59" s="53">
        <f>IF(SetUp!$B$62=0,X59,(B59-E59)*(1-(H59/SetUp!$B$66/SetUp!$B$56)))</f>
        <v>0</v>
      </c>
      <c r="O59" s="53">
        <f>K59*SetUp!$B$65</f>
        <v>0.93769432040897915</v>
      </c>
      <c r="P59" s="53">
        <f>MIN(SetUp!$B$54*L59^SetUp!$B$51,L59)</f>
        <v>1.2407863229611233</v>
      </c>
      <c r="Q59" s="53">
        <f t="shared" si="5"/>
        <v>100.65431225779753</v>
      </c>
      <c r="R59" s="53">
        <f>IF((H59+N59-O59)&gt;SetUp!$B$56,T58+H59+N59-O59-SetUp!$B$56,T58)</f>
        <v>0</v>
      </c>
      <c r="S59" s="53">
        <f>R59*SetUp!$B$65</f>
        <v>0</v>
      </c>
      <c r="T59" s="53">
        <f>IF((R59-S59)&lt;SetUp!$B$53,R59-S59,SetUp!$B$53)</f>
        <v>0</v>
      </c>
      <c r="U59" s="53">
        <f t="shared" si="6"/>
        <v>12.412624034648649</v>
      </c>
      <c r="V59" s="53">
        <f>(L59-P59)/1000*SetUp!$B$13*1000000/SetUp!$B$48</f>
        <v>22.432451857291845</v>
      </c>
      <c r="W59" s="53">
        <f t="shared" si="18"/>
        <v>-8.659739592076221E-15</v>
      </c>
      <c r="X59" s="53">
        <f>MAX((SetUp!$B$56*(1-($H59/SetUp!$B$56)^2)*TANH(($B59-$D59)/SetUp!$B$56))/(1+$H59/SetUp!$B$56*TANH(($B59-$D59)/SetUp!$B$56)),0)</f>
        <v>0</v>
      </c>
      <c r="AK59" s="61">
        <v>28</v>
      </c>
      <c r="AL59" s="62">
        <f t="shared" si="23"/>
        <v>5.4855</v>
      </c>
      <c r="AM59" s="62">
        <f t="shared" si="24"/>
        <v>6.295391377119671</v>
      </c>
      <c r="AN59" s="63">
        <f t="shared" si="25"/>
        <v>0.14764221622817811</v>
      </c>
      <c r="AP59" s="60">
        <v>31104</v>
      </c>
      <c r="AQ59" s="51">
        <v>2</v>
      </c>
      <c r="AR59" s="51">
        <v>57</v>
      </c>
      <c r="AS59" s="62">
        <f t="shared" si="8"/>
        <v>9.7910000000000004</v>
      </c>
      <c r="AT59" s="62">
        <f t="shared" si="9"/>
        <v>22.432451857291845</v>
      </c>
      <c r="AU59" s="51" t="str">
        <f>IF(OR($AP59&lt;SetUp!$B$97,$AP59&gt;SetUp!$B$98),"Não","Sim")</f>
        <v>Sim</v>
      </c>
      <c r="AV59" s="64">
        <f t="shared" si="10"/>
        <v>3.1290573660449246</v>
      </c>
      <c r="AW59" s="64">
        <f t="shared" si="11"/>
        <v>4.7362909388351389</v>
      </c>
      <c r="AX59" s="64">
        <f t="shared" si="12"/>
        <v>0.99082705056747888</v>
      </c>
      <c r="AY59" s="64">
        <f t="shared" si="13"/>
        <v>1.3508767443764371</v>
      </c>
      <c r="AZ59" s="64">
        <f t="shared" si="14"/>
        <v>12.641451857291845</v>
      </c>
      <c r="BA59" s="64">
        <f t="shared" si="15"/>
        <v>1.6072335727902143</v>
      </c>
      <c r="BB59" s="64">
        <f t="shared" si="16"/>
        <v>0.36004969380895824</v>
      </c>
    </row>
    <row r="60" spans="1:54" x14ac:dyDescent="0.3">
      <c r="A60" s="60">
        <v>31105</v>
      </c>
      <c r="B60" s="53">
        <v>0.502</v>
      </c>
      <c r="C60" s="53">
        <v>9.3010000000000002</v>
      </c>
      <c r="D60" s="53">
        <v>4.5679999999999996</v>
      </c>
      <c r="E60" s="53">
        <f t="shared" si="0"/>
        <v>0.502</v>
      </c>
      <c r="F60" s="53">
        <f t="shared" si="1"/>
        <v>4.0659999999999998</v>
      </c>
      <c r="G60" s="53">
        <f t="shared" si="2"/>
        <v>0</v>
      </c>
      <c r="H60" s="53">
        <f>IF(Q59&gt;SetUp!$B$56,SetUp!$B$56,Q59)</f>
        <v>100.65431225779753</v>
      </c>
      <c r="I60" s="53">
        <f t="shared" si="17"/>
        <v>13.304261506174788</v>
      </c>
      <c r="J60" s="53">
        <f>MIN(F60,H60,(1-EXP(-SetUp!$B$52*H60/SetUp!$B$56))*F60)</f>
        <v>4.0522129370394708</v>
      </c>
      <c r="K60" s="53">
        <f t="shared" si="3"/>
        <v>96.602099320758057</v>
      </c>
      <c r="L60" s="53">
        <f>IF(I60&lt;=0,0,MIN(SetUp!$B$50*I60^SetUp!$B$55,I60))</f>
        <v>1.6067294553392524</v>
      </c>
      <c r="M60" s="53">
        <f t="shared" si="4"/>
        <v>11.697532050835536</v>
      </c>
      <c r="N60" s="53">
        <f>IF(SetUp!$B$62=0,X60,(B60-E60)*(1-(H60/SetUp!$B$66/SetUp!$B$56)))</f>
        <v>0</v>
      </c>
      <c r="O60" s="53">
        <f>K60*SetUp!$B$65</f>
        <v>0.89163747152613904</v>
      </c>
      <c r="P60" s="53">
        <f>MIN(SetUp!$B$54*L60^SetUp!$B$51,L60)</f>
        <v>1.1113152761617731</v>
      </c>
      <c r="Q60" s="53">
        <f t="shared" si="5"/>
        <v>95.710461849231919</v>
      </c>
      <c r="R60" s="53">
        <f>IF((H60+N60-O60)&gt;SetUp!$B$56,T59+H60+N60-O60-SetUp!$B$56,T59)</f>
        <v>0</v>
      </c>
      <c r="S60" s="53">
        <f>R60*SetUp!$B$65</f>
        <v>0</v>
      </c>
      <c r="T60" s="53">
        <f>IF((R60-S60)&lt;SetUp!$B$53,R60-S60,SetUp!$B$53)</f>
        <v>0</v>
      </c>
      <c r="U60" s="53">
        <f t="shared" si="6"/>
        <v>11.697532050835536</v>
      </c>
      <c r="V60" s="53">
        <f>(L60-P60)/1000*SetUp!$B$13*1000000/SetUp!$B$48</f>
        <v>20.161029251777173</v>
      </c>
      <c r="W60" s="53">
        <f t="shared" si="18"/>
        <v>0</v>
      </c>
      <c r="X60" s="53">
        <f>MAX((SetUp!$B$56*(1-($H60/SetUp!$B$56)^2)*TANH(($B60-$D60)/SetUp!$B$56))/(1+$H60/SetUp!$B$56*TANH(($B60-$D60)/SetUp!$B$56)),0)</f>
        <v>0</v>
      </c>
      <c r="AK60" s="61">
        <v>29</v>
      </c>
      <c r="AL60" s="62">
        <f t="shared" si="23"/>
        <v>9.8435000000000006</v>
      </c>
      <c r="AM60" s="62">
        <f t="shared" si="24"/>
        <v>6.5381101766693224</v>
      </c>
      <c r="AN60" s="63">
        <f t="shared" si="25"/>
        <v>-0.33579416095196607</v>
      </c>
      <c r="AP60" s="60">
        <v>31105</v>
      </c>
      <c r="AQ60" s="51">
        <v>2</v>
      </c>
      <c r="AR60" s="51">
        <v>58</v>
      </c>
      <c r="AS60" s="62">
        <f t="shared" si="8"/>
        <v>9.3010000000000002</v>
      </c>
      <c r="AT60" s="62">
        <f t="shared" si="9"/>
        <v>20.161029251777173</v>
      </c>
      <c r="AU60" s="51" t="str">
        <f>IF(OR($AP60&lt;SetUp!$B$97,$AP60&gt;SetUp!$B$98),"Não","Sim")</f>
        <v>Sim</v>
      </c>
      <c r="AV60" s="64">
        <f t="shared" si="10"/>
        <v>3.0497540884471324</v>
      </c>
      <c r="AW60" s="64">
        <f t="shared" si="11"/>
        <v>4.4901034789609442</v>
      </c>
      <c r="AX60" s="64">
        <f t="shared" si="12"/>
        <v>0.96852964437483957</v>
      </c>
      <c r="AY60" s="64">
        <f t="shared" si="13"/>
        <v>1.304512699745568</v>
      </c>
      <c r="AZ60" s="64">
        <f t="shared" si="14"/>
        <v>10.860029251777172</v>
      </c>
      <c r="BA60" s="64">
        <f t="shared" si="15"/>
        <v>1.4403493905138118</v>
      </c>
      <c r="BB60" s="64">
        <f t="shared" si="16"/>
        <v>0.33598305537072848</v>
      </c>
    </row>
    <row r="61" spans="1:54" x14ac:dyDescent="0.3">
      <c r="A61" s="60">
        <v>31106</v>
      </c>
      <c r="B61" s="53">
        <v>1.0029999999999999</v>
      </c>
      <c r="C61" s="53">
        <v>9.14</v>
      </c>
      <c r="D61" s="53">
        <v>4.5679999999999996</v>
      </c>
      <c r="E61" s="53">
        <f t="shared" si="0"/>
        <v>1.0029999999999999</v>
      </c>
      <c r="F61" s="53">
        <f t="shared" si="1"/>
        <v>3.5649999999999995</v>
      </c>
      <c r="G61" s="53">
        <f t="shared" si="2"/>
        <v>0</v>
      </c>
      <c r="H61" s="53">
        <f>IF(Q60&gt;SetUp!$B$56,SetUp!$B$56,Q60)</f>
        <v>95.710461849231919</v>
      </c>
      <c r="I61" s="53">
        <f t="shared" si="17"/>
        <v>12.548182280617501</v>
      </c>
      <c r="J61" s="53">
        <f>MIN(F61,H61,(1-EXP(-SetUp!$B$52*H61/SetUp!$B$56))*F61)</f>
        <v>3.5490166331936672</v>
      </c>
      <c r="K61" s="53">
        <f t="shared" si="3"/>
        <v>92.161445216038246</v>
      </c>
      <c r="L61" s="53">
        <f>IF(I61&lt;=0,0,MIN(SetUp!$B$50*I61^SetUp!$B$55,I61))</f>
        <v>1.4574472070770095</v>
      </c>
      <c r="M61" s="53">
        <f t="shared" si="4"/>
        <v>11.090735073540491</v>
      </c>
      <c r="N61" s="53">
        <f>IF(SetUp!$B$62=0,X61,(B61-E61)*(1-(H61/SetUp!$B$66/SetUp!$B$56)))</f>
        <v>0</v>
      </c>
      <c r="O61" s="53">
        <f>K61*SetUp!$B$65</f>
        <v>0.85065022978196581</v>
      </c>
      <c r="P61" s="53">
        <f>MIN(SetUp!$B$54*L61^SetUp!$B$51,L61)</f>
        <v>1.0071074473475985</v>
      </c>
      <c r="Q61" s="53">
        <f t="shared" si="5"/>
        <v>91.310794986256283</v>
      </c>
      <c r="R61" s="53">
        <f>IF((H61+N61-O61)&gt;SetUp!$B$56,T60+H61+N61-O61-SetUp!$B$56,T60)</f>
        <v>0</v>
      </c>
      <c r="S61" s="53">
        <f>R61*SetUp!$B$65</f>
        <v>0</v>
      </c>
      <c r="T61" s="53">
        <f>IF((R61-S61)&lt;SetUp!$B$53,R61-S61,SetUp!$B$53)</f>
        <v>0</v>
      </c>
      <c r="U61" s="53">
        <f t="shared" si="6"/>
        <v>11.090735073540491</v>
      </c>
      <c r="V61" s="53">
        <f>(L61-P61)/1000*SetUp!$B$13*1000000/SetUp!$B$48</f>
        <v>18.326712174885785</v>
      </c>
      <c r="W61" s="53">
        <f t="shared" si="18"/>
        <v>-8.4376949871511897E-15</v>
      </c>
      <c r="X61" s="53">
        <f>MAX((SetUp!$B$56*(1-($H61/SetUp!$B$56)^2)*TANH(($B61-$D61)/SetUp!$B$56))/(1+$H61/SetUp!$B$56*TANH(($B61-$D61)/SetUp!$B$56)),0)</f>
        <v>0</v>
      </c>
      <c r="AK61" s="61">
        <v>30</v>
      </c>
      <c r="AL61" s="62">
        <f t="shared" si="23"/>
        <v>9.7364999999999995</v>
      </c>
      <c r="AM61" s="62">
        <f t="shared" si="24"/>
        <v>6.4320454728737069</v>
      </c>
      <c r="AN61" s="63">
        <f t="shared" si="25"/>
        <v>-0.33938833534907747</v>
      </c>
      <c r="AP61" s="60">
        <v>31106</v>
      </c>
      <c r="AQ61" s="51">
        <v>2</v>
      </c>
      <c r="AR61" s="51">
        <v>59</v>
      </c>
      <c r="AS61" s="62">
        <f t="shared" si="8"/>
        <v>9.14</v>
      </c>
      <c r="AT61" s="62">
        <f t="shared" si="9"/>
        <v>18.326712174885785</v>
      </c>
      <c r="AU61" s="51" t="str">
        <f>IF(OR($AP61&lt;SetUp!$B$97,$AP61&gt;SetUp!$B$98),"Não","Sim")</f>
        <v>Sim</v>
      </c>
      <c r="AV61" s="64">
        <f t="shared" si="10"/>
        <v>3.0232432915661951</v>
      </c>
      <c r="AW61" s="64">
        <f t="shared" si="11"/>
        <v>4.2809709383369778</v>
      </c>
      <c r="AX61" s="64">
        <f t="shared" si="12"/>
        <v>0.96094619573383144</v>
      </c>
      <c r="AY61" s="64">
        <f t="shared" si="13"/>
        <v>1.2630845592132458</v>
      </c>
      <c r="AZ61" s="64">
        <f t="shared" si="14"/>
        <v>9.1867121748857841</v>
      </c>
      <c r="BA61" s="64">
        <f t="shared" si="15"/>
        <v>1.2577276467707827</v>
      </c>
      <c r="BB61" s="64">
        <f t="shared" si="16"/>
        <v>0.30213836347941436</v>
      </c>
    </row>
    <row r="62" spans="1:54" x14ac:dyDescent="0.3">
      <c r="A62" s="60">
        <v>31107</v>
      </c>
      <c r="B62" s="53">
        <v>1.2609999999999999</v>
      </c>
      <c r="C62" s="53">
        <v>8.98</v>
      </c>
      <c r="D62" s="53">
        <v>4.1970000000000001</v>
      </c>
      <c r="E62" s="53">
        <f t="shared" si="0"/>
        <v>1.2609999999999999</v>
      </c>
      <c r="F62" s="53">
        <f t="shared" si="1"/>
        <v>2.9359999999999999</v>
      </c>
      <c r="G62" s="53">
        <f t="shared" si="2"/>
        <v>0</v>
      </c>
      <c r="H62" s="53">
        <f>IF(Q61&gt;SetUp!$B$56,SetUp!$B$56,Q61)</f>
        <v>91.310794986256283</v>
      </c>
      <c r="I62" s="53">
        <f t="shared" si="17"/>
        <v>11.906590300449016</v>
      </c>
      <c r="J62" s="53">
        <f>MIN(F62,H62,(1-EXP(-SetUp!$B$52*H62/SetUp!$B$56))*F62)</f>
        <v>2.9191221617854204</v>
      </c>
      <c r="K62" s="53">
        <f t="shared" si="3"/>
        <v>88.391672824470859</v>
      </c>
      <c r="L62" s="53">
        <f>IF(I62&lt;=0,0,MIN(SetUp!$B$50*I62^SetUp!$B$55,I62))</f>
        <v>1.3353767719090519</v>
      </c>
      <c r="M62" s="53">
        <f t="shared" si="4"/>
        <v>10.571213528539964</v>
      </c>
      <c r="N62" s="53">
        <f>IF(SetUp!$B$62=0,X62,(B62-E62)*(1-(H62/SetUp!$B$66/SetUp!$B$56)))</f>
        <v>0</v>
      </c>
      <c r="O62" s="53">
        <f>K62*SetUp!$B$65</f>
        <v>0.81585522690852508</v>
      </c>
      <c r="P62" s="53">
        <f>MIN(SetUp!$B$54*L62^SetUp!$B$51,L62)</f>
        <v>0.92197175882187499</v>
      </c>
      <c r="Q62" s="53">
        <f t="shared" si="5"/>
        <v>87.575817597562335</v>
      </c>
      <c r="R62" s="53">
        <f>IF((H62+N62-O62)&gt;SetUp!$B$56,T61+H62+N62-O62-SetUp!$B$56,T61)</f>
        <v>0</v>
      </c>
      <c r="S62" s="53">
        <f>R62*SetUp!$B$65</f>
        <v>0</v>
      </c>
      <c r="T62" s="53">
        <f>IF((R62-S62)&lt;SetUp!$B$53,R62-S62,SetUp!$B$53)</f>
        <v>0</v>
      </c>
      <c r="U62" s="53">
        <f t="shared" si="6"/>
        <v>10.571213528539964</v>
      </c>
      <c r="V62" s="53">
        <f>(L62-P62)/1000*SetUp!$B$13*1000000/SetUp!$B$48</f>
        <v>16.823641534684558</v>
      </c>
      <c r="W62" s="53">
        <f t="shared" si="18"/>
        <v>-1.1102230246251565E-14</v>
      </c>
      <c r="X62" s="53">
        <f>MAX((SetUp!$B$56*(1-($H62/SetUp!$B$56)^2)*TANH(($B62-$D62)/SetUp!$B$56))/(1+$H62/SetUp!$B$56*TANH(($B62-$D62)/SetUp!$B$56)),0)</f>
        <v>0</v>
      </c>
      <c r="AK62" s="61">
        <v>31</v>
      </c>
      <c r="AL62" s="62">
        <f t="shared" si="23"/>
        <v>8.1859999999999999</v>
      </c>
      <c r="AM62" s="62">
        <f t="shared" si="24"/>
        <v>6.1597538732927859</v>
      </c>
      <c r="AN62" s="63">
        <f t="shared" si="25"/>
        <v>-0.24752579119316076</v>
      </c>
      <c r="AP62" s="60">
        <v>31107</v>
      </c>
      <c r="AQ62" s="51">
        <v>3</v>
      </c>
      <c r="AR62" s="51">
        <v>61</v>
      </c>
      <c r="AS62" s="62">
        <f t="shared" si="8"/>
        <v>8.98</v>
      </c>
      <c r="AT62" s="62">
        <f t="shared" si="9"/>
        <v>16.823641534684558</v>
      </c>
      <c r="AU62" s="51" t="str">
        <f>IF(OR($AP62&lt;SetUp!$B$97,$AP62&gt;SetUp!$B$98),"Não","Sim")</f>
        <v>Sim</v>
      </c>
      <c r="AV62" s="64">
        <f t="shared" si="10"/>
        <v>2.9966648127543394</v>
      </c>
      <c r="AW62" s="64">
        <f t="shared" si="11"/>
        <v>4.1016632644190283</v>
      </c>
      <c r="AX62" s="64">
        <f t="shared" si="12"/>
        <v>0.95327633666730438</v>
      </c>
      <c r="AY62" s="64">
        <f t="shared" si="13"/>
        <v>1.2259200061614441</v>
      </c>
      <c r="AZ62" s="64">
        <f t="shared" si="14"/>
        <v>7.8436415346845578</v>
      </c>
      <c r="BA62" s="64">
        <f t="shared" si="15"/>
        <v>1.1049984516646889</v>
      </c>
      <c r="BB62" s="64">
        <f t="shared" si="16"/>
        <v>0.27264366949413976</v>
      </c>
    </row>
    <row r="63" spans="1:54" x14ac:dyDescent="0.3">
      <c r="A63" s="60">
        <v>31108</v>
      </c>
      <c r="B63" s="53">
        <v>4.3630000000000004</v>
      </c>
      <c r="C63" s="53">
        <v>8.8209999999999997</v>
      </c>
      <c r="D63" s="53">
        <v>4.1970000000000001</v>
      </c>
      <c r="E63" s="53">
        <f t="shared" si="0"/>
        <v>4.1970000000000001</v>
      </c>
      <c r="F63" s="53">
        <f t="shared" si="1"/>
        <v>0</v>
      </c>
      <c r="G63" s="53">
        <f t="shared" si="2"/>
        <v>4.0695959801246295E-2</v>
      </c>
      <c r="H63" s="53">
        <f>IF(Q62&gt;SetUp!$B$56,SetUp!$B$56,Q62)</f>
        <v>87.575817597562335</v>
      </c>
      <c r="I63" s="53">
        <f t="shared" si="17"/>
        <v>11.420234370704771</v>
      </c>
      <c r="J63" s="53">
        <f>MIN(F63,H63,(1-EXP(-SetUp!$B$52*H63/SetUp!$B$56))*F63)</f>
        <v>0</v>
      </c>
      <c r="K63" s="53">
        <f t="shared" si="3"/>
        <v>87.575817597562335</v>
      </c>
      <c r="L63" s="53">
        <f>IF(I63&lt;=0,0,MIN(SetUp!$B$50*I63^SetUp!$B$55,I63))</f>
        <v>1.2457086942406546</v>
      </c>
      <c r="M63" s="53">
        <f t="shared" si="4"/>
        <v>10.174525676464116</v>
      </c>
      <c r="N63" s="53">
        <f>IF(SetUp!$B$62=0,X63,(B63-E63)*(1-(H63/SetUp!$B$66/SetUp!$B$56)))</f>
        <v>0.12530404019875407</v>
      </c>
      <c r="O63" s="53">
        <f>K63*SetUp!$B$65</f>
        <v>0.80832488236356148</v>
      </c>
      <c r="P63" s="53">
        <f>MIN(SetUp!$B$54*L63^SetUp!$B$51,L63)</f>
        <v>0.85948230103465961</v>
      </c>
      <c r="Q63" s="53">
        <f t="shared" si="5"/>
        <v>86.892796755397526</v>
      </c>
      <c r="R63" s="53">
        <f>IF((H63+N63-O63)&gt;SetUp!$B$56,T62+H63+N63-O63-SetUp!$B$56,T62)</f>
        <v>0</v>
      </c>
      <c r="S63" s="53">
        <f>R63*SetUp!$B$65</f>
        <v>0</v>
      </c>
      <c r="T63" s="53">
        <f>IF((R63-S63)&lt;SetUp!$B$53,R63-S63,SetUp!$B$53)</f>
        <v>0</v>
      </c>
      <c r="U63" s="53">
        <f t="shared" si="6"/>
        <v>10.174525676464116</v>
      </c>
      <c r="V63" s="53">
        <f>(L63-P63)/1000*SetUp!$B$13*1000000/SetUp!$B$48</f>
        <v>15.7175994117942</v>
      </c>
      <c r="W63" s="53">
        <f t="shared" si="18"/>
        <v>-3.7747582837255322E-15</v>
      </c>
      <c r="X63" s="53">
        <f>MAX((SetUp!$B$56*(1-($H63/SetUp!$B$56)^2)*TANH(($B63-$D63)/SetUp!$B$56))/(1+$H63/SetUp!$B$56*TANH(($B63-$D63)/SetUp!$B$56)),0)</f>
        <v>0.12530404019875407</v>
      </c>
      <c r="AK63" s="61">
        <v>32</v>
      </c>
      <c r="AL63" s="62">
        <f t="shared" si="23"/>
        <v>38.625</v>
      </c>
      <c r="AM63" s="62">
        <f t="shared" si="24"/>
        <v>14.312734659691964</v>
      </c>
      <c r="AN63" s="63">
        <f t="shared" si="25"/>
        <v>-0.62944376285587156</v>
      </c>
      <c r="AP63" s="60">
        <v>31108</v>
      </c>
      <c r="AQ63" s="51">
        <v>3</v>
      </c>
      <c r="AR63" s="51">
        <v>62</v>
      </c>
      <c r="AS63" s="62">
        <f t="shared" si="8"/>
        <v>8.8209999999999997</v>
      </c>
      <c r="AT63" s="62">
        <f t="shared" si="9"/>
        <v>15.7175994117942</v>
      </c>
      <c r="AU63" s="51" t="str">
        <f>IF(OR($AP63&lt;SetUp!$B$97,$AP63&gt;SetUp!$B$98),"Não","Sim")</f>
        <v>Sim</v>
      </c>
      <c r="AV63" s="64">
        <f t="shared" si="10"/>
        <v>2.9700168349691216</v>
      </c>
      <c r="AW63" s="64">
        <f t="shared" si="11"/>
        <v>3.9645427746203219</v>
      </c>
      <c r="AX63" s="64">
        <f t="shared" si="12"/>
        <v>0.94551782207783963</v>
      </c>
      <c r="AY63" s="64">
        <f t="shared" si="13"/>
        <v>1.1963862158876377</v>
      </c>
      <c r="AZ63" s="64">
        <f t="shared" si="14"/>
        <v>6.8965994117942007</v>
      </c>
      <c r="BA63" s="64">
        <f t="shared" si="15"/>
        <v>0.99452593965120029</v>
      </c>
      <c r="BB63" s="64">
        <f t="shared" si="16"/>
        <v>0.25086839380979808</v>
      </c>
    </row>
    <row r="64" spans="1:54" x14ac:dyDescent="0.3">
      <c r="A64" s="60">
        <v>31109</v>
      </c>
      <c r="B64" s="53">
        <v>17.940000000000001</v>
      </c>
      <c r="C64" s="53">
        <v>9.3010000000000002</v>
      </c>
      <c r="D64" s="53">
        <v>4.1970000000000001</v>
      </c>
      <c r="E64" s="53">
        <f t="shared" si="0"/>
        <v>4.1970000000000001</v>
      </c>
      <c r="F64" s="53">
        <f t="shared" si="1"/>
        <v>0</v>
      </c>
      <c r="G64" s="53">
        <f t="shared" si="2"/>
        <v>3.7144944633829855</v>
      </c>
      <c r="H64" s="53">
        <f>IF(Q63&gt;SetUp!$B$56,SetUp!$B$56,Q63)</f>
        <v>86.892796755397526</v>
      </c>
      <c r="I64" s="53">
        <f t="shared" si="17"/>
        <v>14.691040739167233</v>
      </c>
      <c r="J64" s="53">
        <f>MIN(F64,H64,(1-EXP(-SetUp!$B$52*H64/SetUp!$B$56))*F64)</f>
        <v>0</v>
      </c>
      <c r="K64" s="53">
        <f t="shared" si="3"/>
        <v>86.892796755397526</v>
      </c>
      <c r="L64" s="53">
        <f>IF(I64&lt;=0,0,MIN(SetUp!$B$50*I64^SetUp!$B$55,I64))</f>
        <v>1.8954503202148678</v>
      </c>
      <c r="M64" s="53">
        <f t="shared" si="4"/>
        <v>12.795590418952365</v>
      </c>
      <c r="N64" s="53">
        <f>IF(SetUp!$B$62=0,X64,(B64-E64)*(1-(H64/SetUp!$B$66/SetUp!$B$56)))</f>
        <v>10.028505536617017</v>
      </c>
      <c r="O64" s="53">
        <f>K64*SetUp!$B$65</f>
        <v>0.80202059932013259</v>
      </c>
      <c r="P64" s="53">
        <f>MIN(SetUp!$B$54*L64^SetUp!$B$51,L64)</f>
        <v>1.3131199127796127</v>
      </c>
      <c r="Q64" s="53">
        <f t="shared" si="5"/>
        <v>96.119281692694415</v>
      </c>
      <c r="R64" s="53">
        <f>IF((H64+N64-O64)&gt;SetUp!$B$56,T63+H64+N64-O64-SetUp!$B$56,T63)</f>
        <v>0</v>
      </c>
      <c r="S64" s="53">
        <f>R64*SetUp!$B$65</f>
        <v>0</v>
      </c>
      <c r="T64" s="53">
        <f>IF((R64-S64)&lt;SetUp!$B$53,R64-S64,SetUp!$B$53)</f>
        <v>0</v>
      </c>
      <c r="U64" s="53">
        <f t="shared" si="6"/>
        <v>12.795590418952365</v>
      </c>
      <c r="V64" s="53">
        <f>(L64-P64)/1000*SetUp!$B$13*1000000/SetUp!$B$48</f>
        <v>23.698111341895149</v>
      </c>
      <c r="W64" s="53">
        <f t="shared" si="18"/>
        <v>1.1102230246251565E-14</v>
      </c>
      <c r="X64" s="53">
        <f>MAX((SetUp!$B$56*(1-($H64/SetUp!$B$56)^2)*TANH(($B64-$D64)/SetUp!$B$56))/(1+$H64/SetUp!$B$56*TANH(($B64-$D64)/SetUp!$B$56)),0)</f>
        <v>10.028505536617017</v>
      </c>
      <c r="AK64" s="61">
        <v>33</v>
      </c>
      <c r="AL64" s="62">
        <f t="shared" si="23"/>
        <v>47.527000000000001</v>
      </c>
      <c r="AM64" s="62">
        <f t="shared" si="24"/>
        <v>13.564874592484443</v>
      </c>
      <c r="AN64" s="63">
        <f t="shared" si="25"/>
        <v>-0.7145859281569541</v>
      </c>
      <c r="AP64" s="60">
        <v>31109</v>
      </c>
      <c r="AQ64" s="51">
        <v>3</v>
      </c>
      <c r="AR64" s="51">
        <v>63</v>
      </c>
      <c r="AS64" s="62">
        <f t="shared" si="8"/>
        <v>9.3010000000000002</v>
      </c>
      <c r="AT64" s="62">
        <f t="shared" si="9"/>
        <v>23.698111341895149</v>
      </c>
      <c r="AU64" s="51" t="str">
        <f>IF(OR($AP64&lt;SetUp!$B$97,$AP64&gt;SetUp!$B$98),"Não","Sim")</f>
        <v>Sim</v>
      </c>
      <c r="AV64" s="64">
        <f t="shared" si="10"/>
        <v>3.0497540884471324</v>
      </c>
      <c r="AW64" s="64">
        <f t="shared" si="11"/>
        <v>4.8680705974641691</v>
      </c>
      <c r="AX64" s="64">
        <f t="shared" si="12"/>
        <v>0.96852964437483957</v>
      </c>
      <c r="AY64" s="64">
        <f t="shared" si="13"/>
        <v>1.3747137356102228</v>
      </c>
      <c r="AZ64" s="64">
        <f t="shared" si="14"/>
        <v>14.397111341895149</v>
      </c>
      <c r="BA64" s="64">
        <f t="shared" si="15"/>
        <v>1.8183165090170368</v>
      </c>
      <c r="BB64" s="64">
        <f t="shared" si="16"/>
        <v>0.40618409123538324</v>
      </c>
    </row>
    <row r="65" spans="1:54" x14ac:dyDescent="0.3">
      <c r="A65" s="60">
        <v>31110</v>
      </c>
      <c r="B65" s="53">
        <v>16.756</v>
      </c>
      <c r="C65" s="53">
        <v>13.478</v>
      </c>
      <c r="D65" s="53">
        <v>4.1970000000000001</v>
      </c>
      <c r="E65" s="53">
        <f t="shared" si="0"/>
        <v>4.1970000000000001</v>
      </c>
      <c r="F65" s="53">
        <f t="shared" si="1"/>
        <v>0</v>
      </c>
      <c r="G65" s="53">
        <f t="shared" si="2"/>
        <v>4.0459514335706217</v>
      </c>
      <c r="H65" s="53">
        <f>IF(Q64&gt;SetUp!$B$56,SetUp!$B$56,Q64)</f>
        <v>96.119281692694415</v>
      </c>
      <c r="I65" s="53">
        <f t="shared" si="17"/>
        <v>17.72872291686831</v>
      </c>
      <c r="J65" s="53">
        <f>MIN(F65,H65,(1-EXP(-SetUp!$B$52*H65/SetUp!$B$56))*F65)</f>
        <v>0</v>
      </c>
      <c r="K65" s="53">
        <f t="shared" si="3"/>
        <v>96.119281692694415</v>
      </c>
      <c r="L65" s="53">
        <f>IF(I65&lt;=0,0,MIN(SetUp!$B$50*I65^SetUp!$B$55,I65))</f>
        <v>2.5927096753595107</v>
      </c>
      <c r="M65" s="53">
        <f t="shared" si="4"/>
        <v>15.136013241508799</v>
      </c>
      <c r="N65" s="53">
        <f>IF(SetUp!$B$62=0,X65,(B65-E65)*(1-(H65/SetUp!$B$66/SetUp!$B$56)))</f>
        <v>8.5130485664293793</v>
      </c>
      <c r="O65" s="53">
        <f>K65*SetUp!$B$65</f>
        <v>0.88718106434532318</v>
      </c>
      <c r="P65" s="53">
        <f>MIN(SetUp!$B$54*L65^SetUp!$B$51,L65)</f>
        <v>1.8016395671320051</v>
      </c>
      <c r="Q65" s="53">
        <f t="shared" si="5"/>
        <v>103.74514919477846</v>
      </c>
      <c r="R65" s="53">
        <f>IF((H65+N65-O65)&gt;SetUp!$B$56,T64+H65+N65-O65-SetUp!$B$56,T64)</f>
        <v>0</v>
      </c>
      <c r="S65" s="53">
        <f>R65*SetUp!$B$65</f>
        <v>0</v>
      </c>
      <c r="T65" s="53">
        <f>IF((R65-S65)&lt;SetUp!$B$53,R65-S65,SetUp!$B$53)</f>
        <v>0</v>
      </c>
      <c r="U65" s="53">
        <f t="shared" si="6"/>
        <v>15.136013241508799</v>
      </c>
      <c r="V65" s="53">
        <f>(L65-P65)/1000*SetUp!$B$13*1000000/SetUp!$B$48</f>
        <v>32.192836342836507</v>
      </c>
      <c r="W65" s="53">
        <f t="shared" si="18"/>
        <v>0</v>
      </c>
      <c r="X65" s="53">
        <f>MAX((SetUp!$B$56*(1-($H65/SetUp!$B$56)^2)*TANH(($B65-$D65)/SetUp!$B$56))/(1+$H65/SetUp!$B$56*TANH(($B65-$D65)/SetUp!$B$56)),0)</f>
        <v>8.5130485664293793</v>
      </c>
      <c r="AK65" s="61">
        <v>34</v>
      </c>
      <c r="AL65" s="62">
        <f t="shared" si="23"/>
        <v>25.547999999999998</v>
      </c>
      <c r="AM65" s="62">
        <f t="shared" si="24"/>
        <v>12.84911835379155</v>
      </c>
      <c r="AN65" s="63">
        <f t="shared" si="25"/>
        <v>-0.49705971685487904</v>
      </c>
      <c r="AP65" s="60">
        <v>31110</v>
      </c>
      <c r="AQ65" s="51">
        <v>3</v>
      </c>
      <c r="AR65" s="51">
        <v>64</v>
      </c>
      <c r="AS65" s="62">
        <f t="shared" si="8"/>
        <v>13.478</v>
      </c>
      <c r="AT65" s="62">
        <f t="shared" si="9"/>
        <v>32.192836342836507</v>
      </c>
      <c r="AU65" s="51" t="str">
        <f>IF(OR($AP65&lt;SetUp!$B$97,$AP65&gt;SetUp!$B$98),"Não","Sim")</f>
        <v>Sim</v>
      </c>
      <c r="AV65" s="64">
        <f t="shared" si="10"/>
        <v>3.6712395726784162</v>
      </c>
      <c r="AW65" s="64">
        <f t="shared" si="11"/>
        <v>5.6738731341858983</v>
      </c>
      <c r="AX65" s="64">
        <f t="shared" si="12"/>
        <v>1.1296254520356834</v>
      </c>
      <c r="AY65" s="64">
        <f t="shared" si="13"/>
        <v>1.5077592417920751</v>
      </c>
      <c r="AZ65" s="64">
        <f t="shared" si="14"/>
        <v>18.714836342836506</v>
      </c>
      <c r="BA65" s="64">
        <f t="shared" si="15"/>
        <v>2.0026335615074822</v>
      </c>
      <c r="BB65" s="64">
        <f t="shared" si="16"/>
        <v>0.37813378975639167</v>
      </c>
    </row>
    <row r="66" spans="1:54" x14ac:dyDescent="0.3">
      <c r="A66" s="60">
        <v>31111</v>
      </c>
      <c r="B66" s="53">
        <v>1.8180000000000001</v>
      </c>
      <c r="C66" s="53">
        <v>10.971</v>
      </c>
      <c r="D66" s="53">
        <v>4.1970000000000001</v>
      </c>
      <c r="E66" s="53">
        <f t="shared" si="0"/>
        <v>1.8180000000000001</v>
      </c>
      <c r="F66" s="53">
        <f t="shared" si="1"/>
        <v>2.379</v>
      </c>
      <c r="G66" s="53">
        <f t="shared" si="2"/>
        <v>0</v>
      </c>
      <c r="H66" s="53">
        <f>IF(Q65&gt;SetUp!$B$56,SetUp!$B$56,Q65)</f>
        <v>103.74514919477846</v>
      </c>
      <c r="I66" s="53">
        <f t="shared" si="17"/>
        <v>16.071685424317891</v>
      </c>
      <c r="J66" s="53">
        <f>MIN(F66,H66,(1-EXP(-SetUp!$B$52*H66/SetUp!$B$56))*F66)</f>
        <v>2.3722257568646135</v>
      </c>
      <c r="K66" s="53">
        <f t="shared" si="3"/>
        <v>101.37292343791385</v>
      </c>
      <c r="L66" s="53">
        <f>IF(I66&lt;=0,0,MIN(SetUp!$B$50*I66^SetUp!$B$55,I66))</f>
        <v>2.2015430031159817</v>
      </c>
      <c r="M66" s="53">
        <f t="shared" si="4"/>
        <v>13.87014242120191</v>
      </c>
      <c r="N66" s="53">
        <f>IF(SetUp!$B$62=0,X66,(B66-E66)*(1-(H66/SetUp!$B$66/SetUp!$B$56)))</f>
        <v>0</v>
      </c>
      <c r="O66" s="53">
        <f>K66*SetUp!$B$65</f>
        <v>0.93567218280909192</v>
      </c>
      <c r="P66" s="53">
        <f>MIN(SetUp!$B$54*L66^SetUp!$B$51,L66)</f>
        <v>1.5273935882009377</v>
      </c>
      <c r="Q66" s="53">
        <f t="shared" si="5"/>
        <v>100.43725125510477</v>
      </c>
      <c r="R66" s="53">
        <f>IF((H66+N66-O66)&gt;SetUp!$B$56,T65+H66+N66-O66-SetUp!$B$56,T65)</f>
        <v>0</v>
      </c>
      <c r="S66" s="53">
        <f>R66*SetUp!$B$65</f>
        <v>0</v>
      </c>
      <c r="T66" s="53">
        <f>IF((R66-S66)&lt;SetUp!$B$53,R66-S66,SetUp!$B$53)</f>
        <v>0</v>
      </c>
      <c r="U66" s="53">
        <f t="shared" si="6"/>
        <v>13.87014242120191</v>
      </c>
      <c r="V66" s="53">
        <f>(L66-P66)/1000*SetUp!$B$13*1000000/SetUp!$B$48</f>
        <v>27.434713509282854</v>
      </c>
      <c r="W66" s="53">
        <f t="shared" si="18"/>
        <v>7.1054273576010019E-15</v>
      </c>
      <c r="X66" s="53">
        <f>MAX((SetUp!$B$56*(1-($H66/SetUp!$B$56)^2)*TANH(($B66-$D66)/SetUp!$B$56))/(1+$H66/SetUp!$B$56*TANH(($B66-$D66)/SetUp!$B$56)),0)</f>
        <v>0</v>
      </c>
      <c r="AK66" s="61">
        <v>35</v>
      </c>
      <c r="AL66" s="62">
        <f t="shared" si="23"/>
        <v>14.419</v>
      </c>
      <c r="AM66" s="62">
        <f t="shared" si="24"/>
        <v>14.041331170096139</v>
      </c>
      <c r="AN66" s="63">
        <f t="shared" si="25"/>
        <v>-2.6192442603777035E-2</v>
      </c>
      <c r="AP66" s="60">
        <v>31111</v>
      </c>
      <c r="AQ66" s="51">
        <v>3</v>
      </c>
      <c r="AR66" s="51">
        <v>65</v>
      </c>
      <c r="AS66" s="62">
        <f t="shared" si="8"/>
        <v>10.971</v>
      </c>
      <c r="AT66" s="62">
        <f t="shared" si="9"/>
        <v>27.434713509282854</v>
      </c>
      <c r="AU66" s="51" t="str">
        <f>IF(OR($AP66&lt;SetUp!$B$97,$AP66&gt;SetUp!$B$98),"Não","Sim")</f>
        <v>Sim</v>
      </c>
      <c r="AV66" s="64">
        <f t="shared" si="10"/>
        <v>3.3122499905653258</v>
      </c>
      <c r="AW66" s="64">
        <f t="shared" si="11"/>
        <v>5.2378157192939554</v>
      </c>
      <c r="AX66" s="64">
        <f t="shared" si="12"/>
        <v>1.0402462150577068</v>
      </c>
      <c r="AY66" s="64">
        <f t="shared" si="13"/>
        <v>1.4383004293767414</v>
      </c>
      <c r="AZ66" s="64">
        <f t="shared" si="14"/>
        <v>16.463713509282854</v>
      </c>
      <c r="BA66" s="64">
        <f t="shared" si="15"/>
        <v>1.9255657287286296</v>
      </c>
      <c r="BB66" s="64">
        <f t="shared" si="16"/>
        <v>0.39805421431903465</v>
      </c>
    </row>
    <row r="67" spans="1:54" x14ac:dyDescent="0.3">
      <c r="A67" s="60">
        <v>31112</v>
      </c>
      <c r="B67" s="53">
        <v>11.183</v>
      </c>
      <c r="C67" s="53">
        <v>10.291</v>
      </c>
      <c r="D67" s="53">
        <v>4.1970000000000001</v>
      </c>
      <c r="E67" s="53">
        <f t="shared" ref="E67:E130" si="26">IF(B67&gt;=D67,D67,B67)</f>
        <v>4.1970000000000001</v>
      </c>
      <c r="F67" s="53">
        <f t="shared" ref="F67:F130" si="27">D67-E67</f>
        <v>0</v>
      </c>
      <c r="G67" s="53">
        <f t="shared" ref="G67:G130" si="28">MAX(B67-D67-N67,0)</f>
        <v>2.3555354745465493</v>
      </c>
      <c r="H67" s="53">
        <f>IF(Q66&gt;SetUp!$B$56,SetUp!$B$56,Q66)</f>
        <v>100.43725125510477</v>
      </c>
      <c r="I67" s="53">
        <f t="shared" si="17"/>
        <v>17.152713823392052</v>
      </c>
      <c r="J67" s="53">
        <f>MIN(F67,H67,(1-EXP(-SetUp!$B$52*H67/SetUp!$B$56))*F67)</f>
        <v>0</v>
      </c>
      <c r="K67" s="53">
        <f t="shared" ref="K67:K130" si="29">MAX(H67-J67,0)</f>
        <v>100.43725125510477</v>
      </c>
      <c r="L67" s="53">
        <f>IF(I67&lt;=0,0,MIN(SetUp!$B$50*I67^SetUp!$B$55,I67))</f>
        <v>2.4538397879762459</v>
      </c>
      <c r="M67" s="53">
        <f t="shared" ref="M67:M130" si="30">MAX(I67-L67,0)</f>
        <v>14.698874035415805</v>
      </c>
      <c r="N67" s="53">
        <f>IF(SetUp!$B$62=0,X67,(B67-E67)*(1-(H67/SetUp!$B$66/SetUp!$B$56)))</f>
        <v>4.6304645254534504</v>
      </c>
      <c r="O67" s="53">
        <f>K67*SetUp!$B$65</f>
        <v>0.92703592764358989</v>
      </c>
      <c r="P67" s="53">
        <f>MIN(SetUp!$B$54*L67^SetUp!$B$51,L67)</f>
        <v>1.7042287741786011</v>
      </c>
      <c r="Q67" s="53">
        <f t="shared" ref="Q67:Q130" si="31">IF((K67+N67-O67)&lt;0,0,K67+N67-O67)</f>
        <v>104.14067985291463</v>
      </c>
      <c r="R67" s="53">
        <f>IF((H67+N67-O67)&gt;SetUp!$B$56,T66+H67+N67-O67-SetUp!$B$56,T66)</f>
        <v>0</v>
      </c>
      <c r="S67" s="53">
        <f>R67*SetUp!$B$65</f>
        <v>0</v>
      </c>
      <c r="T67" s="53">
        <f>IF((R67-S67)&lt;SetUp!$B$53,R67-S67,SetUp!$B$53)</f>
        <v>0</v>
      </c>
      <c r="U67" s="53">
        <f t="shared" ref="U67:U130" si="32">M67+R67-T67</f>
        <v>14.698874035415805</v>
      </c>
      <c r="V67" s="53">
        <f>(L67-P67)/1000*SetUp!$B$13*1000000/SetUp!$B$48</f>
        <v>30.505646006580161</v>
      </c>
      <c r="W67" s="53">
        <f t="shared" si="18"/>
        <v>9.3258734068513149E-15</v>
      </c>
      <c r="X67" s="53">
        <f>MAX((SetUp!$B$56*(1-($H67/SetUp!$B$56)^2)*TANH(($B67-$D67)/SetUp!$B$56))/(1+$H67/SetUp!$B$56*TANH(($B67-$D67)/SetUp!$B$56)),0)</f>
        <v>4.6304645254534504</v>
      </c>
      <c r="AK67" s="61">
        <v>36</v>
      </c>
      <c r="AL67" s="62">
        <f t="shared" si="23"/>
        <v>12.2</v>
      </c>
      <c r="AM67" s="62">
        <f t="shared" si="24"/>
        <v>14.527895267312049</v>
      </c>
      <c r="AN67" s="63">
        <f t="shared" si="25"/>
        <v>0.19081108748459424</v>
      </c>
      <c r="AP67" s="60">
        <v>31112</v>
      </c>
      <c r="AQ67" s="51">
        <v>3</v>
      </c>
      <c r="AR67" s="51">
        <v>66</v>
      </c>
      <c r="AS67" s="62">
        <f t="shared" ref="AS67:AS130" si="33">VLOOKUP($AP67,$A:$C,3,FALSE)</f>
        <v>10.291</v>
      </c>
      <c r="AT67" s="62">
        <f t="shared" ref="AT67:AT130" si="34">VLOOKUP($AP67,$A:$V,22,FALSE)</f>
        <v>30.505646006580161</v>
      </c>
      <c r="AU67" s="51" t="str">
        <f>IF(OR($AP67&lt;SetUp!$B$97,$AP67&gt;SetUp!$B$98),"Não","Sim")</f>
        <v>Sim</v>
      </c>
      <c r="AV67" s="64">
        <f t="shared" ref="AV67:AV130" si="35">IFERROR(SQRT(AS67),0)</f>
        <v>3.2079588526039422</v>
      </c>
      <c r="AW67" s="64">
        <f t="shared" ref="AW67:AW130" si="36">IFERROR(SQRT(AT67),0)</f>
        <v>5.5231916503576226</v>
      </c>
      <c r="AX67" s="64">
        <f t="shared" ref="AX67:AX130" si="37">IFERROR(LOG(AS67),0)</f>
        <v>1.0124575782007736</v>
      </c>
      <c r="AY67" s="64">
        <f t="shared" ref="AY67:AY130" si="38">IFERROR(LOG(AT67),0)</f>
        <v>1.4843802263165193</v>
      </c>
      <c r="AZ67" s="64">
        <f t="shared" ref="AZ67:AZ130" si="39">AT67-AS67</f>
        <v>20.214646006580161</v>
      </c>
      <c r="BA67" s="64">
        <f t="shared" ref="BA67:BA130" si="40">AW67-AV67</f>
        <v>2.3152327977536804</v>
      </c>
      <c r="BB67" s="64">
        <f t="shared" ref="BB67:BB130" si="41">AY67-AX67</f>
        <v>0.47192264811574569</v>
      </c>
    </row>
    <row r="68" spans="1:54" x14ac:dyDescent="0.3">
      <c r="A68" s="60">
        <v>31113</v>
      </c>
      <c r="B68" s="53">
        <v>9.8859999999999992</v>
      </c>
      <c r="C68" s="53">
        <v>12.56</v>
      </c>
      <c r="D68" s="53">
        <v>4.1970000000000001</v>
      </c>
      <c r="E68" s="53">
        <f t="shared" si="26"/>
        <v>4.1970000000000001</v>
      </c>
      <c r="F68" s="53">
        <f t="shared" si="27"/>
        <v>0</v>
      </c>
      <c r="G68" s="53">
        <f t="shared" si="28"/>
        <v>2.0396518085546971</v>
      </c>
      <c r="H68" s="53">
        <f>IF(Q67&gt;SetUp!$B$56,SetUp!$B$56,Q67)</f>
        <v>104.14067985291463</v>
      </c>
      <c r="I68" s="53">
        <f t="shared" ref="I68:I131" si="42">U67+G68+O68</f>
        <v>17.699744421206049</v>
      </c>
      <c r="J68" s="53">
        <f>MIN(F68,H68,(1-EXP(-SetUp!$B$52*H68/SetUp!$B$56))*F68)</f>
        <v>0</v>
      </c>
      <c r="K68" s="53">
        <f t="shared" si="29"/>
        <v>104.14067985291463</v>
      </c>
      <c r="L68" s="53">
        <f>IF(I68&lt;=0,0,MIN(SetUp!$B$50*I68^SetUp!$B$55,I68))</f>
        <v>2.5856503322756375</v>
      </c>
      <c r="M68" s="53">
        <f t="shared" si="30"/>
        <v>15.114094088930411</v>
      </c>
      <c r="N68" s="53">
        <f>IF(SetUp!$B$62=0,X68,(B68-E68)*(1-(H68/SetUp!$B$66/SetUp!$B$56)))</f>
        <v>3.6493481914453021</v>
      </c>
      <c r="O68" s="53">
        <f>K68*SetUp!$B$65</f>
        <v>0.96121857723554571</v>
      </c>
      <c r="P68" s="53">
        <f>MIN(SetUp!$B$54*L68^SetUp!$B$51,L68)</f>
        <v>1.7966865180770446</v>
      </c>
      <c r="Q68" s="53">
        <f t="shared" si="31"/>
        <v>106.82880946712439</v>
      </c>
      <c r="R68" s="53">
        <f>IF((H68+N68-O68)&gt;SetUp!$B$56,T67+H68+N68-O68-SetUp!$B$56,T67)</f>
        <v>0</v>
      </c>
      <c r="S68" s="53">
        <f>R68*SetUp!$B$65</f>
        <v>0</v>
      </c>
      <c r="T68" s="53">
        <f>IF((R68-S68)&lt;SetUp!$B$53,R68-S68,SetUp!$B$53)</f>
        <v>0</v>
      </c>
      <c r="U68" s="53">
        <f t="shared" si="32"/>
        <v>15.114094088930411</v>
      </c>
      <c r="V68" s="53">
        <f>(L68-P68)/1000*SetUp!$B$13*1000000/SetUp!$B$48</f>
        <v>32.107120072865676</v>
      </c>
      <c r="W68" s="53">
        <f t="shared" ref="W68:W131" si="43">Q68+U68+T68-H68-U67-T67-B68+E68+J68+L68</f>
        <v>4.4408920985006262E-15</v>
      </c>
      <c r="X68" s="53">
        <f>MAX((SetUp!$B$56*(1-($H68/SetUp!$B$56)^2)*TANH(($B68-$D68)/SetUp!$B$56))/(1+$H68/SetUp!$B$56*TANH(($B68-$D68)/SetUp!$B$56)),0)</f>
        <v>3.6493481914453021</v>
      </c>
      <c r="AK68" s="61">
        <v>37</v>
      </c>
      <c r="AL68" s="62">
        <f t="shared" si="23"/>
        <v>11.143000000000001</v>
      </c>
      <c r="AM68" s="62">
        <f t="shared" si="24"/>
        <v>13.614509659497783</v>
      </c>
      <c r="AN68" s="63">
        <f t="shared" si="25"/>
        <v>0.2217993053484503</v>
      </c>
      <c r="AP68" s="60">
        <v>31113</v>
      </c>
      <c r="AQ68" s="51">
        <v>3</v>
      </c>
      <c r="AR68" s="51">
        <v>67</v>
      </c>
      <c r="AS68" s="62">
        <f t="shared" si="33"/>
        <v>12.56</v>
      </c>
      <c r="AT68" s="62">
        <f t="shared" si="34"/>
        <v>32.107120072865676</v>
      </c>
      <c r="AU68" s="51" t="str">
        <f>IF(OR($AP68&lt;SetUp!$B$97,$AP68&gt;SetUp!$B$98),"Não","Sim")</f>
        <v>Sim</v>
      </c>
      <c r="AV68" s="64">
        <f t="shared" si="35"/>
        <v>3.54400902933387</v>
      </c>
      <c r="AW68" s="64">
        <f t="shared" si="36"/>
        <v>5.6663145052905133</v>
      </c>
      <c r="AX68" s="64">
        <f t="shared" si="37"/>
        <v>1.0989896394011773</v>
      </c>
      <c r="AY68" s="64">
        <f t="shared" si="38"/>
        <v>1.5066013522013519</v>
      </c>
      <c r="AZ68" s="64">
        <f t="shared" si="39"/>
        <v>19.547120072865674</v>
      </c>
      <c r="BA68" s="64">
        <f t="shared" si="40"/>
        <v>2.1223054759566433</v>
      </c>
      <c r="BB68" s="64">
        <f t="shared" si="41"/>
        <v>0.40761171280017461</v>
      </c>
    </row>
    <row r="69" spans="1:54" x14ac:dyDescent="0.3">
      <c r="A69" s="60">
        <v>31114</v>
      </c>
      <c r="B69" s="53">
        <v>4.2880000000000003</v>
      </c>
      <c r="C69" s="53">
        <v>10.629</v>
      </c>
      <c r="D69" s="53">
        <v>4.1970000000000001</v>
      </c>
      <c r="E69" s="53">
        <f t="shared" si="26"/>
        <v>4.1970000000000001</v>
      </c>
      <c r="F69" s="53">
        <f t="shared" si="27"/>
        <v>0</v>
      </c>
      <c r="G69" s="53">
        <f t="shared" si="28"/>
        <v>3.3167042696191064E-2</v>
      </c>
      <c r="H69" s="53">
        <f>IF(Q68&gt;SetUp!$B$56,SetUp!$B$56,Q68)</f>
        <v>106.82880946712439</v>
      </c>
      <c r="I69" s="53">
        <f t="shared" si="42"/>
        <v>16.133291147839163</v>
      </c>
      <c r="J69" s="53">
        <f>MIN(F69,H69,(1-EXP(-SetUp!$B$52*H69/SetUp!$B$56))*F69)</f>
        <v>0</v>
      </c>
      <c r="K69" s="53">
        <f t="shared" si="29"/>
        <v>106.82880946712439</v>
      </c>
      <c r="L69" s="53">
        <f>IF(I69&lt;=0,0,MIN(SetUp!$B$50*I69^SetUp!$B$55,I69))</f>
        <v>2.2156258313431123</v>
      </c>
      <c r="M69" s="53">
        <f t="shared" si="30"/>
        <v>13.91766531649605</v>
      </c>
      <c r="N69" s="53">
        <f>IF(SetUp!$B$62=0,X69,(B69-E69)*(1-(H69/SetUp!$B$66/SetUp!$B$56)))</f>
        <v>5.7832957303809128E-2</v>
      </c>
      <c r="O69" s="53">
        <f>K69*SetUp!$B$65</f>
        <v>0.98603001621256059</v>
      </c>
      <c r="P69" s="53">
        <f>MIN(SetUp!$B$54*L69^SetUp!$B$51,L69)</f>
        <v>1.5372592724208838</v>
      </c>
      <c r="Q69" s="53">
        <f t="shared" si="31"/>
        <v>105.90061240821564</v>
      </c>
      <c r="R69" s="53">
        <f>IF((H69+N69-O69)&gt;SetUp!$B$56,T68+H69+N69-O69-SetUp!$B$56,T68)</f>
        <v>0</v>
      </c>
      <c r="S69" s="53">
        <f>R69*SetUp!$B$65</f>
        <v>0</v>
      </c>
      <c r="T69" s="53">
        <f>IF((R69-S69)&lt;SetUp!$B$53,R69-S69,SetUp!$B$53)</f>
        <v>0</v>
      </c>
      <c r="U69" s="53">
        <f t="shared" si="32"/>
        <v>13.91766531649605</v>
      </c>
      <c r="V69" s="53">
        <f>(L69-P69)/1000*SetUp!$B$13*1000000/SetUp!$B$48</f>
        <v>27.606331454956035</v>
      </c>
      <c r="W69" s="53">
        <f t="shared" si="43"/>
        <v>5.773159728050814E-15</v>
      </c>
      <c r="X69" s="53">
        <f>MAX((SetUp!$B$56*(1-($H69/SetUp!$B$56)^2)*TANH(($B69-$D69)/SetUp!$B$56))/(1+$H69/SetUp!$B$56*TANH(($B69-$D69)/SetUp!$B$56)),0)</f>
        <v>5.7832957303809128E-2</v>
      </c>
      <c r="AK69" s="61">
        <v>38</v>
      </c>
      <c r="AL69" s="62">
        <f t="shared" si="23"/>
        <v>10.291</v>
      </c>
      <c r="AM69" s="62">
        <f t="shared" si="24"/>
        <v>15.842096917558347</v>
      </c>
      <c r="AN69" s="63">
        <f t="shared" si="25"/>
        <v>0.53941277986185465</v>
      </c>
      <c r="AP69" s="60">
        <v>31114</v>
      </c>
      <c r="AQ69" s="51">
        <v>3</v>
      </c>
      <c r="AR69" s="51">
        <v>68</v>
      </c>
      <c r="AS69" s="62">
        <f t="shared" si="33"/>
        <v>10.629</v>
      </c>
      <c r="AT69" s="62">
        <f t="shared" si="34"/>
        <v>27.606331454956035</v>
      </c>
      <c r="AU69" s="51" t="str">
        <f>IF(OR($AP69&lt;SetUp!$B$97,$AP69&gt;SetUp!$B$98),"Não","Sim")</f>
        <v>Sim</v>
      </c>
      <c r="AV69" s="64">
        <f t="shared" si="35"/>
        <v>3.2602147168553177</v>
      </c>
      <c r="AW69" s="64">
        <f t="shared" si="36"/>
        <v>5.2541727659980912</v>
      </c>
      <c r="AX69" s="64">
        <f t="shared" si="37"/>
        <v>1.0264924070528396</v>
      </c>
      <c r="AY69" s="64">
        <f t="shared" si="38"/>
        <v>1.4410086980291628</v>
      </c>
      <c r="AZ69" s="64">
        <f t="shared" si="39"/>
        <v>16.977331454956037</v>
      </c>
      <c r="BA69" s="64">
        <f t="shared" si="40"/>
        <v>1.9939580491427735</v>
      </c>
      <c r="BB69" s="64">
        <f t="shared" si="41"/>
        <v>0.41451629097632314</v>
      </c>
    </row>
    <row r="70" spans="1:54" x14ac:dyDescent="0.3">
      <c r="A70" s="60">
        <v>31115</v>
      </c>
      <c r="B70" s="53">
        <v>0.246</v>
      </c>
      <c r="C70" s="53">
        <v>9.4629999999999992</v>
      </c>
      <c r="D70" s="53">
        <v>4.1970000000000001</v>
      </c>
      <c r="E70" s="53">
        <f t="shared" si="26"/>
        <v>0.246</v>
      </c>
      <c r="F70" s="53">
        <f t="shared" si="27"/>
        <v>3.9510000000000001</v>
      </c>
      <c r="G70" s="53">
        <f t="shared" si="28"/>
        <v>0</v>
      </c>
      <c r="H70" s="53">
        <f>IF(Q69&gt;SetUp!$B$56,SetUp!$B$56,Q69)</f>
        <v>105.90061240821564</v>
      </c>
      <c r="I70" s="53">
        <f t="shared" si="42"/>
        <v>14.858752275528053</v>
      </c>
      <c r="J70" s="53">
        <f>MIN(F70,H70,(1-EXP(-SetUp!$B$52*H70/SetUp!$B$56))*F70)</f>
        <v>3.9410393877198318</v>
      </c>
      <c r="K70" s="53">
        <f t="shared" si="29"/>
        <v>101.95957302049581</v>
      </c>
      <c r="L70" s="53">
        <f>IF(I70&lt;=0,0,MIN(SetUp!$B$50*I70^SetUp!$B$55,I70))</f>
        <v>1.9316511841266601</v>
      </c>
      <c r="M70" s="53">
        <f t="shared" si="30"/>
        <v>12.927101091401394</v>
      </c>
      <c r="N70" s="53">
        <f>IF(SetUp!$B$62=0,X70,(B70-E70)*(1-(H70/SetUp!$B$66/SetUp!$B$56)))</f>
        <v>0</v>
      </c>
      <c r="O70" s="53">
        <f>K70*SetUp!$B$65</f>
        <v>0.94108695903200201</v>
      </c>
      <c r="P70" s="53">
        <f>MIN(SetUp!$B$54*L70^SetUp!$B$51,L70)</f>
        <v>1.3384450048798997</v>
      </c>
      <c r="Q70" s="53">
        <f t="shared" si="31"/>
        <v>101.0184860614638</v>
      </c>
      <c r="R70" s="53">
        <f>IF((H70+N70-O70)&gt;SetUp!$B$56,T69+H70+N70-O70-SetUp!$B$56,T69)</f>
        <v>0</v>
      </c>
      <c r="S70" s="53">
        <f>R70*SetUp!$B$65</f>
        <v>0</v>
      </c>
      <c r="T70" s="53">
        <f>IF((R70-S70)&lt;SetUp!$B$53,R70-S70,SetUp!$B$53)</f>
        <v>0</v>
      </c>
      <c r="U70" s="53">
        <f t="shared" si="32"/>
        <v>12.927101091401394</v>
      </c>
      <c r="V70" s="53">
        <f>(L70-P70)/1000*SetUp!$B$13*1000000/SetUp!$B$48</f>
        <v>24.140704151797067</v>
      </c>
      <c r="W70" s="53">
        <f t="shared" si="43"/>
        <v>6.6613381477509392E-15</v>
      </c>
      <c r="X70" s="53">
        <f>MAX((SetUp!$B$56*(1-($H70/SetUp!$B$56)^2)*TANH(($B70-$D70)/SetUp!$B$56))/(1+$H70/SetUp!$B$56*TANH(($B70-$D70)/SetUp!$B$56)),0)</f>
        <v>0</v>
      </c>
      <c r="AK70" s="61">
        <v>39</v>
      </c>
      <c r="AL70" s="62">
        <f t="shared" si="23"/>
        <v>9.6270000000000007</v>
      </c>
      <c r="AM70" s="62">
        <f t="shared" si="24"/>
        <v>14.730454032894661</v>
      </c>
      <c r="AN70" s="63">
        <f t="shared" si="25"/>
        <v>0.5301188358673169</v>
      </c>
      <c r="AP70" s="60">
        <v>31115</v>
      </c>
      <c r="AQ70" s="51">
        <v>3</v>
      </c>
      <c r="AR70" s="51">
        <v>69</v>
      </c>
      <c r="AS70" s="62">
        <f t="shared" si="33"/>
        <v>9.4629999999999992</v>
      </c>
      <c r="AT70" s="62">
        <f t="shared" si="34"/>
        <v>24.140704151797067</v>
      </c>
      <c r="AU70" s="51" t="str">
        <f>IF(OR($AP70&lt;SetUp!$B$97,$AP70&gt;SetUp!$B$98),"Não","Sim")</f>
        <v>Sim</v>
      </c>
      <c r="AV70" s="64">
        <f t="shared" si="35"/>
        <v>3.0761989532538365</v>
      </c>
      <c r="AW70" s="64">
        <f t="shared" si="36"/>
        <v>4.9133190565845677</v>
      </c>
      <c r="AX70" s="64">
        <f t="shared" si="37"/>
        <v>0.97602884009112589</v>
      </c>
      <c r="AY70" s="64">
        <f t="shared" si="38"/>
        <v>1.3827499337306686</v>
      </c>
      <c r="AZ70" s="64">
        <f t="shared" si="39"/>
        <v>14.677704151797068</v>
      </c>
      <c r="BA70" s="64">
        <f t="shared" si="40"/>
        <v>1.8371201033307312</v>
      </c>
      <c r="BB70" s="64">
        <f t="shared" si="41"/>
        <v>0.40672109363954267</v>
      </c>
    </row>
    <row r="71" spans="1:54" x14ac:dyDescent="0.3">
      <c r="A71" s="60">
        <v>31116</v>
      </c>
      <c r="B71" s="53">
        <v>1.2070000000000001</v>
      </c>
      <c r="C71" s="53">
        <v>8.98</v>
      </c>
      <c r="D71" s="53">
        <v>4.1970000000000001</v>
      </c>
      <c r="E71" s="53">
        <f t="shared" si="26"/>
        <v>1.2070000000000001</v>
      </c>
      <c r="F71" s="53">
        <f t="shared" si="27"/>
        <v>2.99</v>
      </c>
      <c r="G71" s="53">
        <f t="shared" si="28"/>
        <v>0</v>
      </c>
      <c r="H71" s="53">
        <f>IF(Q70&gt;SetUp!$B$56,SetUp!$B$56,Q70)</f>
        <v>101.0184860614638</v>
      </c>
      <c r="I71" s="53">
        <f t="shared" si="42"/>
        <v>13.831995787019514</v>
      </c>
      <c r="J71" s="53">
        <f>MIN(F71,H71,(1-EXP(-SetUp!$B$52*H71/SetUp!$B$56))*F71)</f>
        <v>2.9800679235310419</v>
      </c>
      <c r="K71" s="53">
        <f t="shared" si="29"/>
        <v>98.038418137932766</v>
      </c>
      <c r="L71" s="53">
        <f>IF(I71&lt;=0,0,MIN(SetUp!$B$50*I71^SetUp!$B$55,I71))</f>
        <v>1.7143502203148475</v>
      </c>
      <c r="M71" s="53">
        <f t="shared" si="30"/>
        <v>12.117645566704667</v>
      </c>
      <c r="N71" s="53">
        <f>IF(SetUp!$B$62=0,X71,(B71-E71)*(1-(H71/SetUp!$B$66/SetUp!$B$56)))</f>
        <v>0</v>
      </c>
      <c r="O71" s="53">
        <f>K71*SetUp!$B$65</f>
        <v>0.90489469561811986</v>
      </c>
      <c r="P71" s="53">
        <f>MIN(SetUp!$B$54*L71^SetUp!$B$51,L71)</f>
        <v>1.1864998893989189</v>
      </c>
      <c r="Q71" s="53">
        <f t="shared" si="31"/>
        <v>97.13352344231464</v>
      </c>
      <c r="R71" s="53">
        <f>IF((H71+N71-O71)&gt;SetUp!$B$56,T70+H71+N71-O71-SetUp!$B$56,T70)</f>
        <v>0</v>
      </c>
      <c r="S71" s="53">
        <f>R71*SetUp!$B$65</f>
        <v>0</v>
      </c>
      <c r="T71" s="53">
        <f>IF((R71-S71)&lt;SetUp!$B$53,R71-S71,SetUp!$B$53)</f>
        <v>0</v>
      </c>
      <c r="U71" s="53">
        <f t="shared" si="32"/>
        <v>12.117645566704667</v>
      </c>
      <c r="V71" s="53">
        <f>(L71-P71)/1000*SetUp!$B$13*1000000/SetUp!$B$48</f>
        <v>21.481028217288586</v>
      </c>
      <c r="W71" s="53">
        <f t="shared" si="43"/>
        <v>0</v>
      </c>
      <c r="X71" s="53">
        <f>MAX((SetUp!$B$56*(1-($H71/SetUp!$B$56)^2)*TANH(($B71-$D71)/SetUp!$B$56))/(1+$H71/SetUp!$B$56*TANH(($B71-$D71)/SetUp!$B$56)),0)</f>
        <v>0</v>
      </c>
      <c r="AK71" s="61">
        <v>40</v>
      </c>
      <c r="AL71" s="62">
        <f t="shared" si="23"/>
        <v>9.7910000000000004</v>
      </c>
      <c r="AM71" s="62">
        <f t="shared" si="24"/>
        <v>13.764219792513876</v>
      </c>
      <c r="AN71" s="63">
        <f t="shared" si="25"/>
        <v>0.40580326754303697</v>
      </c>
      <c r="AP71" s="60">
        <v>31116</v>
      </c>
      <c r="AQ71" s="51">
        <v>3</v>
      </c>
      <c r="AR71" s="51">
        <v>70</v>
      </c>
      <c r="AS71" s="62">
        <f t="shared" si="33"/>
        <v>8.98</v>
      </c>
      <c r="AT71" s="62">
        <f t="shared" si="34"/>
        <v>21.481028217288586</v>
      </c>
      <c r="AU71" s="51" t="str">
        <f>IF(OR($AP71&lt;SetUp!$B$97,$AP71&gt;SetUp!$B$98),"Não","Sim")</f>
        <v>Sim</v>
      </c>
      <c r="AV71" s="64">
        <f t="shared" si="35"/>
        <v>2.9966648127543394</v>
      </c>
      <c r="AW71" s="64">
        <f t="shared" si="36"/>
        <v>4.6347630163028386</v>
      </c>
      <c r="AX71" s="64">
        <f t="shared" si="37"/>
        <v>0.95327633666730438</v>
      </c>
      <c r="AY71" s="64">
        <f t="shared" si="38"/>
        <v>1.332055065593958</v>
      </c>
      <c r="AZ71" s="64">
        <f t="shared" si="39"/>
        <v>12.501028217288585</v>
      </c>
      <c r="BA71" s="64">
        <f t="shared" si="40"/>
        <v>1.6380982035484992</v>
      </c>
      <c r="BB71" s="64">
        <f t="shared" si="41"/>
        <v>0.37877872892665365</v>
      </c>
    </row>
    <row r="72" spans="1:54" x14ac:dyDescent="0.3">
      <c r="A72" s="60">
        <v>31117</v>
      </c>
      <c r="B72" s="53">
        <v>0.59199999999999997</v>
      </c>
      <c r="C72" s="53">
        <v>8.8209999999999997</v>
      </c>
      <c r="D72" s="53">
        <v>4.1970000000000001</v>
      </c>
      <c r="E72" s="53">
        <f t="shared" si="26"/>
        <v>0.59199999999999997</v>
      </c>
      <c r="F72" s="53">
        <f t="shared" si="27"/>
        <v>3.605</v>
      </c>
      <c r="G72" s="53">
        <f t="shared" si="28"/>
        <v>0</v>
      </c>
      <c r="H72" s="53">
        <f>IF(Q71&gt;SetUp!$B$56,SetUp!$B$56,Q71)</f>
        <v>97.13352344231464</v>
      </c>
      <c r="I72" s="53">
        <f t="shared" si="42"/>
        <v>12.981051587054164</v>
      </c>
      <c r="J72" s="53">
        <f>MIN(F72,H72,(1-EXP(-SetUp!$B$52*H72/SetUp!$B$56))*F72)</f>
        <v>3.5900858956823054</v>
      </c>
      <c r="K72" s="53">
        <f t="shared" si="29"/>
        <v>93.543437546632333</v>
      </c>
      <c r="L72" s="53">
        <f>IF(I72&lt;=0,0,MIN(SetUp!$B$50*I72^SetUp!$B$55,I72))</f>
        <v>1.5422019951514674</v>
      </c>
      <c r="M72" s="53">
        <f t="shared" si="30"/>
        <v>11.438849591902697</v>
      </c>
      <c r="N72" s="53">
        <f>IF(SetUp!$B$62=0,X72,(B72-E72)*(1-(H72/SetUp!$B$66/SetUp!$B$56)))</f>
        <v>0</v>
      </c>
      <c r="O72" s="53">
        <f>K72*SetUp!$B$65</f>
        <v>0.86340602034949687</v>
      </c>
      <c r="P72" s="53">
        <f>MIN(SetUp!$B$54*L72^SetUp!$B$51,L72)</f>
        <v>1.0662592105619426</v>
      </c>
      <c r="Q72" s="53">
        <f t="shared" si="31"/>
        <v>92.680031526282832</v>
      </c>
      <c r="R72" s="53">
        <f>IF((H72+N72-O72)&gt;SetUp!$B$56,T71+H72+N72-O72-SetUp!$B$56,T71)</f>
        <v>0</v>
      </c>
      <c r="S72" s="53">
        <f>R72*SetUp!$B$65</f>
        <v>0</v>
      </c>
      <c r="T72" s="53">
        <f>IF((R72-S72)&lt;SetUp!$B$53,R72-S72,SetUp!$B$53)</f>
        <v>0</v>
      </c>
      <c r="U72" s="53">
        <f t="shared" si="32"/>
        <v>11.438849591902697</v>
      </c>
      <c r="V72" s="53">
        <f>(L72-P72)/1000*SetUp!$B$13*1000000/SetUp!$B$48</f>
        <v>19.368634983788301</v>
      </c>
      <c r="W72" s="53">
        <f t="shared" si="43"/>
        <v>-7.1054273576010019E-15</v>
      </c>
      <c r="X72" s="53">
        <f>MAX((SetUp!$B$56*(1-($H72/SetUp!$B$56)^2)*TANH(($B72-$D72)/SetUp!$B$56))/(1+$H72/SetUp!$B$56*TANH(($B72-$D72)/SetUp!$B$56)),0)</f>
        <v>0</v>
      </c>
      <c r="AK72" s="61">
        <v>41</v>
      </c>
      <c r="AL72" s="62">
        <f t="shared" si="23"/>
        <v>9.6270000000000007</v>
      </c>
      <c r="AM72" s="62">
        <f t="shared" si="24"/>
        <v>12.922735166540587</v>
      </c>
      <c r="AN72" s="63">
        <f t="shared" si="25"/>
        <v>0.3423429070884581</v>
      </c>
      <c r="AP72" s="60">
        <v>31117</v>
      </c>
      <c r="AQ72" s="51">
        <v>3</v>
      </c>
      <c r="AR72" s="51">
        <v>71</v>
      </c>
      <c r="AS72" s="62">
        <f t="shared" si="33"/>
        <v>8.8209999999999997</v>
      </c>
      <c r="AT72" s="62">
        <f t="shared" si="34"/>
        <v>19.368634983788301</v>
      </c>
      <c r="AU72" s="51" t="str">
        <f>IF(OR($AP72&lt;SetUp!$B$97,$AP72&gt;SetUp!$B$98),"Não","Sim")</f>
        <v>Sim</v>
      </c>
      <c r="AV72" s="64">
        <f t="shared" si="35"/>
        <v>2.9700168349691216</v>
      </c>
      <c r="AW72" s="64">
        <f t="shared" si="36"/>
        <v>4.4009811387676159</v>
      </c>
      <c r="AX72" s="64">
        <f t="shared" si="37"/>
        <v>0.94551782207783963</v>
      </c>
      <c r="AY72" s="64">
        <f t="shared" si="38"/>
        <v>1.2870990146325028</v>
      </c>
      <c r="AZ72" s="64">
        <f t="shared" si="39"/>
        <v>10.547634983788301</v>
      </c>
      <c r="BA72" s="64">
        <f t="shared" si="40"/>
        <v>1.4309643037984943</v>
      </c>
      <c r="BB72" s="64">
        <f t="shared" si="41"/>
        <v>0.34158119255466313</v>
      </c>
    </row>
    <row r="73" spans="1:54" x14ac:dyDescent="0.3">
      <c r="A73" s="60">
        <v>31118</v>
      </c>
      <c r="B73" s="53">
        <v>2.2440000000000002</v>
      </c>
      <c r="C73" s="53">
        <v>8.8209999999999997</v>
      </c>
      <c r="D73" s="53">
        <v>4.1970000000000001</v>
      </c>
      <c r="E73" s="53">
        <f t="shared" si="26"/>
        <v>2.2440000000000002</v>
      </c>
      <c r="F73" s="53">
        <f t="shared" si="27"/>
        <v>1.9529999999999998</v>
      </c>
      <c r="G73" s="53">
        <f t="shared" si="28"/>
        <v>0</v>
      </c>
      <c r="H73" s="53">
        <f>IF(Q72&gt;SetUp!$B$56,SetUp!$B$56,Q72)</f>
        <v>92.680031526282832</v>
      </c>
      <c r="I73" s="53">
        <f t="shared" si="42"/>
        <v>12.27635609296229</v>
      </c>
      <c r="J73" s="53">
        <f>MIN(F73,H73,(1-EXP(-SetUp!$B$52*H73/SetUp!$B$56))*F73)</f>
        <v>1.9426087723226961</v>
      </c>
      <c r="K73" s="53">
        <f t="shared" si="29"/>
        <v>90.737422753960132</v>
      </c>
      <c r="L73" s="53">
        <f>IF(I73&lt;=0,0,MIN(SetUp!$B$50*I73^SetUp!$B$55,I73))</f>
        <v>1.4052079442367702</v>
      </c>
      <c r="M73" s="53">
        <f t="shared" si="30"/>
        <v>10.871148148725521</v>
      </c>
      <c r="N73" s="53">
        <f>IF(SetUp!$B$62=0,X73,(B73-E73)*(1-(H73/SetUp!$B$66/SetUp!$B$56)))</f>
        <v>0</v>
      </c>
      <c r="O73" s="53">
        <f>K73*SetUp!$B$65</f>
        <v>0.83750650105959301</v>
      </c>
      <c r="P73" s="53">
        <f>MIN(SetUp!$B$54*L73^SetUp!$B$51,L73)</f>
        <v>0.97066533617490736</v>
      </c>
      <c r="Q73" s="53">
        <f t="shared" si="31"/>
        <v>89.899916252900539</v>
      </c>
      <c r="R73" s="53">
        <f>IF((H73+N73-O73)&gt;SetUp!$B$56,T72+H73+N73-O73-SetUp!$B$56,T72)</f>
        <v>0</v>
      </c>
      <c r="S73" s="53">
        <f>R73*SetUp!$B$65</f>
        <v>0</v>
      </c>
      <c r="T73" s="53">
        <f>IF((R73-S73)&lt;SetUp!$B$53,R73-S73,SetUp!$B$53)</f>
        <v>0</v>
      </c>
      <c r="U73" s="53">
        <f t="shared" si="32"/>
        <v>10.871148148725521</v>
      </c>
      <c r="V73" s="53">
        <f>(L73-P73)/1000*SetUp!$B$13*1000000/SetUp!$B$48</f>
        <v>17.683842329309361</v>
      </c>
      <c r="W73" s="53">
        <f t="shared" si="43"/>
        <v>0</v>
      </c>
      <c r="X73" s="53">
        <f>MAX((SetUp!$B$56*(1-($H73/SetUp!$B$56)^2)*TANH(($B73-$D73)/SetUp!$B$56))/(1+$H73/SetUp!$B$56*TANH(($B73-$D73)/SetUp!$B$56)),0)</f>
        <v>0</v>
      </c>
      <c r="AK73" s="61">
        <v>42</v>
      </c>
      <c r="AL73" s="62">
        <f t="shared" si="23"/>
        <v>9.3010000000000002</v>
      </c>
      <c r="AM73" s="62">
        <f t="shared" si="24"/>
        <v>12.220742928205386</v>
      </c>
      <c r="AN73" s="63">
        <f t="shared" si="25"/>
        <v>0.3139170979685395</v>
      </c>
      <c r="AP73" s="60">
        <v>31118</v>
      </c>
      <c r="AQ73" s="51">
        <v>3</v>
      </c>
      <c r="AR73" s="51">
        <v>72</v>
      </c>
      <c r="AS73" s="62">
        <f t="shared" si="33"/>
        <v>8.8209999999999997</v>
      </c>
      <c r="AT73" s="62">
        <f t="shared" si="34"/>
        <v>17.683842329309361</v>
      </c>
      <c r="AU73" s="51" t="str">
        <f>IF(OR($AP73&lt;SetUp!$B$97,$AP73&gt;SetUp!$B$98),"Não","Sim")</f>
        <v>Sim</v>
      </c>
      <c r="AV73" s="64">
        <f t="shared" si="35"/>
        <v>2.9700168349691216</v>
      </c>
      <c r="AW73" s="64">
        <f t="shared" si="36"/>
        <v>4.2052160859234524</v>
      </c>
      <c r="AX73" s="64">
        <f t="shared" si="37"/>
        <v>0.94551782207783963</v>
      </c>
      <c r="AY73" s="64">
        <f t="shared" si="38"/>
        <v>1.2475766340433723</v>
      </c>
      <c r="AZ73" s="64">
        <f t="shared" si="39"/>
        <v>8.8628423293093608</v>
      </c>
      <c r="BA73" s="64">
        <f t="shared" si="40"/>
        <v>1.2351992509543308</v>
      </c>
      <c r="BB73" s="64">
        <f t="shared" si="41"/>
        <v>0.30205881196553264</v>
      </c>
    </row>
    <row r="74" spans="1:54" x14ac:dyDescent="0.3">
      <c r="A74" s="60">
        <v>31119</v>
      </c>
      <c r="B74" s="53">
        <v>0.98499999999999999</v>
      </c>
      <c r="C74" s="53">
        <v>8.6630000000000003</v>
      </c>
      <c r="D74" s="53">
        <v>4.1970000000000001</v>
      </c>
      <c r="E74" s="53">
        <f t="shared" si="26"/>
        <v>0.98499999999999999</v>
      </c>
      <c r="F74" s="53">
        <f t="shared" si="27"/>
        <v>3.2120000000000002</v>
      </c>
      <c r="G74" s="53">
        <f t="shared" si="28"/>
        <v>0</v>
      </c>
      <c r="H74" s="53">
        <f>IF(Q73&gt;SetUp!$B$56,SetUp!$B$56,Q73)</f>
        <v>89.899916252900539</v>
      </c>
      <c r="I74" s="53">
        <f t="shared" si="42"/>
        <v>11.671462268614036</v>
      </c>
      <c r="J74" s="53">
        <f>MIN(F74,H74,(1-EXP(-SetUp!$B$52*H74/SetUp!$B$56))*F74)</f>
        <v>3.1920034899396832</v>
      </c>
      <c r="K74" s="53">
        <f t="shared" si="29"/>
        <v>86.707912762960859</v>
      </c>
      <c r="L74" s="53">
        <f>IF(I74&lt;=0,0,MIN(SetUp!$B$50*I74^SetUp!$B$55,I74))</f>
        <v>1.2917156407108776</v>
      </c>
      <c r="M74" s="53">
        <f t="shared" si="30"/>
        <v>10.379746627903158</v>
      </c>
      <c r="N74" s="53">
        <f>IF(SetUp!$B$62=0,X74,(B74-E74)*(1-(H74/SetUp!$B$66/SetUp!$B$56)))</f>
        <v>0</v>
      </c>
      <c r="O74" s="53">
        <f>K74*SetUp!$B$65</f>
        <v>0.80031411988851564</v>
      </c>
      <c r="P74" s="53">
        <f>MIN(SetUp!$B$54*L74^SetUp!$B$51,L74)</f>
        <v>0.89153915625210423</v>
      </c>
      <c r="Q74" s="53">
        <f t="shared" si="31"/>
        <v>85.907598643072347</v>
      </c>
      <c r="R74" s="53">
        <f>IF((H74+N74-O74)&gt;SetUp!$B$56,T73+H74+N74-O74-SetUp!$B$56,T73)</f>
        <v>0</v>
      </c>
      <c r="S74" s="53">
        <f>R74*SetUp!$B$65</f>
        <v>0</v>
      </c>
      <c r="T74" s="53">
        <f>IF((R74-S74)&lt;SetUp!$B$53,R74-S74,SetUp!$B$53)</f>
        <v>0</v>
      </c>
      <c r="U74" s="53">
        <f t="shared" si="32"/>
        <v>10.379746627903158</v>
      </c>
      <c r="V74" s="53">
        <f>(L74-P74)/1000*SetUp!$B$13*1000000/SetUp!$B$48</f>
        <v>16.285302577414484</v>
      </c>
      <c r="W74" s="53">
        <f t="shared" si="43"/>
        <v>8.4376949871511897E-15</v>
      </c>
      <c r="X74" s="53">
        <f>MAX((SetUp!$B$56*(1-($H74/SetUp!$B$56)^2)*TANH(($B74-$D74)/SetUp!$B$56))/(1+$H74/SetUp!$B$56*TANH(($B74-$D74)/SetUp!$B$56)),0)</f>
        <v>0</v>
      </c>
      <c r="AK74" s="61">
        <v>43</v>
      </c>
      <c r="AL74" s="62">
        <f t="shared" si="23"/>
        <v>9.14</v>
      </c>
      <c r="AM74" s="62">
        <f t="shared" si="24"/>
        <v>11.624031324531853</v>
      </c>
      <c r="AN74" s="63">
        <f t="shared" si="25"/>
        <v>0.27177585607569493</v>
      </c>
      <c r="AP74" s="60">
        <v>31119</v>
      </c>
      <c r="AQ74" s="51">
        <v>3</v>
      </c>
      <c r="AR74" s="51">
        <v>73</v>
      </c>
      <c r="AS74" s="62">
        <f t="shared" si="33"/>
        <v>8.6630000000000003</v>
      </c>
      <c r="AT74" s="62">
        <f t="shared" si="34"/>
        <v>16.285302577414484</v>
      </c>
      <c r="AU74" s="51" t="str">
        <f>IF(OR($AP74&lt;SetUp!$B$97,$AP74&gt;SetUp!$B$98),"Não","Sim")</f>
        <v>Sim</v>
      </c>
      <c r="AV74" s="64">
        <f t="shared" si="35"/>
        <v>2.9432974705251933</v>
      </c>
      <c r="AW74" s="64">
        <f t="shared" si="36"/>
        <v>4.0355052443795048</v>
      </c>
      <c r="AX74" s="64">
        <f t="shared" si="37"/>
        <v>0.93766831439900511</v>
      </c>
      <c r="AY74" s="64">
        <f t="shared" si="38"/>
        <v>1.2117958320737927</v>
      </c>
      <c r="AZ74" s="64">
        <f t="shared" si="39"/>
        <v>7.6223025774144837</v>
      </c>
      <c r="BA74" s="64">
        <f t="shared" si="40"/>
        <v>1.0922077738543114</v>
      </c>
      <c r="BB74" s="64">
        <f t="shared" si="41"/>
        <v>0.2741275176747876</v>
      </c>
    </row>
    <row r="75" spans="1:54" x14ac:dyDescent="0.3">
      <c r="A75" s="60">
        <v>31120</v>
      </c>
      <c r="B75" s="53">
        <v>3.4129999999999998</v>
      </c>
      <c r="C75" s="53">
        <v>8.6630000000000003</v>
      </c>
      <c r="D75" s="53">
        <v>4.1970000000000001</v>
      </c>
      <c r="E75" s="53">
        <f t="shared" si="26"/>
        <v>3.4129999999999998</v>
      </c>
      <c r="F75" s="53">
        <f t="shared" si="27"/>
        <v>0.78400000000000025</v>
      </c>
      <c r="G75" s="53">
        <f t="shared" si="28"/>
        <v>0</v>
      </c>
      <c r="H75" s="53">
        <f>IF(Q74&gt;SetUp!$B$56,SetUp!$B$56,Q74)</f>
        <v>85.907598643072347</v>
      </c>
      <c r="I75" s="53">
        <f t="shared" si="42"/>
        <v>11.165493975569072</v>
      </c>
      <c r="J75" s="53">
        <f>MIN(F75,H75,(1-EXP(-SetUp!$B$52*H75/SetUp!$B$56))*F75)</f>
        <v>0.77788421964741128</v>
      </c>
      <c r="K75" s="53">
        <f t="shared" si="29"/>
        <v>85.129714423424943</v>
      </c>
      <c r="L75" s="53">
        <f>IF(I75&lt;=0,0,MIN(SetUp!$B$50*I75^SetUp!$B$55,I75))</f>
        <v>1.1997424812054041</v>
      </c>
      <c r="M75" s="53">
        <f t="shared" si="30"/>
        <v>9.9657514943636691</v>
      </c>
      <c r="N75" s="53">
        <f>IF(SetUp!$B$62=0,X75,(B75-E75)*(1-(H75/SetUp!$B$66/SetUp!$B$56)))</f>
        <v>0</v>
      </c>
      <c r="O75" s="53">
        <f>K75*SetUp!$B$65</f>
        <v>0.7857473476659147</v>
      </c>
      <c r="P75" s="53">
        <f>MIN(SetUp!$B$54*L75^SetUp!$B$51,L75)</f>
        <v>0.82746531871252904</v>
      </c>
      <c r="Q75" s="53">
        <f t="shared" si="31"/>
        <v>84.343967075759025</v>
      </c>
      <c r="R75" s="53">
        <f>IF((H75+N75-O75)&gt;SetUp!$B$56,T74+H75+N75-O75-SetUp!$B$56,T74)</f>
        <v>0</v>
      </c>
      <c r="S75" s="53">
        <f>R75*SetUp!$B$65</f>
        <v>0</v>
      </c>
      <c r="T75" s="53">
        <f>IF((R75-S75)&lt;SetUp!$B$53,R75-S75,SetUp!$B$53)</f>
        <v>0</v>
      </c>
      <c r="U75" s="53">
        <f t="shared" si="32"/>
        <v>9.9657514943636691</v>
      </c>
      <c r="V75" s="53">
        <f>(L75-P75)/1000*SetUp!$B$13*1000000/SetUp!$B$48</f>
        <v>15.149931266094541</v>
      </c>
      <c r="W75" s="53">
        <f t="shared" si="43"/>
        <v>7.1054273576010019E-15</v>
      </c>
      <c r="X75" s="53">
        <f>MAX((SetUp!$B$56*(1-($H75/SetUp!$B$56)^2)*TANH(($B75-$D75)/SetUp!$B$56))/(1+$H75/SetUp!$B$56*TANH(($B75-$D75)/SetUp!$B$56)),0)</f>
        <v>0</v>
      </c>
      <c r="AK75" s="61">
        <v>44</v>
      </c>
      <c r="AL75" s="62">
        <f t="shared" si="23"/>
        <v>9.14</v>
      </c>
      <c r="AM75" s="62">
        <f t="shared" si="24"/>
        <v>13.502701072897764</v>
      </c>
      <c r="AN75" s="63">
        <f t="shared" si="25"/>
        <v>0.47731959222076187</v>
      </c>
      <c r="AP75" s="60">
        <v>31120</v>
      </c>
      <c r="AQ75" s="51">
        <v>3</v>
      </c>
      <c r="AR75" s="51">
        <v>74</v>
      </c>
      <c r="AS75" s="62">
        <f t="shared" si="33"/>
        <v>8.6630000000000003</v>
      </c>
      <c r="AT75" s="62">
        <f t="shared" si="34"/>
        <v>15.149931266094541</v>
      </c>
      <c r="AU75" s="51" t="str">
        <f>IF(OR($AP75&lt;SetUp!$B$97,$AP75&gt;SetUp!$B$98),"Não","Sim")</f>
        <v>Sim</v>
      </c>
      <c r="AV75" s="64">
        <f t="shared" si="35"/>
        <v>2.9432974705251933</v>
      </c>
      <c r="AW75" s="64">
        <f t="shared" si="36"/>
        <v>3.8922912617241967</v>
      </c>
      <c r="AX75" s="64">
        <f t="shared" si="37"/>
        <v>0.93766831439900511</v>
      </c>
      <c r="AY75" s="64">
        <f t="shared" si="38"/>
        <v>1.1804106624869326</v>
      </c>
      <c r="AZ75" s="64">
        <f t="shared" si="39"/>
        <v>6.4869312660945404</v>
      </c>
      <c r="BA75" s="64">
        <f t="shared" si="40"/>
        <v>0.9489937911990034</v>
      </c>
      <c r="BB75" s="64">
        <f t="shared" si="41"/>
        <v>0.2427423480879275</v>
      </c>
    </row>
    <row r="76" spans="1:54" x14ac:dyDescent="0.3">
      <c r="A76" s="60">
        <v>31121</v>
      </c>
      <c r="B76" s="53">
        <v>4.7990000000000004</v>
      </c>
      <c r="C76" s="53">
        <v>9.6270000000000007</v>
      </c>
      <c r="D76" s="53">
        <v>4.1970000000000001</v>
      </c>
      <c r="E76" s="53">
        <f t="shared" si="26"/>
        <v>4.1970000000000001</v>
      </c>
      <c r="F76" s="53">
        <f t="shared" si="27"/>
        <v>0</v>
      </c>
      <c r="G76" s="53">
        <f t="shared" si="28"/>
        <v>0.13745138002207946</v>
      </c>
      <c r="H76" s="53">
        <f>IF(Q75&gt;SetUp!$B$56,SetUp!$B$56,Q75)</f>
        <v>84.343967075759025</v>
      </c>
      <c r="I76" s="53">
        <f t="shared" si="42"/>
        <v>10.881697773261655</v>
      </c>
      <c r="J76" s="53">
        <f>MIN(F76,H76,(1-EXP(-SetUp!$B$52*H76/SetUp!$B$56))*F76)</f>
        <v>0</v>
      </c>
      <c r="K76" s="53">
        <f t="shared" si="29"/>
        <v>84.343967075759025</v>
      </c>
      <c r="L76" s="53">
        <f>IF(I76&lt;=0,0,MIN(SetUp!$B$50*I76^SetUp!$B$55,I76))</f>
        <v>1.1493507064746946</v>
      </c>
      <c r="M76" s="53">
        <f t="shared" si="30"/>
        <v>9.7323470667869607</v>
      </c>
      <c r="N76" s="53">
        <f>IF(SetUp!$B$62=0,X76,(B76-E76)*(1-(H76/SetUp!$B$66/SetUp!$B$56)))</f>
        <v>0.46454861997792085</v>
      </c>
      <c r="O76" s="53">
        <f>K76*SetUp!$B$65</f>
        <v>0.77849489887590528</v>
      </c>
      <c r="P76" s="53">
        <f>MIN(SetUp!$B$54*L76^SetUp!$B$51,L76)</f>
        <v>0.79237950224881326</v>
      </c>
      <c r="Q76" s="53">
        <f t="shared" si="31"/>
        <v>84.030020796861038</v>
      </c>
      <c r="R76" s="53">
        <f>IF((H76+N76-O76)&gt;SetUp!$B$56,T75+H76+N76-O76-SetUp!$B$56,T75)</f>
        <v>0</v>
      </c>
      <c r="S76" s="53">
        <f>R76*SetUp!$B$65</f>
        <v>0</v>
      </c>
      <c r="T76" s="53">
        <f>IF((R76-S76)&lt;SetUp!$B$53,R76-S76,SetUp!$B$53)</f>
        <v>0</v>
      </c>
      <c r="U76" s="53">
        <f t="shared" si="32"/>
        <v>9.7323470667869607</v>
      </c>
      <c r="V76" s="53">
        <f>(L76-P76)/1000*SetUp!$B$13*1000000/SetUp!$B$48</f>
        <v>14.527050683912433</v>
      </c>
      <c r="W76" s="53">
        <f t="shared" si="43"/>
        <v>-4.6629367034256575E-15</v>
      </c>
      <c r="X76" s="53">
        <f>MAX((SetUp!$B$56*(1-($H76/SetUp!$B$56)^2)*TANH(($B76-$D76)/SetUp!$B$56))/(1+$H76/SetUp!$B$56*TANH(($B76-$D76)/SetUp!$B$56)),0)</f>
        <v>0.46454861997792085</v>
      </c>
      <c r="AK76" s="61">
        <v>45</v>
      </c>
      <c r="AL76" s="62">
        <f t="shared" si="23"/>
        <v>9.14</v>
      </c>
      <c r="AM76" s="62">
        <f t="shared" si="24"/>
        <v>12.720326167344822</v>
      </c>
      <c r="AN76" s="63">
        <f t="shared" si="25"/>
        <v>0.39172058723685138</v>
      </c>
      <c r="AP76" s="60">
        <v>31121</v>
      </c>
      <c r="AQ76" s="51">
        <v>3</v>
      </c>
      <c r="AR76" s="51">
        <v>75</v>
      </c>
      <c r="AS76" s="62">
        <f t="shared" si="33"/>
        <v>9.6270000000000007</v>
      </c>
      <c r="AT76" s="62">
        <f t="shared" si="34"/>
        <v>14.527050683912433</v>
      </c>
      <c r="AU76" s="51" t="str">
        <f>IF(OR($AP76&lt;SetUp!$B$97,$AP76&gt;SetUp!$B$98),"Não","Sim")</f>
        <v>Sim</v>
      </c>
      <c r="AV76" s="64">
        <f t="shared" si="35"/>
        <v>3.1027407239406908</v>
      </c>
      <c r="AW76" s="64">
        <f t="shared" si="36"/>
        <v>3.811436826698356</v>
      </c>
      <c r="AX76" s="64">
        <f t="shared" si="37"/>
        <v>0.98349097181516654</v>
      </c>
      <c r="AY76" s="64">
        <f t="shared" si="38"/>
        <v>1.1621774517573322</v>
      </c>
      <c r="AZ76" s="64">
        <f t="shared" si="39"/>
        <v>4.9000506839124327</v>
      </c>
      <c r="BA76" s="64">
        <f t="shared" si="40"/>
        <v>0.70869610275766526</v>
      </c>
      <c r="BB76" s="64">
        <f t="shared" si="41"/>
        <v>0.17868647994216569</v>
      </c>
    </row>
    <row r="77" spans="1:54" x14ac:dyDescent="0.3">
      <c r="A77" s="60">
        <v>31122</v>
      </c>
      <c r="B77" s="53">
        <v>0.96599999999999997</v>
      </c>
      <c r="C77" s="53">
        <v>9.6270000000000007</v>
      </c>
      <c r="D77" s="53">
        <v>4.1970000000000001</v>
      </c>
      <c r="E77" s="53">
        <f t="shared" si="26"/>
        <v>0.96599999999999997</v>
      </c>
      <c r="F77" s="53">
        <f t="shared" si="27"/>
        <v>3.2309999999999999</v>
      </c>
      <c r="G77" s="53">
        <f t="shared" si="28"/>
        <v>0</v>
      </c>
      <c r="H77" s="53">
        <f>IF(Q76&gt;SetUp!$B$56,SetUp!$B$56,Q76)</f>
        <v>84.030020796861038</v>
      </c>
      <c r="I77" s="53">
        <f t="shared" si="42"/>
        <v>10.478380776529844</v>
      </c>
      <c r="J77" s="53">
        <f>MIN(F77,H77,(1-EXP(-SetUp!$B$52*H77/SetUp!$B$56))*F77)</f>
        <v>3.2029752467650994</v>
      </c>
      <c r="K77" s="53">
        <f t="shared" si="29"/>
        <v>80.827045550095932</v>
      </c>
      <c r="L77" s="53">
        <f>IF(I77&lt;=0,0,MIN(SetUp!$B$50*I77^SetUp!$B$55,I77))</f>
        <v>1.0792326978787856</v>
      </c>
      <c r="M77" s="53">
        <f t="shared" si="30"/>
        <v>9.3991480786510593</v>
      </c>
      <c r="N77" s="53">
        <f>IF(SetUp!$B$62=0,X77,(B77-E77)*(1-(H77/SetUp!$B$66/SetUp!$B$56)))</f>
        <v>0</v>
      </c>
      <c r="O77" s="53">
        <f>K77*SetUp!$B$65</f>
        <v>0.74603370974288341</v>
      </c>
      <c r="P77" s="53">
        <f>MIN(SetUp!$B$54*L77^SetUp!$B$51,L77)</f>
        <v>0.7435841030600262</v>
      </c>
      <c r="Q77" s="53">
        <f t="shared" si="31"/>
        <v>80.081011840353042</v>
      </c>
      <c r="R77" s="53">
        <f>IF((H77+N77-O77)&gt;SetUp!$B$56,T76+H77+N77-O77-SetUp!$B$56,T76)</f>
        <v>0</v>
      </c>
      <c r="S77" s="53">
        <f>R77*SetUp!$B$65</f>
        <v>0</v>
      </c>
      <c r="T77" s="53">
        <f>IF((R77-S77)&lt;SetUp!$B$53,R77-S77,SetUp!$B$53)</f>
        <v>0</v>
      </c>
      <c r="U77" s="53">
        <f t="shared" si="32"/>
        <v>9.3991480786510593</v>
      </c>
      <c r="V77" s="53">
        <f>(L77-P77)/1000*SetUp!$B$13*1000000/SetUp!$B$48</f>
        <v>13.659320671229043</v>
      </c>
      <c r="W77" s="53">
        <f t="shared" si="43"/>
        <v>-4.8849813083506888E-15</v>
      </c>
      <c r="X77" s="53">
        <f>MAX((SetUp!$B$56*(1-($H77/SetUp!$B$56)^2)*TANH(($B77-$D77)/SetUp!$B$56))/(1+$H77/SetUp!$B$56*TANH(($B77-$D77)/SetUp!$B$56)),0)</f>
        <v>0</v>
      </c>
      <c r="AK77" s="61">
        <v>46</v>
      </c>
      <c r="AL77" s="62">
        <f t="shared" si="23"/>
        <v>9.7910000000000004</v>
      </c>
      <c r="AM77" s="62">
        <f t="shared" si="24"/>
        <v>19.707996233722032</v>
      </c>
      <c r="AN77" s="63">
        <f t="shared" si="25"/>
        <v>1.0128685766236372</v>
      </c>
      <c r="AP77" s="60">
        <v>31122</v>
      </c>
      <c r="AQ77" s="51">
        <v>3</v>
      </c>
      <c r="AR77" s="51">
        <v>76</v>
      </c>
      <c r="AS77" s="62">
        <f t="shared" si="33"/>
        <v>9.6270000000000007</v>
      </c>
      <c r="AT77" s="62">
        <f t="shared" si="34"/>
        <v>13.659320671229043</v>
      </c>
      <c r="AU77" s="51" t="str">
        <f>IF(OR($AP77&lt;SetUp!$B$97,$AP77&gt;SetUp!$B$98),"Não","Sim")</f>
        <v>Sim</v>
      </c>
      <c r="AV77" s="64">
        <f t="shared" si="35"/>
        <v>3.1027407239406908</v>
      </c>
      <c r="AW77" s="64">
        <f t="shared" si="36"/>
        <v>3.6958518194360881</v>
      </c>
      <c r="AX77" s="64">
        <f t="shared" si="37"/>
        <v>0.98349097181516654</v>
      </c>
      <c r="AY77" s="64">
        <f t="shared" si="38"/>
        <v>1.1354291008043029</v>
      </c>
      <c r="AZ77" s="64">
        <f t="shared" si="39"/>
        <v>4.0323206712290425</v>
      </c>
      <c r="BA77" s="64">
        <f t="shared" si="40"/>
        <v>0.59311109549539731</v>
      </c>
      <c r="BB77" s="64">
        <f t="shared" si="41"/>
        <v>0.15193812898913639</v>
      </c>
    </row>
    <row r="78" spans="1:54" x14ac:dyDescent="0.3">
      <c r="A78" s="60">
        <v>31123</v>
      </c>
      <c r="B78" s="53">
        <v>1.2210000000000001</v>
      </c>
      <c r="C78" s="53">
        <v>8.8209999999999997</v>
      </c>
      <c r="D78" s="53">
        <v>4.1970000000000001</v>
      </c>
      <c r="E78" s="53">
        <f t="shared" si="26"/>
        <v>1.2210000000000001</v>
      </c>
      <c r="F78" s="53">
        <f t="shared" si="27"/>
        <v>2.976</v>
      </c>
      <c r="G78" s="53">
        <f t="shared" si="28"/>
        <v>0</v>
      </c>
      <c r="H78" s="53">
        <f>IF(Q77&gt;SetUp!$B$56,SetUp!$B$56,Q77)</f>
        <v>80.081011840353042</v>
      </c>
      <c r="I78" s="53">
        <f t="shared" si="42"/>
        <v>10.111125219997133</v>
      </c>
      <c r="J78" s="53">
        <f>MIN(F78,H78,(1-EXP(-SetUp!$B$52*H78/SetUp!$B$56))*F78)</f>
        <v>2.9437349550505387</v>
      </c>
      <c r="K78" s="53">
        <f t="shared" si="29"/>
        <v>77.137276885302498</v>
      </c>
      <c r="L78" s="53">
        <f>IF(I78&lt;=0,0,MIN(SetUp!$B$50*I78^SetUp!$B$55,I78))</f>
        <v>1.0169289610486378</v>
      </c>
      <c r="M78" s="53">
        <f t="shared" si="30"/>
        <v>9.0941962589484948</v>
      </c>
      <c r="N78" s="53">
        <f>IF(SetUp!$B$62=0,X78,(B78-E78)*(1-(H78/SetUp!$B$66/SetUp!$B$56)))</f>
        <v>0</v>
      </c>
      <c r="O78" s="53">
        <f>K78*SetUp!$B$65</f>
        <v>0.71197714134607371</v>
      </c>
      <c r="P78" s="53">
        <f>MIN(SetUp!$B$54*L78^SetUp!$B$51,L78)</f>
        <v>0.70025248219405511</v>
      </c>
      <c r="Q78" s="53">
        <f t="shared" si="31"/>
        <v>76.42529974395643</v>
      </c>
      <c r="R78" s="53">
        <f>IF((H78+N78-O78)&gt;SetUp!$B$56,T77+H78+N78-O78-SetUp!$B$56,T77)</f>
        <v>0</v>
      </c>
      <c r="S78" s="53">
        <f>R78*SetUp!$B$65</f>
        <v>0</v>
      </c>
      <c r="T78" s="53">
        <f>IF((R78-S78)&lt;SetUp!$B$53,R78-S78,SetUp!$B$53)</f>
        <v>0</v>
      </c>
      <c r="U78" s="53">
        <f t="shared" si="32"/>
        <v>9.0941962589484948</v>
      </c>
      <c r="V78" s="53">
        <f>(L78-P78)/1000*SetUp!$B$13*1000000/SetUp!$B$48</f>
        <v>12.887244697229018</v>
      </c>
      <c r="W78" s="53">
        <f t="shared" si="43"/>
        <v>4.6629367034256575E-15</v>
      </c>
      <c r="X78" s="53">
        <f>MAX((SetUp!$B$56*(1-($H78/SetUp!$B$56)^2)*TANH(($B78-$D78)/SetUp!$B$56))/(1+$H78/SetUp!$B$56*TANH(($B78-$D78)/SetUp!$B$56)),0)</f>
        <v>0</v>
      </c>
      <c r="AK78" s="61">
        <v>47</v>
      </c>
      <c r="AL78" s="62">
        <f t="shared" si="23"/>
        <v>13.664</v>
      </c>
      <c r="AM78" s="62">
        <f t="shared" si="24"/>
        <v>17.85451133393267</v>
      </c>
      <c r="AN78" s="63">
        <f t="shared" si="25"/>
        <v>0.30668262104308186</v>
      </c>
      <c r="AP78" s="60">
        <v>31123</v>
      </c>
      <c r="AQ78" s="51">
        <v>3</v>
      </c>
      <c r="AR78" s="51">
        <v>77</v>
      </c>
      <c r="AS78" s="62">
        <f t="shared" si="33"/>
        <v>8.8209999999999997</v>
      </c>
      <c r="AT78" s="62">
        <f t="shared" si="34"/>
        <v>12.887244697229018</v>
      </c>
      <c r="AU78" s="51" t="str">
        <f>IF(OR($AP78&lt;SetUp!$B$97,$AP78&gt;SetUp!$B$98),"Não","Sim")</f>
        <v>Sim</v>
      </c>
      <c r="AV78" s="64">
        <f t="shared" si="35"/>
        <v>2.9700168349691216</v>
      </c>
      <c r="AW78" s="64">
        <f t="shared" si="36"/>
        <v>3.589880875074968</v>
      </c>
      <c r="AX78" s="64">
        <f t="shared" si="37"/>
        <v>0.94551782207783963</v>
      </c>
      <c r="AY78" s="64">
        <f t="shared" si="38"/>
        <v>1.1101600747856251</v>
      </c>
      <c r="AZ78" s="64">
        <f t="shared" si="39"/>
        <v>4.0662446972290187</v>
      </c>
      <c r="BA78" s="64">
        <f t="shared" si="40"/>
        <v>0.61986404010584639</v>
      </c>
      <c r="BB78" s="64">
        <f t="shared" si="41"/>
        <v>0.16464225270778543</v>
      </c>
    </row>
    <row r="79" spans="1:54" x14ac:dyDescent="0.3">
      <c r="A79" s="60">
        <v>31124</v>
      </c>
      <c r="B79" s="53">
        <v>1.448</v>
      </c>
      <c r="C79" s="53">
        <v>8.5060000000000002</v>
      </c>
      <c r="D79" s="53">
        <v>4.1970000000000001</v>
      </c>
      <c r="E79" s="53">
        <f t="shared" si="26"/>
        <v>1.448</v>
      </c>
      <c r="F79" s="53">
        <f t="shared" si="27"/>
        <v>2.7490000000000001</v>
      </c>
      <c r="G79" s="53">
        <f t="shared" si="28"/>
        <v>0</v>
      </c>
      <c r="H79" s="53">
        <f>IF(Q78&gt;SetUp!$B$56,SetUp!$B$56,Q78)</f>
        <v>76.42529974395643</v>
      </c>
      <c r="I79" s="53">
        <f t="shared" si="42"/>
        <v>9.7745667781074701</v>
      </c>
      <c r="J79" s="53">
        <f>MIN(F79,H79,(1-EXP(-SetUp!$B$52*H79/SetUp!$B$56))*F79)</f>
        <v>2.7123585928686302</v>
      </c>
      <c r="K79" s="53">
        <f t="shared" si="29"/>
        <v>73.712941151087804</v>
      </c>
      <c r="L79" s="53">
        <f>IF(I79&lt;=0,0,MIN(SetUp!$B$50*I79^SetUp!$B$55,I79))</f>
        <v>0.96114150300753343</v>
      </c>
      <c r="M79" s="53">
        <f t="shared" si="30"/>
        <v>8.8134252750999362</v>
      </c>
      <c r="N79" s="53">
        <f>IF(SetUp!$B$62=0,X79,(B79-E79)*(1-(H79/SetUp!$B$66/SetUp!$B$56)))</f>
        <v>0</v>
      </c>
      <c r="O79" s="53">
        <f>K79*SetUp!$B$65</f>
        <v>0.68037051915897495</v>
      </c>
      <c r="P79" s="53">
        <f>MIN(SetUp!$B$54*L79^SetUp!$B$51,L79)</f>
        <v>0.6614747196428078</v>
      </c>
      <c r="Q79" s="53">
        <f t="shared" si="31"/>
        <v>73.032570631928834</v>
      </c>
      <c r="R79" s="53">
        <f>IF((H79+N79-O79)&gt;SetUp!$B$56,T78+H79+N79-O79-SetUp!$B$56,T78)</f>
        <v>0</v>
      </c>
      <c r="S79" s="53">
        <f>R79*SetUp!$B$65</f>
        <v>0</v>
      </c>
      <c r="T79" s="53">
        <f>IF((R79-S79)&lt;SetUp!$B$53,R79-S79,SetUp!$B$53)</f>
        <v>0</v>
      </c>
      <c r="U79" s="53">
        <f t="shared" si="32"/>
        <v>8.8134252750999362</v>
      </c>
      <c r="V79" s="53">
        <f>(L79-P79)/1000*SetUp!$B$13*1000000/SetUp!$B$48</f>
        <v>12.195030015557629</v>
      </c>
      <c r="W79" s="53">
        <f t="shared" si="43"/>
        <v>3.9968028886505635E-15</v>
      </c>
      <c r="X79" s="53">
        <f>MAX((SetUp!$B$56*(1-($H79/SetUp!$B$56)^2)*TANH(($B79-$D79)/SetUp!$B$56))/(1+$H79/SetUp!$B$56*TANH(($B79-$D79)/SetUp!$B$56)),0)</f>
        <v>0</v>
      </c>
      <c r="AK79" s="61">
        <v>48</v>
      </c>
      <c r="AL79" s="62">
        <f t="shared" si="23"/>
        <v>10.459</v>
      </c>
      <c r="AM79" s="62">
        <f t="shared" si="24"/>
        <v>20.146263614360226</v>
      </c>
      <c r="AN79" s="63">
        <f t="shared" si="25"/>
        <v>0.92621317662876246</v>
      </c>
      <c r="AP79" s="60">
        <v>31124</v>
      </c>
      <c r="AQ79" s="51">
        <v>3</v>
      </c>
      <c r="AR79" s="51">
        <v>78</v>
      </c>
      <c r="AS79" s="62">
        <f t="shared" si="33"/>
        <v>8.5060000000000002</v>
      </c>
      <c r="AT79" s="62">
        <f t="shared" si="34"/>
        <v>12.195030015557629</v>
      </c>
      <c r="AU79" s="51" t="str">
        <f>IF(OR($AP79&lt;SetUp!$B$97,$AP79&gt;SetUp!$B$98),"Não","Sim")</f>
        <v>Sim</v>
      </c>
      <c r="AV79" s="64">
        <f t="shared" si="35"/>
        <v>2.9165047574108294</v>
      </c>
      <c r="AW79" s="64">
        <f t="shared" si="36"/>
        <v>3.4921383156395209</v>
      </c>
      <c r="AX79" s="64">
        <f t="shared" si="37"/>
        <v>0.92972537837800451</v>
      </c>
      <c r="AY79" s="64">
        <f t="shared" si="38"/>
        <v>1.0861828735775894</v>
      </c>
      <c r="AZ79" s="64">
        <f t="shared" si="39"/>
        <v>3.6890300155576288</v>
      </c>
      <c r="BA79" s="64">
        <f t="shared" si="40"/>
        <v>0.57563355822869156</v>
      </c>
      <c r="BB79" s="64">
        <f t="shared" si="41"/>
        <v>0.15645749519958485</v>
      </c>
    </row>
    <row r="80" spans="1:54" x14ac:dyDescent="0.3">
      <c r="A80" s="60">
        <v>31125</v>
      </c>
      <c r="B80" s="53">
        <v>12.507999999999999</v>
      </c>
      <c r="C80" s="53">
        <v>8.35</v>
      </c>
      <c r="D80" s="53">
        <v>4.1970000000000001</v>
      </c>
      <c r="E80" s="53">
        <f t="shared" si="26"/>
        <v>4.1970000000000001</v>
      </c>
      <c r="F80" s="53">
        <f t="shared" si="27"/>
        <v>0</v>
      </c>
      <c r="G80" s="53">
        <f t="shared" si="28"/>
        <v>1.5508852712415049</v>
      </c>
      <c r="H80" s="53">
        <f>IF(Q79&gt;SetUp!$B$56,SetUp!$B$56,Q79)</f>
        <v>73.032570631928834</v>
      </c>
      <c r="I80" s="53">
        <f t="shared" si="42"/>
        <v>11.038401244940932</v>
      </c>
      <c r="J80" s="53">
        <f>MIN(F80,H80,(1-EXP(-SetUp!$B$52*H80/SetUp!$B$56))*F80)</f>
        <v>0</v>
      </c>
      <c r="K80" s="53">
        <f t="shared" si="29"/>
        <v>73.032570631928834</v>
      </c>
      <c r="L80" s="53">
        <f>IF(I80&lt;=0,0,MIN(SetUp!$B$50*I80^SetUp!$B$55,I80))</f>
        <v>1.177068566075899</v>
      </c>
      <c r="M80" s="53">
        <f t="shared" si="30"/>
        <v>9.8613326788650326</v>
      </c>
      <c r="N80" s="53">
        <f>IF(SetUp!$B$62=0,X80,(B80-E80)*(1-(H80/SetUp!$B$66/SetUp!$B$56)))</f>
        <v>6.7601147287584951</v>
      </c>
      <c r="O80" s="53">
        <f>K80*SetUp!$B$65</f>
        <v>0.67409069859949067</v>
      </c>
      <c r="P80" s="53">
        <f>MIN(SetUp!$B$54*L80^SetUp!$B$51,L80)</f>
        <v>0.8116765517633816</v>
      </c>
      <c r="Q80" s="53">
        <f t="shared" si="31"/>
        <v>79.118594662087844</v>
      </c>
      <c r="R80" s="53">
        <f>IF((H80+N80-O80)&gt;SetUp!$B$56,T79+H80+N80-O80-SetUp!$B$56,T79)</f>
        <v>0</v>
      </c>
      <c r="S80" s="53">
        <f>R80*SetUp!$B$65</f>
        <v>0</v>
      </c>
      <c r="T80" s="53">
        <f>IF((R80-S80)&lt;SetUp!$B$53,R80-S80,SetUp!$B$53)</f>
        <v>0</v>
      </c>
      <c r="U80" s="53">
        <f t="shared" si="32"/>
        <v>9.8613326788650326</v>
      </c>
      <c r="V80" s="53">
        <f>(L80-P80)/1000*SetUp!$B$13*1000000/SetUp!$B$48</f>
        <v>14.869738086929841</v>
      </c>
      <c r="W80" s="53">
        <f t="shared" si="43"/>
        <v>1.3100631690576847E-14</v>
      </c>
      <c r="X80" s="53">
        <f>MAX((SetUp!$B$56*(1-($H80/SetUp!$B$56)^2)*TANH(($B80-$D80)/SetUp!$B$56))/(1+$H80/SetUp!$B$56*TANH(($B80-$D80)/SetUp!$B$56)),0)</f>
        <v>6.7601147287584951</v>
      </c>
      <c r="AK80" s="61">
        <v>49</v>
      </c>
      <c r="AL80" s="62">
        <f t="shared" si="23"/>
        <v>9.7910000000000004</v>
      </c>
      <c r="AM80" s="62">
        <f t="shared" si="24"/>
        <v>34.027054961034281</v>
      </c>
      <c r="AN80" s="63">
        <f t="shared" si="25"/>
        <v>2.4753401042829415</v>
      </c>
      <c r="AP80" s="60">
        <v>31125</v>
      </c>
      <c r="AQ80" s="51">
        <v>3</v>
      </c>
      <c r="AR80" s="51">
        <v>79</v>
      </c>
      <c r="AS80" s="62">
        <f t="shared" si="33"/>
        <v>8.35</v>
      </c>
      <c r="AT80" s="62">
        <f t="shared" si="34"/>
        <v>14.869738086929841</v>
      </c>
      <c r="AU80" s="51" t="str">
        <f>IF(OR($AP80&lt;SetUp!$B$97,$AP80&gt;SetUp!$B$98),"Não","Sim")</f>
        <v>Sim</v>
      </c>
      <c r="AV80" s="64">
        <f t="shared" si="35"/>
        <v>2.8896366553599777</v>
      </c>
      <c r="AW80" s="64">
        <f t="shared" si="36"/>
        <v>3.8561299364686663</v>
      </c>
      <c r="AX80" s="64">
        <f t="shared" si="37"/>
        <v>0.92168647548360205</v>
      </c>
      <c r="AY80" s="64">
        <f t="shared" si="38"/>
        <v>1.1723033189992329</v>
      </c>
      <c r="AZ80" s="64">
        <f t="shared" si="39"/>
        <v>6.5197380869298414</v>
      </c>
      <c r="BA80" s="64">
        <f t="shared" si="40"/>
        <v>0.9664932811086886</v>
      </c>
      <c r="BB80" s="64">
        <f t="shared" si="41"/>
        <v>0.25061684351563085</v>
      </c>
    </row>
    <row r="81" spans="1:54" x14ac:dyDescent="0.3">
      <c r="A81" s="60">
        <v>31126</v>
      </c>
      <c r="B81" s="53">
        <v>8.8960000000000008</v>
      </c>
      <c r="C81" s="53">
        <v>8.1950000000000003</v>
      </c>
      <c r="D81" s="53">
        <v>4.1970000000000001</v>
      </c>
      <c r="E81" s="53">
        <f t="shared" si="26"/>
        <v>4.1970000000000001</v>
      </c>
      <c r="F81" s="53">
        <f t="shared" si="27"/>
        <v>0</v>
      </c>
      <c r="G81" s="53">
        <f t="shared" si="28"/>
        <v>0.9838529369403437</v>
      </c>
      <c r="H81" s="53">
        <f>IF(Q80&gt;SetUp!$B$56,SetUp!$B$56,Q80)</f>
        <v>79.118594662087844</v>
      </c>
      <c r="I81" s="53">
        <f t="shared" si="42"/>
        <v>11.575450322175445</v>
      </c>
      <c r="J81" s="53">
        <f>MIN(F81,H81,(1-EXP(-SetUp!$B$52*H81/SetUp!$B$56))*F81)</f>
        <v>0</v>
      </c>
      <c r="K81" s="53">
        <f t="shared" si="29"/>
        <v>79.118594662087844</v>
      </c>
      <c r="L81" s="53">
        <f>IF(I81&lt;=0,0,MIN(SetUp!$B$50*I81^SetUp!$B$55,I81))</f>
        <v>1.2740543648109979</v>
      </c>
      <c r="M81" s="53">
        <f t="shared" si="30"/>
        <v>10.301395957364448</v>
      </c>
      <c r="N81" s="53">
        <f>IF(SetUp!$B$62=0,X81,(B81-E81)*(1-(H81/SetUp!$B$66/SetUp!$B$56)))</f>
        <v>3.715147063059657</v>
      </c>
      <c r="O81" s="53">
        <f>K81*SetUp!$B$65</f>
        <v>0.73026470637006757</v>
      </c>
      <c r="P81" s="53">
        <f>MIN(SetUp!$B$54*L81^SetUp!$B$51,L81)</f>
        <v>0.87923174642519197</v>
      </c>
      <c r="Q81" s="53">
        <f t="shared" si="31"/>
        <v>82.10347701877744</v>
      </c>
      <c r="R81" s="53">
        <f>IF((H81+N81-O81)&gt;SetUp!$B$56,T80+H81+N81-O81-SetUp!$B$56,T80)</f>
        <v>0</v>
      </c>
      <c r="S81" s="53">
        <f>R81*SetUp!$B$65</f>
        <v>0</v>
      </c>
      <c r="T81" s="53">
        <f>IF((R81-S81)&lt;SetUp!$B$53,R81-S81,SetUp!$B$53)</f>
        <v>0</v>
      </c>
      <c r="U81" s="53">
        <f t="shared" si="32"/>
        <v>10.301395957364448</v>
      </c>
      <c r="V81" s="53">
        <f>(L81-P81)/1000*SetUp!$B$13*1000000/SetUp!$B$48</f>
        <v>16.067425384867423</v>
      </c>
      <c r="W81" s="53">
        <f t="shared" si="43"/>
        <v>8.8817841970012523E-15</v>
      </c>
      <c r="X81" s="53">
        <f>MAX((SetUp!$B$56*(1-($H81/SetUp!$B$56)^2)*TANH(($B81-$D81)/SetUp!$B$56))/(1+$H81/SetUp!$B$56*TANH(($B81-$D81)/SetUp!$B$56)),0)</f>
        <v>3.715147063059657</v>
      </c>
      <c r="AK81" s="61">
        <v>50</v>
      </c>
      <c r="AL81" s="62">
        <f t="shared" si="23"/>
        <v>12.923999999999999</v>
      </c>
      <c r="AM81" s="62">
        <f t="shared" si="24"/>
        <v>41.66623717977658</v>
      </c>
      <c r="AN81" s="63">
        <f t="shared" si="25"/>
        <v>2.2239428334707969</v>
      </c>
      <c r="AP81" s="60">
        <v>31126</v>
      </c>
      <c r="AQ81" s="51">
        <v>3</v>
      </c>
      <c r="AR81" s="51">
        <v>80</v>
      </c>
      <c r="AS81" s="62">
        <f t="shared" si="33"/>
        <v>8.1950000000000003</v>
      </c>
      <c r="AT81" s="62">
        <f t="shared" si="34"/>
        <v>16.067425384867423</v>
      </c>
      <c r="AU81" s="51" t="str">
        <f>IF(OR($AP81&lt;SetUp!$B$97,$AP81&gt;SetUp!$B$98),"Não","Sim")</f>
        <v>Sim</v>
      </c>
      <c r="AV81" s="64">
        <f t="shared" si="35"/>
        <v>2.8626910416599274</v>
      </c>
      <c r="AW81" s="64">
        <f t="shared" si="36"/>
        <v>4.008419312505545</v>
      </c>
      <c r="AX81" s="64">
        <f t="shared" si="37"/>
        <v>0.91354895790651791</v>
      </c>
      <c r="AY81" s="64">
        <f t="shared" si="38"/>
        <v>1.2059462917773598</v>
      </c>
      <c r="AZ81" s="64">
        <f t="shared" si="39"/>
        <v>7.872425384867423</v>
      </c>
      <c r="BA81" s="64">
        <f t="shared" si="40"/>
        <v>1.1457282708456176</v>
      </c>
      <c r="BB81" s="64">
        <f t="shared" si="41"/>
        <v>0.29239733387084188</v>
      </c>
    </row>
    <row r="82" spans="1:54" x14ac:dyDescent="0.3">
      <c r="A82" s="60">
        <v>31127</v>
      </c>
      <c r="B82" s="53">
        <v>6.242</v>
      </c>
      <c r="C82" s="53">
        <v>9.6270000000000007</v>
      </c>
      <c r="D82" s="53">
        <v>4.1970000000000001</v>
      </c>
      <c r="E82" s="53">
        <f t="shared" si="26"/>
        <v>4.1970000000000001</v>
      </c>
      <c r="F82" s="53">
        <f t="shared" si="27"/>
        <v>0</v>
      </c>
      <c r="G82" s="53">
        <f t="shared" si="28"/>
        <v>0.44864381587835545</v>
      </c>
      <c r="H82" s="53">
        <f>IF(Q81&gt;SetUp!$B$56,SetUp!$B$56,Q81)</f>
        <v>82.10347701877744</v>
      </c>
      <c r="I82" s="53">
        <f t="shared" si="42"/>
        <v>11.507854946694179</v>
      </c>
      <c r="J82" s="53">
        <f>MIN(F82,H82,(1-EXP(-SetUp!$B$52*H82/SetUp!$B$56))*F82)</f>
        <v>0</v>
      </c>
      <c r="K82" s="53">
        <f t="shared" si="29"/>
        <v>82.10347701877744</v>
      </c>
      <c r="L82" s="53">
        <f>IF(I82&lt;=0,0,MIN(SetUp!$B$50*I82^SetUp!$B$55,I82))</f>
        <v>1.2616786850258153</v>
      </c>
      <c r="M82" s="53">
        <f t="shared" si="30"/>
        <v>10.246176261668364</v>
      </c>
      <c r="N82" s="53">
        <f>IF(SetUp!$B$62=0,X82,(B82-E82)*(1-(H82/SetUp!$B$66/SetUp!$B$56)))</f>
        <v>1.5963561841216445</v>
      </c>
      <c r="O82" s="53">
        <f>K82*SetUp!$B$65</f>
        <v>0.75781517345137461</v>
      </c>
      <c r="P82" s="53">
        <f>MIN(SetUp!$B$54*L82^SetUp!$B$51,L82)</f>
        <v>0.87060863559087853</v>
      </c>
      <c r="Q82" s="53">
        <f t="shared" si="31"/>
        <v>82.942018029447709</v>
      </c>
      <c r="R82" s="53">
        <f>IF((H82+N82-O82)&gt;SetUp!$B$56,T81+H82+N82-O82-SetUp!$B$56,T81)</f>
        <v>0</v>
      </c>
      <c r="S82" s="53">
        <f>R82*SetUp!$B$65</f>
        <v>0</v>
      </c>
      <c r="T82" s="53">
        <f>IF((R82-S82)&lt;SetUp!$B$53,R82-S82,SetUp!$B$53)</f>
        <v>0</v>
      </c>
      <c r="U82" s="53">
        <f t="shared" si="32"/>
        <v>10.246176261668364</v>
      </c>
      <c r="V82" s="53">
        <f>(L82-P82)/1000*SetUp!$B$13*1000000/SetUp!$B$48</f>
        <v>15.914713461051692</v>
      </c>
      <c r="W82" s="53">
        <f t="shared" si="43"/>
        <v>3.3306690738754696E-15</v>
      </c>
      <c r="X82" s="53">
        <f>MAX((SetUp!$B$56*(1-($H82/SetUp!$B$56)^2)*TANH(($B82-$D82)/SetUp!$B$56))/(1+$H82/SetUp!$B$56*TANH(($B82-$D82)/SetUp!$B$56)),0)</f>
        <v>1.5963561841216445</v>
      </c>
      <c r="AK82" s="61">
        <v>51</v>
      </c>
      <c r="AL82" s="62">
        <f t="shared" si="23"/>
        <v>13.478</v>
      </c>
      <c r="AM82" s="62">
        <f t="shared" si="24"/>
        <v>40.899627901587181</v>
      </c>
      <c r="AN82" s="63">
        <f t="shared" si="25"/>
        <v>2.0345472549033374</v>
      </c>
      <c r="AP82" s="60">
        <v>31127</v>
      </c>
      <c r="AQ82" s="51">
        <v>3</v>
      </c>
      <c r="AR82" s="51">
        <v>81</v>
      </c>
      <c r="AS82" s="62">
        <f t="shared" si="33"/>
        <v>9.6270000000000007</v>
      </c>
      <c r="AT82" s="62">
        <f t="shared" si="34"/>
        <v>15.914713461051692</v>
      </c>
      <c r="AU82" s="51" t="str">
        <f>IF(OR($AP82&lt;SetUp!$B$97,$AP82&gt;SetUp!$B$98),"Não","Sim")</f>
        <v>Sim</v>
      </c>
      <c r="AV82" s="64">
        <f t="shared" si="35"/>
        <v>3.1027407239406908</v>
      </c>
      <c r="AW82" s="64">
        <f t="shared" si="36"/>
        <v>3.9893249380129081</v>
      </c>
      <c r="AX82" s="64">
        <f t="shared" si="37"/>
        <v>0.98349097181516654</v>
      </c>
      <c r="AY82" s="64">
        <f t="shared" si="38"/>
        <v>1.2017988237044699</v>
      </c>
      <c r="AZ82" s="64">
        <f t="shared" si="39"/>
        <v>6.2877134610516912</v>
      </c>
      <c r="BA82" s="64">
        <f t="shared" si="40"/>
        <v>0.88658421407221732</v>
      </c>
      <c r="BB82" s="64">
        <f t="shared" si="41"/>
        <v>0.21830785188930335</v>
      </c>
    </row>
    <row r="83" spans="1:54" x14ac:dyDescent="0.3">
      <c r="A83" s="60">
        <v>31128</v>
      </c>
      <c r="B83" s="53">
        <v>3.73</v>
      </c>
      <c r="C83" s="53">
        <v>10.291</v>
      </c>
      <c r="D83" s="53">
        <v>4.1970000000000001</v>
      </c>
      <c r="E83" s="53">
        <f t="shared" si="26"/>
        <v>3.73</v>
      </c>
      <c r="F83" s="53">
        <f t="shared" si="27"/>
        <v>0.46700000000000008</v>
      </c>
      <c r="G83" s="53">
        <f t="shared" si="28"/>
        <v>0</v>
      </c>
      <c r="H83" s="53">
        <f>IF(Q82&gt;SetUp!$B$56,SetUp!$B$56,Q82)</f>
        <v>82.942018029447709</v>
      </c>
      <c r="I83" s="53">
        <f t="shared" si="42"/>
        <v>11.007460516520402</v>
      </c>
      <c r="J83" s="53">
        <f>MIN(F83,H83,(1-EXP(-SetUp!$B$52*H83/SetUp!$B$56))*F83)</f>
        <v>0.46269257818441673</v>
      </c>
      <c r="K83" s="53">
        <f t="shared" si="29"/>
        <v>82.479325451263293</v>
      </c>
      <c r="L83" s="53">
        <f>IF(I83&lt;=0,0,MIN(SetUp!$B$50*I83^SetUp!$B$55,I83))</f>
        <v>1.1715748175549348</v>
      </c>
      <c r="M83" s="53">
        <f t="shared" si="30"/>
        <v>9.8358856989654662</v>
      </c>
      <c r="N83" s="53">
        <f>IF(SetUp!$B$62=0,X83,(B83-E83)*(1-(H83/SetUp!$B$66/SetUp!$B$56)))</f>
        <v>0</v>
      </c>
      <c r="O83" s="53">
        <f>K83*SetUp!$B$65</f>
        <v>0.76128425485203866</v>
      </c>
      <c r="P83" s="53">
        <f>MIN(SetUp!$B$54*L83^SetUp!$B$51,L83)</f>
        <v>0.80785147445220906</v>
      </c>
      <c r="Q83" s="53">
        <f t="shared" si="31"/>
        <v>81.718041196411249</v>
      </c>
      <c r="R83" s="53">
        <f>IF((H83+N83-O83)&gt;SetUp!$B$56,T82+H83+N83-O83-SetUp!$B$56,T82)</f>
        <v>0</v>
      </c>
      <c r="S83" s="53">
        <f>R83*SetUp!$B$65</f>
        <v>0</v>
      </c>
      <c r="T83" s="53">
        <f>IF((R83-S83)&lt;SetUp!$B$53,R83-S83,SetUp!$B$53)</f>
        <v>0</v>
      </c>
      <c r="U83" s="53">
        <f t="shared" si="32"/>
        <v>9.8358856989654662</v>
      </c>
      <c r="V83" s="53">
        <f>(L83-P83)/1000*SetUp!$B$13*1000000/SetUp!$B$48</f>
        <v>14.801831009405204</v>
      </c>
      <c r="W83" s="53">
        <f t="shared" si="43"/>
        <v>-2.6645352591003757E-15</v>
      </c>
      <c r="X83" s="53">
        <f>MAX((SetUp!$B$56*(1-($H83/SetUp!$B$56)^2)*TANH(($B83-$D83)/SetUp!$B$56))/(1+$H83/SetUp!$B$56*TANH(($B83-$D83)/SetUp!$B$56)),0)</f>
        <v>0</v>
      </c>
      <c r="AK83" s="61">
        <v>52</v>
      </c>
      <c r="AL83" s="62">
        <f t="shared" si="23"/>
        <v>15.189</v>
      </c>
      <c r="AM83" s="62">
        <f t="shared" si="24"/>
        <v>33.74218708694805</v>
      </c>
      <c r="AN83" s="63">
        <f t="shared" si="25"/>
        <v>1.2214883854729113</v>
      </c>
      <c r="AP83" s="60">
        <v>31128</v>
      </c>
      <c r="AQ83" s="51">
        <v>3</v>
      </c>
      <c r="AR83" s="51">
        <v>82</v>
      </c>
      <c r="AS83" s="62">
        <f t="shared" si="33"/>
        <v>10.291</v>
      </c>
      <c r="AT83" s="62">
        <f t="shared" si="34"/>
        <v>14.801831009405204</v>
      </c>
      <c r="AU83" s="51" t="str">
        <f>IF(OR($AP83&lt;SetUp!$B$97,$AP83&gt;SetUp!$B$98),"Não","Sim")</f>
        <v>Sim</v>
      </c>
      <c r="AV83" s="64">
        <f t="shared" si="35"/>
        <v>3.2079588526039422</v>
      </c>
      <c r="AW83" s="64">
        <f t="shared" si="36"/>
        <v>3.8473147790901128</v>
      </c>
      <c r="AX83" s="64">
        <f t="shared" si="37"/>
        <v>1.0124575782007736</v>
      </c>
      <c r="AY83" s="64">
        <f t="shared" si="38"/>
        <v>1.1703154416176194</v>
      </c>
      <c r="AZ83" s="64">
        <f t="shared" si="39"/>
        <v>4.5108310094052033</v>
      </c>
      <c r="BA83" s="64">
        <f t="shared" si="40"/>
        <v>0.63935592648617057</v>
      </c>
      <c r="BB83" s="64">
        <f t="shared" si="41"/>
        <v>0.15785786341684571</v>
      </c>
    </row>
    <row r="84" spans="1:54" x14ac:dyDescent="0.3">
      <c r="A84" s="60">
        <v>31129</v>
      </c>
      <c r="B84" s="53">
        <v>10.817</v>
      </c>
      <c r="C84" s="53">
        <v>8.98</v>
      </c>
      <c r="D84" s="53">
        <v>4.1970000000000001</v>
      </c>
      <c r="E84" s="53">
        <f t="shared" si="26"/>
        <v>4.1970000000000001</v>
      </c>
      <c r="F84" s="53">
        <f t="shared" si="27"/>
        <v>0</v>
      </c>
      <c r="G84" s="53">
        <f t="shared" si="28"/>
        <v>1.501830348869845</v>
      </c>
      <c r="H84" s="53">
        <f>IF(Q83&gt;SetUp!$B$56,SetUp!$B$56,Q83)</f>
        <v>81.718041196411249</v>
      </c>
      <c r="I84" s="53">
        <f t="shared" si="42"/>
        <v>12.091973648268018</v>
      </c>
      <c r="J84" s="53">
        <f>MIN(F84,H84,(1-EXP(-SetUp!$B$52*H84/SetUp!$B$56))*F84)</f>
        <v>0</v>
      </c>
      <c r="K84" s="53">
        <f t="shared" si="29"/>
        <v>81.718041196411249</v>
      </c>
      <c r="L84" s="53">
        <f>IF(I84&lt;=0,0,MIN(SetUp!$B$50*I84^SetUp!$B$55,I84))</f>
        <v>1.3702089113968454</v>
      </c>
      <c r="M84" s="53">
        <f t="shared" si="30"/>
        <v>10.721764736871172</v>
      </c>
      <c r="N84" s="53">
        <f>IF(SetUp!$B$62=0,X84,(B84-E84)*(1-(H84/SetUp!$B$66/SetUp!$B$56)))</f>
        <v>5.1181696511301551</v>
      </c>
      <c r="O84" s="53">
        <f>K84*SetUp!$B$65</f>
        <v>0.75425760043270684</v>
      </c>
      <c r="P84" s="53">
        <f>MIN(SetUp!$B$54*L84^SetUp!$B$51,L84)</f>
        <v>0.94625734506831627</v>
      </c>
      <c r="Q84" s="53">
        <f t="shared" si="31"/>
        <v>86.0819532471087</v>
      </c>
      <c r="R84" s="53">
        <f>IF((H84+N84-O84)&gt;SetUp!$B$56,T83+H84+N84-O84-SetUp!$B$56,T83)</f>
        <v>0</v>
      </c>
      <c r="S84" s="53">
        <f>R84*SetUp!$B$65</f>
        <v>0</v>
      </c>
      <c r="T84" s="53">
        <f>IF((R84-S84)&lt;SetUp!$B$53,R84-S84,SetUp!$B$53)</f>
        <v>0</v>
      </c>
      <c r="U84" s="53">
        <f t="shared" si="32"/>
        <v>10.721764736871172</v>
      </c>
      <c r="V84" s="53">
        <f>(L84-P84)/1000*SetUp!$B$13*1000000/SetUp!$B$48</f>
        <v>17.252836695705888</v>
      </c>
      <c r="W84" s="53">
        <f t="shared" si="43"/>
        <v>9.3258734068513149E-15</v>
      </c>
      <c r="X84" s="53">
        <f>MAX((SetUp!$B$56*(1-($H84/SetUp!$B$56)^2)*TANH(($B84-$D84)/SetUp!$B$56))/(1+$H84/SetUp!$B$56*TANH(($B84-$D84)/SetUp!$B$56)),0)</f>
        <v>5.1181696511301551</v>
      </c>
      <c r="AK84" s="61">
        <v>53</v>
      </c>
      <c r="AL84" s="62">
        <f t="shared" si="23"/>
        <v>15.974</v>
      </c>
      <c r="AM84" s="62">
        <f t="shared" si="24"/>
        <v>41.582458893432367</v>
      </c>
      <c r="AN84" s="63">
        <f t="shared" si="25"/>
        <v>1.6031337732210071</v>
      </c>
      <c r="AP84" s="60">
        <v>31129</v>
      </c>
      <c r="AQ84" s="51">
        <v>3</v>
      </c>
      <c r="AR84" s="51">
        <v>83</v>
      </c>
      <c r="AS84" s="62">
        <f t="shared" si="33"/>
        <v>8.98</v>
      </c>
      <c r="AT84" s="62">
        <f t="shared" si="34"/>
        <v>17.252836695705888</v>
      </c>
      <c r="AU84" s="51" t="str">
        <f>IF(OR($AP84&lt;SetUp!$B$97,$AP84&gt;SetUp!$B$98),"Não","Sim")</f>
        <v>Sim</v>
      </c>
      <c r="AV84" s="64">
        <f t="shared" si="35"/>
        <v>2.9966648127543394</v>
      </c>
      <c r="AW84" s="64">
        <f t="shared" si="36"/>
        <v>4.1536534154531823</v>
      </c>
      <c r="AX84" s="64">
        <f t="shared" si="37"/>
        <v>0.95327633666730438</v>
      </c>
      <c r="AY84" s="64">
        <f t="shared" si="38"/>
        <v>1.2368605115836337</v>
      </c>
      <c r="AZ84" s="64">
        <f t="shared" si="39"/>
        <v>8.2728366957058874</v>
      </c>
      <c r="BA84" s="64">
        <f t="shared" si="40"/>
        <v>1.156988602698843</v>
      </c>
      <c r="BB84" s="64">
        <f t="shared" si="41"/>
        <v>0.28358417491632937</v>
      </c>
    </row>
    <row r="85" spans="1:54" x14ac:dyDescent="0.3">
      <c r="A85" s="60">
        <v>31130</v>
      </c>
      <c r="B85" s="53">
        <v>28.901</v>
      </c>
      <c r="C85" s="53">
        <v>12.021000000000001</v>
      </c>
      <c r="D85" s="53">
        <v>4.1970000000000001</v>
      </c>
      <c r="E85" s="53">
        <f t="shared" si="26"/>
        <v>4.1970000000000001</v>
      </c>
      <c r="F85" s="53">
        <f t="shared" si="27"/>
        <v>0</v>
      </c>
      <c r="G85" s="53">
        <f t="shared" si="28"/>
        <v>7.1486029939065006</v>
      </c>
      <c r="H85" s="53">
        <f>IF(Q84&gt;SetUp!$B$56,SetUp!$B$56,Q84)</f>
        <v>86.0819532471087</v>
      </c>
      <c r="I85" s="53">
        <f t="shared" si="42"/>
        <v>18.664904243720621</v>
      </c>
      <c r="J85" s="53">
        <f>MIN(F85,H85,(1-EXP(-SetUp!$B$52*H85/SetUp!$B$56))*F85)</f>
        <v>0</v>
      </c>
      <c r="K85" s="53">
        <f t="shared" si="29"/>
        <v>86.0819532471087</v>
      </c>
      <c r="L85" s="53">
        <f>IF(I85&lt;=0,0,MIN(SetUp!$B$50*I85^SetUp!$B$55,I85))</f>
        <v>2.8248869865435857</v>
      </c>
      <c r="M85" s="53">
        <f t="shared" si="30"/>
        <v>15.840017257177035</v>
      </c>
      <c r="N85" s="53">
        <f>IF(SetUp!$B$62=0,X85,(B85-E85)*(1-(H85/SetUp!$B$66/SetUp!$B$56)))</f>
        <v>17.5553970060935</v>
      </c>
      <c r="O85" s="53">
        <f>K85*SetUp!$B$65</f>
        <v>0.7945365129429468</v>
      </c>
      <c r="P85" s="53">
        <f>MIN(SetUp!$B$54*L85^SetUp!$B$51,L85)</f>
        <v>1.9646132389629272</v>
      </c>
      <c r="Q85" s="53">
        <f t="shared" si="31"/>
        <v>102.84281374025926</v>
      </c>
      <c r="R85" s="53">
        <f>IF((H85+N85-O85)&gt;SetUp!$B$56,T84+H85+N85-O85-SetUp!$B$56,T84)</f>
        <v>0</v>
      </c>
      <c r="S85" s="53">
        <f>R85*SetUp!$B$65</f>
        <v>0</v>
      </c>
      <c r="T85" s="53">
        <f>IF((R85-S85)&lt;SetUp!$B$53,R85-S85,SetUp!$B$53)</f>
        <v>0</v>
      </c>
      <c r="U85" s="53">
        <f t="shared" si="32"/>
        <v>15.840017257177035</v>
      </c>
      <c r="V85" s="53">
        <f>(L85-P85)/1000*SetUp!$B$13*1000000/SetUp!$B$48</f>
        <v>35.009099292041533</v>
      </c>
      <c r="W85" s="53">
        <f t="shared" si="43"/>
        <v>1.1546319456101628E-14</v>
      </c>
      <c r="X85" s="53">
        <f>MAX((SetUp!$B$56*(1-($H85/SetUp!$B$56)^2)*TANH(($B85-$D85)/SetUp!$B$56))/(1+$H85/SetUp!$B$56*TANH(($B85-$D85)/SetUp!$B$56)),0)</f>
        <v>17.5553970060935</v>
      </c>
      <c r="AK85" s="61">
        <v>54</v>
      </c>
      <c r="AL85" s="62">
        <f t="shared" si="23"/>
        <v>16.573</v>
      </c>
      <c r="AM85" s="62">
        <f t="shared" si="24"/>
        <v>34.283387469914082</v>
      </c>
      <c r="AN85" s="63">
        <f t="shared" si="25"/>
        <v>1.0686289428536826</v>
      </c>
      <c r="AP85" s="60">
        <v>31130</v>
      </c>
      <c r="AQ85" s="51">
        <v>3</v>
      </c>
      <c r="AR85" s="51">
        <v>84</v>
      </c>
      <c r="AS85" s="62">
        <f t="shared" si="33"/>
        <v>12.021000000000001</v>
      </c>
      <c r="AT85" s="62">
        <f t="shared" si="34"/>
        <v>35.009099292041533</v>
      </c>
      <c r="AU85" s="51" t="str">
        <f>IF(OR($AP85&lt;SetUp!$B$97,$AP85&gt;SetUp!$B$98),"Não","Sim")</f>
        <v>Sim</v>
      </c>
      <c r="AV85" s="64">
        <f t="shared" si="35"/>
        <v>3.4671313791086718</v>
      </c>
      <c r="AW85" s="64">
        <f t="shared" si="36"/>
        <v>5.9168487636614078</v>
      </c>
      <c r="AX85" s="64">
        <f t="shared" si="37"/>
        <v>1.0799405971523623</v>
      </c>
      <c r="AY85" s="64">
        <f t="shared" si="38"/>
        <v>1.5441809374566027</v>
      </c>
      <c r="AZ85" s="64">
        <f t="shared" si="39"/>
        <v>22.988099292041532</v>
      </c>
      <c r="BA85" s="64">
        <f t="shared" si="40"/>
        <v>2.449717384552736</v>
      </c>
      <c r="BB85" s="64">
        <f t="shared" si="41"/>
        <v>0.46424034030424033</v>
      </c>
    </row>
    <row r="86" spans="1:54" x14ac:dyDescent="0.3">
      <c r="A86" s="60">
        <v>31131</v>
      </c>
      <c r="B86" s="53">
        <v>29.579000000000001</v>
      </c>
      <c r="C86" s="53">
        <v>20.550999999999998</v>
      </c>
      <c r="D86" s="53">
        <v>4.1970000000000001</v>
      </c>
      <c r="E86" s="53">
        <f t="shared" si="26"/>
        <v>4.1970000000000001</v>
      </c>
      <c r="F86" s="53">
        <f t="shared" si="27"/>
        <v>0</v>
      </c>
      <c r="G86" s="53">
        <f t="shared" si="28"/>
        <v>9.9595251931431079</v>
      </c>
      <c r="H86" s="53">
        <f>IF(Q85&gt;SetUp!$B$56,SetUp!$B$56,Q85)</f>
        <v>102.84281374025926</v>
      </c>
      <c r="I86" s="53">
        <f t="shared" si="42"/>
        <v>26.748781722062283</v>
      </c>
      <c r="J86" s="53">
        <f>MIN(F86,H86,(1-EXP(-SetUp!$B$52*H86/SetUp!$B$56))*F86)</f>
        <v>0</v>
      </c>
      <c r="K86" s="53">
        <f t="shared" si="29"/>
        <v>102.84281374025926</v>
      </c>
      <c r="L86" s="53">
        <f>IF(I86&lt;=0,0,MIN(SetUp!$B$50*I86^SetUp!$B$55,I86))</f>
        <v>5.1459411147872078</v>
      </c>
      <c r="M86" s="53">
        <f t="shared" si="30"/>
        <v>21.602840607275077</v>
      </c>
      <c r="N86" s="53">
        <f>IF(SetUp!$B$62=0,X86,(B86-E86)*(1-(H86/SetUp!$B$66/SetUp!$B$56)))</f>
        <v>15.422474806856894</v>
      </c>
      <c r="O86" s="53">
        <f>K86*SetUp!$B$65</f>
        <v>0.94923927174214184</v>
      </c>
      <c r="P86" s="53">
        <f>MIN(SetUp!$B$54*L86^SetUp!$B$51,L86)</f>
        <v>3.5997469209042832</v>
      </c>
      <c r="Q86" s="53">
        <f t="shared" si="31"/>
        <v>117.31604927537401</v>
      </c>
      <c r="R86" s="53">
        <f>IF((H86+N86-O86)&gt;SetUp!$B$56,T85+H86+N86-O86-SetUp!$B$56,T85)</f>
        <v>0</v>
      </c>
      <c r="S86" s="53">
        <f>R86*SetUp!$B$65</f>
        <v>0</v>
      </c>
      <c r="T86" s="53">
        <f>IF((R86-S86)&lt;SetUp!$B$53,R86-S86,SetUp!$B$53)</f>
        <v>0</v>
      </c>
      <c r="U86" s="53">
        <f t="shared" si="32"/>
        <v>21.602840607275077</v>
      </c>
      <c r="V86" s="53">
        <f>(L86-P86)/1000*SetUp!$B$13*1000000/SetUp!$B$48</f>
        <v>62.922838469332888</v>
      </c>
      <c r="W86" s="53">
        <f t="shared" si="43"/>
        <v>9.7699626167013776E-15</v>
      </c>
      <c r="X86" s="53">
        <f>MAX((SetUp!$B$56*(1-($H86/SetUp!$B$56)^2)*TANH(($B86-$D86)/SetUp!$B$56))/(1+$H86/SetUp!$B$56*TANH(($B86-$D86)/SetUp!$B$56)),0)</f>
        <v>15.422474806856894</v>
      </c>
      <c r="AK86" s="61">
        <v>55</v>
      </c>
      <c r="AL86" s="62">
        <f t="shared" si="23"/>
        <v>11.492000000000001</v>
      </c>
      <c r="AM86" s="62">
        <f t="shared" si="24"/>
        <v>29.117719189951156</v>
      </c>
      <c r="AN86" s="63">
        <f t="shared" si="25"/>
        <v>1.5337381822094636</v>
      </c>
      <c r="AP86" s="60">
        <v>31131</v>
      </c>
      <c r="AQ86" s="51">
        <v>3</v>
      </c>
      <c r="AR86" s="51">
        <v>85</v>
      </c>
      <c r="AS86" s="62">
        <f t="shared" si="33"/>
        <v>20.550999999999998</v>
      </c>
      <c r="AT86" s="62">
        <f t="shared" si="34"/>
        <v>62.922838469332888</v>
      </c>
      <c r="AU86" s="51" t="str">
        <f>IF(OR($AP86&lt;SetUp!$B$97,$AP86&gt;SetUp!$B$98),"Não","Sim")</f>
        <v>Sim</v>
      </c>
      <c r="AV86" s="64">
        <f t="shared" si="35"/>
        <v>4.5333210784148079</v>
      </c>
      <c r="AW86" s="64">
        <f t="shared" si="36"/>
        <v>7.9323917244002065</v>
      </c>
      <c r="AX86" s="64">
        <f t="shared" si="37"/>
        <v>1.3128329592493371</v>
      </c>
      <c r="AY86" s="64">
        <f t="shared" si="38"/>
        <v>1.7988083055558812</v>
      </c>
      <c r="AZ86" s="64">
        <f t="shared" si="39"/>
        <v>42.371838469332886</v>
      </c>
      <c r="BA86" s="64">
        <f t="shared" si="40"/>
        <v>3.3990706459853985</v>
      </c>
      <c r="BB86" s="64">
        <f t="shared" si="41"/>
        <v>0.48597534630654415</v>
      </c>
    </row>
    <row r="87" spans="1:54" x14ac:dyDescent="0.3">
      <c r="A87" s="60">
        <v>31132</v>
      </c>
      <c r="B87" s="53">
        <v>6.5789999999999997</v>
      </c>
      <c r="C87" s="53">
        <v>29.183</v>
      </c>
      <c r="D87" s="53">
        <v>4.1970000000000001</v>
      </c>
      <c r="E87" s="53">
        <f t="shared" si="26"/>
        <v>4.1970000000000001</v>
      </c>
      <c r="F87" s="53">
        <f t="shared" si="27"/>
        <v>0</v>
      </c>
      <c r="G87" s="53">
        <f t="shared" si="28"/>
        <v>1.0583165947891355</v>
      </c>
      <c r="H87" s="53">
        <f>IF(Q86&gt;SetUp!$B$56,SetUp!$B$56,Q86)</f>
        <v>117.31604927537401</v>
      </c>
      <c r="I87" s="53">
        <f t="shared" si="42"/>
        <v>23.743984451998035</v>
      </c>
      <c r="J87" s="53">
        <f>MIN(F87,H87,(1-EXP(-SetUp!$B$52*H87/SetUp!$B$56))*F87)</f>
        <v>0</v>
      </c>
      <c r="K87" s="53">
        <f t="shared" si="29"/>
        <v>117.31604927537401</v>
      </c>
      <c r="L87" s="53">
        <f>IF(I87&lt;=0,0,MIN(SetUp!$B$50*I87^SetUp!$B$55,I87))</f>
        <v>4.2190447610679467</v>
      </c>
      <c r="M87" s="53">
        <f t="shared" si="30"/>
        <v>19.52493969093009</v>
      </c>
      <c r="N87" s="53">
        <f>IF(SetUp!$B$62=0,X87,(B87-E87)*(1-(H87/SetUp!$B$66/SetUp!$B$56)))</f>
        <v>1.3236834052108641</v>
      </c>
      <c r="O87" s="53">
        <f>K87*SetUp!$B$65</f>
        <v>1.0828272499338225</v>
      </c>
      <c r="P87" s="53">
        <f>MIN(SetUp!$B$54*L87^SetUp!$B$51,L87)</f>
        <v>2.945663351881342</v>
      </c>
      <c r="Q87" s="53">
        <f t="shared" si="31"/>
        <v>117.55690543065104</v>
      </c>
      <c r="R87" s="53">
        <f>IF((H87+N87-O87)&gt;SetUp!$B$56,T86+H87+N87-O87-SetUp!$B$56,T86)</f>
        <v>0</v>
      </c>
      <c r="S87" s="53">
        <f>R87*SetUp!$B$65</f>
        <v>0</v>
      </c>
      <c r="T87" s="53">
        <f>IF((R87-S87)&lt;SetUp!$B$53,R87-S87,SetUp!$B$53)</f>
        <v>0</v>
      </c>
      <c r="U87" s="53">
        <f t="shared" si="32"/>
        <v>19.52493969093009</v>
      </c>
      <c r="V87" s="53">
        <f>(L87-P87)/1000*SetUp!$B$13*1000000/SetUp!$B$48</f>
        <v>51.820640018628296</v>
      </c>
      <c r="W87" s="53">
        <f t="shared" si="43"/>
        <v>-1.865174681370263E-14</v>
      </c>
      <c r="X87" s="53">
        <f>MAX((SetUp!$B$56*(1-($H87/SetUp!$B$56)^2)*TANH(($B87-$D87)/SetUp!$B$56))/(1+$H87/SetUp!$B$56*TANH(($B87-$D87)/SetUp!$B$56)),0)</f>
        <v>1.3236834052108641</v>
      </c>
      <c r="AK87" s="61">
        <v>56</v>
      </c>
      <c r="AL87" s="62">
        <f t="shared" si="23"/>
        <v>10.291</v>
      </c>
      <c r="AM87" s="62">
        <f t="shared" si="24"/>
        <v>25.303378664283493</v>
      </c>
      <c r="AN87" s="63">
        <f t="shared" si="25"/>
        <v>1.4587871600703033</v>
      </c>
      <c r="AP87" s="60">
        <v>31132</v>
      </c>
      <c r="AQ87" s="51">
        <v>3</v>
      </c>
      <c r="AR87" s="51">
        <v>86</v>
      </c>
      <c r="AS87" s="62">
        <f t="shared" si="33"/>
        <v>29.183</v>
      </c>
      <c r="AT87" s="62">
        <f t="shared" si="34"/>
        <v>51.820640018628296</v>
      </c>
      <c r="AU87" s="51" t="str">
        <f>IF(OR($AP87&lt;SetUp!$B$97,$AP87&gt;SetUp!$B$98),"Não","Sim")</f>
        <v>Sim</v>
      </c>
      <c r="AV87" s="64">
        <f t="shared" si="35"/>
        <v>5.4021292098579057</v>
      </c>
      <c r="AW87" s="64">
        <f t="shared" si="36"/>
        <v>7.198655431303008</v>
      </c>
      <c r="AX87" s="64">
        <f t="shared" si="37"/>
        <v>1.4651299351405542</v>
      </c>
      <c r="AY87" s="64">
        <f t="shared" si="38"/>
        <v>1.7145027725024131</v>
      </c>
      <c r="AZ87" s="64">
        <f t="shared" si="39"/>
        <v>22.637640018628296</v>
      </c>
      <c r="BA87" s="64">
        <f t="shared" si="40"/>
        <v>1.7965262214451023</v>
      </c>
      <c r="BB87" s="64">
        <f t="shared" si="41"/>
        <v>0.24937283736185889</v>
      </c>
    </row>
    <row r="88" spans="1:54" x14ac:dyDescent="0.3">
      <c r="A88" s="60">
        <v>31133</v>
      </c>
      <c r="B88" s="53">
        <v>6.9710000000000001</v>
      </c>
      <c r="C88" s="53">
        <v>25.077000000000002</v>
      </c>
      <c r="D88" s="53">
        <v>4.1970000000000001</v>
      </c>
      <c r="E88" s="53">
        <f t="shared" si="26"/>
        <v>4.1970000000000001</v>
      </c>
      <c r="F88" s="53">
        <f t="shared" si="27"/>
        <v>0</v>
      </c>
      <c r="G88" s="53">
        <f t="shared" si="28"/>
        <v>1.2397428436299245</v>
      </c>
      <c r="H88" s="53">
        <f>IF(Q87&gt;SetUp!$B$56,SetUp!$B$56,Q87)</f>
        <v>117.55690543065104</v>
      </c>
      <c r="I88" s="53">
        <f t="shared" si="42"/>
        <v>21.849732887043395</v>
      </c>
      <c r="J88" s="53">
        <f>MIN(F88,H88,(1-EXP(-SetUp!$B$52*H88/SetUp!$B$56))*F88)</f>
        <v>0</v>
      </c>
      <c r="K88" s="53">
        <f t="shared" si="29"/>
        <v>117.55690543065104</v>
      </c>
      <c r="L88" s="53">
        <f>IF(I88&lt;=0,0,MIN(SetUp!$B$50*I88^SetUp!$B$55,I88))</f>
        <v>3.6731191898126441</v>
      </c>
      <c r="M88" s="53">
        <f t="shared" si="30"/>
        <v>18.176613697230749</v>
      </c>
      <c r="N88" s="53">
        <f>IF(SetUp!$B$62=0,X88,(B88-E88)*(1-(H88/SetUp!$B$66/SetUp!$B$56)))</f>
        <v>1.5342571563700755</v>
      </c>
      <c r="O88" s="53">
        <f>K88*SetUp!$B$65</f>
        <v>1.0850503524833812</v>
      </c>
      <c r="P88" s="53">
        <f>MIN(SetUp!$B$54*L88^SetUp!$B$51,L88)</f>
        <v>2.561056639516945</v>
      </c>
      <c r="Q88" s="53">
        <f t="shared" si="31"/>
        <v>118.00611223453774</v>
      </c>
      <c r="R88" s="53">
        <f>IF((H88+N88-O88)&gt;SetUp!$B$56,T87+H88+N88-O88-SetUp!$B$56,T87)</f>
        <v>0</v>
      </c>
      <c r="S88" s="53">
        <f>R88*SetUp!$B$65</f>
        <v>0</v>
      </c>
      <c r="T88" s="53">
        <f>IF((R88-S88)&lt;SetUp!$B$53,R88-S88,SetUp!$B$53)</f>
        <v>0</v>
      </c>
      <c r="U88" s="53">
        <f t="shared" si="32"/>
        <v>18.176613697230749</v>
      </c>
      <c r="V88" s="53">
        <f>(L88-P88)/1000*SetUp!$B$13*1000000/SetUp!$B$48</f>
        <v>45.255720463110848</v>
      </c>
      <c r="W88" s="53">
        <f t="shared" si="43"/>
        <v>0</v>
      </c>
      <c r="X88" s="53">
        <f>MAX((SetUp!$B$56*(1-($H88/SetUp!$B$56)^2)*TANH(($B88-$D88)/SetUp!$B$56))/(1+$H88/SetUp!$B$56*TANH(($B88-$D88)/SetUp!$B$56)),0)</f>
        <v>1.5342571563700755</v>
      </c>
      <c r="AK88" s="61">
        <v>57</v>
      </c>
      <c r="AL88" s="62">
        <f t="shared" si="23"/>
        <v>9.7910000000000004</v>
      </c>
      <c r="AM88" s="62">
        <f t="shared" si="24"/>
        <v>22.432451857291845</v>
      </c>
      <c r="AN88" s="63">
        <f t="shared" si="25"/>
        <v>1.2911297985182151</v>
      </c>
      <c r="AP88" s="60">
        <v>31133</v>
      </c>
      <c r="AQ88" s="51">
        <v>3</v>
      </c>
      <c r="AR88" s="51">
        <v>87</v>
      </c>
      <c r="AS88" s="62">
        <f t="shared" si="33"/>
        <v>25.077000000000002</v>
      </c>
      <c r="AT88" s="62">
        <f t="shared" si="34"/>
        <v>45.255720463110848</v>
      </c>
      <c r="AU88" s="51" t="str">
        <f>IF(OR($AP88&lt;SetUp!$B$97,$AP88&gt;SetUp!$B$98),"Não","Sim")</f>
        <v>Sim</v>
      </c>
      <c r="AV88" s="64">
        <f t="shared" si="35"/>
        <v>5.0076940801131213</v>
      </c>
      <c r="AW88" s="64">
        <f t="shared" si="36"/>
        <v>6.7272372087738104</v>
      </c>
      <c r="AX88" s="64">
        <f t="shared" si="37"/>
        <v>1.3992755799507213</v>
      </c>
      <c r="AY88" s="64">
        <f t="shared" si="38"/>
        <v>1.6556734831774786</v>
      </c>
      <c r="AZ88" s="64">
        <f t="shared" si="39"/>
        <v>20.178720463110846</v>
      </c>
      <c r="BA88" s="64">
        <f t="shared" si="40"/>
        <v>1.719543128660689</v>
      </c>
      <c r="BB88" s="64">
        <f t="shared" si="41"/>
        <v>0.25639790322675737</v>
      </c>
    </row>
    <row r="89" spans="1:54" x14ac:dyDescent="0.3">
      <c r="A89" s="60">
        <v>31134</v>
      </c>
      <c r="B89" s="53">
        <v>17.004999999999999</v>
      </c>
      <c r="C89" s="53">
        <v>22.321000000000002</v>
      </c>
      <c r="D89" s="53">
        <v>4.1970000000000001</v>
      </c>
      <c r="E89" s="53">
        <f t="shared" si="26"/>
        <v>4.1970000000000001</v>
      </c>
      <c r="F89" s="53">
        <f t="shared" si="27"/>
        <v>0</v>
      </c>
      <c r="G89" s="53">
        <f t="shared" si="28"/>
        <v>6.0317668542763494</v>
      </c>
      <c r="H89" s="53">
        <f>IF(Q88&gt;SetUp!$B$56,SetUp!$B$56,Q88)</f>
        <v>118.00611223453774</v>
      </c>
      <c r="I89" s="53">
        <f t="shared" si="42"/>
        <v>25.297577083231161</v>
      </c>
      <c r="J89" s="53">
        <f>MIN(F89,H89,(1-EXP(-SetUp!$B$52*H89/SetUp!$B$56))*F89)</f>
        <v>0</v>
      </c>
      <c r="K89" s="53">
        <f t="shared" si="29"/>
        <v>118.00611223453774</v>
      </c>
      <c r="L89" s="53">
        <f>IF(I89&lt;=0,0,MIN(SetUp!$B$50*I89^SetUp!$B$55,I89))</f>
        <v>4.689102009898682</v>
      </c>
      <c r="M89" s="53">
        <f t="shared" si="30"/>
        <v>20.608475073332478</v>
      </c>
      <c r="N89" s="53">
        <f>IF(SetUp!$B$62=0,X89,(B89-E89)*(1-(H89/SetUp!$B$66/SetUp!$B$56)))</f>
        <v>6.7762331457236504</v>
      </c>
      <c r="O89" s="53">
        <f>K89*SetUp!$B$65</f>
        <v>1.0891965317240617</v>
      </c>
      <c r="P89" s="53">
        <f>MIN(SetUp!$B$54*L89^SetUp!$B$51,L89)</f>
        <v>3.2772115344482686</v>
      </c>
      <c r="Q89" s="53">
        <f t="shared" si="31"/>
        <v>123.69314884853733</v>
      </c>
      <c r="R89" s="53">
        <f>IF((H89+N89-O89)&gt;SetUp!$B$56,T88+H89+N89-O89-SetUp!$B$56,T88)</f>
        <v>0</v>
      </c>
      <c r="S89" s="53">
        <f>R89*SetUp!$B$65</f>
        <v>0</v>
      </c>
      <c r="T89" s="53">
        <f>IF((R89-S89)&lt;SetUp!$B$53,R89-S89,SetUp!$B$53)</f>
        <v>0</v>
      </c>
      <c r="U89" s="53">
        <f t="shared" si="32"/>
        <v>20.608475073332478</v>
      </c>
      <c r="V89" s="53">
        <f>(L89-P89)/1000*SetUp!$B$13*1000000/SetUp!$B$48</f>
        <v>57.457308192351675</v>
      </c>
      <c r="W89" s="53">
        <f t="shared" si="43"/>
        <v>0</v>
      </c>
      <c r="X89" s="53">
        <f>MAX((SetUp!$B$56*(1-($H89/SetUp!$B$56)^2)*TANH(($B89-$D89)/SetUp!$B$56))/(1+$H89/SetUp!$B$56*TANH(($B89-$D89)/SetUp!$B$56)),0)</f>
        <v>6.7762331457236504</v>
      </c>
      <c r="AK89" s="61">
        <v>58</v>
      </c>
      <c r="AL89" s="62">
        <f t="shared" si="23"/>
        <v>9.3010000000000002</v>
      </c>
      <c r="AM89" s="62">
        <f t="shared" si="24"/>
        <v>20.161029251777173</v>
      </c>
      <c r="AN89" s="63">
        <f t="shared" si="25"/>
        <v>1.1676195303491208</v>
      </c>
      <c r="AP89" s="60">
        <v>31134</v>
      </c>
      <c r="AQ89" s="51">
        <v>3</v>
      </c>
      <c r="AR89" s="51">
        <v>88</v>
      </c>
      <c r="AS89" s="62">
        <f t="shared" si="33"/>
        <v>22.321000000000002</v>
      </c>
      <c r="AT89" s="62">
        <f t="shared" si="34"/>
        <v>57.457308192351675</v>
      </c>
      <c r="AU89" s="51" t="str">
        <f>IF(OR($AP89&lt;SetUp!$B$97,$AP89&gt;SetUp!$B$98),"Não","Sim")</f>
        <v>Sim</v>
      </c>
      <c r="AV89" s="64">
        <f t="shared" si="35"/>
        <v>4.7245105566608698</v>
      </c>
      <c r="AW89" s="64">
        <f t="shared" si="36"/>
        <v>7.5800599069104777</v>
      </c>
      <c r="AX89" s="64">
        <f t="shared" si="37"/>
        <v>1.3487136474677532</v>
      </c>
      <c r="AY89" s="64">
        <f t="shared" si="38"/>
        <v>1.7593452759442754</v>
      </c>
      <c r="AZ89" s="64">
        <f t="shared" si="39"/>
        <v>35.136308192351677</v>
      </c>
      <c r="BA89" s="64">
        <f t="shared" si="40"/>
        <v>2.8555493502496079</v>
      </c>
      <c r="BB89" s="64">
        <f t="shared" si="41"/>
        <v>0.41063162847652213</v>
      </c>
    </row>
    <row r="90" spans="1:54" x14ac:dyDescent="0.3">
      <c r="A90" s="60">
        <v>31135</v>
      </c>
      <c r="B90" s="53">
        <v>2.996</v>
      </c>
      <c r="C90" s="53">
        <v>32.22</v>
      </c>
      <c r="D90" s="53">
        <v>4.1970000000000001</v>
      </c>
      <c r="E90" s="53">
        <f t="shared" si="26"/>
        <v>2.996</v>
      </c>
      <c r="F90" s="53">
        <f t="shared" si="27"/>
        <v>1.2010000000000001</v>
      </c>
      <c r="G90" s="53">
        <f t="shared" si="28"/>
        <v>0</v>
      </c>
      <c r="H90" s="53">
        <f>IF(Q89&gt;SetUp!$B$56,SetUp!$B$56,Q89)</f>
        <v>123.69314884853733</v>
      </c>
      <c r="I90" s="53">
        <f t="shared" si="42"/>
        <v>21.739087954653403</v>
      </c>
      <c r="J90" s="53">
        <f>MIN(F90,H90,(1-EXP(-SetUp!$B$52*H90/SetUp!$B$56))*F90)</f>
        <v>1.1998919559677734</v>
      </c>
      <c r="K90" s="53">
        <f t="shared" si="29"/>
        <v>122.49325689256956</v>
      </c>
      <c r="L90" s="53">
        <f>IF(I90&lt;=0,0,MIN(SetUp!$B$50*I90^SetUp!$B$55,I90))</f>
        <v>3.6421710138105636</v>
      </c>
      <c r="M90" s="53">
        <f t="shared" si="30"/>
        <v>18.096916940842839</v>
      </c>
      <c r="N90" s="53">
        <f>IF(SetUp!$B$62=0,X90,(B90-E90)*(1-(H90/SetUp!$B$66/SetUp!$B$56)))</f>
        <v>0</v>
      </c>
      <c r="O90" s="53">
        <f>K90*SetUp!$B$65</f>
        <v>1.130612881320926</v>
      </c>
      <c r="P90" s="53">
        <f>MIN(SetUp!$B$54*L90^SetUp!$B$51,L90)</f>
        <v>2.5392694375874667</v>
      </c>
      <c r="Q90" s="53">
        <f t="shared" si="31"/>
        <v>121.36264401124863</v>
      </c>
      <c r="R90" s="53">
        <f>IF((H90+N90-O90)&gt;SetUp!$B$56,T89+H90+N90-O90-SetUp!$B$56,T89)</f>
        <v>0</v>
      </c>
      <c r="S90" s="53">
        <f>R90*SetUp!$B$65</f>
        <v>0</v>
      </c>
      <c r="T90" s="53">
        <f>IF((R90-S90)&lt;SetUp!$B$53,R90-S90,SetUp!$B$53)</f>
        <v>0</v>
      </c>
      <c r="U90" s="53">
        <f t="shared" si="32"/>
        <v>18.096916940842839</v>
      </c>
      <c r="V90" s="53">
        <f>(L90-P90)/1000*SetUp!$B$13*1000000/SetUp!$B$48</f>
        <v>44.882911863730122</v>
      </c>
      <c r="W90" s="53">
        <f t="shared" si="43"/>
        <v>-9.7699626167013776E-15</v>
      </c>
      <c r="X90" s="53">
        <f>MAX((SetUp!$B$56*(1-($H90/SetUp!$B$56)^2)*TANH(($B90-$D90)/SetUp!$B$56))/(1+$H90/SetUp!$B$56*TANH(($B90-$D90)/SetUp!$B$56)),0)</f>
        <v>0</v>
      </c>
      <c r="AK90" s="61">
        <v>59</v>
      </c>
      <c r="AL90" s="62">
        <f t="shared" si="23"/>
        <v>9.14</v>
      </c>
      <c r="AM90" s="62">
        <f t="shared" si="24"/>
        <v>18.326712174885785</v>
      </c>
      <c r="AN90" s="63">
        <f t="shared" si="25"/>
        <v>1.0051107412347684</v>
      </c>
      <c r="AP90" s="60">
        <v>31135</v>
      </c>
      <c r="AQ90" s="51">
        <v>3</v>
      </c>
      <c r="AR90" s="51">
        <v>89</v>
      </c>
      <c r="AS90" s="62">
        <f t="shared" si="33"/>
        <v>32.22</v>
      </c>
      <c r="AT90" s="62">
        <f t="shared" si="34"/>
        <v>44.882911863730122</v>
      </c>
      <c r="AU90" s="51" t="str">
        <f>IF(OR($AP90&lt;SetUp!$B$97,$AP90&gt;SetUp!$B$98),"Não","Sim")</f>
        <v>Sim</v>
      </c>
      <c r="AV90" s="64">
        <f t="shared" si="35"/>
        <v>5.6762663785273499</v>
      </c>
      <c r="AW90" s="64">
        <f t="shared" si="36"/>
        <v>6.6994710137241524</v>
      </c>
      <c r="AX90" s="64">
        <f t="shared" si="37"/>
        <v>1.5081255360831993</v>
      </c>
      <c r="AY90" s="64">
        <f t="shared" si="38"/>
        <v>1.6520810248373941</v>
      </c>
      <c r="AZ90" s="64">
        <f t="shared" si="39"/>
        <v>12.662911863730123</v>
      </c>
      <c r="BA90" s="64">
        <f t="shared" si="40"/>
        <v>1.0232046351968025</v>
      </c>
      <c r="BB90" s="64">
        <f t="shared" si="41"/>
        <v>0.14395548875419473</v>
      </c>
    </row>
    <row r="91" spans="1:54" x14ac:dyDescent="0.3">
      <c r="A91" s="60">
        <v>31136</v>
      </c>
      <c r="B91" s="53">
        <v>23.991</v>
      </c>
      <c r="C91" s="53">
        <v>40.575000000000003</v>
      </c>
      <c r="D91" s="53">
        <v>4.1970000000000001</v>
      </c>
      <c r="E91" s="53">
        <f t="shared" si="26"/>
        <v>4.1970000000000001</v>
      </c>
      <c r="F91" s="53">
        <f t="shared" si="27"/>
        <v>0</v>
      </c>
      <c r="G91" s="53">
        <f t="shared" si="28"/>
        <v>10.090348937084784</v>
      </c>
      <c r="H91" s="53">
        <f>IF(Q90&gt;SetUp!$B$56,SetUp!$B$56,Q90)</f>
        <v>121.36264401124863</v>
      </c>
      <c r="I91" s="53">
        <f t="shared" si="42"/>
        <v>29.307443201244485</v>
      </c>
      <c r="J91" s="53">
        <f>MIN(F91,H91,(1-EXP(-SetUp!$B$52*H91/SetUp!$B$56))*F91)</f>
        <v>0</v>
      </c>
      <c r="K91" s="53">
        <f t="shared" si="29"/>
        <v>121.36264401124863</v>
      </c>
      <c r="L91" s="53">
        <f>IF(I91&lt;=0,0,MIN(SetUp!$B$50*I91^SetUp!$B$55,I91))</f>
        <v>5.9922237407762671</v>
      </c>
      <c r="M91" s="53">
        <f t="shared" si="30"/>
        <v>23.315219460468217</v>
      </c>
      <c r="N91" s="53">
        <f>IF(SetUp!$B$62=0,X91,(B91-E91)*(1-(H91/SetUp!$B$66/SetUp!$B$56)))</f>
        <v>9.7036510629152168</v>
      </c>
      <c r="O91" s="53">
        <f>K91*SetUp!$B$65</f>
        <v>1.1201773233168646</v>
      </c>
      <c r="P91" s="53">
        <f>MIN(SetUp!$B$54*L91^SetUp!$B$51,L91)</f>
        <v>4.1979548009775156</v>
      </c>
      <c r="Q91" s="53">
        <f t="shared" si="31"/>
        <v>129.94611775084701</v>
      </c>
      <c r="R91" s="53">
        <f>IF((H91+N91-O91)&gt;SetUp!$B$56,T90+H91+N91-O91-SetUp!$B$56,T90)</f>
        <v>0</v>
      </c>
      <c r="S91" s="53">
        <f>R91*SetUp!$B$65</f>
        <v>0</v>
      </c>
      <c r="T91" s="53">
        <f>IF((R91-S91)&lt;SetUp!$B$53,R91-S91,SetUp!$B$53)</f>
        <v>0</v>
      </c>
      <c r="U91" s="53">
        <f t="shared" si="32"/>
        <v>23.315219460468217</v>
      </c>
      <c r="V91" s="53">
        <f>(L91-P91)/1000*SetUp!$B$13*1000000/SetUp!$B$48</f>
        <v>73.018314980198838</v>
      </c>
      <c r="W91" s="53">
        <f t="shared" si="43"/>
        <v>3.1974423109204508E-14</v>
      </c>
      <c r="X91" s="53">
        <f>MAX((SetUp!$B$56*(1-($H91/SetUp!$B$56)^2)*TANH(($B91-$D91)/SetUp!$B$56))/(1+$H91/SetUp!$B$56*TANH(($B91-$D91)/SetUp!$B$56)),0)</f>
        <v>9.7036510629152168</v>
      </c>
      <c r="AK91" s="61">
        <v>60</v>
      </c>
      <c r="AL91" s="62">
        <f t="shared" si="23"/>
        <v>0</v>
      </c>
      <c r="AM91" s="62">
        <f t="shared" si="24"/>
        <v>0</v>
      </c>
      <c r="AN91" s="63" t="str">
        <f t="shared" si="25"/>
        <v/>
      </c>
      <c r="AP91" s="60">
        <v>31136</v>
      </c>
      <c r="AQ91" s="51">
        <v>3</v>
      </c>
      <c r="AR91" s="51">
        <v>90</v>
      </c>
      <c r="AS91" s="62">
        <f t="shared" si="33"/>
        <v>40.575000000000003</v>
      </c>
      <c r="AT91" s="62">
        <f t="shared" si="34"/>
        <v>73.018314980198838</v>
      </c>
      <c r="AU91" s="51" t="str">
        <f>IF(OR($AP91&lt;SetUp!$B$97,$AP91&gt;SetUp!$B$98),"Não","Sim")</f>
        <v>Sim</v>
      </c>
      <c r="AV91" s="64">
        <f t="shared" si="35"/>
        <v>6.3698508616764338</v>
      </c>
      <c r="AW91" s="64">
        <f t="shared" si="36"/>
        <v>8.5450754812464265</v>
      </c>
      <c r="AX91" s="64">
        <f t="shared" si="37"/>
        <v>1.6082585284982696</v>
      </c>
      <c r="AY91" s="64">
        <f t="shared" si="38"/>
        <v>1.8634318066574613</v>
      </c>
      <c r="AZ91" s="64">
        <f t="shared" si="39"/>
        <v>32.443314980198835</v>
      </c>
      <c r="BA91" s="64">
        <f t="shared" si="40"/>
        <v>2.1752246195699927</v>
      </c>
      <c r="BB91" s="64">
        <f t="shared" si="41"/>
        <v>0.25517327815919177</v>
      </c>
    </row>
    <row r="92" spans="1:54" x14ac:dyDescent="0.3">
      <c r="A92" s="60">
        <v>31137</v>
      </c>
      <c r="B92" s="53">
        <v>11.532999999999999</v>
      </c>
      <c r="C92" s="53">
        <v>49.027000000000001</v>
      </c>
      <c r="D92" s="53">
        <v>4.1970000000000001</v>
      </c>
      <c r="E92" s="53">
        <f t="shared" si="26"/>
        <v>4.1970000000000001</v>
      </c>
      <c r="F92" s="53">
        <f t="shared" si="27"/>
        <v>0</v>
      </c>
      <c r="G92" s="53">
        <f t="shared" si="28"/>
        <v>4.0557161444220018</v>
      </c>
      <c r="H92" s="53">
        <f>IF(Q91&gt;SetUp!$B$56,SetUp!$B$56,Q91)</f>
        <v>129.94611775084701</v>
      </c>
      <c r="I92" s="53">
        <f t="shared" si="42"/>
        <v>28.570338399246534</v>
      </c>
      <c r="J92" s="53">
        <f>MIN(F92,H92,(1-EXP(-SetUp!$B$52*H92/SetUp!$B$56))*F92)</f>
        <v>0</v>
      </c>
      <c r="K92" s="53">
        <f t="shared" si="29"/>
        <v>129.94611775084701</v>
      </c>
      <c r="L92" s="53">
        <f>IF(I92&lt;=0,0,MIN(SetUp!$B$50*I92^SetUp!$B$55,I92))</f>
        <v>5.7431537319772294</v>
      </c>
      <c r="M92" s="53">
        <f t="shared" si="30"/>
        <v>22.827184667269304</v>
      </c>
      <c r="N92" s="53">
        <f>IF(SetUp!$B$62=0,X92,(B92-E92)*(1-(H92/SetUp!$B$66/SetUp!$B$56)))</f>
        <v>3.2802838555779981</v>
      </c>
      <c r="O92" s="53">
        <f>K92*SetUp!$B$65</f>
        <v>1.1994027943563117</v>
      </c>
      <c r="P92" s="53">
        <f>MIN(SetUp!$B$54*L92^SetUp!$B$51,L92)</f>
        <v>4.0218049455496239</v>
      </c>
      <c r="Q92" s="53">
        <f t="shared" si="31"/>
        <v>132.02699881206871</v>
      </c>
      <c r="R92" s="53">
        <f>IF((H92+N92-O92)&gt;SetUp!$B$56,T91+H92+N92-O92-SetUp!$B$56,T91)</f>
        <v>0</v>
      </c>
      <c r="S92" s="53">
        <f>R92*SetUp!$B$65</f>
        <v>0</v>
      </c>
      <c r="T92" s="53">
        <f>IF((R92-S92)&lt;SetUp!$B$53,R92-S92,SetUp!$B$53)</f>
        <v>0</v>
      </c>
      <c r="U92" s="53">
        <f t="shared" si="32"/>
        <v>22.827184667269304</v>
      </c>
      <c r="V92" s="53">
        <f>(L92-P92)/1000*SetUp!$B$13*1000000/SetUp!$B$48</f>
        <v>70.050807373532038</v>
      </c>
      <c r="W92" s="53">
        <f t="shared" si="43"/>
        <v>2.3092638912203256E-14</v>
      </c>
      <c r="X92" s="53">
        <f>MAX((SetUp!$B$56*(1-($H92/SetUp!$B$56)^2)*TANH(($B92-$D92)/SetUp!$B$56))/(1+$H92/SetUp!$B$56*TANH(($B92-$D92)/SetUp!$B$56)),0)</f>
        <v>3.2802838555779981</v>
      </c>
      <c r="AK92" s="61">
        <v>61</v>
      </c>
      <c r="AL92" s="62">
        <f t="shared" si="23"/>
        <v>2.2450000000000001</v>
      </c>
      <c r="AM92" s="62">
        <f t="shared" si="24"/>
        <v>4.998299590504959</v>
      </c>
      <c r="AN92" s="63">
        <f t="shared" si="25"/>
        <v>1.2264140714944136</v>
      </c>
      <c r="AP92" s="60">
        <v>31137</v>
      </c>
      <c r="AQ92" s="51">
        <v>3</v>
      </c>
      <c r="AR92" s="51">
        <v>91</v>
      </c>
      <c r="AS92" s="62">
        <f t="shared" si="33"/>
        <v>49.027000000000001</v>
      </c>
      <c r="AT92" s="62">
        <f t="shared" si="34"/>
        <v>70.050807373532038</v>
      </c>
      <c r="AU92" s="51" t="str">
        <f>IF(OR($AP92&lt;SetUp!$B$97,$AP92&gt;SetUp!$B$98),"Não","Sim")</f>
        <v>Sim</v>
      </c>
      <c r="AV92" s="64">
        <f t="shared" si="35"/>
        <v>7.0019283058311874</v>
      </c>
      <c r="AW92" s="64">
        <f t="shared" si="36"/>
        <v>8.3696360359057458</v>
      </c>
      <c r="AX92" s="64">
        <f t="shared" si="37"/>
        <v>1.6904353192444015</v>
      </c>
      <c r="AY92" s="64">
        <f t="shared" si="38"/>
        <v>1.8454131451299896</v>
      </c>
      <c r="AZ92" s="64">
        <f t="shared" si="39"/>
        <v>21.023807373532037</v>
      </c>
      <c r="BA92" s="64">
        <f t="shared" si="40"/>
        <v>1.3677077300745584</v>
      </c>
      <c r="BB92" s="64">
        <f t="shared" si="41"/>
        <v>0.15497782588558806</v>
      </c>
    </row>
    <row r="93" spans="1:54" x14ac:dyDescent="0.3">
      <c r="A93" s="60">
        <v>31138</v>
      </c>
      <c r="B93" s="53">
        <v>4.2089999999999996</v>
      </c>
      <c r="C93" s="53">
        <v>76.591999999999999</v>
      </c>
      <c r="D93" s="53">
        <v>4.1100000000000003</v>
      </c>
      <c r="E93" s="53">
        <f t="shared" si="26"/>
        <v>4.1100000000000003</v>
      </c>
      <c r="F93" s="53">
        <f t="shared" si="27"/>
        <v>0</v>
      </c>
      <c r="G93" s="53">
        <f t="shared" si="28"/>
        <v>5.51008856809461E-2</v>
      </c>
      <c r="H93" s="53">
        <f>IF(Q92&gt;SetUp!$B$56,SetUp!$B$56,Q92)</f>
        <v>132.02699881206871</v>
      </c>
      <c r="I93" s="53">
        <f t="shared" si="42"/>
        <v>24.100894881543606</v>
      </c>
      <c r="J93" s="53">
        <f>MIN(F93,H93,(1-EXP(-SetUp!$B$52*H93/SetUp!$B$56))*F93)</f>
        <v>0</v>
      </c>
      <c r="K93" s="53">
        <f t="shared" si="29"/>
        <v>132.02699881206871</v>
      </c>
      <c r="L93" s="53">
        <f>IF(I93&lt;=0,0,MIN(SetUp!$B$50*I93^SetUp!$B$55,I93))</f>
        <v>4.3252719134939115</v>
      </c>
      <c r="M93" s="53">
        <f t="shared" si="30"/>
        <v>19.775622968049696</v>
      </c>
      <c r="N93" s="53">
        <f>IF(SetUp!$B$62=0,X93,(B93-E93)*(1-(H93/SetUp!$B$66/SetUp!$B$56)))</f>
        <v>4.389911431905321E-2</v>
      </c>
      <c r="O93" s="53">
        <f>K93*SetUp!$B$65</f>
        <v>1.2186093285933544</v>
      </c>
      <c r="P93" s="53">
        <f>MIN(SetUp!$B$54*L93^SetUp!$B$51,L93)</f>
        <v>3.0205591198666819</v>
      </c>
      <c r="Q93" s="53">
        <f t="shared" si="31"/>
        <v>130.85228859779443</v>
      </c>
      <c r="R93" s="53">
        <f>IF((H93+N93-O93)&gt;SetUp!$B$56,T92+H93+N93-O93-SetUp!$B$56,T92)</f>
        <v>0</v>
      </c>
      <c r="S93" s="53">
        <f>R93*SetUp!$B$65</f>
        <v>0</v>
      </c>
      <c r="T93" s="53">
        <f>IF((R93-S93)&lt;SetUp!$B$53,R93-S93,SetUp!$B$53)</f>
        <v>0</v>
      </c>
      <c r="U93" s="53">
        <f t="shared" si="32"/>
        <v>19.775622968049696</v>
      </c>
      <c r="V93" s="53">
        <f>(L93-P93)/1000*SetUp!$B$13*1000000/SetUp!$B$48</f>
        <v>53.095680146173422</v>
      </c>
      <c r="W93" s="53">
        <f t="shared" si="43"/>
        <v>2.6645352591003757E-14</v>
      </c>
      <c r="X93" s="53">
        <f>MAX((SetUp!$B$56*(1-($H93/SetUp!$B$56)^2)*TANH(($B93-$D93)/SetUp!$B$56))/(1+$H93/SetUp!$B$56*TANH(($B93-$D93)/SetUp!$B$56)),0)</f>
        <v>4.389911431905321E-2</v>
      </c>
      <c r="AK93" s="61">
        <v>62</v>
      </c>
      <c r="AL93" s="62">
        <f t="shared" si="23"/>
        <v>2.2052499999999999</v>
      </c>
      <c r="AM93" s="62">
        <f t="shared" si="24"/>
        <v>4.7871252218050913</v>
      </c>
      <c r="AN93" s="63">
        <f t="shared" si="25"/>
        <v>1.1707857257930354</v>
      </c>
      <c r="AP93" s="60">
        <v>31138</v>
      </c>
      <c r="AQ93" s="51">
        <v>4</v>
      </c>
      <c r="AR93" s="51">
        <v>92</v>
      </c>
      <c r="AS93" s="62">
        <f t="shared" si="33"/>
        <v>76.591999999999999</v>
      </c>
      <c r="AT93" s="62">
        <f t="shared" si="34"/>
        <v>53.095680146173422</v>
      </c>
      <c r="AU93" s="51" t="str">
        <f>IF(OR($AP93&lt;SetUp!$B$97,$AP93&gt;SetUp!$B$98),"Não","Sim")</f>
        <v>Sim</v>
      </c>
      <c r="AV93" s="64">
        <f t="shared" si="35"/>
        <v>8.7516855519379799</v>
      </c>
      <c r="AW93" s="64">
        <f t="shared" si="36"/>
        <v>7.286678265586688</v>
      </c>
      <c r="AX93" s="64">
        <f t="shared" si="37"/>
        <v>1.8841834101378734</v>
      </c>
      <c r="AY93" s="64">
        <f t="shared" si="38"/>
        <v>1.7250591884073345</v>
      </c>
      <c r="AZ93" s="64">
        <f t="shared" si="39"/>
        <v>-23.496319853826577</v>
      </c>
      <c r="BA93" s="64">
        <f t="shared" si="40"/>
        <v>-1.465007286351292</v>
      </c>
      <c r="BB93" s="64">
        <f t="shared" si="41"/>
        <v>-0.15912422173053886</v>
      </c>
    </row>
    <row r="94" spans="1:54" x14ac:dyDescent="0.3">
      <c r="A94" s="60">
        <v>31139</v>
      </c>
      <c r="B94" s="53">
        <v>12.08</v>
      </c>
      <c r="C94" s="53">
        <v>50.238999999999997</v>
      </c>
      <c r="D94" s="53">
        <v>4.1100000000000003</v>
      </c>
      <c r="E94" s="53">
        <f t="shared" si="26"/>
        <v>4.1100000000000003</v>
      </c>
      <c r="F94" s="53">
        <f t="shared" si="27"/>
        <v>0</v>
      </c>
      <c r="G94" s="53">
        <f t="shared" si="28"/>
        <v>4.4745841326239564</v>
      </c>
      <c r="H94" s="53">
        <f>IF(Q93&gt;SetUp!$B$56,SetUp!$B$56,Q93)</f>
        <v>130.85228859779443</v>
      </c>
      <c r="I94" s="53">
        <f t="shared" si="42"/>
        <v>25.457973852836513</v>
      </c>
      <c r="J94" s="53">
        <f>MIN(F94,H94,(1-EXP(-SetUp!$B$52*H94/SetUp!$B$56))*F94)</f>
        <v>0</v>
      </c>
      <c r="K94" s="53">
        <f t="shared" si="29"/>
        <v>130.85228859779443</v>
      </c>
      <c r="L94" s="53">
        <f>IF(I94&lt;=0,0,MIN(SetUp!$B$50*I94^SetUp!$B$55,I94))</f>
        <v>4.7387579689598658</v>
      </c>
      <c r="M94" s="53">
        <f t="shared" si="30"/>
        <v>20.719215883876647</v>
      </c>
      <c r="N94" s="53">
        <f>IF(SetUp!$B$62=0,X94,(B94-E94)*(1-(H94/SetUp!$B$66/SetUp!$B$56)))</f>
        <v>3.4954158673760429</v>
      </c>
      <c r="O94" s="53">
        <f>K94*SetUp!$B$65</f>
        <v>1.2077667521628608</v>
      </c>
      <c r="P94" s="53">
        <f>MIN(SetUp!$B$54*L94^SetUp!$B$51,L94)</f>
        <v>3.3122551175223576</v>
      </c>
      <c r="Q94" s="53">
        <f t="shared" si="31"/>
        <v>133.13993771300761</v>
      </c>
      <c r="R94" s="53">
        <f>IF((H94+N94-O94)&gt;SetUp!$B$56,T93+H94+N94-O94-SetUp!$B$56,T93)</f>
        <v>0</v>
      </c>
      <c r="S94" s="53">
        <f>R94*SetUp!$B$65</f>
        <v>0</v>
      </c>
      <c r="T94" s="53">
        <f>IF((R94-S94)&lt;SetUp!$B$53,R94-S94,SetUp!$B$53)</f>
        <v>0</v>
      </c>
      <c r="U94" s="53">
        <f t="shared" si="32"/>
        <v>20.719215883876647</v>
      </c>
      <c r="V94" s="53">
        <f>(L94-P94)/1000*SetUp!$B$13*1000000/SetUp!$B$48</f>
        <v>58.051963234730366</v>
      </c>
      <c r="W94" s="53">
        <f t="shared" si="43"/>
        <v>0</v>
      </c>
      <c r="X94" s="53">
        <f>MAX((SetUp!$B$56*(1-($H94/SetUp!$B$56)^2)*TANH(($B94-$D94)/SetUp!$B$56))/(1+$H94/SetUp!$B$56*TANH(($B94-$D94)/SetUp!$B$56)),0)</f>
        <v>3.4954158673760429</v>
      </c>
      <c r="AK94" s="61">
        <v>63</v>
      </c>
      <c r="AL94" s="62">
        <f t="shared" si="23"/>
        <v>2.32525</v>
      </c>
      <c r="AM94" s="62">
        <f t="shared" si="24"/>
        <v>6.9370652070887475</v>
      </c>
      <c r="AN94" s="63">
        <f t="shared" si="25"/>
        <v>1.9833631682996442</v>
      </c>
      <c r="AP94" s="60">
        <v>31139</v>
      </c>
      <c r="AQ94" s="51">
        <v>4</v>
      </c>
      <c r="AR94" s="51">
        <v>93</v>
      </c>
      <c r="AS94" s="62">
        <f t="shared" si="33"/>
        <v>50.238999999999997</v>
      </c>
      <c r="AT94" s="62">
        <f t="shared" si="34"/>
        <v>58.051963234730366</v>
      </c>
      <c r="AU94" s="51" t="str">
        <f>IF(OR($AP94&lt;SetUp!$B$97,$AP94&gt;SetUp!$B$98),"Não","Sim")</f>
        <v>Sim</v>
      </c>
      <c r="AV94" s="64">
        <f t="shared" si="35"/>
        <v>7.0879475167357153</v>
      </c>
      <c r="AW94" s="64">
        <f t="shared" si="36"/>
        <v>7.6191838955842481</v>
      </c>
      <c r="AX94" s="64">
        <f t="shared" si="37"/>
        <v>1.7010409862465727</v>
      </c>
      <c r="AY94" s="64">
        <f t="shared" si="38"/>
        <v>1.7638169115438895</v>
      </c>
      <c r="AZ94" s="64">
        <f t="shared" si="39"/>
        <v>7.8129632347303684</v>
      </c>
      <c r="BA94" s="64">
        <f t="shared" si="40"/>
        <v>0.53123637884853281</v>
      </c>
      <c r="BB94" s="64">
        <f t="shared" si="41"/>
        <v>6.2775925297316792E-2</v>
      </c>
    </row>
    <row r="95" spans="1:54" x14ac:dyDescent="0.3">
      <c r="A95" s="60">
        <v>31140</v>
      </c>
      <c r="B95" s="53">
        <v>16.030999999999999</v>
      </c>
      <c r="C95" s="53">
        <v>45.164000000000001</v>
      </c>
      <c r="D95" s="53">
        <v>4.1100000000000003</v>
      </c>
      <c r="E95" s="53">
        <f t="shared" si="26"/>
        <v>4.1100000000000003</v>
      </c>
      <c r="F95" s="53">
        <f t="shared" si="27"/>
        <v>0</v>
      </c>
      <c r="G95" s="53">
        <f t="shared" si="28"/>
        <v>7.0016685394437737</v>
      </c>
      <c r="H95" s="53">
        <f>IF(Q94&gt;SetUp!$B$56,SetUp!$B$56,Q94)</f>
        <v>133.13993771300761</v>
      </c>
      <c r="I95" s="53">
        <f t="shared" si="42"/>
        <v>28.949766179061566</v>
      </c>
      <c r="J95" s="53">
        <f>MIN(F95,H95,(1-EXP(-SetUp!$B$52*H95/SetUp!$B$56))*F95)</f>
        <v>0</v>
      </c>
      <c r="K95" s="53">
        <f t="shared" si="29"/>
        <v>133.13993771300761</v>
      </c>
      <c r="L95" s="53">
        <f>IF(I95&lt;=0,0,MIN(SetUp!$B$50*I95^SetUp!$B$55,I95))</f>
        <v>5.8708353632945531</v>
      </c>
      <c r="M95" s="53">
        <f t="shared" si="30"/>
        <v>23.078930815767013</v>
      </c>
      <c r="N95" s="53">
        <f>IF(SetUp!$B$62=0,X95,(B95-E95)*(1-(H95/SetUp!$B$66/SetUp!$B$56)))</f>
        <v>4.9193314605562257</v>
      </c>
      <c r="O95" s="53">
        <f>K95*SetUp!$B$65</f>
        <v>1.2288817557411462</v>
      </c>
      <c r="P95" s="53">
        <f>MIN(SetUp!$B$54*L95^SetUp!$B$51,L95)</f>
        <v>4.1120961870549726</v>
      </c>
      <c r="Q95" s="53">
        <f t="shared" si="31"/>
        <v>136.83038741782269</v>
      </c>
      <c r="R95" s="53">
        <f>IF((H95+N95-O95)&gt;SetUp!$B$56,T94+H95+N95-O95-SetUp!$B$56,T94)</f>
        <v>0</v>
      </c>
      <c r="S95" s="53">
        <f>R95*SetUp!$B$65</f>
        <v>0</v>
      </c>
      <c r="T95" s="53">
        <f>IF((R95-S95)&lt;SetUp!$B$53,R95-S95,SetUp!$B$53)</f>
        <v>0</v>
      </c>
      <c r="U95" s="53">
        <f t="shared" si="32"/>
        <v>23.078930815767013</v>
      </c>
      <c r="V95" s="53">
        <f>(L95-P95)/1000*SetUp!$B$13*1000000/SetUp!$B$48</f>
        <v>71.572420549776083</v>
      </c>
      <c r="W95" s="53">
        <f t="shared" si="43"/>
        <v>1.1546319456101628E-14</v>
      </c>
      <c r="X95" s="53">
        <f>MAX((SetUp!$B$56*(1-($H95/SetUp!$B$56)^2)*TANH(($B95-$D95)/SetUp!$B$56))/(1+$H95/SetUp!$B$56*TANH(($B95-$D95)/SetUp!$B$56)),0)</f>
        <v>4.9193314605562257</v>
      </c>
      <c r="AK95" s="61">
        <v>64</v>
      </c>
      <c r="AL95" s="62">
        <f t="shared" si="23"/>
        <v>3.3694999999999999</v>
      </c>
      <c r="AM95" s="62">
        <f t="shared" si="24"/>
        <v>9.2594343097819003</v>
      </c>
      <c r="AN95" s="63">
        <f t="shared" si="25"/>
        <v>1.7480143373740615</v>
      </c>
      <c r="AP95" s="60">
        <v>31140</v>
      </c>
      <c r="AQ95" s="51">
        <v>4</v>
      </c>
      <c r="AR95" s="51">
        <v>94</v>
      </c>
      <c r="AS95" s="62">
        <f t="shared" si="33"/>
        <v>45.164000000000001</v>
      </c>
      <c r="AT95" s="62">
        <f t="shared" si="34"/>
        <v>71.572420549776083</v>
      </c>
      <c r="AU95" s="51" t="str">
        <f>IF(OR($AP95&lt;SetUp!$B$97,$AP95&gt;SetUp!$B$98),"Não","Sim")</f>
        <v>Sim</v>
      </c>
      <c r="AV95" s="64">
        <f t="shared" si="35"/>
        <v>6.7204166537499743</v>
      </c>
      <c r="AW95" s="64">
        <f t="shared" si="36"/>
        <v>8.4600484957106534</v>
      </c>
      <c r="AX95" s="64">
        <f t="shared" si="37"/>
        <v>1.6547923987311808</v>
      </c>
      <c r="AY95" s="64">
        <f t="shared" si="38"/>
        <v>1.8547457051227674</v>
      </c>
      <c r="AZ95" s="64">
        <f t="shared" si="39"/>
        <v>26.408420549776082</v>
      </c>
      <c r="BA95" s="64">
        <f t="shared" si="40"/>
        <v>1.7396318419606791</v>
      </c>
      <c r="BB95" s="64">
        <f t="shared" si="41"/>
        <v>0.19995330639158659</v>
      </c>
    </row>
    <row r="96" spans="1:54" x14ac:dyDescent="0.3">
      <c r="A96" s="60">
        <v>31141</v>
      </c>
      <c r="B96" s="53">
        <v>12.618</v>
      </c>
      <c r="C96" s="53">
        <v>59.658999999999999</v>
      </c>
      <c r="D96" s="53">
        <v>4.1100000000000003</v>
      </c>
      <c r="E96" s="53">
        <f t="shared" si="26"/>
        <v>4.1100000000000003</v>
      </c>
      <c r="F96" s="53">
        <f t="shared" si="27"/>
        <v>0</v>
      </c>
      <c r="G96" s="53">
        <f t="shared" si="28"/>
        <v>5.2095801557784958</v>
      </c>
      <c r="H96" s="53">
        <f>IF(Q95&gt;SetUp!$B$56,SetUp!$B$56,Q95)</f>
        <v>136.83038741782269</v>
      </c>
      <c r="I96" s="53">
        <f t="shared" si="42"/>
        <v>29.551455581683534</v>
      </c>
      <c r="J96" s="53">
        <f>MIN(F96,H96,(1-EXP(-SetUp!$B$52*H96/SetUp!$B$56))*F96)</f>
        <v>0</v>
      </c>
      <c r="K96" s="53">
        <f t="shared" si="29"/>
        <v>136.83038741782269</v>
      </c>
      <c r="L96" s="53">
        <f>IF(I96&lt;=0,0,MIN(SetUp!$B$50*I96^SetUp!$B$55,I96))</f>
        <v>6.0756059172281249</v>
      </c>
      <c r="M96" s="53">
        <f t="shared" si="30"/>
        <v>23.47584966445541</v>
      </c>
      <c r="N96" s="53">
        <f>IF(SetUp!$B$62=0,X96,(B96-E96)*(1-(H96/SetUp!$B$66/SetUp!$B$56)))</f>
        <v>3.2984198442215034</v>
      </c>
      <c r="O96" s="53">
        <f>K96*SetUp!$B$65</f>
        <v>1.2629446101380239</v>
      </c>
      <c r="P96" s="53">
        <f>MIN(SetUp!$B$54*L96^SetUp!$B$51,L96)</f>
        <v>4.2569412512197538</v>
      </c>
      <c r="Q96" s="53">
        <f t="shared" si="31"/>
        <v>138.86586265190618</v>
      </c>
      <c r="R96" s="53">
        <f>IF((H96+N96-O96)&gt;SetUp!$B$56,T95+H96+N96-O96-SetUp!$B$56,T95)</f>
        <v>0</v>
      </c>
      <c r="S96" s="53">
        <f>R96*SetUp!$B$65</f>
        <v>0</v>
      </c>
      <c r="T96" s="53">
        <f>IF((R96-S96)&lt;SetUp!$B$53,R96-S96,SetUp!$B$53)</f>
        <v>0</v>
      </c>
      <c r="U96" s="53">
        <f t="shared" si="32"/>
        <v>23.47584966445541</v>
      </c>
      <c r="V96" s="53">
        <f>(L96-P96)/1000*SetUp!$B$13*1000000/SetUp!$B$48</f>
        <v>74.011106406853358</v>
      </c>
      <c r="W96" s="53">
        <f t="shared" si="43"/>
        <v>1.4210854715202004E-14</v>
      </c>
      <c r="X96" s="53">
        <f>MAX((SetUp!$B$56*(1-($H96/SetUp!$B$56)^2)*TANH(($B96-$D96)/SetUp!$B$56))/(1+$H96/SetUp!$B$56*TANH(($B96-$D96)/SetUp!$B$56)),0)</f>
        <v>3.2984198442215034</v>
      </c>
      <c r="AK96" s="61">
        <v>65</v>
      </c>
      <c r="AL96" s="62">
        <f t="shared" ref="AL96:AL159" si="44">IFERROR(AVERAGEIFS($AS$3:$AS$1070,$AU$3:$AU$1070,"Sim",$AR$3:$AR$1070,AK96),0)</f>
        <v>2.74275</v>
      </c>
      <c r="AM96" s="62">
        <f t="shared" ref="AM96:AM159" si="45">IFERROR(AVERAGEIFS($AT$3:$AT$1070,$AU$3:$AU$1070,"Sim",$AR$3:$AR$1070,AK96),0)</f>
        <v>8.3201159067348271</v>
      </c>
      <c r="AN96" s="63">
        <f t="shared" ref="AN96:AN159" si="46">IFERROR((AM96-AL96)/AL96,"")</f>
        <v>2.0334940868598403</v>
      </c>
      <c r="AP96" s="60">
        <v>31141</v>
      </c>
      <c r="AQ96" s="51">
        <v>4</v>
      </c>
      <c r="AR96" s="51">
        <v>95</v>
      </c>
      <c r="AS96" s="62">
        <f t="shared" si="33"/>
        <v>59.658999999999999</v>
      </c>
      <c r="AT96" s="62">
        <f t="shared" si="34"/>
        <v>74.011106406853358</v>
      </c>
      <c r="AU96" s="51" t="str">
        <f>IF(OR($AP96&lt;SetUp!$B$97,$AP96&gt;SetUp!$B$98),"Não","Sim")</f>
        <v>Sim</v>
      </c>
      <c r="AV96" s="64">
        <f t="shared" si="35"/>
        <v>7.7239238732654529</v>
      </c>
      <c r="AW96" s="64">
        <f t="shared" si="36"/>
        <v>8.6029707896082819</v>
      </c>
      <c r="AX96" s="64">
        <f t="shared" si="37"/>
        <v>1.7756759694732163</v>
      </c>
      <c r="AY96" s="64">
        <f t="shared" si="38"/>
        <v>1.8692968966131216</v>
      </c>
      <c r="AZ96" s="64">
        <f t="shared" si="39"/>
        <v>14.352106406853359</v>
      </c>
      <c r="BA96" s="64">
        <f t="shared" si="40"/>
        <v>0.87904691634282894</v>
      </c>
      <c r="BB96" s="64">
        <f t="shared" si="41"/>
        <v>9.362092713990533E-2</v>
      </c>
    </row>
    <row r="97" spans="1:54" x14ac:dyDescent="0.3">
      <c r="A97" s="60">
        <v>31142</v>
      </c>
      <c r="B97" s="53">
        <v>5.984</v>
      </c>
      <c r="C97" s="53">
        <v>170.77099999999999</v>
      </c>
      <c r="D97" s="53">
        <v>4.1100000000000003</v>
      </c>
      <c r="E97" s="53">
        <f t="shared" si="26"/>
        <v>4.1100000000000003</v>
      </c>
      <c r="F97" s="53">
        <f t="shared" si="27"/>
        <v>0</v>
      </c>
      <c r="G97" s="53">
        <f t="shared" si="28"/>
        <v>1.1594526584835836</v>
      </c>
      <c r="H97" s="53">
        <f>IF(Q96&gt;SetUp!$B$56,SetUp!$B$56,Q96)</f>
        <v>138.86586265190618</v>
      </c>
      <c r="I97" s="53">
        <f t="shared" si="42"/>
        <v>25.91703437148502</v>
      </c>
      <c r="J97" s="53">
        <f>MIN(F97,H97,(1-EXP(-SetUp!$B$52*H97/SetUp!$B$56))*F97)</f>
        <v>0</v>
      </c>
      <c r="K97" s="53">
        <f t="shared" si="29"/>
        <v>138.86586265190618</v>
      </c>
      <c r="L97" s="53">
        <f>IF(I97&lt;=0,0,MIN(SetUp!$B$50*I97^SetUp!$B$55,I97))</f>
        <v>4.882028481684598</v>
      </c>
      <c r="M97" s="53">
        <f t="shared" si="30"/>
        <v>21.035005889800424</v>
      </c>
      <c r="N97" s="53">
        <f>IF(SetUp!$B$62=0,X97,(B97-E97)*(1-(H97/SetUp!$B$66/SetUp!$B$56)))</f>
        <v>0.71454734151641619</v>
      </c>
      <c r="O97" s="53">
        <f>K97*SetUp!$B$65</f>
        <v>1.2817320485460244</v>
      </c>
      <c r="P97" s="53">
        <f>MIN(SetUp!$B$54*L97^SetUp!$B$51,L97)</f>
        <v>3.413384953619877</v>
      </c>
      <c r="Q97" s="53">
        <f t="shared" si="31"/>
        <v>138.29867794487657</v>
      </c>
      <c r="R97" s="53">
        <f>IF((H97+N97-O97)&gt;SetUp!$B$56,T96+H97+N97-O97-SetUp!$B$56,T96)</f>
        <v>0</v>
      </c>
      <c r="S97" s="53">
        <f>R97*SetUp!$B$65</f>
        <v>0</v>
      </c>
      <c r="T97" s="53">
        <f>IF((R97-S97)&lt;SetUp!$B$53,R97-S97,SetUp!$B$53)</f>
        <v>0</v>
      </c>
      <c r="U97" s="53">
        <f t="shared" si="32"/>
        <v>21.035005889800424</v>
      </c>
      <c r="V97" s="53">
        <f>(L97-P97)/1000*SetUp!$B$13*1000000/SetUp!$B$48</f>
        <v>59.766890763816193</v>
      </c>
      <c r="W97" s="53">
        <f t="shared" si="43"/>
        <v>7.9936057773011271E-15</v>
      </c>
      <c r="X97" s="53">
        <f>MAX((SetUp!$B$56*(1-($H97/SetUp!$B$56)^2)*TANH(($B97-$D97)/SetUp!$B$56))/(1+$H97/SetUp!$B$56*TANH(($B97-$D97)/SetUp!$B$56)),0)</f>
        <v>0.71454734151641619</v>
      </c>
      <c r="AK97" s="61">
        <v>66</v>
      </c>
      <c r="AL97" s="62">
        <f t="shared" si="44"/>
        <v>2.5727500000000001</v>
      </c>
      <c r="AM97" s="62">
        <f t="shared" si="45"/>
        <v>9.2447168208382617</v>
      </c>
      <c r="AN97" s="63">
        <f t="shared" si="46"/>
        <v>2.5933210847685402</v>
      </c>
      <c r="AP97" s="60">
        <v>31142</v>
      </c>
      <c r="AQ97" s="51">
        <v>4</v>
      </c>
      <c r="AR97" s="51">
        <v>96</v>
      </c>
      <c r="AS97" s="62">
        <f t="shared" si="33"/>
        <v>170.77099999999999</v>
      </c>
      <c r="AT97" s="62">
        <f t="shared" si="34"/>
        <v>59.766890763816193</v>
      </c>
      <c r="AU97" s="51" t="str">
        <f>IF(OR($AP97&lt;SetUp!$B$97,$AP97&gt;SetUp!$B$98),"Não","Sim")</f>
        <v>Sim</v>
      </c>
      <c r="AV97" s="64">
        <f t="shared" si="35"/>
        <v>13.067937863335592</v>
      </c>
      <c r="AW97" s="64">
        <f t="shared" si="36"/>
        <v>7.7309049123512183</v>
      </c>
      <c r="AX97" s="64">
        <f t="shared" si="37"/>
        <v>2.232414121567829</v>
      </c>
      <c r="AY97" s="64">
        <f t="shared" si="38"/>
        <v>1.7764606632413993</v>
      </c>
      <c r="AZ97" s="64">
        <f t="shared" si="39"/>
        <v>-111.00410923618379</v>
      </c>
      <c r="BA97" s="64">
        <f t="shared" si="40"/>
        <v>-5.3370329509843737</v>
      </c>
      <c r="BB97" s="64">
        <f t="shared" si="41"/>
        <v>-0.45595345832642975</v>
      </c>
    </row>
    <row r="98" spans="1:54" x14ac:dyDescent="0.3">
      <c r="A98" s="60">
        <v>31143</v>
      </c>
      <c r="B98" s="53">
        <v>6.7240000000000002</v>
      </c>
      <c r="C98" s="53">
        <v>51.463000000000001</v>
      </c>
      <c r="D98" s="53">
        <v>4.1100000000000003</v>
      </c>
      <c r="E98" s="53">
        <f t="shared" si="26"/>
        <v>4.1100000000000003</v>
      </c>
      <c r="F98" s="53">
        <f t="shared" si="27"/>
        <v>0</v>
      </c>
      <c r="G98" s="53">
        <f t="shared" si="28"/>
        <v>1.6075480263704234</v>
      </c>
      <c r="H98" s="53">
        <f>IF(Q97&gt;SetUp!$B$56,SetUp!$B$56,Q97)</f>
        <v>138.29867794487657</v>
      </c>
      <c r="I98" s="53">
        <f t="shared" si="42"/>
        <v>23.919050849314409</v>
      </c>
      <c r="J98" s="53">
        <f>MIN(F98,H98,(1-EXP(-SetUp!$B$52*H98/SetUp!$B$56))*F98)</f>
        <v>0</v>
      </c>
      <c r="K98" s="53">
        <f t="shared" si="29"/>
        <v>138.29867794487657</v>
      </c>
      <c r="L98" s="53">
        <f>IF(I98&lt;=0,0,MIN(SetUp!$B$50*I98^SetUp!$B$55,I98))</f>
        <v>4.2710176983005255</v>
      </c>
      <c r="M98" s="53">
        <f t="shared" si="30"/>
        <v>19.648033151013884</v>
      </c>
      <c r="N98" s="53">
        <f>IF(SetUp!$B$62=0,X98,(B98-E98)*(1-(H98/SetUp!$B$66/SetUp!$B$56)))</f>
        <v>1.0064519736295765</v>
      </c>
      <c r="O98" s="53">
        <f>K98*SetUp!$B$65</f>
        <v>1.2764969331435634</v>
      </c>
      <c r="P98" s="53">
        <f>MIN(SetUp!$B$54*L98^SetUp!$B$51,L98)</f>
        <v>2.9823047635825595</v>
      </c>
      <c r="Q98" s="53">
        <f t="shared" si="31"/>
        <v>138.02863298536258</v>
      </c>
      <c r="R98" s="53">
        <f>IF((H98+N98-O98)&gt;SetUp!$B$56,T97+H98+N98-O98-SetUp!$B$56,T97)</f>
        <v>0</v>
      </c>
      <c r="S98" s="53">
        <f>R98*SetUp!$B$65</f>
        <v>0</v>
      </c>
      <c r="T98" s="53">
        <f>IF((R98-S98)&lt;SetUp!$B$53,R98-S98,SetUp!$B$53)</f>
        <v>0</v>
      </c>
      <c r="U98" s="53">
        <f t="shared" si="32"/>
        <v>19.648033151013884</v>
      </c>
      <c r="V98" s="53">
        <f>(L98-P98)/1000*SetUp!$B$13*1000000/SetUp!$B$48</f>
        <v>52.444561068335297</v>
      </c>
      <c r="W98" s="53">
        <f t="shared" si="43"/>
        <v>0</v>
      </c>
      <c r="X98" s="53">
        <f>MAX((SetUp!$B$56*(1-($H98/SetUp!$B$56)^2)*TANH(($B98-$D98)/SetUp!$B$56))/(1+$H98/SetUp!$B$56*TANH(($B98-$D98)/SetUp!$B$56)),0)</f>
        <v>1.0064519736295765</v>
      </c>
      <c r="AK98" s="61">
        <v>67</v>
      </c>
      <c r="AL98" s="62">
        <f t="shared" si="44"/>
        <v>3.14</v>
      </c>
      <c r="AM98" s="62">
        <f t="shared" si="45"/>
        <v>9.7066021406034384</v>
      </c>
      <c r="AN98" s="63">
        <f t="shared" si="46"/>
        <v>2.0912745670711583</v>
      </c>
      <c r="AP98" s="60">
        <v>31143</v>
      </c>
      <c r="AQ98" s="51">
        <v>4</v>
      </c>
      <c r="AR98" s="51">
        <v>97</v>
      </c>
      <c r="AS98" s="62">
        <f t="shared" si="33"/>
        <v>51.463000000000001</v>
      </c>
      <c r="AT98" s="62">
        <f t="shared" si="34"/>
        <v>52.444561068335297</v>
      </c>
      <c r="AU98" s="51" t="str">
        <f>IF(OR($AP98&lt;SetUp!$B$97,$AP98&gt;SetUp!$B$98),"Não","Sim")</f>
        <v>Sim</v>
      </c>
      <c r="AV98" s="64">
        <f t="shared" si="35"/>
        <v>7.1737716718613234</v>
      </c>
      <c r="AW98" s="64">
        <f t="shared" si="36"/>
        <v>7.2418617128701994</v>
      </c>
      <c r="AX98" s="64">
        <f t="shared" si="37"/>
        <v>1.7114950995087939</v>
      </c>
      <c r="AY98" s="64">
        <f t="shared" si="38"/>
        <v>1.71970045496066</v>
      </c>
      <c r="AZ98" s="64">
        <f t="shared" si="39"/>
        <v>0.98156106833529577</v>
      </c>
      <c r="BA98" s="64">
        <f t="shared" si="40"/>
        <v>6.8090041008876057E-2</v>
      </c>
      <c r="BB98" s="64">
        <f t="shared" si="41"/>
        <v>8.2053554518661809E-3</v>
      </c>
    </row>
    <row r="99" spans="1:54" x14ac:dyDescent="0.3">
      <c r="A99" s="60">
        <v>31144</v>
      </c>
      <c r="B99" s="53">
        <v>5.516</v>
      </c>
      <c r="C99" s="53">
        <v>29.183</v>
      </c>
      <c r="D99" s="53">
        <v>4.1100000000000003</v>
      </c>
      <c r="E99" s="53">
        <f t="shared" si="26"/>
        <v>4.1100000000000003</v>
      </c>
      <c r="F99" s="53">
        <f t="shared" si="27"/>
        <v>0</v>
      </c>
      <c r="G99" s="53">
        <f t="shared" si="28"/>
        <v>0.85842523082007227</v>
      </c>
      <c r="H99" s="53">
        <f>IF(Q98&gt;SetUp!$B$56,SetUp!$B$56,Q98)</f>
        <v>138.02863298536258</v>
      </c>
      <c r="I99" s="53">
        <f t="shared" si="42"/>
        <v>21.78046279973621</v>
      </c>
      <c r="J99" s="53">
        <f>MIN(F99,H99,(1-EXP(-SetUp!$B$52*H99/SetUp!$B$56))*F99)</f>
        <v>0</v>
      </c>
      <c r="K99" s="53">
        <f t="shared" si="29"/>
        <v>138.02863298536258</v>
      </c>
      <c r="L99" s="53">
        <f>IF(I99&lt;=0,0,MIN(SetUp!$B$50*I99^SetUp!$B$55,I99))</f>
        <v>3.6537315911104211</v>
      </c>
      <c r="M99" s="53">
        <f t="shared" si="30"/>
        <v>18.126731208625788</v>
      </c>
      <c r="N99" s="53">
        <f>IF(SetUp!$B$62=0,X99,(B99-E99)*(1-(H99/SetUp!$B$66/SetUp!$B$56)))</f>
        <v>0.54757476917992742</v>
      </c>
      <c r="O99" s="53">
        <f>K99*SetUp!$B$65</f>
        <v>1.2740044179022543</v>
      </c>
      <c r="P99" s="53">
        <f>MIN(SetUp!$B$54*L99^SetUp!$B$51,L99)</f>
        <v>2.5474077570372273</v>
      </c>
      <c r="Q99" s="53">
        <f t="shared" si="31"/>
        <v>137.30220333664025</v>
      </c>
      <c r="R99" s="53">
        <f>IF((H99+N99-O99)&gt;SetUp!$B$56,T98+H99+N99-O99-SetUp!$B$56,T98)</f>
        <v>0</v>
      </c>
      <c r="S99" s="53">
        <f>R99*SetUp!$B$65</f>
        <v>0</v>
      </c>
      <c r="T99" s="53">
        <f>IF((R99-S99)&lt;SetUp!$B$53,R99-S99,SetUp!$B$53)</f>
        <v>0</v>
      </c>
      <c r="U99" s="53">
        <f t="shared" si="32"/>
        <v>18.126731208625788</v>
      </c>
      <c r="V99" s="53">
        <f>(L99-P99)/1000*SetUp!$B$13*1000000/SetUp!$B$48</f>
        <v>45.022181677802621</v>
      </c>
      <c r="W99" s="53">
        <f t="shared" si="43"/>
        <v>-8.4376949871511897E-15</v>
      </c>
      <c r="X99" s="53">
        <f>MAX((SetUp!$B$56*(1-($H99/SetUp!$B$56)^2)*TANH(($B99-$D99)/SetUp!$B$56))/(1+$H99/SetUp!$B$56*TANH(($B99-$D99)/SetUp!$B$56)),0)</f>
        <v>0.54757476917992742</v>
      </c>
      <c r="AK99" s="61">
        <v>68</v>
      </c>
      <c r="AL99" s="62">
        <f t="shared" si="44"/>
        <v>2.6572499999999999</v>
      </c>
      <c r="AM99" s="62">
        <f t="shared" si="45"/>
        <v>9.095523716378251</v>
      </c>
      <c r="AN99" s="63">
        <f t="shared" si="46"/>
        <v>2.4229085394216772</v>
      </c>
      <c r="AP99" s="60">
        <v>31144</v>
      </c>
      <c r="AQ99" s="51">
        <v>4</v>
      </c>
      <c r="AR99" s="51">
        <v>98</v>
      </c>
      <c r="AS99" s="62">
        <f t="shared" si="33"/>
        <v>29.183</v>
      </c>
      <c r="AT99" s="62">
        <f t="shared" si="34"/>
        <v>45.022181677802621</v>
      </c>
      <c r="AU99" s="51" t="str">
        <f>IF(OR($AP99&lt;SetUp!$B$97,$AP99&gt;SetUp!$B$98),"Não","Sim")</f>
        <v>Sim</v>
      </c>
      <c r="AV99" s="64">
        <f t="shared" si="35"/>
        <v>5.4021292098579057</v>
      </c>
      <c r="AW99" s="64">
        <f t="shared" si="36"/>
        <v>6.7098570534552096</v>
      </c>
      <c r="AX99" s="64">
        <f t="shared" si="37"/>
        <v>1.4651299351405542</v>
      </c>
      <c r="AY99" s="64">
        <f t="shared" si="38"/>
        <v>1.6534265361481513</v>
      </c>
      <c r="AZ99" s="64">
        <f t="shared" si="39"/>
        <v>15.839181677802621</v>
      </c>
      <c r="BA99" s="64">
        <f t="shared" si="40"/>
        <v>1.3077278435973039</v>
      </c>
      <c r="BB99" s="64">
        <f t="shared" si="41"/>
        <v>0.18829660100759704</v>
      </c>
    </row>
    <row r="100" spans="1:54" x14ac:dyDescent="0.3">
      <c r="A100" s="60">
        <v>31145</v>
      </c>
      <c r="B100" s="53">
        <v>20.192</v>
      </c>
      <c r="C100" s="53">
        <v>49.935000000000002</v>
      </c>
      <c r="D100" s="53">
        <v>4.1100000000000003</v>
      </c>
      <c r="E100" s="53">
        <f t="shared" si="26"/>
        <v>4.1100000000000003</v>
      </c>
      <c r="F100" s="53">
        <f t="shared" si="27"/>
        <v>0</v>
      </c>
      <c r="G100" s="53">
        <f t="shared" si="28"/>
        <v>10.114202093157257</v>
      </c>
      <c r="H100" s="53">
        <f>IF(Q99&gt;SetUp!$B$56,SetUp!$B$56,Q99)</f>
        <v>137.30220333664025</v>
      </c>
      <c r="I100" s="53">
        <f t="shared" si="42"/>
        <v>29.508232773314749</v>
      </c>
      <c r="J100" s="53">
        <f>MIN(F100,H100,(1-EXP(-SetUp!$B$52*H100/SetUp!$B$56))*F100)</f>
        <v>0</v>
      </c>
      <c r="K100" s="53">
        <f t="shared" si="29"/>
        <v>137.30220333664025</v>
      </c>
      <c r="L100" s="53">
        <f>IF(I100&lt;=0,0,MIN(SetUp!$B$50*I100^SetUp!$B$55,I100))</f>
        <v>6.0608025461129165</v>
      </c>
      <c r="M100" s="53">
        <f t="shared" si="30"/>
        <v>23.447430227201831</v>
      </c>
      <c r="N100" s="53">
        <f>IF(SetUp!$B$62=0,X100,(B100-E100)*(1-(H100/SetUp!$B$66/SetUp!$B$56)))</f>
        <v>5.967797906842744</v>
      </c>
      <c r="O100" s="53">
        <f>K100*SetUp!$B$65</f>
        <v>1.2672994715317025</v>
      </c>
      <c r="P100" s="53">
        <f>MIN(SetUp!$B$54*L100^SetUp!$B$51,L100)</f>
        <v>4.2464684319349724</v>
      </c>
      <c r="Q100" s="53">
        <f t="shared" si="31"/>
        <v>142.00270177195128</v>
      </c>
      <c r="R100" s="53">
        <f>IF((H100+N100-O100)&gt;SetUp!$B$56,T99+H100+N100-O100-SetUp!$B$56,T99)</f>
        <v>0</v>
      </c>
      <c r="S100" s="53">
        <f>R100*SetUp!$B$65</f>
        <v>0</v>
      </c>
      <c r="T100" s="53">
        <f>IF((R100-S100)&lt;SetUp!$B$53,R100-S100,SetUp!$B$53)</f>
        <v>0</v>
      </c>
      <c r="U100" s="53">
        <f t="shared" si="32"/>
        <v>23.447430227201831</v>
      </c>
      <c r="V100" s="53">
        <f>(L100-P100)/1000*SetUp!$B$13*1000000/SetUp!$B$48</f>
        <v>73.834873295652272</v>
      </c>
      <c r="W100" s="53">
        <f t="shared" si="43"/>
        <v>0</v>
      </c>
      <c r="X100" s="53">
        <f>MAX((SetUp!$B$56*(1-($H100/SetUp!$B$56)^2)*TANH(($B100-$D100)/SetUp!$B$56))/(1+$H100/SetUp!$B$56*TANH(($B100-$D100)/SetUp!$B$56)),0)</f>
        <v>5.967797906842744</v>
      </c>
      <c r="AK100" s="61">
        <v>69</v>
      </c>
      <c r="AL100" s="62">
        <f t="shared" si="44"/>
        <v>4.6107499999999995</v>
      </c>
      <c r="AM100" s="62">
        <f t="shared" si="45"/>
        <v>8.4531134178519114</v>
      </c>
      <c r="AN100" s="63">
        <f t="shared" si="46"/>
        <v>0.83334889505002707</v>
      </c>
      <c r="AP100" s="60">
        <v>31145</v>
      </c>
      <c r="AQ100" s="51">
        <v>4</v>
      </c>
      <c r="AR100" s="51">
        <v>99</v>
      </c>
      <c r="AS100" s="62">
        <f t="shared" si="33"/>
        <v>49.935000000000002</v>
      </c>
      <c r="AT100" s="62">
        <f t="shared" si="34"/>
        <v>73.834873295652272</v>
      </c>
      <c r="AU100" s="51" t="str">
        <f>IF(OR($AP100&lt;SetUp!$B$97,$AP100&gt;SetUp!$B$98),"Não","Sim")</f>
        <v>Sim</v>
      </c>
      <c r="AV100" s="64">
        <f t="shared" si="35"/>
        <v>7.0664701230529516</v>
      </c>
      <c r="AW100" s="64">
        <f t="shared" si="36"/>
        <v>8.592722112093016</v>
      </c>
      <c r="AX100" s="64">
        <f t="shared" si="37"/>
        <v>1.6984050542123486</v>
      </c>
      <c r="AY100" s="64">
        <f t="shared" si="38"/>
        <v>1.8682615339454698</v>
      </c>
      <c r="AZ100" s="64">
        <f t="shared" si="39"/>
        <v>23.89987329565227</v>
      </c>
      <c r="BA100" s="64">
        <f t="shared" si="40"/>
        <v>1.5262519890400643</v>
      </c>
      <c r="BB100" s="64">
        <f t="shared" si="41"/>
        <v>0.16985647973312124</v>
      </c>
    </row>
    <row r="101" spans="1:54" x14ac:dyDescent="0.3">
      <c r="A101" s="60">
        <v>31146</v>
      </c>
      <c r="B101" s="53">
        <v>27.495999999999999</v>
      </c>
      <c r="C101" s="53">
        <v>184.94399999999999</v>
      </c>
      <c r="D101" s="53">
        <v>4.1100000000000003</v>
      </c>
      <c r="E101" s="53">
        <f t="shared" si="26"/>
        <v>4.1100000000000003</v>
      </c>
      <c r="F101" s="53">
        <f t="shared" si="27"/>
        <v>0</v>
      </c>
      <c r="G101" s="53">
        <f t="shared" si="28"/>
        <v>15.890392291035283</v>
      </c>
      <c r="H101" s="53">
        <f>IF(Q100&gt;SetUp!$B$56,SetUp!$B$56,Q100)</f>
        <v>142.00270177195128</v>
      </c>
      <c r="I101" s="53">
        <f t="shared" si="42"/>
        <v>40.648507594939339</v>
      </c>
      <c r="J101" s="53">
        <f>MIN(F101,H101,(1-EXP(-SetUp!$B$52*H101/SetUp!$B$56))*F101)</f>
        <v>0</v>
      </c>
      <c r="K101" s="53">
        <f t="shared" si="29"/>
        <v>142.00270177195128</v>
      </c>
      <c r="L101" s="53">
        <f>IF(I101&lt;=0,0,MIN(SetUp!$B$50*I101^SetUp!$B$55,I101))</f>
        <v>10.336316749684521</v>
      </c>
      <c r="M101" s="53">
        <f t="shared" si="30"/>
        <v>30.312190845254818</v>
      </c>
      <c r="N101" s="53">
        <f>IF(SetUp!$B$62=0,X101,(B101-E101)*(1-(H101/SetUp!$B$66/SetUp!$B$56)))</f>
        <v>7.495607708964716</v>
      </c>
      <c r="O101" s="53">
        <f>K101*SetUp!$B$65</f>
        <v>1.3106850767022178</v>
      </c>
      <c r="P101" s="53">
        <f>MIN(SetUp!$B$54*L101^SetUp!$B$51,L101)</f>
        <v>7.2797512022287245</v>
      </c>
      <c r="Q101" s="53">
        <f t="shared" si="31"/>
        <v>148.18762440421378</v>
      </c>
      <c r="R101" s="53">
        <f>IF((H101+N101-O101)&gt;SetUp!$B$56,T100+H101+N101-O101-SetUp!$B$56,T100)</f>
        <v>0</v>
      </c>
      <c r="S101" s="53">
        <f>R101*SetUp!$B$65</f>
        <v>0</v>
      </c>
      <c r="T101" s="53">
        <f>IF((R101-S101)&lt;SetUp!$B$53,R101-S101,SetUp!$B$53)</f>
        <v>0</v>
      </c>
      <c r="U101" s="53">
        <f t="shared" si="32"/>
        <v>30.312190845254818</v>
      </c>
      <c r="V101" s="53">
        <f>(L101-P101)/1000*SetUp!$B$13*1000000/SetUp!$B$48</f>
        <v>124.38785566158442</v>
      </c>
      <c r="W101" s="53">
        <f t="shared" si="43"/>
        <v>2.1316282072803006E-14</v>
      </c>
      <c r="X101" s="53">
        <f>MAX((SetUp!$B$56*(1-($H101/SetUp!$B$56)^2)*TANH(($B101-$D101)/SetUp!$B$56))/(1+$H101/SetUp!$B$56*TANH(($B101-$D101)/SetUp!$B$56)),0)</f>
        <v>7.495607708964716</v>
      </c>
      <c r="AK101" s="61">
        <v>70</v>
      </c>
      <c r="AL101" s="62">
        <f t="shared" si="44"/>
        <v>5.5220000000000002</v>
      </c>
      <c r="AM101" s="62">
        <f t="shared" si="45"/>
        <v>7.8757177769846463</v>
      </c>
      <c r="AN101" s="63">
        <f t="shared" si="46"/>
        <v>0.42624371187697319</v>
      </c>
      <c r="AP101" s="60">
        <v>31146</v>
      </c>
      <c r="AQ101" s="51">
        <v>4</v>
      </c>
      <c r="AR101" s="51">
        <v>100</v>
      </c>
      <c r="AS101" s="62">
        <f t="shared" si="33"/>
        <v>184.94399999999999</v>
      </c>
      <c r="AT101" s="62">
        <f t="shared" si="34"/>
        <v>124.38785566158442</v>
      </c>
      <c r="AU101" s="51" t="str">
        <f>IF(OR($AP101&lt;SetUp!$B$97,$AP101&gt;SetUp!$B$98),"Não","Sim")</f>
        <v>Sim</v>
      </c>
      <c r="AV101" s="64">
        <f t="shared" si="35"/>
        <v>13.599411751983981</v>
      </c>
      <c r="AW101" s="64">
        <f t="shared" si="36"/>
        <v>11.152930362088002</v>
      </c>
      <c r="AX101" s="64">
        <f t="shared" si="37"/>
        <v>2.2670402463885879</v>
      </c>
      <c r="AY101" s="64">
        <f t="shared" si="38"/>
        <v>2.0947779810250542</v>
      </c>
      <c r="AZ101" s="64">
        <f t="shared" si="39"/>
        <v>-60.556144338415564</v>
      </c>
      <c r="BA101" s="64">
        <f t="shared" si="40"/>
        <v>-2.446481389895979</v>
      </c>
      <c r="BB101" s="64">
        <f t="shared" si="41"/>
        <v>-0.17226226536353373</v>
      </c>
    </row>
    <row r="102" spans="1:54" x14ac:dyDescent="0.3">
      <c r="A102" s="60">
        <v>31147</v>
      </c>
      <c r="B102" s="53">
        <v>50.418999999999997</v>
      </c>
      <c r="C102" s="53">
        <v>182.89400000000001</v>
      </c>
      <c r="D102" s="53">
        <v>4.1100000000000003</v>
      </c>
      <c r="E102" s="53">
        <f t="shared" si="26"/>
        <v>4.1100000000000003</v>
      </c>
      <c r="F102" s="53">
        <f t="shared" si="27"/>
        <v>0</v>
      </c>
      <c r="G102" s="53">
        <f t="shared" si="28"/>
        <v>35.155911354414116</v>
      </c>
      <c r="H102" s="53">
        <f>IF(Q101&gt;SetUp!$B$56,SetUp!$B$56,Q101)</f>
        <v>148.18762440421378</v>
      </c>
      <c r="I102" s="53">
        <f t="shared" si="42"/>
        <v>66.835874118336193</v>
      </c>
      <c r="J102" s="53">
        <f>MIN(F102,H102,(1-EXP(-SetUp!$B$52*H102/SetUp!$B$56))*F102)</f>
        <v>0</v>
      </c>
      <c r="K102" s="53">
        <f t="shared" si="29"/>
        <v>148.18762440421378</v>
      </c>
      <c r="L102" s="53">
        <f>IF(I102&lt;=0,0,MIN(SetUp!$B$50*I102^SetUp!$B$55,I102))</f>
        <v>23.675955856860817</v>
      </c>
      <c r="M102" s="53">
        <f t="shared" si="30"/>
        <v>43.159918261475376</v>
      </c>
      <c r="N102" s="53">
        <f>IF(SetUp!$B$62=0,X102,(B102-E102)*(1-(H102/SetUp!$B$66/SetUp!$B$56)))</f>
        <v>11.15308864558588</v>
      </c>
      <c r="O102" s="53">
        <f>K102*SetUp!$B$65</f>
        <v>1.3677719186672588</v>
      </c>
      <c r="P102" s="53">
        <f>MIN(SetUp!$B$54*L102^SetUp!$B$51,L102)</f>
        <v>16.809551929911638</v>
      </c>
      <c r="Q102" s="53">
        <f t="shared" si="31"/>
        <v>157.97294113113242</v>
      </c>
      <c r="R102" s="53">
        <f>IF((H102+N102-O102)&gt;SetUp!$B$56,T101+H102+N102-O102-SetUp!$B$56,T101)</f>
        <v>0</v>
      </c>
      <c r="S102" s="53">
        <f>R102*SetUp!$B$65</f>
        <v>0</v>
      </c>
      <c r="T102" s="53">
        <f>IF((R102-S102)&lt;SetUp!$B$53,R102-S102,SetUp!$B$53)</f>
        <v>0</v>
      </c>
      <c r="U102" s="53">
        <f t="shared" si="32"/>
        <v>43.159918261475376</v>
      </c>
      <c r="V102" s="53">
        <f>(L102-P102)/1000*SetUp!$B$13*1000000/SetUp!$B$48</f>
        <v>279.43037612604729</v>
      </c>
      <c r="W102" s="53">
        <f t="shared" si="43"/>
        <v>0</v>
      </c>
      <c r="X102" s="53">
        <f>MAX((SetUp!$B$56*(1-($H102/SetUp!$B$56)^2)*TANH(($B102-$D102)/SetUp!$B$56))/(1+$H102/SetUp!$B$56*TANH(($B102-$D102)/SetUp!$B$56)),0)</f>
        <v>11.15308864558588</v>
      </c>
      <c r="AK102" s="61">
        <v>71</v>
      </c>
      <c r="AL102" s="62">
        <f t="shared" si="44"/>
        <v>5.4822500000000005</v>
      </c>
      <c r="AM102" s="62">
        <f t="shared" si="45"/>
        <v>7.4040825388834683</v>
      </c>
      <c r="AN102" s="63">
        <f t="shared" si="46"/>
        <v>0.35055543597673722</v>
      </c>
      <c r="AP102" s="60">
        <v>31147</v>
      </c>
      <c r="AQ102" s="51">
        <v>4</v>
      </c>
      <c r="AR102" s="51">
        <v>101</v>
      </c>
      <c r="AS102" s="62">
        <f t="shared" si="33"/>
        <v>182.89400000000001</v>
      </c>
      <c r="AT102" s="62">
        <f t="shared" si="34"/>
        <v>279.43037612604729</v>
      </c>
      <c r="AU102" s="51" t="str">
        <f>IF(OR($AP102&lt;SetUp!$B$97,$AP102&gt;SetUp!$B$98),"Não","Sim")</f>
        <v>Sim</v>
      </c>
      <c r="AV102" s="64">
        <f t="shared" si="35"/>
        <v>13.523830818226026</v>
      </c>
      <c r="AW102" s="64">
        <f t="shared" si="36"/>
        <v>16.716171096457686</v>
      </c>
      <c r="AX102" s="64">
        <f t="shared" si="37"/>
        <v>2.2621994582941687</v>
      </c>
      <c r="AY102" s="64">
        <f t="shared" si="38"/>
        <v>2.4462736153316866</v>
      </c>
      <c r="AZ102" s="64">
        <f t="shared" si="39"/>
        <v>96.536376126047287</v>
      </c>
      <c r="BA102" s="64">
        <f t="shared" si="40"/>
        <v>3.1923402782316597</v>
      </c>
      <c r="BB102" s="64">
        <f t="shared" si="41"/>
        <v>0.18407415703751795</v>
      </c>
    </row>
    <row r="103" spans="1:54" x14ac:dyDescent="0.3">
      <c r="A103" s="60">
        <v>31148</v>
      </c>
      <c r="B103" s="53">
        <v>28.154</v>
      </c>
      <c r="C103" s="53">
        <v>248.047</v>
      </c>
      <c r="D103" s="53">
        <v>4.1100000000000003</v>
      </c>
      <c r="E103" s="53">
        <f t="shared" si="26"/>
        <v>4.1100000000000003</v>
      </c>
      <c r="F103" s="53">
        <f t="shared" si="27"/>
        <v>0</v>
      </c>
      <c r="G103" s="53">
        <f t="shared" si="28"/>
        <v>19.705193837924618</v>
      </c>
      <c r="H103" s="53">
        <f>IF(Q102&gt;SetUp!$B$56,SetUp!$B$56,Q102)</f>
        <v>157.97294113113242</v>
      </c>
      <c r="I103" s="53">
        <f t="shared" si="42"/>
        <v>64.323202501059029</v>
      </c>
      <c r="J103" s="53">
        <f>MIN(F103,H103,(1-EXP(-SetUp!$B$52*H103/SetUp!$B$56))*F103)</f>
        <v>0</v>
      </c>
      <c r="K103" s="53">
        <f t="shared" si="29"/>
        <v>157.97294113113242</v>
      </c>
      <c r="L103" s="53">
        <f>IF(I103&lt;=0,0,MIN(SetUp!$B$50*I103^SetUp!$B$55,I103))</f>
        <v>22.211142524449073</v>
      </c>
      <c r="M103" s="53">
        <f t="shared" si="30"/>
        <v>42.112059976609956</v>
      </c>
      <c r="N103" s="53">
        <f>IF(SetUp!$B$62=0,X103,(B103-E103)*(1-(H103/SetUp!$B$66/SetUp!$B$56)))</f>
        <v>4.3388061620753815</v>
      </c>
      <c r="O103" s="53">
        <f>K103*SetUp!$B$65</f>
        <v>1.4580904016590392</v>
      </c>
      <c r="P103" s="53">
        <f>MIN(SetUp!$B$54*L103^SetUp!$B$51,L103)</f>
        <v>15.759773516471409</v>
      </c>
      <c r="Q103" s="53">
        <f t="shared" si="31"/>
        <v>160.85365689154875</v>
      </c>
      <c r="R103" s="53">
        <f>IF((H103+N103-O103)&gt;SetUp!$B$56,T102+H103+N103-O103-SetUp!$B$56,T102)</f>
        <v>0</v>
      </c>
      <c r="S103" s="53">
        <f>R103*SetUp!$B$65</f>
        <v>0</v>
      </c>
      <c r="T103" s="53">
        <f>IF((R103-S103)&lt;SetUp!$B$53,R103-S103,SetUp!$B$53)</f>
        <v>0</v>
      </c>
      <c r="U103" s="53">
        <f t="shared" si="32"/>
        <v>42.112059976609956</v>
      </c>
      <c r="V103" s="53">
        <f>(L103-P103)/1000*SetUp!$B$13*1000000/SetUp!$B$48</f>
        <v>262.54040508043454</v>
      </c>
      <c r="W103" s="53">
        <f t="shared" si="43"/>
        <v>0</v>
      </c>
      <c r="X103" s="53">
        <f>MAX((SetUp!$B$56*(1-($H103/SetUp!$B$56)^2)*TANH(($B103-$D103)/SetUp!$B$56))/(1+$H103/SetUp!$B$56*TANH(($B103-$D103)/SetUp!$B$56)),0)</f>
        <v>4.3388061620753815</v>
      </c>
      <c r="AK103" s="61">
        <v>72</v>
      </c>
      <c r="AL103" s="62">
        <f t="shared" si="44"/>
        <v>4.9480000000000004</v>
      </c>
      <c r="AM103" s="62">
        <f t="shared" si="45"/>
        <v>7.3618684496938274</v>
      </c>
      <c r="AN103" s="63">
        <f t="shared" si="46"/>
        <v>0.48784730187829967</v>
      </c>
      <c r="AP103" s="60">
        <v>31148</v>
      </c>
      <c r="AQ103" s="51">
        <v>4</v>
      </c>
      <c r="AR103" s="51">
        <v>102</v>
      </c>
      <c r="AS103" s="62">
        <f t="shared" si="33"/>
        <v>248.047</v>
      </c>
      <c r="AT103" s="62">
        <f t="shared" si="34"/>
        <v>262.54040508043454</v>
      </c>
      <c r="AU103" s="51" t="str">
        <f>IF(OR($AP103&lt;SetUp!$B$97,$AP103&gt;SetUp!$B$98),"Não","Sim")</f>
        <v>Sim</v>
      </c>
      <c r="AV103" s="64">
        <f t="shared" si="35"/>
        <v>15.749507928821142</v>
      </c>
      <c r="AW103" s="64">
        <f t="shared" si="36"/>
        <v>16.203098625893585</v>
      </c>
      <c r="AX103" s="64">
        <f t="shared" si="37"/>
        <v>2.3945339788371327</v>
      </c>
      <c r="AY103" s="64">
        <f t="shared" si="38"/>
        <v>2.4191961509918984</v>
      </c>
      <c r="AZ103" s="64">
        <f t="shared" si="39"/>
        <v>14.493405080434542</v>
      </c>
      <c r="BA103" s="64">
        <f t="shared" si="40"/>
        <v>0.45359069707244259</v>
      </c>
      <c r="BB103" s="64">
        <f t="shared" si="41"/>
        <v>2.4662172154765738E-2</v>
      </c>
    </row>
    <row r="104" spans="1:54" x14ac:dyDescent="0.3">
      <c r="A104" s="60">
        <v>31149</v>
      </c>
      <c r="B104" s="53">
        <v>38.600999999999999</v>
      </c>
      <c r="C104" s="53">
        <v>269.01400000000001</v>
      </c>
      <c r="D104" s="53">
        <v>4.1100000000000003</v>
      </c>
      <c r="E104" s="53">
        <f t="shared" si="26"/>
        <v>4.1100000000000003</v>
      </c>
      <c r="F104" s="53">
        <f t="shared" si="27"/>
        <v>0</v>
      </c>
      <c r="G104" s="53">
        <f t="shared" si="28"/>
        <v>29.442997929402317</v>
      </c>
      <c r="H104" s="53">
        <f>IF(Q103&gt;SetUp!$B$56,SetUp!$B$56,Q103)</f>
        <v>160.85365689154875</v>
      </c>
      <c r="I104" s="53">
        <f t="shared" si="42"/>
        <v>73.039737316966807</v>
      </c>
      <c r="J104" s="53">
        <f>MIN(F104,H104,(1-EXP(-SetUp!$B$52*H104/SetUp!$B$56))*F104)</f>
        <v>0</v>
      </c>
      <c r="K104" s="53">
        <f t="shared" si="29"/>
        <v>160.85365689154875</v>
      </c>
      <c r="L104" s="53">
        <f>IF(I104&lt;=0,0,MIN(SetUp!$B$50*I104^SetUp!$B$55,I104))</f>
        <v>27.450913752788146</v>
      </c>
      <c r="M104" s="53">
        <f t="shared" si="30"/>
        <v>45.588823564178661</v>
      </c>
      <c r="N104" s="53">
        <f>IF(SetUp!$B$62=0,X104,(B104-E104)*(1-(H104/SetUp!$B$66/SetUp!$B$56)))</f>
        <v>5.0480020705976827</v>
      </c>
      <c r="O104" s="53">
        <f>K104*SetUp!$B$65</f>
        <v>1.4846794109545256</v>
      </c>
      <c r="P104" s="53">
        <f>MIN(SetUp!$B$54*L104^SetUp!$B$51,L104)</f>
        <v>19.517751799837516</v>
      </c>
      <c r="Q104" s="53">
        <f t="shared" si="31"/>
        <v>164.4169795511919</v>
      </c>
      <c r="R104" s="53">
        <f>IF((H104+N104-O104)&gt;SetUp!$B$56,T103+H104+N104-O104-SetUp!$B$56,T103)</f>
        <v>0</v>
      </c>
      <c r="S104" s="53">
        <f>R104*SetUp!$B$65</f>
        <v>0</v>
      </c>
      <c r="T104" s="53">
        <f>IF((R104-S104)&lt;SetUp!$B$53,R104-S104,SetUp!$B$53)</f>
        <v>0</v>
      </c>
      <c r="U104" s="53">
        <f t="shared" si="32"/>
        <v>45.588823564178661</v>
      </c>
      <c r="V104" s="53">
        <f>(L104-P104)/1000*SetUp!$B$13*1000000/SetUp!$B$48</f>
        <v>322.84241532623867</v>
      </c>
      <c r="W104" s="53">
        <f t="shared" si="43"/>
        <v>0</v>
      </c>
      <c r="X104" s="53">
        <f>MAX((SetUp!$B$56*(1-($H104/SetUp!$B$56)^2)*TANH(($B104-$D104)/SetUp!$B$56))/(1+$H104/SetUp!$B$56*TANH(($B104-$D104)/SetUp!$B$56)),0)</f>
        <v>5.0480020705976827</v>
      </c>
      <c r="AK104" s="61">
        <v>73</v>
      </c>
      <c r="AL104" s="62">
        <f t="shared" si="44"/>
        <v>4.3710000000000004</v>
      </c>
      <c r="AM104" s="62">
        <f t="shared" si="45"/>
        <v>7.2701216579032479</v>
      </c>
      <c r="AN104" s="63">
        <f t="shared" si="46"/>
        <v>0.66326279064361637</v>
      </c>
      <c r="AP104" s="60">
        <v>31149</v>
      </c>
      <c r="AQ104" s="51">
        <v>4</v>
      </c>
      <c r="AR104" s="51">
        <v>103</v>
      </c>
      <c r="AS104" s="62">
        <f t="shared" si="33"/>
        <v>269.01400000000001</v>
      </c>
      <c r="AT104" s="62">
        <f t="shared" si="34"/>
        <v>322.84241532623867</v>
      </c>
      <c r="AU104" s="51" t="str">
        <f>IF(OR($AP104&lt;SetUp!$B$97,$AP104&gt;SetUp!$B$98),"Não","Sim")</f>
        <v>Sim</v>
      </c>
      <c r="AV104" s="64">
        <f t="shared" si="35"/>
        <v>16.401646258836337</v>
      </c>
      <c r="AW104" s="64">
        <f t="shared" si="36"/>
        <v>17.967816097852257</v>
      </c>
      <c r="AX104" s="64">
        <f t="shared" si="37"/>
        <v>2.4297748821010448</v>
      </c>
      <c r="AY104" s="64">
        <f t="shared" si="38"/>
        <v>2.5089905877972876</v>
      </c>
      <c r="AZ104" s="64">
        <f t="shared" si="39"/>
        <v>53.828415326238655</v>
      </c>
      <c r="BA104" s="64">
        <f t="shared" si="40"/>
        <v>1.5661698390159202</v>
      </c>
      <c r="BB104" s="64">
        <f t="shared" si="41"/>
        <v>7.9215705696242811E-2</v>
      </c>
    </row>
    <row r="105" spans="1:54" x14ac:dyDescent="0.3">
      <c r="A105" s="60">
        <v>31150</v>
      </c>
      <c r="B105" s="53">
        <v>11.885</v>
      </c>
      <c r="C105" s="53">
        <v>276.14400000000001</v>
      </c>
      <c r="D105" s="53">
        <v>4.1100000000000003</v>
      </c>
      <c r="E105" s="53">
        <f t="shared" si="26"/>
        <v>4.1100000000000003</v>
      </c>
      <c r="F105" s="53">
        <f t="shared" si="27"/>
        <v>0</v>
      </c>
      <c r="G105" s="53">
        <f t="shared" si="28"/>
        <v>6.7512668758733891</v>
      </c>
      <c r="H105" s="53">
        <f>IF(Q104&gt;SetUp!$B$56,SetUp!$B$56,Q104)</f>
        <v>164.4169795511919</v>
      </c>
      <c r="I105" s="53">
        <f t="shared" si="42"/>
        <v>53.85765932265177</v>
      </c>
      <c r="J105" s="53">
        <f>MIN(F105,H105,(1-EXP(-SetUp!$B$52*H105/SetUp!$B$56))*F105)</f>
        <v>0</v>
      </c>
      <c r="K105" s="53">
        <f t="shared" si="29"/>
        <v>164.4169795511919</v>
      </c>
      <c r="L105" s="53">
        <f>IF(I105&lt;=0,0,MIN(SetUp!$B$50*I105^SetUp!$B$55,I105))</f>
        <v>16.521035295754672</v>
      </c>
      <c r="M105" s="53">
        <f t="shared" si="30"/>
        <v>37.336624026897098</v>
      </c>
      <c r="N105" s="53">
        <f>IF(SetUp!$B$62=0,X105,(B105-E105)*(1-(H105/SetUp!$B$66/SetUp!$B$56)))</f>
        <v>1.0237331241266099</v>
      </c>
      <c r="O105" s="53">
        <f>K105*SetUp!$B$65</f>
        <v>1.5175688825997167</v>
      </c>
      <c r="P105" s="53">
        <f>MIN(SetUp!$B$54*L105^SetUp!$B$51,L105)</f>
        <v>11.688727962168766</v>
      </c>
      <c r="Q105" s="53">
        <f t="shared" si="31"/>
        <v>163.9231437927188</v>
      </c>
      <c r="R105" s="53">
        <f>IF((H105+N105-O105)&gt;SetUp!$B$56,T104+H105+N105-O105-SetUp!$B$56,T104)</f>
        <v>0</v>
      </c>
      <c r="S105" s="53">
        <f>R105*SetUp!$B$65</f>
        <v>0</v>
      </c>
      <c r="T105" s="53">
        <f>IF((R105-S105)&lt;SetUp!$B$53,R105-S105,SetUp!$B$53)</f>
        <v>0</v>
      </c>
      <c r="U105" s="53">
        <f t="shared" si="32"/>
        <v>37.336624026897098</v>
      </c>
      <c r="V105" s="53">
        <f>(L105-P105)/1000*SetUp!$B$13*1000000/SetUp!$B$48</f>
        <v>196.65220254243286</v>
      </c>
      <c r="W105" s="53">
        <f t="shared" si="43"/>
        <v>0</v>
      </c>
      <c r="X105" s="53">
        <f>MAX((SetUp!$B$56*(1-($H105/SetUp!$B$56)^2)*TANH(($B105-$D105)/SetUp!$B$56))/(1+$H105/SetUp!$B$56*TANH(($B105-$D105)/SetUp!$B$56)),0)</f>
        <v>1.0237331241266099</v>
      </c>
      <c r="AK105" s="61">
        <v>74</v>
      </c>
      <c r="AL105" s="62">
        <f t="shared" si="44"/>
        <v>5.4427500000000002</v>
      </c>
      <c r="AM105" s="62">
        <f t="shared" si="45"/>
        <v>10.555016882316119</v>
      </c>
      <c r="AN105" s="63">
        <f t="shared" si="46"/>
        <v>0.93928012168777153</v>
      </c>
      <c r="AP105" s="60">
        <v>31150</v>
      </c>
      <c r="AQ105" s="51">
        <v>4</v>
      </c>
      <c r="AR105" s="51">
        <v>104</v>
      </c>
      <c r="AS105" s="62">
        <f t="shared" si="33"/>
        <v>276.14400000000001</v>
      </c>
      <c r="AT105" s="62">
        <f t="shared" si="34"/>
        <v>196.65220254243286</v>
      </c>
      <c r="AU105" s="51" t="str">
        <f>IF(OR($AP105&lt;SetUp!$B$97,$AP105&gt;SetUp!$B$98),"Não","Sim")</f>
        <v>Sim</v>
      </c>
      <c r="AV105" s="64">
        <f t="shared" si="35"/>
        <v>16.617581051404564</v>
      </c>
      <c r="AW105" s="64">
        <f t="shared" si="36"/>
        <v>14.023273602922853</v>
      </c>
      <c r="AX105" s="64">
        <f t="shared" si="37"/>
        <v>2.4411356114010867</v>
      </c>
      <c r="AY105" s="64">
        <f t="shared" si="38"/>
        <v>2.2936988149546034</v>
      </c>
      <c r="AZ105" s="64">
        <f t="shared" si="39"/>
        <v>-79.491797457567145</v>
      </c>
      <c r="BA105" s="64">
        <f t="shared" si="40"/>
        <v>-2.594307448481711</v>
      </c>
      <c r="BB105" s="64">
        <f t="shared" si="41"/>
        <v>-0.14743679644648333</v>
      </c>
    </row>
    <row r="106" spans="1:54" x14ac:dyDescent="0.3">
      <c r="A106" s="60">
        <v>31151</v>
      </c>
      <c r="B106" s="53">
        <v>26.54</v>
      </c>
      <c r="C106" s="53">
        <v>264.3</v>
      </c>
      <c r="D106" s="53">
        <v>4.1100000000000003</v>
      </c>
      <c r="E106" s="53">
        <f t="shared" si="26"/>
        <v>4.1100000000000003</v>
      </c>
      <c r="F106" s="53">
        <f t="shared" si="27"/>
        <v>0</v>
      </c>
      <c r="G106" s="53">
        <f t="shared" si="28"/>
        <v>19.587007185850755</v>
      </c>
      <c r="H106" s="53">
        <f>IF(Q105&gt;SetUp!$B$56,SetUp!$B$56,Q105)</f>
        <v>163.9231437927188</v>
      </c>
      <c r="I106" s="53">
        <f t="shared" si="42"/>
        <v>58.436641990812262</v>
      </c>
      <c r="J106" s="53">
        <f>MIN(F106,H106,(1-EXP(-SetUp!$B$52*H106/SetUp!$B$56))*F106)</f>
        <v>0</v>
      </c>
      <c r="K106" s="53">
        <f t="shared" si="29"/>
        <v>163.9231437927188</v>
      </c>
      <c r="L106" s="53">
        <f>IF(I106&lt;=0,0,MIN(SetUp!$B$50*I106^SetUp!$B$55,I106))</f>
        <v>18.927803573036773</v>
      </c>
      <c r="M106" s="53">
        <f t="shared" si="30"/>
        <v>39.508838417775493</v>
      </c>
      <c r="N106" s="53">
        <f>IF(SetUp!$B$62=0,X106,(B106-E106)*(1-(H106/SetUp!$B$66/SetUp!$B$56)))</f>
        <v>2.8429928141492438</v>
      </c>
      <c r="O106" s="53">
        <f>K106*SetUp!$B$65</f>
        <v>1.5130107780644095</v>
      </c>
      <c r="P106" s="53">
        <f>MIN(SetUp!$B$54*L106^SetUp!$B$51,L106)</f>
        <v>13.409240565277701</v>
      </c>
      <c r="Q106" s="53">
        <f t="shared" si="31"/>
        <v>165.25312582880366</v>
      </c>
      <c r="R106" s="53">
        <f>IF((H106+N106-O106)&gt;SetUp!$B$56,T105+H106+N106-O106-SetUp!$B$56,T105)</f>
        <v>0</v>
      </c>
      <c r="S106" s="53">
        <f>R106*SetUp!$B$65</f>
        <v>0</v>
      </c>
      <c r="T106" s="53">
        <f>IF((R106-S106)&lt;SetUp!$B$53,R106-S106,SetUp!$B$53)</f>
        <v>0</v>
      </c>
      <c r="U106" s="53">
        <f t="shared" si="32"/>
        <v>39.508838417775493</v>
      </c>
      <c r="V106" s="53">
        <f>(L106-P106)/1000*SetUp!$B$13*1000000/SetUp!$B$48</f>
        <v>224.57958391890887</v>
      </c>
      <c r="W106" s="53">
        <f t="shared" si="43"/>
        <v>3.907985046680551E-14</v>
      </c>
      <c r="X106" s="53">
        <f>MAX((SetUp!$B$56*(1-($H106/SetUp!$B$56)^2)*TANH(($B106-$D106)/SetUp!$B$56))/(1+$H106/SetUp!$B$56*TANH(($B106-$D106)/SetUp!$B$56)),0)</f>
        <v>2.8429928141492438</v>
      </c>
      <c r="AK106" s="61">
        <v>75</v>
      </c>
      <c r="AL106" s="62">
        <f t="shared" si="44"/>
        <v>5.2360000000000007</v>
      </c>
      <c r="AM106" s="62">
        <f t="shared" si="45"/>
        <v>11.192786745591796</v>
      </c>
      <c r="AN106" s="63">
        <f t="shared" si="46"/>
        <v>1.1376598062627568</v>
      </c>
      <c r="AP106" s="60">
        <v>31151</v>
      </c>
      <c r="AQ106" s="51">
        <v>4</v>
      </c>
      <c r="AR106" s="51">
        <v>105</v>
      </c>
      <c r="AS106" s="62">
        <f t="shared" si="33"/>
        <v>264.3</v>
      </c>
      <c r="AT106" s="62">
        <f t="shared" si="34"/>
        <v>224.57958391890887</v>
      </c>
      <c r="AU106" s="51" t="str">
        <f>IF(OR($AP106&lt;SetUp!$B$97,$AP106&gt;SetUp!$B$98),"Não","Sim")</f>
        <v>Sim</v>
      </c>
      <c r="AV106" s="64">
        <f t="shared" si="35"/>
        <v>16.25730604989646</v>
      </c>
      <c r="AW106" s="64">
        <f t="shared" si="36"/>
        <v>14.985979578222736</v>
      </c>
      <c r="AX106" s="64">
        <f t="shared" si="37"/>
        <v>2.4220971631317103</v>
      </c>
      <c r="AY106" s="64">
        <f t="shared" si="38"/>
        <v>2.3513702728765975</v>
      </c>
      <c r="AZ106" s="64">
        <f t="shared" si="39"/>
        <v>-39.720416081091145</v>
      </c>
      <c r="BA106" s="64">
        <f t="shared" si="40"/>
        <v>-1.2713264716737243</v>
      </c>
      <c r="BB106" s="64">
        <f t="shared" si="41"/>
        <v>-7.0726890255112806E-2</v>
      </c>
    </row>
    <row r="107" spans="1:54" x14ac:dyDescent="0.3">
      <c r="A107" s="60">
        <v>31152</v>
      </c>
      <c r="B107" s="53">
        <v>3.1579999999999999</v>
      </c>
      <c r="C107" s="53">
        <v>157.02500000000001</v>
      </c>
      <c r="D107" s="53">
        <v>4.1100000000000003</v>
      </c>
      <c r="E107" s="53">
        <f t="shared" si="26"/>
        <v>3.1579999999999999</v>
      </c>
      <c r="F107" s="53">
        <f t="shared" si="27"/>
        <v>0.9520000000000004</v>
      </c>
      <c r="G107" s="53">
        <f t="shared" si="28"/>
        <v>0</v>
      </c>
      <c r="H107" s="53">
        <f>IF(Q106&gt;SetUp!$B$56,SetUp!$B$56,Q106)</f>
        <v>165.25312582880366</v>
      </c>
      <c r="I107" s="53">
        <f t="shared" si="42"/>
        <v>41.025338745079722</v>
      </c>
      <c r="J107" s="53">
        <f>MIN(F107,H107,(1-EXP(-SetUp!$B$52*H107/SetUp!$B$56))*F107)</f>
        <v>0.95191606979830867</v>
      </c>
      <c r="K107" s="53">
        <f t="shared" si="29"/>
        <v>164.30120975900536</v>
      </c>
      <c r="L107" s="53">
        <f>IF(I107&lt;=0,0,MIN(SetUp!$B$50*I107^SetUp!$B$55,I107))</f>
        <v>10.496514106453946</v>
      </c>
      <c r="M107" s="53">
        <f t="shared" si="30"/>
        <v>30.528824638625778</v>
      </c>
      <c r="N107" s="53">
        <f>IF(SetUp!$B$62=0,X107,(B107-E107)*(1-(H107/SetUp!$B$66/SetUp!$B$56)))</f>
        <v>0</v>
      </c>
      <c r="O107" s="53">
        <f>K107*SetUp!$B$65</f>
        <v>1.5165003273042301</v>
      </c>
      <c r="P107" s="53">
        <f>MIN(SetUp!$B$54*L107^SetUp!$B$51,L107)</f>
        <v>7.393681354948705</v>
      </c>
      <c r="Q107" s="53">
        <f t="shared" si="31"/>
        <v>162.78470943170112</v>
      </c>
      <c r="R107" s="53">
        <f>IF((H107+N107-O107)&gt;SetUp!$B$56,T106+H107+N107-O107-SetUp!$B$56,T106)</f>
        <v>0</v>
      </c>
      <c r="S107" s="53">
        <f>R107*SetUp!$B$65</f>
        <v>0</v>
      </c>
      <c r="T107" s="53">
        <f>IF((R107-S107)&lt;SetUp!$B$53,R107-S107,SetUp!$B$53)</f>
        <v>0</v>
      </c>
      <c r="U107" s="53">
        <f t="shared" si="32"/>
        <v>30.528824638625778</v>
      </c>
      <c r="V107" s="53">
        <f>(L107-P107)/1000*SetUp!$B$13*1000000/SetUp!$B$48</f>
        <v>126.27071346712296</v>
      </c>
      <c r="W107" s="53">
        <f t="shared" si="43"/>
        <v>0</v>
      </c>
      <c r="X107" s="53">
        <f>MAX((SetUp!$B$56*(1-($H107/SetUp!$B$56)^2)*TANH(($B107-$D107)/SetUp!$B$56))/(1+$H107/SetUp!$B$56*TANH(($B107-$D107)/SetUp!$B$56)),0)</f>
        <v>0</v>
      </c>
      <c r="AK107" s="61">
        <v>76</v>
      </c>
      <c r="AL107" s="62">
        <f t="shared" si="44"/>
        <v>6.351</v>
      </c>
      <c r="AM107" s="62">
        <f t="shared" si="45"/>
        <v>14.130795941985966</v>
      </c>
      <c r="AN107" s="63">
        <f t="shared" si="46"/>
        <v>1.2249718063275021</v>
      </c>
      <c r="AP107" s="60">
        <v>31152</v>
      </c>
      <c r="AQ107" s="51">
        <v>4</v>
      </c>
      <c r="AR107" s="51">
        <v>106</v>
      </c>
      <c r="AS107" s="62">
        <f t="shared" si="33"/>
        <v>157.02500000000001</v>
      </c>
      <c r="AT107" s="62">
        <f t="shared" si="34"/>
        <v>126.27071346712296</v>
      </c>
      <c r="AU107" s="51" t="str">
        <f>IF(OR($AP107&lt;SetUp!$B$97,$AP107&gt;SetUp!$B$98),"Não","Sim")</f>
        <v>Sim</v>
      </c>
      <c r="AV107" s="64">
        <f t="shared" si="35"/>
        <v>12.530961655036696</v>
      </c>
      <c r="AW107" s="64">
        <f t="shared" si="36"/>
        <v>11.237024226507788</v>
      </c>
      <c r="AX107" s="64">
        <f t="shared" si="37"/>
        <v>2.1959688020761106</v>
      </c>
      <c r="AY107" s="64">
        <f t="shared" si="38"/>
        <v>2.1013026343677335</v>
      </c>
      <c r="AZ107" s="64">
        <f t="shared" si="39"/>
        <v>-30.754286532877046</v>
      </c>
      <c r="BA107" s="64">
        <f t="shared" si="40"/>
        <v>-1.293937428528908</v>
      </c>
      <c r="BB107" s="64">
        <f t="shared" si="41"/>
        <v>-9.4666167708377102E-2</v>
      </c>
    </row>
    <row r="108" spans="1:54" x14ac:dyDescent="0.3">
      <c r="A108" s="60">
        <v>31153</v>
      </c>
      <c r="B108" s="53">
        <v>5.6989999999999998</v>
      </c>
      <c r="C108" s="53">
        <v>149.36699999999999</v>
      </c>
      <c r="D108" s="53">
        <v>4.1100000000000003</v>
      </c>
      <c r="E108" s="53">
        <f t="shared" si="26"/>
        <v>4.1100000000000003</v>
      </c>
      <c r="F108" s="53">
        <f t="shared" si="27"/>
        <v>0</v>
      </c>
      <c r="G108" s="53">
        <f t="shared" si="28"/>
        <v>1.3460290362176102</v>
      </c>
      <c r="H108" s="53">
        <f>IF(Q107&gt;SetUp!$B$56,SetUp!$B$56,Q107)</f>
        <v>162.78470943170112</v>
      </c>
      <c r="I108" s="53">
        <f t="shared" si="42"/>
        <v>33.377356702638458</v>
      </c>
      <c r="J108" s="53">
        <f>MIN(F108,H108,(1-EXP(-SetUp!$B$52*H108/SetUp!$B$56))*F108)</f>
        <v>0</v>
      </c>
      <c r="K108" s="53">
        <f t="shared" si="29"/>
        <v>162.78470943170112</v>
      </c>
      <c r="L108" s="53">
        <f>IF(I108&lt;=0,0,MIN(SetUp!$B$50*I108^SetUp!$B$55,I108))</f>
        <v>7.4423718911443242</v>
      </c>
      <c r="M108" s="53">
        <f t="shared" si="30"/>
        <v>25.934984811494132</v>
      </c>
      <c r="N108" s="53">
        <f>IF(SetUp!$B$62=0,X108,(B108-E108)*(1-(H108/SetUp!$B$66/SetUp!$B$56)))</f>
        <v>0.24297096378238936</v>
      </c>
      <c r="O108" s="53">
        <f>K108*SetUp!$B$65</f>
        <v>1.5025030277950717</v>
      </c>
      <c r="P108" s="53">
        <f>MIN(SetUp!$B$54*L108^SetUp!$B$51,L108)</f>
        <v>5.2248736077390969</v>
      </c>
      <c r="Q108" s="53">
        <f t="shared" si="31"/>
        <v>161.52517736768846</v>
      </c>
      <c r="R108" s="53">
        <f>IF((H108+N108-O108)&gt;SetUp!$B$56,T107+H108+N108-O108-SetUp!$B$56,T107)</f>
        <v>0</v>
      </c>
      <c r="S108" s="53">
        <f>R108*SetUp!$B$65</f>
        <v>0</v>
      </c>
      <c r="T108" s="53">
        <f>IF((R108-S108)&lt;SetUp!$B$53,R108-S108,SetUp!$B$53)</f>
        <v>0</v>
      </c>
      <c r="U108" s="53">
        <f t="shared" si="32"/>
        <v>25.934984811494132</v>
      </c>
      <c r="V108" s="53">
        <f>(L108-P108)/1000*SetUp!$B$13*1000000/SetUp!$B$48</f>
        <v>90.241760604680664</v>
      </c>
      <c r="W108" s="53">
        <f t="shared" si="43"/>
        <v>1.865174681370263E-14</v>
      </c>
      <c r="X108" s="53">
        <f>MAX((SetUp!$B$56*(1-($H108/SetUp!$B$56)^2)*TANH(($B108-$D108)/SetUp!$B$56))/(1+$H108/SetUp!$B$56*TANH(($B108-$D108)/SetUp!$B$56)),0)</f>
        <v>0.24297096378238936</v>
      </c>
      <c r="AK108" s="61">
        <v>77</v>
      </c>
      <c r="AL108" s="62">
        <f t="shared" si="44"/>
        <v>10.847999999999999</v>
      </c>
      <c r="AM108" s="62">
        <f t="shared" si="45"/>
        <v>13.050998063037111</v>
      </c>
      <c r="AN108" s="63">
        <f t="shared" si="46"/>
        <v>0.20307872999973384</v>
      </c>
      <c r="AP108" s="60">
        <v>31153</v>
      </c>
      <c r="AQ108" s="51">
        <v>4</v>
      </c>
      <c r="AR108" s="51">
        <v>107</v>
      </c>
      <c r="AS108" s="62">
        <f t="shared" si="33"/>
        <v>149.36699999999999</v>
      </c>
      <c r="AT108" s="62">
        <f t="shared" si="34"/>
        <v>90.241760604680664</v>
      </c>
      <c r="AU108" s="51" t="str">
        <f>IF(OR($AP108&lt;SetUp!$B$97,$AP108&gt;SetUp!$B$98),"Não","Sim")</f>
        <v>Sim</v>
      </c>
      <c r="AV108" s="64">
        <f t="shared" si="35"/>
        <v>12.2215792760183</v>
      </c>
      <c r="AW108" s="64">
        <f t="shared" si="36"/>
        <v>9.4995663377167201</v>
      </c>
      <c r="AX108" s="64">
        <f t="shared" si="37"/>
        <v>2.1742546583832878</v>
      </c>
      <c r="AY108" s="64">
        <f t="shared" si="38"/>
        <v>1.9554075597491822</v>
      </c>
      <c r="AZ108" s="64">
        <f t="shared" si="39"/>
        <v>-59.125239395319326</v>
      </c>
      <c r="BA108" s="64">
        <f t="shared" si="40"/>
        <v>-2.7220129383015799</v>
      </c>
      <c r="BB108" s="64">
        <f t="shared" si="41"/>
        <v>-0.21884709863410556</v>
      </c>
    </row>
    <row r="109" spans="1:54" x14ac:dyDescent="0.3">
      <c r="A109" s="60">
        <v>31154</v>
      </c>
      <c r="B109" s="53">
        <v>4.415</v>
      </c>
      <c r="C109" s="53">
        <v>145.59100000000001</v>
      </c>
      <c r="D109" s="53">
        <v>4.1100000000000003</v>
      </c>
      <c r="E109" s="53">
        <f t="shared" si="26"/>
        <v>4.1100000000000003</v>
      </c>
      <c r="F109" s="53">
        <f t="shared" si="27"/>
        <v>0</v>
      </c>
      <c r="G109" s="53">
        <f t="shared" si="28"/>
        <v>0.25408014766834031</v>
      </c>
      <c r="H109" s="53">
        <f>IF(Q108&gt;SetUp!$B$56,SetUp!$B$56,Q108)</f>
        <v>161.52517736768846</v>
      </c>
      <c r="I109" s="53">
        <f t="shared" si="42"/>
        <v>27.679942504770729</v>
      </c>
      <c r="J109" s="53">
        <f>MIN(F109,H109,(1-EXP(-SetUp!$B$52*H109/SetUp!$B$56))*F109)</f>
        <v>0</v>
      </c>
      <c r="K109" s="53">
        <f t="shared" si="29"/>
        <v>161.52517736768846</v>
      </c>
      <c r="L109" s="53">
        <f>IF(I109&lt;=0,0,MIN(SetUp!$B$50*I109^SetUp!$B$55,I109))</f>
        <v>5.4479541064725483</v>
      </c>
      <c r="M109" s="53">
        <f t="shared" si="30"/>
        <v>22.231988398298181</v>
      </c>
      <c r="N109" s="53">
        <f>IF(SetUp!$B$62=0,X109,(B109-E109)*(1-(H109/SetUp!$B$66/SetUp!$B$56)))</f>
        <v>5.091985233165941E-2</v>
      </c>
      <c r="O109" s="53">
        <f>K109*SetUp!$B$65</f>
        <v>1.4908775456082575</v>
      </c>
      <c r="P109" s="53">
        <f>MIN(SetUp!$B$54*L109^SetUp!$B$51,L109)</f>
        <v>3.8131272347771765</v>
      </c>
      <c r="Q109" s="53">
        <f t="shared" si="31"/>
        <v>160.08521967441183</v>
      </c>
      <c r="R109" s="53">
        <f>IF((H109+N109-O109)&gt;SetUp!$B$56,T108+H109+N109-O109-SetUp!$B$56,T108)</f>
        <v>0</v>
      </c>
      <c r="S109" s="53">
        <f>R109*SetUp!$B$65</f>
        <v>0</v>
      </c>
      <c r="T109" s="53">
        <f>IF((R109-S109)&lt;SetUp!$B$53,R109-S109,SetUp!$B$53)</f>
        <v>0</v>
      </c>
      <c r="U109" s="53">
        <f t="shared" si="32"/>
        <v>22.231988398298181</v>
      </c>
      <c r="V109" s="53">
        <f>(L109-P109)/1000*SetUp!$B$13*1000000/SetUp!$B$48</f>
        <v>66.529771991112312</v>
      </c>
      <c r="W109" s="53">
        <f t="shared" si="43"/>
        <v>-3.730349362740526E-14</v>
      </c>
      <c r="X109" s="53">
        <f>MAX((SetUp!$B$56*(1-($H109/SetUp!$B$56)^2)*TANH(($B109-$D109)/SetUp!$B$56))/(1+$H109/SetUp!$B$56*TANH(($B109-$D109)/SetUp!$B$56)),0)</f>
        <v>5.091985233165941E-2</v>
      </c>
      <c r="AK109" s="61">
        <v>78</v>
      </c>
      <c r="AL109" s="62">
        <f t="shared" si="44"/>
        <v>6.1697499999999996</v>
      </c>
      <c r="AM109" s="62">
        <f t="shared" si="45"/>
        <v>12.632958888181053</v>
      </c>
      <c r="AN109" s="63">
        <f t="shared" si="46"/>
        <v>1.0475641457402736</v>
      </c>
      <c r="AP109" s="60">
        <v>31154</v>
      </c>
      <c r="AQ109" s="51">
        <v>4</v>
      </c>
      <c r="AR109" s="51">
        <v>108</v>
      </c>
      <c r="AS109" s="62">
        <f t="shared" si="33"/>
        <v>145.59100000000001</v>
      </c>
      <c r="AT109" s="62">
        <f t="shared" si="34"/>
        <v>66.529771991112312</v>
      </c>
      <c r="AU109" s="51" t="str">
        <f>IF(OR($AP109&lt;SetUp!$B$97,$AP109&gt;SetUp!$B$98),"Não","Sim")</f>
        <v>Sim</v>
      </c>
      <c r="AV109" s="64">
        <f t="shared" si="35"/>
        <v>12.066109563566876</v>
      </c>
      <c r="AW109" s="64">
        <f t="shared" si="36"/>
        <v>8.1565784487806106</v>
      </c>
      <c r="AX109" s="64">
        <f t="shared" si="37"/>
        <v>2.1631345290213511</v>
      </c>
      <c r="AY109" s="64">
        <f t="shared" si="38"/>
        <v>1.8230160350472602</v>
      </c>
      <c r="AZ109" s="64">
        <f t="shared" si="39"/>
        <v>-79.061228008887696</v>
      </c>
      <c r="BA109" s="64">
        <f t="shared" si="40"/>
        <v>-3.9095311147862652</v>
      </c>
      <c r="BB109" s="64">
        <f t="shared" si="41"/>
        <v>-0.34011849397409089</v>
      </c>
    </row>
    <row r="110" spans="1:54" x14ac:dyDescent="0.3">
      <c r="A110" s="60">
        <v>31155</v>
      </c>
      <c r="B110" s="53">
        <v>3.5750000000000002</v>
      </c>
      <c r="C110" s="53">
        <v>29.183</v>
      </c>
      <c r="D110" s="53">
        <v>4.1100000000000003</v>
      </c>
      <c r="E110" s="53">
        <f t="shared" si="26"/>
        <v>3.5750000000000002</v>
      </c>
      <c r="F110" s="53">
        <f t="shared" si="27"/>
        <v>0.53500000000000014</v>
      </c>
      <c r="G110" s="53">
        <f t="shared" si="28"/>
        <v>0</v>
      </c>
      <c r="H110" s="53">
        <f>IF(Q109&gt;SetUp!$B$56,SetUp!$B$56,Q109)</f>
        <v>160.08521967441183</v>
      </c>
      <c r="I110" s="53">
        <f t="shared" si="42"/>
        <v>23.704637665419423</v>
      </c>
      <c r="J110" s="53">
        <f>MIN(F110,H110,(1-EXP(-SetUp!$B$52*H110/SetUp!$B$56))*F110)</f>
        <v>0.53493684074888248</v>
      </c>
      <c r="K110" s="53">
        <f t="shared" si="29"/>
        <v>159.55028283366295</v>
      </c>
      <c r="L110" s="53">
        <f>IF(I110&lt;=0,0,MIN(SetUp!$B$50*I110^SetUp!$B$55,I110))</f>
        <v>4.2073987137885123</v>
      </c>
      <c r="M110" s="53">
        <f t="shared" si="30"/>
        <v>19.497238951630912</v>
      </c>
      <c r="N110" s="53">
        <f>IF(SetUp!$B$62=0,X110,(B110-E110)*(1-(H110/SetUp!$B$66/SetUp!$B$56)))</f>
        <v>0</v>
      </c>
      <c r="O110" s="53">
        <f>K110*SetUp!$B$65</f>
        <v>1.4726492671212399</v>
      </c>
      <c r="P110" s="53">
        <f>MIN(SetUp!$B$54*L110^SetUp!$B$51,L110)</f>
        <v>2.9374533781908125</v>
      </c>
      <c r="Q110" s="53">
        <f t="shared" si="31"/>
        <v>158.07763356654172</v>
      </c>
      <c r="R110" s="53">
        <f>IF((H110+N110-O110)&gt;SetUp!$B$56,T109+H110+N110-O110-SetUp!$B$56,T109)</f>
        <v>0</v>
      </c>
      <c r="S110" s="53">
        <f>R110*SetUp!$B$65</f>
        <v>0</v>
      </c>
      <c r="T110" s="53">
        <f>IF((R110-S110)&lt;SetUp!$B$53,R110-S110,SetUp!$B$53)</f>
        <v>0</v>
      </c>
      <c r="U110" s="53">
        <f t="shared" si="32"/>
        <v>19.497238951630912</v>
      </c>
      <c r="V110" s="53">
        <f>(L110-P110)/1000*SetUp!$B$13*1000000/SetUp!$B$48</f>
        <v>51.68080796890338</v>
      </c>
      <c r="W110" s="53">
        <f t="shared" si="43"/>
        <v>2.2204460492503131E-14</v>
      </c>
      <c r="X110" s="53">
        <f>MAX((SetUp!$B$56*(1-($H110/SetUp!$B$56)^2)*TANH(($B110-$D110)/SetUp!$B$56))/(1+$H110/SetUp!$B$56*TANH(($B110-$D110)/SetUp!$B$56)),0)</f>
        <v>0</v>
      </c>
      <c r="AK110" s="61">
        <v>79</v>
      </c>
      <c r="AL110" s="62">
        <f t="shared" si="44"/>
        <v>7.4447499999999991</v>
      </c>
      <c r="AM110" s="62">
        <f t="shared" si="45"/>
        <v>16.010486960852372</v>
      </c>
      <c r="AN110" s="63">
        <f t="shared" si="46"/>
        <v>1.1505741577423518</v>
      </c>
      <c r="AP110" s="60">
        <v>31155</v>
      </c>
      <c r="AQ110" s="51">
        <v>4</v>
      </c>
      <c r="AR110" s="51">
        <v>109</v>
      </c>
      <c r="AS110" s="62">
        <f t="shared" si="33"/>
        <v>29.183</v>
      </c>
      <c r="AT110" s="62">
        <f t="shared" si="34"/>
        <v>51.68080796890338</v>
      </c>
      <c r="AU110" s="51" t="str">
        <f>IF(OR($AP110&lt;SetUp!$B$97,$AP110&gt;SetUp!$B$98),"Não","Sim")</f>
        <v>Sim</v>
      </c>
      <c r="AV110" s="64">
        <f t="shared" si="35"/>
        <v>5.4021292098579057</v>
      </c>
      <c r="AW110" s="64">
        <f t="shared" si="36"/>
        <v>7.1889364977653951</v>
      </c>
      <c r="AX110" s="64">
        <f t="shared" si="37"/>
        <v>1.4651299351405542</v>
      </c>
      <c r="AY110" s="64">
        <f t="shared" si="38"/>
        <v>1.713329294725676</v>
      </c>
      <c r="AZ110" s="64">
        <f t="shared" si="39"/>
        <v>22.497807968903381</v>
      </c>
      <c r="BA110" s="64">
        <f t="shared" si="40"/>
        <v>1.7868072879074894</v>
      </c>
      <c r="BB110" s="64">
        <f t="shared" si="41"/>
        <v>0.24819935958512174</v>
      </c>
    </row>
    <row r="111" spans="1:54" x14ac:dyDescent="0.3">
      <c r="A111" s="60">
        <v>31156</v>
      </c>
      <c r="B111" s="53">
        <v>3.5990000000000002</v>
      </c>
      <c r="C111" s="53">
        <v>20.550999999999998</v>
      </c>
      <c r="D111" s="53">
        <v>4.1100000000000003</v>
      </c>
      <c r="E111" s="53">
        <f t="shared" si="26"/>
        <v>3.5990000000000002</v>
      </c>
      <c r="F111" s="53">
        <f t="shared" si="27"/>
        <v>0.51100000000000012</v>
      </c>
      <c r="G111" s="53">
        <f t="shared" si="28"/>
        <v>0</v>
      </c>
      <c r="H111" s="53">
        <f>IF(Q110&gt;SetUp!$B$56,SetUp!$B$56,Q110)</f>
        <v>158.07763356654172</v>
      </c>
      <c r="I111" s="53">
        <f t="shared" si="42"/>
        <v>20.951579757754349</v>
      </c>
      <c r="J111" s="53">
        <f>MIN(F111,H111,(1-EXP(-SetUp!$B$52*H111/SetUp!$B$56))*F111)</f>
        <v>0.51093242857952192</v>
      </c>
      <c r="K111" s="53">
        <f t="shared" si="29"/>
        <v>157.56670113796221</v>
      </c>
      <c r="L111" s="53">
        <f>IF(I111&lt;=0,0,MIN(SetUp!$B$50*I111^SetUp!$B$55,I111))</f>
        <v>3.4249383501042665</v>
      </c>
      <c r="M111" s="53">
        <f t="shared" si="30"/>
        <v>17.526641407650082</v>
      </c>
      <c r="N111" s="53">
        <f>IF(SetUp!$B$62=0,X111,(B111-E111)*(1-(H111/SetUp!$B$66/SetUp!$B$56)))</f>
        <v>0</v>
      </c>
      <c r="O111" s="53">
        <f>K111*SetUp!$B$65</f>
        <v>1.4543408061234353</v>
      </c>
      <c r="P111" s="53">
        <f>MIN(SetUp!$B$54*L111^SetUp!$B$51,L111)</f>
        <v>2.3863913599994593</v>
      </c>
      <c r="Q111" s="53">
        <f t="shared" si="31"/>
        <v>156.11236033183877</v>
      </c>
      <c r="R111" s="53">
        <f>IF((H111+N111-O111)&gt;SetUp!$B$56,T110+H111+N111-O111-SetUp!$B$56,T110)</f>
        <v>0</v>
      </c>
      <c r="S111" s="53">
        <f>R111*SetUp!$B$65</f>
        <v>0</v>
      </c>
      <c r="T111" s="53">
        <f>IF((R111-S111)&lt;SetUp!$B$53,R111-S111,SetUp!$B$53)</f>
        <v>0</v>
      </c>
      <c r="U111" s="53">
        <f t="shared" si="32"/>
        <v>17.526641407650082</v>
      </c>
      <c r="V111" s="53">
        <f>(L111-P111)/1000*SetUp!$B$13*1000000/SetUp!$B$48</f>
        <v>42.263982596564269</v>
      </c>
      <c r="W111" s="53">
        <f t="shared" si="43"/>
        <v>1.7319479184152442E-14</v>
      </c>
      <c r="X111" s="53">
        <f>MAX((SetUp!$B$56*(1-($H111/SetUp!$B$56)^2)*TANH(($B111-$D111)/SetUp!$B$56))/(1+$H111/SetUp!$B$56*TANH(($B111-$D111)/SetUp!$B$56)),0)</f>
        <v>0</v>
      </c>
      <c r="AK111" s="61">
        <v>80</v>
      </c>
      <c r="AL111" s="62">
        <f t="shared" si="44"/>
        <v>10.625500000000001</v>
      </c>
      <c r="AM111" s="62">
        <f t="shared" si="45"/>
        <v>15.578529283299321</v>
      </c>
      <c r="AN111" s="63">
        <f t="shared" si="46"/>
        <v>0.4661455256975503</v>
      </c>
      <c r="AP111" s="60">
        <v>31156</v>
      </c>
      <c r="AQ111" s="51">
        <v>4</v>
      </c>
      <c r="AR111" s="51">
        <v>110</v>
      </c>
      <c r="AS111" s="62">
        <f t="shared" si="33"/>
        <v>20.550999999999998</v>
      </c>
      <c r="AT111" s="62">
        <f t="shared" si="34"/>
        <v>42.263982596564269</v>
      </c>
      <c r="AU111" s="51" t="str">
        <f>IF(OR($AP111&lt;SetUp!$B$97,$AP111&gt;SetUp!$B$98),"Não","Sim")</f>
        <v>Sim</v>
      </c>
      <c r="AV111" s="64">
        <f t="shared" si="35"/>
        <v>4.5333210784148079</v>
      </c>
      <c r="AW111" s="64">
        <f t="shared" si="36"/>
        <v>6.5010754953749208</v>
      </c>
      <c r="AX111" s="64">
        <f t="shared" si="37"/>
        <v>1.3128329592493371</v>
      </c>
      <c r="AY111" s="64">
        <f t="shared" si="38"/>
        <v>1.6259704188454156</v>
      </c>
      <c r="AZ111" s="64">
        <f t="shared" si="39"/>
        <v>21.71298259656427</v>
      </c>
      <c r="BA111" s="64">
        <f t="shared" si="40"/>
        <v>1.9677544169601129</v>
      </c>
      <c r="BB111" s="64">
        <f t="shared" si="41"/>
        <v>0.31313745959607853</v>
      </c>
    </row>
    <row r="112" spans="1:54" x14ac:dyDescent="0.3">
      <c r="A112" s="60">
        <v>31157</v>
      </c>
      <c r="B112" s="53">
        <v>3.2629999999999999</v>
      </c>
      <c r="C112" s="53">
        <v>17.588999999999999</v>
      </c>
      <c r="D112" s="53">
        <v>4.1100000000000003</v>
      </c>
      <c r="E112" s="53">
        <f t="shared" si="26"/>
        <v>3.2629999999999999</v>
      </c>
      <c r="F112" s="53">
        <f t="shared" si="27"/>
        <v>0.84700000000000042</v>
      </c>
      <c r="G112" s="53">
        <f t="shared" si="28"/>
        <v>0</v>
      </c>
      <c r="H112" s="53">
        <f>IF(Q111&gt;SetUp!$B$56,SetUp!$B$56,Q111)</f>
        <v>156.11236033183877</v>
      </c>
      <c r="I112" s="53">
        <f t="shared" si="42"/>
        <v>18.959741991050432</v>
      </c>
      <c r="J112" s="53">
        <f>MIN(F112,H112,(1-EXP(-SetUp!$B$52*H112/SetUp!$B$56))*F112)</f>
        <v>0.84687484554553538</v>
      </c>
      <c r="K112" s="53">
        <f t="shared" si="29"/>
        <v>155.26548548629324</v>
      </c>
      <c r="L112" s="53">
        <f>IF(I112&lt;=0,0,MIN(SetUp!$B$50*I112^SetUp!$B$55,I112))</f>
        <v>2.8996495068729469</v>
      </c>
      <c r="M112" s="53">
        <f t="shared" si="30"/>
        <v>16.060092484177485</v>
      </c>
      <c r="N112" s="53">
        <f>IF(SetUp!$B$62=0,X112,(B112-E112)*(1-(H112/SetUp!$B$66/SetUp!$B$56)))</f>
        <v>0</v>
      </c>
      <c r="O112" s="53">
        <f>K112*SetUp!$B$65</f>
        <v>1.4331005834003503</v>
      </c>
      <c r="P112" s="53">
        <f>MIN(SetUp!$B$54*L112^SetUp!$B$51,L112)</f>
        <v>2.0171200150444797</v>
      </c>
      <c r="Q112" s="53">
        <f t="shared" si="31"/>
        <v>153.8323849028929</v>
      </c>
      <c r="R112" s="53">
        <f>IF((H112+N112-O112)&gt;SetUp!$B$56,T111+H112+N112-O112-SetUp!$B$56,T111)</f>
        <v>0</v>
      </c>
      <c r="S112" s="53">
        <f>R112*SetUp!$B$65</f>
        <v>0</v>
      </c>
      <c r="T112" s="53">
        <f>IF((R112-S112)&lt;SetUp!$B$53,R112-S112,SetUp!$B$53)</f>
        <v>0</v>
      </c>
      <c r="U112" s="53">
        <f t="shared" si="32"/>
        <v>16.060092484177485</v>
      </c>
      <c r="V112" s="53">
        <f>(L112-P112)/1000*SetUp!$B$13*1000000/SetUp!$B$48</f>
        <v>35.914803508148353</v>
      </c>
      <c r="W112" s="53">
        <f t="shared" si="43"/>
        <v>1.3766765505351941E-14</v>
      </c>
      <c r="X112" s="53">
        <f>MAX((SetUp!$B$56*(1-($H112/SetUp!$B$56)^2)*TANH(($B112-$D112)/SetUp!$B$56))/(1+$H112/SetUp!$B$56*TANH(($B112-$D112)/SetUp!$B$56)),0)</f>
        <v>0</v>
      </c>
      <c r="AK112" s="61">
        <v>81</v>
      </c>
      <c r="AL112" s="62">
        <f t="shared" si="44"/>
        <v>7.5444999999999993</v>
      </c>
      <c r="AM112" s="62">
        <f t="shared" si="45"/>
        <v>14.707657599214393</v>
      </c>
      <c r="AN112" s="63">
        <f t="shared" si="46"/>
        <v>0.94945425133731787</v>
      </c>
      <c r="AP112" s="60">
        <v>31157</v>
      </c>
      <c r="AQ112" s="51">
        <v>4</v>
      </c>
      <c r="AR112" s="51">
        <v>111</v>
      </c>
      <c r="AS112" s="62">
        <f t="shared" si="33"/>
        <v>17.588999999999999</v>
      </c>
      <c r="AT112" s="62">
        <f t="shared" si="34"/>
        <v>35.914803508148353</v>
      </c>
      <c r="AU112" s="51" t="str">
        <f>IF(OR($AP112&lt;SetUp!$B$97,$AP112&gt;SetUp!$B$98),"Não","Sim")</f>
        <v>Sim</v>
      </c>
      <c r="AV112" s="64">
        <f t="shared" si="35"/>
        <v>4.1939241767108761</v>
      </c>
      <c r="AW112" s="64">
        <f t="shared" si="36"/>
        <v>5.9928960868805623</v>
      </c>
      <c r="AX112" s="64">
        <f t="shared" si="37"/>
        <v>1.2452411489044597</v>
      </c>
      <c r="AY112" s="64">
        <f t="shared" si="38"/>
        <v>1.555273494726986</v>
      </c>
      <c r="AZ112" s="64">
        <f t="shared" si="39"/>
        <v>18.325803508148354</v>
      </c>
      <c r="BA112" s="64">
        <f t="shared" si="40"/>
        <v>1.7989719101696862</v>
      </c>
      <c r="BB112" s="64">
        <f t="shared" si="41"/>
        <v>0.31003234582252626</v>
      </c>
    </row>
    <row r="113" spans="1:54" x14ac:dyDescent="0.3">
      <c r="A113" s="60">
        <v>31158</v>
      </c>
      <c r="B113" s="53">
        <v>1.831</v>
      </c>
      <c r="C113" s="53">
        <v>15.189</v>
      </c>
      <c r="D113" s="53">
        <v>4.1100000000000003</v>
      </c>
      <c r="E113" s="53">
        <f t="shared" si="26"/>
        <v>1.831</v>
      </c>
      <c r="F113" s="53">
        <f t="shared" si="27"/>
        <v>2.2790000000000004</v>
      </c>
      <c r="G113" s="53">
        <f t="shared" si="28"/>
        <v>0</v>
      </c>
      <c r="H113" s="53">
        <f>IF(Q112&gt;SetUp!$B$56,SetUp!$B$56,Q112)</f>
        <v>153.8323849028929</v>
      </c>
      <c r="I113" s="53">
        <f t="shared" si="42"/>
        <v>17.458933911054825</v>
      </c>
      <c r="J113" s="53">
        <f>MIN(F113,H113,(1-EXP(-SetUp!$B$52*H113/SetUp!$B$56))*F113)</f>
        <v>2.2786169551378115</v>
      </c>
      <c r="K113" s="53">
        <f t="shared" si="29"/>
        <v>151.55376794775509</v>
      </c>
      <c r="L113" s="53">
        <f>IF(I113&lt;=0,0,MIN(SetUp!$B$50*I113^SetUp!$B$55,I113))</f>
        <v>2.5272856762217857</v>
      </c>
      <c r="M113" s="53">
        <f t="shared" si="30"/>
        <v>14.931648234833039</v>
      </c>
      <c r="N113" s="53">
        <f>IF(SetUp!$B$62=0,X113,(B113-E113)*(1-(H113/SetUp!$B$66/SetUp!$B$56)))</f>
        <v>0</v>
      </c>
      <c r="O113" s="53">
        <f>K113*SetUp!$B$65</f>
        <v>1.3988414268773384</v>
      </c>
      <c r="P113" s="53">
        <f>MIN(SetUp!$B$54*L113^SetUp!$B$51,L113)</f>
        <v>1.755741174474803</v>
      </c>
      <c r="Q113" s="53">
        <f t="shared" si="31"/>
        <v>150.15492652087775</v>
      </c>
      <c r="R113" s="53">
        <f>IF((H113+N113-O113)&gt;SetUp!$B$56,T112+H113+N113-O113-SetUp!$B$56,T112)</f>
        <v>0</v>
      </c>
      <c r="S113" s="53">
        <f>R113*SetUp!$B$65</f>
        <v>0</v>
      </c>
      <c r="T113" s="53">
        <f>IF((R113-S113)&lt;SetUp!$B$53,R113-S113,SetUp!$B$53)</f>
        <v>0</v>
      </c>
      <c r="U113" s="53">
        <f t="shared" si="32"/>
        <v>14.931648234833039</v>
      </c>
      <c r="V113" s="53">
        <f>(L113-P113)/1000*SetUp!$B$13*1000000/SetUp!$B$48</f>
        <v>31.398235905549697</v>
      </c>
      <c r="W113" s="53">
        <f t="shared" si="43"/>
        <v>0</v>
      </c>
      <c r="X113" s="53">
        <f>MAX((SetUp!$B$56*(1-($H113/SetUp!$B$56)^2)*TANH(($B113-$D113)/SetUp!$B$56))/(1+$H113/SetUp!$B$56*TANH(($B113-$D113)/SetUp!$B$56)),0)</f>
        <v>0</v>
      </c>
      <c r="AK113" s="61">
        <v>82</v>
      </c>
      <c r="AL113" s="62">
        <f t="shared" si="44"/>
        <v>6.6159999999999997</v>
      </c>
      <c r="AM113" s="62">
        <f t="shared" si="45"/>
        <v>16.423870125753425</v>
      </c>
      <c r="AN113" s="63">
        <f t="shared" si="46"/>
        <v>1.4824471169518478</v>
      </c>
      <c r="AP113" s="60">
        <v>31158</v>
      </c>
      <c r="AQ113" s="51">
        <v>4</v>
      </c>
      <c r="AR113" s="51">
        <v>112</v>
      </c>
      <c r="AS113" s="62">
        <f t="shared" si="33"/>
        <v>15.189</v>
      </c>
      <c r="AT113" s="62">
        <f t="shared" si="34"/>
        <v>31.398235905549697</v>
      </c>
      <c r="AU113" s="51" t="str">
        <f>IF(OR($AP113&lt;SetUp!$B$97,$AP113&gt;SetUp!$B$98),"Não","Sim")</f>
        <v>Sim</v>
      </c>
      <c r="AV113" s="64">
        <f t="shared" si="35"/>
        <v>3.8973067623680842</v>
      </c>
      <c r="AW113" s="64">
        <f t="shared" si="36"/>
        <v>5.6034128801605991</v>
      </c>
      <c r="AX113" s="64">
        <f t="shared" si="37"/>
        <v>1.1815291821065035</v>
      </c>
      <c r="AY113" s="64">
        <f t="shared" si="38"/>
        <v>1.4969052481366729</v>
      </c>
      <c r="AZ113" s="64">
        <f t="shared" si="39"/>
        <v>16.209235905549697</v>
      </c>
      <c r="BA113" s="64">
        <f t="shared" si="40"/>
        <v>1.706106117792515</v>
      </c>
      <c r="BB113" s="64">
        <f t="shared" si="41"/>
        <v>0.31537606603016943</v>
      </c>
    </row>
    <row r="114" spans="1:54" x14ac:dyDescent="0.3">
      <c r="A114" s="60">
        <v>31159</v>
      </c>
      <c r="B114" s="53">
        <v>1.024</v>
      </c>
      <c r="C114" s="53">
        <v>13.478</v>
      </c>
      <c r="D114" s="53">
        <v>4.1100000000000003</v>
      </c>
      <c r="E114" s="53">
        <f t="shared" si="26"/>
        <v>1.024</v>
      </c>
      <c r="F114" s="53">
        <f t="shared" si="27"/>
        <v>3.0860000000000003</v>
      </c>
      <c r="G114" s="53">
        <f t="shared" si="28"/>
        <v>0</v>
      </c>
      <c r="H114" s="53">
        <f>IF(Q113&gt;SetUp!$B$56,SetUp!$B$56,Q113)</f>
        <v>150.15492652087775</v>
      </c>
      <c r="I114" s="53">
        <f t="shared" si="42"/>
        <v>16.289100463914579</v>
      </c>
      <c r="J114" s="53">
        <f>MIN(F114,H114,(1-EXP(-SetUp!$B$52*H114/SetUp!$B$56))*F114)</f>
        <v>3.0853615412109963</v>
      </c>
      <c r="K114" s="53">
        <f t="shared" si="29"/>
        <v>147.06956497966675</v>
      </c>
      <c r="L114" s="53">
        <f>IF(I114&lt;=0,0,MIN(SetUp!$B$50*I114^SetUp!$B$55,I114))</f>
        <v>2.2514033294932259</v>
      </c>
      <c r="M114" s="53">
        <f t="shared" si="30"/>
        <v>14.037697134421354</v>
      </c>
      <c r="N114" s="53">
        <f>IF(SetUp!$B$62=0,X114,(B114-E114)*(1-(H114/SetUp!$B$66/SetUp!$B$56)))</f>
        <v>0</v>
      </c>
      <c r="O114" s="53">
        <f>K114*SetUp!$B$65</f>
        <v>1.3574522290815392</v>
      </c>
      <c r="P114" s="53">
        <f>MIN(SetUp!$B$54*L114^SetUp!$B$51,L114)</f>
        <v>1.5623258262898341</v>
      </c>
      <c r="Q114" s="53">
        <f t="shared" si="31"/>
        <v>145.71211275058522</v>
      </c>
      <c r="R114" s="53">
        <f>IF((H114+N114-O114)&gt;SetUp!$B$56,T113+H114+N114-O114-SetUp!$B$56,T113)</f>
        <v>0</v>
      </c>
      <c r="S114" s="53">
        <f>R114*SetUp!$B$65</f>
        <v>0</v>
      </c>
      <c r="T114" s="53">
        <f>IF((R114-S114)&lt;SetUp!$B$53,R114-S114,SetUp!$B$53)</f>
        <v>0</v>
      </c>
      <c r="U114" s="53">
        <f t="shared" si="32"/>
        <v>14.037697134421354</v>
      </c>
      <c r="V114" s="53">
        <f>(L114-P114)/1000*SetUp!$B$13*1000000/SetUp!$B$48</f>
        <v>28.04221655886084</v>
      </c>
      <c r="W114" s="53">
        <f t="shared" si="43"/>
        <v>1.5987211554602254E-14</v>
      </c>
      <c r="X114" s="53">
        <f>MAX((SetUp!$B$56*(1-($H114/SetUp!$B$56)^2)*TANH(($B114-$D114)/SetUp!$B$56))/(1+$H114/SetUp!$B$56*TANH(($B114-$D114)/SetUp!$B$56)),0)</f>
        <v>0</v>
      </c>
      <c r="AK114" s="61">
        <v>83</v>
      </c>
      <c r="AL114" s="62">
        <f t="shared" si="44"/>
        <v>8.3392499999999998</v>
      </c>
      <c r="AM114" s="62">
        <f t="shared" si="45"/>
        <v>21.71947819771421</v>
      </c>
      <c r="AN114" s="63">
        <f t="shared" si="46"/>
        <v>1.6044881971057601</v>
      </c>
      <c r="AP114" s="60">
        <v>31159</v>
      </c>
      <c r="AQ114" s="51">
        <v>4</v>
      </c>
      <c r="AR114" s="51">
        <v>113</v>
      </c>
      <c r="AS114" s="62">
        <f t="shared" si="33"/>
        <v>13.478</v>
      </c>
      <c r="AT114" s="62">
        <f t="shared" si="34"/>
        <v>28.04221655886084</v>
      </c>
      <c r="AU114" s="51" t="str">
        <f>IF(OR($AP114&lt;SetUp!$B$97,$AP114&gt;SetUp!$B$98),"Não","Sim")</f>
        <v>Sim</v>
      </c>
      <c r="AV114" s="64">
        <f t="shared" si="35"/>
        <v>3.6712395726784162</v>
      </c>
      <c r="AW114" s="64">
        <f t="shared" si="36"/>
        <v>5.2954902094953251</v>
      </c>
      <c r="AX114" s="64">
        <f t="shared" si="37"/>
        <v>1.1296254520356834</v>
      </c>
      <c r="AY114" s="64">
        <f t="shared" si="38"/>
        <v>1.4478123388679385</v>
      </c>
      <c r="AZ114" s="64">
        <f t="shared" si="39"/>
        <v>14.56421655886084</v>
      </c>
      <c r="BA114" s="64">
        <f t="shared" si="40"/>
        <v>1.624250636816909</v>
      </c>
      <c r="BB114" s="64">
        <f t="shared" si="41"/>
        <v>0.31818688683225504</v>
      </c>
    </row>
    <row r="115" spans="1:54" x14ac:dyDescent="0.3">
      <c r="A115" s="60">
        <v>31160</v>
      </c>
      <c r="B115" s="53">
        <v>2.39</v>
      </c>
      <c r="C115" s="53">
        <v>12.742000000000001</v>
      </c>
      <c r="D115" s="53">
        <v>4.1100000000000003</v>
      </c>
      <c r="E115" s="53">
        <f t="shared" si="26"/>
        <v>2.39</v>
      </c>
      <c r="F115" s="53">
        <f t="shared" si="27"/>
        <v>1.7200000000000002</v>
      </c>
      <c r="G115" s="53">
        <f t="shared" si="28"/>
        <v>0</v>
      </c>
      <c r="H115" s="53">
        <f>IF(Q114&gt;SetUp!$B$56,SetUp!$B$56,Q114)</f>
        <v>145.71211275058522</v>
      </c>
      <c r="I115" s="53">
        <f t="shared" si="42"/>
        <v>15.36674869801603</v>
      </c>
      <c r="J115" s="53">
        <f>MIN(F115,H115,(1-EXP(-SetUp!$B$52*H115/SetUp!$B$56))*F115)</f>
        <v>1.7195426211254778</v>
      </c>
      <c r="K115" s="53">
        <f t="shared" si="29"/>
        <v>143.99257012945975</v>
      </c>
      <c r="L115" s="53">
        <f>IF(I115&lt;=0,0,MIN(SetUp!$B$50*I115^SetUp!$B$55,I115))</f>
        <v>2.0429674600732848</v>
      </c>
      <c r="M115" s="53">
        <f t="shared" si="30"/>
        <v>13.323781237942745</v>
      </c>
      <c r="N115" s="53">
        <f>IF(SetUp!$B$62=0,X115,(B115-E115)*(1-(H115/SetUp!$B$66/SetUp!$B$56)))</f>
        <v>0</v>
      </c>
      <c r="O115" s="53">
        <f>K115*SetUp!$B$65</f>
        <v>1.3290515635946767</v>
      </c>
      <c r="P115" s="53">
        <f>MIN(SetUp!$B$54*L115^SetUp!$B$51,L115)</f>
        <v>1.4163472375790331</v>
      </c>
      <c r="Q115" s="53">
        <f t="shared" si="31"/>
        <v>142.66351856586508</v>
      </c>
      <c r="R115" s="53">
        <f>IF((H115+N115-O115)&gt;SetUp!$B$56,T114+H115+N115-O115-SetUp!$B$56,T114)</f>
        <v>0</v>
      </c>
      <c r="S115" s="53">
        <f>R115*SetUp!$B$65</f>
        <v>0</v>
      </c>
      <c r="T115" s="53">
        <f>IF((R115-S115)&lt;SetUp!$B$53,R115-S115,SetUp!$B$53)</f>
        <v>0</v>
      </c>
      <c r="U115" s="53">
        <f t="shared" si="32"/>
        <v>13.323781237942745</v>
      </c>
      <c r="V115" s="53">
        <f>(L115-P115)/1000*SetUp!$B$13*1000000/SetUp!$B$48</f>
        <v>25.500498706832364</v>
      </c>
      <c r="W115" s="53">
        <f t="shared" si="43"/>
        <v>3.5527136788005009E-15</v>
      </c>
      <c r="X115" s="53">
        <f>MAX((SetUp!$B$56*(1-($H115/SetUp!$B$56)^2)*TANH(($B115-$D115)/SetUp!$B$56))/(1+$H115/SetUp!$B$56*TANH(($B115-$D115)/SetUp!$B$56)),0)</f>
        <v>0</v>
      </c>
      <c r="AK115" s="61">
        <v>84</v>
      </c>
      <c r="AL115" s="62">
        <f t="shared" si="44"/>
        <v>11.06025</v>
      </c>
      <c r="AM115" s="62">
        <f t="shared" si="45"/>
        <v>26.916987572031033</v>
      </c>
      <c r="AN115" s="63">
        <f t="shared" si="46"/>
        <v>1.4336690013364104</v>
      </c>
      <c r="AP115" s="60">
        <v>31160</v>
      </c>
      <c r="AQ115" s="51">
        <v>4</v>
      </c>
      <c r="AR115" s="51">
        <v>114</v>
      </c>
      <c r="AS115" s="62">
        <f t="shared" si="33"/>
        <v>12.742000000000001</v>
      </c>
      <c r="AT115" s="62">
        <f t="shared" si="34"/>
        <v>25.500498706832364</v>
      </c>
      <c r="AU115" s="51" t="str">
        <f>IF(OR($AP115&lt;SetUp!$B$97,$AP115&gt;SetUp!$B$98),"Não","Sim")</f>
        <v>Sim</v>
      </c>
      <c r="AV115" s="64">
        <f t="shared" si="35"/>
        <v>3.5695938144276305</v>
      </c>
      <c r="AW115" s="64">
        <f t="shared" si="36"/>
        <v>5.0498018482740852</v>
      </c>
      <c r="AX115" s="64">
        <f t="shared" si="37"/>
        <v>1.1052376007460227</v>
      </c>
      <c r="AY115" s="64">
        <f t="shared" si="38"/>
        <v>1.4065486739048381</v>
      </c>
      <c r="AZ115" s="64">
        <f t="shared" si="39"/>
        <v>12.758498706832363</v>
      </c>
      <c r="BA115" s="64">
        <f t="shared" si="40"/>
        <v>1.4802080338464547</v>
      </c>
      <c r="BB115" s="64">
        <f t="shared" si="41"/>
        <v>0.30131107315881533</v>
      </c>
    </row>
    <row r="116" spans="1:54" x14ac:dyDescent="0.3">
      <c r="A116" s="60">
        <v>31161</v>
      </c>
      <c r="B116" s="53">
        <v>3.6739999999999999</v>
      </c>
      <c r="C116" s="53">
        <v>12.2</v>
      </c>
      <c r="D116" s="53">
        <v>4.1100000000000003</v>
      </c>
      <c r="E116" s="53">
        <f t="shared" si="26"/>
        <v>3.6739999999999999</v>
      </c>
      <c r="F116" s="53">
        <f t="shared" si="27"/>
        <v>0.43600000000000039</v>
      </c>
      <c r="G116" s="53">
        <f t="shared" si="28"/>
        <v>0</v>
      </c>
      <c r="H116" s="53">
        <f>IF(Q115&gt;SetUp!$B$56,SetUp!$B$56,Q115)</f>
        <v>142.66351856586508</v>
      </c>
      <c r="I116" s="53">
        <f t="shared" si="42"/>
        <v>14.636542645142386</v>
      </c>
      <c r="J116" s="53">
        <f>MIN(F116,H116,(1-EXP(-SetUp!$B$52*H116/SetUp!$B$56))*F116)</f>
        <v>0.43586226773009207</v>
      </c>
      <c r="K116" s="53">
        <f t="shared" si="29"/>
        <v>142.22765629813497</v>
      </c>
      <c r="L116" s="53">
        <f>IF(I116&lt;=0,0,MIN(SetUp!$B$50*I116^SetUp!$B$55,I116))</f>
        <v>1.8837458346436835</v>
      </c>
      <c r="M116" s="53">
        <f t="shared" si="30"/>
        <v>12.752796810498703</v>
      </c>
      <c r="N116" s="53">
        <f>IF(SetUp!$B$62=0,X116,(B116-E116)*(1-(H116/SetUp!$B$66/SetUp!$B$56)))</f>
        <v>0</v>
      </c>
      <c r="O116" s="53">
        <f>K116*SetUp!$B$65</f>
        <v>1.3127614071996407</v>
      </c>
      <c r="P116" s="53">
        <f>MIN(SetUp!$B$54*L116^SetUp!$B$51,L116)</f>
        <v>1.304932789640989</v>
      </c>
      <c r="Q116" s="53">
        <f t="shared" si="31"/>
        <v>140.91489489093533</v>
      </c>
      <c r="R116" s="53">
        <f>IF((H116+N116-O116)&gt;SetUp!$B$56,T115+H116+N116-O116-SetUp!$B$56,T115)</f>
        <v>0</v>
      </c>
      <c r="S116" s="53">
        <f>R116*SetUp!$B$65</f>
        <v>0</v>
      </c>
      <c r="T116" s="53">
        <f>IF((R116-S116)&lt;SetUp!$B$53,R116-S116,SetUp!$B$53)</f>
        <v>0</v>
      </c>
      <c r="U116" s="53">
        <f t="shared" si="32"/>
        <v>12.752796810498703</v>
      </c>
      <c r="V116" s="53">
        <f>(L116-P116)/1000*SetUp!$B$13*1000000/SetUp!$B$48</f>
        <v>23.554971218191596</v>
      </c>
      <c r="W116" s="53">
        <f t="shared" si="43"/>
        <v>-2.1094237467877974E-14</v>
      </c>
      <c r="X116" s="53">
        <f>MAX((SetUp!$B$56*(1-($H116/SetUp!$B$56)^2)*TANH(($B116-$D116)/SetUp!$B$56))/(1+$H116/SetUp!$B$56*TANH(($B116-$D116)/SetUp!$B$56)),0)</f>
        <v>0</v>
      </c>
      <c r="AK116" s="61">
        <v>85</v>
      </c>
      <c r="AL116" s="62">
        <f t="shared" si="44"/>
        <v>14.865749999999998</v>
      </c>
      <c r="AM116" s="62">
        <f t="shared" si="45"/>
        <v>31.949685400022553</v>
      </c>
      <c r="AN116" s="63">
        <f t="shared" si="46"/>
        <v>1.1492144964110493</v>
      </c>
      <c r="AP116" s="60">
        <v>31161</v>
      </c>
      <c r="AQ116" s="51">
        <v>4</v>
      </c>
      <c r="AR116" s="51">
        <v>115</v>
      </c>
      <c r="AS116" s="62">
        <f t="shared" si="33"/>
        <v>12.2</v>
      </c>
      <c r="AT116" s="62">
        <f t="shared" si="34"/>
        <v>23.554971218191596</v>
      </c>
      <c r="AU116" s="51" t="str">
        <f>IF(OR($AP116&lt;SetUp!$B$97,$AP116&gt;SetUp!$B$98),"Não","Sim")</f>
        <v>Sim</v>
      </c>
      <c r="AV116" s="64">
        <f t="shared" si="35"/>
        <v>3.4928498393145961</v>
      </c>
      <c r="AW116" s="64">
        <f t="shared" si="36"/>
        <v>4.8533463937979535</v>
      </c>
      <c r="AX116" s="64">
        <f t="shared" si="37"/>
        <v>1.0863598306747482</v>
      </c>
      <c r="AY116" s="64">
        <f t="shared" si="38"/>
        <v>1.3720825779103507</v>
      </c>
      <c r="AZ116" s="64">
        <f t="shared" si="39"/>
        <v>11.354971218191597</v>
      </c>
      <c r="BA116" s="64">
        <f t="shared" si="40"/>
        <v>1.3604965544833574</v>
      </c>
      <c r="BB116" s="64">
        <f t="shared" si="41"/>
        <v>0.28572274723560254</v>
      </c>
    </row>
    <row r="117" spans="1:54" x14ac:dyDescent="0.3">
      <c r="A117" s="60">
        <v>31162</v>
      </c>
      <c r="B117" s="53">
        <v>5.4619999999999997</v>
      </c>
      <c r="C117" s="53">
        <v>11.843999999999999</v>
      </c>
      <c r="D117" s="53">
        <v>4.1100000000000003</v>
      </c>
      <c r="E117" s="53">
        <f t="shared" si="26"/>
        <v>4.1100000000000003</v>
      </c>
      <c r="F117" s="53">
        <f t="shared" si="27"/>
        <v>0</v>
      </c>
      <c r="G117" s="53">
        <f t="shared" si="28"/>
        <v>0.85992920036616072</v>
      </c>
      <c r="H117" s="53">
        <f>IF(Q116&gt;SetUp!$B$56,SetUp!$B$56,Q116)</f>
        <v>140.91489489093533</v>
      </c>
      <c r="I117" s="53">
        <f t="shared" si="42"/>
        <v>14.91337062898784</v>
      </c>
      <c r="J117" s="53">
        <f>MIN(F117,H117,(1-EXP(-SetUp!$B$52*H117/SetUp!$B$56))*F117)</f>
        <v>0</v>
      </c>
      <c r="K117" s="53">
        <f t="shared" si="29"/>
        <v>140.91489489093533</v>
      </c>
      <c r="L117" s="53">
        <f>IF(I117&lt;=0,0,MIN(SetUp!$B$50*I117^SetUp!$B$55,I117))</f>
        <v>1.9434997368407771</v>
      </c>
      <c r="M117" s="53">
        <f t="shared" si="30"/>
        <v>12.969870892147062</v>
      </c>
      <c r="N117" s="53">
        <f>IF(SetUp!$B$62=0,X117,(B117-E117)*(1-(H117/SetUp!$B$66/SetUp!$B$56)))</f>
        <v>0.49207079963383876</v>
      </c>
      <c r="O117" s="53">
        <f>K117*SetUp!$B$65</f>
        <v>1.3006446181229767</v>
      </c>
      <c r="P117" s="53">
        <f>MIN(SetUp!$B$54*L117^SetUp!$B$51,L117)</f>
        <v>1.3467349206411405</v>
      </c>
      <c r="Q117" s="53">
        <f t="shared" si="31"/>
        <v>140.10632107244618</v>
      </c>
      <c r="R117" s="53">
        <f>IF((H117+N117-O117)&gt;SetUp!$B$56,T116+H117+N117-O117-SetUp!$B$56,T116)</f>
        <v>0</v>
      </c>
      <c r="S117" s="53">
        <f>R117*SetUp!$B$65</f>
        <v>0</v>
      </c>
      <c r="T117" s="53">
        <f>IF((R117-S117)&lt;SetUp!$B$53,R117-S117,SetUp!$B$53)</f>
        <v>0</v>
      </c>
      <c r="U117" s="53">
        <f t="shared" si="32"/>
        <v>12.969870892147062</v>
      </c>
      <c r="V117" s="53">
        <f>(L117-P117)/1000*SetUp!$B$13*1000000/SetUp!$B$48</f>
        <v>24.285523954537688</v>
      </c>
      <c r="W117" s="53">
        <f t="shared" si="43"/>
        <v>-5.1070259132757201E-15</v>
      </c>
      <c r="X117" s="53">
        <f>MAX((SetUp!$B$56*(1-($H117/SetUp!$B$56)^2)*TANH(($B117-$D117)/SetUp!$B$56))/(1+$H117/SetUp!$B$56*TANH(($B117-$D117)/SetUp!$B$56)),0)</f>
        <v>0.49207079963383876</v>
      </c>
      <c r="AK117" s="61">
        <v>86</v>
      </c>
      <c r="AL117" s="62">
        <f t="shared" si="44"/>
        <v>15.189</v>
      </c>
      <c r="AM117" s="62">
        <f t="shared" si="45"/>
        <v>29.000742613107757</v>
      </c>
      <c r="AN117" s="63">
        <f t="shared" si="46"/>
        <v>0.90932534157006761</v>
      </c>
      <c r="AP117" s="60">
        <v>31162</v>
      </c>
      <c r="AQ117" s="51">
        <v>4</v>
      </c>
      <c r="AR117" s="51">
        <v>116</v>
      </c>
      <c r="AS117" s="62">
        <f t="shared" si="33"/>
        <v>11.843999999999999</v>
      </c>
      <c r="AT117" s="62">
        <f t="shared" si="34"/>
        <v>24.285523954537688</v>
      </c>
      <c r="AU117" s="51" t="str">
        <f>IF(OR($AP117&lt;SetUp!$B$97,$AP117&gt;SetUp!$B$98),"Não","Sim")</f>
        <v>Sim</v>
      </c>
      <c r="AV117" s="64">
        <f t="shared" si="35"/>
        <v>3.4415112959279965</v>
      </c>
      <c r="AW117" s="64">
        <f t="shared" si="36"/>
        <v>4.9280344920198855</v>
      </c>
      <c r="AX117" s="64">
        <f t="shared" si="37"/>
        <v>1.0734983987172615</v>
      </c>
      <c r="AY117" s="64">
        <f t="shared" si="38"/>
        <v>1.3853474777126906</v>
      </c>
      <c r="AZ117" s="64">
        <f t="shared" si="39"/>
        <v>12.441523954537688</v>
      </c>
      <c r="BA117" s="64">
        <f t="shared" si="40"/>
        <v>1.486523196091889</v>
      </c>
      <c r="BB117" s="64">
        <f t="shared" si="41"/>
        <v>0.31184907899542913</v>
      </c>
    </row>
    <row r="118" spans="1:54" x14ac:dyDescent="0.3">
      <c r="A118" s="60">
        <v>31163</v>
      </c>
      <c r="B118" s="53">
        <v>13.634</v>
      </c>
      <c r="C118" s="53">
        <v>13.664</v>
      </c>
      <c r="D118" s="53">
        <v>4.1100000000000003</v>
      </c>
      <c r="E118" s="53">
        <f t="shared" si="26"/>
        <v>4.1100000000000003</v>
      </c>
      <c r="F118" s="53">
        <f t="shared" si="27"/>
        <v>0</v>
      </c>
      <c r="G118" s="53">
        <f t="shared" si="28"/>
        <v>6.1158910124709713</v>
      </c>
      <c r="H118" s="53">
        <f>IF(Q117&gt;SetUp!$B$56,SetUp!$B$56,Q117)</f>
        <v>140.10632107244618</v>
      </c>
      <c r="I118" s="53">
        <f t="shared" si="42"/>
        <v>20.378943385602902</v>
      </c>
      <c r="J118" s="53">
        <f>MIN(F118,H118,(1-EXP(-SetUp!$B$52*H118/SetUp!$B$56))*F118)</f>
        <v>0</v>
      </c>
      <c r="K118" s="53">
        <f t="shared" si="29"/>
        <v>140.10632107244618</v>
      </c>
      <c r="L118" s="53">
        <f>IF(I118&lt;=0,0,MIN(SetUp!$B$50*I118^SetUp!$B$55,I118))</f>
        <v>3.2703500350580885</v>
      </c>
      <c r="M118" s="53">
        <f t="shared" si="30"/>
        <v>17.108593350544815</v>
      </c>
      <c r="N118" s="53">
        <f>IF(SetUp!$B$62=0,X118,(B118-E118)*(1-(H118/SetUp!$B$66/SetUp!$B$56)))</f>
        <v>3.40810898752903</v>
      </c>
      <c r="O118" s="53">
        <f>K118*SetUp!$B$65</f>
        <v>1.2931814809848692</v>
      </c>
      <c r="P118" s="53">
        <f>MIN(SetUp!$B$54*L118^SetUp!$B$51,L118)</f>
        <v>2.2776564669795842</v>
      </c>
      <c r="Q118" s="53">
        <f t="shared" si="31"/>
        <v>142.22124857899036</v>
      </c>
      <c r="R118" s="53">
        <f>IF((H118+N118-O118)&gt;SetUp!$B$56,T117+H118+N118-O118-SetUp!$B$56,T117)</f>
        <v>0</v>
      </c>
      <c r="S118" s="53">
        <f>R118*SetUp!$B$65</f>
        <v>0</v>
      </c>
      <c r="T118" s="53">
        <f>IF((R118-S118)&lt;SetUp!$B$53,R118-S118,SetUp!$B$53)</f>
        <v>0</v>
      </c>
      <c r="U118" s="53">
        <f t="shared" si="32"/>
        <v>17.108593350544815</v>
      </c>
      <c r="V118" s="53">
        <f>(L118-P118)/1000*SetUp!$B$13*1000000/SetUp!$B$48</f>
        <v>40.397963775098127</v>
      </c>
      <c r="W118" s="53">
        <f t="shared" si="43"/>
        <v>2.5757174171303632E-14</v>
      </c>
      <c r="X118" s="53">
        <f>MAX((SetUp!$B$56*(1-($H118/SetUp!$B$56)^2)*TANH(($B118-$D118)/SetUp!$B$56))/(1+$H118/SetUp!$B$56*TANH(($B118-$D118)/SetUp!$B$56)),0)</f>
        <v>3.40810898752903</v>
      </c>
      <c r="AK118" s="61">
        <v>87</v>
      </c>
      <c r="AL118" s="62">
        <f t="shared" si="44"/>
        <v>11.804500000000001</v>
      </c>
      <c r="AM118" s="62">
        <f t="shared" si="45"/>
        <v>25.466723105830937</v>
      </c>
      <c r="AN118" s="63">
        <f t="shared" si="46"/>
        <v>1.157374145946964</v>
      </c>
      <c r="AP118" s="60">
        <v>31163</v>
      </c>
      <c r="AQ118" s="51">
        <v>4</v>
      </c>
      <c r="AR118" s="51">
        <v>117</v>
      </c>
      <c r="AS118" s="62">
        <f t="shared" si="33"/>
        <v>13.664</v>
      </c>
      <c r="AT118" s="62">
        <f t="shared" si="34"/>
        <v>40.397963775098127</v>
      </c>
      <c r="AU118" s="51" t="str">
        <f>IF(OR($AP118&lt;SetUp!$B$97,$AP118&gt;SetUp!$B$98),"Não","Sim")</f>
        <v>Sim</v>
      </c>
      <c r="AV118" s="64">
        <f t="shared" si="35"/>
        <v>3.696484816687335</v>
      </c>
      <c r="AW118" s="64">
        <f t="shared" si="36"/>
        <v>6.3559392519987261</v>
      </c>
      <c r="AX118" s="64">
        <f t="shared" si="37"/>
        <v>1.1355778533449299</v>
      </c>
      <c r="AY118" s="64">
        <f t="shared" si="38"/>
        <v>1.6063594754193884</v>
      </c>
      <c r="AZ118" s="64">
        <f t="shared" si="39"/>
        <v>26.733963775098125</v>
      </c>
      <c r="BA118" s="64">
        <f t="shared" si="40"/>
        <v>2.6594544353113911</v>
      </c>
      <c r="BB118" s="64">
        <f t="shared" si="41"/>
        <v>0.47078162207445851</v>
      </c>
    </row>
    <row r="119" spans="1:54" x14ac:dyDescent="0.3">
      <c r="A119" s="60">
        <v>31164</v>
      </c>
      <c r="B119" s="53">
        <v>12.497999999999999</v>
      </c>
      <c r="C119" s="53">
        <v>12.56</v>
      </c>
      <c r="D119" s="53">
        <v>4.1100000000000003</v>
      </c>
      <c r="E119" s="53">
        <f t="shared" si="26"/>
        <v>4.1100000000000003</v>
      </c>
      <c r="F119" s="53">
        <f t="shared" si="27"/>
        <v>0</v>
      </c>
      <c r="G119" s="53">
        <f t="shared" si="28"/>
        <v>5.5266263663831667</v>
      </c>
      <c r="H119" s="53">
        <f>IF(Q118&gt;SetUp!$B$56,SetUp!$B$56,Q118)</f>
        <v>142.22124857899036</v>
      </c>
      <c r="I119" s="53">
        <f t="shared" si="42"/>
        <v>23.94792198087363</v>
      </c>
      <c r="J119" s="53">
        <f>MIN(F119,H119,(1-EXP(-SetUp!$B$52*H119/SetUp!$B$56))*F119)</f>
        <v>0</v>
      </c>
      <c r="K119" s="53">
        <f t="shared" si="29"/>
        <v>142.22124857899036</v>
      </c>
      <c r="L119" s="53">
        <f>IF(I119&lt;=0,0,MIN(SetUp!$B$50*I119^SetUp!$B$55,I119))</f>
        <v>4.2796132679150878</v>
      </c>
      <c r="M119" s="53">
        <f t="shared" si="30"/>
        <v>19.668308712958542</v>
      </c>
      <c r="N119" s="53">
        <f>IF(SetUp!$B$62=0,X119,(B119-E119)*(1-(H119/SetUp!$B$66/SetUp!$B$56)))</f>
        <v>2.8613736336168314</v>
      </c>
      <c r="O119" s="53">
        <f>K119*SetUp!$B$65</f>
        <v>1.312702263945648</v>
      </c>
      <c r="P119" s="53">
        <f>MIN(SetUp!$B$54*L119^SetUp!$B$51,L119)</f>
        <v>2.9883651403603868</v>
      </c>
      <c r="Q119" s="53">
        <f t="shared" si="31"/>
        <v>143.76991994866154</v>
      </c>
      <c r="R119" s="53">
        <f>IF((H119+N119-O119)&gt;SetUp!$B$56,T118+H119+N119-O119-SetUp!$B$56,T118)</f>
        <v>0</v>
      </c>
      <c r="S119" s="53">
        <f>R119*SetUp!$B$65</f>
        <v>0</v>
      </c>
      <c r="T119" s="53">
        <f>IF((R119-S119)&lt;SetUp!$B$53,R119-S119,SetUp!$B$53)</f>
        <v>0</v>
      </c>
      <c r="U119" s="53">
        <f t="shared" si="32"/>
        <v>19.668308712958542</v>
      </c>
      <c r="V119" s="53">
        <f>(L119-P119)/1000*SetUp!$B$13*1000000/SetUp!$B$48</f>
        <v>52.547731504484645</v>
      </c>
      <c r="W119" s="53">
        <f t="shared" si="43"/>
        <v>0</v>
      </c>
      <c r="X119" s="53">
        <f>MAX((SetUp!$B$56*(1-($H119/SetUp!$B$56)^2)*TANH(($B119-$D119)/SetUp!$B$56))/(1+$H119/SetUp!$B$56*TANH(($B119-$D119)/SetUp!$B$56)),0)</f>
        <v>2.8613736336168314</v>
      </c>
      <c r="AK119" s="61">
        <v>88</v>
      </c>
      <c r="AL119" s="62">
        <f t="shared" si="44"/>
        <v>10.698250000000002</v>
      </c>
      <c r="AM119" s="62">
        <f t="shared" si="45"/>
        <v>27.634162361529398</v>
      </c>
      <c r="AN119" s="63">
        <f t="shared" si="46"/>
        <v>1.5830544585824218</v>
      </c>
      <c r="AP119" s="60">
        <v>31164</v>
      </c>
      <c r="AQ119" s="51">
        <v>4</v>
      </c>
      <c r="AR119" s="51">
        <v>118</v>
      </c>
      <c r="AS119" s="62">
        <f t="shared" si="33"/>
        <v>12.56</v>
      </c>
      <c r="AT119" s="62">
        <f t="shared" si="34"/>
        <v>52.547731504484645</v>
      </c>
      <c r="AU119" s="51" t="str">
        <f>IF(OR($AP119&lt;SetUp!$B$97,$AP119&gt;SetUp!$B$98),"Não","Sim")</f>
        <v>Sim</v>
      </c>
      <c r="AV119" s="64">
        <f t="shared" si="35"/>
        <v>3.54400902933387</v>
      </c>
      <c r="AW119" s="64">
        <f t="shared" si="36"/>
        <v>7.2489814115146309</v>
      </c>
      <c r="AX119" s="64">
        <f t="shared" si="37"/>
        <v>1.0989896394011773</v>
      </c>
      <c r="AY119" s="64">
        <f t="shared" si="38"/>
        <v>1.7205539721939516</v>
      </c>
      <c r="AZ119" s="64">
        <f t="shared" si="39"/>
        <v>39.987731504484643</v>
      </c>
      <c r="BA119" s="64">
        <f t="shared" si="40"/>
        <v>3.704972382180761</v>
      </c>
      <c r="BB119" s="64">
        <f t="shared" si="41"/>
        <v>0.62156433279277423</v>
      </c>
    </row>
    <row r="120" spans="1:54" x14ac:dyDescent="0.3">
      <c r="A120" s="60">
        <v>31165</v>
      </c>
      <c r="B120" s="53">
        <v>19.835999999999999</v>
      </c>
      <c r="C120" s="53">
        <v>17.384</v>
      </c>
      <c r="D120" s="53">
        <v>4.1100000000000003</v>
      </c>
      <c r="E120" s="53">
        <f t="shared" si="26"/>
        <v>4.1100000000000003</v>
      </c>
      <c r="F120" s="53">
        <f t="shared" si="27"/>
        <v>0</v>
      </c>
      <c r="G120" s="53">
        <f t="shared" si="28"/>
        <v>10.74782362969653</v>
      </c>
      <c r="H120" s="53">
        <f>IF(Q119&gt;SetUp!$B$56,SetUp!$B$56,Q119)</f>
        <v>143.76991994866154</v>
      </c>
      <c r="I120" s="53">
        <f t="shared" si="42"/>
        <v>31.743128844862493</v>
      </c>
      <c r="J120" s="53">
        <f>MIN(F120,H120,(1-EXP(-SetUp!$B$52*H120/SetUp!$B$56))*F120)</f>
        <v>0</v>
      </c>
      <c r="K120" s="53">
        <f t="shared" si="29"/>
        <v>143.76991994866154</v>
      </c>
      <c r="L120" s="53">
        <f>IF(I120&lt;=0,0,MIN(SetUp!$B$50*I120^SetUp!$B$55,I120))</f>
        <v>6.8450142109731109</v>
      </c>
      <c r="M120" s="53">
        <f t="shared" si="30"/>
        <v>24.898114633889382</v>
      </c>
      <c r="N120" s="53">
        <f>IF(SetUp!$B$62=0,X120,(B120-E120)*(1-(H120/SetUp!$B$66/SetUp!$B$56)))</f>
        <v>4.9781763703034683</v>
      </c>
      <c r="O120" s="53">
        <f>K120*SetUp!$B$65</f>
        <v>1.3269965022074228</v>
      </c>
      <c r="P120" s="53">
        <f>MIN(SetUp!$B$54*L120^SetUp!$B$51,L120)</f>
        <v>4.8015964279568841</v>
      </c>
      <c r="Q120" s="53">
        <f t="shared" si="31"/>
        <v>147.42109981675756</v>
      </c>
      <c r="R120" s="53">
        <f>IF((H120+N120-O120)&gt;SetUp!$B$56,T119+H120+N120-O120-SetUp!$B$56,T119)</f>
        <v>0</v>
      </c>
      <c r="S120" s="53">
        <f>R120*SetUp!$B$65</f>
        <v>0</v>
      </c>
      <c r="T120" s="53">
        <f>IF((R120-S120)&lt;SetUp!$B$53,R120-S120,SetUp!$B$53)</f>
        <v>0</v>
      </c>
      <c r="U120" s="53">
        <f t="shared" si="32"/>
        <v>24.898114633889382</v>
      </c>
      <c r="V120" s="53">
        <f>(L120-P120)/1000*SetUp!$B$13*1000000/SetUp!$B$48</f>
        <v>83.157502204298169</v>
      </c>
      <c r="W120" s="53">
        <f t="shared" si="43"/>
        <v>-2.8421709430404007E-14</v>
      </c>
      <c r="X120" s="53">
        <f>MAX((SetUp!$B$56*(1-($H120/SetUp!$B$56)^2)*TANH(($B120-$D120)/SetUp!$B$56))/(1+$H120/SetUp!$B$56*TANH(($B120-$D120)/SetUp!$B$56)),0)</f>
        <v>4.9781763703034683</v>
      </c>
      <c r="AK120" s="61">
        <v>89</v>
      </c>
      <c r="AL120" s="62">
        <f t="shared" si="44"/>
        <v>12.997249999999999</v>
      </c>
      <c r="AM120" s="62">
        <f t="shared" si="45"/>
        <v>25.441173855181042</v>
      </c>
      <c r="AN120" s="63">
        <f t="shared" si="46"/>
        <v>0.95742744466568264</v>
      </c>
      <c r="AP120" s="60">
        <v>31165</v>
      </c>
      <c r="AQ120" s="51">
        <v>4</v>
      </c>
      <c r="AR120" s="51">
        <v>119</v>
      </c>
      <c r="AS120" s="62">
        <f t="shared" si="33"/>
        <v>17.384</v>
      </c>
      <c r="AT120" s="62">
        <f t="shared" si="34"/>
        <v>83.157502204298169</v>
      </c>
      <c r="AU120" s="51" t="str">
        <f>IF(OR($AP120&lt;SetUp!$B$97,$AP120&gt;SetUp!$B$98),"Não","Sim")</f>
        <v>Sim</v>
      </c>
      <c r="AV120" s="64">
        <f t="shared" si="35"/>
        <v>4.1694124286282834</v>
      </c>
      <c r="AW120" s="64">
        <f t="shared" si="36"/>
        <v>9.1190735387043667</v>
      </c>
      <c r="AX120" s="64">
        <f t="shared" si="37"/>
        <v>1.2401497133124681</v>
      </c>
      <c r="AY120" s="64">
        <f t="shared" si="38"/>
        <v>1.9199014359843261</v>
      </c>
      <c r="AZ120" s="64">
        <f t="shared" si="39"/>
        <v>65.773502204298168</v>
      </c>
      <c r="BA120" s="64">
        <f t="shared" si="40"/>
        <v>4.9496611100760832</v>
      </c>
      <c r="BB120" s="64">
        <f t="shared" si="41"/>
        <v>0.67975172267185791</v>
      </c>
    </row>
    <row r="121" spans="1:54" x14ac:dyDescent="0.3">
      <c r="A121" s="60">
        <v>31166</v>
      </c>
      <c r="B121" s="53">
        <v>31.474</v>
      </c>
      <c r="C121" s="53">
        <v>40.014000000000003</v>
      </c>
      <c r="D121" s="53">
        <v>4.1100000000000003</v>
      </c>
      <c r="E121" s="53">
        <f t="shared" si="26"/>
        <v>4.1100000000000003</v>
      </c>
      <c r="F121" s="53">
        <f t="shared" si="27"/>
        <v>0</v>
      </c>
      <c r="G121" s="53">
        <f t="shared" si="28"/>
        <v>19.990536714960395</v>
      </c>
      <c r="H121" s="53">
        <f>IF(Q120&gt;SetUp!$B$56,SetUp!$B$56,Q120)</f>
        <v>147.42109981675756</v>
      </c>
      <c r="I121" s="53">
        <f t="shared" si="42"/>
        <v>46.249348244822627</v>
      </c>
      <c r="J121" s="53">
        <f>MIN(F121,H121,(1-EXP(-SetUp!$B$52*H121/SetUp!$B$56))*F121)</f>
        <v>0</v>
      </c>
      <c r="K121" s="53">
        <f t="shared" si="29"/>
        <v>147.42109981675756</v>
      </c>
      <c r="L121" s="53">
        <f>IF(I121&lt;=0,0,MIN(SetUp!$B$50*I121^SetUp!$B$55,I121))</f>
        <v>12.817426307622206</v>
      </c>
      <c r="M121" s="53">
        <f t="shared" si="30"/>
        <v>33.431921937200421</v>
      </c>
      <c r="N121" s="53">
        <f>IF(SetUp!$B$62=0,X121,(B121-E121)*(1-(H121/SetUp!$B$66/SetUp!$B$56)))</f>
        <v>7.3734632850396062</v>
      </c>
      <c r="O121" s="53">
        <f>K121*SetUp!$B$65</f>
        <v>1.3606968959728483</v>
      </c>
      <c r="P121" s="53">
        <f>MIN(SetUp!$B$54*L121^SetUp!$B$51,L121)</f>
        <v>9.0460618221440487</v>
      </c>
      <c r="Q121" s="53">
        <f t="shared" si="31"/>
        <v>153.43386620582433</v>
      </c>
      <c r="R121" s="53">
        <f>IF((H121+N121-O121)&gt;SetUp!$B$56,T120+H121+N121-O121-SetUp!$B$56,T120)</f>
        <v>0</v>
      </c>
      <c r="S121" s="53">
        <f>R121*SetUp!$B$65</f>
        <v>0</v>
      </c>
      <c r="T121" s="53">
        <f>IF((R121-S121)&lt;SetUp!$B$53,R121-S121,SetUp!$B$53)</f>
        <v>0</v>
      </c>
      <c r="U121" s="53">
        <f t="shared" si="32"/>
        <v>33.431921937200421</v>
      </c>
      <c r="V121" s="53">
        <f>(L121-P121)/1000*SetUp!$B$13*1000000/SetUp!$B$48</f>
        <v>153.4768137582912</v>
      </c>
      <c r="W121" s="53">
        <f t="shared" si="43"/>
        <v>2.1316282072803006E-14</v>
      </c>
      <c r="X121" s="53">
        <f>MAX((SetUp!$B$56*(1-($H121/SetUp!$B$56)^2)*TANH(($B121-$D121)/SetUp!$B$56))/(1+$H121/SetUp!$B$56*TANH(($B121-$D121)/SetUp!$B$56)),0)</f>
        <v>7.3734632850396062</v>
      </c>
      <c r="AK121" s="61">
        <v>90</v>
      </c>
      <c r="AL121" s="62">
        <f t="shared" si="44"/>
        <v>14.91675</v>
      </c>
      <c r="AM121" s="62">
        <f t="shared" si="45"/>
        <v>38.257867111578406</v>
      </c>
      <c r="AN121" s="63">
        <f t="shared" si="46"/>
        <v>1.5647588859220947</v>
      </c>
      <c r="AP121" s="60">
        <v>31166</v>
      </c>
      <c r="AQ121" s="51">
        <v>4</v>
      </c>
      <c r="AR121" s="51">
        <v>120</v>
      </c>
      <c r="AS121" s="62">
        <f t="shared" si="33"/>
        <v>40.014000000000003</v>
      </c>
      <c r="AT121" s="62">
        <f t="shared" si="34"/>
        <v>153.4768137582912</v>
      </c>
      <c r="AU121" s="51" t="str">
        <f>IF(OR($AP121&lt;SetUp!$B$97,$AP121&gt;SetUp!$B$98),"Não","Sim")</f>
        <v>Sim</v>
      </c>
      <c r="AV121" s="64">
        <f t="shared" si="35"/>
        <v>6.3256620206900083</v>
      </c>
      <c r="AW121" s="64">
        <f t="shared" si="36"/>
        <v>12.388575937463159</v>
      </c>
      <c r="AX121" s="64">
        <f t="shared" si="37"/>
        <v>1.6022119678022968</v>
      </c>
      <c r="AY121" s="64">
        <f t="shared" si="38"/>
        <v>2.1860427744879947</v>
      </c>
      <c r="AZ121" s="64">
        <f t="shared" si="39"/>
        <v>113.46281375829119</v>
      </c>
      <c r="BA121" s="64">
        <f t="shared" si="40"/>
        <v>6.0629139167731507</v>
      </c>
      <c r="BB121" s="64">
        <f t="shared" si="41"/>
        <v>0.58383080668569787</v>
      </c>
    </row>
    <row r="122" spans="1:54" x14ac:dyDescent="0.3">
      <c r="A122" s="60">
        <v>31167</v>
      </c>
      <c r="B122" s="53">
        <v>15.391</v>
      </c>
      <c r="C122" s="53">
        <v>189.071</v>
      </c>
      <c r="D122" s="53">
        <v>4.1100000000000003</v>
      </c>
      <c r="E122" s="53">
        <f t="shared" si="26"/>
        <v>4.1100000000000003</v>
      </c>
      <c r="F122" s="53">
        <f t="shared" si="27"/>
        <v>0</v>
      </c>
      <c r="G122" s="53">
        <f t="shared" si="28"/>
        <v>8.6272355707990549</v>
      </c>
      <c r="H122" s="53">
        <f>IF(Q121&gt;SetUp!$B$56,SetUp!$B$56,Q121)</f>
        <v>153.43386620582433</v>
      </c>
      <c r="I122" s="53">
        <f t="shared" si="42"/>
        <v>43.475352243643727</v>
      </c>
      <c r="J122" s="53">
        <f>MIN(F122,H122,(1-EXP(-SetUp!$B$52*H122/SetUp!$B$56))*F122)</f>
        <v>0</v>
      </c>
      <c r="K122" s="53">
        <f t="shared" si="29"/>
        <v>153.43386620582433</v>
      </c>
      <c r="L122" s="53">
        <f>IF(I122&lt;=0,0,MIN(SetUp!$B$50*I122^SetUp!$B$55,I122))</f>
        <v>11.561920618453543</v>
      </c>
      <c r="M122" s="53">
        <f t="shared" si="30"/>
        <v>31.913431625190185</v>
      </c>
      <c r="N122" s="53">
        <f>IF(SetUp!$B$62=0,X122,(B122-E122)*(1-(H122/SetUp!$B$66/SetUp!$B$56)))</f>
        <v>2.653764429200943</v>
      </c>
      <c r="O122" s="53">
        <f>K122*SetUp!$B$65</f>
        <v>1.4161947356442561</v>
      </c>
      <c r="P122" s="53">
        <f>MIN(SetUp!$B$54*L122^SetUp!$B$51,L122)</f>
        <v>8.1518020582267532</v>
      </c>
      <c r="Q122" s="53">
        <f t="shared" si="31"/>
        <v>154.67143589938101</v>
      </c>
      <c r="R122" s="53">
        <f>IF((H122+N122-O122)&gt;SetUp!$B$56,T121+H122+N122-O122-SetUp!$B$56,T121)</f>
        <v>0</v>
      </c>
      <c r="S122" s="53">
        <f>R122*SetUp!$B$65</f>
        <v>0</v>
      </c>
      <c r="T122" s="53">
        <f>IF((R122-S122)&lt;SetUp!$B$53,R122-S122,SetUp!$B$53)</f>
        <v>0</v>
      </c>
      <c r="U122" s="53">
        <f t="shared" si="32"/>
        <v>31.913431625190185</v>
      </c>
      <c r="V122" s="53">
        <f>(L122-P122)/1000*SetUp!$B$13*1000000/SetUp!$B$48</f>
        <v>138.77580201460231</v>
      </c>
      <c r="W122" s="53">
        <f t="shared" si="43"/>
        <v>0</v>
      </c>
      <c r="X122" s="53">
        <f>MAX((SetUp!$B$56*(1-($H122/SetUp!$B$56)^2)*TANH(($B122-$D122)/SetUp!$B$56))/(1+$H122/SetUp!$B$56*TANH(($B122-$D122)/SetUp!$B$56)),0)</f>
        <v>2.653764429200943</v>
      </c>
      <c r="AK122" s="61">
        <v>91</v>
      </c>
      <c r="AL122" s="62">
        <f t="shared" si="44"/>
        <v>23.240749999999998</v>
      </c>
      <c r="AM122" s="62">
        <f t="shared" si="45"/>
        <v>58.468616166906045</v>
      </c>
      <c r="AN122" s="63">
        <f t="shared" si="46"/>
        <v>1.5157800917313791</v>
      </c>
      <c r="AP122" s="60">
        <v>31167</v>
      </c>
      <c r="AQ122" s="51">
        <v>4</v>
      </c>
      <c r="AR122" s="51">
        <v>121</v>
      </c>
      <c r="AS122" s="62">
        <f t="shared" si="33"/>
        <v>189.071</v>
      </c>
      <c r="AT122" s="62">
        <f t="shared" si="34"/>
        <v>138.77580201460231</v>
      </c>
      <c r="AU122" s="51" t="str">
        <f>IF(OR($AP122&lt;SetUp!$B$97,$AP122&gt;SetUp!$B$98),"Não","Sim")</f>
        <v>Sim</v>
      </c>
      <c r="AV122" s="64">
        <f t="shared" si="35"/>
        <v>13.75030908743509</v>
      </c>
      <c r="AW122" s="64">
        <f t="shared" si="36"/>
        <v>11.780314173000749</v>
      </c>
      <c r="AX122" s="64">
        <f t="shared" si="37"/>
        <v>2.2766249211992928</v>
      </c>
      <c r="AY122" s="64">
        <f t="shared" si="38"/>
        <v>2.1423137458904753</v>
      </c>
      <c r="AZ122" s="64">
        <f t="shared" si="39"/>
        <v>-50.295197985397692</v>
      </c>
      <c r="BA122" s="64">
        <f t="shared" si="40"/>
        <v>-1.9699949144343414</v>
      </c>
      <c r="BB122" s="64">
        <f t="shared" si="41"/>
        <v>-0.13431117530881753</v>
      </c>
    </row>
    <row r="123" spans="1:54" x14ac:dyDescent="0.3">
      <c r="A123" s="60">
        <v>31168</v>
      </c>
      <c r="B123" s="53">
        <v>5.8540000000000001</v>
      </c>
      <c r="C123" s="53">
        <v>109.879</v>
      </c>
      <c r="D123" s="53">
        <v>3.9409999999999998</v>
      </c>
      <c r="E123" s="53">
        <f t="shared" si="26"/>
        <v>3.9409999999999998</v>
      </c>
      <c r="F123" s="53">
        <f t="shared" si="27"/>
        <v>0</v>
      </c>
      <c r="G123" s="53">
        <f t="shared" si="28"/>
        <v>1.4650411613167189</v>
      </c>
      <c r="H123" s="53">
        <f>IF(Q122&gt;SetUp!$B$56,SetUp!$B$56,Q122)</f>
        <v>154.67143589938101</v>
      </c>
      <c r="I123" s="53">
        <f t="shared" si="42"/>
        <v>34.806090291637112</v>
      </c>
      <c r="J123" s="53">
        <f>MIN(F123,H123,(1-EXP(-SetUp!$B$52*H123/SetUp!$B$56))*F123)</f>
        <v>0</v>
      </c>
      <c r="K123" s="53">
        <f t="shared" si="29"/>
        <v>154.67143589938101</v>
      </c>
      <c r="L123" s="53">
        <f>IF(I123&lt;=0,0,MIN(SetUp!$B$50*I123^SetUp!$B$55,I123))</f>
        <v>7.9808694191196503</v>
      </c>
      <c r="M123" s="53">
        <f t="shared" si="30"/>
        <v>26.825220872517463</v>
      </c>
      <c r="N123" s="53">
        <f>IF(SetUp!$B$62=0,X123,(B123-E123)*(1-(H123/SetUp!$B$66/SetUp!$B$56)))</f>
        <v>0.44795883868328135</v>
      </c>
      <c r="O123" s="53">
        <f>K123*SetUp!$B$65</f>
        <v>1.42761750513021</v>
      </c>
      <c r="P123" s="53">
        <f>MIN(SetUp!$B$54*L123^SetUp!$B$51,L123)</f>
        <v>5.6067276070667091</v>
      </c>
      <c r="Q123" s="53">
        <f t="shared" si="31"/>
        <v>153.6917772329341</v>
      </c>
      <c r="R123" s="53">
        <f>IF((H123+N123-O123)&gt;SetUp!$B$56,T122+H123+N123-O123-SetUp!$B$56,T122)</f>
        <v>0</v>
      </c>
      <c r="S123" s="53">
        <f>R123*SetUp!$B$65</f>
        <v>0</v>
      </c>
      <c r="T123" s="53">
        <f>IF((R123-S123)&lt;SetUp!$B$53,R123-S123,SetUp!$B$53)</f>
        <v>0</v>
      </c>
      <c r="U123" s="53">
        <f t="shared" si="32"/>
        <v>26.825220872517463</v>
      </c>
      <c r="V123" s="53">
        <f>(L123-P123)/1000*SetUp!$B$13*1000000/SetUp!$B$48</f>
        <v>96.616416187634385</v>
      </c>
      <c r="W123" s="53">
        <f t="shared" si="43"/>
        <v>1.9539925233402755E-14</v>
      </c>
      <c r="X123" s="53">
        <f>MAX((SetUp!$B$56*(1-($H123/SetUp!$B$56)^2)*TANH(($B123-$D123)/SetUp!$B$56))/(1+$H123/SetUp!$B$56*TANH(($B123-$D123)/SetUp!$B$56)),0)</f>
        <v>0.44795883868328135</v>
      </c>
      <c r="AK123" s="61">
        <v>92</v>
      </c>
      <c r="AL123" s="62">
        <f t="shared" si="44"/>
        <v>61.856999999999992</v>
      </c>
      <c r="AM123" s="62">
        <f t="shared" si="45"/>
        <v>41.811881040009212</v>
      </c>
      <c r="AN123" s="63">
        <f t="shared" si="46"/>
        <v>-0.32405578932038059</v>
      </c>
      <c r="AP123" s="60">
        <v>31168</v>
      </c>
      <c r="AQ123" s="51">
        <v>5</v>
      </c>
      <c r="AR123" s="51">
        <v>122</v>
      </c>
      <c r="AS123" s="62">
        <f t="shared" si="33"/>
        <v>109.879</v>
      </c>
      <c r="AT123" s="62">
        <f t="shared" si="34"/>
        <v>96.616416187634385</v>
      </c>
      <c r="AU123" s="51" t="str">
        <f>IF(OR($AP123&lt;SetUp!$B$97,$AP123&gt;SetUp!$B$98),"Não","Sim")</f>
        <v>Sim</v>
      </c>
      <c r="AV123" s="64">
        <f t="shared" si="35"/>
        <v>10.48231844584012</v>
      </c>
      <c r="AW123" s="64">
        <f t="shared" si="36"/>
        <v>9.8293649941201391</v>
      </c>
      <c r="AX123" s="64">
        <f t="shared" si="37"/>
        <v>2.0409146982871289</v>
      </c>
      <c r="AY123" s="64">
        <f t="shared" si="38"/>
        <v>1.9850509240757681</v>
      </c>
      <c r="AZ123" s="64">
        <f t="shared" si="39"/>
        <v>-13.262583812365619</v>
      </c>
      <c r="BA123" s="64">
        <f t="shared" si="40"/>
        <v>-0.65295345171998065</v>
      </c>
      <c r="BB123" s="64">
        <f t="shared" si="41"/>
        <v>-5.5863774211360795E-2</v>
      </c>
    </row>
    <row r="124" spans="1:54" x14ac:dyDescent="0.3">
      <c r="A124" s="60">
        <v>31169</v>
      </c>
      <c r="B124" s="53">
        <v>13.385999999999999</v>
      </c>
      <c r="C124" s="53">
        <v>49.935000000000002</v>
      </c>
      <c r="D124" s="53">
        <v>3.9409999999999998</v>
      </c>
      <c r="E124" s="53">
        <f t="shared" si="26"/>
        <v>3.9409999999999998</v>
      </c>
      <c r="F124" s="53">
        <f t="shared" si="27"/>
        <v>0</v>
      </c>
      <c r="G124" s="53">
        <f t="shared" si="28"/>
        <v>7.2261718555726047</v>
      </c>
      <c r="H124" s="53">
        <f>IF(Q123&gt;SetUp!$B$56,SetUp!$B$56,Q123)</f>
        <v>153.6917772329341</v>
      </c>
      <c r="I124" s="53">
        <f t="shared" si="42"/>
        <v>35.469967982767635</v>
      </c>
      <c r="J124" s="53">
        <f>MIN(F124,H124,(1-EXP(-SetUp!$B$52*H124/SetUp!$B$56))*F124)</f>
        <v>0</v>
      </c>
      <c r="K124" s="53">
        <f t="shared" si="29"/>
        <v>153.6917772329341</v>
      </c>
      <c r="L124" s="53">
        <f>IF(I124&lt;=0,0,MIN(SetUp!$B$50*I124^SetUp!$B$55,I124))</f>
        <v>8.2361856683737429</v>
      </c>
      <c r="M124" s="53">
        <f t="shared" si="30"/>
        <v>27.233782314393892</v>
      </c>
      <c r="N124" s="53">
        <f>IF(SetUp!$B$62=0,X124,(B124-E124)*(1-(H124/SetUp!$B$66/SetUp!$B$56)))</f>
        <v>2.2188281444273956</v>
      </c>
      <c r="O124" s="53">
        <f>K124*SetUp!$B$65</f>
        <v>1.418575254677567</v>
      </c>
      <c r="P124" s="53">
        <f>MIN(SetUp!$B$54*L124^SetUp!$B$51,L124)</f>
        <v>5.7878635254612867</v>
      </c>
      <c r="Q124" s="53">
        <f t="shared" si="31"/>
        <v>154.49203012268393</v>
      </c>
      <c r="R124" s="53">
        <f>IF((H124+N124-O124)&gt;SetUp!$B$56,T123+H124+N124-O124-SetUp!$B$56,T123)</f>
        <v>0</v>
      </c>
      <c r="S124" s="53">
        <f>R124*SetUp!$B$65</f>
        <v>0</v>
      </c>
      <c r="T124" s="53">
        <f>IF((R124-S124)&lt;SetUp!$B$53,R124-S124,SetUp!$B$53)</f>
        <v>0</v>
      </c>
      <c r="U124" s="53">
        <f t="shared" si="32"/>
        <v>27.233782314393892</v>
      </c>
      <c r="V124" s="53">
        <f>(L124-P124)/1000*SetUp!$B$13*1000000/SetUp!$B$48</f>
        <v>99.635207096784796</v>
      </c>
      <c r="W124" s="53">
        <f t="shared" si="43"/>
        <v>0</v>
      </c>
      <c r="X124" s="53">
        <f>MAX((SetUp!$B$56*(1-($H124/SetUp!$B$56)^2)*TANH(($B124-$D124)/SetUp!$B$56))/(1+$H124/SetUp!$B$56*TANH(($B124-$D124)/SetUp!$B$56)),0)</f>
        <v>2.2188281444273956</v>
      </c>
      <c r="AK124" s="61">
        <v>93</v>
      </c>
      <c r="AL124" s="62">
        <f t="shared" si="44"/>
        <v>68.336749999999995</v>
      </c>
      <c r="AM124" s="62">
        <f t="shared" si="45"/>
        <v>37.568937239536439</v>
      </c>
      <c r="AN124" s="63">
        <f t="shared" si="46"/>
        <v>-0.45023816263523736</v>
      </c>
      <c r="AP124" s="60">
        <v>31169</v>
      </c>
      <c r="AQ124" s="51">
        <v>5</v>
      </c>
      <c r="AR124" s="51">
        <v>123</v>
      </c>
      <c r="AS124" s="62">
        <f t="shared" si="33"/>
        <v>49.935000000000002</v>
      </c>
      <c r="AT124" s="62">
        <f t="shared" si="34"/>
        <v>99.635207096784796</v>
      </c>
      <c r="AU124" s="51" t="str">
        <f>IF(OR($AP124&lt;SetUp!$B$97,$AP124&gt;SetUp!$B$98),"Não","Sim")</f>
        <v>Sim</v>
      </c>
      <c r="AV124" s="64">
        <f t="shared" si="35"/>
        <v>7.0664701230529516</v>
      </c>
      <c r="AW124" s="64">
        <f t="shared" si="36"/>
        <v>9.9817436901968577</v>
      </c>
      <c r="AX124" s="64">
        <f t="shared" si="37"/>
        <v>1.6984050542123486</v>
      </c>
      <c r="AY124" s="64">
        <f t="shared" si="38"/>
        <v>1.998412827841954</v>
      </c>
      <c r="AZ124" s="64">
        <f t="shared" si="39"/>
        <v>49.700207096784794</v>
      </c>
      <c r="BA124" s="64">
        <f t="shared" si="40"/>
        <v>2.9152735671439061</v>
      </c>
      <c r="BB124" s="64">
        <f t="shared" si="41"/>
        <v>0.3000077736296054</v>
      </c>
    </row>
    <row r="125" spans="1:54" x14ac:dyDescent="0.3">
      <c r="A125" s="60">
        <v>31170</v>
      </c>
      <c r="B125" s="53">
        <v>10.879</v>
      </c>
      <c r="C125" s="53">
        <v>307.83999999999997</v>
      </c>
      <c r="D125" s="53">
        <v>3.9409999999999998</v>
      </c>
      <c r="E125" s="53">
        <f t="shared" si="26"/>
        <v>3.9409999999999998</v>
      </c>
      <c r="F125" s="53">
        <f t="shared" si="27"/>
        <v>0</v>
      </c>
      <c r="G125" s="53">
        <f t="shared" si="28"/>
        <v>5.3411206470287427</v>
      </c>
      <c r="H125" s="53">
        <f>IF(Q124&gt;SetUp!$B$56,SetUp!$B$56,Q124)</f>
        <v>154.49203012268393</v>
      </c>
      <c r="I125" s="53">
        <f t="shared" si="42"/>
        <v>34.00086455105788</v>
      </c>
      <c r="J125" s="53">
        <f>MIN(F125,H125,(1-EXP(-SetUp!$B$52*H125/SetUp!$B$56))*F125)</f>
        <v>0</v>
      </c>
      <c r="K125" s="53">
        <f t="shared" si="29"/>
        <v>154.49203012268393</v>
      </c>
      <c r="L125" s="53">
        <f>IF(I125&lt;=0,0,MIN(SetUp!$B$50*I125^SetUp!$B$55,I125))</f>
        <v>7.675524597877545</v>
      </c>
      <c r="M125" s="53">
        <f t="shared" si="30"/>
        <v>26.325339953180336</v>
      </c>
      <c r="N125" s="53">
        <f>IF(SetUp!$B$62=0,X125,(B125-E125)*(1-(H125/SetUp!$B$66/SetUp!$B$56)))</f>
        <v>1.596879352971257</v>
      </c>
      <c r="O125" s="53">
        <f>K125*SetUp!$B$65</f>
        <v>1.4259615896352453</v>
      </c>
      <c r="P125" s="53">
        <f>MIN(SetUp!$B$54*L125^SetUp!$B$51,L125)</f>
        <v>5.3901726669041041</v>
      </c>
      <c r="Q125" s="53">
        <f t="shared" si="31"/>
        <v>154.66294788601994</v>
      </c>
      <c r="R125" s="53">
        <f>IF((H125+N125-O125)&gt;SetUp!$B$56,T124+H125+N125-O125-SetUp!$B$56,T124)</f>
        <v>0</v>
      </c>
      <c r="S125" s="53">
        <f>R125*SetUp!$B$65</f>
        <v>0</v>
      </c>
      <c r="T125" s="53">
        <f>IF((R125-S125)&lt;SetUp!$B$53,R125-S125,SetUp!$B$53)</f>
        <v>0</v>
      </c>
      <c r="U125" s="53">
        <f t="shared" si="32"/>
        <v>26.325339953180336</v>
      </c>
      <c r="V125" s="53">
        <f>(L125-P125)/1000*SetUp!$B$13*1000000/SetUp!$B$48</f>
        <v>93.00308523154898</v>
      </c>
      <c r="W125" s="53">
        <f t="shared" si="43"/>
        <v>-7.1054273576010019E-15</v>
      </c>
      <c r="X125" s="53">
        <f>MAX((SetUp!$B$56*(1-($H125/SetUp!$B$56)^2)*TANH(($B125-$D125)/SetUp!$B$56))/(1+$H125/SetUp!$B$56*TANH(($B125-$D125)/SetUp!$B$56)),0)</f>
        <v>1.596879352971257</v>
      </c>
      <c r="AK125" s="61">
        <v>94</v>
      </c>
      <c r="AL125" s="62">
        <f t="shared" si="44"/>
        <v>27.367250000000002</v>
      </c>
      <c r="AM125" s="62">
        <f t="shared" si="45"/>
        <v>37.738744820984081</v>
      </c>
      <c r="AN125" s="63">
        <f t="shared" si="46"/>
        <v>0.3789746803564143</v>
      </c>
      <c r="AP125" s="60">
        <v>31170</v>
      </c>
      <c r="AQ125" s="51">
        <v>5</v>
      </c>
      <c r="AR125" s="51">
        <v>124</v>
      </c>
      <c r="AS125" s="62">
        <f t="shared" si="33"/>
        <v>307.83999999999997</v>
      </c>
      <c r="AT125" s="62">
        <f t="shared" si="34"/>
        <v>93.00308523154898</v>
      </c>
      <c r="AU125" s="51" t="str">
        <f>IF(OR($AP125&lt;SetUp!$B$97,$AP125&gt;SetUp!$B$98),"Não","Sim")</f>
        <v>Sim</v>
      </c>
      <c r="AV125" s="64">
        <f t="shared" si="35"/>
        <v>17.545369759569045</v>
      </c>
      <c r="AW125" s="64">
        <f t="shared" si="36"/>
        <v>9.64381072147048</v>
      </c>
      <c r="AX125" s="64">
        <f t="shared" si="37"/>
        <v>2.488325050357719</v>
      </c>
      <c r="AY125" s="64">
        <f t="shared" si="38"/>
        <v>1.9684973558314871</v>
      </c>
      <c r="AZ125" s="64">
        <f t="shared" si="39"/>
        <v>-214.83691476845098</v>
      </c>
      <c r="BA125" s="64">
        <f t="shared" si="40"/>
        <v>-7.901559038098565</v>
      </c>
      <c r="BB125" s="64">
        <f t="shared" si="41"/>
        <v>-0.5198276945262319</v>
      </c>
    </row>
    <row r="126" spans="1:54" x14ac:dyDescent="0.3">
      <c r="A126" s="60">
        <v>31171</v>
      </c>
      <c r="B126" s="53">
        <v>4.8869999999999996</v>
      </c>
      <c r="C126" s="53">
        <v>164.827</v>
      </c>
      <c r="D126" s="53">
        <v>3.9409999999999998</v>
      </c>
      <c r="E126" s="53">
        <f t="shared" si="26"/>
        <v>3.9409999999999998</v>
      </c>
      <c r="F126" s="53">
        <f t="shared" si="27"/>
        <v>0</v>
      </c>
      <c r="G126" s="53">
        <f t="shared" si="28"/>
        <v>0.72334123166693642</v>
      </c>
      <c r="H126" s="53">
        <f>IF(Q125&gt;SetUp!$B$56,SetUp!$B$56,Q125)</f>
        <v>154.66294788601994</v>
      </c>
      <c r="I126" s="53">
        <f t="shared" si="42"/>
        <v>28.476220345605832</v>
      </c>
      <c r="J126" s="53">
        <f>MIN(F126,H126,(1-EXP(-SetUp!$B$52*H126/SetUp!$B$56))*F126)</f>
        <v>0</v>
      </c>
      <c r="K126" s="53">
        <f t="shared" si="29"/>
        <v>154.66294788601994</v>
      </c>
      <c r="L126" s="53">
        <f>IF(I126&lt;=0,0,MIN(SetUp!$B$50*I126^SetUp!$B$55,I126))</f>
        <v>5.7116559904655544</v>
      </c>
      <c r="M126" s="53">
        <f t="shared" si="30"/>
        <v>22.764564355140276</v>
      </c>
      <c r="N126" s="53">
        <f>IF(SetUp!$B$62=0,X126,(B126-E126)*(1-(H126/SetUp!$B$66/SetUp!$B$56)))</f>
        <v>0.22265876833306333</v>
      </c>
      <c r="O126" s="53">
        <f>K126*SetUp!$B$65</f>
        <v>1.4275391607585581</v>
      </c>
      <c r="P126" s="53">
        <f>MIN(SetUp!$B$54*L126^SetUp!$B$51,L126)</f>
        <v>3.9995340105376154</v>
      </c>
      <c r="Q126" s="53">
        <f t="shared" si="31"/>
        <v>153.45806749359446</v>
      </c>
      <c r="R126" s="53">
        <f>IF((H126+N126-O126)&gt;SetUp!$B$56,T125+H126+N126-O126-SetUp!$B$56,T125)</f>
        <v>0</v>
      </c>
      <c r="S126" s="53">
        <f>R126*SetUp!$B$65</f>
        <v>0</v>
      </c>
      <c r="T126" s="53">
        <f>IF((R126-S126)&lt;SetUp!$B$53,R126-S126,SetUp!$B$53)</f>
        <v>0</v>
      </c>
      <c r="U126" s="53">
        <f t="shared" si="32"/>
        <v>22.764564355140276</v>
      </c>
      <c r="V126" s="53">
        <f>(L126-P126)/1000*SetUp!$B$13*1000000/SetUp!$B$48</f>
        <v>69.675319703701689</v>
      </c>
      <c r="W126" s="53">
        <f t="shared" si="43"/>
        <v>0</v>
      </c>
      <c r="X126" s="53">
        <f>MAX((SetUp!$B$56*(1-($H126/SetUp!$B$56)^2)*TANH(($B126-$D126)/SetUp!$B$56))/(1+$H126/SetUp!$B$56*TANH(($B126-$D126)/SetUp!$B$56)),0)</f>
        <v>0.22265876833306333</v>
      </c>
      <c r="AK126" s="61">
        <v>95</v>
      </c>
      <c r="AL126" s="62">
        <f t="shared" si="44"/>
        <v>26.383249999999997</v>
      </c>
      <c r="AM126" s="62">
        <f t="shared" si="45"/>
        <v>35.657683679755877</v>
      </c>
      <c r="AN126" s="63">
        <f t="shared" si="46"/>
        <v>0.35152733949592568</v>
      </c>
      <c r="AP126" s="60">
        <v>31171</v>
      </c>
      <c r="AQ126" s="51">
        <v>5</v>
      </c>
      <c r="AR126" s="51">
        <v>125</v>
      </c>
      <c r="AS126" s="62">
        <f t="shared" si="33"/>
        <v>164.827</v>
      </c>
      <c r="AT126" s="62">
        <f t="shared" si="34"/>
        <v>69.675319703701689</v>
      </c>
      <c r="AU126" s="51" t="str">
        <f>IF(OR($AP126&lt;SetUp!$B$97,$AP126&gt;SetUp!$B$98),"Não","Sim")</f>
        <v>Sim</v>
      </c>
      <c r="AV126" s="64">
        <f t="shared" si="35"/>
        <v>12.838496796743769</v>
      </c>
      <c r="AW126" s="64">
        <f t="shared" si="36"/>
        <v>8.3471743544568238</v>
      </c>
      <c r="AX126" s="64">
        <f t="shared" si="37"/>
        <v>2.2170283541484515</v>
      </c>
      <c r="AY126" s="64">
        <f t="shared" si="38"/>
        <v>1.843078970140777</v>
      </c>
      <c r="AZ126" s="64">
        <f t="shared" si="39"/>
        <v>-95.151680296298309</v>
      </c>
      <c r="BA126" s="64">
        <f t="shared" si="40"/>
        <v>-4.4913224422869451</v>
      </c>
      <c r="BB126" s="64">
        <f t="shared" si="41"/>
        <v>-0.37394938400767441</v>
      </c>
    </row>
    <row r="127" spans="1:54" x14ac:dyDescent="0.3">
      <c r="A127" s="60">
        <v>31172</v>
      </c>
      <c r="B127" s="53">
        <v>4.843</v>
      </c>
      <c r="C127" s="53">
        <v>40.856000000000002</v>
      </c>
      <c r="D127" s="53">
        <v>3.9409999999999998</v>
      </c>
      <c r="E127" s="53">
        <f t="shared" si="26"/>
        <v>3.9409999999999998</v>
      </c>
      <c r="F127" s="53">
        <f t="shared" si="27"/>
        <v>0</v>
      </c>
      <c r="G127" s="53">
        <f t="shared" si="28"/>
        <v>0.67900242604955274</v>
      </c>
      <c r="H127" s="53">
        <f>IF(Q126&gt;SetUp!$B$56,SetUp!$B$56,Q126)</f>
        <v>153.45806749359446</v>
      </c>
      <c r="I127" s="53">
        <f t="shared" si="42"/>
        <v>24.859984894743953</v>
      </c>
      <c r="J127" s="53">
        <f>MIN(F127,H127,(1-EXP(-SetUp!$B$52*H127/SetUp!$B$56))*F127)</f>
        <v>0</v>
      </c>
      <c r="K127" s="53">
        <f t="shared" si="29"/>
        <v>153.45806749359446</v>
      </c>
      <c r="L127" s="53">
        <f>IF(I127&lt;=0,0,MIN(SetUp!$B$50*I127^SetUp!$B$55,I127))</f>
        <v>4.5546978113478298</v>
      </c>
      <c r="M127" s="53">
        <f t="shared" si="30"/>
        <v>20.305287083396124</v>
      </c>
      <c r="N127" s="53">
        <f>IF(SetUp!$B$62=0,X127,(B127-E127)*(1-(H127/SetUp!$B$66/SetUp!$B$56)))</f>
        <v>0.22299757395044736</v>
      </c>
      <c r="O127" s="53">
        <f>K127*SetUp!$B$65</f>
        <v>1.4164181135541229</v>
      </c>
      <c r="P127" s="53">
        <f>MIN(SetUp!$B$54*L127^SetUp!$B$51,L127)</f>
        <v>3.1823769758101874</v>
      </c>
      <c r="Q127" s="53">
        <f t="shared" si="31"/>
        <v>152.26464695399076</v>
      </c>
      <c r="R127" s="53">
        <f>IF((H127+N127-O127)&gt;SetUp!$B$56,T126+H127+N127-O127-SetUp!$B$56,T126)</f>
        <v>0</v>
      </c>
      <c r="S127" s="53">
        <f>R127*SetUp!$B$65</f>
        <v>0</v>
      </c>
      <c r="T127" s="53">
        <f>IF((R127-S127)&lt;SetUp!$B$53,R127-S127,SetUp!$B$53)</f>
        <v>0</v>
      </c>
      <c r="U127" s="53">
        <f t="shared" si="32"/>
        <v>20.305287083396124</v>
      </c>
      <c r="V127" s="53">
        <f>(L127-P127)/1000*SetUp!$B$13*1000000/SetUp!$B$48</f>
        <v>55.847009776815462</v>
      </c>
      <c r="W127" s="53">
        <f t="shared" si="43"/>
        <v>-3.0198066269804258E-14</v>
      </c>
      <c r="X127" s="53">
        <f>MAX((SetUp!$B$56*(1-($H127/SetUp!$B$56)^2)*TANH(($B127-$D127)/SetUp!$B$56))/(1+$H127/SetUp!$B$56*TANH(($B127-$D127)/SetUp!$B$56)),0)</f>
        <v>0.22299757395044736</v>
      </c>
      <c r="AK127" s="61">
        <v>96</v>
      </c>
      <c r="AL127" s="62">
        <f t="shared" si="44"/>
        <v>49.914499999999997</v>
      </c>
      <c r="AM127" s="62">
        <f t="shared" si="45"/>
        <v>29.909263339407929</v>
      </c>
      <c r="AN127" s="63">
        <f t="shared" si="46"/>
        <v>-0.400790084255919</v>
      </c>
      <c r="AP127" s="60">
        <v>31172</v>
      </c>
      <c r="AQ127" s="51">
        <v>5</v>
      </c>
      <c r="AR127" s="51">
        <v>126</v>
      </c>
      <c r="AS127" s="62">
        <f t="shared" si="33"/>
        <v>40.856000000000002</v>
      </c>
      <c r="AT127" s="62">
        <f t="shared" si="34"/>
        <v>55.847009776815462</v>
      </c>
      <c r="AU127" s="51" t="str">
        <f>IF(OR($AP127&lt;SetUp!$B$97,$AP127&gt;SetUp!$B$98),"Não","Sim")</f>
        <v>Sim</v>
      </c>
      <c r="AV127" s="64">
        <f t="shared" si="35"/>
        <v>6.3918698359713177</v>
      </c>
      <c r="AW127" s="64">
        <f t="shared" si="36"/>
        <v>7.4730856931267331</v>
      </c>
      <c r="AX127" s="64">
        <f t="shared" si="37"/>
        <v>1.6112558448474836</v>
      </c>
      <c r="AY127" s="64">
        <f t="shared" si="38"/>
        <v>1.7469999245922789</v>
      </c>
      <c r="AZ127" s="64">
        <f t="shared" si="39"/>
        <v>14.99100977681546</v>
      </c>
      <c r="BA127" s="64">
        <f t="shared" si="40"/>
        <v>1.0812158571554153</v>
      </c>
      <c r="BB127" s="64">
        <f t="shared" si="41"/>
        <v>0.1357440797447953</v>
      </c>
    </row>
    <row r="128" spans="1:54" x14ac:dyDescent="0.3">
      <c r="A128" s="60">
        <v>31173</v>
      </c>
      <c r="B128" s="53">
        <v>7.4569999999999999</v>
      </c>
      <c r="C128" s="53">
        <v>26.98</v>
      </c>
      <c r="D128" s="53">
        <v>3.9409999999999998</v>
      </c>
      <c r="E128" s="53">
        <f t="shared" si="26"/>
        <v>3.9409999999999998</v>
      </c>
      <c r="F128" s="53">
        <f t="shared" si="27"/>
        <v>0</v>
      </c>
      <c r="G128" s="53">
        <f t="shared" si="28"/>
        <v>2.6174325339343536</v>
      </c>
      <c r="H128" s="53">
        <f>IF(Q127&gt;SetUp!$B$56,SetUp!$B$56,Q127)</f>
        <v>152.26464695399076</v>
      </c>
      <c r="I128" s="53">
        <f t="shared" si="42"/>
        <v>24.328122458132956</v>
      </c>
      <c r="J128" s="53">
        <f>MIN(F128,H128,(1-EXP(-SetUp!$B$52*H128/SetUp!$B$56))*F128)</f>
        <v>0</v>
      </c>
      <c r="K128" s="53">
        <f t="shared" si="29"/>
        <v>152.26464695399076</v>
      </c>
      <c r="L128" s="53">
        <f>IF(I128&lt;=0,0,MIN(SetUp!$B$50*I128^SetUp!$B$55,I128))</f>
        <v>4.3934510255307071</v>
      </c>
      <c r="M128" s="53">
        <f t="shared" si="30"/>
        <v>19.934671432602251</v>
      </c>
      <c r="N128" s="53">
        <f>IF(SetUp!$B$62=0,X128,(B128-E128)*(1-(H128/SetUp!$B$66/SetUp!$B$56)))</f>
        <v>0.89856746606564664</v>
      </c>
      <c r="O128" s="53">
        <f>K128*SetUp!$B$65</f>
        <v>1.4054028408024786</v>
      </c>
      <c r="P128" s="53">
        <f>MIN(SetUp!$B$54*L128^SetUp!$B$51,L128)</f>
        <v>3.0686384518063639</v>
      </c>
      <c r="Q128" s="53">
        <f t="shared" si="31"/>
        <v>151.75781157925394</v>
      </c>
      <c r="R128" s="53">
        <f>IF((H128+N128-O128)&gt;SetUp!$B$56,T127+H128+N128-O128-SetUp!$B$56,T127)</f>
        <v>0</v>
      </c>
      <c r="S128" s="53">
        <f>R128*SetUp!$B$65</f>
        <v>0</v>
      </c>
      <c r="T128" s="53">
        <f>IF((R128-S128)&lt;SetUp!$B$53,R128-S128,SetUp!$B$53)</f>
        <v>0</v>
      </c>
      <c r="U128" s="53">
        <f t="shared" si="32"/>
        <v>19.934671432602251</v>
      </c>
      <c r="V128" s="53">
        <f>(L128-P128)/1000*SetUp!$B$13*1000000/SetUp!$B$48</f>
        <v>53.913646751741695</v>
      </c>
      <c r="W128" s="53">
        <f t="shared" si="43"/>
        <v>0</v>
      </c>
      <c r="X128" s="53">
        <f>MAX((SetUp!$B$56*(1-($H128/SetUp!$B$56)^2)*TANH(($B128-$D128)/SetUp!$B$56))/(1+$H128/SetUp!$B$56*TANH(($B128-$D128)/SetUp!$B$56)),0)</f>
        <v>0.89856746606564664</v>
      </c>
      <c r="AK128" s="61">
        <v>97</v>
      </c>
      <c r="AL128" s="62">
        <f t="shared" si="44"/>
        <v>19.094999999999999</v>
      </c>
      <c r="AM128" s="62">
        <f t="shared" si="45"/>
        <v>26.453525286405895</v>
      </c>
      <c r="AN128" s="63">
        <f t="shared" si="46"/>
        <v>0.38536398462455601</v>
      </c>
      <c r="AP128" s="60">
        <v>31173</v>
      </c>
      <c r="AQ128" s="51">
        <v>5</v>
      </c>
      <c r="AR128" s="51">
        <v>127</v>
      </c>
      <c r="AS128" s="62">
        <f t="shared" si="33"/>
        <v>26.98</v>
      </c>
      <c r="AT128" s="62">
        <f t="shared" si="34"/>
        <v>53.913646751741695</v>
      </c>
      <c r="AU128" s="51" t="str">
        <f>IF(OR($AP128&lt;SetUp!$B$97,$AP128&gt;SetUp!$B$98),"Não","Sim")</f>
        <v>Sim</v>
      </c>
      <c r="AV128" s="64">
        <f t="shared" si="35"/>
        <v>5.1942275652882213</v>
      </c>
      <c r="AW128" s="64">
        <f t="shared" si="36"/>
        <v>7.342591283173924</v>
      </c>
      <c r="AX128" s="64">
        <f t="shared" si="37"/>
        <v>1.4310419453358854</v>
      </c>
      <c r="AY128" s="64">
        <f t="shared" si="38"/>
        <v>1.7316987087641529</v>
      </c>
      <c r="AZ128" s="64">
        <f t="shared" si="39"/>
        <v>26.933646751741694</v>
      </c>
      <c r="BA128" s="64">
        <f t="shared" si="40"/>
        <v>2.1483637178857027</v>
      </c>
      <c r="BB128" s="64">
        <f t="shared" si="41"/>
        <v>0.30065676342826753</v>
      </c>
    </row>
    <row r="129" spans="1:54" x14ac:dyDescent="0.3">
      <c r="A129" s="60">
        <v>31174</v>
      </c>
      <c r="B129" s="53">
        <v>0.438</v>
      </c>
      <c r="C129" s="53">
        <v>14.419</v>
      </c>
      <c r="D129" s="53">
        <v>3.9409999999999998</v>
      </c>
      <c r="E129" s="53">
        <f t="shared" si="26"/>
        <v>0.438</v>
      </c>
      <c r="F129" s="53">
        <f t="shared" si="27"/>
        <v>3.5029999999999997</v>
      </c>
      <c r="G129" s="53">
        <f t="shared" si="28"/>
        <v>0</v>
      </c>
      <c r="H129" s="53">
        <f>IF(Q128&gt;SetUp!$B$56,SetUp!$B$56,Q128)</f>
        <v>151.75781157925394</v>
      </c>
      <c r="I129" s="53">
        <f t="shared" si="42"/>
        <v>21.303069599081706</v>
      </c>
      <c r="J129" s="53">
        <f>MIN(F129,H129,(1-EXP(-SetUp!$B$52*H129/SetUp!$B$56))*F129)</f>
        <v>3.5023380151686303</v>
      </c>
      <c r="K129" s="53">
        <f t="shared" si="29"/>
        <v>148.25547356408532</v>
      </c>
      <c r="L129" s="53">
        <f>IF(I129&lt;=0,0,MIN(SetUp!$B$50*I129^SetUp!$B$55,I129))</f>
        <v>3.5212358221045004</v>
      </c>
      <c r="M129" s="53">
        <f t="shared" si="30"/>
        <v>17.781833776977205</v>
      </c>
      <c r="N129" s="53">
        <f>IF(SetUp!$B$62=0,X129,(B129-E129)*(1-(H129/SetUp!$B$66/SetUp!$B$56)))</f>
        <v>0</v>
      </c>
      <c r="O129" s="53">
        <f>K129*SetUp!$B$65</f>
        <v>1.3683981664794536</v>
      </c>
      <c r="P129" s="53">
        <f>MIN(SetUp!$B$54*L129^SetUp!$B$51,L129)</f>
        <v>2.4541496830349061</v>
      </c>
      <c r="Q129" s="53">
        <f t="shared" si="31"/>
        <v>146.88707539760586</v>
      </c>
      <c r="R129" s="53">
        <f>IF((H129+N129-O129)&gt;SetUp!$B$56,T128+H129+N129-O129-SetUp!$B$56,T128)</f>
        <v>0</v>
      </c>
      <c r="S129" s="53">
        <f>R129*SetUp!$B$65</f>
        <v>0</v>
      </c>
      <c r="T129" s="53">
        <f>IF((R129-S129)&lt;SetUp!$B$53,R129-S129,SetUp!$B$53)</f>
        <v>0</v>
      </c>
      <c r="U129" s="53">
        <f t="shared" si="32"/>
        <v>17.781833776977205</v>
      </c>
      <c r="V129" s="53">
        <f>(L129-P129)/1000*SetUp!$B$13*1000000/SetUp!$B$48</f>
        <v>43.425391860334599</v>
      </c>
      <c r="W129" s="53">
        <f t="shared" si="43"/>
        <v>4.4408920985006262E-15</v>
      </c>
      <c r="X129" s="53">
        <f>MAX((SetUp!$B$56*(1-($H129/SetUp!$B$56)^2)*TANH(($B129-$D129)/SetUp!$B$56))/(1+$H129/SetUp!$B$56*TANH(($B129-$D129)/SetUp!$B$56)),0)</f>
        <v>0</v>
      </c>
      <c r="AK129" s="61">
        <v>98</v>
      </c>
      <c r="AL129" s="62">
        <f t="shared" si="44"/>
        <v>12.95675</v>
      </c>
      <c r="AM129" s="62">
        <f t="shared" si="45"/>
        <v>23.345954879345697</v>
      </c>
      <c r="AN129" s="63">
        <f t="shared" si="46"/>
        <v>0.80183725697769104</v>
      </c>
      <c r="AP129" s="60">
        <v>31174</v>
      </c>
      <c r="AQ129" s="51">
        <v>5</v>
      </c>
      <c r="AR129" s="51">
        <v>128</v>
      </c>
      <c r="AS129" s="62">
        <f t="shared" si="33"/>
        <v>14.419</v>
      </c>
      <c r="AT129" s="62">
        <f t="shared" si="34"/>
        <v>43.425391860334599</v>
      </c>
      <c r="AU129" s="51" t="str">
        <f>IF(OR($AP129&lt;SetUp!$B$97,$AP129&gt;SetUp!$B$98),"Não","Sim")</f>
        <v>Sim</v>
      </c>
      <c r="AV129" s="64">
        <f t="shared" si="35"/>
        <v>3.7972358367633685</v>
      </c>
      <c r="AW129" s="64">
        <f t="shared" si="36"/>
        <v>6.5897945233773871</v>
      </c>
      <c r="AX129" s="64">
        <f t="shared" si="37"/>
        <v>1.1589351418299183</v>
      </c>
      <c r="AY129" s="64">
        <f t="shared" si="38"/>
        <v>1.6377437461061977</v>
      </c>
      <c r="AZ129" s="64">
        <f t="shared" si="39"/>
        <v>29.006391860334599</v>
      </c>
      <c r="BA129" s="64">
        <f t="shared" si="40"/>
        <v>2.7925586866140186</v>
      </c>
      <c r="BB129" s="64">
        <f t="shared" si="41"/>
        <v>0.47880860427627936</v>
      </c>
    </row>
    <row r="130" spans="1:54" x14ac:dyDescent="0.3">
      <c r="A130" s="60">
        <v>31175</v>
      </c>
      <c r="B130" s="53">
        <v>4.9800000000000004</v>
      </c>
      <c r="C130" s="53">
        <v>21.209</v>
      </c>
      <c r="D130" s="53">
        <v>3.9409999999999998</v>
      </c>
      <c r="E130" s="53">
        <f t="shared" si="26"/>
        <v>3.9409999999999998</v>
      </c>
      <c r="F130" s="53">
        <f t="shared" si="27"/>
        <v>0</v>
      </c>
      <c r="G130" s="53">
        <f t="shared" si="28"/>
        <v>0.71711545454599457</v>
      </c>
      <c r="H130" s="53">
        <f>IF(Q129&gt;SetUp!$B$56,SetUp!$B$56,Q129)</f>
        <v>146.88707539760586</v>
      </c>
      <c r="I130" s="53">
        <f t="shared" si="42"/>
        <v>19.854717081583239</v>
      </c>
      <c r="J130" s="53">
        <f>MIN(F130,H130,(1-EXP(-SetUp!$B$52*H130/SetUp!$B$56))*F130)</f>
        <v>0</v>
      </c>
      <c r="K130" s="53">
        <f t="shared" si="29"/>
        <v>146.88707539760586</v>
      </c>
      <c r="L130" s="53">
        <f>IF(I130&lt;=0,0,MIN(SetUp!$B$50*I130^SetUp!$B$55,I130))</f>
        <v>3.1313453849097672</v>
      </c>
      <c r="M130" s="53">
        <f t="shared" si="30"/>
        <v>16.723371696673471</v>
      </c>
      <c r="N130" s="53">
        <f>IF(SetUp!$B$62=0,X130,(B130-E130)*(1-(H130/SetUp!$B$66/SetUp!$B$56)))</f>
        <v>0.32188454545400608</v>
      </c>
      <c r="O130" s="53">
        <f>K130*SetUp!$B$65</f>
        <v>1.3557678500600403</v>
      </c>
      <c r="P130" s="53">
        <f>MIN(SetUp!$B$54*L130^SetUp!$B$51,L130)</f>
        <v>2.1799254562527337</v>
      </c>
      <c r="Q130" s="53">
        <f t="shared" si="31"/>
        <v>145.85319209299982</v>
      </c>
      <c r="R130" s="53">
        <f>IF((H130+N130-O130)&gt;SetUp!$B$56,T129+H130+N130-O130-SetUp!$B$56,T129)</f>
        <v>0</v>
      </c>
      <c r="S130" s="53">
        <f>R130*SetUp!$B$65</f>
        <v>0</v>
      </c>
      <c r="T130" s="53">
        <f>IF((R130-S130)&lt;SetUp!$B$53,R130-S130,SetUp!$B$53)</f>
        <v>0</v>
      </c>
      <c r="U130" s="53">
        <f t="shared" si="32"/>
        <v>16.723371696673471</v>
      </c>
      <c r="V130" s="53">
        <f>(L130-P130)/1000*SetUp!$B$13*1000000/SetUp!$B$48</f>
        <v>38.718320586271517</v>
      </c>
      <c r="W130" s="53">
        <f t="shared" si="43"/>
        <v>-6.6613381477509392E-15</v>
      </c>
      <c r="X130" s="53">
        <f>MAX((SetUp!$B$56*(1-($H130/SetUp!$B$56)^2)*TANH(($B130-$D130)/SetUp!$B$56))/(1+$H130/SetUp!$B$56*TANH(($B130-$D130)/SetUp!$B$56)),0)</f>
        <v>0.32188454545400608</v>
      </c>
      <c r="AK130" s="61">
        <v>99</v>
      </c>
      <c r="AL130" s="62">
        <f t="shared" si="44"/>
        <v>17.784000000000002</v>
      </c>
      <c r="AM130" s="62">
        <f t="shared" si="45"/>
        <v>29.651124624788363</v>
      </c>
      <c r="AN130" s="63">
        <f t="shared" si="46"/>
        <v>0.66729220787159016</v>
      </c>
      <c r="AP130" s="60">
        <v>31175</v>
      </c>
      <c r="AQ130" s="51">
        <v>5</v>
      </c>
      <c r="AR130" s="51">
        <v>129</v>
      </c>
      <c r="AS130" s="62">
        <f t="shared" si="33"/>
        <v>21.209</v>
      </c>
      <c r="AT130" s="62">
        <f t="shared" si="34"/>
        <v>38.718320586271517</v>
      </c>
      <c r="AU130" s="51" t="str">
        <f>IF(OR($AP130&lt;SetUp!$B$97,$AP130&gt;SetUp!$B$98),"Não","Sim")</f>
        <v>Sim</v>
      </c>
      <c r="AV130" s="64">
        <f t="shared" si="35"/>
        <v>4.6053230071299014</v>
      </c>
      <c r="AW130" s="64">
        <f t="shared" si="36"/>
        <v>6.2224047269742524</v>
      </c>
      <c r="AX130" s="64">
        <f t="shared" si="37"/>
        <v>1.3265201921035401</v>
      </c>
      <c r="AY130" s="64">
        <f t="shared" si="38"/>
        <v>1.5879165114480052</v>
      </c>
      <c r="AZ130" s="64">
        <f t="shared" si="39"/>
        <v>17.509320586271517</v>
      </c>
      <c r="BA130" s="64">
        <f t="shared" si="40"/>
        <v>1.617081719844351</v>
      </c>
      <c r="BB130" s="64">
        <f t="shared" si="41"/>
        <v>0.26139631934446506</v>
      </c>
    </row>
    <row r="131" spans="1:54" x14ac:dyDescent="0.3">
      <c r="A131" s="60">
        <v>31176</v>
      </c>
      <c r="B131" s="53">
        <v>5.8220000000000001</v>
      </c>
      <c r="C131" s="53">
        <v>51.77</v>
      </c>
      <c r="D131" s="53">
        <v>3.9409999999999998</v>
      </c>
      <c r="E131" s="53">
        <f t="shared" ref="E131:E194" si="47">IF(B131&gt;=D131,D131,B131)</f>
        <v>3.9409999999999998</v>
      </c>
      <c r="F131" s="53">
        <f t="shared" ref="F131:F194" si="48">D131-E131</f>
        <v>0</v>
      </c>
      <c r="G131" s="53">
        <f t="shared" ref="G131:G194" si="49">MAX(B131-D131-N131,0)</f>
        <v>1.2825083453055242</v>
      </c>
      <c r="H131" s="53">
        <f>IF(Q130&gt;SetUp!$B$56,SetUp!$B$56,Q130)</f>
        <v>145.85319209299982</v>
      </c>
      <c r="I131" s="53">
        <f t="shared" si="42"/>
        <v>19.352105148122973</v>
      </c>
      <c r="J131" s="53">
        <f>MIN(F131,H131,(1-EXP(-SetUp!$B$52*H131/SetUp!$B$56))*F131)</f>
        <v>0</v>
      </c>
      <c r="K131" s="53">
        <f t="shared" ref="K131:K194" si="50">MAX(H131-J131,0)</f>
        <v>145.85319209299982</v>
      </c>
      <c r="L131" s="53">
        <f>IF(I131&lt;=0,0,MIN(SetUp!$B$50*I131^SetUp!$B$55,I131))</f>
        <v>3.0003493546813416</v>
      </c>
      <c r="M131" s="53">
        <f t="shared" ref="M131:M194" si="51">MAX(I131-L131,0)</f>
        <v>16.351755793441633</v>
      </c>
      <c r="N131" s="53">
        <f>IF(SetUp!$B$62=0,X131,(B131-E131)*(1-(H131/SetUp!$B$66/SetUp!$B$56)))</f>
        <v>0.59849165469447618</v>
      </c>
      <c r="O131" s="53">
        <f>K131*SetUp!$B$65</f>
        <v>1.3462251061439781</v>
      </c>
      <c r="P131" s="53">
        <f>MIN(SetUp!$B$54*L131^SetUp!$B$51,L131)</f>
        <v>2.0878636820177525</v>
      </c>
      <c r="Q131" s="53">
        <f t="shared" ref="Q131:Q194" si="52">IF((K131+N131-O131)&lt;0,0,K131+N131-O131)</f>
        <v>145.10545864155031</v>
      </c>
      <c r="R131" s="53">
        <f>IF((H131+N131-O131)&gt;SetUp!$B$56,T130+H131+N131-O131-SetUp!$B$56,T130)</f>
        <v>0</v>
      </c>
      <c r="S131" s="53">
        <f>R131*SetUp!$B$65</f>
        <v>0</v>
      </c>
      <c r="T131" s="53">
        <f>IF((R131-S131)&lt;SetUp!$B$53,R131-S131,SetUp!$B$53)</f>
        <v>0</v>
      </c>
      <c r="U131" s="53">
        <f t="shared" ref="U131:U194" si="53">M131+R131-T131</f>
        <v>16.351755793441633</v>
      </c>
      <c r="V131" s="53">
        <f>(L131-P131)/1000*SetUp!$B$13*1000000/SetUp!$B$48</f>
        <v>37.133879310724559</v>
      </c>
      <c r="W131" s="53">
        <f t="shared" si="43"/>
        <v>4.8849813083506888E-15</v>
      </c>
      <c r="X131" s="53">
        <f>MAX((SetUp!$B$56*(1-($H131/SetUp!$B$56)^2)*TANH(($B131-$D131)/SetUp!$B$56))/(1+$H131/SetUp!$B$56*TANH(($B131-$D131)/SetUp!$B$56)),0)</f>
        <v>0.59849165469447618</v>
      </c>
      <c r="AK131" s="61">
        <v>100</v>
      </c>
      <c r="AL131" s="62">
        <f t="shared" si="44"/>
        <v>51.279249999999998</v>
      </c>
      <c r="AM131" s="62">
        <f t="shared" si="45"/>
        <v>41.455830859628726</v>
      </c>
      <c r="AN131" s="63">
        <f t="shared" si="46"/>
        <v>-0.19156713759213076</v>
      </c>
      <c r="AP131" s="60">
        <v>31176</v>
      </c>
      <c r="AQ131" s="51">
        <v>5</v>
      </c>
      <c r="AR131" s="51">
        <v>130</v>
      </c>
      <c r="AS131" s="62">
        <f t="shared" ref="AS131:AS194" si="54">VLOOKUP($AP131,$A:$C,3,FALSE)</f>
        <v>51.77</v>
      </c>
      <c r="AT131" s="62">
        <f t="shared" ref="AT131:AT194" si="55">VLOOKUP($AP131,$A:$V,22,FALSE)</f>
        <v>37.133879310724559</v>
      </c>
      <c r="AU131" s="51" t="str">
        <f>IF(OR($AP131&lt;SetUp!$B$97,$AP131&gt;SetUp!$B$98),"Não","Sim")</f>
        <v>Sim</v>
      </c>
      <c r="AV131" s="64">
        <f t="shared" ref="AV131:AV194" si="56">IFERROR(SQRT(AS131),0)</f>
        <v>7.1951372467799395</v>
      </c>
      <c r="AW131" s="64">
        <f t="shared" ref="AW131:AW194" si="57">IFERROR(SQRT(AT131),0)</f>
        <v>6.093757404978029</v>
      </c>
      <c r="AX131" s="64">
        <f t="shared" ref="AX131:AX194" si="58">IFERROR(LOG(AS131),0)</f>
        <v>1.7140781649818559</v>
      </c>
      <c r="AY131" s="64">
        <f t="shared" ref="AY131:AY194" si="59">IFERROR(LOG(AT131),0)</f>
        <v>1.5697703215729426</v>
      </c>
      <c r="AZ131" s="64">
        <f t="shared" ref="AZ131:AZ194" si="60">AT131-AS131</f>
        <v>-14.636120689275444</v>
      </c>
      <c r="BA131" s="64">
        <f t="shared" ref="BA131:BA194" si="61">AW131-AV131</f>
        <v>-1.1013798418019105</v>
      </c>
      <c r="BB131" s="64">
        <f t="shared" ref="BB131:BB194" si="62">AY131-AX131</f>
        <v>-0.14430784340891334</v>
      </c>
    </row>
    <row r="132" spans="1:54" x14ac:dyDescent="0.3">
      <c r="A132" s="60">
        <v>31177</v>
      </c>
      <c r="B132" s="53">
        <v>2.4950000000000001</v>
      </c>
      <c r="C132" s="53">
        <v>22.771999999999998</v>
      </c>
      <c r="D132" s="53">
        <v>3.9409999999999998</v>
      </c>
      <c r="E132" s="53">
        <f t="shared" si="47"/>
        <v>2.4950000000000001</v>
      </c>
      <c r="F132" s="53">
        <f t="shared" si="48"/>
        <v>1.4459999999999997</v>
      </c>
      <c r="G132" s="53">
        <f t="shared" si="49"/>
        <v>0</v>
      </c>
      <c r="H132" s="53">
        <f>IF(Q131&gt;SetUp!$B$56,SetUp!$B$56,Q131)</f>
        <v>145.10545864155031</v>
      </c>
      <c r="I132" s="53">
        <f t="shared" ref="I132:I195" si="63">U131+G132+O132</f>
        <v>17.67773641052279</v>
      </c>
      <c r="J132" s="53">
        <f>MIN(F132,H132,(1-EXP(-SetUp!$B$52*H132/SetUp!$B$56))*F132)</f>
        <v>1.4456020751489977</v>
      </c>
      <c r="K132" s="53">
        <f t="shared" si="50"/>
        <v>143.65985656640132</v>
      </c>
      <c r="L132" s="53">
        <f>IF(I132&lt;=0,0,MIN(SetUp!$B$50*I132^SetUp!$B$55,I132))</f>
        <v>2.5802941879410719</v>
      </c>
      <c r="M132" s="53">
        <f t="shared" si="51"/>
        <v>15.097442222581719</v>
      </c>
      <c r="N132" s="53">
        <f>IF(SetUp!$B$62=0,X132,(B132-E132)*(1-(H132/SetUp!$B$66/SetUp!$B$56)))</f>
        <v>0</v>
      </c>
      <c r="O132" s="53">
        <f>K132*SetUp!$B$65</f>
        <v>1.3259806170811559</v>
      </c>
      <c r="P132" s="53">
        <f>MIN(SetUp!$B$54*L132^SetUp!$B$51,L132)</f>
        <v>1.7929285725428155</v>
      </c>
      <c r="Q132" s="53">
        <f t="shared" si="52"/>
        <v>142.33387594932017</v>
      </c>
      <c r="R132" s="53">
        <f>IF((H132+N132-O132)&gt;SetUp!$B$56,T131+H132+N132-O132-SetUp!$B$56,T131)</f>
        <v>0</v>
      </c>
      <c r="S132" s="53">
        <f>R132*SetUp!$B$65</f>
        <v>0</v>
      </c>
      <c r="T132" s="53">
        <f>IF((R132-S132)&lt;SetUp!$B$53,R132-S132,SetUp!$B$53)</f>
        <v>0</v>
      </c>
      <c r="U132" s="53">
        <f t="shared" si="53"/>
        <v>15.097442222581719</v>
      </c>
      <c r="V132" s="53">
        <f>(L132-P132)/1000*SetUp!$B$13*1000000/SetUp!$B$48</f>
        <v>32.042080891271738</v>
      </c>
      <c r="W132" s="53">
        <f t="shared" ref="W132:W195" si="64">Q132+U132+T132-H132-U131-T131-B132+E132+J132+L132</f>
        <v>1.5543122344752192E-14</v>
      </c>
      <c r="X132" s="53">
        <f>MAX((SetUp!$B$56*(1-($H132/SetUp!$B$56)^2)*TANH(($B132-$D132)/SetUp!$B$56))/(1+$H132/SetUp!$B$56*TANH(($B132-$D132)/SetUp!$B$56)),0)</f>
        <v>0</v>
      </c>
      <c r="AK132" s="61">
        <v>101</v>
      </c>
      <c r="AL132" s="62">
        <f t="shared" si="44"/>
        <v>50.558</v>
      </c>
      <c r="AM132" s="62">
        <f t="shared" si="45"/>
        <v>79.917970797810767</v>
      </c>
      <c r="AN132" s="63">
        <f t="shared" si="46"/>
        <v>0.58071859642016632</v>
      </c>
      <c r="AP132" s="60">
        <v>31177</v>
      </c>
      <c r="AQ132" s="51">
        <v>5</v>
      </c>
      <c r="AR132" s="51">
        <v>131</v>
      </c>
      <c r="AS132" s="62">
        <f t="shared" si="54"/>
        <v>22.771999999999998</v>
      </c>
      <c r="AT132" s="62">
        <f t="shared" si="55"/>
        <v>32.042080891271738</v>
      </c>
      <c r="AU132" s="51" t="str">
        <f>IF(OR($AP132&lt;SetUp!$B$97,$AP132&gt;SetUp!$B$98),"Não","Sim")</f>
        <v>Sim</v>
      </c>
      <c r="AV132" s="64">
        <f t="shared" si="56"/>
        <v>4.7720016764456403</v>
      </c>
      <c r="AW132" s="64">
        <f t="shared" si="57"/>
        <v>5.6605724879442834</v>
      </c>
      <c r="AX132" s="64">
        <f t="shared" si="58"/>
        <v>1.3574011751395099</v>
      </c>
      <c r="AY132" s="64">
        <f t="shared" si="59"/>
        <v>1.5057207124762213</v>
      </c>
      <c r="AZ132" s="64">
        <f t="shared" si="60"/>
        <v>9.2700808912717392</v>
      </c>
      <c r="BA132" s="64">
        <f t="shared" si="61"/>
        <v>0.88857081149864303</v>
      </c>
      <c r="BB132" s="64">
        <f t="shared" si="62"/>
        <v>0.14831953733671144</v>
      </c>
    </row>
    <row r="133" spans="1:54" x14ac:dyDescent="0.3">
      <c r="A133" s="60">
        <v>31178</v>
      </c>
      <c r="B133" s="53">
        <v>5.1999999999999998E-2</v>
      </c>
      <c r="C133" s="53">
        <v>20.117999999999999</v>
      </c>
      <c r="D133" s="53">
        <v>3.9409999999999998</v>
      </c>
      <c r="E133" s="53">
        <f t="shared" si="47"/>
        <v>5.1999999999999998E-2</v>
      </c>
      <c r="F133" s="53">
        <f t="shared" si="48"/>
        <v>3.8889999999999998</v>
      </c>
      <c r="G133" s="53">
        <f t="shared" si="49"/>
        <v>0</v>
      </c>
      <c r="H133" s="53">
        <f>IF(Q132&gt;SetUp!$B$56,SetUp!$B$56,Q132)</f>
        <v>142.33387594932017</v>
      </c>
      <c r="I133" s="53">
        <f t="shared" si="63"/>
        <v>16.375300115981034</v>
      </c>
      <c r="J133" s="53">
        <f>MIN(F133,H133,(1-EXP(-SetUp!$B$52*H133/SetUp!$B$56))*F133)</f>
        <v>3.8877483716092565</v>
      </c>
      <c r="K133" s="53">
        <f t="shared" si="50"/>
        <v>138.44612757771091</v>
      </c>
      <c r="L133" s="53">
        <f>IF(I133&lt;=0,0,MIN(SetUp!$B$50*I133^SetUp!$B$55,I133))</f>
        <v>2.2712951905121708</v>
      </c>
      <c r="M133" s="53">
        <f t="shared" si="51"/>
        <v>14.104004925468864</v>
      </c>
      <c r="N133" s="53">
        <f>IF(SetUp!$B$62=0,X133,(B133-E133)*(1-(H133/SetUp!$B$66/SetUp!$B$56)))</f>
        <v>0</v>
      </c>
      <c r="O133" s="53">
        <f>K133*SetUp!$B$65</f>
        <v>1.2778578933993163</v>
      </c>
      <c r="P133" s="53">
        <f>MIN(SetUp!$B$54*L133^SetUp!$B$51,L133)</f>
        <v>1.5762642089194079</v>
      </c>
      <c r="Q133" s="53">
        <f t="shared" si="52"/>
        <v>137.16826968431158</v>
      </c>
      <c r="R133" s="53">
        <f>IF((H133+N133-O133)&gt;SetUp!$B$56,T132+H133+N133-O133-SetUp!$B$56,T132)</f>
        <v>0</v>
      </c>
      <c r="S133" s="53">
        <f>R133*SetUp!$B$65</f>
        <v>0</v>
      </c>
      <c r="T133" s="53">
        <f>IF((R133-S133)&lt;SetUp!$B$53,R133-S133,SetUp!$B$53)</f>
        <v>0</v>
      </c>
      <c r="U133" s="53">
        <f t="shared" si="53"/>
        <v>14.104004925468864</v>
      </c>
      <c r="V133" s="53">
        <f>(L133-P133)/1000*SetUp!$B$13*1000000/SetUp!$B$48</f>
        <v>28.284495155240972</v>
      </c>
      <c r="W133" s="53">
        <f t="shared" si="64"/>
        <v>-1.2434497875801753E-14</v>
      </c>
      <c r="X133" s="53">
        <f>MAX((SetUp!$B$56*(1-($H133/SetUp!$B$56)^2)*TANH(($B133-$D133)/SetUp!$B$56))/(1+$H133/SetUp!$B$56*TANH(($B133-$D133)/SetUp!$B$56)),0)</f>
        <v>0</v>
      </c>
      <c r="AK133" s="61">
        <v>102</v>
      </c>
      <c r="AL133" s="62">
        <f t="shared" si="44"/>
        <v>66.679249999999996</v>
      </c>
      <c r="AM133" s="62">
        <f t="shared" si="45"/>
        <v>75.035242333757267</v>
      </c>
      <c r="AN133" s="63">
        <f t="shared" si="46"/>
        <v>0.12531623156765068</v>
      </c>
      <c r="AP133" s="60">
        <v>31178</v>
      </c>
      <c r="AQ133" s="51">
        <v>5</v>
      </c>
      <c r="AR133" s="51">
        <v>132</v>
      </c>
      <c r="AS133" s="62">
        <f t="shared" si="54"/>
        <v>20.117999999999999</v>
      </c>
      <c r="AT133" s="62">
        <f t="shared" si="55"/>
        <v>28.284495155240972</v>
      </c>
      <c r="AU133" s="51" t="str">
        <f>IF(OR($AP133&lt;SetUp!$B$97,$AP133&gt;SetUp!$B$98),"Não","Sim")</f>
        <v>Sim</v>
      </c>
      <c r="AV133" s="64">
        <f t="shared" si="56"/>
        <v>4.485309353879618</v>
      </c>
      <c r="AW133" s="64">
        <f t="shared" si="57"/>
        <v>5.3183169476104908</v>
      </c>
      <c r="AX133" s="64">
        <f t="shared" si="58"/>
        <v>1.3035848038124636</v>
      </c>
      <c r="AY133" s="64">
        <f t="shared" si="59"/>
        <v>1.4515484315031653</v>
      </c>
      <c r="AZ133" s="64">
        <f t="shared" si="60"/>
        <v>8.1664951552409732</v>
      </c>
      <c r="BA133" s="64">
        <f t="shared" si="61"/>
        <v>0.83300759373087274</v>
      </c>
      <c r="BB133" s="64">
        <f t="shared" si="62"/>
        <v>0.1479636276907017</v>
      </c>
    </row>
    <row r="134" spans="1:54" x14ac:dyDescent="0.3">
      <c r="A134" s="60">
        <v>31179</v>
      </c>
      <c r="B134" s="53">
        <v>0.69699999999999995</v>
      </c>
      <c r="C134" s="53">
        <v>16.774000000000001</v>
      </c>
      <c r="D134" s="53">
        <v>3.9409999999999998</v>
      </c>
      <c r="E134" s="53">
        <f t="shared" si="47"/>
        <v>0.69699999999999995</v>
      </c>
      <c r="F134" s="53">
        <f t="shared" si="48"/>
        <v>3.2439999999999998</v>
      </c>
      <c r="G134" s="53">
        <f t="shared" si="49"/>
        <v>0</v>
      </c>
      <c r="H134" s="53">
        <f>IF(Q133&gt;SetUp!$B$56,SetUp!$B$56,Q133)</f>
        <v>137.16826968431158</v>
      </c>
      <c r="I134" s="53">
        <f t="shared" si="63"/>
        <v>15.340138968326089</v>
      </c>
      <c r="J134" s="53">
        <f>MIN(F134,H134,(1-EXP(-SetUp!$B$52*H134/SetUp!$B$56))*F134)</f>
        <v>3.2426021397716953</v>
      </c>
      <c r="K134" s="53">
        <f t="shared" si="50"/>
        <v>133.92566754453989</v>
      </c>
      <c r="L134" s="53">
        <f>IF(I134&lt;=0,0,MIN(SetUp!$B$50*I134^SetUp!$B$55,I134))</f>
        <v>2.0370747120471919</v>
      </c>
      <c r="M134" s="53">
        <f t="shared" si="51"/>
        <v>13.303064256278898</v>
      </c>
      <c r="N134" s="53">
        <f>IF(SetUp!$B$62=0,X134,(B134-E134)*(1-(H134/SetUp!$B$66/SetUp!$B$56)))</f>
        <v>0</v>
      </c>
      <c r="O134" s="53">
        <f>K134*SetUp!$B$65</f>
        <v>1.2361340428572252</v>
      </c>
      <c r="P134" s="53">
        <f>MIN(SetUp!$B$54*L134^SetUp!$B$51,L134)</f>
        <v>1.4122222738208039</v>
      </c>
      <c r="Q134" s="53">
        <f t="shared" si="52"/>
        <v>132.68953350168266</v>
      </c>
      <c r="R134" s="53">
        <f>IF((H134+N134-O134)&gt;SetUp!$B$56,T133+H134+N134-O134-SetUp!$B$56,T133)</f>
        <v>0</v>
      </c>
      <c r="S134" s="53">
        <f>R134*SetUp!$B$65</f>
        <v>0</v>
      </c>
      <c r="T134" s="53">
        <f>IF((R134-S134)&lt;SetUp!$B$53,R134-S134,SetUp!$B$53)</f>
        <v>0</v>
      </c>
      <c r="U134" s="53">
        <f t="shared" si="53"/>
        <v>13.303064256278898</v>
      </c>
      <c r="V134" s="53">
        <f>(L134-P134)/1000*SetUp!$B$13*1000000/SetUp!$B$48</f>
        <v>25.428558193554363</v>
      </c>
      <c r="W134" s="53">
        <f t="shared" si="64"/>
        <v>0</v>
      </c>
      <c r="X134" s="53">
        <f>MAX((SetUp!$B$56*(1-($H134/SetUp!$B$56)^2)*TANH(($B134-$D134)/SetUp!$B$56))/(1+$H134/SetUp!$B$56*TANH(($B134-$D134)/SetUp!$B$56)),0)</f>
        <v>0</v>
      </c>
      <c r="AK134" s="61">
        <v>103</v>
      </c>
      <c r="AL134" s="62">
        <f t="shared" si="44"/>
        <v>71.756500000000003</v>
      </c>
      <c r="AM134" s="62">
        <f t="shared" si="45"/>
        <v>89.544705672895731</v>
      </c>
      <c r="AN134" s="63">
        <f t="shared" si="46"/>
        <v>0.24789678527932282</v>
      </c>
      <c r="AP134" s="60">
        <v>31179</v>
      </c>
      <c r="AQ134" s="51">
        <v>5</v>
      </c>
      <c r="AR134" s="51">
        <v>133</v>
      </c>
      <c r="AS134" s="62">
        <f t="shared" si="54"/>
        <v>16.774000000000001</v>
      </c>
      <c r="AT134" s="62">
        <f t="shared" si="55"/>
        <v>25.428558193554363</v>
      </c>
      <c r="AU134" s="51" t="str">
        <f>IF(OR($AP134&lt;SetUp!$B$97,$AP134&gt;SetUp!$B$98),"Não","Sim")</f>
        <v>Sim</v>
      </c>
      <c r="AV134" s="64">
        <f t="shared" si="56"/>
        <v>4.0956074030600149</v>
      </c>
      <c r="AW134" s="64">
        <f t="shared" si="57"/>
        <v>5.0426737147622749</v>
      </c>
      <c r="AX134" s="64">
        <f t="shared" si="58"/>
        <v>1.2246366386814402</v>
      </c>
      <c r="AY134" s="64">
        <f t="shared" si="59"/>
        <v>1.4053217362537684</v>
      </c>
      <c r="AZ134" s="64">
        <f t="shared" si="60"/>
        <v>8.6545581935543616</v>
      </c>
      <c r="BA134" s="64">
        <f t="shared" si="61"/>
        <v>0.94706631170225997</v>
      </c>
      <c r="BB134" s="64">
        <f t="shared" si="62"/>
        <v>0.1806850975723282</v>
      </c>
    </row>
    <row r="135" spans="1:54" x14ac:dyDescent="0.3">
      <c r="A135" s="60">
        <v>31180</v>
      </c>
      <c r="B135" s="53">
        <v>0.71799999999999997</v>
      </c>
      <c r="C135" s="53">
        <v>15.189</v>
      </c>
      <c r="D135" s="53">
        <v>3.9409999999999998</v>
      </c>
      <c r="E135" s="53">
        <f t="shared" si="47"/>
        <v>0.71799999999999997</v>
      </c>
      <c r="F135" s="53">
        <f t="shared" si="48"/>
        <v>3.2229999999999999</v>
      </c>
      <c r="G135" s="53">
        <f t="shared" si="49"/>
        <v>0</v>
      </c>
      <c r="H135" s="53">
        <f>IF(Q134&gt;SetUp!$B$56,SetUp!$B$56,Q134)</f>
        <v>132.68953350168266</v>
      </c>
      <c r="I135" s="53">
        <f t="shared" si="63"/>
        <v>14.498056997164504</v>
      </c>
      <c r="J135" s="53">
        <f>MIN(F135,H135,(1-EXP(-SetUp!$B$52*H135/SetUp!$B$56))*F135)</f>
        <v>3.2212113089986696</v>
      </c>
      <c r="K135" s="53">
        <f t="shared" si="50"/>
        <v>129.46832219268398</v>
      </c>
      <c r="L135" s="53">
        <f>IF(I135&lt;=0,0,MIN(SetUp!$B$50*I135^SetUp!$B$55,I135))</f>
        <v>1.8541340901217429</v>
      </c>
      <c r="M135" s="53">
        <f t="shared" si="51"/>
        <v>12.643922907042761</v>
      </c>
      <c r="N135" s="53">
        <f>IF(SetUp!$B$62=0,X135,(B135-E135)*(1-(H135/SetUp!$B$66/SetUp!$B$56)))</f>
        <v>0</v>
      </c>
      <c r="O135" s="53">
        <f>K135*SetUp!$B$65</f>
        <v>1.1949927408856065</v>
      </c>
      <c r="P135" s="53">
        <f>MIN(SetUp!$B$54*L135^SetUp!$B$51,L135)</f>
        <v>1.2842220049206214</v>
      </c>
      <c r="Q135" s="53">
        <f t="shared" si="52"/>
        <v>128.27332945179839</v>
      </c>
      <c r="R135" s="53">
        <f>IF((H135+N135-O135)&gt;SetUp!$B$56,T134+H135+N135-O135-SetUp!$B$56,T134)</f>
        <v>0</v>
      </c>
      <c r="S135" s="53">
        <f>R135*SetUp!$B$65</f>
        <v>0</v>
      </c>
      <c r="T135" s="53">
        <f>IF((R135-S135)&lt;SetUp!$B$53,R135-S135,SetUp!$B$53)</f>
        <v>0</v>
      </c>
      <c r="U135" s="53">
        <f t="shared" si="53"/>
        <v>12.643922907042761</v>
      </c>
      <c r="V135" s="53">
        <f>(L135-P135)/1000*SetUp!$B$13*1000000/SetUp!$B$48</f>
        <v>23.19274397789269</v>
      </c>
      <c r="W135" s="53">
        <f t="shared" si="64"/>
        <v>7.7715611723760958E-15</v>
      </c>
      <c r="X135" s="53">
        <f>MAX((SetUp!$B$56*(1-($H135/SetUp!$B$56)^2)*TANH(($B135-$D135)/SetUp!$B$56))/(1+$H135/SetUp!$B$56*TANH(($B135-$D135)/SetUp!$B$56)),0)</f>
        <v>0</v>
      </c>
      <c r="AK135" s="61">
        <v>104</v>
      </c>
      <c r="AL135" s="62">
        <f t="shared" si="44"/>
        <v>73.497500000000002</v>
      </c>
      <c r="AM135" s="62">
        <f t="shared" si="45"/>
        <v>57.710800320100333</v>
      </c>
      <c r="AN135" s="63">
        <f t="shared" si="46"/>
        <v>-0.21479233552025129</v>
      </c>
      <c r="AP135" s="60">
        <v>31180</v>
      </c>
      <c r="AQ135" s="51">
        <v>5</v>
      </c>
      <c r="AR135" s="51">
        <v>134</v>
      </c>
      <c r="AS135" s="62">
        <f t="shared" si="54"/>
        <v>15.189</v>
      </c>
      <c r="AT135" s="62">
        <f t="shared" si="55"/>
        <v>23.19274397789269</v>
      </c>
      <c r="AU135" s="51" t="str">
        <f>IF(OR($AP135&lt;SetUp!$B$97,$AP135&gt;SetUp!$B$98),"Não","Sim")</f>
        <v>Sim</v>
      </c>
      <c r="AV135" s="64">
        <f t="shared" si="56"/>
        <v>3.8973067623680842</v>
      </c>
      <c r="AW135" s="64">
        <f t="shared" si="57"/>
        <v>4.8158845478159762</v>
      </c>
      <c r="AX135" s="64">
        <f t="shared" si="58"/>
        <v>1.1815291821065035</v>
      </c>
      <c r="AY135" s="64">
        <f t="shared" si="59"/>
        <v>1.3653521338884684</v>
      </c>
      <c r="AZ135" s="64">
        <f t="shared" si="60"/>
        <v>8.0037439778926895</v>
      </c>
      <c r="BA135" s="64">
        <f t="shared" si="61"/>
        <v>0.91857778544789204</v>
      </c>
      <c r="BB135" s="64">
        <f t="shared" si="62"/>
        <v>0.18382295178196495</v>
      </c>
    </row>
    <row r="136" spans="1:54" x14ac:dyDescent="0.3">
      <c r="A136" s="60">
        <v>31181</v>
      </c>
      <c r="B136" s="53">
        <v>0.433</v>
      </c>
      <c r="C136" s="53">
        <v>13.292</v>
      </c>
      <c r="D136" s="53">
        <v>3.9409999999999998</v>
      </c>
      <c r="E136" s="53">
        <f t="shared" si="47"/>
        <v>0.433</v>
      </c>
      <c r="F136" s="53">
        <f t="shared" si="48"/>
        <v>3.508</v>
      </c>
      <c r="G136" s="53">
        <f t="shared" si="49"/>
        <v>0</v>
      </c>
      <c r="H136" s="53">
        <f>IF(Q135&gt;SetUp!$B$56,SetUp!$B$56,Q135)</f>
        <v>128.27332945179839</v>
      </c>
      <c r="I136" s="53">
        <f t="shared" si="63"/>
        <v>13.795530082165209</v>
      </c>
      <c r="J136" s="53">
        <f>MIN(F136,H136,(1-EXP(-SetUp!$B$52*H136/SetUp!$B$56))*F136)</f>
        <v>3.5055014249396819</v>
      </c>
      <c r="K136" s="53">
        <f t="shared" si="50"/>
        <v>124.76782802685871</v>
      </c>
      <c r="L136" s="53">
        <f>IF(I136&lt;=0,0,MIN(SetUp!$B$50*I136^SetUp!$B$55,I136))</f>
        <v>1.7068241870398668</v>
      </c>
      <c r="M136" s="53">
        <f t="shared" si="51"/>
        <v>12.088705895125342</v>
      </c>
      <c r="N136" s="53">
        <f>IF(SetUp!$B$62=0,X136,(B136-E136)*(1-(H136/SetUp!$B$66/SetUp!$B$56)))</f>
        <v>0</v>
      </c>
      <c r="O136" s="53">
        <f>K136*SetUp!$B$65</f>
        <v>1.151607175122449</v>
      </c>
      <c r="P136" s="53">
        <f>MIN(SetUp!$B$54*L136^SetUp!$B$51,L136)</f>
        <v>1.1812406240948918</v>
      </c>
      <c r="Q136" s="53">
        <f t="shared" si="52"/>
        <v>123.61622085173626</v>
      </c>
      <c r="R136" s="53">
        <f>IF((H136+N136-O136)&gt;SetUp!$B$56,T135+H136+N136-O136-SetUp!$B$56,T135)</f>
        <v>0</v>
      </c>
      <c r="S136" s="53">
        <f>R136*SetUp!$B$65</f>
        <v>0</v>
      </c>
      <c r="T136" s="53">
        <f>IF((R136-S136)&lt;SetUp!$B$53,R136-S136,SetUp!$B$53)</f>
        <v>0</v>
      </c>
      <c r="U136" s="53">
        <f t="shared" si="53"/>
        <v>12.088705895125342</v>
      </c>
      <c r="V136" s="53">
        <f>(L136-P136)/1000*SetUp!$B$13*1000000/SetUp!$B$48</f>
        <v>21.38878141190796</v>
      </c>
      <c r="W136" s="53">
        <f t="shared" si="64"/>
        <v>-1.3322676295501878E-14</v>
      </c>
      <c r="X136" s="53">
        <f>MAX((SetUp!$B$56*(1-($H136/SetUp!$B$56)^2)*TANH(($B136-$D136)/SetUp!$B$56))/(1+$H136/SetUp!$B$56*TANH(($B136-$D136)/SetUp!$B$56)),0)</f>
        <v>0</v>
      </c>
      <c r="AK136" s="61">
        <v>105</v>
      </c>
      <c r="AL136" s="62">
        <f t="shared" si="44"/>
        <v>70.457000000000008</v>
      </c>
      <c r="AM136" s="62">
        <f t="shared" si="45"/>
        <v>64.249977887126789</v>
      </c>
      <c r="AN136" s="63">
        <f t="shared" si="46"/>
        <v>-8.8096599526991184E-2</v>
      </c>
      <c r="AP136" s="60">
        <v>31181</v>
      </c>
      <c r="AQ136" s="51">
        <v>5</v>
      </c>
      <c r="AR136" s="51">
        <v>135</v>
      </c>
      <c r="AS136" s="62">
        <f t="shared" si="54"/>
        <v>13.292</v>
      </c>
      <c r="AT136" s="62">
        <f t="shared" si="55"/>
        <v>21.38878141190796</v>
      </c>
      <c r="AU136" s="51" t="str">
        <f>IF(OR($AP136&lt;SetUp!$B$97,$AP136&gt;SetUp!$B$98),"Não","Sim")</f>
        <v>Sim</v>
      </c>
      <c r="AV136" s="64">
        <f t="shared" si="56"/>
        <v>3.6458195237833699</v>
      </c>
      <c r="AW136" s="64">
        <f t="shared" si="57"/>
        <v>4.6248006888846529</v>
      </c>
      <c r="AX136" s="64">
        <f t="shared" si="58"/>
        <v>1.1235903326066734</v>
      </c>
      <c r="AY136" s="64">
        <f t="shared" si="59"/>
        <v>1.3301860421143208</v>
      </c>
      <c r="AZ136" s="64">
        <f t="shared" si="60"/>
        <v>8.0967814119079602</v>
      </c>
      <c r="BA136" s="64">
        <f t="shared" si="61"/>
        <v>0.97898116510128297</v>
      </c>
      <c r="BB136" s="64">
        <f t="shared" si="62"/>
        <v>0.20659570950764738</v>
      </c>
    </row>
    <row r="137" spans="1:54" x14ac:dyDescent="0.3">
      <c r="A137" s="60">
        <v>31182</v>
      </c>
      <c r="B137" s="53">
        <v>0.437</v>
      </c>
      <c r="C137" s="53">
        <v>12.56</v>
      </c>
      <c r="D137" s="53">
        <v>3.9409999999999998</v>
      </c>
      <c r="E137" s="53">
        <f t="shared" si="47"/>
        <v>0.437</v>
      </c>
      <c r="F137" s="53">
        <f t="shared" si="48"/>
        <v>3.504</v>
      </c>
      <c r="G137" s="53">
        <f t="shared" si="49"/>
        <v>0</v>
      </c>
      <c r="H137" s="53">
        <f>IF(Q136&gt;SetUp!$B$56,SetUp!$B$56,Q136)</f>
        <v>123.61622085173626</v>
      </c>
      <c r="I137" s="53">
        <f t="shared" si="63"/>
        <v>13.197371780117608</v>
      </c>
      <c r="J137" s="53">
        <f>MIN(F137,H137,(1-EXP(-SetUp!$B$52*H137/SetUp!$B$56))*F137)</f>
        <v>3.50075312442533</v>
      </c>
      <c r="K137" s="53">
        <f t="shared" si="50"/>
        <v>120.11546772731093</v>
      </c>
      <c r="L137" s="53">
        <f>IF(I137&lt;=0,0,MIN(SetUp!$B$50*I137^SetUp!$B$55,I137))</f>
        <v>1.5852723557980617</v>
      </c>
      <c r="M137" s="53">
        <f t="shared" si="51"/>
        <v>11.612099424319547</v>
      </c>
      <c r="N137" s="53">
        <f>IF(SetUp!$B$62=0,X137,(B137-E137)*(1-(H137/SetUp!$B$66/SetUp!$B$56)))</f>
        <v>0</v>
      </c>
      <c r="O137" s="53">
        <f>K137*SetUp!$B$65</f>
        <v>1.1086658849922666</v>
      </c>
      <c r="P137" s="53">
        <f>MIN(SetUp!$B$54*L137^SetUp!$B$51,L137)</f>
        <v>1.0963309469555824</v>
      </c>
      <c r="Q137" s="53">
        <f t="shared" si="52"/>
        <v>119.00680184231867</v>
      </c>
      <c r="R137" s="53">
        <f>IF((H137+N137-O137)&gt;SetUp!$B$56,T136+H137+N137-O137-SetUp!$B$56,T136)</f>
        <v>0</v>
      </c>
      <c r="S137" s="53">
        <f>R137*SetUp!$B$65</f>
        <v>0</v>
      </c>
      <c r="T137" s="53">
        <f>IF((R137-S137)&lt;SetUp!$B$53,R137-S137,SetUp!$B$53)</f>
        <v>0</v>
      </c>
      <c r="U137" s="53">
        <f t="shared" si="53"/>
        <v>11.612099424319547</v>
      </c>
      <c r="V137" s="53">
        <f>(L137-P137)/1000*SetUp!$B$13*1000000/SetUp!$B$48</f>
        <v>19.897617913246993</v>
      </c>
      <c r="W137" s="53">
        <f t="shared" si="64"/>
        <v>-4.6629367034256575E-15</v>
      </c>
      <c r="X137" s="53">
        <f>MAX((SetUp!$B$56*(1-($H137/SetUp!$B$56)^2)*TANH(($B137-$D137)/SetUp!$B$56))/(1+$H137/SetUp!$B$56*TANH(($B137-$D137)/SetUp!$B$56)),0)</f>
        <v>0</v>
      </c>
      <c r="AK137" s="61">
        <v>106</v>
      </c>
      <c r="AL137" s="62">
        <f t="shared" si="44"/>
        <v>43.597250000000003</v>
      </c>
      <c r="AM137" s="62">
        <f t="shared" si="45"/>
        <v>40.131543683421221</v>
      </c>
      <c r="AN137" s="63">
        <f t="shared" si="46"/>
        <v>-7.9493690922679328E-2</v>
      </c>
      <c r="AP137" s="60">
        <v>31182</v>
      </c>
      <c r="AQ137" s="51">
        <v>5</v>
      </c>
      <c r="AR137" s="51">
        <v>136</v>
      </c>
      <c r="AS137" s="62">
        <f t="shared" si="54"/>
        <v>12.56</v>
      </c>
      <c r="AT137" s="62">
        <f t="shared" si="55"/>
        <v>19.897617913246993</v>
      </c>
      <c r="AU137" s="51" t="str">
        <f>IF(OR($AP137&lt;SetUp!$B$97,$AP137&gt;SetUp!$B$98),"Não","Sim")</f>
        <v>Sim</v>
      </c>
      <c r="AV137" s="64">
        <f t="shared" si="56"/>
        <v>3.54400902933387</v>
      </c>
      <c r="AW137" s="64">
        <f t="shared" si="57"/>
        <v>4.4606746029324977</v>
      </c>
      <c r="AX137" s="64">
        <f t="shared" si="58"/>
        <v>1.0989896394011773</v>
      </c>
      <c r="AY137" s="64">
        <f t="shared" si="59"/>
        <v>1.2988010870099522</v>
      </c>
      <c r="AZ137" s="64">
        <f t="shared" si="60"/>
        <v>7.3376179132469925</v>
      </c>
      <c r="BA137" s="64">
        <f t="shared" si="61"/>
        <v>0.91666557359862777</v>
      </c>
      <c r="BB137" s="64">
        <f t="shared" si="62"/>
        <v>0.19981144760877489</v>
      </c>
    </row>
    <row r="138" spans="1:54" x14ac:dyDescent="0.3">
      <c r="A138" s="60">
        <v>31183</v>
      </c>
      <c r="B138" s="53">
        <v>0</v>
      </c>
      <c r="C138" s="53">
        <v>11.843999999999999</v>
      </c>
      <c r="D138" s="53">
        <v>3.9409999999999998</v>
      </c>
      <c r="E138" s="53">
        <f t="shared" si="47"/>
        <v>0</v>
      </c>
      <c r="F138" s="53">
        <f t="shared" si="48"/>
        <v>3.9409999999999998</v>
      </c>
      <c r="G138" s="53">
        <f t="shared" si="49"/>
        <v>0</v>
      </c>
      <c r="H138" s="53">
        <f>IF(Q137&gt;SetUp!$B$56,SetUp!$B$56,Q137)</f>
        <v>119.00680184231867</v>
      </c>
      <c r="I138" s="53">
        <f t="shared" si="63"/>
        <v>12.674200621143617</v>
      </c>
      <c r="J138" s="53">
        <f>MIN(F138,H138,(1-EXP(-SetUp!$B$52*H138/SetUp!$B$56))*F138)</f>
        <v>3.9362618742291926</v>
      </c>
      <c r="K138" s="53">
        <f t="shared" si="50"/>
        <v>115.07053996808948</v>
      </c>
      <c r="L138" s="53">
        <f>IF(I138&lt;=0,0,MIN(SetUp!$B$50*I138^SetUp!$B$55,I138))</f>
        <v>1.4819234253710001</v>
      </c>
      <c r="M138" s="53">
        <f t="shared" si="51"/>
        <v>11.192277195772617</v>
      </c>
      <c r="N138" s="53">
        <f>IF(SetUp!$B$62=0,X138,(B138-E138)*(1-(H138/SetUp!$B$66/SetUp!$B$56)))</f>
        <v>0</v>
      </c>
      <c r="O138" s="53">
        <f>K138*SetUp!$B$65</f>
        <v>1.0621011968240701</v>
      </c>
      <c r="P138" s="53">
        <f>MIN(SetUp!$B$54*L138^SetUp!$B$51,L138)</f>
        <v>1.0241864538480565</v>
      </c>
      <c r="Q138" s="53">
        <f t="shared" si="52"/>
        <v>114.0084387712654</v>
      </c>
      <c r="R138" s="53">
        <f>IF((H138+N138-O138)&gt;SetUp!$B$56,T137+H138+N138-O138-SetUp!$B$56,T137)</f>
        <v>0</v>
      </c>
      <c r="S138" s="53">
        <f>R138*SetUp!$B$65</f>
        <v>0</v>
      </c>
      <c r="T138" s="53">
        <f>IF((R138-S138)&lt;SetUp!$B$53,R138-S138,SetUp!$B$53)</f>
        <v>0</v>
      </c>
      <c r="U138" s="53">
        <f t="shared" si="53"/>
        <v>11.192277195772617</v>
      </c>
      <c r="V138" s="53">
        <f>(L138-P138)/1000*SetUp!$B$13*1000000/SetUp!$B$48</f>
        <v>18.627743937033987</v>
      </c>
      <c r="W138" s="53">
        <f t="shared" si="64"/>
        <v>0</v>
      </c>
      <c r="X138" s="53">
        <f>MAX((SetUp!$B$56*(1-($H138/SetUp!$B$56)^2)*TANH(($B138-$D138)/SetUp!$B$56))/(1+$H138/SetUp!$B$56*TANH(($B138-$D138)/SetUp!$B$56)),0)</f>
        <v>0</v>
      </c>
      <c r="AK138" s="61">
        <v>107</v>
      </c>
      <c r="AL138" s="62">
        <f t="shared" si="44"/>
        <v>41.641749999999995</v>
      </c>
      <c r="AM138" s="62">
        <f t="shared" si="45"/>
        <v>31.567756650935124</v>
      </c>
      <c r="AN138" s="63">
        <f t="shared" si="46"/>
        <v>-0.24192050884184435</v>
      </c>
      <c r="AP138" s="60">
        <v>31183</v>
      </c>
      <c r="AQ138" s="51">
        <v>5</v>
      </c>
      <c r="AR138" s="51">
        <v>137</v>
      </c>
      <c r="AS138" s="62">
        <f t="shared" si="54"/>
        <v>11.843999999999999</v>
      </c>
      <c r="AT138" s="62">
        <f t="shared" si="55"/>
        <v>18.627743937033987</v>
      </c>
      <c r="AU138" s="51" t="str">
        <f>IF(OR($AP138&lt;SetUp!$B$97,$AP138&gt;SetUp!$B$98),"Não","Sim")</f>
        <v>Sim</v>
      </c>
      <c r="AV138" s="64">
        <f t="shared" si="56"/>
        <v>3.4415112959279965</v>
      </c>
      <c r="AW138" s="64">
        <f t="shared" si="57"/>
        <v>4.3159870177091575</v>
      </c>
      <c r="AX138" s="64">
        <f t="shared" si="58"/>
        <v>1.0734983987172615</v>
      </c>
      <c r="AY138" s="64">
        <f t="shared" si="59"/>
        <v>1.2701602593499413</v>
      </c>
      <c r="AZ138" s="64">
        <f t="shared" si="60"/>
        <v>6.7837439370339876</v>
      </c>
      <c r="BA138" s="64">
        <f t="shared" si="61"/>
        <v>0.87447572178116095</v>
      </c>
      <c r="BB138" s="64">
        <f t="shared" si="62"/>
        <v>0.19666186063267976</v>
      </c>
    </row>
    <row r="139" spans="1:54" x14ac:dyDescent="0.3">
      <c r="A139" s="60">
        <v>31184</v>
      </c>
      <c r="B139" s="53">
        <v>0.47</v>
      </c>
      <c r="C139" s="53">
        <v>11.317</v>
      </c>
      <c r="D139" s="53">
        <v>3.9409999999999998</v>
      </c>
      <c r="E139" s="53">
        <f t="shared" si="47"/>
        <v>0.47</v>
      </c>
      <c r="F139" s="53">
        <f t="shared" si="48"/>
        <v>3.4710000000000001</v>
      </c>
      <c r="G139" s="53">
        <f t="shared" si="49"/>
        <v>0</v>
      </c>
      <c r="H139" s="53">
        <f>IF(Q138&gt;SetUp!$B$56,SetUp!$B$56,Q138)</f>
        <v>114.0084387712654</v>
      </c>
      <c r="I139" s="53">
        <f t="shared" si="63"/>
        <v>12.212588949690472</v>
      </c>
      <c r="J139" s="53">
        <f>MIN(F139,H139,(1-EXP(-SetUp!$B$52*H139/SetUp!$B$56))*F139)</f>
        <v>3.4654652672407211</v>
      </c>
      <c r="K139" s="53">
        <f t="shared" si="50"/>
        <v>110.54297350402469</v>
      </c>
      <c r="L139" s="53">
        <f>IF(I139&lt;=0,0,MIN(SetUp!$B$50*I139^SetUp!$B$55,I139))</f>
        <v>1.3930638874299195</v>
      </c>
      <c r="M139" s="53">
        <f t="shared" si="51"/>
        <v>10.819525062260553</v>
      </c>
      <c r="N139" s="53">
        <f>IF(SetUp!$B$62=0,X139,(B139-E139)*(1-(H139/SetUp!$B$66/SetUp!$B$56)))</f>
        <v>0</v>
      </c>
      <c r="O139" s="53">
        <f>K139*SetUp!$B$65</f>
        <v>1.0203117539178557</v>
      </c>
      <c r="P139" s="53">
        <f>MIN(SetUp!$B$54*L139^SetUp!$B$51,L139)</f>
        <v>0.96219551008665793</v>
      </c>
      <c r="Q139" s="53">
        <f t="shared" si="52"/>
        <v>109.52266175010683</v>
      </c>
      <c r="R139" s="53">
        <f>IF((H139+N139-O139)&gt;SetUp!$B$56,T138+H139+N139-O139-SetUp!$B$56,T138)</f>
        <v>0</v>
      </c>
      <c r="S139" s="53">
        <f>R139*SetUp!$B$65</f>
        <v>0</v>
      </c>
      <c r="T139" s="53">
        <f>IF((R139-S139)&lt;SetUp!$B$53,R139-S139,SetUp!$B$53)</f>
        <v>0</v>
      </c>
      <c r="U139" s="53">
        <f t="shared" si="53"/>
        <v>10.819525062260553</v>
      </c>
      <c r="V139" s="53">
        <f>(L139-P139)/1000*SetUp!$B$13*1000000/SetUp!$B$48</f>
        <v>17.534318403453049</v>
      </c>
      <c r="W139" s="53">
        <f t="shared" si="64"/>
        <v>7.9936057773011271E-15</v>
      </c>
      <c r="X139" s="53">
        <f>MAX((SetUp!$B$56*(1-($H139/SetUp!$B$56)^2)*TANH(($B139-$D139)/SetUp!$B$56))/(1+$H139/SetUp!$B$56*TANH(($B139-$D139)/SetUp!$B$56)),0)</f>
        <v>0</v>
      </c>
      <c r="AK139" s="61">
        <v>108</v>
      </c>
      <c r="AL139" s="62">
        <f t="shared" si="44"/>
        <v>40.738750000000003</v>
      </c>
      <c r="AM139" s="62">
        <f t="shared" si="45"/>
        <v>26.133609695446005</v>
      </c>
      <c r="AN139" s="63">
        <f t="shared" si="46"/>
        <v>-0.35850732544700065</v>
      </c>
      <c r="AP139" s="60">
        <v>31184</v>
      </c>
      <c r="AQ139" s="51">
        <v>5</v>
      </c>
      <c r="AR139" s="51">
        <v>138</v>
      </c>
      <c r="AS139" s="62">
        <f t="shared" si="54"/>
        <v>11.317</v>
      </c>
      <c r="AT139" s="62">
        <f t="shared" si="55"/>
        <v>17.534318403453049</v>
      </c>
      <c r="AU139" s="51" t="str">
        <f>IF(OR($AP139&lt;SetUp!$B$97,$AP139&gt;SetUp!$B$98),"Não","Sim")</f>
        <v>Sim</v>
      </c>
      <c r="AV139" s="64">
        <f t="shared" si="56"/>
        <v>3.3640749099863991</v>
      </c>
      <c r="AW139" s="64">
        <f t="shared" si="57"/>
        <v>4.1873999574262131</v>
      </c>
      <c r="AX139" s="64">
        <f t="shared" si="58"/>
        <v>1.0537313158876074</v>
      </c>
      <c r="AY139" s="64">
        <f t="shared" si="59"/>
        <v>1.2438888885880663</v>
      </c>
      <c r="AZ139" s="64">
        <f t="shared" si="60"/>
        <v>6.2173184034530493</v>
      </c>
      <c r="BA139" s="64">
        <f t="shared" si="61"/>
        <v>0.82332504743981394</v>
      </c>
      <c r="BB139" s="64">
        <f t="shared" si="62"/>
        <v>0.19015757270045897</v>
      </c>
    </row>
    <row r="140" spans="1:54" x14ac:dyDescent="0.3">
      <c r="A140" s="60">
        <v>31185</v>
      </c>
      <c r="B140" s="53">
        <v>1.2849999999999999</v>
      </c>
      <c r="C140" s="53">
        <v>10.971</v>
      </c>
      <c r="D140" s="53">
        <v>3.9409999999999998</v>
      </c>
      <c r="E140" s="53">
        <f t="shared" si="47"/>
        <v>1.2849999999999999</v>
      </c>
      <c r="F140" s="53">
        <f t="shared" si="48"/>
        <v>2.6559999999999997</v>
      </c>
      <c r="G140" s="53">
        <f t="shared" si="49"/>
        <v>0</v>
      </c>
      <c r="H140" s="53">
        <f>IF(Q139&gt;SetUp!$B$56,SetUp!$B$56,Q139)</f>
        <v>109.52266175010683</v>
      </c>
      <c r="I140" s="53">
        <f t="shared" si="63"/>
        <v>11.805954820997487</v>
      </c>
      <c r="J140" s="53">
        <f>MIN(F140,H140,(1-EXP(-SetUp!$B$52*H140/SetUp!$B$56))*F140)</f>
        <v>2.6505432383589476</v>
      </c>
      <c r="K140" s="53">
        <f t="shared" si="50"/>
        <v>106.87211851174789</v>
      </c>
      <c r="L140" s="53">
        <f>IF(I140&lt;=0,0,MIN(SetUp!$B$50*I140^SetUp!$B$55,I140))</f>
        <v>1.3166186294145295</v>
      </c>
      <c r="M140" s="53">
        <f t="shared" si="51"/>
        <v>10.489336191582957</v>
      </c>
      <c r="N140" s="53">
        <f>IF(SetUp!$B$62=0,X140,(B140-E140)*(1-(H140/SetUp!$B$66/SetUp!$B$56)))</f>
        <v>0</v>
      </c>
      <c r="O140" s="53">
        <f>K140*SetUp!$B$65</f>
        <v>0.98642975873693461</v>
      </c>
      <c r="P140" s="53">
        <f>MIN(SetUp!$B$54*L140^SetUp!$B$51,L140)</f>
        <v>0.90889578876072352</v>
      </c>
      <c r="Q140" s="53">
        <f t="shared" si="52"/>
        <v>105.88568875301095</v>
      </c>
      <c r="R140" s="53">
        <f>IF((H140+N140-O140)&gt;SetUp!$B$56,T139+H140+N140-O140-SetUp!$B$56,T139)</f>
        <v>0</v>
      </c>
      <c r="S140" s="53">
        <f>R140*SetUp!$B$65</f>
        <v>0</v>
      </c>
      <c r="T140" s="53">
        <f>IF((R140-S140)&lt;SetUp!$B$53,R140-S140,SetUp!$B$53)</f>
        <v>0</v>
      </c>
      <c r="U140" s="53">
        <f t="shared" si="53"/>
        <v>10.489336191582957</v>
      </c>
      <c r="V140" s="53">
        <f>(L140-P140)/1000*SetUp!$B$13*1000000/SetUp!$B$48</f>
        <v>16.592403815907449</v>
      </c>
      <c r="W140" s="53">
        <f t="shared" si="64"/>
        <v>7.1054273576010019E-15</v>
      </c>
      <c r="X140" s="53">
        <f>MAX((SetUp!$B$56*(1-($H140/SetUp!$B$56)^2)*TANH(($B140-$D140)/SetUp!$B$56))/(1+$H140/SetUp!$B$56*TANH(($B140-$D140)/SetUp!$B$56)),0)</f>
        <v>0</v>
      </c>
      <c r="AK140" s="61">
        <v>109</v>
      </c>
      <c r="AL140" s="62">
        <f t="shared" si="44"/>
        <v>15.4275</v>
      </c>
      <c r="AM140" s="62">
        <f t="shared" si="45"/>
        <v>23.385698807720185</v>
      </c>
      <c r="AN140" s="63">
        <f t="shared" si="46"/>
        <v>0.51584500455162441</v>
      </c>
      <c r="AP140" s="60">
        <v>31185</v>
      </c>
      <c r="AQ140" s="51">
        <v>5</v>
      </c>
      <c r="AR140" s="51">
        <v>139</v>
      </c>
      <c r="AS140" s="62">
        <f t="shared" si="54"/>
        <v>10.971</v>
      </c>
      <c r="AT140" s="62">
        <f t="shared" si="55"/>
        <v>16.592403815907449</v>
      </c>
      <c r="AU140" s="51" t="str">
        <f>IF(OR($AP140&lt;SetUp!$B$97,$AP140&gt;SetUp!$B$98),"Não","Sim")</f>
        <v>Sim</v>
      </c>
      <c r="AV140" s="64">
        <f t="shared" si="56"/>
        <v>3.3122499905653258</v>
      </c>
      <c r="AW140" s="64">
        <f t="shared" si="57"/>
        <v>4.0733774457945149</v>
      </c>
      <c r="AX140" s="64">
        <f t="shared" si="58"/>
        <v>1.0402462150577068</v>
      </c>
      <c r="AY140" s="64">
        <f t="shared" si="59"/>
        <v>1.2199093087705086</v>
      </c>
      <c r="AZ140" s="64">
        <f t="shared" si="60"/>
        <v>5.6214038159074491</v>
      </c>
      <c r="BA140" s="64">
        <f t="shared" si="61"/>
        <v>0.76112745522918912</v>
      </c>
      <c r="BB140" s="64">
        <f t="shared" si="62"/>
        <v>0.17966309371280187</v>
      </c>
    </row>
    <row r="141" spans="1:54" x14ac:dyDescent="0.3">
      <c r="A141" s="60">
        <v>31186</v>
      </c>
      <c r="B141" s="53">
        <v>0</v>
      </c>
      <c r="C141" s="53">
        <v>10.629</v>
      </c>
      <c r="D141" s="53">
        <v>3.9409999999999998</v>
      </c>
      <c r="E141" s="53">
        <f t="shared" si="47"/>
        <v>0</v>
      </c>
      <c r="F141" s="53">
        <f t="shared" si="48"/>
        <v>3.9409999999999998</v>
      </c>
      <c r="G141" s="53">
        <f t="shared" si="49"/>
        <v>0</v>
      </c>
      <c r="H141" s="53">
        <f>IF(Q140&gt;SetUp!$B$56,SetUp!$B$56,Q140)</f>
        <v>105.88568875301095</v>
      </c>
      <c r="I141" s="53">
        <f t="shared" si="63"/>
        <v>11.430377549933084</v>
      </c>
      <c r="J141" s="53">
        <f>MIN(F141,H141,(1-EXP(-SetUp!$B$52*H141/SetUp!$B$56))*F141)</f>
        <v>3.9310562175668049</v>
      </c>
      <c r="K141" s="53">
        <f t="shared" si="50"/>
        <v>101.95463253544415</v>
      </c>
      <c r="L141" s="53">
        <f>IF(I141&lt;=0,0,MIN(SetUp!$B$50*I141^SetUp!$B$55,I141))</f>
        <v>1.2475532546070032</v>
      </c>
      <c r="M141" s="53">
        <f t="shared" si="51"/>
        <v>10.18282429532608</v>
      </c>
      <c r="N141" s="53">
        <f>IF(SetUp!$B$62=0,X141,(B141-E141)*(1-(H141/SetUp!$B$66/SetUp!$B$56)))</f>
        <v>0</v>
      </c>
      <c r="O141" s="53">
        <f>K141*SetUp!$B$65</f>
        <v>0.94104135835012714</v>
      </c>
      <c r="P141" s="53">
        <f>MIN(SetUp!$B$54*L141^SetUp!$B$51,L141)</f>
        <v>0.8607673406208175</v>
      </c>
      <c r="Q141" s="53">
        <f t="shared" si="52"/>
        <v>101.01359117709401</v>
      </c>
      <c r="R141" s="53">
        <f>IF((H141+N141-O141)&gt;SetUp!$B$56,T140+H141+N141-O141-SetUp!$B$56,T140)</f>
        <v>0</v>
      </c>
      <c r="S141" s="53">
        <f>R141*SetUp!$B$65</f>
        <v>0</v>
      </c>
      <c r="T141" s="53">
        <f>IF((R141-S141)&lt;SetUp!$B$53,R141-S141,SetUp!$B$53)</f>
        <v>0</v>
      </c>
      <c r="U141" s="53">
        <f t="shared" si="53"/>
        <v>10.18282429532608</v>
      </c>
      <c r="V141" s="53">
        <f>(L141-P141)/1000*SetUp!$B$13*1000000/SetUp!$B$48</f>
        <v>15.740369278484597</v>
      </c>
      <c r="W141" s="53">
        <f t="shared" si="64"/>
        <v>-2.886579864025407E-15</v>
      </c>
      <c r="X141" s="53">
        <f>MAX((SetUp!$B$56*(1-($H141/SetUp!$B$56)^2)*TANH(($B141-$D141)/SetUp!$B$56))/(1+$H141/SetUp!$B$56*TANH(($B141-$D141)/SetUp!$B$56)),0)</f>
        <v>0</v>
      </c>
      <c r="AK141" s="61">
        <v>110</v>
      </c>
      <c r="AL141" s="62">
        <f t="shared" si="44"/>
        <v>12.725</v>
      </c>
      <c r="AM141" s="62">
        <f t="shared" si="45"/>
        <v>21.855081780996265</v>
      </c>
      <c r="AN141" s="63">
        <f t="shared" si="46"/>
        <v>0.71749169202328222</v>
      </c>
      <c r="AP141" s="60">
        <v>31186</v>
      </c>
      <c r="AQ141" s="51">
        <v>5</v>
      </c>
      <c r="AR141" s="51">
        <v>140</v>
      </c>
      <c r="AS141" s="62">
        <f t="shared" si="54"/>
        <v>10.629</v>
      </c>
      <c r="AT141" s="62">
        <f t="shared" si="55"/>
        <v>15.740369278484597</v>
      </c>
      <c r="AU141" s="51" t="str">
        <f>IF(OR($AP141&lt;SetUp!$B$97,$AP141&gt;SetUp!$B$98),"Não","Sim")</f>
        <v>Sim</v>
      </c>
      <c r="AV141" s="64">
        <f t="shared" si="56"/>
        <v>3.2602147168553177</v>
      </c>
      <c r="AW141" s="64">
        <f t="shared" si="57"/>
        <v>3.9674134241952395</v>
      </c>
      <c r="AX141" s="64">
        <f t="shared" si="58"/>
        <v>1.0264924070528396</v>
      </c>
      <c r="AY141" s="64">
        <f t="shared" si="59"/>
        <v>1.1970149169510558</v>
      </c>
      <c r="AZ141" s="64">
        <f t="shared" si="60"/>
        <v>5.111369278484597</v>
      </c>
      <c r="BA141" s="64">
        <f t="shared" si="61"/>
        <v>0.70719870733992174</v>
      </c>
      <c r="BB141" s="64">
        <f t="shared" si="62"/>
        <v>0.17052250989821616</v>
      </c>
    </row>
    <row r="142" spans="1:54" x14ac:dyDescent="0.3">
      <c r="A142" s="60">
        <v>31187</v>
      </c>
      <c r="B142" s="53">
        <v>0.46100000000000002</v>
      </c>
      <c r="C142" s="53">
        <v>10.459</v>
      </c>
      <c r="D142" s="53">
        <v>3.9409999999999998</v>
      </c>
      <c r="E142" s="53">
        <f t="shared" si="47"/>
        <v>0.46100000000000002</v>
      </c>
      <c r="F142" s="53">
        <f t="shared" si="48"/>
        <v>3.48</v>
      </c>
      <c r="G142" s="53">
        <f t="shared" si="49"/>
        <v>0</v>
      </c>
      <c r="H142" s="53">
        <f>IF(Q141&gt;SetUp!$B$56,SetUp!$B$56,Q141)</f>
        <v>101.01359117709401</v>
      </c>
      <c r="I142" s="53">
        <f t="shared" si="63"/>
        <v>11.083166163533328</v>
      </c>
      <c r="J142" s="53">
        <f>MIN(F142,H142,(1-EXP(-SetUp!$B$52*H142/SetUp!$B$56))*F142)</f>
        <v>3.4684370615699951</v>
      </c>
      <c r="K142" s="53">
        <f t="shared" si="50"/>
        <v>97.545154115524014</v>
      </c>
      <c r="L142" s="53">
        <f>IF(I142&lt;=0,0,MIN(SetUp!$B$50*I142^SetUp!$B$55,I142))</f>
        <v>1.1850350842308277</v>
      </c>
      <c r="M142" s="53">
        <f t="shared" si="51"/>
        <v>9.8981310793024999</v>
      </c>
      <c r="N142" s="53">
        <f>IF(SetUp!$B$62=0,X142,(B142-E142)*(1-(H142/SetUp!$B$66/SetUp!$B$56)))</f>
        <v>0</v>
      </c>
      <c r="O142" s="53">
        <f>K142*SetUp!$B$65</f>
        <v>0.9003418682072476</v>
      </c>
      <c r="P142" s="53">
        <f>MIN(SetUp!$B$54*L142^SetUp!$B$51,L142)</f>
        <v>0.81722362764181466</v>
      </c>
      <c r="Q142" s="53">
        <f t="shared" si="52"/>
        <v>96.644812247316764</v>
      </c>
      <c r="R142" s="53">
        <f>IF((H142+N142-O142)&gt;SetUp!$B$56,T141+H142+N142-O142-SetUp!$B$56,T141)</f>
        <v>0</v>
      </c>
      <c r="S142" s="53">
        <f>R142*SetUp!$B$65</f>
        <v>0</v>
      </c>
      <c r="T142" s="53">
        <f>IF((R142-S142)&lt;SetUp!$B$53,R142-S142,SetUp!$B$53)</f>
        <v>0</v>
      </c>
      <c r="U142" s="53">
        <f t="shared" si="53"/>
        <v>9.8981310793024999</v>
      </c>
      <c r="V142" s="53">
        <f>(L142-P142)/1000*SetUp!$B$13*1000000/SetUp!$B$48</f>
        <v>14.968198019163507</v>
      </c>
      <c r="W142" s="53">
        <f t="shared" si="64"/>
        <v>-5.3290705182007514E-15</v>
      </c>
      <c r="X142" s="53">
        <f>MAX((SetUp!$B$56*(1-($H142/SetUp!$B$56)^2)*TANH(($B142-$D142)/SetUp!$B$56))/(1+$H142/SetUp!$B$56*TANH(($B142-$D142)/SetUp!$B$56)),0)</f>
        <v>0</v>
      </c>
      <c r="AK142" s="61">
        <v>111</v>
      </c>
      <c r="AL142" s="62">
        <f t="shared" si="44"/>
        <v>10.785499999999999</v>
      </c>
      <c r="AM142" s="62">
        <f t="shared" si="45"/>
        <v>19.586229357151993</v>
      </c>
      <c r="AN142" s="63">
        <f t="shared" si="46"/>
        <v>0.81597787373343789</v>
      </c>
      <c r="AP142" s="60">
        <v>31187</v>
      </c>
      <c r="AQ142" s="51">
        <v>5</v>
      </c>
      <c r="AR142" s="51">
        <v>141</v>
      </c>
      <c r="AS142" s="62">
        <f t="shared" si="54"/>
        <v>10.459</v>
      </c>
      <c r="AT142" s="62">
        <f t="shared" si="55"/>
        <v>14.968198019163507</v>
      </c>
      <c r="AU142" s="51" t="str">
        <f>IF(OR($AP142&lt;SetUp!$B$97,$AP142&gt;SetUp!$B$98),"Não","Sim")</f>
        <v>Sim</v>
      </c>
      <c r="AV142" s="64">
        <f t="shared" si="56"/>
        <v>3.2340377239605602</v>
      </c>
      <c r="AW142" s="64">
        <f t="shared" si="57"/>
        <v>3.86887554971254</v>
      </c>
      <c r="AX142" s="64">
        <f t="shared" si="58"/>
        <v>1.0194901629975077</v>
      </c>
      <c r="AY142" s="64">
        <f t="shared" si="59"/>
        <v>1.175169519953015</v>
      </c>
      <c r="AZ142" s="64">
        <f t="shared" si="60"/>
        <v>4.5091980191635077</v>
      </c>
      <c r="BA142" s="64">
        <f t="shared" si="61"/>
        <v>0.63483782575197978</v>
      </c>
      <c r="BB142" s="64">
        <f t="shared" si="62"/>
        <v>0.15567935695550728</v>
      </c>
    </row>
    <row r="143" spans="1:54" x14ac:dyDescent="0.3">
      <c r="A143" s="60">
        <v>31188</v>
      </c>
      <c r="B143" s="53">
        <v>0.32900000000000001</v>
      </c>
      <c r="C143" s="53">
        <v>10.291</v>
      </c>
      <c r="D143" s="53">
        <v>3.9409999999999998</v>
      </c>
      <c r="E143" s="53">
        <f t="shared" si="47"/>
        <v>0.32900000000000001</v>
      </c>
      <c r="F143" s="53">
        <f t="shared" si="48"/>
        <v>3.6119999999999997</v>
      </c>
      <c r="G143" s="53">
        <f t="shared" si="49"/>
        <v>0</v>
      </c>
      <c r="H143" s="53">
        <f>IF(Q142&gt;SetUp!$B$56,SetUp!$B$56,Q142)</f>
        <v>96.644812247316764</v>
      </c>
      <c r="I143" s="53">
        <f t="shared" si="63"/>
        <v>10.756965813398155</v>
      </c>
      <c r="J143" s="53">
        <f>MIN(F143,H143,(1-EXP(-SetUp!$B$52*H143/SetUp!$B$56))*F143)</f>
        <v>3.5966385975251498</v>
      </c>
      <c r="K143" s="53">
        <f t="shared" si="50"/>
        <v>93.048173649791607</v>
      </c>
      <c r="L143" s="53">
        <f>IF(I143&lt;=0,0,MIN(SetUp!$B$50*I143^SetUp!$B$55,I143))</f>
        <v>1.1274772346043029</v>
      </c>
      <c r="M143" s="53">
        <f t="shared" si="51"/>
        <v>9.6294885787938522</v>
      </c>
      <c r="N143" s="53">
        <f>IF(SetUp!$B$62=0,X143,(B143-E143)*(1-(H143/SetUp!$B$66/SetUp!$B$56)))</f>
        <v>0</v>
      </c>
      <c r="O143" s="53">
        <f>K143*SetUp!$B$65</f>
        <v>0.85883473409565503</v>
      </c>
      <c r="P143" s="53">
        <f>MIN(SetUp!$B$54*L143^SetUp!$B$51,L143)</f>
        <v>0.77715447638874402</v>
      </c>
      <c r="Q143" s="53">
        <f t="shared" si="52"/>
        <v>92.189338915695956</v>
      </c>
      <c r="R143" s="53">
        <f>IF((H143+N143-O143)&gt;SetUp!$B$56,T142+H143+N143-O143-SetUp!$B$56,T142)</f>
        <v>0</v>
      </c>
      <c r="S143" s="53">
        <f>R143*SetUp!$B$65</f>
        <v>0</v>
      </c>
      <c r="T143" s="53">
        <f>IF((R143-S143)&lt;SetUp!$B$53,R143-S143,SetUp!$B$53)</f>
        <v>0</v>
      </c>
      <c r="U143" s="53">
        <f t="shared" si="53"/>
        <v>9.6294885787938522</v>
      </c>
      <c r="V143" s="53">
        <f>(L143-P143)/1000*SetUp!$B$13*1000000/SetUp!$B$48</f>
        <v>14.256490170857452</v>
      </c>
      <c r="W143" s="53">
        <f t="shared" si="64"/>
        <v>-1.7763568394002505E-15</v>
      </c>
      <c r="X143" s="53">
        <f>MAX((SetUp!$B$56*(1-($H143/SetUp!$B$56)^2)*TANH(($B143-$D143)/SetUp!$B$56))/(1+$H143/SetUp!$B$56*TANH(($B143-$D143)/SetUp!$B$56)),0)</f>
        <v>0</v>
      </c>
      <c r="AK143" s="61">
        <v>112</v>
      </c>
      <c r="AL143" s="62">
        <f t="shared" si="44"/>
        <v>8.9634999999999998</v>
      </c>
      <c r="AM143" s="62">
        <f t="shared" si="45"/>
        <v>19.295364468660384</v>
      </c>
      <c r="AN143" s="63">
        <f t="shared" si="46"/>
        <v>1.1526596160718898</v>
      </c>
      <c r="AP143" s="60">
        <v>31188</v>
      </c>
      <c r="AQ143" s="51">
        <v>5</v>
      </c>
      <c r="AR143" s="51">
        <v>142</v>
      </c>
      <c r="AS143" s="62">
        <f t="shared" si="54"/>
        <v>10.291</v>
      </c>
      <c r="AT143" s="62">
        <f t="shared" si="55"/>
        <v>14.256490170857452</v>
      </c>
      <c r="AU143" s="51" t="str">
        <f>IF(OR($AP143&lt;SetUp!$B$97,$AP143&gt;SetUp!$B$98),"Não","Sim")</f>
        <v>Sim</v>
      </c>
      <c r="AV143" s="64">
        <f t="shared" si="56"/>
        <v>3.2079588526039422</v>
      </c>
      <c r="AW143" s="64">
        <f t="shared" si="57"/>
        <v>3.7757767639066602</v>
      </c>
      <c r="AX143" s="64">
        <f t="shared" si="58"/>
        <v>1.0124575782007736</v>
      </c>
      <c r="AY143" s="64">
        <f t="shared" si="59"/>
        <v>1.1540126189907032</v>
      </c>
      <c r="AZ143" s="64">
        <f t="shared" si="60"/>
        <v>3.9654901708574517</v>
      </c>
      <c r="BA143" s="64">
        <f t="shared" si="61"/>
        <v>0.56781791130271797</v>
      </c>
      <c r="BB143" s="64">
        <f t="shared" si="62"/>
        <v>0.14155504078992953</v>
      </c>
    </row>
    <row r="144" spans="1:54" x14ac:dyDescent="0.3">
      <c r="A144" s="60">
        <v>31189</v>
      </c>
      <c r="B144" s="53">
        <v>1.33</v>
      </c>
      <c r="C144" s="53">
        <v>10.122999999999999</v>
      </c>
      <c r="D144" s="53">
        <v>3.9409999999999998</v>
      </c>
      <c r="E144" s="53">
        <f t="shared" si="47"/>
        <v>1.33</v>
      </c>
      <c r="F144" s="53">
        <f t="shared" si="48"/>
        <v>2.6109999999999998</v>
      </c>
      <c r="G144" s="53">
        <f t="shared" si="49"/>
        <v>0</v>
      </c>
      <c r="H144" s="53">
        <f>IF(Q143&gt;SetUp!$B$56,SetUp!$B$56,Q143)</f>
        <v>92.189338915695956</v>
      </c>
      <c r="I144" s="53">
        <f t="shared" si="63"/>
        <v>10.456428564530663</v>
      </c>
      <c r="J144" s="53">
        <f>MIN(F144,H144,(1-EXP(-SetUp!$B$52*H144/SetUp!$B$56))*F144)</f>
        <v>2.5967172667619116</v>
      </c>
      <c r="K144" s="53">
        <f t="shared" si="50"/>
        <v>89.592621648934042</v>
      </c>
      <c r="L144" s="53">
        <f>IF(I144&lt;=0,0,MIN(SetUp!$B$50*I144^SetUp!$B$55,I144))</f>
        <v>1.0754670084667013</v>
      </c>
      <c r="M144" s="53">
        <f t="shared" si="51"/>
        <v>9.3809615560639621</v>
      </c>
      <c r="N144" s="53">
        <f>IF(SetUp!$B$62=0,X144,(B144-E144)*(1-(H144/SetUp!$B$66/SetUp!$B$56)))</f>
        <v>0</v>
      </c>
      <c r="O144" s="53">
        <f>K144*SetUp!$B$65</f>
        <v>0.82693998573681005</v>
      </c>
      <c r="P144" s="53">
        <f>MIN(SetUp!$B$54*L144^SetUp!$B$51,L144)</f>
        <v>0.74096439922691104</v>
      </c>
      <c r="Q144" s="53">
        <f t="shared" si="52"/>
        <v>88.765681663197228</v>
      </c>
      <c r="R144" s="53">
        <f>IF((H144+N144-O144)&gt;SetUp!$B$56,T143+H144+N144-O144-SetUp!$B$56,T143)</f>
        <v>0</v>
      </c>
      <c r="S144" s="53">
        <f>R144*SetUp!$B$65</f>
        <v>0</v>
      </c>
      <c r="T144" s="53">
        <f>IF((R144-S144)&lt;SetUp!$B$53,R144-S144,SetUp!$B$53)</f>
        <v>0</v>
      </c>
      <c r="U144" s="53">
        <f t="shared" si="53"/>
        <v>9.3809615560639621</v>
      </c>
      <c r="V144" s="53">
        <f>(L144-P144)/1000*SetUp!$B$13*1000000/SetUp!$B$48</f>
        <v>13.61268444289567</v>
      </c>
      <c r="W144" s="53">
        <f t="shared" si="64"/>
        <v>-1.7763568394002505E-15</v>
      </c>
      <c r="X144" s="53">
        <f>MAX((SetUp!$B$56*(1-($H144/SetUp!$B$56)^2)*TANH(($B144-$D144)/SetUp!$B$56))/(1+$H144/SetUp!$B$56*TANH(($B144-$D144)/SetUp!$B$56)),0)</f>
        <v>0</v>
      </c>
      <c r="AK144" s="61">
        <v>113</v>
      </c>
      <c r="AL144" s="62">
        <f t="shared" si="44"/>
        <v>9.0374999999999996</v>
      </c>
      <c r="AM144" s="62">
        <f t="shared" si="45"/>
        <v>18.637124262419544</v>
      </c>
      <c r="AN144" s="63">
        <f t="shared" si="46"/>
        <v>1.062199088511153</v>
      </c>
      <c r="AP144" s="60">
        <v>31189</v>
      </c>
      <c r="AQ144" s="51">
        <v>5</v>
      </c>
      <c r="AR144" s="51">
        <v>143</v>
      </c>
      <c r="AS144" s="62">
        <f t="shared" si="54"/>
        <v>10.122999999999999</v>
      </c>
      <c r="AT144" s="62">
        <f t="shared" si="55"/>
        <v>13.61268444289567</v>
      </c>
      <c r="AU144" s="51" t="str">
        <f>IF(OR($AP144&lt;SetUp!$B$97,$AP144&gt;SetUp!$B$98),"Não","Sim")</f>
        <v>Sim</v>
      </c>
      <c r="AV144" s="64">
        <f t="shared" si="56"/>
        <v>3.1816662301379131</v>
      </c>
      <c r="AW144" s="64">
        <f t="shared" si="57"/>
        <v>3.6895371583568135</v>
      </c>
      <c r="AX144" s="64">
        <f t="shared" si="58"/>
        <v>1.0053092368485166</v>
      </c>
      <c r="AY144" s="64">
        <f t="shared" si="59"/>
        <v>1.1339437772074783</v>
      </c>
      <c r="AZ144" s="64">
        <f t="shared" si="60"/>
        <v>3.4896844428956708</v>
      </c>
      <c r="BA144" s="64">
        <f t="shared" si="61"/>
        <v>0.50787092821890045</v>
      </c>
      <c r="BB144" s="64">
        <f t="shared" si="62"/>
        <v>0.12863454035896171</v>
      </c>
    </row>
    <row r="145" spans="1:54" x14ac:dyDescent="0.3">
      <c r="A145" s="60">
        <v>31190</v>
      </c>
      <c r="B145" s="53">
        <v>2.278</v>
      </c>
      <c r="C145" s="53">
        <v>9.9570000000000007</v>
      </c>
      <c r="D145" s="53">
        <v>3.9409999999999998</v>
      </c>
      <c r="E145" s="53">
        <f t="shared" si="47"/>
        <v>2.278</v>
      </c>
      <c r="F145" s="53">
        <f t="shared" si="48"/>
        <v>1.6629999999999998</v>
      </c>
      <c r="G145" s="53">
        <f t="shared" si="49"/>
        <v>0</v>
      </c>
      <c r="H145" s="53">
        <f>IF(Q144&gt;SetUp!$B$56,SetUp!$B$56,Q144)</f>
        <v>88.765681663197228</v>
      </c>
      <c r="I145" s="53">
        <f t="shared" si="63"/>
        <v>10.185021276520777</v>
      </c>
      <c r="J145" s="53">
        <f>MIN(F145,H145,(1-EXP(-SetUp!$B$52*H145/SetUp!$B$56))*F145)</f>
        <v>1.6519617312135002</v>
      </c>
      <c r="K145" s="53">
        <f t="shared" si="50"/>
        <v>87.113719931983724</v>
      </c>
      <c r="L145" s="53">
        <f>IF(I145&lt;=0,0,MIN(SetUp!$B$50*I145^SetUp!$B$55,I145))</f>
        <v>1.0293459700416052</v>
      </c>
      <c r="M145" s="53">
        <f t="shared" si="51"/>
        <v>9.1556753064791714</v>
      </c>
      <c r="N145" s="53">
        <f>IF(SetUp!$B$62=0,X145,(B145-E145)*(1-(H145/SetUp!$B$66/SetUp!$B$56)))</f>
        <v>0</v>
      </c>
      <c r="O145" s="53">
        <f>K145*SetUp!$B$65</f>
        <v>0.80405972045681484</v>
      </c>
      <c r="P145" s="53">
        <f>MIN(SetUp!$B$54*L145^SetUp!$B$51,L145)</f>
        <v>0.7088863772894396</v>
      </c>
      <c r="Q145" s="53">
        <f t="shared" si="52"/>
        <v>86.309660211526904</v>
      </c>
      <c r="R145" s="53">
        <f>IF((H145+N145-O145)&gt;SetUp!$B$56,T144+H145+N145-O145-SetUp!$B$56,T144)</f>
        <v>0</v>
      </c>
      <c r="S145" s="53">
        <f>R145*SetUp!$B$65</f>
        <v>0</v>
      </c>
      <c r="T145" s="53">
        <f>IF((R145-S145)&lt;SetUp!$B$53,R145-S145,SetUp!$B$53)</f>
        <v>0</v>
      </c>
      <c r="U145" s="53">
        <f t="shared" si="53"/>
        <v>9.1556753064791714</v>
      </c>
      <c r="V145" s="53">
        <f>(L145-P145)/1000*SetUp!$B$13*1000000/SetUp!$B$48</f>
        <v>13.041199656852108</v>
      </c>
      <c r="W145" s="53">
        <f t="shared" si="64"/>
        <v>-1.3322676295501878E-14</v>
      </c>
      <c r="X145" s="53">
        <f>MAX((SetUp!$B$56*(1-($H145/SetUp!$B$56)^2)*TANH(($B145-$D145)/SetUp!$B$56))/(1+$H145/SetUp!$B$56*TANH(($B145-$D145)/SetUp!$B$56)),0)</f>
        <v>0</v>
      </c>
      <c r="AK145" s="61">
        <v>114</v>
      </c>
      <c r="AL145" s="62">
        <f t="shared" si="44"/>
        <v>8.2637500000000017</v>
      </c>
      <c r="AM145" s="62">
        <f t="shared" si="45"/>
        <v>18.16718803731187</v>
      </c>
      <c r="AN145" s="63">
        <f t="shared" si="46"/>
        <v>1.1984193661850693</v>
      </c>
      <c r="AP145" s="60">
        <v>31190</v>
      </c>
      <c r="AQ145" s="51">
        <v>5</v>
      </c>
      <c r="AR145" s="51">
        <v>144</v>
      </c>
      <c r="AS145" s="62">
        <f t="shared" si="54"/>
        <v>9.9570000000000007</v>
      </c>
      <c r="AT145" s="62">
        <f t="shared" si="55"/>
        <v>13.041199656852108</v>
      </c>
      <c r="AU145" s="51" t="str">
        <f>IF(OR($AP145&lt;SetUp!$B$97,$AP145&gt;SetUp!$B$98),"Não","Sim")</f>
        <v>Sim</v>
      </c>
      <c r="AV145" s="64">
        <f t="shared" si="56"/>
        <v>3.1554714386284659</v>
      </c>
      <c r="AW145" s="64">
        <f t="shared" si="57"/>
        <v>3.6112601203530197</v>
      </c>
      <c r="AX145" s="64">
        <f t="shared" si="58"/>
        <v>0.9981285071282664</v>
      </c>
      <c r="AY145" s="64">
        <f t="shared" si="59"/>
        <v>1.1153175438795502</v>
      </c>
      <c r="AZ145" s="64">
        <f t="shared" si="60"/>
        <v>3.0841996568521068</v>
      </c>
      <c r="BA145" s="64">
        <f t="shared" si="61"/>
        <v>0.45578868172455378</v>
      </c>
      <c r="BB145" s="64">
        <f t="shared" si="62"/>
        <v>0.11718903675128378</v>
      </c>
    </row>
    <row r="146" spans="1:54" x14ac:dyDescent="0.3">
      <c r="A146" s="60">
        <v>31191</v>
      </c>
      <c r="B146" s="53">
        <v>2.2789999999999999</v>
      </c>
      <c r="C146" s="53">
        <v>9.7910000000000004</v>
      </c>
      <c r="D146" s="53">
        <v>3.9409999999999998</v>
      </c>
      <c r="E146" s="53">
        <f t="shared" si="47"/>
        <v>2.2789999999999999</v>
      </c>
      <c r="F146" s="53">
        <f t="shared" si="48"/>
        <v>1.6619999999999999</v>
      </c>
      <c r="G146" s="53">
        <f t="shared" si="49"/>
        <v>0</v>
      </c>
      <c r="H146" s="53">
        <f>IF(Q145&gt;SetUp!$B$56,SetUp!$B$56,Q145)</f>
        <v>86.309660211526904</v>
      </c>
      <c r="I146" s="53">
        <f t="shared" si="63"/>
        <v>9.9370902710924476</v>
      </c>
      <c r="J146" s="53">
        <f>MIN(F146,H146,(1-EXP(-SetUp!$B$52*H146/SetUp!$B$56))*F146)</f>
        <v>1.6493263506193034</v>
      </c>
      <c r="K146" s="53">
        <f t="shared" si="50"/>
        <v>84.660333860907599</v>
      </c>
      <c r="L146" s="53">
        <f>IF(I146&lt;=0,0,MIN(SetUp!$B$50*I146^SetUp!$B$55,I146))</f>
        <v>0.98792397733830417</v>
      </c>
      <c r="M146" s="53">
        <f t="shared" si="51"/>
        <v>8.9491662937541427</v>
      </c>
      <c r="N146" s="53">
        <f>IF(SetUp!$B$62=0,X146,(B146-E146)*(1-(H146/SetUp!$B$66/SetUp!$B$56)))</f>
        <v>0</v>
      </c>
      <c r="O146" s="53">
        <f>K146*SetUp!$B$65</f>
        <v>0.78141496461327697</v>
      </c>
      <c r="P146" s="53">
        <f>MIN(SetUp!$B$54*L146^SetUp!$B$51,L146)</f>
        <v>0.68008851564987127</v>
      </c>
      <c r="Q146" s="53">
        <f t="shared" si="52"/>
        <v>83.878918896294323</v>
      </c>
      <c r="R146" s="53">
        <f>IF((H146+N146-O146)&gt;SetUp!$B$56,T145+H146+N146-O146-SetUp!$B$56,T145)</f>
        <v>0</v>
      </c>
      <c r="S146" s="53">
        <f>R146*SetUp!$B$65</f>
        <v>0</v>
      </c>
      <c r="T146" s="53">
        <f>IF((R146-S146)&lt;SetUp!$B$53,R146-S146,SetUp!$B$53)</f>
        <v>0</v>
      </c>
      <c r="U146" s="53">
        <f t="shared" si="53"/>
        <v>8.9491662937541427</v>
      </c>
      <c r="V146" s="53">
        <f>(L146-P146)/1000*SetUp!$B$13*1000000/SetUp!$B$48</f>
        <v>12.527456840534759</v>
      </c>
      <c r="W146" s="53">
        <f t="shared" si="64"/>
        <v>1.7763568394002505E-15</v>
      </c>
      <c r="X146" s="53">
        <f>MAX((SetUp!$B$56*(1-($H146/SetUp!$B$56)^2)*TANH(($B146-$D146)/SetUp!$B$56))/(1+$H146/SetUp!$B$56*TANH(($B146-$D146)/SetUp!$B$56)),0)</f>
        <v>0</v>
      </c>
      <c r="AK146" s="61">
        <v>115</v>
      </c>
      <c r="AL146" s="62">
        <f t="shared" si="44"/>
        <v>7.9584999999999999</v>
      </c>
      <c r="AM146" s="62">
        <f t="shared" si="45"/>
        <v>17.077805662934658</v>
      </c>
      <c r="AN146" s="63">
        <f t="shared" si="46"/>
        <v>1.1458573428327772</v>
      </c>
      <c r="AP146" s="60">
        <v>31191</v>
      </c>
      <c r="AQ146" s="51">
        <v>5</v>
      </c>
      <c r="AR146" s="51">
        <v>145</v>
      </c>
      <c r="AS146" s="62">
        <f t="shared" si="54"/>
        <v>9.7910000000000004</v>
      </c>
      <c r="AT146" s="62">
        <f t="shared" si="55"/>
        <v>12.527456840534759</v>
      </c>
      <c r="AU146" s="51" t="str">
        <f>IF(OR($AP146&lt;SetUp!$B$97,$AP146&gt;SetUp!$B$98),"Não","Sim")</f>
        <v>Sim</v>
      </c>
      <c r="AV146" s="64">
        <f t="shared" si="56"/>
        <v>3.1290573660449246</v>
      </c>
      <c r="AW146" s="64">
        <f t="shared" si="57"/>
        <v>3.5394147596085372</v>
      </c>
      <c r="AX146" s="64">
        <f t="shared" si="58"/>
        <v>0.99082705056747888</v>
      </c>
      <c r="AY146" s="64">
        <f t="shared" si="59"/>
        <v>1.0978629151902171</v>
      </c>
      <c r="AZ146" s="64">
        <f t="shared" si="60"/>
        <v>2.7364568405347587</v>
      </c>
      <c r="BA146" s="64">
        <f t="shared" si="61"/>
        <v>0.41035739356361267</v>
      </c>
      <c r="BB146" s="64">
        <f t="shared" si="62"/>
        <v>0.10703586462273817</v>
      </c>
    </row>
    <row r="147" spans="1:54" x14ac:dyDescent="0.3">
      <c r="A147" s="60">
        <v>31192</v>
      </c>
      <c r="B147" s="53">
        <v>0.48599999999999999</v>
      </c>
      <c r="C147" s="53">
        <v>9.6270000000000007</v>
      </c>
      <c r="D147" s="53">
        <v>3.9409999999999998</v>
      </c>
      <c r="E147" s="53">
        <f t="shared" si="47"/>
        <v>0.48599999999999999</v>
      </c>
      <c r="F147" s="53">
        <f t="shared" si="48"/>
        <v>3.4550000000000001</v>
      </c>
      <c r="G147" s="53">
        <f t="shared" si="49"/>
        <v>0</v>
      </c>
      <c r="H147" s="53">
        <f>IF(Q146&gt;SetUp!$B$56,SetUp!$B$56,Q146)</f>
        <v>83.878918896294323</v>
      </c>
      <c r="I147" s="53">
        <f t="shared" si="63"/>
        <v>9.6917581170635678</v>
      </c>
      <c r="J147" s="53">
        <f>MIN(F147,H147,(1-EXP(-SetUp!$B$52*H147/SetUp!$B$56))*F147)</f>
        <v>3.4247754120195903</v>
      </c>
      <c r="K147" s="53">
        <f t="shared" si="50"/>
        <v>80.454143484274738</v>
      </c>
      <c r="L147" s="53">
        <f>IF(I147&lt;=0,0,MIN(SetUp!$B$50*I147^SetUp!$B$55,I147))</f>
        <v>0.94760878590263231</v>
      </c>
      <c r="M147" s="53">
        <f t="shared" si="51"/>
        <v>8.7441493311609353</v>
      </c>
      <c r="N147" s="53">
        <f>IF(SetUp!$B$62=0,X147,(B147-E147)*(1-(H147/SetUp!$B$66/SetUp!$B$56)))</f>
        <v>0</v>
      </c>
      <c r="O147" s="53">
        <f>K147*SetUp!$B$65</f>
        <v>0.7425918233094253</v>
      </c>
      <c r="P147" s="53">
        <f>MIN(SetUp!$B$54*L147^SetUp!$B$51,L147)</f>
        <v>0.65207140128614538</v>
      </c>
      <c r="Q147" s="53">
        <f t="shared" si="52"/>
        <v>79.711551660965313</v>
      </c>
      <c r="R147" s="53">
        <f>IF((H147+N147-O147)&gt;SetUp!$B$56,T146+H147+N147-O147-SetUp!$B$56,T146)</f>
        <v>0</v>
      </c>
      <c r="S147" s="53">
        <f>R147*SetUp!$B$65</f>
        <v>0</v>
      </c>
      <c r="T147" s="53">
        <f>IF((R147-S147)&lt;SetUp!$B$53,R147-S147,SetUp!$B$53)</f>
        <v>0</v>
      </c>
      <c r="U147" s="53">
        <f t="shared" si="53"/>
        <v>8.7441493311609353</v>
      </c>
      <c r="V147" s="53">
        <f>(L147-P147)/1000*SetUp!$B$13*1000000/SetUp!$B$48</f>
        <v>12.026982889628142</v>
      </c>
      <c r="W147" s="53">
        <f t="shared" si="64"/>
        <v>1.0436096431476471E-14</v>
      </c>
      <c r="X147" s="53">
        <f>MAX((SetUp!$B$56*(1-($H147/SetUp!$B$56)^2)*TANH(($B147-$D147)/SetUp!$B$56))/(1+$H147/SetUp!$B$56*TANH(($B147-$D147)/SetUp!$B$56)),0)</f>
        <v>0</v>
      </c>
      <c r="AK147" s="61">
        <v>116</v>
      </c>
      <c r="AL147" s="62">
        <f t="shared" si="44"/>
        <v>7.6159999999999997</v>
      </c>
      <c r="AM147" s="62">
        <f t="shared" si="45"/>
        <v>17.263969325407569</v>
      </c>
      <c r="AN147" s="63">
        <f t="shared" si="46"/>
        <v>1.2668026950377587</v>
      </c>
      <c r="AP147" s="60">
        <v>31192</v>
      </c>
      <c r="AQ147" s="51">
        <v>5</v>
      </c>
      <c r="AR147" s="51">
        <v>146</v>
      </c>
      <c r="AS147" s="62">
        <f t="shared" si="54"/>
        <v>9.6270000000000007</v>
      </c>
      <c r="AT147" s="62">
        <f t="shared" si="55"/>
        <v>12.026982889628142</v>
      </c>
      <c r="AU147" s="51" t="str">
        <f>IF(OR($AP147&lt;SetUp!$B$97,$AP147&gt;SetUp!$B$98),"Não","Sim")</f>
        <v>Sim</v>
      </c>
      <c r="AV147" s="64">
        <f t="shared" si="56"/>
        <v>3.1027407239406908</v>
      </c>
      <c r="AW147" s="64">
        <f t="shared" si="57"/>
        <v>3.4679940728940326</v>
      </c>
      <c r="AX147" s="64">
        <f t="shared" si="58"/>
        <v>0.98349097181516654</v>
      </c>
      <c r="AY147" s="64">
        <f t="shared" si="59"/>
        <v>1.0801566931149111</v>
      </c>
      <c r="AZ147" s="64">
        <f t="shared" si="60"/>
        <v>2.3999828896281414</v>
      </c>
      <c r="BA147" s="64">
        <f t="shared" si="61"/>
        <v>0.36525334895334183</v>
      </c>
      <c r="BB147" s="64">
        <f t="shared" si="62"/>
        <v>9.66657212997446E-2</v>
      </c>
    </row>
    <row r="148" spans="1:54" x14ac:dyDescent="0.3">
      <c r="A148" s="60">
        <v>31193</v>
      </c>
      <c r="B148" s="53">
        <v>2.9000000000000001E-2</v>
      </c>
      <c r="C148" s="53">
        <v>9.6270000000000007</v>
      </c>
      <c r="D148" s="53">
        <v>3.9409999999999998</v>
      </c>
      <c r="E148" s="53">
        <f t="shared" si="47"/>
        <v>2.9000000000000001E-2</v>
      </c>
      <c r="F148" s="53">
        <f t="shared" si="48"/>
        <v>3.9119999999999999</v>
      </c>
      <c r="G148" s="53">
        <f t="shared" si="49"/>
        <v>0</v>
      </c>
      <c r="H148" s="53">
        <f>IF(Q147&gt;SetUp!$B$56,SetUp!$B$56,Q147)</f>
        <v>79.711551660965313</v>
      </c>
      <c r="I148" s="53">
        <f t="shared" si="63"/>
        <v>9.4441789959233802</v>
      </c>
      <c r="J148" s="53">
        <f>MIN(F148,H148,(1-EXP(-SetUp!$B$52*H148/SetUp!$B$56))*F148)</f>
        <v>3.8686924694242899</v>
      </c>
      <c r="K148" s="53">
        <f t="shared" si="50"/>
        <v>75.842859191541024</v>
      </c>
      <c r="L148" s="53">
        <f>IF(I148&lt;=0,0,MIN(SetUp!$B$50*I148^SetUp!$B$55,I148))</f>
        <v>0.90760835210225765</v>
      </c>
      <c r="M148" s="53">
        <f t="shared" si="51"/>
        <v>8.536570643821122</v>
      </c>
      <c r="N148" s="53">
        <f>IF(SetUp!$B$62=0,X148,(B148-E148)*(1-(H148/SetUp!$B$66/SetUp!$B$56)))</f>
        <v>0</v>
      </c>
      <c r="O148" s="53">
        <f>K148*SetUp!$B$65</f>
        <v>0.70002966476244455</v>
      </c>
      <c r="P148" s="53">
        <f>MIN(SetUp!$B$54*L148^SetUp!$B$51,L148)</f>
        <v>0.62428447621094862</v>
      </c>
      <c r="Q148" s="53">
        <f t="shared" si="52"/>
        <v>75.142829526778584</v>
      </c>
      <c r="R148" s="53">
        <f>IF((H148+N148-O148)&gt;SetUp!$B$56,T147+H148+N148-O148-SetUp!$B$56,T147)</f>
        <v>0</v>
      </c>
      <c r="S148" s="53">
        <f>R148*SetUp!$B$65</f>
        <v>0</v>
      </c>
      <c r="T148" s="53">
        <f>IF((R148-S148)&lt;SetUp!$B$53,R148-S148,SetUp!$B$53)</f>
        <v>0</v>
      </c>
      <c r="U148" s="53">
        <f t="shared" si="53"/>
        <v>8.536570643821122</v>
      </c>
      <c r="V148" s="53">
        <f>(L148-P148)/1000*SetUp!$B$13*1000000/SetUp!$B$48</f>
        <v>11.52995047306718</v>
      </c>
      <c r="W148" s="53">
        <f t="shared" si="64"/>
        <v>5.6621374255882984E-15</v>
      </c>
      <c r="X148" s="53">
        <f>MAX((SetUp!$B$56*(1-($H148/SetUp!$B$56)^2)*TANH(($B148-$D148)/SetUp!$B$56))/(1+$H148/SetUp!$B$56*TANH(($B148-$D148)/SetUp!$B$56)),0)</f>
        <v>0</v>
      </c>
      <c r="AK148" s="61">
        <v>117</v>
      </c>
      <c r="AL148" s="62">
        <f t="shared" si="44"/>
        <v>7.9902500000000005</v>
      </c>
      <c r="AM148" s="62">
        <f t="shared" si="45"/>
        <v>20.189692880793402</v>
      </c>
      <c r="AN148" s="63">
        <f t="shared" si="46"/>
        <v>1.5267911367971467</v>
      </c>
      <c r="AP148" s="60">
        <v>31193</v>
      </c>
      <c r="AQ148" s="51">
        <v>5</v>
      </c>
      <c r="AR148" s="51">
        <v>147</v>
      </c>
      <c r="AS148" s="62">
        <f t="shared" si="54"/>
        <v>9.6270000000000007</v>
      </c>
      <c r="AT148" s="62">
        <f t="shared" si="55"/>
        <v>11.52995047306718</v>
      </c>
      <c r="AU148" s="51" t="str">
        <f>IF(OR($AP148&lt;SetUp!$B$97,$AP148&gt;SetUp!$B$98),"Não","Sim")</f>
        <v>Sim</v>
      </c>
      <c r="AV148" s="64">
        <f t="shared" si="56"/>
        <v>3.1027407239406908</v>
      </c>
      <c r="AW148" s="64">
        <f t="shared" si="57"/>
        <v>3.3955780764204464</v>
      </c>
      <c r="AX148" s="64">
        <f t="shared" si="58"/>
        <v>0.98349097181516654</v>
      </c>
      <c r="AY148" s="64">
        <f t="shared" si="59"/>
        <v>1.0618274417856075</v>
      </c>
      <c r="AZ148" s="64">
        <f t="shared" si="60"/>
        <v>1.9029504730671789</v>
      </c>
      <c r="BA148" s="64">
        <f t="shared" si="61"/>
        <v>0.29283735247975562</v>
      </c>
      <c r="BB148" s="64">
        <f t="shared" si="62"/>
        <v>7.8336469970440969E-2</v>
      </c>
    </row>
    <row r="149" spans="1:54" x14ac:dyDescent="0.3">
      <c r="A149" s="60">
        <v>31194</v>
      </c>
      <c r="B149" s="53">
        <v>4.0000000000000001E-3</v>
      </c>
      <c r="C149" s="53">
        <v>9.4629999999999992</v>
      </c>
      <c r="D149" s="53">
        <v>3.9409999999999998</v>
      </c>
      <c r="E149" s="53">
        <f t="shared" si="47"/>
        <v>4.0000000000000001E-3</v>
      </c>
      <c r="F149" s="53">
        <f t="shared" si="48"/>
        <v>3.9369999999999998</v>
      </c>
      <c r="G149" s="53">
        <f t="shared" si="49"/>
        <v>0</v>
      </c>
      <c r="H149" s="53">
        <f>IF(Q148&gt;SetUp!$B$56,SetUp!$B$56,Q148)</f>
        <v>75.142829526778584</v>
      </c>
      <c r="I149" s="53">
        <f t="shared" si="63"/>
        <v>9.1943212732297592</v>
      </c>
      <c r="J149" s="53">
        <f>MIN(F149,H149,(1-EXP(-SetUp!$B$52*H149/SetUp!$B$56))*F149)</f>
        <v>3.8805803957856497</v>
      </c>
      <c r="K149" s="53">
        <f t="shared" si="50"/>
        <v>71.262249130992927</v>
      </c>
      <c r="L149" s="53">
        <f>IF(I149&lt;=0,0,MIN(SetUp!$B$50*I149^SetUp!$B$55,I149))</f>
        <v>0.86794244263746279</v>
      </c>
      <c r="M149" s="53">
        <f t="shared" si="51"/>
        <v>8.3263788305922972</v>
      </c>
      <c r="N149" s="53">
        <f>IF(SetUp!$B$62=0,X149,(B149-E149)*(1-(H149/SetUp!$B$66/SetUp!$B$56)))</f>
        <v>0</v>
      </c>
      <c r="O149" s="53">
        <f>K149*SetUp!$B$65</f>
        <v>0.6577506294086376</v>
      </c>
      <c r="P149" s="53">
        <f>MIN(SetUp!$B$54*L149^SetUp!$B$51,L149)</f>
        <v>0.59674168553341922</v>
      </c>
      <c r="Q149" s="53">
        <f t="shared" si="52"/>
        <v>70.604498501584288</v>
      </c>
      <c r="R149" s="53">
        <f>IF((H149+N149-O149)&gt;SetUp!$B$56,T148+H149+N149-O149-SetUp!$B$56,T148)</f>
        <v>0</v>
      </c>
      <c r="S149" s="53">
        <f>R149*SetUp!$B$65</f>
        <v>0</v>
      </c>
      <c r="T149" s="53">
        <f>IF((R149-S149)&lt;SetUp!$B$53,R149-S149,SetUp!$B$53)</f>
        <v>0</v>
      </c>
      <c r="U149" s="53">
        <f t="shared" si="53"/>
        <v>8.3263788305922972</v>
      </c>
      <c r="V149" s="53">
        <f>(L149-P149)/1000*SetUp!$B$13*1000000/SetUp!$B$48</f>
        <v>11.036596502257096</v>
      </c>
      <c r="W149" s="53">
        <f t="shared" si="64"/>
        <v>-1.5210055437364645E-14</v>
      </c>
      <c r="X149" s="53">
        <f>MAX((SetUp!$B$56*(1-($H149/SetUp!$B$56)^2)*TANH(($B149-$D149)/SetUp!$B$56))/(1+$H149/SetUp!$B$56*TANH(($B149-$D149)/SetUp!$B$56)),0)</f>
        <v>0</v>
      </c>
      <c r="AK149" s="61">
        <v>118</v>
      </c>
      <c r="AL149" s="62">
        <f t="shared" si="44"/>
        <v>7.6322500000000009</v>
      </c>
      <c r="AM149" s="62">
        <f t="shared" si="45"/>
        <v>22.352623866580693</v>
      </c>
      <c r="AN149" s="63">
        <f t="shared" si="46"/>
        <v>1.9287069824207397</v>
      </c>
      <c r="AP149" s="60">
        <v>31194</v>
      </c>
      <c r="AQ149" s="51">
        <v>5</v>
      </c>
      <c r="AR149" s="51">
        <v>148</v>
      </c>
      <c r="AS149" s="62">
        <f t="shared" si="54"/>
        <v>9.4629999999999992</v>
      </c>
      <c r="AT149" s="62">
        <f t="shared" si="55"/>
        <v>11.036596502257096</v>
      </c>
      <c r="AU149" s="51" t="str">
        <f>IF(OR($AP149&lt;SetUp!$B$97,$AP149&gt;SetUp!$B$98),"Não","Sim")</f>
        <v>Sim</v>
      </c>
      <c r="AV149" s="64">
        <f t="shared" si="56"/>
        <v>3.0761989532538365</v>
      </c>
      <c r="AW149" s="64">
        <f t="shared" si="57"/>
        <v>3.3221373394634206</v>
      </c>
      <c r="AX149" s="64">
        <f t="shared" si="58"/>
        <v>0.97602884009112589</v>
      </c>
      <c r="AY149" s="64">
        <f t="shared" si="59"/>
        <v>1.0428351650436325</v>
      </c>
      <c r="AZ149" s="64">
        <f t="shared" si="60"/>
        <v>1.5735965022570966</v>
      </c>
      <c r="BA149" s="64">
        <f t="shared" si="61"/>
        <v>0.24593838620958408</v>
      </c>
      <c r="BB149" s="64">
        <f t="shared" si="62"/>
        <v>6.6806324952506602E-2</v>
      </c>
    </row>
    <row r="150" spans="1:54" x14ac:dyDescent="0.3">
      <c r="A150" s="60">
        <v>31195</v>
      </c>
      <c r="B150" s="53">
        <v>0.23599999999999999</v>
      </c>
      <c r="C150" s="53">
        <v>9.3010000000000002</v>
      </c>
      <c r="D150" s="53">
        <v>3.9409999999999998</v>
      </c>
      <c r="E150" s="53">
        <f t="shared" si="47"/>
        <v>0.23599999999999999</v>
      </c>
      <c r="F150" s="53">
        <f t="shared" si="48"/>
        <v>3.7050000000000001</v>
      </c>
      <c r="G150" s="53">
        <f t="shared" si="49"/>
        <v>0</v>
      </c>
      <c r="H150" s="53">
        <f>IF(Q149&gt;SetUp!$B$56,SetUp!$B$56,Q149)</f>
        <v>70.604498501584288</v>
      </c>
      <c r="I150" s="53">
        <f t="shared" si="63"/>
        <v>8.9444945666069486</v>
      </c>
      <c r="J150" s="53">
        <f>MIN(F150,H150,(1-EXP(-SetUp!$B$52*H150/SetUp!$B$56))*F150)</f>
        <v>3.6363868765668022</v>
      </c>
      <c r="K150" s="53">
        <f t="shared" si="50"/>
        <v>66.968111625017485</v>
      </c>
      <c r="L150" s="53">
        <f>IF(I150&lt;=0,0,MIN(SetUp!$B$50*I150^SetUp!$B$55,I150))</f>
        <v>0.82899353165187728</v>
      </c>
      <c r="M150" s="53">
        <f t="shared" si="51"/>
        <v>8.1155010349550718</v>
      </c>
      <c r="N150" s="53">
        <f>IF(SetUp!$B$62=0,X150,(B150-E150)*(1-(H150/SetUp!$B$66/SetUp!$B$56)))</f>
        <v>0</v>
      </c>
      <c r="O150" s="53">
        <f>K150*SetUp!$B$65</f>
        <v>0.61811573601465153</v>
      </c>
      <c r="P150" s="53">
        <f>MIN(SetUp!$B$54*L150^SetUp!$B$51,L150)</f>
        <v>0.56970865739941701</v>
      </c>
      <c r="Q150" s="53">
        <f t="shared" si="52"/>
        <v>66.349995889002827</v>
      </c>
      <c r="R150" s="53">
        <f>IF((H150+N150-O150)&gt;SetUp!$B$56,T149+H150+N150-O150-SetUp!$B$56,T149)</f>
        <v>0</v>
      </c>
      <c r="S150" s="53">
        <f>R150*SetUp!$B$65</f>
        <v>0</v>
      </c>
      <c r="T150" s="53">
        <f>IF((R150-S150)&lt;SetUp!$B$53,R150-S150,SetUp!$B$53)</f>
        <v>0</v>
      </c>
      <c r="U150" s="53">
        <f t="shared" si="53"/>
        <v>8.1155010349550718</v>
      </c>
      <c r="V150" s="53">
        <f>(L150-P150)/1000*SetUp!$B$13*1000000/SetUp!$B$48</f>
        <v>10.551676060273829</v>
      </c>
      <c r="W150" s="53">
        <f t="shared" si="64"/>
        <v>-5.773159728050814E-15</v>
      </c>
      <c r="X150" s="53">
        <f>MAX((SetUp!$B$56*(1-($H150/SetUp!$B$56)^2)*TANH(($B150-$D150)/SetUp!$B$56))/(1+$H150/SetUp!$B$56*TANH(($B150-$D150)/SetUp!$B$56)),0)</f>
        <v>0</v>
      </c>
      <c r="AK150" s="61">
        <v>119</v>
      </c>
      <c r="AL150" s="62">
        <f t="shared" si="44"/>
        <v>8.7575000000000003</v>
      </c>
      <c r="AM150" s="62">
        <f t="shared" si="45"/>
        <v>29.28758109119881</v>
      </c>
      <c r="AN150" s="63">
        <f t="shared" si="46"/>
        <v>2.3442855941991216</v>
      </c>
      <c r="AP150" s="60">
        <v>31195</v>
      </c>
      <c r="AQ150" s="51">
        <v>5</v>
      </c>
      <c r="AR150" s="51">
        <v>149</v>
      </c>
      <c r="AS150" s="62">
        <f t="shared" si="54"/>
        <v>9.3010000000000002</v>
      </c>
      <c r="AT150" s="62">
        <f t="shared" si="55"/>
        <v>10.551676060273829</v>
      </c>
      <c r="AU150" s="51" t="str">
        <f>IF(OR($AP150&lt;SetUp!$B$97,$AP150&gt;SetUp!$B$98),"Não","Sim")</f>
        <v>Sim</v>
      </c>
      <c r="AV150" s="64">
        <f t="shared" si="56"/>
        <v>3.0497540884471324</v>
      </c>
      <c r="AW150" s="64">
        <f t="shared" si="57"/>
        <v>3.2483343516753056</v>
      </c>
      <c r="AX150" s="64">
        <f t="shared" si="58"/>
        <v>0.96852964437483957</v>
      </c>
      <c r="AY150" s="64">
        <f t="shared" si="59"/>
        <v>1.0233214497677381</v>
      </c>
      <c r="AZ150" s="64">
        <f t="shared" si="60"/>
        <v>1.2506760602738289</v>
      </c>
      <c r="BA150" s="64">
        <f t="shared" si="61"/>
        <v>0.19858026322817324</v>
      </c>
      <c r="BB150" s="64">
        <f t="shared" si="62"/>
        <v>5.4791805392898518E-2</v>
      </c>
    </row>
    <row r="151" spans="1:54" x14ac:dyDescent="0.3">
      <c r="A151" s="60">
        <v>31196</v>
      </c>
      <c r="B151" s="53">
        <v>0.11799999999999999</v>
      </c>
      <c r="C151" s="53">
        <v>9.3010000000000002</v>
      </c>
      <c r="D151" s="53">
        <v>3.9409999999999998</v>
      </c>
      <c r="E151" s="53">
        <f t="shared" si="47"/>
        <v>0.11799999999999999</v>
      </c>
      <c r="F151" s="53">
        <f t="shared" si="48"/>
        <v>3.823</v>
      </c>
      <c r="G151" s="53">
        <f t="shared" si="49"/>
        <v>0</v>
      </c>
      <c r="H151" s="53">
        <f>IF(Q150&gt;SetUp!$B$56,SetUp!$B$56,Q150)</f>
        <v>66.349995889002827</v>
      </c>
      <c r="I151" s="53">
        <f t="shared" si="63"/>
        <v>8.693456295588355</v>
      </c>
      <c r="J151" s="53">
        <f>MIN(F151,H151,(1-EXP(-SetUp!$B$52*H151/SetUp!$B$56))*F151)</f>
        <v>3.7329645577728154</v>
      </c>
      <c r="K151" s="53">
        <f t="shared" si="50"/>
        <v>62.61703133123001</v>
      </c>
      <c r="L151" s="53">
        <f>IF(I151&lt;=0,0,MIN(SetUp!$B$50*I151^SetUp!$B$55,I151))</f>
        <v>0.79057958027728281</v>
      </c>
      <c r="M151" s="53">
        <f t="shared" si="51"/>
        <v>7.9028767153110717</v>
      </c>
      <c r="N151" s="53">
        <f>IF(SetUp!$B$62=0,X151,(B151-E151)*(1-(H151/SetUp!$B$66/SetUp!$B$56)))</f>
        <v>0</v>
      </c>
      <c r="O151" s="53">
        <f>K151*SetUp!$B$65</f>
        <v>0.5779552606332824</v>
      </c>
      <c r="P151" s="53">
        <f>MIN(SetUp!$B$54*L151^SetUp!$B$51,L151)</f>
        <v>0.54305901402679579</v>
      </c>
      <c r="Q151" s="53">
        <f t="shared" si="52"/>
        <v>62.039076070596728</v>
      </c>
      <c r="R151" s="53">
        <f>IF((H151+N151-O151)&gt;SetUp!$B$56,T150+H151+N151-O151-SetUp!$B$56,T150)</f>
        <v>0</v>
      </c>
      <c r="S151" s="53">
        <f>R151*SetUp!$B$65</f>
        <v>0</v>
      </c>
      <c r="T151" s="53">
        <f>IF((R151-S151)&lt;SetUp!$B$53,R151-S151,SetUp!$B$53)</f>
        <v>0</v>
      </c>
      <c r="U151" s="53">
        <f t="shared" si="53"/>
        <v>7.9028767153110717</v>
      </c>
      <c r="V151" s="53">
        <f>(L151-P151)/1000*SetUp!$B$13*1000000/SetUp!$B$48</f>
        <v>10.072924002453275</v>
      </c>
      <c r="W151" s="53">
        <f t="shared" si="64"/>
        <v>1.3322676295501878E-15</v>
      </c>
      <c r="X151" s="53">
        <f>MAX((SetUp!$B$56*(1-($H151/SetUp!$B$56)^2)*TANH(($B151-$D151)/SetUp!$B$56))/(1+$H151/SetUp!$B$56*TANH(($B151-$D151)/SetUp!$B$56)),0)</f>
        <v>0</v>
      </c>
      <c r="AK151" s="61">
        <v>120</v>
      </c>
      <c r="AL151" s="62">
        <f t="shared" si="44"/>
        <v>14.577750000000002</v>
      </c>
      <c r="AM151" s="62">
        <f t="shared" si="45"/>
        <v>46.27111174767974</v>
      </c>
      <c r="AN151" s="63">
        <f t="shared" si="46"/>
        <v>2.1740914577132777</v>
      </c>
      <c r="AP151" s="60">
        <v>31196</v>
      </c>
      <c r="AQ151" s="51">
        <v>5</v>
      </c>
      <c r="AR151" s="51">
        <v>150</v>
      </c>
      <c r="AS151" s="62">
        <f t="shared" si="54"/>
        <v>9.3010000000000002</v>
      </c>
      <c r="AT151" s="62">
        <f t="shared" si="55"/>
        <v>10.072924002453275</v>
      </c>
      <c r="AU151" s="51" t="str">
        <f>IF(OR($AP151&lt;SetUp!$B$97,$AP151&gt;SetUp!$B$98),"Não","Sim")</f>
        <v>Sim</v>
      </c>
      <c r="AV151" s="64">
        <f t="shared" si="56"/>
        <v>3.0497540884471324</v>
      </c>
      <c r="AW151" s="64">
        <f t="shared" si="57"/>
        <v>3.1737870127740573</v>
      </c>
      <c r="AX151" s="64">
        <f t="shared" si="58"/>
        <v>0.96852964437483957</v>
      </c>
      <c r="AY151" s="64">
        <f t="shared" si="59"/>
        <v>1.0031555573262527</v>
      </c>
      <c r="AZ151" s="64">
        <f t="shared" si="60"/>
        <v>0.77192400245327519</v>
      </c>
      <c r="BA151" s="64">
        <f t="shared" si="61"/>
        <v>0.12403292432692492</v>
      </c>
      <c r="BB151" s="64">
        <f t="shared" si="62"/>
        <v>3.4625912951413151E-2</v>
      </c>
    </row>
    <row r="152" spans="1:54" x14ac:dyDescent="0.3">
      <c r="A152" s="60">
        <v>31197</v>
      </c>
      <c r="B152" s="53">
        <v>2.5999999999999999E-2</v>
      </c>
      <c r="C152" s="53">
        <v>9.14</v>
      </c>
      <c r="D152" s="53">
        <v>3.9409999999999998</v>
      </c>
      <c r="E152" s="53">
        <f t="shared" si="47"/>
        <v>2.5999999999999999E-2</v>
      </c>
      <c r="F152" s="53">
        <f t="shared" si="48"/>
        <v>3.915</v>
      </c>
      <c r="G152" s="53">
        <f t="shared" si="49"/>
        <v>0</v>
      </c>
      <c r="H152" s="53">
        <f>IF(Q151&gt;SetUp!$B$56,SetUp!$B$56,Q151)</f>
        <v>62.039076070596728</v>
      </c>
      <c r="I152" s="53">
        <f t="shared" si="63"/>
        <v>8.4404477129342901</v>
      </c>
      <c r="J152" s="53">
        <f>MIN(F152,H152,(1-EXP(-SetUp!$B$52*H152/SetUp!$B$56))*F152)</f>
        <v>3.7973707108252195</v>
      </c>
      <c r="K152" s="53">
        <f t="shared" si="50"/>
        <v>58.241705359771508</v>
      </c>
      <c r="L152" s="53">
        <f>IF(I152&lt;=0,0,MIN(SetUp!$B$50*I152^SetUp!$B$55,I152))</f>
        <v>0.75260530280954641</v>
      </c>
      <c r="M152" s="53">
        <f t="shared" si="51"/>
        <v>7.6878424101247438</v>
      </c>
      <c r="N152" s="53">
        <f>IF(SetUp!$B$62=0,X152,(B152-E152)*(1-(H152/SetUp!$B$66/SetUp!$B$56)))</f>
        <v>0</v>
      </c>
      <c r="O152" s="53">
        <f>K152*SetUp!$B$65</f>
        <v>0.53757099762321747</v>
      </c>
      <c r="P152" s="53">
        <f>MIN(SetUp!$B$54*L152^SetUp!$B$51,L152)</f>
        <v>0.51672676210647406</v>
      </c>
      <c r="Q152" s="53">
        <f t="shared" si="52"/>
        <v>57.704134362148288</v>
      </c>
      <c r="R152" s="53">
        <f>IF((H152+N152-O152)&gt;SetUp!$B$56,T151+H152+N152-O152-SetUp!$B$56,T151)</f>
        <v>0</v>
      </c>
      <c r="S152" s="53">
        <f>R152*SetUp!$B$65</f>
        <v>0</v>
      </c>
      <c r="T152" s="53">
        <f>IF((R152-S152)&lt;SetUp!$B$53,R152-S152,SetUp!$B$53)</f>
        <v>0</v>
      </c>
      <c r="U152" s="53">
        <f t="shared" si="53"/>
        <v>7.6878424101247438</v>
      </c>
      <c r="V152" s="53">
        <f>(L152-P152)/1000*SetUp!$B$13*1000000/SetUp!$B$48</f>
        <v>9.5991482659552698</v>
      </c>
      <c r="W152" s="53">
        <f t="shared" si="64"/>
        <v>-8.3266726846886741E-15</v>
      </c>
      <c r="X152" s="53">
        <f>MAX((SetUp!$B$56*(1-($H152/SetUp!$B$56)^2)*TANH(($B152-$D152)/SetUp!$B$56))/(1+$H152/SetUp!$B$56*TANH(($B152-$D152)/SetUp!$B$56)),0)</f>
        <v>0</v>
      </c>
      <c r="AK152" s="61">
        <v>121</v>
      </c>
      <c r="AL152" s="62">
        <f t="shared" si="44"/>
        <v>51.521000000000001</v>
      </c>
      <c r="AM152" s="62">
        <f t="shared" si="45"/>
        <v>43.451810155782127</v>
      </c>
      <c r="AN152" s="63">
        <f t="shared" si="46"/>
        <v>-0.15661943371087272</v>
      </c>
      <c r="AP152" s="60">
        <v>31197</v>
      </c>
      <c r="AQ152" s="51">
        <v>5</v>
      </c>
      <c r="AR152" s="51">
        <v>151</v>
      </c>
      <c r="AS152" s="62">
        <f t="shared" si="54"/>
        <v>9.14</v>
      </c>
      <c r="AT152" s="62">
        <f t="shared" si="55"/>
        <v>9.5991482659552698</v>
      </c>
      <c r="AU152" s="51" t="str">
        <f>IF(OR($AP152&lt;SetUp!$B$97,$AP152&gt;SetUp!$B$98),"Não","Sim")</f>
        <v>Sim</v>
      </c>
      <c r="AV152" s="64">
        <f t="shared" si="56"/>
        <v>3.0232432915661951</v>
      </c>
      <c r="AW152" s="64">
        <f t="shared" si="57"/>
        <v>3.0982492259266796</v>
      </c>
      <c r="AX152" s="64">
        <f t="shared" si="58"/>
        <v>0.96094619573383144</v>
      </c>
      <c r="AY152" s="64">
        <f t="shared" si="59"/>
        <v>0.98223269972644489</v>
      </c>
      <c r="AZ152" s="64">
        <f t="shared" si="60"/>
        <v>0.45914826595526925</v>
      </c>
      <c r="BA152" s="64">
        <f t="shared" si="61"/>
        <v>7.5005934360484527E-2</v>
      </c>
      <c r="BB152" s="64">
        <f t="shared" si="62"/>
        <v>2.1286503992613448E-2</v>
      </c>
    </row>
    <row r="153" spans="1:54" x14ac:dyDescent="0.3">
      <c r="A153" s="60">
        <v>31198</v>
      </c>
      <c r="B153" s="53">
        <v>1.4790000000000001</v>
      </c>
      <c r="C153" s="53">
        <v>8.98</v>
      </c>
      <c r="D153" s="53">
        <v>3.9409999999999998</v>
      </c>
      <c r="E153" s="53">
        <f t="shared" si="47"/>
        <v>1.4790000000000001</v>
      </c>
      <c r="F153" s="53">
        <f t="shared" si="48"/>
        <v>2.4619999999999997</v>
      </c>
      <c r="G153" s="53">
        <f t="shared" si="49"/>
        <v>0</v>
      </c>
      <c r="H153" s="53">
        <f>IF(Q152&gt;SetUp!$B$56,SetUp!$B$56,Q152)</f>
        <v>57.704134362148288</v>
      </c>
      <c r="I153" s="53">
        <f t="shared" si="63"/>
        <v>8.1985996073405794</v>
      </c>
      <c r="J153" s="53">
        <f>MIN(F153,H153,(1-EXP(-SetUp!$B$52*H153/SetUp!$B$56))*F153)</f>
        <v>2.367499160192478</v>
      </c>
      <c r="K153" s="53">
        <f t="shared" si="50"/>
        <v>55.336635201955808</v>
      </c>
      <c r="L153" s="53">
        <f>IF(I153&lt;=0,0,MIN(SetUp!$B$50*I153^SetUp!$B$55,I153))</f>
        <v>0.71700843250599622</v>
      </c>
      <c r="M153" s="53">
        <f t="shared" si="51"/>
        <v>7.4815911748345831</v>
      </c>
      <c r="N153" s="53">
        <f>IF(SetUp!$B$62=0,X153,(B153-E153)*(1-(H153/SetUp!$B$66/SetUp!$B$56)))</f>
        <v>0</v>
      </c>
      <c r="O153" s="53">
        <f>K153*SetUp!$B$65</f>
        <v>0.51075719721583612</v>
      </c>
      <c r="P153" s="53">
        <f>MIN(SetUp!$B$54*L153^SetUp!$B$51,L153)</f>
        <v>0.49205477395377145</v>
      </c>
      <c r="Q153" s="53">
        <f t="shared" si="52"/>
        <v>54.82587800473997</v>
      </c>
      <c r="R153" s="53">
        <f>IF((H153+N153-O153)&gt;SetUp!$B$56,T152+H153+N153-O153-SetUp!$B$56,T152)</f>
        <v>0</v>
      </c>
      <c r="S153" s="53">
        <f>R153*SetUp!$B$65</f>
        <v>0</v>
      </c>
      <c r="T153" s="53">
        <f>IF((R153-S153)&lt;SetUp!$B$53,R153-S153,SetUp!$B$53)</f>
        <v>0</v>
      </c>
      <c r="U153" s="53">
        <f t="shared" si="53"/>
        <v>7.4815911748345831</v>
      </c>
      <c r="V153" s="53">
        <f>(L153-P153)/1000*SetUp!$B$13*1000000/SetUp!$B$48</f>
        <v>9.1545568960006545</v>
      </c>
      <c r="W153" s="53">
        <f t="shared" si="64"/>
        <v>-3.9968028886505635E-15</v>
      </c>
      <c r="X153" s="53">
        <f>MAX((SetUp!$B$56*(1-($H153/SetUp!$B$56)^2)*TANH(($B153-$D153)/SetUp!$B$56))/(1+$H153/SetUp!$B$56*TANH(($B153-$D153)/SetUp!$B$56)),0)</f>
        <v>0</v>
      </c>
      <c r="AK153" s="61">
        <v>122</v>
      </c>
      <c r="AL153" s="62">
        <f t="shared" si="44"/>
        <v>42.297333333333334</v>
      </c>
      <c r="AM153" s="62">
        <f t="shared" si="45"/>
        <v>44.127386891578432</v>
      </c>
      <c r="AN153" s="63">
        <f t="shared" si="46"/>
        <v>4.3266405090433543E-2</v>
      </c>
      <c r="AP153" s="60">
        <v>31198</v>
      </c>
      <c r="AQ153" s="51">
        <v>5</v>
      </c>
      <c r="AR153" s="51">
        <v>152</v>
      </c>
      <c r="AS153" s="62">
        <f t="shared" si="54"/>
        <v>8.98</v>
      </c>
      <c r="AT153" s="62">
        <f t="shared" si="55"/>
        <v>9.1545568960006545</v>
      </c>
      <c r="AU153" s="51" t="str">
        <f>IF(OR($AP153&lt;SetUp!$B$97,$AP153&gt;SetUp!$B$98),"Não","Sim")</f>
        <v>Sim</v>
      </c>
      <c r="AV153" s="64">
        <f t="shared" si="56"/>
        <v>2.9966648127543394</v>
      </c>
      <c r="AW153" s="64">
        <f t="shared" si="57"/>
        <v>3.025649830367132</v>
      </c>
      <c r="AX153" s="64">
        <f t="shared" si="58"/>
        <v>0.95327633666730438</v>
      </c>
      <c r="AY153" s="64">
        <f t="shared" si="59"/>
        <v>0.96163732818124481</v>
      </c>
      <c r="AZ153" s="64">
        <f t="shared" si="60"/>
        <v>0.17455689600065405</v>
      </c>
      <c r="BA153" s="64">
        <f t="shared" si="61"/>
        <v>2.8985017612792596E-2</v>
      </c>
      <c r="BB153" s="64">
        <f t="shared" si="62"/>
        <v>8.3609915139404301E-3</v>
      </c>
    </row>
    <row r="154" spans="1:54" x14ac:dyDescent="0.3">
      <c r="A154" s="60">
        <v>31199</v>
      </c>
      <c r="B154" s="53">
        <v>0.16</v>
      </c>
      <c r="C154" s="53">
        <v>8.98</v>
      </c>
      <c r="D154" s="53">
        <v>3.9409999999999998</v>
      </c>
      <c r="E154" s="53">
        <f t="shared" si="47"/>
        <v>0.16</v>
      </c>
      <c r="F154" s="53">
        <f t="shared" si="48"/>
        <v>3.7809999999999997</v>
      </c>
      <c r="G154" s="53">
        <f t="shared" si="49"/>
        <v>0</v>
      </c>
      <c r="H154" s="53">
        <f>IF(Q153&gt;SetUp!$B$56,SetUp!$B$56,Q153)</f>
        <v>54.82587800473997</v>
      </c>
      <c r="I154" s="53">
        <f t="shared" si="63"/>
        <v>7.9543115284299093</v>
      </c>
      <c r="J154" s="53">
        <f>MIN(F154,H154,(1-EXP(-SetUp!$B$52*H154/SetUp!$B$56))*F154)</f>
        <v>3.6102438403330002</v>
      </c>
      <c r="K154" s="53">
        <f t="shared" si="50"/>
        <v>51.215634164406971</v>
      </c>
      <c r="L154" s="53">
        <f>IF(I154&lt;=0,0,MIN(SetUp!$B$50*I154^SetUp!$B$55,I154))</f>
        <v>0.68175624935635804</v>
      </c>
      <c r="M154" s="53">
        <f t="shared" si="51"/>
        <v>7.2725552790735515</v>
      </c>
      <c r="N154" s="53">
        <f>IF(SetUp!$B$62=0,X154,(B154-E154)*(1-(H154/SetUp!$B$66/SetUp!$B$56)))</f>
        <v>0</v>
      </c>
      <c r="O154" s="53">
        <f>K154*SetUp!$B$65</f>
        <v>0.47272035359532627</v>
      </c>
      <c r="P154" s="53">
        <f>MIN(SetUp!$B$54*L154^SetUp!$B$51,L154)</f>
        <v>0.46763341747969595</v>
      </c>
      <c r="Q154" s="53">
        <f t="shared" si="52"/>
        <v>50.742913810811643</v>
      </c>
      <c r="R154" s="53">
        <f>IF((H154+N154-O154)&gt;SetUp!$B$56,T153+H154+N154-O154-SetUp!$B$56,T153)</f>
        <v>0</v>
      </c>
      <c r="S154" s="53">
        <f>R154*SetUp!$B$65</f>
        <v>0</v>
      </c>
      <c r="T154" s="53">
        <f>IF((R154-S154)&lt;SetUp!$B$53,R154-S154,SetUp!$B$53)</f>
        <v>0</v>
      </c>
      <c r="U154" s="53">
        <f t="shared" si="53"/>
        <v>7.2725552790735515</v>
      </c>
      <c r="V154" s="53">
        <f>(L154-P154)/1000*SetUp!$B$13*1000000/SetUp!$B$48</f>
        <v>8.7137931419444339</v>
      </c>
      <c r="W154" s="53">
        <f t="shared" si="64"/>
        <v>0</v>
      </c>
      <c r="X154" s="53">
        <f>MAX((SetUp!$B$56*(1-($H154/SetUp!$B$56)^2)*TANH(($B154-$D154)/SetUp!$B$56))/(1+$H154/SetUp!$B$56*TANH(($B154-$D154)/SetUp!$B$56)),0)</f>
        <v>0</v>
      </c>
      <c r="AK154" s="61">
        <v>123</v>
      </c>
      <c r="AL154" s="62">
        <f t="shared" si="44"/>
        <v>22.527000000000001</v>
      </c>
      <c r="AM154" s="62">
        <f t="shared" si="45"/>
        <v>44.436787350317594</v>
      </c>
      <c r="AN154" s="63">
        <f t="shared" si="46"/>
        <v>0.97260120523450044</v>
      </c>
      <c r="AP154" s="60">
        <v>31199</v>
      </c>
      <c r="AQ154" s="51">
        <v>6</v>
      </c>
      <c r="AR154" s="51">
        <v>153</v>
      </c>
      <c r="AS154" s="62">
        <f t="shared" si="54"/>
        <v>8.98</v>
      </c>
      <c r="AT154" s="62">
        <f t="shared" si="55"/>
        <v>8.7137931419444339</v>
      </c>
      <c r="AU154" s="51" t="str">
        <f>IF(OR($AP154&lt;SetUp!$B$97,$AP154&gt;SetUp!$B$98),"Não","Sim")</f>
        <v>Sim</v>
      </c>
      <c r="AV154" s="64">
        <f t="shared" si="56"/>
        <v>2.9966648127543394</v>
      </c>
      <c r="AW154" s="64">
        <f t="shared" si="57"/>
        <v>2.9519134712834036</v>
      </c>
      <c r="AX154" s="64">
        <f t="shared" si="58"/>
        <v>0.95327633666730438</v>
      </c>
      <c r="AY154" s="64">
        <f t="shared" si="59"/>
        <v>0.94020724593960292</v>
      </c>
      <c r="AZ154" s="64">
        <f t="shared" si="60"/>
        <v>-0.26620685805556654</v>
      </c>
      <c r="BA154" s="64">
        <f t="shared" si="61"/>
        <v>-4.4751341470935735E-2</v>
      </c>
      <c r="BB154" s="64">
        <f t="shared" si="62"/>
        <v>-1.306909072770146E-2</v>
      </c>
    </row>
    <row r="155" spans="1:54" x14ac:dyDescent="0.3">
      <c r="A155" s="60">
        <v>31200</v>
      </c>
      <c r="B155" s="53">
        <v>1.052</v>
      </c>
      <c r="C155" s="53">
        <v>8.8209999999999997</v>
      </c>
      <c r="D155" s="53">
        <v>3.9409999999999998</v>
      </c>
      <c r="E155" s="53">
        <f t="shared" si="47"/>
        <v>1.052</v>
      </c>
      <c r="F155" s="53">
        <f t="shared" si="48"/>
        <v>2.8889999999999998</v>
      </c>
      <c r="G155" s="53">
        <f t="shared" si="49"/>
        <v>0</v>
      </c>
      <c r="H155" s="53">
        <f>IF(Q154&gt;SetUp!$B$56,SetUp!$B$56,Q154)</f>
        <v>50.742913810811643</v>
      </c>
      <c r="I155" s="53">
        <f t="shared" si="63"/>
        <v>7.7157636525773858</v>
      </c>
      <c r="J155" s="53">
        <f>MIN(F155,H155,(1-EXP(-SetUp!$B$52*H155/SetUp!$B$56))*F155)</f>
        <v>2.724676932849913</v>
      </c>
      <c r="K155" s="53">
        <f t="shared" si="50"/>
        <v>48.018236877961733</v>
      </c>
      <c r="L155" s="53">
        <f>IF(I155&lt;=0,0,MIN(SetUp!$B$50*I155^SetUp!$B$55,I155))</f>
        <v>0.64802186675798823</v>
      </c>
      <c r="M155" s="53">
        <f t="shared" si="51"/>
        <v>7.0677417858193978</v>
      </c>
      <c r="N155" s="53">
        <f>IF(SetUp!$B$62=0,X155,(B155-E155)*(1-(H155/SetUp!$B$66/SetUp!$B$56)))</f>
        <v>0</v>
      </c>
      <c r="O155" s="53">
        <f>K155*SetUp!$B$65</f>
        <v>0.44320837350383402</v>
      </c>
      <c r="P155" s="53">
        <f>MIN(SetUp!$B$54*L155^SetUp!$B$51,L155)</f>
        <v>0.44427501880680975</v>
      </c>
      <c r="Q155" s="53">
        <f t="shared" si="52"/>
        <v>47.575028504457897</v>
      </c>
      <c r="R155" s="53">
        <f>IF((H155+N155-O155)&gt;SetUp!$B$56,T154+H155+N155-O155-SetUp!$B$56,T154)</f>
        <v>0</v>
      </c>
      <c r="S155" s="53">
        <f>R155*SetUp!$B$65</f>
        <v>0</v>
      </c>
      <c r="T155" s="53">
        <f>IF((R155-S155)&lt;SetUp!$B$53,R155-S155,SetUp!$B$53)</f>
        <v>0</v>
      </c>
      <c r="U155" s="53">
        <f t="shared" si="53"/>
        <v>7.0677417858193978</v>
      </c>
      <c r="V155" s="53">
        <f>(L155-P155)/1000*SetUp!$B$13*1000000/SetUp!$B$48</f>
        <v>8.2915393506117816</v>
      </c>
      <c r="W155" s="53">
        <f t="shared" si="64"/>
        <v>3.7747582837255322E-15</v>
      </c>
      <c r="X155" s="53">
        <f>MAX((SetUp!$B$56*(1-($H155/SetUp!$B$56)^2)*TANH(($B155-$D155)/SetUp!$B$56))/(1+$H155/SetUp!$B$56*TANH(($B155-$D155)/SetUp!$B$56)),0)</f>
        <v>0</v>
      </c>
      <c r="AK155" s="61">
        <v>124</v>
      </c>
      <c r="AL155" s="62">
        <f t="shared" si="44"/>
        <v>108.49400000000001</v>
      </c>
      <c r="AM155" s="62">
        <f t="shared" si="45"/>
        <v>41.339036601877361</v>
      </c>
      <c r="AN155" s="63">
        <f t="shared" si="46"/>
        <v>-0.61897398379746937</v>
      </c>
      <c r="AP155" s="60">
        <v>31200</v>
      </c>
      <c r="AQ155" s="51">
        <v>6</v>
      </c>
      <c r="AR155" s="51">
        <v>154</v>
      </c>
      <c r="AS155" s="62">
        <f t="shared" si="54"/>
        <v>8.8209999999999997</v>
      </c>
      <c r="AT155" s="62">
        <f t="shared" si="55"/>
        <v>8.2915393506117816</v>
      </c>
      <c r="AU155" s="51" t="str">
        <f>IF(OR($AP155&lt;SetUp!$B$97,$AP155&gt;SetUp!$B$98),"Não","Sim")</f>
        <v>Sim</v>
      </c>
      <c r="AV155" s="64">
        <f t="shared" si="56"/>
        <v>2.9700168349691216</v>
      </c>
      <c r="AW155" s="64">
        <f t="shared" si="57"/>
        <v>2.8795033166523321</v>
      </c>
      <c r="AX155" s="64">
        <f t="shared" si="58"/>
        <v>0.94551782207783963</v>
      </c>
      <c r="AY155" s="64">
        <f t="shared" si="59"/>
        <v>0.9186351661853851</v>
      </c>
      <c r="AZ155" s="64">
        <f t="shared" si="60"/>
        <v>-0.52946064938821813</v>
      </c>
      <c r="BA155" s="64">
        <f t="shared" si="61"/>
        <v>-9.0513518316789554E-2</v>
      </c>
      <c r="BB155" s="64">
        <f t="shared" si="62"/>
        <v>-2.6882655892454532E-2</v>
      </c>
    </row>
    <row r="156" spans="1:54" x14ac:dyDescent="0.3">
      <c r="A156" s="60">
        <v>31201</v>
      </c>
      <c r="B156" s="53">
        <v>0.55600000000000005</v>
      </c>
      <c r="C156" s="53">
        <v>8.8209999999999997</v>
      </c>
      <c r="D156" s="53">
        <v>3.9409999999999998</v>
      </c>
      <c r="E156" s="53">
        <f t="shared" si="47"/>
        <v>0.55600000000000005</v>
      </c>
      <c r="F156" s="53">
        <f t="shared" si="48"/>
        <v>3.3849999999999998</v>
      </c>
      <c r="G156" s="53">
        <f t="shared" si="49"/>
        <v>0</v>
      </c>
      <c r="H156" s="53">
        <f>IF(Q155&gt;SetUp!$B$56,SetUp!$B$56,Q155)</f>
        <v>47.575028504457897</v>
      </c>
      <c r="I156" s="53">
        <f t="shared" si="63"/>
        <v>7.4777411887158864</v>
      </c>
      <c r="J156" s="53">
        <f>MIN(F156,H156,(1-EXP(-SetUp!$B$52*H156/SetUp!$B$56))*F156)</f>
        <v>3.1547295546318601</v>
      </c>
      <c r="K156" s="53">
        <f t="shared" si="50"/>
        <v>44.420298949826034</v>
      </c>
      <c r="L156" s="53">
        <f>IF(I156&lt;=0,0,MIN(SetUp!$B$50*I156^SetUp!$B$55,I156))</f>
        <v>0.61504777330744165</v>
      </c>
      <c r="M156" s="53">
        <f t="shared" si="51"/>
        <v>6.8626934154084447</v>
      </c>
      <c r="N156" s="53">
        <f>IF(SetUp!$B$62=0,X156,(B156-E156)*(1-(H156/SetUp!$B$66/SetUp!$B$56)))</f>
        <v>0</v>
      </c>
      <c r="O156" s="53">
        <f>K156*SetUp!$B$65</f>
        <v>0.40999940289648867</v>
      </c>
      <c r="P156" s="53">
        <f>MIN(SetUp!$B$54*L156^SetUp!$B$51,L156)</f>
        <v>0.42145447841746375</v>
      </c>
      <c r="Q156" s="53">
        <f t="shared" si="52"/>
        <v>44.010299546929545</v>
      </c>
      <c r="R156" s="53">
        <f>IF((H156+N156-O156)&gt;SetUp!$B$56,T155+H156+N156-O156-SetUp!$B$56,T155)</f>
        <v>0</v>
      </c>
      <c r="S156" s="53">
        <f>R156*SetUp!$B$65</f>
        <v>0</v>
      </c>
      <c r="T156" s="53">
        <f>IF((R156-S156)&lt;SetUp!$B$53,R156-S156,SetUp!$B$53)</f>
        <v>0</v>
      </c>
      <c r="U156" s="53">
        <f t="shared" si="53"/>
        <v>6.8626934154084447</v>
      </c>
      <c r="V156" s="53">
        <f>(L156-P156)/1000*SetUp!$B$13*1000000/SetUp!$B$48</f>
        <v>7.8783374503024213</v>
      </c>
      <c r="W156" s="53">
        <f t="shared" si="64"/>
        <v>-4.5519144009631418E-15</v>
      </c>
      <c r="X156" s="53">
        <f>MAX((SetUp!$B$56*(1-($H156/SetUp!$B$56)^2)*TANH(($B156-$D156)/SetUp!$B$56))/(1+$H156/SetUp!$B$56*TANH(($B156-$D156)/SetUp!$B$56)),0)</f>
        <v>0</v>
      </c>
      <c r="AK156" s="61">
        <v>125</v>
      </c>
      <c r="AL156" s="62">
        <f t="shared" si="44"/>
        <v>60.823333333333331</v>
      </c>
      <c r="AM156" s="62">
        <f t="shared" si="45"/>
        <v>32.809993612423902</v>
      </c>
      <c r="AN156" s="63">
        <f t="shared" si="46"/>
        <v>-0.4605689656531391</v>
      </c>
      <c r="AP156" s="60">
        <v>31201</v>
      </c>
      <c r="AQ156" s="51">
        <v>6</v>
      </c>
      <c r="AR156" s="51">
        <v>155</v>
      </c>
      <c r="AS156" s="62">
        <f t="shared" si="54"/>
        <v>8.8209999999999997</v>
      </c>
      <c r="AT156" s="62">
        <f t="shared" si="55"/>
        <v>7.8783374503024213</v>
      </c>
      <c r="AU156" s="51" t="str">
        <f>IF(OR($AP156&lt;SetUp!$B$97,$AP156&gt;SetUp!$B$98),"Não","Sim")</f>
        <v>Sim</v>
      </c>
      <c r="AV156" s="64">
        <f t="shared" si="56"/>
        <v>2.9700168349691216</v>
      </c>
      <c r="AW156" s="64">
        <f t="shared" si="57"/>
        <v>2.8068376244988631</v>
      </c>
      <c r="AX156" s="64">
        <f t="shared" si="58"/>
        <v>0.94551782207783963</v>
      </c>
      <c r="AY156" s="64">
        <f t="shared" si="59"/>
        <v>0.89643457886784106</v>
      </c>
      <c r="AZ156" s="64">
        <f t="shared" si="60"/>
        <v>-0.94266254969757846</v>
      </c>
      <c r="BA156" s="64">
        <f t="shared" si="61"/>
        <v>-0.16317921047025852</v>
      </c>
      <c r="BB156" s="64">
        <f t="shared" si="62"/>
        <v>-4.9083243209998573E-2</v>
      </c>
    </row>
    <row r="157" spans="1:54" x14ac:dyDescent="0.3">
      <c r="A157" s="60">
        <v>31202</v>
      </c>
      <c r="B157" s="53">
        <v>2.766</v>
      </c>
      <c r="C157" s="53">
        <v>8.8209999999999997</v>
      </c>
      <c r="D157" s="53">
        <v>3.9409999999999998</v>
      </c>
      <c r="E157" s="53">
        <f t="shared" si="47"/>
        <v>2.766</v>
      </c>
      <c r="F157" s="53">
        <f t="shared" si="48"/>
        <v>1.1749999999999998</v>
      </c>
      <c r="G157" s="53">
        <f t="shared" si="49"/>
        <v>0</v>
      </c>
      <c r="H157" s="53">
        <f>IF(Q156&gt;SetUp!$B$56,SetUp!$B$56,Q156)</f>
        <v>44.010299546929545</v>
      </c>
      <c r="I157" s="53">
        <f t="shared" si="63"/>
        <v>7.2589656425715967</v>
      </c>
      <c r="J157" s="53">
        <f>MIN(F157,H157,(1-EXP(-SetUp!$B$52*H157/SetUp!$B$56))*F157)</f>
        <v>1.0772350796512071</v>
      </c>
      <c r="K157" s="53">
        <f t="shared" si="50"/>
        <v>42.933064467278335</v>
      </c>
      <c r="L157" s="53">
        <f>IF(I157&lt;=0,0,MIN(SetUp!$B$50*I157^SetUp!$B$55,I157))</f>
        <v>0.58535055664035984</v>
      </c>
      <c r="M157" s="53">
        <f t="shared" si="51"/>
        <v>6.6736150859312371</v>
      </c>
      <c r="N157" s="53">
        <f>IF(SetUp!$B$62=0,X157,(B157-E157)*(1-(H157/SetUp!$B$66/SetUp!$B$56)))</f>
        <v>0</v>
      </c>
      <c r="O157" s="53">
        <f>K157*SetUp!$B$65</f>
        <v>0.39627222716315169</v>
      </c>
      <c r="P157" s="53">
        <f>MIN(SetUp!$B$54*L157^SetUp!$B$51,L157)</f>
        <v>0.40091194174350764</v>
      </c>
      <c r="Q157" s="53">
        <f t="shared" si="52"/>
        <v>42.536792240115183</v>
      </c>
      <c r="R157" s="53">
        <f>IF((H157+N157-O157)&gt;SetUp!$B$56,T156+H157+N157-O157-SetUp!$B$56,T156)</f>
        <v>0</v>
      </c>
      <c r="S157" s="53">
        <f>R157*SetUp!$B$65</f>
        <v>0</v>
      </c>
      <c r="T157" s="53">
        <f>IF((R157-S157)&lt;SetUp!$B$53,R157-S157,SetUp!$B$53)</f>
        <v>0</v>
      </c>
      <c r="U157" s="53">
        <f t="shared" si="53"/>
        <v>6.6736150859312371</v>
      </c>
      <c r="V157" s="53">
        <f>(L157-P157)/1000*SetUp!$B$13*1000000/SetUp!$B$48</f>
        <v>7.5057849903819172</v>
      </c>
      <c r="W157" s="53">
        <f t="shared" si="64"/>
        <v>-8.8817841970012523E-16</v>
      </c>
      <c r="X157" s="53">
        <f>MAX((SetUp!$B$56*(1-($H157/SetUp!$B$56)^2)*TANH(($B157-$D157)/SetUp!$B$56))/(1+$H157/SetUp!$B$56*TANH(($B157-$D157)/SetUp!$B$56)),0)</f>
        <v>0</v>
      </c>
      <c r="AK157" s="61">
        <v>126</v>
      </c>
      <c r="AL157" s="62">
        <f t="shared" si="44"/>
        <v>19.500666666666667</v>
      </c>
      <c r="AM157" s="62">
        <f t="shared" si="45"/>
        <v>27.571173152714881</v>
      </c>
      <c r="AN157" s="63">
        <f t="shared" si="46"/>
        <v>0.41385797849893402</v>
      </c>
      <c r="AP157" s="60">
        <v>31202</v>
      </c>
      <c r="AQ157" s="51">
        <v>6</v>
      </c>
      <c r="AR157" s="51">
        <v>156</v>
      </c>
      <c r="AS157" s="62">
        <f t="shared" si="54"/>
        <v>8.8209999999999997</v>
      </c>
      <c r="AT157" s="62">
        <f t="shared" si="55"/>
        <v>7.5057849903819172</v>
      </c>
      <c r="AU157" s="51" t="str">
        <f>IF(OR($AP157&lt;SetUp!$B$97,$AP157&gt;SetUp!$B$98),"Não","Sim")</f>
        <v>Sim</v>
      </c>
      <c r="AV157" s="64">
        <f t="shared" si="56"/>
        <v>2.9700168349691216</v>
      </c>
      <c r="AW157" s="64">
        <f t="shared" si="57"/>
        <v>2.7396687738451004</v>
      </c>
      <c r="AX157" s="64">
        <f t="shared" si="58"/>
        <v>0.94551782207783963</v>
      </c>
      <c r="AY157" s="64">
        <f t="shared" si="59"/>
        <v>0.87539611951909457</v>
      </c>
      <c r="AZ157" s="64">
        <f t="shared" si="60"/>
        <v>-1.3152150096180826</v>
      </c>
      <c r="BA157" s="64">
        <f t="shared" si="61"/>
        <v>-0.23034806112402118</v>
      </c>
      <c r="BB157" s="64">
        <f t="shared" si="62"/>
        <v>-7.0121702558745058E-2</v>
      </c>
    </row>
    <row r="158" spans="1:54" x14ac:dyDescent="0.3">
      <c r="A158" s="60">
        <v>31203</v>
      </c>
      <c r="B158" s="53">
        <v>0.96799999999999997</v>
      </c>
      <c r="C158" s="53">
        <v>8.8209999999999997</v>
      </c>
      <c r="D158" s="53">
        <v>3.9409999999999998</v>
      </c>
      <c r="E158" s="53">
        <f t="shared" si="47"/>
        <v>0.96799999999999997</v>
      </c>
      <c r="F158" s="53">
        <f t="shared" si="48"/>
        <v>2.9729999999999999</v>
      </c>
      <c r="G158" s="53">
        <f t="shared" si="49"/>
        <v>0</v>
      </c>
      <c r="H158" s="53">
        <f>IF(Q157&gt;SetUp!$B$56,SetUp!$B$56,Q157)</f>
        <v>42.536792240115183</v>
      </c>
      <c r="I158" s="53">
        <f t="shared" si="63"/>
        <v>7.0412703250983597</v>
      </c>
      <c r="J158" s="53">
        <f>MIN(F158,H158,(1-EXP(-SetUp!$B$52*H158/SetUp!$B$56))*F158)</f>
        <v>2.7041595121195106</v>
      </c>
      <c r="K158" s="53">
        <f t="shared" si="50"/>
        <v>39.832632727995673</v>
      </c>
      <c r="L158" s="53">
        <f>IF(I158&lt;=0,0,MIN(SetUp!$B$50*I158^SetUp!$B$55,I158))</f>
        <v>0.55638638921655037</v>
      </c>
      <c r="M158" s="53">
        <f t="shared" si="51"/>
        <v>6.4848839358818093</v>
      </c>
      <c r="N158" s="53">
        <f>IF(SetUp!$B$62=0,X158,(B158-E158)*(1-(H158/SetUp!$B$66/SetUp!$B$56)))</f>
        <v>0</v>
      </c>
      <c r="O158" s="53">
        <f>K158*SetUp!$B$65</f>
        <v>0.36765523916712223</v>
      </c>
      <c r="P158" s="53">
        <f>MIN(SetUp!$B$54*L158^SetUp!$B$51,L158)</f>
        <v>0.38088623301777896</v>
      </c>
      <c r="Q158" s="53">
        <f t="shared" si="52"/>
        <v>39.464977488828552</v>
      </c>
      <c r="R158" s="53">
        <f>IF((H158+N158-O158)&gt;SetUp!$B$56,T157+H158+N158-O158-SetUp!$B$56,T157)</f>
        <v>0</v>
      </c>
      <c r="S158" s="53">
        <f>R158*SetUp!$B$65</f>
        <v>0</v>
      </c>
      <c r="T158" s="53">
        <f>IF((R158-S158)&lt;SetUp!$B$53,R158-S158,SetUp!$B$53)</f>
        <v>0</v>
      </c>
      <c r="U158" s="53">
        <f t="shared" si="53"/>
        <v>6.4848839358818093</v>
      </c>
      <c r="V158" s="53">
        <f>(L158-P158)/1000*SetUp!$B$13*1000000/SetUp!$B$48</f>
        <v>7.1420317211940967</v>
      </c>
      <c r="W158" s="53">
        <f t="shared" si="64"/>
        <v>3.9968028886505635E-15</v>
      </c>
      <c r="X158" s="53">
        <f>MAX((SetUp!$B$56*(1-($H158/SetUp!$B$56)^2)*TANH(($B158-$D158)/SetUp!$B$56))/(1+$H158/SetUp!$B$56*TANH(($B158-$D158)/SetUp!$B$56)),0)</f>
        <v>0</v>
      </c>
      <c r="AK158" s="61">
        <v>127</v>
      </c>
      <c r="AL158" s="62">
        <f t="shared" si="44"/>
        <v>14.771666666666668</v>
      </c>
      <c r="AM158" s="62">
        <f t="shared" si="45"/>
        <v>26.375180388645472</v>
      </c>
      <c r="AN158" s="63">
        <f t="shared" si="46"/>
        <v>0.78552501784805162</v>
      </c>
      <c r="AP158" s="60">
        <v>31203</v>
      </c>
      <c r="AQ158" s="51">
        <v>6</v>
      </c>
      <c r="AR158" s="51">
        <v>157</v>
      </c>
      <c r="AS158" s="62">
        <f t="shared" si="54"/>
        <v>8.8209999999999997</v>
      </c>
      <c r="AT158" s="62">
        <f t="shared" si="55"/>
        <v>7.1420317211940967</v>
      </c>
      <c r="AU158" s="51" t="str">
        <f>IF(OR($AP158&lt;SetUp!$B$97,$AP158&gt;SetUp!$B$98),"Não","Sim")</f>
        <v>Sim</v>
      </c>
      <c r="AV158" s="64">
        <f t="shared" si="56"/>
        <v>2.9700168349691216</v>
      </c>
      <c r="AW158" s="64">
        <f t="shared" si="57"/>
        <v>2.6724579924096274</v>
      </c>
      <c r="AX158" s="64">
        <f t="shared" si="58"/>
        <v>0.94551782207783963</v>
      </c>
      <c r="AY158" s="64">
        <f t="shared" si="59"/>
        <v>0.85382177477148757</v>
      </c>
      <c r="AZ158" s="64">
        <f t="shared" si="60"/>
        <v>-1.678968278805903</v>
      </c>
      <c r="BA158" s="64">
        <f t="shared" si="61"/>
        <v>-0.29755884255949416</v>
      </c>
      <c r="BB158" s="64">
        <f t="shared" si="62"/>
        <v>-9.1696047306352058E-2</v>
      </c>
    </row>
    <row r="159" spans="1:54" x14ac:dyDescent="0.3">
      <c r="A159" s="60">
        <v>31204</v>
      </c>
      <c r="B159" s="53">
        <v>1.296</v>
      </c>
      <c r="C159" s="53">
        <v>8.6630000000000003</v>
      </c>
      <c r="D159" s="53">
        <v>3.9409999999999998</v>
      </c>
      <c r="E159" s="53">
        <f t="shared" si="47"/>
        <v>1.296</v>
      </c>
      <c r="F159" s="53">
        <f t="shared" si="48"/>
        <v>2.6449999999999996</v>
      </c>
      <c r="G159" s="53">
        <f t="shared" si="49"/>
        <v>0</v>
      </c>
      <c r="H159" s="53">
        <f>IF(Q158&gt;SetUp!$B$56,SetUp!$B$56,Q158)</f>
        <v>39.464977488828552</v>
      </c>
      <c r="I159" s="53">
        <f t="shared" si="63"/>
        <v>6.8273583870791157</v>
      </c>
      <c r="J159" s="53">
        <f>MIN(F159,H159,(1-EXP(-SetUp!$B$52*H159/SetUp!$B$56))*F159)</f>
        <v>2.3604905130202027</v>
      </c>
      <c r="K159" s="53">
        <f t="shared" si="50"/>
        <v>37.104486975808349</v>
      </c>
      <c r="L159" s="53">
        <f>IF(I159&lt;=0,0,MIN(SetUp!$B$50*I159^SetUp!$B$55,I159))</f>
        <v>0.52850118924235212</v>
      </c>
      <c r="M159" s="53">
        <f t="shared" si="51"/>
        <v>6.2988571978367638</v>
      </c>
      <c r="N159" s="53">
        <f>IF(SetUp!$B$62=0,X159,(B159-E159)*(1-(H159/SetUp!$B$66/SetUp!$B$56)))</f>
        <v>0</v>
      </c>
      <c r="O159" s="53">
        <f>K159*SetUp!$B$65</f>
        <v>0.34247445119730652</v>
      </c>
      <c r="P159" s="53">
        <f>MIN(SetUp!$B$54*L159^SetUp!$B$51,L159)</f>
        <v>0.36161608543540741</v>
      </c>
      <c r="Q159" s="53">
        <f t="shared" si="52"/>
        <v>36.762012524611045</v>
      </c>
      <c r="R159" s="53">
        <f>IF((H159+N159-O159)&gt;SetUp!$B$56,T158+H159+N159-O159-SetUp!$B$56,T158)</f>
        <v>0</v>
      </c>
      <c r="S159" s="53">
        <f>R159*SetUp!$B$65</f>
        <v>0</v>
      </c>
      <c r="T159" s="53">
        <f>IF((R159-S159)&lt;SetUp!$B$53,R159-S159,SetUp!$B$53)</f>
        <v>0</v>
      </c>
      <c r="U159" s="53">
        <f t="shared" si="53"/>
        <v>6.2988571978367638</v>
      </c>
      <c r="V159" s="53">
        <f>(L159-P159)/1000*SetUp!$B$13*1000000/SetUp!$B$48</f>
        <v>6.7914395690567071</v>
      </c>
      <c r="W159" s="53">
        <f t="shared" si="64"/>
        <v>-1.5543122344752192E-15</v>
      </c>
      <c r="X159" s="53">
        <f>MAX((SetUp!$B$56*(1-($H159/SetUp!$B$56)^2)*TANH(($B159-$D159)/SetUp!$B$56))/(1+$H159/SetUp!$B$56*TANH(($B159-$D159)/SetUp!$B$56)),0)</f>
        <v>0</v>
      </c>
      <c r="AK159" s="61">
        <v>128</v>
      </c>
      <c r="AL159" s="62">
        <f t="shared" si="44"/>
        <v>10.584666666666667</v>
      </c>
      <c r="AM159" s="62">
        <f t="shared" si="45"/>
        <v>22.382359590130989</v>
      </c>
      <c r="AN159" s="63">
        <f t="shared" si="46"/>
        <v>1.1146022161111344</v>
      </c>
      <c r="AP159" s="60">
        <v>31204</v>
      </c>
      <c r="AQ159" s="51">
        <v>6</v>
      </c>
      <c r="AR159" s="51">
        <v>158</v>
      </c>
      <c r="AS159" s="62">
        <f t="shared" si="54"/>
        <v>8.6630000000000003</v>
      </c>
      <c r="AT159" s="62">
        <f t="shared" si="55"/>
        <v>6.7914395690567071</v>
      </c>
      <c r="AU159" s="51" t="str">
        <f>IF(OR($AP159&lt;SetUp!$B$97,$AP159&gt;SetUp!$B$98),"Não","Sim")</f>
        <v>Sim</v>
      </c>
      <c r="AV159" s="64">
        <f t="shared" si="56"/>
        <v>2.9432974705251933</v>
      </c>
      <c r="AW159" s="64">
        <f t="shared" si="57"/>
        <v>2.6060390574695358</v>
      </c>
      <c r="AX159" s="64">
        <f t="shared" si="58"/>
        <v>0.93766831439900511</v>
      </c>
      <c r="AY159" s="64">
        <f t="shared" si="59"/>
        <v>0.8319618406475181</v>
      </c>
      <c r="AZ159" s="64">
        <f t="shared" si="60"/>
        <v>-1.8715604309432932</v>
      </c>
      <c r="BA159" s="64">
        <f t="shared" si="61"/>
        <v>-0.33725841305565751</v>
      </c>
      <c r="BB159" s="64">
        <f t="shared" si="62"/>
        <v>-0.10570647375148701</v>
      </c>
    </row>
    <row r="160" spans="1:54" x14ac:dyDescent="0.3">
      <c r="A160" s="60">
        <v>31205</v>
      </c>
      <c r="B160" s="53">
        <v>1.1000000000000001</v>
      </c>
      <c r="C160" s="53">
        <v>8.6630000000000003</v>
      </c>
      <c r="D160" s="53">
        <v>3.9409999999999998</v>
      </c>
      <c r="E160" s="53">
        <f t="shared" si="47"/>
        <v>1.1000000000000001</v>
      </c>
      <c r="F160" s="53">
        <f t="shared" si="48"/>
        <v>2.8409999999999997</v>
      </c>
      <c r="G160" s="53">
        <f t="shared" si="49"/>
        <v>0</v>
      </c>
      <c r="H160" s="53">
        <f>IF(Q159&gt;SetUp!$B$56,SetUp!$B$56,Q159)</f>
        <v>36.762012524611045</v>
      </c>
      <c r="I160" s="53">
        <f t="shared" si="63"/>
        <v>6.6152341582515435</v>
      </c>
      <c r="J160" s="53">
        <f>MIN(F160,H160,(1-EXP(-SetUp!$B$52*H160/SetUp!$B$56))*F160)</f>
        <v>2.4849890382869879</v>
      </c>
      <c r="K160" s="53">
        <f t="shared" si="50"/>
        <v>34.277023486324055</v>
      </c>
      <c r="L160" s="53">
        <f>IF(I160&lt;=0,0,MIN(SetUp!$B$50*I160^SetUp!$B$55,I160))</f>
        <v>0.50141828830875057</v>
      </c>
      <c r="M160" s="53">
        <f t="shared" si="51"/>
        <v>6.1138158699427931</v>
      </c>
      <c r="N160" s="53">
        <f>IF(SetUp!$B$62=0,X160,(B160-E160)*(1-(H160/SetUp!$B$66/SetUp!$B$56)))</f>
        <v>0</v>
      </c>
      <c r="O160" s="53">
        <f>K160*SetUp!$B$65</f>
        <v>0.31637696041477942</v>
      </c>
      <c r="P160" s="53">
        <f>MIN(SetUp!$B$54*L160^SetUp!$B$51,L160)</f>
        <v>0.34290982433045081</v>
      </c>
      <c r="Q160" s="53">
        <f t="shared" si="52"/>
        <v>33.960646525909276</v>
      </c>
      <c r="R160" s="53">
        <f>IF((H160+N160-O160)&gt;SetUp!$B$56,T159+H160+N160-O160-SetUp!$B$56,T159)</f>
        <v>0</v>
      </c>
      <c r="S160" s="53">
        <f>R160*SetUp!$B$65</f>
        <v>0</v>
      </c>
      <c r="T160" s="53">
        <f>IF((R160-S160)&lt;SetUp!$B$53,R160-S160,SetUp!$B$53)</f>
        <v>0</v>
      </c>
      <c r="U160" s="53">
        <f t="shared" si="53"/>
        <v>6.1138158699427931</v>
      </c>
      <c r="V160" s="53">
        <f>(L160-P160)/1000*SetUp!$B$13*1000000/SetUp!$B$48</f>
        <v>6.4505496879933482</v>
      </c>
      <c r="W160" s="53">
        <f t="shared" si="64"/>
        <v>-3.3306690738754696E-15</v>
      </c>
      <c r="X160" s="53">
        <f>MAX((SetUp!$B$56*(1-($H160/SetUp!$B$56)^2)*TANH(($B160-$D160)/SetUp!$B$56))/(1+$H160/SetUp!$B$56*TANH(($B160-$D160)/SetUp!$B$56)),0)</f>
        <v>0</v>
      </c>
      <c r="AK160" s="61">
        <v>129</v>
      </c>
      <c r="AL160" s="62">
        <f t="shared" ref="AL160:AL223" si="65">IFERROR(AVERAGEIFS($AS$3:$AS$1070,$AU$3:$AU$1070,"Sim",$AR$3:$AR$1070,AK160),0)</f>
        <v>12.796666666666667</v>
      </c>
      <c r="AM160" s="62">
        <f t="shared" ref="AM160:AM223" si="66">IFERROR(AVERAGEIFS($AT$3:$AT$1070,$AU$3:$AU$1070,"Sim",$AR$3:$AR$1070,AK160),0)</f>
        <v>20.357280315938034</v>
      </c>
      <c r="AN160" s="63">
        <f t="shared" ref="AN160:AN223" si="67">IFERROR((AM160-AL160)/AL160,"")</f>
        <v>0.59082680249580888</v>
      </c>
      <c r="AP160" s="60">
        <v>31205</v>
      </c>
      <c r="AQ160" s="51">
        <v>6</v>
      </c>
      <c r="AR160" s="51">
        <v>159</v>
      </c>
      <c r="AS160" s="62">
        <f t="shared" si="54"/>
        <v>8.6630000000000003</v>
      </c>
      <c r="AT160" s="62">
        <f t="shared" si="55"/>
        <v>6.4505496879933482</v>
      </c>
      <c r="AU160" s="51" t="str">
        <f>IF(OR($AP160&lt;SetUp!$B$97,$AP160&gt;SetUp!$B$98),"Não","Sim")</f>
        <v>Sim</v>
      </c>
      <c r="AV160" s="64">
        <f t="shared" si="56"/>
        <v>2.9432974705251933</v>
      </c>
      <c r="AW160" s="64">
        <f t="shared" si="57"/>
        <v>2.5397932372524634</v>
      </c>
      <c r="AX160" s="64">
        <f t="shared" si="58"/>
        <v>0.93766831439900511</v>
      </c>
      <c r="AY160" s="64">
        <f t="shared" si="59"/>
        <v>0.80959672491284473</v>
      </c>
      <c r="AZ160" s="64">
        <f t="shared" si="60"/>
        <v>-2.2124503120066521</v>
      </c>
      <c r="BA160" s="64">
        <f t="shared" si="61"/>
        <v>-0.40350423327272988</v>
      </c>
      <c r="BB160" s="64">
        <f t="shared" si="62"/>
        <v>-0.12807158948616038</v>
      </c>
    </row>
    <row r="161" spans="1:54" x14ac:dyDescent="0.3">
      <c r="A161" s="60">
        <v>31206</v>
      </c>
      <c r="B161" s="53">
        <v>0.28799999999999998</v>
      </c>
      <c r="C161" s="53">
        <v>8.6630000000000003</v>
      </c>
      <c r="D161" s="53">
        <v>3.9409999999999998</v>
      </c>
      <c r="E161" s="53">
        <f t="shared" si="47"/>
        <v>0.28799999999999998</v>
      </c>
      <c r="F161" s="53">
        <f t="shared" si="48"/>
        <v>3.653</v>
      </c>
      <c r="G161" s="53">
        <f t="shared" si="49"/>
        <v>0</v>
      </c>
      <c r="H161" s="53">
        <f>IF(Q160&gt;SetUp!$B$56,SetUp!$B$56,Q160)</f>
        <v>33.960646525909276</v>
      </c>
      <c r="I161" s="53">
        <f t="shared" si="63"/>
        <v>6.3985051787971168</v>
      </c>
      <c r="J161" s="53">
        <f>MIN(F161,H161,(1-EXP(-SetUp!$B$52*H161/SetUp!$B$56))*F161)</f>
        <v>3.1167376865564247</v>
      </c>
      <c r="K161" s="53">
        <f t="shared" si="50"/>
        <v>30.843908839352849</v>
      </c>
      <c r="L161" s="53">
        <f>IF(I161&lt;=0,0,MIN(SetUp!$B$50*I161^SetUp!$B$55,I161))</f>
        <v>0.4743391932316996</v>
      </c>
      <c r="M161" s="53">
        <f t="shared" si="51"/>
        <v>5.9241659855654172</v>
      </c>
      <c r="N161" s="53">
        <f>IF(SetUp!$B$62=0,X161,(B161-E161)*(1-(H161/SetUp!$B$66/SetUp!$B$56)))</f>
        <v>0</v>
      </c>
      <c r="O161" s="53">
        <f>K161*SetUp!$B$65</f>
        <v>0.28468930885432331</v>
      </c>
      <c r="P161" s="53">
        <f>MIN(SetUp!$B$54*L161^SetUp!$B$51,L161)</f>
        <v>0.32421601076714024</v>
      </c>
      <c r="Q161" s="53">
        <f t="shared" si="52"/>
        <v>30.559219530498527</v>
      </c>
      <c r="R161" s="53">
        <f>IF((H161+N161-O161)&gt;SetUp!$B$56,T160+H161+N161-O161-SetUp!$B$56,T160)</f>
        <v>0</v>
      </c>
      <c r="S161" s="53">
        <f>R161*SetUp!$B$65</f>
        <v>0</v>
      </c>
      <c r="T161" s="53">
        <f>IF((R161-S161)&lt;SetUp!$B$53,R161-S161,SetUp!$B$53)</f>
        <v>0</v>
      </c>
      <c r="U161" s="53">
        <f t="shared" si="53"/>
        <v>5.9241659855654172</v>
      </c>
      <c r="V161" s="53">
        <f>(L161-P161)/1000*SetUp!$B$13*1000000/SetUp!$B$48</f>
        <v>6.1093081309519555</v>
      </c>
      <c r="W161" s="53">
        <f t="shared" si="64"/>
        <v>2.6645352591003757E-15</v>
      </c>
      <c r="X161" s="53">
        <f>MAX((SetUp!$B$56*(1-($H161/SetUp!$B$56)^2)*TANH(($B161-$D161)/SetUp!$B$56))/(1+$H161/SetUp!$B$56*TANH(($B161-$D161)/SetUp!$B$56)),0)</f>
        <v>0</v>
      </c>
      <c r="AK161" s="61">
        <v>130</v>
      </c>
      <c r="AL161" s="62">
        <f t="shared" si="65"/>
        <v>22.879666666666665</v>
      </c>
      <c r="AM161" s="62">
        <f t="shared" si="66"/>
        <v>19.407575761783381</v>
      </c>
      <c r="AN161" s="63">
        <f t="shared" si="67"/>
        <v>-0.15175443573842645</v>
      </c>
      <c r="AP161" s="60">
        <v>31206</v>
      </c>
      <c r="AQ161" s="51">
        <v>6</v>
      </c>
      <c r="AR161" s="51">
        <v>160</v>
      </c>
      <c r="AS161" s="62">
        <f t="shared" si="54"/>
        <v>8.6630000000000003</v>
      </c>
      <c r="AT161" s="62">
        <f t="shared" si="55"/>
        <v>6.1093081309519555</v>
      </c>
      <c r="AU161" s="51" t="str">
        <f>IF(OR($AP161&lt;SetUp!$B$97,$AP161&gt;SetUp!$B$98),"Não","Sim")</f>
        <v>Sim</v>
      </c>
      <c r="AV161" s="64">
        <f t="shared" si="56"/>
        <v>2.9432974705251933</v>
      </c>
      <c r="AW161" s="64">
        <f t="shared" si="57"/>
        <v>2.4717014647711717</v>
      </c>
      <c r="AX161" s="64">
        <f t="shared" si="58"/>
        <v>0.93766831439900511</v>
      </c>
      <c r="AY161" s="64">
        <f t="shared" si="59"/>
        <v>0.78599202989504746</v>
      </c>
      <c r="AZ161" s="64">
        <f t="shared" si="60"/>
        <v>-2.5536918690480448</v>
      </c>
      <c r="BA161" s="64">
        <f t="shared" si="61"/>
        <v>-0.47159600575402161</v>
      </c>
      <c r="BB161" s="64">
        <f t="shared" si="62"/>
        <v>-0.15167628450395765</v>
      </c>
    </row>
    <row r="162" spans="1:54" x14ac:dyDescent="0.3">
      <c r="A162" s="60">
        <v>31207</v>
      </c>
      <c r="B162" s="53">
        <v>0.746</v>
      </c>
      <c r="C162" s="53">
        <v>8.98</v>
      </c>
      <c r="D162" s="53">
        <v>3.9409999999999998</v>
      </c>
      <c r="E162" s="53">
        <f t="shared" si="47"/>
        <v>0.746</v>
      </c>
      <c r="F162" s="53">
        <f t="shared" si="48"/>
        <v>3.1949999999999998</v>
      </c>
      <c r="G162" s="53">
        <f t="shared" si="49"/>
        <v>0</v>
      </c>
      <c r="H162" s="53">
        <f>IF(Q161&gt;SetUp!$B$56,SetUp!$B$56,Q161)</f>
        <v>30.559219530498527</v>
      </c>
      <c r="I162" s="53">
        <f t="shared" si="63"/>
        <v>6.1819841300263221</v>
      </c>
      <c r="J162" s="53">
        <f>MIN(F162,H162,(1-EXP(-SetUp!$B$52*H162/SetUp!$B$56))*F162)</f>
        <v>2.6265957980337986</v>
      </c>
      <c r="K162" s="53">
        <f t="shared" si="50"/>
        <v>27.93262373246473</v>
      </c>
      <c r="L162" s="53">
        <f>IF(I162&lt;=0,0,MIN(SetUp!$B$50*I162^SetUp!$B$55,I162))</f>
        <v>0.44788990845497878</v>
      </c>
      <c r="M162" s="53">
        <f t="shared" si="51"/>
        <v>5.7340942215713433</v>
      </c>
      <c r="N162" s="53">
        <f>IF(SetUp!$B$62=0,X162,(B162-E162)*(1-(H162/SetUp!$B$66/SetUp!$B$56)))</f>
        <v>0</v>
      </c>
      <c r="O162" s="53">
        <f>K162*SetUp!$B$65</f>
        <v>0.25781814446090484</v>
      </c>
      <c r="P162" s="53">
        <f>MIN(SetUp!$B$54*L162^SetUp!$B$51,L162)</f>
        <v>0.30596699119200804</v>
      </c>
      <c r="Q162" s="53">
        <f t="shared" si="52"/>
        <v>27.674805588003824</v>
      </c>
      <c r="R162" s="53">
        <f>IF((H162+N162-O162)&gt;SetUp!$B$56,T161+H162+N162-O162-SetUp!$B$56,T161)</f>
        <v>0</v>
      </c>
      <c r="S162" s="53">
        <f>R162*SetUp!$B$65</f>
        <v>0</v>
      </c>
      <c r="T162" s="53">
        <f>IF((R162-S162)&lt;SetUp!$B$53,R162-S162,SetUp!$B$53)</f>
        <v>0</v>
      </c>
      <c r="U162" s="53">
        <f t="shared" si="53"/>
        <v>5.7340942215713433</v>
      </c>
      <c r="V162" s="53">
        <f>(L162-P162)/1000*SetUp!$B$13*1000000/SetUp!$B$48</f>
        <v>5.775595868464749</v>
      </c>
      <c r="W162" s="53">
        <f t="shared" si="64"/>
        <v>4.4408920985006262E-16</v>
      </c>
      <c r="X162" s="53">
        <f>MAX((SetUp!$B$56*(1-($H162/SetUp!$B$56)^2)*TANH(($B162-$D162)/SetUp!$B$56))/(1+$H162/SetUp!$B$56*TANH(($B162-$D162)/SetUp!$B$56)),0)</f>
        <v>0</v>
      </c>
      <c r="AK162" s="61">
        <v>131</v>
      </c>
      <c r="AL162" s="62">
        <f t="shared" si="65"/>
        <v>13.160666666666666</v>
      </c>
      <c r="AM162" s="62">
        <f t="shared" si="66"/>
        <v>17.317389084867063</v>
      </c>
      <c r="AN162" s="63">
        <f t="shared" si="67"/>
        <v>0.31584436590347986</v>
      </c>
      <c r="AP162" s="60">
        <v>31207</v>
      </c>
      <c r="AQ162" s="51">
        <v>6</v>
      </c>
      <c r="AR162" s="51">
        <v>161</v>
      </c>
      <c r="AS162" s="62">
        <f t="shared" si="54"/>
        <v>8.98</v>
      </c>
      <c r="AT162" s="62">
        <f t="shared" si="55"/>
        <v>5.775595868464749</v>
      </c>
      <c r="AU162" s="51" t="str">
        <f>IF(OR($AP162&lt;SetUp!$B$97,$AP162&gt;SetUp!$B$98),"Não","Sim")</f>
        <v>Sim</v>
      </c>
      <c r="AV162" s="64">
        <f t="shared" si="56"/>
        <v>2.9966648127543394</v>
      </c>
      <c r="AW162" s="64">
        <f t="shared" si="57"/>
        <v>2.4032469428805583</v>
      </c>
      <c r="AX162" s="64">
        <f t="shared" si="58"/>
        <v>0.95327633666730438</v>
      </c>
      <c r="AY162" s="64">
        <f t="shared" si="59"/>
        <v>0.76159679705533812</v>
      </c>
      <c r="AZ162" s="64">
        <f t="shared" si="60"/>
        <v>-3.2044041315352514</v>
      </c>
      <c r="BA162" s="64">
        <f t="shared" si="61"/>
        <v>-0.59341786987378109</v>
      </c>
      <c r="BB162" s="64">
        <f t="shared" si="62"/>
        <v>-0.19167953961196627</v>
      </c>
    </row>
    <row r="163" spans="1:54" x14ac:dyDescent="0.3">
      <c r="A163" s="60">
        <v>31208</v>
      </c>
      <c r="B163" s="53">
        <v>1.913</v>
      </c>
      <c r="C163" s="53">
        <v>9.3010000000000002</v>
      </c>
      <c r="D163" s="53">
        <v>3.9409999999999998</v>
      </c>
      <c r="E163" s="53">
        <f t="shared" si="47"/>
        <v>1.913</v>
      </c>
      <c r="F163" s="53">
        <f t="shared" si="48"/>
        <v>2.0279999999999996</v>
      </c>
      <c r="G163" s="53">
        <f t="shared" si="49"/>
        <v>0</v>
      </c>
      <c r="H163" s="53">
        <f>IF(Q162&gt;SetUp!$B$56,SetUp!$B$56,Q162)</f>
        <v>27.674805588003824</v>
      </c>
      <c r="I163" s="53">
        <f t="shared" si="63"/>
        <v>5.9747337498032422</v>
      </c>
      <c r="J163" s="53">
        <f>MIN(F163,H163,(1-EXP(-SetUp!$B$52*H163/SetUp!$B$56))*F163)</f>
        <v>1.6033535134632322</v>
      </c>
      <c r="K163" s="53">
        <f t="shared" si="50"/>
        <v>26.071452074540591</v>
      </c>
      <c r="L163" s="53">
        <f>IF(I163&lt;=0,0,MIN(SetUp!$B$50*I163^SetUp!$B$55,I163))</f>
        <v>0.42314485253019057</v>
      </c>
      <c r="M163" s="53">
        <f t="shared" si="51"/>
        <v>5.551588897273052</v>
      </c>
      <c r="N163" s="53">
        <f>IF(SetUp!$B$62=0,X163,(B163-E163)*(1-(H163/SetUp!$B$66/SetUp!$B$56)))</f>
        <v>0</v>
      </c>
      <c r="O163" s="53">
        <f>K163*SetUp!$B$65</f>
        <v>0.24063952823189916</v>
      </c>
      <c r="P163" s="53">
        <f>MIN(SetUp!$B$54*L163^SetUp!$B$51,L163)</f>
        <v>0.28890329863076269</v>
      </c>
      <c r="Q163" s="53">
        <f t="shared" si="52"/>
        <v>25.830812546308692</v>
      </c>
      <c r="R163" s="53">
        <f>IF((H163+N163-O163)&gt;SetUp!$B$56,T162+H163+N163-O163-SetUp!$B$56,T162)</f>
        <v>0</v>
      </c>
      <c r="S163" s="53">
        <f>R163*SetUp!$B$65</f>
        <v>0</v>
      </c>
      <c r="T163" s="53">
        <f>IF((R163-S163)&lt;SetUp!$B$53,R163-S163,SetUp!$B$53)</f>
        <v>0</v>
      </c>
      <c r="U163" s="53">
        <f t="shared" si="53"/>
        <v>5.551588897273052</v>
      </c>
      <c r="V163" s="53">
        <f>(L163-P163)/1000*SetUp!$B$13*1000000/SetUp!$B$48</f>
        <v>5.4630004725819887</v>
      </c>
      <c r="W163" s="53">
        <f t="shared" si="64"/>
        <v>0</v>
      </c>
      <c r="X163" s="53">
        <f>MAX((SetUp!$B$56*(1-($H163/SetUp!$B$56)^2)*TANH(($B163-$D163)/SetUp!$B$56))/(1+$H163/SetUp!$B$56*TANH(($B163-$D163)/SetUp!$B$56)),0)</f>
        <v>0</v>
      </c>
      <c r="AK163" s="61">
        <v>132</v>
      </c>
      <c r="AL163" s="62">
        <f t="shared" si="65"/>
        <v>12.172666666666666</v>
      </c>
      <c r="AM163" s="62">
        <f t="shared" si="66"/>
        <v>15.692789425977686</v>
      </c>
      <c r="AN163" s="63">
        <f t="shared" si="67"/>
        <v>0.28918254772805357</v>
      </c>
      <c r="AP163" s="60">
        <v>31208</v>
      </c>
      <c r="AQ163" s="51">
        <v>6</v>
      </c>
      <c r="AR163" s="51">
        <v>162</v>
      </c>
      <c r="AS163" s="62">
        <f t="shared" si="54"/>
        <v>9.3010000000000002</v>
      </c>
      <c r="AT163" s="62">
        <f t="shared" si="55"/>
        <v>5.4630004725819887</v>
      </c>
      <c r="AU163" s="51" t="str">
        <f>IF(OR($AP163&lt;SetUp!$B$97,$AP163&gt;SetUp!$B$98),"Não","Sim")</f>
        <v>Sim</v>
      </c>
      <c r="AV163" s="64">
        <f t="shared" si="56"/>
        <v>3.0497540884471324</v>
      </c>
      <c r="AW163" s="64">
        <f t="shared" si="57"/>
        <v>2.337306242789333</v>
      </c>
      <c r="AX163" s="64">
        <f t="shared" si="58"/>
        <v>0.96852964437483957</v>
      </c>
      <c r="AY163" s="64">
        <f t="shared" si="59"/>
        <v>0.73743123808363631</v>
      </c>
      <c r="AZ163" s="64">
        <f t="shared" si="60"/>
        <v>-3.8379995274180114</v>
      </c>
      <c r="BA163" s="64">
        <f t="shared" si="61"/>
        <v>-0.71244784565779939</v>
      </c>
      <c r="BB163" s="64">
        <f t="shared" si="62"/>
        <v>-0.23109840629120326</v>
      </c>
    </row>
    <row r="164" spans="1:54" x14ac:dyDescent="0.3">
      <c r="A164" s="60">
        <v>31209</v>
      </c>
      <c r="B164" s="53">
        <v>1.8939999999999999</v>
      </c>
      <c r="C164" s="53">
        <v>8.8209999999999997</v>
      </c>
      <c r="D164" s="53">
        <v>3.9409999999999998</v>
      </c>
      <c r="E164" s="53">
        <f t="shared" si="47"/>
        <v>1.8939999999999999</v>
      </c>
      <c r="F164" s="53">
        <f t="shared" si="48"/>
        <v>2.0469999999999997</v>
      </c>
      <c r="G164" s="53">
        <f t="shared" si="49"/>
        <v>0</v>
      </c>
      <c r="H164" s="53">
        <f>IF(Q163&gt;SetUp!$B$56,SetUp!$B$56,Q163)</f>
        <v>25.830812546308692</v>
      </c>
      <c r="I164" s="53">
        <f t="shared" si="63"/>
        <v>5.7755041131763463</v>
      </c>
      <c r="J164" s="53">
        <f>MIN(F164,H164,(1-EXP(-SetUp!$B$52*H164/SetUp!$B$56))*F164)</f>
        <v>1.5713117773520013</v>
      </c>
      <c r="K164" s="53">
        <f t="shared" si="50"/>
        <v>24.259500768956691</v>
      </c>
      <c r="L164" s="53">
        <f>IF(I164&lt;=0,0,MIN(SetUp!$B$50*I164^SetUp!$B$55,I164))</f>
        <v>0.39989069318687848</v>
      </c>
      <c r="M164" s="53">
        <f t="shared" si="51"/>
        <v>5.3756134199894676</v>
      </c>
      <c r="N164" s="53">
        <f>IF(SetUp!$B$62=0,X164,(B164-E164)*(1-(H164/SetUp!$B$66/SetUp!$B$56)))</f>
        <v>0</v>
      </c>
      <c r="O164" s="53">
        <f>K164*SetUp!$B$65</f>
        <v>0.22391521590329377</v>
      </c>
      <c r="P164" s="53">
        <f>MIN(SetUp!$B$54*L164^SetUp!$B$51,L164)</f>
        <v>0.27287652868361928</v>
      </c>
      <c r="Q164" s="53">
        <f t="shared" si="52"/>
        <v>24.035585553053398</v>
      </c>
      <c r="R164" s="53">
        <f>IF((H164+N164-O164)&gt;SetUp!$B$56,T163+H164+N164-O164-SetUp!$B$56,T163)</f>
        <v>0</v>
      </c>
      <c r="S164" s="53">
        <f>R164*SetUp!$B$65</f>
        <v>0</v>
      </c>
      <c r="T164" s="53">
        <f>IF((R164-S164)&lt;SetUp!$B$53,R164-S164,SetUp!$B$53)</f>
        <v>0</v>
      </c>
      <c r="U164" s="53">
        <f t="shared" si="53"/>
        <v>5.3756134199894676</v>
      </c>
      <c r="V164" s="53">
        <f>(L164-P164)/1000*SetUp!$B$13*1000000/SetUp!$B$48</f>
        <v>5.1688796840489246</v>
      </c>
      <c r="W164" s="53">
        <f t="shared" si="64"/>
        <v>0</v>
      </c>
      <c r="X164" s="53">
        <f>MAX((SetUp!$B$56*(1-($H164/SetUp!$B$56)^2)*TANH(($B164-$D164)/SetUp!$B$56))/(1+$H164/SetUp!$B$56*TANH(($B164-$D164)/SetUp!$B$56)),0)</f>
        <v>0</v>
      </c>
      <c r="AK164" s="61">
        <v>133</v>
      </c>
      <c r="AL164" s="62">
        <f t="shared" si="65"/>
        <v>11.058</v>
      </c>
      <c r="AM164" s="62">
        <f t="shared" si="66"/>
        <v>14.400908956151696</v>
      </c>
      <c r="AN164" s="63">
        <f t="shared" si="67"/>
        <v>0.3023068327140257</v>
      </c>
      <c r="AP164" s="60">
        <v>31209</v>
      </c>
      <c r="AQ164" s="51">
        <v>6</v>
      </c>
      <c r="AR164" s="51">
        <v>163</v>
      </c>
      <c r="AS164" s="62">
        <f t="shared" si="54"/>
        <v>8.8209999999999997</v>
      </c>
      <c r="AT164" s="62">
        <f t="shared" si="55"/>
        <v>5.1688796840489246</v>
      </c>
      <c r="AU164" s="51" t="str">
        <f>IF(OR($AP164&lt;SetUp!$B$97,$AP164&gt;SetUp!$B$98),"Não","Sim")</f>
        <v>Sim</v>
      </c>
      <c r="AV164" s="64">
        <f t="shared" si="56"/>
        <v>2.9700168349691216</v>
      </c>
      <c r="AW164" s="64">
        <f t="shared" si="57"/>
        <v>2.273517029636885</v>
      </c>
      <c r="AX164" s="64">
        <f t="shared" si="58"/>
        <v>0.94551782207783963</v>
      </c>
      <c r="AY164" s="64">
        <f t="shared" si="59"/>
        <v>0.71339642321784114</v>
      </c>
      <c r="AZ164" s="64">
        <f t="shared" si="60"/>
        <v>-3.6521203159510751</v>
      </c>
      <c r="BA164" s="64">
        <f t="shared" si="61"/>
        <v>-0.69649980533223665</v>
      </c>
      <c r="BB164" s="64">
        <f t="shared" si="62"/>
        <v>-0.2321213988599985</v>
      </c>
    </row>
    <row r="165" spans="1:54" x14ac:dyDescent="0.3">
      <c r="A165" s="60">
        <v>31210</v>
      </c>
      <c r="B165" s="53">
        <v>3.6110000000000002</v>
      </c>
      <c r="C165" s="53">
        <v>8.5060000000000002</v>
      </c>
      <c r="D165" s="53">
        <v>3.9409999999999998</v>
      </c>
      <c r="E165" s="53">
        <f t="shared" si="47"/>
        <v>3.6110000000000002</v>
      </c>
      <c r="F165" s="53">
        <f t="shared" si="48"/>
        <v>0.32999999999999963</v>
      </c>
      <c r="G165" s="53">
        <f t="shared" si="49"/>
        <v>0</v>
      </c>
      <c r="H165" s="53">
        <f>IF(Q164&gt;SetUp!$B$56,SetUp!$B$56,Q164)</f>
        <v>24.035585553053398</v>
      </c>
      <c r="I165" s="53">
        <f t="shared" si="63"/>
        <v>5.595199371037392</v>
      </c>
      <c r="J165" s="53">
        <f>MIN(F165,H165,(1-EXP(-SetUp!$B$52*H165/SetUp!$B$56))*F165)</f>
        <v>0.24512751379319805</v>
      </c>
      <c r="K165" s="53">
        <f t="shared" si="50"/>
        <v>23.790458039260201</v>
      </c>
      <c r="L165" s="53">
        <f>IF(I165&lt;=0,0,MIN(SetUp!$B$50*I165^SetUp!$B$55,I165))</f>
        <v>0.37930107873990243</v>
      </c>
      <c r="M165" s="53">
        <f t="shared" si="51"/>
        <v>5.2158982922974895</v>
      </c>
      <c r="N165" s="53">
        <f>IF(SetUp!$B$62=0,X165,(B165-E165)*(1-(H165/SetUp!$B$66/SetUp!$B$56)))</f>
        <v>0</v>
      </c>
      <c r="O165" s="53">
        <f>K165*SetUp!$B$65</f>
        <v>0.21958595104792403</v>
      </c>
      <c r="P165" s="53">
        <f>MIN(SetUp!$B$54*L165^SetUp!$B$51,L165)</f>
        <v>0.25869370817809323</v>
      </c>
      <c r="Q165" s="53">
        <f t="shared" si="52"/>
        <v>23.570872088212276</v>
      </c>
      <c r="R165" s="53">
        <f>IF((H165+N165-O165)&gt;SetUp!$B$56,T164+H165+N165-O165-SetUp!$B$56,T164)</f>
        <v>0</v>
      </c>
      <c r="S165" s="53">
        <f>R165*SetUp!$B$65</f>
        <v>0</v>
      </c>
      <c r="T165" s="53">
        <f>IF((R165-S165)&lt;SetUp!$B$53,R165-S165,SetUp!$B$53)</f>
        <v>0</v>
      </c>
      <c r="U165" s="53">
        <f t="shared" si="53"/>
        <v>5.2158982922974895</v>
      </c>
      <c r="V165" s="53">
        <f>(L165-P165)/1000*SetUp!$B$13*1000000/SetUp!$B$48</f>
        <v>4.9081532747278693</v>
      </c>
      <c r="W165" s="53">
        <f t="shared" si="64"/>
        <v>0</v>
      </c>
      <c r="X165" s="53">
        <f>MAX((SetUp!$B$56*(1-($H165/SetUp!$B$56)^2)*TANH(($B165-$D165)/SetUp!$B$56))/(1+$H165/SetUp!$B$56*TANH(($B165-$D165)/SetUp!$B$56)),0)</f>
        <v>0</v>
      </c>
      <c r="AK165" s="61">
        <v>134</v>
      </c>
      <c r="AL165" s="62">
        <f t="shared" si="65"/>
        <v>10.477333333333334</v>
      </c>
      <c r="AM165" s="62">
        <f t="shared" si="66"/>
        <v>13.330323343830381</v>
      </c>
      <c r="AN165" s="63">
        <f t="shared" si="67"/>
        <v>0.2723011590573664</v>
      </c>
      <c r="AP165" s="60">
        <v>31210</v>
      </c>
      <c r="AQ165" s="51">
        <v>6</v>
      </c>
      <c r="AR165" s="51">
        <v>164</v>
      </c>
      <c r="AS165" s="62">
        <f t="shared" si="54"/>
        <v>8.5060000000000002</v>
      </c>
      <c r="AT165" s="62">
        <f t="shared" si="55"/>
        <v>4.9081532747278693</v>
      </c>
      <c r="AU165" s="51" t="str">
        <f>IF(OR($AP165&lt;SetUp!$B$97,$AP165&gt;SetUp!$B$98),"Não","Sim")</f>
        <v>Sim</v>
      </c>
      <c r="AV165" s="64">
        <f t="shared" si="56"/>
        <v>2.9165047574108294</v>
      </c>
      <c r="AW165" s="64">
        <f t="shared" si="57"/>
        <v>2.2154352337019172</v>
      </c>
      <c r="AX165" s="64">
        <f t="shared" si="58"/>
        <v>0.92972537837800451</v>
      </c>
      <c r="AY165" s="64">
        <f t="shared" si="59"/>
        <v>0.69091811667296399</v>
      </c>
      <c r="AZ165" s="64">
        <f t="shared" si="60"/>
        <v>-3.5978467252721309</v>
      </c>
      <c r="BA165" s="64">
        <f t="shared" si="61"/>
        <v>-0.70106952370891218</v>
      </c>
      <c r="BB165" s="64">
        <f t="shared" si="62"/>
        <v>-0.23880726170504052</v>
      </c>
    </row>
    <row r="166" spans="1:54" x14ac:dyDescent="0.3">
      <c r="A166" s="60">
        <v>31211</v>
      </c>
      <c r="B166" s="53">
        <v>2.04</v>
      </c>
      <c r="C166" s="53">
        <v>8.8209999999999997</v>
      </c>
      <c r="D166" s="53">
        <v>3.9409999999999998</v>
      </c>
      <c r="E166" s="53">
        <f t="shared" si="47"/>
        <v>2.04</v>
      </c>
      <c r="F166" s="53">
        <f t="shared" si="48"/>
        <v>1.9009999999999998</v>
      </c>
      <c r="G166" s="53">
        <f t="shared" si="49"/>
        <v>0</v>
      </c>
      <c r="H166" s="53">
        <f>IF(Q165&gt;SetUp!$B$56,SetUp!$B$56,Q165)</f>
        <v>23.570872088212276</v>
      </c>
      <c r="I166" s="53">
        <f t="shared" si="63"/>
        <v>5.4205439870385019</v>
      </c>
      <c r="J166" s="53">
        <f>MIN(F166,H166,(1-EXP(-SetUp!$B$52*H166/SetUp!$B$56))*F166)</f>
        <v>1.3990765319986329</v>
      </c>
      <c r="K166" s="53">
        <f t="shared" si="50"/>
        <v>22.171795556213642</v>
      </c>
      <c r="L166" s="53">
        <f>IF(I166&lt;=0,0,MIN(SetUp!$B$50*I166^SetUp!$B$55,I166))</f>
        <v>0.35977384638885362</v>
      </c>
      <c r="M166" s="53">
        <f t="shared" si="51"/>
        <v>5.0607701406496481</v>
      </c>
      <c r="N166" s="53">
        <f>IF(SetUp!$B$62=0,X166,(B166-E166)*(1-(H166/SetUp!$B$66/SetUp!$B$56)))</f>
        <v>0</v>
      </c>
      <c r="O166" s="53">
        <f>K166*SetUp!$B$65</f>
        <v>0.20464569474101243</v>
      </c>
      <c r="P166" s="53">
        <f>MIN(SetUp!$B$54*L166^SetUp!$B$51,L166)</f>
        <v>0.24524959986866599</v>
      </c>
      <c r="Q166" s="53">
        <f t="shared" si="52"/>
        <v>21.967149861472631</v>
      </c>
      <c r="R166" s="53">
        <f>IF((H166+N166-O166)&gt;SetUp!$B$56,T165+H166+N166-O166-SetUp!$B$56,T165)</f>
        <v>0</v>
      </c>
      <c r="S166" s="53">
        <f>R166*SetUp!$B$65</f>
        <v>0</v>
      </c>
      <c r="T166" s="53">
        <f>IF((R166-S166)&lt;SetUp!$B$53,R166-S166,SetUp!$B$53)</f>
        <v>0</v>
      </c>
      <c r="U166" s="53">
        <f t="shared" si="53"/>
        <v>5.0607701406496481</v>
      </c>
      <c r="V166" s="53">
        <f>(L166-P166)/1000*SetUp!$B$13*1000000/SetUp!$B$48</f>
        <v>4.6605987094771528</v>
      </c>
      <c r="W166" s="53">
        <f t="shared" si="64"/>
        <v>0</v>
      </c>
      <c r="X166" s="53">
        <f>MAX((SetUp!$B$56*(1-($H166/SetUp!$B$56)^2)*TANH(($B166-$D166)/SetUp!$B$56))/(1+$H166/SetUp!$B$56*TANH(($B166-$D166)/SetUp!$B$56)),0)</f>
        <v>0</v>
      </c>
      <c r="AK166" s="61">
        <v>135</v>
      </c>
      <c r="AL166" s="62">
        <f t="shared" si="65"/>
        <v>9.7949999999999999</v>
      </c>
      <c r="AM166" s="62">
        <f t="shared" si="66"/>
        <v>12.421205049262097</v>
      </c>
      <c r="AN166" s="63">
        <f t="shared" si="67"/>
        <v>0.26811690140501249</v>
      </c>
      <c r="AP166" s="60">
        <v>31211</v>
      </c>
      <c r="AQ166" s="51">
        <v>6</v>
      </c>
      <c r="AR166" s="51">
        <v>165</v>
      </c>
      <c r="AS166" s="62">
        <f t="shared" si="54"/>
        <v>8.8209999999999997</v>
      </c>
      <c r="AT166" s="62">
        <f t="shared" si="55"/>
        <v>4.6605987094771528</v>
      </c>
      <c r="AU166" s="51" t="str">
        <f>IF(OR($AP166&lt;SetUp!$B$97,$AP166&gt;SetUp!$B$98),"Não","Sim")</f>
        <v>Sim</v>
      </c>
      <c r="AV166" s="64">
        <f t="shared" si="56"/>
        <v>2.9700168349691216</v>
      </c>
      <c r="AW166" s="64">
        <f t="shared" si="57"/>
        <v>2.1588419834432422</v>
      </c>
      <c r="AX166" s="64">
        <f t="shared" si="58"/>
        <v>0.94551782207783963</v>
      </c>
      <c r="AY166" s="64">
        <f t="shared" si="59"/>
        <v>0.66844171057849444</v>
      </c>
      <c r="AZ166" s="64">
        <f t="shared" si="60"/>
        <v>-4.1604012905228469</v>
      </c>
      <c r="BA166" s="64">
        <f t="shared" si="61"/>
        <v>-0.81117485152587943</v>
      </c>
      <c r="BB166" s="64">
        <f t="shared" si="62"/>
        <v>-0.27707611149934519</v>
      </c>
    </row>
    <row r="167" spans="1:54" x14ac:dyDescent="0.3">
      <c r="A167" s="60">
        <v>31212</v>
      </c>
      <c r="B167" s="53">
        <v>0.108</v>
      </c>
      <c r="C167" s="53">
        <v>8.5060000000000002</v>
      </c>
      <c r="D167" s="53">
        <v>3.9409999999999998</v>
      </c>
      <c r="E167" s="53">
        <f t="shared" si="47"/>
        <v>0.108</v>
      </c>
      <c r="F167" s="53">
        <f t="shared" si="48"/>
        <v>3.8329999999999997</v>
      </c>
      <c r="G167" s="53">
        <f t="shared" si="49"/>
        <v>0</v>
      </c>
      <c r="H167" s="53">
        <f>IF(Q166&gt;SetUp!$B$56,SetUp!$B$56,Q166)</f>
        <v>21.967149861472631</v>
      </c>
      <c r="I167" s="53">
        <f t="shared" si="63"/>
        <v>5.2383752977099602</v>
      </c>
      <c r="J167" s="53">
        <f>MIN(F167,H167,(1-EXP(-SetUp!$B$52*H167/SetUp!$B$56))*F167)</f>
        <v>2.7249897121769191</v>
      </c>
      <c r="K167" s="53">
        <f t="shared" si="50"/>
        <v>19.242160149295714</v>
      </c>
      <c r="L167" s="53">
        <f>IF(I167&lt;=0,0,MIN(SetUp!$B$50*I167^SetUp!$B$55,I167))</f>
        <v>0.33984885980864682</v>
      </c>
      <c r="M167" s="53">
        <f t="shared" si="51"/>
        <v>4.8985264379013138</v>
      </c>
      <c r="N167" s="53">
        <f>IF(SetUp!$B$62=0,X167,(B167-E167)*(1-(H167/SetUp!$B$66/SetUp!$B$56)))</f>
        <v>0</v>
      </c>
      <c r="O167" s="53">
        <f>K167*SetUp!$B$65</f>
        <v>0.17760515706031169</v>
      </c>
      <c r="P167" s="53">
        <f>MIN(SetUp!$B$54*L167^SetUp!$B$51,L167)</f>
        <v>0.23153895941772218</v>
      </c>
      <c r="Q167" s="53">
        <f t="shared" si="52"/>
        <v>19.064554992235401</v>
      </c>
      <c r="R167" s="53">
        <f>IF((H167+N167-O167)&gt;SetUp!$B$56,T166+H167+N167-O167-SetUp!$B$56,T166)</f>
        <v>0</v>
      </c>
      <c r="S167" s="53">
        <f>R167*SetUp!$B$65</f>
        <v>0</v>
      </c>
      <c r="T167" s="53">
        <f>IF((R167-S167)&lt;SetUp!$B$53,R167-S167,SetUp!$B$53)</f>
        <v>0</v>
      </c>
      <c r="U167" s="53">
        <f t="shared" si="53"/>
        <v>4.8985264379013138</v>
      </c>
      <c r="V167" s="53">
        <f>(L167-P167)/1000*SetUp!$B$13*1000000/SetUp!$B$48</f>
        <v>4.4077040218427568</v>
      </c>
      <c r="W167" s="53">
        <f t="shared" si="64"/>
        <v>1.27675647831893E-15</v>
      </c>
      <c r="X167" s="53">
        <f>MAX((SetUp!$B$56*(1-($H167/SetUp!$B$56)^2)*TANH(($B167-$D167)/SetUp!$B$56))/(1+$H167/SetUp!$B$56*TANH(($B167-$D167)/SetUp!$B$56)),0)</f>
        <v>0</v>
      </c>
      <c r="AK167" s="61">
        <v>136</v>
      </c>
      <c r="AL167" s="62">
        <f t="shared" si="65"/>
        <v>9.4990000000000006</v>
      </c>
      <c r="AM167" s="62">
        <f t="shared" si="66"/>
        <v>11.626926291393545</v>
      </c>
      <c r="AN167" s="63">
        <f t="shared" si="67"/>
        <v>0.22401582181214277</v>
      </c>
      <c r="AP167" s="60">
        <v>31212</v>
      </c>
      <c r="AQ167" s="51">
        <v>6</v>
      </c>
      <c r="AR167" s="51">
        <v>166</v>
      </c>
      <c r="AS167" s="62">
        <f t="shared" si="54"/>
        <v>8.5060000000000002</v>
      </c>
      <c r="AT167" s="62">
        <f t="shared" si="55"/>
        <v>4.4077040218427568</v>
      </c>
      <c r="AU167" s="51" t="str">
        <f>IF(OR($AP167&lt;SetUp!$B$97,$AP167&gt;SetUp!$B$98),"Não","Sim")</f>
        <v>Sim</v>
      </c>
      <c r="AV167" s="64">
        <f t="shared" si="56"/>
        <v>2.9165047574108294</v>
      </c>
      <c r="AW167" s="64">
        <f t="shared" si="57"/>
        <v>2.0994532673633763</v>
      </c>
      <c r="AX167" s="64">
        <f t="shared" si="58"/>
        <v>0.92972537837800451</v>
      </c>
      <c r="AY167" s="64">
        <f t="shared" si="59"/>
        <v>0.644212423866379</v>
      </c>
      <c r="AZ167" s="64">
        <f t="shared" si="60"/>
        <v>-4.0982959781572434</v>
      </c>
      <c r="BA167" s="64">
        <f t="shared" si="61"/>
        <v>-0.81705149004745303</v>
      </c>
      <c r="BB167" s="64">
        <f t="shared" si="62"/>
        <v>-0.28551295451162551</v>
      </c>
    </row>
    <row r="168" spans="1:54" x14ac:dyDescent="0.3">
      <c r="A168" s="60">
        <v>31213</v>
      </c>
      <c r="B168" s="53">
        <v>0.49399999999999999</v>
      </c>
      <c r="C168" s="53">
        <v>8.5060000000000002</v>
      </c>
      <c r="D168" s="53">
        <v>3.9409999999999998</v>
      </c>
      <c r="E168" s="53">
        <f t="shared" si="47"/>
        <v>0.49399999999999999</v>
      </c>
      <c r="F168" s="53">
        <f t="shared" si="48"/>
        <v>3.4470000000000001</v>
      </c>
      <c r="G168" s="53">
        <f t="shared" si="49"/>
        <v>0</v>
      </c>
      <c r="H168" s="53">
        <f>IF(Q167&gt;SetUp!$B$56,SetUp!$B$56,Q167)</f>
        <v>19.064554992235401</v>
      </c>
      <c r="I168" s="53">
        <f t="shared" si="63"/>
        <v>5.0535124426319626</v>
      </c>
      <c r="J168" s="53">
        <f>MIN(F168,H168,(1-EXP(-SetUp!$B$52*H168/SetUp!$B$56))*F168)</f>
        <v>2.273006969145452</v>
      </c>
      <c r="K168" s="53">
        <f t="shared" si="50"/>
        <v>16.791548023089948</v>
      </c>
      <c r="L168" s="53">
        <f>IF(I168&lt;=0,0,MIN(SetUp!$B$50*I168^SetUp!$B$55,I168))</f>
        <v>0.32009608799679951</v>
      </c>
      <c r="M168" s="53">
        <f t="shared" si="51"/>
        <v>4.7334163546351631</v>
      </c>
      <c r="N168" s="53">
        <f>IF(SetUp!$B$62=0,X168,(B168-E168)*(1-(H168/SetUp!$B$66/SetUp!$B$56)))</f>
        <v>0</v>
      </c>
      <c r="O168" s="53">
        <f>K168*SetUp!$B$65</f>
        <v>0.15498600473064927</v>
      </c>
      <c r="P168" s="53">
        <f>MIN(SetUp!$B$54*L168^SetUp!$B$51,L168)</f>
        <v>0.21795453372824075</v>
      </c>
      <c r="Q168" s="53">
        <f t="shared" si="52"/>
        <v>16.636562018359299</v>
      </c>
      <c r="R168" s="53">
        <f>IF((H168+N168-O168)&gt;SetUp!$B$56,T167+H168+N168-O168-SetUp!$B$56,T167)</f>
        <v>0</v>
      </c>
      <c r="S168" s="53">
        <f>R168*SetUp!$B$65</f>
        <v>0</v>
      </c>
      <c r="T168" s="53">
        <f>IF((R168-S168)&lt;SetUp!$B$53,R168-S168,SetUp!$B$53)</f>
        <v>0</v>
      </c>
      <c r="U168" s="53">
        <f t="shared" si="53"/>
        <v>4.7334163546351631</v>
      </c>
      <c r="V168" s="53">
        <f>(L168-P168)/1000*SetUp!$B$13*1000000/SetUp!$B$48</f>
        <v>4.1566813183452984</v>
      </c>
      <c r="W168" s="53">
        <f t="shared" si="64"/>
        <v>0</v>
      </c>
      <c r="X168" s="53">
        <f>MAX((SetUp!$B$56*(1-($H168/SetUp!$B$56)^2)*TANH(($B168-$D168)/SetUp!$B$56))/(1+$H168/SetUp!$B$56*TANH(($B168-$D168)/SetUp!$B$56)),0)</f>
        <v>0</v>
      </c>
      <c r="AK168" s="61">
        <v>137</v>
      </c>
      <c r="AL168" s="62">
        <f t="shared" si="65"/>
        <v>9.2603333333333335</v>
      </c>
      <c r="AM168" s="62">
        <f t="shared" si="66"/>
        <v>10.917347562499399</v>
      </c>
      <c r="AN168" s="63">
        <f t="shared" si="67"/>
        <v>0.17893678008344543</v>
      </c>
      <c r="AP168" s="60">
        <v>31213</v>
      </c>
      <c r="AQ168" s="51">
        <v>6</v>
      </c>
      <c r="AR168" s="51">
        <v>167</v>
      </c>
      <c r="AS168" s="62">
        <f t="shared" si="54"/>
        <v>8.5060000000000002</v>
      </c>
      <c r="AT168" s="62">
        <f t="shared" si="55"/>
        <v>4.1566813183452984</v>
      </c>
      <c r="AU168" s="51" t="str">
        <f>IF(OR($AP168&lt;SetUp!$B$97,$AP168&gt;SetUp!$B$98),"Não","Sim")</f>
        <v>Sim</v>
      </c>
      <c r="AV168" s="64">
        <f t="shared" si="56"/>
        <v>2.9165047574108294</v>
      </c>
      <c r="AW168" s="64">
        <f t="shared" si="57"/>
        <v>2.0387940843413537</v>
      </c>
      <c r="AX168" s="64">
        <f t="shared" si="58"/>
        <v>0.92972537837800451</v>
      </c>
      <c r="AY168" s="64">
        <f t="shared" si="59"/>
        <v>0.61874672958453358</v>
      </c>
      <c r="AZ168" s="64">
        <f t="shared" si="60"/>
        <v>-4.3493186816547018</v>
      </c>
      <c r="BA168" s="64">
        <f t="shared" si="61"/>
        <v>-0.8777106730694757</v>
      </c>
      <c r="BB168" s="64">
        <f t="shared" si="62"/>
        <v>-0.31097864879347092</v>
      </c>
    </row>
    <row r="169" spans="1:54" x14ac:dyDescent="0.3">
      <c r="A169" s="60">
        <v>31214</v>
      </c>
      <c r="B169" s="53">
        <v>0.66500000000000004</v>
      </c>
      <c r="C169" s="53">
        <v>8.1950000000000003</v>
      </c>
      <c r="D169" s="53">
        <v>3.9409999999999998</v>
      </c>
      <c r="E169" s="53">
        <f t="shared" si="47"/>
        <v>0.66500000000000004</v>
      </c>
      <c r="F169" s="53">
        <f t="shared" si="48"/>
        <v>3.2759999999999998</v>
      </c>
      <c r="G169" s="53">
        <f t="shared" si="49"/>
        <v>0</v>
      </c>
      <c r="H169" s="53">
        <f>IF(Q168&gt;SetUp!$B$56,SetUp!$B$56,Q168)</f>
        <v>16.636562018359299</v>
      </c>
      <c r="I169" s="53">
        <f t="shared" si="63"/>
        <v>4.8685469174262135</v>
      </c>
      <c r="J169" s="53">
        <f>MIN(F169,H169,(1-EXP(-SetUp!$B$52*H169/SetUp!$B$56))*F169)</f>
        <v>1.9961992421429071</v>
      </c>
      <c r="K169" s="53">
        <f t="shared" si="50"/>
        <v>14.640362776216392</v>
      </c>
      <c r="L169" s="53">
        <f>IF(I169&lt;=0,0,MIN(SetUp!$B$50*I169^SetUp!$B$55,I169))</f>
        <v>0.30080870517621938</v>
      </c>
      <c r="M169" s="53">
        <f t="shared" si="51"/>
        <v>4.5677382122499939</v>
      </c>
      <c r="N169" s="53">
        <f>IF(SetUp!$B$62=0,X169,(B169-E169)*(1-(H169/SetUp!$B$66/SetUp!$B$56)))</f>
        <v>0</v>
      </c>
      <c r="O169" s="53">
        <f>K169*SetUp!$B$65</f>
        <v>0.13513056279105046</v>
      </c>
      <c r="P169" s="53">
        <f>MIN(SetUp!$B$54*L169^SetUp!$B$51,L169)</f>
        <v>0.20469802594501782</v>
      </c>
      <c r="Q169" s="53">
        <f t="shared" si="52"/>
        <v>14.505232213425341</v>
      </c>
      <c r="R169" s="53">
        <f>IF((H169+N169-O169)&gt;SetUp!$B$56,T168+H169+N169-O169-SetUp!$B$56,T168)</f>
        <v>0</v>
      </c>
      <c r="S169" s="53">
        <f>R169*SetUp!$B$65</f>
        <v>0</v>
      </c>
      <c r="T169" s="53">
        <f>IF((R169-S169)&lt;SetUp!$B$53,R169-S169,SetUp!$B$53)</f>
        <v>0</v>
      </c>
      <c r="U169" s="53">
        <f t="shared" si="53"/>
        <v>4.5677382122499939</v>
      </c>
      <c r="V169" s="53">
        <f>(L169-P169)/1000*SetUp!$B$13*1000000/SetUp!$B$48</f>
        <v>3.9112530420617233</v>
      </c>
      <c r="W169" s="53">
        <f t="shared" si="64"/>
        <v>4.4408920985006262E-16</v>
      </c>
      <c r="X169" s="53">
        <f>MAX((SetUp!$B$56*(1-($H169/SetUp!$B$56)^2)*TANH(($B169-$D169)/SetUp!$B$56))/(1+$H169/SetUp!$B$56*TANH(($B169-$D169)/SetUp!$B$56)),0)</f>
        <v>0</v>
      </c>
      <c r="AK169" s="61">
        <v>138</v>
      </c>
      <c r="AL169" s="62">
        <f t="shared" si="65"/>
        <v>9.0329999999999995</v>
      </c>
      <c r="AM169" s="62">
        <f t="shared" si="66"/>
        <v>10.276065371030766</v>
      </c>
      <c r="AN169" s="63">
        <f t="shared" si="67"/>
        <v>0.13761379065988782</v>
      </c>
      <c r="AP169" s="60">
        <v>31214</v>
      </c>
      <c r="AQ169" s="51">
        <v>6</v>
      </c>
      <c r="AR169" s="51">
        <v>168</v>
      </c>
      <c r="AS169" s="62">
        <f t="shared" si="54"/>
        <v>8.1950000000000003</v>
      </c>
      <c r="AT169" s="62">
        <f t="shared" si="55"/>
        <v>3.9112530420617233</v>
      </c>
      <c r="AU169" s="51" t="str">
        <f>IF(OR($AP169&lt;SetUp!$B$97,$AP169&gt;SetUp!$B$98),"Não","Sim")</f>
        <v>Sim</v>
      </c>
      <c r="AV169" s="64">
        <f t="shared" si="56"/>
        <v>2.8626910416599274</v>
      </c>
      <c r="AW169" s="64">
        <f t="shared" si="57"/>
        <v>1.9776888132519037</v>
      </c>
      <c r="AX169" s="64">
        <f t="shared" si="58"/>
        <v>0.91354895790651791</v>
      </c>
      <c r="AY169" s="64">
        <f t="shared" si="59"/>
        <v>0.59231591393631589</v>
      </c>
      <c r="AZ169" s="64">
        <f t="shared" si="60"/>
        <v>-4.283746957938277</v>
      </c>
      <c r="BA169" s="64">
        <f t="shared" si="61"/>
        <v>-0.88500222840802367</v>
      </c>
      <c r="BB169" s="64">
        <f t="shared" si="62"/>
        <v>-0.32123304397020203</v>
      </c>
    </row>
    <row r="170" spans="1:54" x14ac:dyDescent="0.3">
      <c r="A170" s="60">
        <v>31215</v>
      </c>
      <c r="B170" s="53">
        <v>0.80700000000000005</v>
      </c>
      <c r="C170" s="53">
        <v>8.8209999999999997</v>
      </c>
      <c r="D170" s="53">
        <v>3.9409999999999998</v>
      </c>
      <c r="E170" s="53">
        <f t="shared" si="47"/>
        <v>0.80700000000000005</v>
      </c>
      <c r="F170" s="53">
        <f t="shared" si="48"/>
        <v>3.1339999999999999</v>
      </c>
      <c r="G170" s="53">
        <f t="shared" si="49"/>
        <v>0</v>
      </c>
      <c r="H170" s="53">
        <f>IF(Q169&gt;SetUp!$B$56,SetUp!$B$56,Q169)</f>
        <v>14.505232213425341</v>
      </c>
      <c r="I170" s="53">
        <f t="shared" si="63"/>
        <v>4.6854412978163751</v>
      </c>
      <c r="J170" s="53">
        <f>MIN(F170,H170,(1-EXP(-SetUp!$B$52*H170/SetUp!$B$56))*F170)</f>
        <v>1.7530032803124944</v>
      </c>
      <c r="K170" s="53">
        <f t="shared" si="50"/>
        <v>12.752228933112846</v>
      </c>
      <c r="L170" s="53">
        <f>IF(I170&lt;=0,0,MIN(SetUp!$B$50*I170^SetUp!$B$55,I170))</f>
        <v>0.28219044397127085</v>
      </c>
      <c r="M170" s="53">
        <f t="shared" si="51"/>
        <v>4.4032508538451038</v>
      </c>
      <c r="N170" s="53">
        <f>IF(SetUp!$B$62=0,X170,(B170-E170)*(1-(H170/SetUp!$B$66/SetUp!$B$56)))</f>
        <v>0</v>
      </c>
      <c r="O170" s="53">
        <f>K170*SetUp!$B$65</f>
        <v>0.1177030855663809</v>
      </c>
      <c r="P170" s="53">
        <f>MIN(SetUp!$B$54*L170^SetUp!$B$51,L170)</f>
        <v>0.19190924769684167</v>
      </c>
      <c r="Q170" s="53">
        <f t="shared" si="52"/>
        <v>12.634525847546465</v>
      </c>
      <c r="R170" s="53">
        <f>IF((H170+N170-O170)&gt;SetUp!$B$56,T169+H170+N170-O170-SetUp!$B$56,T169)</f>
        <v>0</v>
      </c>
      <c r="S170" s="53">
        <f>R170*SetUp!$B$65</f>
        <v>0</v>
      </c>
      <c r="T170" s="53">
        <f>IF((R170-S170)&lt;SetUp!$B$53,R170-S170,SetUp!$B$53)</f>
        <v>0</v>
      </c>
      <c r="U170" s="53">
        <f t="shared" si="53"/>
        <v>4.4032508538451038</v>
      </c>
      <c r="V170" s="53">
        <f>(L170-P170)/1000*SetUp!$B$13*1000000/SetUp!$B$48</f>
        <v>3.6740204771614748</v>
      </c>
      <c r="W170" s="53">
        <f t="shared" si="64"/>
        <v>-1.4988010832439613E-15</v>
      </c>
      <c r="X170" s="53">
        <f>MAX((SetUp!$B$56*(1-($H170/SetUp!$B$56)^2)*TANH(($B170-$D170)/SetUp!$B$56))/(1+$H170/SetUp!$B$56*TANH(($B170-$D170)/SetUp!$B$56)),0)</f>
        <v>0</v>
      </c>
      <c r="AK170" s="61">
        <v>139</v>
      </c>
      <c r="AL170" s="62">
        <f t="shared" si="65"/>
        <v>8.8676666666666666</v>
      </c>
      <c r="AM170" s="62">
        <f t="shared" si="66"/>
        <v>9.6967587538670141</v>
      </c>
      <c r="AN170" s="63">
        <f t="shared" si="67"/>
        <v>9.3496081705110048E-2</v>
      </c>
      <c r="AP170" s="60">
        <v>31215</v>
      </c>
      <c r="AQ170" s="51">
        <v>6</v>
      </c>
      <c r="AR170" s="51">
        <v>169</v>
      </c>
      <c r="AS170" s="62">
        <f t="shared" si="54"/>
        <v>8.8209999999999997</v>
      </c>
      <c r="AT170" s="62">
        <f t="shared" si="55"/>
        <v>3.6740204771614748</v>
      </c>
      <c r="AU170" s="51" t="str">
        <f>IF(OR($AP170&lt;SetUp!$B$97,$AP170&gt;SetUp!$B$98),"Não","Sim")</f>
        <v>Sim</v>
      </c>
      <c r="AV170" s="64">
        <f t="shared" si="56"/>
        <v>2.9700168349691216</v>
      </c>
      <c r="AW170" s="64">
        <f t="shared" si="57"/>
        <v>1.9167734548353581</v>
      </c>
      <c r="AX170" s="64">
        <f t="shared" si="58"/>
        <v>0.94551782207783963</v>
      </c>
      <c r="AY170" s="64">
        <f t="shared" si="59"/>
        <v>0.56514157251781638</v>
      </c>
      <c r="AZ170" s="64">
        <f t="shared" si="60"/>
        <v>-5.1469795228385244</v>
      </c>
      <c r="BA170" s="64">
        <f t="shared" si="61"/>
        <v>-1.0532433801337635</v>
      </c>
      <c r="BB170" s="64">
        <f t="shared" si="62"/>
        <v>-0.38037624956002325</v>
      </c>
    </row>
    <row r="171" spans="1:54" x14ac:dyDescent="0.3">
      <c r="A171" s="60">
        <v>31216</v>
      </c>
      <c r="B171" s="53">
        <v>0.88200000000000001</v>
      </c>
      <c r="C171" s="53">
        <v>8.6630000000000003</v>
      </c>
      <c r="D171" s="53">
        <v>3.9409999999999998</v>
      </c>
      <c r="E171" s="53">
        <f t="shared" si="47"/>
        <v>0.88200000000000001</v>
      </c>
      <c r="F171" s="53">
        <f t="shared" si="48"/>
        <v>3.0589999999999997</v>
      </c>
      <c r="G171" s="53">
        <f t="shared" si="49"/>
        <v>0</v>
      </c>
      <c r="H171" s="53">
        <f>IF(Q170&gt;SetUp!$B$56,SetUp!$B$56,Q170)</f>
        <v>12.634525847546465</v>
      </c>
      <c r="I171" s="53">
        <f t="shared" si="63"/>
        <v>4.5054614740113141</v>
      </c>
      <c r="J171" s="53">
        <f>MIN(F171,H171,(1-EXP(-SetUp!$B$52*H171/SetUp!$B$56))*F171)</f>
        <v>1.5607870285256584</v>
      </c>
      <c r="K171" s="53">
        <f t="shared" si="50"/>
        <v>11.073738819020807</v>
      </c>
      <c r="L171" s="53">
        <f>IF(I171&lt;=0,0,MIN(SetUp!$B$50*I171^SetUp!$B$55,I171))</f>
        <v>0.26435666738025965</v>
      </c>
      <c r="M171" s="53">
        <f t="shared" si="51"/>
        <v>4.2411048066310544</v>
      </c>
      <c r="N171" s="53">
        <f>IF(SetUp!$B$62=0,X171,(B171-E171)*(1-(H171/SetUp!$B$66/SetUp!$B$56)))</f>
        <v>0</v>
      </c>
      <c r="O171" s="53">
        <f>K171*SetUp!$B$65</f>
        <v>0.10221062016621074</v>
      </c>
      <c r="P171" s="53">
        <f>MIN(SetUp!$B$54*L171^SetUp!$B$51,L171)</f>
        <v>0.17966701205343824</v>
      </c>
      <c r="Q171" s="53">
        <f t="shared" si="52"/>
        <v>10.971528198854596</v>
      </c>
      <c r="R171" s="53">
        <f>IF((H171+N171-O171)&gt;SetUp!$B$56,T170+H171+N171-O171-SetUp!$B$56,T170)</f>
        <v>0</v>
      </c>
      <c r="S171" s="53">
        <f>R171*SetUp!$B$65</f>
        <v>0</v>
      </c>
      <c r="T171" s="53">
        <f>IF((R171-S171)&lt;SetUp!$B$53,R171-S171,SetUp!$B$53)</f>
        <v>0</v>
      </c>
      <c r="U171" s="53">
        <f t="shared" si="53"/>
        <v>4.2411048066310544</v>
      </c>
      <c r="V171" s="53">
        <f>(L171-P171)/1000*SetUp!$B$13*1000000/SetUp!$B$48</f>
        <v>3.4464710339977884</v>
      </c>
      <c r="W171" s="53">
        <f t="shared" si="64"/>
        <v>-1.2212453270876722E-15</v>
      </c>
      <c r="X171" s="53">
        <f>MAX((SetUp!$B$56*(1-($H171/SetUp!$B$56)^2)*TANH(($B171-$D171)/SetUp!$B$56))/(1+$H171/SetUp!$B$56*TANH(($B171-$D171)/SetUp!$B$56)),0)</f>
        <v>0</v>
      </c>
      <c r="AK171" s="61">
        <v>140</v>
      </c>
      <c r="AL171" s="62">
        <f t="shared" si="65"/>
        <v>8.7536666666666658</v>
      </c>
      <c r="AM171" s="62">
        <f t="shared" si="66"/>
        <v>9.1547439452119423</v>
      </c>
      <c r="AN171" s="63">
        <f t="shared" si="67"/>
        <v>4.5818203253334973E-2</v>
      </c>
      <c r="AP171" s="60">
        <v>31216</v>
      </c>
      <c r="AQ171" s="51">
        <v>6</v>
      </c>
      <c r="AR171" s="51">
        <v>170</v>
      </c>
      <c r="AS171" s="62">
        <f t="shared" si="54"/>
        <v>8.6630000000000003</v>
      </c>
      <c r="AT171" s="62">
        <f t="shared" si="55"/>
        <v>3.4464710339977884</v>
      </c>
      <c r="AU171" s="51" t="str">
        <f>IF(OR($AP171&lt;SetUp!$B$97,$AP171&gt;SetUp!$B$98),"Não","Sim")</f>
        <v>Sim</v>
      </c>
      <c r="AV171" s="64">
        <f t="shared" si="56"/>
        <v>2.9432974705251933</v>
      </c>
      <c r="AW171" s="64">
        <f t="shared" si="57"/>
        <v>1.8564673533347653</v>
      </c>
      <c r="AX171" s="64">
        <f t="shared" si="58"/>
        <v>0.93766831439900511</v>
      </c>
      <c r="AY171" s="64">
        <f t="shared" si="59"/>
        <v>0.537374632800382</v>
      </c>
      <c r="AZ171" s="64">
        <f t="shared" si="60"/>
        <v>-5.2165289660022118</v>
      </c>
      <c r="BA171" s="64">
        <f t="shared" si="61"/>
        <v>-1.086830117190428</v>
      </c>
      <c r="BB171" s="64">
        <f t="shared" si="62"/>
        <v>-0.40029368159862311</v>
      </c>
    </row>
    <row r="172" spans="1:54" x14ac:dyDescent="0.3">
      <c r="A172" s="60">
        <v>31217</v>
      </c>
      <c r="B172" s="53">
        <v>1.7450000000000001</v>
      </c>
      <c r="C172" s="53">
        <v>8.8209999999999997</v>
      </c>
      <c r="D172" s="53">
        <v>3.9409999999999998</v>
      </c>
      <c r="E172" s="53">
        <f t="shared" si="47"/>
        <v>1.7450000000000001</v>
      </c>
      <c r="F172" s="53">
        <f t="shared" si="48"/>
        <v>2.1959999999999997</v>
      </c>
      <c r="G172" s="53">
        <f t="shared" si="49"/>
        <v>0</v>
      </c>
      <c r="H172" s="53">
        <f>IF(Q171&gt;SetUp!$B$56,SetUp!$B$56,Q171)</f>
        <v>10.971528198854596</v>
      </c>
      <c r="I172" s="53">
        <f t="shared" si="63"/>
        <v>4.3330081033155725</v>
      </c>
      <c r="J172" s="53">
        <f>MIN(F172,H172,(1-EXP(-SetUp!$B$52*H172/SetUp!$B$56))*F172)</f>
        <v>1.0145090316058749</v>
      </c>
      <c r="K172" s="53">
        <f t="shared" si="50"/>
        <v>9.9570191672487205</v>
      </c>
      <c r="L172" s="53">
        <f>IF(I172&lt;=0,0,MIN(SetUp!$B$50*I172^SetUp!$B$55,I172))</f>
        <v>0.24770834420986412</v>
      </c>
      <c r="M172" s="53">
        <f t="shared" si="51"/>
        <v>4.0852997591057081</v>
      </c>
      <c r="N172" s="53">
        <f>IF(SetUp!$B$62=0,X172,(B172-E172)*(1-(H172/SetUp!$B$66/SetUp!$B$56)))</f>
        <v>0</v>
      </c>
      <c r="O172" s="53">
        <f>K172*SetUp!$B$65</f>
        <v>9.1903296684518507E-2</v>
      </c>
      <c r="P172" s="53">
        <f>MIN(SetUp!$B$54*L172^SetUp!$B$51,L172)</f>
        <v>0.16824578213880004</v>
      </c>
      <c r="Q172" s="53">
        <f t="shared" si="52"/>
        <v>9.8651158705642015</v>
      </c>
      <c r="R172" s="53">
        <f>IF((H172+N172-O172)&gt;SetUp!$B$56,T171+H172+N172-O172-SetUp!$B$56,T171)</f>
        <v>0</v>
      </c>
      <c r="S172" s="53">
        <f>R172*SetUp!$B$65</f>
        <v>0</v>
      </c>
      <c r="T172" s="53">
        <f>IF((R172-S172)&lt;SetUp!$B$53,R172-S172,SetUp!$B$53)</f>
        <v>0</v>
      </c>
      <c r="U172" s="53">
        <f t="shared" si="53"/>
        <v>4.0852997591057081</v>
      </c>
      <c r="V172" s="53">
        <f>(L172-P172)/1000*SetUp!$B$13*1000000/SetUp!$B$48</f>
        <v>3.2337528994339868</v>
      </c>
      <c r="W172" s="53">
        <f t="shared" si="64"/>
        <v>-2.7478019859472624E-15</v>
      </c>
      <c r="X172" s="53">
        <f>MAX((SetUp!$B$56*(1-($H172/SetUp!$B$56)^2)*TANH(($B172-$D172)/SetUp!$B$56))/(1+$H172/SetUp!$B$56*TANH(($B172-$D172)/SetUp!$B$56)),0)</f>
        <v>0</v>
      </c>
      <c r="AK172" s="61">
        <v>141</v>
      </c>
      <c r="AL172" s="62">
        <f t="shared" si="65"/>
        <v>8.6456666666666671</v>
      </c>
      <c r="AM172" s="62">
        <f t="shared" si="66"/>
        <v>8.6516042248662028</v>
      </c>
      <c r="AN172" s="63">
        <f t="shared" si="67"/>
        <v>6.8676695834550485E-4</v>
      </c>
      <c r="AP172" s="60">
        <v>31217</v>
      </c>
      <c r="AQ172" s="51">
        <v>6</v>
      </c>
      <c r="AR172" s="51">
        <v>171</v>
      </c>
      <c r="AS172" s="62">
        <f t="shared" si="54"/>
        <v>8.8209999999999997</v>
      </c>
      <c r="AT172" s="62">
        <f t="shared" si="55"/>
        <v>3.2337528994339868</v>
      </c>
      <c r="AU172" s="51" t="str">
        <f>IF(OR($AP172&lt;SetUp!$B$97,$AP172&gt;SetUp!$B$98),"Não","Sim")</f>
        <v>Sim</v>
      </c>
      <c r="AV172" s="64">
        <f t="shared" si="56"/>
        <v>2.9700168349691216</v>
      </c>
      <c r="AW172" s="64">
        <f t="shared" si="57"/>
        <v>1.7982638570115306</v>
      </c>
      <c r="AX172" s="64">
        <f t="shared" si="58"/>
        <v>0.94551782207783963</v>
      </c>
      <c r="AY172" s="64">
        <f t="shared" si="59"/>
        <v>0.50970683112007464</v>
      </c>
      <c r="AZ172" s="64">
        <f t="shared" si="60"/>
        <v>-5.5872471005660129</v>
      </c>
      <c r="BA172" s="64">
        <f t="shared" si="61"/>
        <v>-1.171752977957591</v>
      </c>
      <c r="BB172" s="64">
        <f t="shared" si="62"/>
        <v>-0.43581099095776499</v>
      </c>
    </row>
    <row r="173" spans="1:54" x14ac:dyDescent="0.3">
      <c r="A173" s="60">
        <v>31218</v>
      </c>
      <c r="B173" s="53">
        <v>5.6790000000000003</v>
      </c>
      <c r="C173" s="53">
        <v>8.6630000000000003</v>
      </c>
      <c r="D173" s="53">
        <v>3.9409999999999998</v>
      </c>
      <c r="E173" s="53">
        <f t="shared" si="47"/>
        <v>3.9409999999999998</v>
      </c>
      <c r="F173" s="53">
        <f t="shared" si="48"/>
        <v>0</v>
      </c>
      <c r="G173" s="53">
        <f t="shared" si="49"/>
        <v>6.4022402123338207E-3</v>
      </c>
      <c r="H173" s="53">
        <f>IF(Q172&gt;SetUp!$B$56,SetUp!$B$56,Q172)</f>
        <v>9.8651158705642015</v>
      </c>
      <c r="I173" s="53">
        <f t="shared" si="63"/>
        <v>4.1827570284839783</v>
      </c>
      <c r="J173" s="53">
        <f>MIN(F173,H173,(1-EXP(-SetUp!$B$52*H173/SetUp!$B$56))*F173)</f>
        <v>0</v>
      </c>
      <c r="K173" s="53">
        <f t="shared" si="50"/>
        <v>9.8651158705642015</v>
      </c>
      <c r="L173" s="53">
        <f>IF(I173&lt;=0,0,MIN(SetUp!$B$50*I173^SetUp!$B$55,I173))</f>
        <v>0.23355860018980784</v>
      </c>
      <c r="M173" s="53">
        <f t="shared" si="51"/>
        <v>3.9491984282941703</v>
      </c>
      <c r="N173" s="53">
        <f>IF(SetUp!$B$62=0,X173,(B173-E173)*(1-(H173/SetUp!$B$66/SetUp!$B$56)))</f>
        <v>1.7315977597876666</v>
      </c>
      <c r="O173" s="53">
        <f>K173*SetUp!$B$65</f>
        <v>9.1055029165935789E-2</v>
      </c>
      <c r="P173" s="53">
        <f>MIN(SetUp!$B$54*L173^SetUp!$B$51,L173)</f>
        <v>0.15854449627367428</v>
      </c>
      <c r="Q173" s="53">
        <f t="shared" si="52"/>
        <v>11.505658601185932</v>
      </c>
      <c r="R173" s="53">
        <f>IF((H173+N173-O173)&gt;SetUp!$B$56,T172+H173+N173-O173-SetUp!$B$56,T172)</f>
        <v>0</v>
      </c>
      <c r="S173" s="53">
        <f>R173*SetUp!$B$65</f>
        <v>0</v>
      </c>
      <c r="T173" s="53">
        <f>IF((R173-S173)&lt;SetUp!$B$53,R173-S173,SetUp!$B$53)</f>
        <v>0</v>
      </c>
      <c r="U173" s="53">
        <f t="shared" si="53"/>
        <v>3.9491984282941703</v>
      </c>
      <c r="V173" s="53">
        <f>(L173-P173)/1000*SetUp!$B$13*1000000/SetUp!$B$48</f>
        <v>3.0527215548411388</v>
      </c>
      <c r="W173" s="53">
        <f t="shared" si="64"/>
        <v>2.7755575615628914E-16</v>
      </c>
      <c r="X173" s="53">
        <f>MAX((SetUp!$B$56*(1-($H173/SetUp!$B$56)^2)*TANH(($B173-$D173)/SetUp!$B$56))/(1+$H173/SetUp!$B$56*TANH(($B173-$D173)/SetUp!$B$56)),0)</f>
        <v>1.7315977597876666</v>
      </c>
      <c r="AK173" s="61">
        <v>142</v>
      </c>
      <c r="AL173" s="62">
        <f t="shared" si="65"/>
        <v>8.5896666666666679</v>
      </c>
      <c r="AM173" s="62">
        <f t="shared" si="66"/>
        <v>8.1786904730815326</v>
      </c>
      <c r="AN173" s="63">
        <f t="shared" si="67"/>
        <v>-4.7845418167387389E-2</v>
      </c>
      <c r="AP173" s="60">
        <v>31218</v>
      </c>
      <c r="AQ173" s="51">
        <v>6</v>
      </c>
      <c r="AR173" s="51">
        <v>172</v>
      </c>
      <c r="AS173" s="62">
        <f t="shared" si="54"/>
        <v>8.6630000000000003</v>
      </c>
      <c r="AT173" s="62">
        <f t="shared" si="55"/>
        <v>3.0527215548411388</v>
      </c>
      <c r="AU173" s="51" t="str">
        <f>IF(OR($AP173&lt;SetUp!$B$97,$AP173&gt;SetUp!$B$98),"Não","Sim")</f>
        <v>Sim</v>
      </c>
      <c r="AV173" s="64">
        <f t="shared" si="56"/>
        <v>2.9432974705251933</v>
      </c>
      <c r="AW173" s="64">
        <f t="shared" si="57"/>
        <v>1.7472039248013207</v>
      </c>
      <c r="AX173" s="64">
        <f t="shared" si="58"/>
        <v>0.93766831439900511</v>
      </c>
      <c r="AY173" s="64">
        <f t="shared" si="59"/>
        <v>0.48468719319127551</v>
      </c>
      <c r="AZ173" s="64">
        <f t="shared" si="60"/>
        <v>-5.6102784451588619</v>
      </c>
      <c r="BA173" s="64">
        <f t="shared" si="61"/>
        <v>-1.1960935457238726</v>
      </c>
      <c r="BB173" s="64">
        <f t="shared" si="62"/>
        <v>-0.4529811212077296</v>
      </c>
    </row>
    <row r="174" spans="1:54" x14ac:dyDescent="0.3">
      <c r="A174" s="60">
        <v>31219</v>
      </c>
      <c r="B174" s="53">
        <v>0.77800000000000002</v>
      </c>
      <c r="C174" s="53">
        <v>8.5060000000000002</v>
      </c>
      <c r="D174" s="53">
        <v>3.9409999999999998</v>
      </c>
      <c r="E174" s="53">
        <f t="shared" si="47"/>
        <v>0.77800000000000002</v>
      </c>
      <c r="F174" s="53">
        <f t="shared" si="48"/>
        <v>3.1629999999999998</v>
      </c>
      <c r="G174" s="53">
        <f t="shared" si="49"/>
        <v>0</v>
      </c>
      <c r="H174" s="53">
        <f>IF(Q173&gt;SetUp!$B$56,SetUp!$B$56,Q173)</f>
        <v>11.505658601185932</v>
      </c>
      <c r="I174" s="53">
        <f t="shared" si="63"/>
        <v>4.0414414701110006</v>
      </c>
      <c r="J174" s="53">
        <f>MIN(F174,H174,(1-EXP(-SetUp!$B$52*H174/SetUp!$B$56))*F174)</f>
        <v>1.5118306477843151</v>
      </c>
      <c r="K174" s="53">
        <f t="shared" si="50"/>
        <v>9.9938279534016168</v>
      </c>
      <c r="L174" s="53">
        <f>IF(I174&lt;=0,0,MIN(SetUp!$B$50*I174^SetUp!$B$55,I174))</f>
        <v>0.22055587135905386</v>
      </c>
      <c r="M174" s="53">
        <f t="shared" si="51"/>
        <v>3.8208855987519468</v>
      </c>
      <c r="N174" s="53">
        <f>IF(SetUp!$B$62=0,X174,(B174-E174)*(1-(H174/SetUp!$B$66/SetUp!$B$56)))</f>
        <v>0</v>
      </c>
      <c r="O174" s="53">
        <f>K174*SetUp!$B$65</f>
        <v>9.2243041816830171E-2</v>
      </c>
      <c r="P174" s="53">
        <f>MIN(SetUp!$B$54*L174^SetUp!$B$51,L174)</f>
        <v>0.14963465099529144</v>
      </c>
      <c r="Q174" s="53">
        <f t="shared" si="52"/>
        <v>9.901584911584786</v>
      </c>
      <c r="R174" s="53">
        <f>IF((H174+N174-O174)&gt;SetUp!$B$56,T173+H174+N174-O174-SetUp!$B$56,T173)</f>
        <v>0</v>
      </c>
      <c r="S174" s="53">
        <f>R174*SetUp!$B$65</f>
        <v>0</v>
      </c>
      <c r="T174" s="53">
        <f>IF((R174-S174)&lt;SetUp!$B$53,R174-S174,SetUp!$B$53)</f>
        <v>0</v>
      </c>
      <c r="U174" s="53">
        <f t="shared" si="53"/>
        <v>3.8208855987519468</v>
      </c>
      <c r="V174" s="53">
        <f>(L174-P174)/1000*SetUp!$B$13*1000000/SetUp!$B$48</f>
        <v>2.8861604258066973</v>
      </c>
      <c r="W174" s="53">
        <f t="shared" si="64"/>
        <v>-6.6613381477509392E-16</v>
      </c>
      <c r="X174" s="53">
        <f>MAX((SetUp!$B$56*(1-($H174/SetUp!$B$56)^2)*TANH(($B174-$D174)/SetUp!$B$56))/(1+$H174/SetUp!$B$56*TANH(($B174-$D174)/SetUp!$B$56)),0)</f>
        <v>0</v>
      </c>
      <c r="AK174" s="61">
        <v>143</v>
      </c>
      <c r="AL174" s="62">
        <f t="shared" si="65"/>
        <v>8.4843333333333337</v>
      </c>
      <c r="AM174" s="62">
        <f t="shared" si="66"/>
        <v>7.7392731626409699</v>
      </c>
      <c r="AN174" s="63">
        <f t="shared" si="67"/>
        <v>-8.7815994659847227E-2</v>
      </c>
      <c r="AP174" s="60">
        <v>31219</v>
      </c>
      <c r="AQ174" s="51">
        <v>6</v>
      </c>
      <c r="AR174" s="51">
        <v>173</v>
      </c>
      <c r="AS174" s="62">
        <f t="shared" si="54"/>
        <v>8.5060000000000002</v>
      </c>
      <c r="AT174" s="62">
        <f t="shared" si="55"/>
        <v>2.8861604258066973</v>
      </c>
      <c r="AU174" s="51" t="str">
        <f>IF(OR($AP174&lt;SetUp!$B$97,$AP174&gt;SetUp!$B$98),"Não","Sim")</f>
        <v>Sim</v>
      </c>
      <c r="AV174" s="64">
        <f t="shared" si="56"/>
        <v>2.9165047574108294</v>
      </c>
      <c r="AW174" s="64">
        <f t="shared" si="57"/>
        <v>1.6988703381384636</v>
      </c>
      <c r="AX174" s="64">
        <f t="shared" si="58"/>
        <v>0.92972537837800451</v>
      </c>
      <c r="AY174" s="64">
        <f t="shared" si="59"/>
        <v>0.46032046747342292</v>
      </c>
      <c r="AZ174" s="64">
        <f t="shared" si="60"/>
        <v>-5.6198395741933034</v>
      </c>
      <c r="BA174" s="64">
        <f t="shared" si="61"/>
        <v>-1.2176344192723658</v>
      </c>
      <c r="BB174" s="64">
        <f t="shared" si="62"/>
        <v>-0.46940491090458158</v>
      </c>
    </row>
    <row r="175" spans="1:54" x14ac:dyDescent="0.3">
      <c r="A175" s="60">
        <v>31220</v>
      </c>
      <c r="B175" s="53">
        <v>1.7729999999999999</v>
      </c>
      <c r="C175" s="53">
        <v>8.5060000000000002</v>
      </c>
      <c r="D175" s="53">
        <v>3.9409999999999998</v>
      </c>
      <c r="E175" s="53">
        <f t="shared" si="47"/>
        <v>1.7729999999999999</v>
      </c>
      <c r="F175" s="53">
        <f t="shared" si="48"/>
        <v>2.1680000000000001</v>
      </c>
      <c r="G175" s="53">
        <f t="shared" si="49"/>
        <v>0</v>
      </c>
      <c r="H175" s="53">
        <f>IF(Q174&gt;SetUp!$B$56,SetUp!$B$56,Q174)</f>
        <v>9.901584911584786</v>
      </c>
      <c r="I175" s="53">
        <f t="shared" si="63"/>
        <v>3.9037035830394973</v>
      </c>
      <c r="J175" s="53">
        <f>MIN(F175,H175,(1-EXP(-SetUp!$B$52*H175/SetUp!$B$56))*F175)</f>
        <v>0.92888984304155153</v>
      </c>
      <c r="K175" s="53">
        <f t="shared" si="50"/>
        <v>8.972695068543235</v>
      </c>
      <c r="L175" s="53">
        <f>IF(I175&lt;=0,0,MIN(SetUp!$B$50*I175^SetUp!$B$55,I175))</f>
        <v>0.20817066189857758</v>
      </c>
      <c r="M175" s="53">
        <f t="shared" si="51"/>
        <v>3.6955329211409196</v>
      </c>
      <c r="N175" s="53">
        <f>IF(SetUp!$B$62=0,X175,(B175-E175)*(1-(H175/SetUp!$B$66/SetUp!$B$56)))</f>
        <v>0</v>
      </c>
      <c r="O175" s="53">
        <f>K175*SetUp!$B$65</f>
        <v>8.2817984287550633E-2</v>
      </c>
      <c r="P175" s="53">
        <f>MIN(SetUp!$B$54*L175^SetUp!$B$51,L175)</f>
        <v>0.14115269138133835</v>
      </c>
      <c r="Q175" s="53">
        <f t="shared" si="52"/>
        <v>8.8898770842556836</v>
      </c>
      <c r="R175" s="53">
        <f>IF((H175+N175-O175)&gt;SetUp!$B$56,T174+H175+N175-O175-SetUp!$B$56,T174)</f>
        <v>0</v>
      </c>
      <c r="S175" s="53">
        <f>R175*SetUp!$B$65</f>
        <v>0</v>
      </c>
      <c r="T175" s="53">
        <f>IF((R175-S175)&lt;SetUp!$B$53,R175-S175,SetUp!$B$53)</f>
        <v>0</v>
      </c>
      <c r="U175" s="53">
        <f t="shared" si="53"/>
        <v>3.6955329211409196</v>
      </c>
      <c r="V175" s="53">
        <f>(L175-P175)/1000*SetUp!$B$13*1000000/SetUp!$B$48</f>
        <v>2.7273164975537729</v>
      </c>
      <c r="W175" s="53">
        <f t="shared" si="64"/>
        <v>-3.3306690738754696E-16</v>
      </c>
      <c r="X175" s="53">
        <f>MAX((SetUp!$B$56*(1-($H175/SetUp!$B$56)^2)*TANH(($B175-$D175)/SetUp!$B$56))/(1+$H175/SetUp!$B$56*TANH(($B175-$D175)/SetUp!$B$56)),0)</f>
        <v>0</v>
      </c>
      <c r="AK175" s="61">
        <v>144</v>
      </c>
      <c r="AL175" s="62">
        <f t="shared" si="65"/>
        <v>8.3783333333333321</v>
      </c>
      <c r="AM175" s="62">
        <f t="shared" si="66"/>
        <v>7.3342747788914266</v>
      </c>
      <c r="AN175" s="63">
        <f t="shared" si="67"/>
        <v>-0.12461411033720775</v>
      </c>
      <c r="AP175" s="60">
        <v>31220</v>
      </c>
      <c r="AQ175" s="51">
        <v>6</v>
      </c>
      <c r="AR175" s="51">
        <v>174</v>
      </c>
      <c r="AS175" s="62">
        <f t="shared" si="54"/>
        <v>8.5060000000000002</v>
      </c>
      <c r="AT175" s="62">
        <f t="shared" si="55"/>
        <v>2.7273164975537729</v>
      </c>
      <c r="AU175" s="51" t="str">
        <f>IF(OR($AP175&lt;SetUp!$B$97,$AP175&gt;SetUp!$B$98),"Não","Sim")</f>
        <v>Sim</v>
      </c>
      <c r="AV175" s="64">
        <f t="shared" si="56"/>
        <v>2.9165047574108294</v>
      </c>
      <c r="AW175" s="64">
        <f t="shared" si="57"/>
        <v>1.6514588997470609</v>
      </c>
      <c r="AX175" s="64">
        <f t="shared" si="58"/>
        <v>0.92972537837800451</v>
      </c>
      <c r="AY175" s="64">
        <f t="shared" si="59"/>
        <v>0.43573553954240074</v>
      </c>
      <c r="AZ175" s="64">
        <f t="shared" si="60"/>
        <v>-5.7786835024462277</v>
      </c>
      <c r="BA175" s="64">
        <f t="shared" si="61"/>
        <v>-1.2650458576637684</v>
      </c>
      <c r="BB175" s="64">
        <f t="shared" si="62"/>
        <v>-0.49398983883560377</v>
      </c>
    </row>
    <row r="176" spans="1:54" x14ac:dyDescent="0.3">
      <c r="A176" s="60">
        <v>31221</v>
      </c>
      <c r="B176" s="53">
        <v>2.0459999999999998</v>
      </c>
      <c r="C176" s="53">
        <v>8.5060000000000002</v>
      </c>
      <c r="D176" s="53">
        <v>3.9409999999999998</v>
      </c>
      <c r="E176" s="53">
        <f t="shared" si="47"/>
        <v>2.0459999999999998</v>
      </c>
      <c r="F176" s="53">
        <f t="shared" si="48"/>
        <v>1.895</v>
      </c>
      <c r="G176" s="53">
        <f t="shared" si="49"/>
        <v>0</v>
      </c>
      <c r="H176" s="53">
        <f>IF(Q175&gt;SetUp!$B$56,SetUp!$B$56,Q175)</f>
        <v>8.8898770842556836</v>
      </c>
      <c r="I176" s="53">
        <f t="shared" si="63"/>
        <v>3.7706805074356988</v>
      </c>
      <c r="J176" s="53">
        <f>MIN(F176,H176,(1-EXP(-SetUp!$B$52*H176/SetUp!$B$56))*F176)</f>
        <v>0.74821096233036977</v>
      </c>
      <c r="K176" s="53">
        <f t="shared" si="50"/>
        <v>8.1416661219253132</v>
      </c>
      <c r="L176" s="53">
        <f>IF(I176&lt;=0,0,MIN(SetUp!$B$50*I176^SetUp!$B$55,I176))</f>
        <v>0.1964827195843234</v>
      </c>
      <c r="M176" s="53">
        <f t="shared" si="51"/>
        <v>3.5741977878513755</v>
      </c>
      <c r="N176" s="53">
        <f>IF(SetUp!$B$62=0,X176,(B176-E176)*(1-(H176/SetUp!$B$66/SetUp!$B$56)))</f>
        <v>0</v>
      </c>
      <c r="O176" s="53">
        <f>K176*SetUp!$B$65</f>
        <v>7.5147586294779356E-2</v>
      </c>
      <c r="P176" s="53">
        <f>MIN(SetUp!$B$54*L176^SetUp!$B$51,L176)</f>
        <v>0.13315274619390449</v>
      </c>
      <c r="Q176" s="53">
        <f t="shared" si="52"/>
        <v>8.066518535630534</v>
      </c>
      <c r="R176" s="53">
        <f>IF((H176+N176-O176)&gt;SetUp!$B$56,T175+H176+N176-O176-SetUp!$B$56,T175)</f>
        <v>0</v>
      </c>
      <c r="S176" s="53">
        <f>R176*SetUp!$B$65</f>
        <v>0</v>
      </c>
      <c r="T176" s="53">
        <f>IF((R176-S176)&lt;SetUp!$B$53,R176-S176,SetUp!$B$53)</f>
        <v>0</v>
      </c>
      <c r="U176" s="53">
        <f t="shared" si="53"/>
        <v>3.5741977878513755</v>
      </c>
      <c r="V176" s="53">
        <f>(L176-P176)/1000*SetUp!$B$13*1000000/SetUp!$B$48</f>
        <v>2.5772323435682289</v>
      </c>
      <c r="W176" s="53">
        <f t="shared" si="64"/>
        <v>-8.8817841970012523E-16</v>
      </c>
      <c r="X176" s="53">
        <f>MAX((SetUp!$B$56*(1-($H176/SetUp!$B$56)^2)*TANH(($B176-$D176)/SetUp!$B$56))/(1+$H176/SetUp!$B$56*TANH(($B176-$D176)/SetUp!$B$56)),0)</f>
        <v>0</v>
      </c>
      <c r="AK176" s="61">
        <v>145</v>
      </c>
      <c r="AL176" s="62">
        <f t="shared" si="65"/>
        <v>8.3230000000000004</v>
      </c>
      <c r="AM176" s="62">
        <f t="shared" si="66"/>
        <v>6.9599062263340512</v>
      </c>
      <c r="AN176" s="63">
        <f t="shared" si="67"/>
        <v>-0.16377433301284983</v>
      </c>
      <c r="AP176" s="60">
        <v>31221</v>
      </c>
      <c r="AQ176" s="51">
        <v>6</v>
      </c>
      <c r="AR176" s="51">
        <v>175</v>
      </c>
      <c r="AS176" s="62">
        <f t="shared" si="54"/>
        <v>8.5060000000000002</v>
      </c>
      <c r="AT176" s="62">
        <f t="shared" si="55"/>
        <v>2.5772323435682289</v>
      </c>
      <c r="AU176" s="51" t="str">
        <f>IF(OR($AP176&lt;SetUp!$B$97,$AP176&gt;SetUp!$B$98),"Não","Sim")</f>
        <v>Sim</v>
      </c>
      <c r="AV176" s="64">
        <f t="shared" si="56"/>
        <v>2.9165047574108294</v>
      </c>
      <c r="AW176" s="64">
        <f t="shared" si="57"/>
        <v>1.6053760754316195</v>
      </c>
      <c r="AX176" s="64">
        <f t="shared" si="58"/>
        <v>0.92972537837800451</v>
      </c>
      <c r="AY176" s="64">
        <f t="shared" si="59"/>
        <v>0.4111535729866887</v>
      </c>
      <c r="AZ176" s="64">
        <f t="shared" si="60"/>
        <v>-5.9287676564317717</v>
      </c>
      <c r="BA176" s="64">
        <f t="shared" si="61"/>
        <v>-1.3111286819792098</v>
      </c>
      <c r="BB176" s="64">
        <f t="shared" si="62"/>
        <v>-0.51857180539131575</v>
      </c>
    </row>
    <row r="177" spans="1:54" x14ac:dyDescent="0.3">
      <c r="A177" s="60">
        <v>31222</v>
      </c>
      <c r="B177" s="53">
        <v>0.748</v>
      </c>
      <c r="C177" s="53">
        <v>8.5060000000000002</v>
      </c>
      <c r="D177" s="53">
        <v>3.9409999999999998</v>
      </c>
      <c r="E177" s="53">
        <f t="shared" si="47"/>
        <v>0.748</v>
      </c>
      <c r="F177" s="53">
        <f t="shared" si="48"/>
        <v>3.1929999999999996</v>
      </c>
      <c r="G177" s="53">
        <f t="shared" si="49"/>
        <v>0</v>
      </c>
      <c r="H177" s="53">
        <f>IF(Q176&gt;SetUp!$B$56,SetUp!$B$56,Q176)</f>
        <v>8.066518535630534</v>
      </c>
      <c r="I177" s="53">
        <f t="shared" si="63"/>
        <v>3.6378646866367386</v>
      </c>
      <c r="J177" s="53">
        <f>MIN(F177,H177,(1-EXP(-SetUp!$B$52*H177/SetUp!$B$56))*F177)</f>
        <v>1.1686970820511282</v>
      </c>
      <c r="K177" s="53">
        <f t="shared" si="50"/>
        <v>6.8978214535794056</v>
      </c>
      <c r="L177" s="53">
        <f>IF(I177&lt;=0,0,MIN(SetUp!$B$50*I177^SetUp!$B$55,I177))</f>
        <v>0.18508406787455164</v>
      </c>
      <c r="M177" s="53">
        <f t="shared" si="51"/>
        <v>3.452780618762187</v>
      </c>
      <c r="N177" s="53">
        <f>IF(SetUp!$B$62=0,X177,(B177-E177)*(1-(H177/SetUp!$B$66/SetUp!$B$56)))</f>
        <v>0</v>
      </c>
      <c r="O177" s="53">
        <f>K177*SetUp!$B$65</f>
        <v>6.3666898785363121E-2</v>
      </c>
      <c r="P177" s="53">
        <f>MIN(SetUp!$B$54*L177^SetUp!$B$51,L177)</f>
        <v>0.12535526267518282</v>
      </c>
      <c r="Q177" s="53">
        <f t="shared" si="52"/>
        <v>6.8341545547940425</v>
      </c>
      <c r="R177" s="53">
        <f>IF((H177+N177-O177)&gt;SetUp!$B$56,T176+H177+N177-O177-SetUp!$B$56,T176)</f>
        <v>0</v>
      </c>
      <c r="S177" s="53">
        <f>R177*SetUp!$B$65</f>
        <v>0</v>
      </c>
      <c r="T177" s="53">
        <f>IF((R177-S177)&lt;SetUp!$B$53,R177-S177,SetUp!$B$53)</f>
        <v>0</v>
      </c>
      <c r="U177" s="53">
        <f t="shared" si="53"/>
        <v>3.452780618762187</v>
      </c>
      <c r="V177" s="53">
        <f>(L177-P177)/1000*SetUp!$B$13*1000000/SetUp!$B$48</f>
        <v>2.4306817192787284</v>
      </c>
      <c r="W177" s="53">
        <f t="shared" si="64"/>
        <v>9.7144514654701197E-16</v>
      </c>
      <c r="X177" s="53">
        <f>MAX((SetUp!$B$56*(1-($H177/SetUp!$B$56)^2)*TANH(($B177-$D177)/SetUp!$B$56))/(1+$H177/SetUp!$B$56*TANH(($B177-$D177)/SetUp!$B$56)),0)</f>
        <v>0</v>
      </c>
      <c r="AK177" s="61">
        <v>146</v>
      </c>
      <c r="AL177" s="62">
        <f t="shared" si="65"/>
        <v>8.2683333333333326</v>
      </c>
      <c r="AM177" s="62">
        <f t="shared" si="66"/>
        <v>6.5997287036141996</v>
      </c>
      <c r="AN177" s="63">
        <f t="shared" si="67"/>
        <v>-0.20180664741614188</v>
      </c>
      <c r="AP177" s="60">
        <v>31222</v>
      </c>
      <c r="AQ177" s="51">
        <v>6</v>
      </c>
      <c r="AR177" s="51">
        <v>176</v>
      </c>
      <c r="AS177" s="62">
        <f t="shared" si="54"/>
        <v>8.5060000000000002</v>
      </c>
      <c r="AT177" s="62">
        <f t="shared" si="55"/>
        <v>2.4306817192787284</v>
      </c>
      <c r="AU177" s="51" t="str">
        <f>IF(OR($AP177&lt;SetUp!$B$97,$AP177&gt;SetUp!$B$98),"Não","Sim")</f>
        <v>Sim</v>
      </c>
      <c r="AV177" s="64">
        <f t="shared" si="56"/>
        <v>2.9165047574108294</v>
      </c>
      <c r="AW177" s="64">
        <f t="shared" si="57"/>
        <v>1.5590643730387557</v>
      </c>
      <c r="AX177" s="64">
        <f t="shared" si="58"/>
        <v>0.92972537837800451</v>
      </c>
      <c r="AY177" s="64">
        <f t="shared" si="59"/>
        <v>0.38572809475015835</v>
      </c>
      <c r="AZ177" s="64">
        <f t="shared" si="60"/>
        <v>-6.0753182807212713</v>
      </c>
      <c r="BA177" s="64">
        <f t="shared" si="61"/>
        <v>-1.3574403843720737</v>
      </c>
      <c r="BB177" s="64">
        <f t="shared" si="62"/>
        <v>-0.54399728362784616</v>
      </c>
    </row>
    <row r="178" spans="1:54" x14ac:dyDescent="0.3">
      <c r="A178" s="60">
        <v>31223</v>
      </c>
      <c r="B178" s="53">
        <v>0.108</v>
      </c>
      <c r="C178" s="53">
        <v>8.5060000000000002</v>
      </c>
      <c r="D178" s="53">
        <v>3.9409999999999998</v>
      </c>
      <c r="E178" s="53">
        <f t="shared" si="47"/>
        <v>0.108</v>
      </c>
      <c r="F178" s="53">
        <f t="shared" si="48"/>
        <v>3.8329999999999997</v>
      </c>
      <c r="G178" s="53">
        <f t="shared" si="49"/>
        <v>0</v>
      </c>
      <c r="H178" s="53">
        <f>IF(Q177&gt;SetUp!$B$56,SetUp!$B$56,Q177)</f>
        <v>6.8341545547940425</v>
      </c>
      <c r="I178" s="53">
        <f t="shared" si="63"/>
        <v>3.5045279479829303</v>
      </c>
      <c r="J178" s="53">
        <f>MIN(F178,H178,(1-EXP(-SetUp!$B$52*H178/SetUp!$B$56))*F178)</f>
        <v>1.227727282945529</v>
      </c>
      <c r="K178" s="53">
        <f t="shared" si="50"/>
        <v>5.6064272718485135</v>
      </c>
      <c r="L178" s="53">
        <f>IF(I178&lt;=0,0,MIN(SetUp!$B$50*I178^SetUp!$B$55,I178))</f>
        <v>0.17391645743142797</v>
      </c>
      <c r="M178" s="53">
        <f t="shared" si="51"/>
        <v>3.3306114905515023</v>
      </c>
      <c r="N178" s="53">
        <f>IF(SetUp!$B$62=0,X178,(B178-E178)*(1-(H178/SetUp!$B$66/SetUp!$B$56)))</f>
        <v>0</v>
      </c>
      <c r="O178" s="53">
        <f>K178*SetUp!$B$65</f>
        <v>5.1747329220743182E-2</v>
      </c>
      <c r="P178" s="53">
        <f>MIN(SetUp!$B$54*L178^SetUp!$B$51,L178)</f>
        <v>0.11772035308818969</v>
      </c>
      <c r="Q178" s="53">
        <f t="shared" si="52"/>
        <v>5.5546799426277707</v>
      </c>
      <c r="R178" s="53">
        <f>IF((H178+N178-O178)&gt;SetUp!$B$56,T177+H178+N178-O178-SetUp!$B$56,T177)</f>
        <v>0</v>
      </c>
      <c r="S178" s="53">
        <f>R178*SetUp!$B$65</f>
        <v>0</v>
      </c>
      <c r="T178" s="53">
        <f>IF((R178-S178)&lt;SetUp!$B$53,R178-S178,SetUp!$B$53)</f>
        <v>0</v>
      </c>
      <c r="U178" s="53">
        <f t="shared" si="53"/>
        <v>3.3306114905515023</v>
      </c>
      <c r="V178" s="53">
        <f>(L178-P178)/1000*SetUp!$B$13*1000000/SetUp!$B$48</f>
        <v>2.2869173938077147</v>
      </c>
      <c r="W178" s="53">
        <f t="shared" si="64"/>
        <v>0</v>
      </c>
      <c r="X178" s="53">
        <f>MAX((SetUp!$B$56*(1-($H178/SetUp!$B$56)^2)*TANH(($B178-$D178)/SetUp!$B$56))/(1+$H178/SetUp!$B$56*TANH(($B178-$D178)/SetUp!$B$56)),0)</f>
        <v>0</v>
      </c>
      <c r="AK178" s="61">
        <v>147</v>
      </c>
      <c r="AL178" s="62">
        <f t="shared" si="65"/>
        <v>8.2683333333333326</v>
      </c>
      <c r="AM178" s="62">
        <f t="shared" si="66"/>
        <v>6.2507916429524393</v>
      </c>
      <c r="AN178" s="63">
        <f t="shared" si="67"/>
        <v>-0.24400826733088815</v>
      </c>
      <c r="AP178" s="60">
        <v>31223</v>
      </c>
      <c r="AQ178" s="51">
        <v>6</v>
      </c>
      <c r="AR178" s="51">
        <v>177</v>
      </c>
      <c r="AS178" s="62">
        <f t="shared" si="54"/>
        <v>8.5060000000000002</v>
      </c>
      <c r="AT178" s="62">
        <f t="shared" si="55"/>
        <v>2.2869173938077147</v>
      </c>
      <c r="AU178" s="51" t="str">
        <f>IF(OR($AP178&lt;SetUp!$B$97,$AP178&gt;SetUp!$B$98),"Não","Sim")</f>
        <v>Sim</v>
      </c>
      <c r="AV178" s="64">
        <f t="shared" si="56"/>
        <v>2.9165047574108294</v>
      </c>
      <c r="AW178" s="64">
        <f t="shared" si="57"/>
        <v>1.5122557302942234</v>
      </c>
      <c r="AX178" s="64">
        <f t="shared" si="58"/>
        <v>0.92972537837800451</v>
      </c>
      <c r="AY178" s="64">
        <f t="shared" si="59"/>
        <v>0.3592504776537952</v>
      </c>
      <c r="AZ178" s="64">
        <f t="shared" si="60"/>
        <v>-6.2190826061922859</v>
      </c>
      <c r="BA178" s="64">
        <f t="shared" si="61"/>
        <v>-1.4042490271166059</v>
      </c>
      <c r="BB178" s="64">
        <f t="shared" si="62"/>
        <v>-0.57047490072420937</v>
      </c>
    </row>
    <row r="179" spans="1:54" x14ac:dyDescent="0.3">
      <c r="A179" s="60">
        <v>31224</v>
      </c>
      <c r="B179" s="53">
        <v>0.41099999999999998</v>
      </c>
      <c r="C179" s="53">
        <v>8.35</v>
      </c>
      <c r="D179" s="53">
        <v>3.9409999999999998</v>
      </c>
      <c r="E179" s="53">
        <f t="shared" si="47"/>
        <v>0.41099999999999998</v>
      </c>
      <c r="F179" s="53">
        <f t="shared" si="48"/>
        <v>3.53</v>
      </c>
      <c r="G179" s="53">
        <f t="shared" si="49"/>
        <v>0</v>
      </c>
      <c r="H179" s="53">
        <f>IF(Q178&gt;SetUp!$B$56,SetUp!$B$56,Q178)</f>
        <v>5.5546799426277707</v>
      </c>
      <c r="I179" s="53">
        <f t="shared" si="63"/>
        <v>3.3731051848638094</v>
      </c>
      <c r="J179" s="53">
        <f>MIN(F179,H179,(1-EXP(-SetUp!$B$52*H179/SetUp!$B$56))*F179)</f>
        <v>0.95081322599318863</v>
      </c>
      <c r="K179" s="53">
        <f t="shared" si="50"/>
        <v>4.6038667166345819</v>
      </c>
      <c r="L179" s="53">
        <f>IF(I179&lt;=0,0,MIN(SetUp!$B$50*I179^SetUp!$B$55,I179))</f>
        <v>0.16318288533990494</v>
      </c>
      <c r="M179" s="53">
        <f t="shared" si="51"/>
        <v>3.2099222995239045</v>
      </c>
      <c r="N179" s="53">
        <f>IF(SetUp!$B$62=0,X179,(B179-E179)*(1-(H179/SetUp!$B$66/SetUp!$B$56)))</f>
        <v>0</v>
      </c>
      <c r="O179" s="53">
        <f>K179*SetUp!$B$65</f>
        <v>4.2493694312306936E-2</v>
      </c>
      <c r="P179" s="53">
        <f>MIN(SetUp!$B$54*L179^SetUp!$B$51,L179)</f>
        <v>0.11038666851171156</v>
      </c>
      <c r="Q179" s="53">
        <f t="shared" si="52"/>
        <v>4.5613730223222753</v>
      </c>
      <c r="R179" s="53">
        <f>IF((H179+N179-O179)&gt;SetUp!$B$56,T178+H179+N179-O179-SetUp!$B$56,T178)</f>
        <v>0</v>
      </c>
      <c r="S179" s="53">
        <f>R179*SetUp!$B$65</f>
        <v>0</v>
      </c>
      <c r="T179" s="53">
        <f>IF((R179-S179)&lt;SetUp!$B$53,R179-S179,SetUp!$B$53)</f>
        <v>0</v>
      </c>
      <c r="U179" s="53">
        <f t="shared" si="53"/>
        <v>3.2099222995239045</v>
      </c>
      <c r="V179" s="53">
        <f>(L179-P179)/1000*SetUp!$B$13*1000000/SetUp!$B$48</f>
        <v>2.1485579472586158</v>
      </c>
      <c r="W179" s="53">
        <f t="shared" si="64"/>
        <v>8.3266726846886741E-16</v>
      </c>
      <c r="X179" s="53">
        <f>MAX((SetUp!$B$56*(1-($H179/SetUp!$B$56)^2)*TANH(($B179-$D179)/SetUp!$B$56))/(1+$H179/SetUp!$B$56*TANH(($B179-$D179)/SetUp!$B$56)),0)</f>
        <v>0</v>
      </c>
      <c r="AK179" s="61">
        <v>148</v>
      </c>
      <c r="AL179" s="62">
        <f t="shared" si="65"/>
        <v>8.1646666666666672</v>
      </c>
      <c r="AM179" s="62">
        <f t="shared" si="66"/>
        <v>5.9163669391466156</v>
      </c>
      <c r="AN179" s="63">
        <f t="shared" si="67"/>
        <v>-0.27536944486650422</v>
      </c>
      <c r="AP179" s="60">
        <v>31224</v>
      </c>
      <c r="AQ179" s="51">
        <v>6</v>
      </c>
      <c r="AR179" s="51">
        <v>178</v>
      </c>
      <c r="AS179" s="62">
        <f t="shared" si="54"/>
        <v>8.35</v>
      </c>
      <c r="AT179" s="62">
        <f t="shared" si="55"/>
        <v>2.1485579472586158</v>
      </c>
      <c r="AU179" s="51" t="str">
        <f>IF(OR($AP179&lt;SetUp!$B$97,$AP179&gt;SetUp!$B$98),"Não","Sim")</f>
        <v>Sim</v>
      </c>
      <c r="AV179" s="64">
        <f t="shared" si="56"/>
        <v>2.8896366553599777</v>
      </c>
      <c r="AW179" s="64">
        <f t="shared" si="57"/>
        <v>1.4657960114758861</v>
      </c>
      <c r="AX179" s="64">
        <f t="shared" si="58"/>
        <v>0.92168647548360205</v>
      </c>
      <c r="AY179" s="64">
        <f t="shared" si="59"/>
        <v>0.33214707123159781</v>
      </c>
      <c r="AZ179" s="64">
        <f t="shared" si="60"/>
        <v>-6.2014420527413838</v>
      </c>
      <c r="BA179" s="64">
        <f t="shared" si="61"/>
        <v>-1.4238406438840916</v>
      </c>
      <c r="BB179" s="64">
        <f t="shared" si="62"/>
        <v>-0.58953940425200424</v>
      </c>
    </row>
    <row r="180" spans="1:54" x14ac:dyDescent="0.3">
      <c r="A180" s="60">
        <v>31225</v>
      </c>
      <c r="B180" s="53">
        <v>0.23499999999999999</v>
      </c>
      <c r="C180" s="53">
        <v>8.35</v>
      </c>
      <c r="D180" s="53">
        <v>3.9409999999999998</v>
      </c>
      <c r="E180" s="53">
        <f t="shared" si="47"/>
        <v>0.23499999999999999</v>
      </c>
      <c r="F180" s="53">
        <f t="shared" si="48"/>
        <v>3.706</v>
      </c>
      <c r="G180" s="53">
        <f t="shared" si="49"/>
        <v>0</v>
      </c>
      <c r="H180" s="53">
        <f>IF(Q179&gt;SetUp!$B$56,SetUp!$B$56,Q179)</f>
        <v>4.5613730223222753</v>
      </c>
      <c r="I180" s="53">
        <f t="shared" si="63"/>
        <v>3.244252887764</v>
      </c>
      <c r="J180" s="53">
        <f>MIN(F180,H180,(1-EXP(-SetUp!$B$52*H180/SetUp!$B$56))*F180)</f>
        <v>0.84191640366611076</v>
      </c>
      <c r="K180" s="53">
        <f t="shared" si="50"/>
        <v>3.7194566186561646</v>
      </c>
      <c r="L180" s="53">
        <f>IF(I180&lt;=0,0,MIN(SetUp!$B$50*I180^SetUp!$B$55,I180))</f>
        <v>0.15292645952081313</v>
      </c>
      <c r="M180" s="53">
        <f t="shared" si="51"/>
        <v>3.0913264282431867</v>
      </c>
      <c r="N180" s="53">
        <f>IF(SetUp!$B$62=0,X180,(B180-E180)*(1-(H180/SetUp!$B$66/SetUp!$B$56)))</f>
        <v>0</v>
      </c>
      <c r="O180" s="53">
        <f>K180*SetUp!$B$65</f>
        <v>3.4330588240095411E-2</v>
      </c>
      <c r="P180" s="53">
        <f>MIN(SetUp!$B$54*L180^SetUp!$B$51,L180)</f>
        <v>0.10338337004696159</v>
      </c>
      <c r="Q180" s="53">
        <f t="shared" si="52"/>
        <v>3.6851260304160691</v>
      </c>
      <c r="R180" s="53">
        <f>IF((H180+N180-O180)&gt;SetUp!$B$56,T179+H180+N180-O180-SetUp!$B$56,T179)</f>
        <v>0</v>
      </c>
      <c r="S180" s="53">
        <f>R180*SetUp!$B$65</f>
        <v>0</v>
      </c>
      <c r="T180" s="53">
        <f>IF((R180-S180)&lt;SetUp!$B$53,R180-S180,SetUp!$B$53)</f>
        <v>0</v>
      </c>
      <c r="U180" s="53">
        <f t="shared" si="53"/>
        <v>3.0913264282431867</v>
      </c>
      <c r="V180" s="53">
        <f>(L180-P180)/1000*SetUp!$B$13*1000000/SetUp!$B$48</f>
        <v>2.0161709496568649</v>
      </c>
      <c r="W180" s="53">
        <f t="shared" si="64"/>
        <v>-3.8857805861880479E-16</v>
      </c>
      <c r="X180" s="53">
        <f>MAX((SetUp!$B$56*(1-($H180/SetUp!$B$56)^2)*TANH(($B180-$D180)/SetUp!$B$56))/(1+$H180/SetUp!$B$56*TANH(($B180-$D180)/SetUp!$B$56)),0)</f>
        <v>0</v>
      </c>
      <c r="AK180" s="61">
        <v>149</v>
      </c>
      <c r="AL180" s="62">
        <f t="shared" si="65"/>
        <v>8.1106666666666669</v>
      </c>
      <c r="AM180" s="62">
        <f t="shared" si="66"/>
        <v>5.5949525931159165</v>
      </c>
      <c r="AN180" s="63">
        <f t="shared" si="67"/>
        <v>-0.31017352542545829</v>
      </c>
      <c r="AP180" s="60">
        <v>31225</v>
      </c>
      <c r="AQ180" s="51">
        <v>6</v>
      </c>
      <c r="AR180" s="51">
        <v>179</v>
      </c>
      <c r="AS180" s="62">
        <f t="shared" si="54"/>
        <v>8.35</v>
      </c>
      <c r="AT180" s="62">
        <f t="shared" si="55"/>
        <v>2.0161709496568649</v>
      </c>
      <c r="AU180" s="51" t="str">
        <f>IF(OR($AP180&lt;SetUp!$B$97,$AP180&gt;SetUp!$B$98),"Não","Sim")</f>
        <v>Sim</v>
      </c>
      <c r="AV180" s="64">
        <f t="shared" si="56"/>
        <v>2.8896366553599777</v>
      </c>
      <c r="AW180" s="64">
        <f t="shared" si="57"/>
        <v>1.4199193461802204</v>
      </c>
      <c r="AX180" s="64">
        <f t="shared" si="58"/>
        <v>0.92168647548360205</v>
      </c>
      <c r="AY180" s="64">
        <f t="shared" si="59"/>
        <v>0.30452735284545568</v>
      </c>
      <c r="AZ180" s="64">
        <f t="shared" si="60"/>
        <v>-6.3338290503431347</v>
      </c>
      <c r="BA180" s="64">
        <f t="shared" si="61"/>
        <v>-1.4697173091797573</v>
      </c>
      <c r="BB180" s="64">
        <f t="shared" si="62"/>
        <v>-0.61715912263814632</v>
      </c>
    </row>
    <row r="181" spans="1:54" x14ac:dyDescent="0.3">
      <c r="A181" s="60">
        <v>31226</v>
      </c>
      <c r="B181" s="53">
        <v>0.54500000000000004</v>
      </c>
      <c r="C181" s="53">
        <v>8.8209999999999997</v>
      </c>
      <c r="D181" s="53">
        <v>3.9409999999999998</v>
      </c>
      <c r="E181" s="53">
        <f t="shared" si="47"/>
        <v>0.54500000000000004</v>
      </c>
      <c r="F181" s="53">
        <f t="shared" si="48"/>
        <v>3.3959999999999999</v>
      </c>
      <c r="G181" s="53">
        <f t="shared" si="49"/>
        <v>0</v>
      </c>
      <c r="H181" s="53">
        <f>IF(Q180&gt;SetUp!$B$56,SetUp!$B$56,Q180)</f>
        <v>3.6851260304160691</v>
      </c>
      <c r="I181" s="53">
        <f t="shared" si="63"/>
        <v>3.1194486878953716</v>
      </c>
      <c r="J181" s="53">
        <f>MIN(F181,H181,(1-EXP(-SetUp!$B$52*H181/SetUp!$B$56))*F181)</f>
        <v>0.63829432268779751</v>
      </c>
      <c r="K181" s="53">
        <f t="shared" si="50"/>
        <v>3.0468317077282716</v>
      </c>
      <c r="L181" s="53">
        <f>IF(I181&lt;=0,0,MIN(SetUp!$B$50*I181^SetUp!$B$55,I181))</f>
        <v>0.14324777271108108</v>
      </c>
      <c r="M181" s="53">
        <f t="shared" si="51"/>
        <v>2.9762009151842905</v>
      </c>
      <c r="N181" s="53">
        <f>IF(SetUp!$B$62=0,X181,(B181-E181)*(1-(H181/SetUp!$B$66/SetUp!$B$56)))</f>
        <v>0</v>
      </c>
      <c r="O181" s="53">
        <f>K181*SetUp!$B$65</f>
        <v>2.8122259652184813E-2</v>
      </c>
      <c r="P181" s="53">
        <f>MIN(SetUp!$B$54*L181^SetUp!$B$51,L181)</f>
        <v>9.6778746059491563E-2</v>
      </c>
      <c r="Q181" s="53">
        <f t="shared" si="52"/>
        <v>3.0187094480760868</v>
      </c>
      <c r="R181" s="53">
        <f>IF((H181+N181-O181)&gt;SetUp!$B$56,T180+H181+N181-O181-SetUp!$B$56,T180)</f>
        <v>0</v>
      </c>
      <c r="S181" s="53">
        <f>R181*SetUp!$B$65</f>
        <v>0</v>
      </c>
      <c r="T181" s="53">
        <f>IF((R181-S181)&lt;SetUp!$B$53,R181-S181,SetUp!$B$53)</f>
        <v>0</v>
      </c>
      <c r="U181" s="53">
        <f t="shared" si="53"/>
        <v>2.9762009151842905</v>
      </c>
      <c r="V181" s="53">
        <f>(L181-P181)/1000*SetUp!$B$13*1000000/SetUp!$B$48</f>
        <v>1.8910710371264594</v>
      </c>
      <c r="W181" s="53">
        <f t="shared" si="64"/>
        <v>0</v>
      </c>
      <c r="X181" s="53">
        <f>MAX((SetUp!$B$56*(1-($H181/SetUp!$B$56)^2)*TANH(($B181-$D181)/SetUp!$B$56))/(1+$H181/SetUp!$B$56*TANH(($B181-$D181)/SetUp!$B$56)),0)</f>
        <v>0</v>
      </c>
      <c r="AK181" s="61">
        <v>150</v>
      </c>
      <c r="AL181" s="62">
        <f t="shared" si="65"/>
        <v>8.0619999999999994</v>
      </c>
      <c r="AM181" s="62">
        <f t="shared" si="66"/>
        <v>5.2858432846571928</v>
      </c>
      <c r="AN181" s="63">
        <f t="shared" si="67"/>
        <v>-0.34435087017400234</v>
      </c>
      <c r="AP181" s="60">
        <v>31226</v>
      </c>
      <c r="AQ181" s="51">
        <v>6</v>
      </c>
      <c r="AR181" s="51">
        <v>180</v>
      </c>
      <c r="AS181" s="62">
        <f t="shared" si="54"/>
        <v>8.8209999999999997</v>
      </c>
      <c r="AT181" s="62">
        <f t="shared" si="55"/>
        <v>1.8910710371264594</v>
      </c>
      <c r="AU181" s="51" t="str">
        <f>IF(OR($AP181&lt;SetUp!$B$97,$AP181&gt;SetUp!$B$98),"Não","Sim")</f>
        <v>Sim</v>
      </c>
      <c r="AV181" s="64">
        <f t="shared" si="56"/>
        <v>2.9700168349691216</v>
      </c>
      <c r="AW181" s="64">
        <f t="shared" si="57"/>
        <v>1.3751621857535421</v>
      </c>
      <c r="AX181" s="64">
        <f t="shared" si="58"/>
        <v>0.94551782207783963</v>
      </c>
      <c r="AY181" s="64">
        <f t="shared" si="59"/>
        <v>0.27670784320388297</v>
      </c>
      <c r="AZ181" s="64">
        <f t="shared" si="60"/>
        <v>-6.9299289628735403</v>
      </c>
      <c r="BA181" s="64">
        <f t="shared" si="61"/>
        <v>-1.5948546492155795</v>
      </c>
      <c r="BB181" s="64">
        <f t="shared" si="62"/>
        <v>-0.66880997887395666</v>
      </c>
    </row>
    <row r="182" spans="1:54" x14ac:dyDescent="0.3">
      <c r="A182" s="60">
        <v>31227</v>
      </c>
      <c r="B182" s="53">
        <v>0</v>
      </c>
      <c r="C182" s="53">
        <v>8.35</v>
      </c>
      <c r="D182" s="53">
        <v>3.9409999999999998</v>
      </c>
      <c r="E182" s="53">
        <f t="shared" si="47"/>
        <v>0</v>
      </c>
      <c r="F182" s="53">
        <f t="shared" si="48"/>
        <v>3.9409999999999998</v>
      </c>
      <c r="G182" s="53">
        <f t="shared" si="49"/>
        <v>0</v>
      </c>
      <c r="H182" s="53">
        <f>IF(Q181&gt;SetUp!$B$56,SetUp!$B$56,Q181)</f>
        <v>3.0187094480760868</v>
      </c>
      <c r="I182" s="53">
        <f t="shared" si="63"/>
        <v>2.9983600163757069</v>
      </c>
      <c r="J182" s="53">
        <f>MIN(F182,H182,(1-EXP(-SetUp!$B$52*H182/SetUp!$B$56))*F182)</f>
        <v>0.61794034346674798</v>
      </c>
      <c r="K182" s="53">
        <f t="shared" si="50"/>
        <v>2.4007691046093389</v>
      </c>
      <c r="L182" s="53">
        <f>IF(I182&lt;=0,0,MIN(SetUp!$B$50*I182^SetUp!$B$55,I182))</f>
        <v>0.13410071621420405</v>
      </c>
      <c r="M182" s="53">
        <f t="shared" si="51"/>
        <v>2.8642593001615029</v>
      </c>
      <c r="N182" s="53">
        <f>IF(SetUp!$B$62=0,X182,(B182-E182)*(1-(H182/SetUp!$B$66/SetUp!$B$56)))</f>
        <v>0</v>
      </c>
      <c r="O182" s="53">
        <f>K182*SetUp!$B$65</f>
        <v>2.2159101191416487E-2</v>
      </c>
      <c r="P182" s="53">
        <f>MIN(SetUp!$B$54*L182^SetUp!$B$51,L182)</f>
        <v>9.0540882965984684E-2</v>
      </c>
      <c r="Q182" s="53">
        <f t="shared" si="52"/>
        <v>2.3786100034179225</v>
      </c>
      <c r="R182" s="53">
        <f>IF((H182+N182-O182)&gt;SetUp!$B$56,T181+H182+N182-O182-SetUp!$B$56,T181)</f>
        <v>0</v>
      </c>
      <c r="S182" s="53">
        <f>R182*SetUp!$B$65</f>
        <v>0</v>
      </c>
      <c r="T182" s="53">
        <f>IF((R182-S182)&lt;SetUp!$B$53,R182-S182,SetUp!$B$53)</f>
        <v>0</v>
      </c>
      <c r="U182" s="53">
        <f t="shared" si="53"/>
        <v>2.8642593001615029</v>
      </c>
      <c r="V182" s="53">
        <f>(L182-P182)/1000*SetUp!$B$13*1000000/SetUp!$B$48</f>
        <v>1.7726805352603208</v>
      </c>
      <c r="W182" s="53">
        <f t="shared" si="64"/>
        <v>0</v>
      </c>
      <c r="X182" s="53">
        <f>MAX((SetUp!$B$56*(1-($H182/SetUp!$B$56)^2)*TANH(($B182-$D182)/SetUp!$B$56))/(1+$H182/SetUp!$B$56*TANH(($B182-$D182)/SetUp!$B$56)),0)</f>
        <v>0</v>
      </c>
      <c r="AK182" s="61">
        <v>151</v>
      </c>
      <c r="AL182" s="62">
        <f t="shared" si="65"/>
        <v>8.0083333333333329</v>
      </c>
      <c r="AM182" s="62">
        <f t="shared" si="66"/>
        <v>4.9885604774774688</v>
      </c>
      <c r="AN182" s="63">
        <f t="shared" si="67"/>
        <v>-0.37707881654807879</v>
      </c>
      <c r="AP182" s="60">
        <v>31227</v>
      </c>
      <c r="AQ182" s="51">
        <v>6</v>
      </c>
      <c r="AR182" s="51">
        <v>181</v>
      </c>
      <c r="AS182" s="62">
        <f t="shared" si="54"/>
        <v>8.35</v>
      </c>
      <c r="AT182" s="62">
        <f t="shared" si="55"/>
        <v>1.7726805352603208</v>
      </c>
      <c r="AU182" s="51" t="str">
        <f>IF(OR($AP182&lt;SetUp!$B$97,$AP182&gt;SetUp!$B$98),"Não","Sim")</f>
        <v>Sim</v>
      </c>
      <c r="AV182" s="64">
        <f t="shared" si="56"/>
        <v>2.8896366553599777</v>
      </c>
      <c r="AW182" s="64">
        <f t="shared" si="57"/>
        <v>1.3314204952832598</v>
      </c>
      <c r="AX182" s="64">
        <f t="shared" si="58"/>
        <v>0.92168647548360205</v>
      </c>
      <c r="AY182" s="64">
        <f t="shared" si="59"/>
        <v>0.24863047599879007</v>
      </c>
      <c r="AZ182" s="64">
        <f t="shared" si="60"/>
        <v>-6.5773194647396789</v>
      </c>
      <c r="BA182" s="64">
        <f t="shared" si="61"/>
        <v>-1.5582161600767179</v>
      </c>
      <c r="BB182" s="64">
        <f t="shared" si="62"/>
        <v>-0.67305599948481198</v>
      </c>
    </row>
    <row r="183" spans="1:54" x14ac:dyDescent="0.3">
      <c r="A183" s="60">
        <v>31228</v>
      </c>
      <c r="B183" s="53">
        <v>0.26100000000000001</v>
      </c>
      <c r="C183" s="53">
        <v>8.35</v>
      </c>
      <c r="D183" s="53">
        <v>3.9409999999999998</v>
      </c>
      <c r="E183" s="53">
        <f t="shared" si="47"/>
        <v>0.26100000000000001</v>
      </c>
      <c r="F183" s="53">
        <f t="shared" si="48"/>
        <v>3.6799999999999997</v>
      </c>
      <c r="G183" s="53">
        <f t="shared" si="49"/>
        <v>0</v>
      </c>
      <c r="H183" s="53">
        <f>IF(Q182&gt;SetUp!$B$56,SetUp!$B$56,Q182)</f>
        <v>2.3786100034179225</v>
      </c>
      <c r="I183" s="53">
        <f t="shared" si="63"/>
        <v>2.881942721018437</v>
      </c>
      <c r="J183" s="53">
        <f>MIN(F183,H183,(1-EXP(-SetUp!$B$52*H183/SetUp!$B$56))*F183)</f>
        <v>0.46274662563901431</v>
      </c>
      <c r="K183" s="53">
        <f t="shared" si="50"/>
        <v>1.9158633777789082</v>
      </c>
      <c r="L183" s="53">
        <f>IF(I183&lt;=0,0,MIN(SetUp!$B$50*I183^SetUp!$B$55,I183))</f>
        <v>0.12553564041220971</v>
      </c>
      <c r="M183" s="53">
        <f t="shared" si="51"/>
        <v>2.7564070806062273</v>
      </c>
      <c r="N183" s="53">
        <f>IF(SetUp!$B$62=0,X183,(B183-E183)*(1-(H183/SetUp!$B$66/SetUp!$B$56)))</f>
        <v>0</v>
      </c>
      <c r="O183" s="53">
        <f>K183*SetUp!$B$65</f>
        <v>1.7683420856934116E-2</v>
      </c>
      <c r="P183" s="53">
        <f>MIN(SetUp!$B$54*L183^SetUp!$B$51,L183)</f>
        <v>8.4703648084794705E-2</v>
      </c>
      <c r="Q183" s="53">
        <f t="shared" si="52"/>
        <v>1.8981799569219742</v>
      </c>
      <c r="R183" s="53">
        <f>IF((H183+N183-O183)&gt;SetUp!$B$56,T182+H183+N183-O183-SetUp!$B$56,T182)</f>
        <v>0</v>
      </c>
      <c r="S183" s="53">
        <f>R183*SetUp!$B$65</f>
        <v>0</v>
      </c>
      <c r="T183" s="53">
        <f>IF((R183-S183)&lt;SetUp!$B$53,R183-S183,SetUp!$B$53)</f>
        <v>0</v>
      </c>
      <c r="U183" s="53">
        <f t="shared" si="53"/>
        <v>2.7564070806062273</v>
      </c>
      <c r="V183" s="53">
        <f>(L183-P183)/1000*SetUp!$B$13*1000000/SetUp!$B$48</f>
        <v>1.6616702272997379</v>
      </c>
      <c r="W183" s="53">
        <f t="shared" si="64"/>
        <v>0</v>
      </c>
      <c r="X183" s="53">
        <f>MAX((SetUp!$B$56*(1-($H183/SetUp!$B$56)^2)*TANH(($B183-$D183)/SetUp!$B$56))/(1+$H183/SetUp!$B$56*TANH(($B183-$D183)/SetUp!$B$56)),0)</f>
        <v>0</v>
      </c>
      <c r="AK183" s="61">
        <v>152</v>
      </c>
      <c r="AL183" s="62">
        <f t="shared" si="65"/>
        <v>7.9066666666666663</v>
      </c>
      <c r="AM183" s="62">
        <f t="shared" si="66"/>
        <v>4.7110799959759975</v>
      </c>
      <c r="AN183" s="63">
        <f t="shared" si="67"/>
        <v>-0.40416357555109639</v>
      </c>
      <c r="AP183" s="60">
        <v>31228</v>
      </c>
      <c r="AQ183" s="51">
        <v>6</v>
      </c>
      <c r="AR183" s="51">
        <v>182</v>
      </c>
      <c r="AS183" s="62">
        <f t="shared" si="54"/>
        <v>8.35</v>
      </c>
      <c r="AT183" s="62">
        <f t="shared" si="55"/>
        <v>1.6616702272997379</v>
      </c>
      <c r="AU183" s="51" t="str">
        <f>IF(OR($AP183&lt;SetUp!$B$97,$AP183&gt;SetUp!$B$98),"Não","Sim")</f>
        <v>Sim</v>
      </c>
      <c r="AV183" s="64">
        <f t="shared" si="56"/>
        <v>2.8896366553599777</v>
      </c>
      <c r="AW183" s="64">
        <f t="shared" si="57"/>
        <v>1.2890578836110262</v>
      </c>
      <c r="AX183" s="64">
        <f t="shared" si="58"/>
        <v>0.92168647548360205</v>
      </c>
      <c r="AY183" s="64">
        <f t="shared" si="59"/>
        <v>0.22054483853682141</v>
      </c>
      <c r="AZ183" s="64">
        <f t="shared" si="60"/>
        <v>-6.6883297727002615</v>
      </c>
      <c r="BA183" s="64">
        <f t="shared" si="61"/>
        <v>-1.6005787717489515</v>
      </c>
      <c r="BB183" s="64">
        <f t="shared" si="62"/>
        <v>-0.70114163694678067</v>
      </c>
    </row>
    <row r="184" spans="1:54" x14ac:dyDescent="0.3">
      <c r="A184" s="60">
        <v>31229</v>
      </c>
      <c r="B184" s="53">
        <v>7.0000000000000001E-3</v>
      </c>
      <c r="C184" s="53">
        <v>8.35</v>
      </c>
      <c r="D184" s="53">
        <v>4.3150000000000004</v>
      </c>
      <c r="E184" s="53">
        <f t="shared" si="47"/>
        <v>7.0000000000000001E-3</v>
      </c>
      <c r="F184" s="53">
        <f t="shared" si="48"/>
        <v>4.3080000000000007</v>
      </c>
      <c r="G184" s="53">
        <f t="shared" si="49"/>
        <v>0</v>
      </c>
      <c r="H184" s="53">
        <f>IF(Q183&gt;SetUp!$B$56,SetUp!$B$56,Q183)</f>
        <v>1.8981799569219742</v>
      </c>
      <c r="I184" s="53">
        <f t="shared" si="63"/>
        <v>2.769883737447095</v>
      </c>
      <c r="J184" s="53">
        <f>MIN(F184,H184,(1-EXP(-SetUp!$B$52*H184/SetUp!$B$56))*F184)</f>
        <v>0.43808727999020036</v>
      </c>
      <c r="K184" s="53">
        <f t="shared" si="50"/>
        <v>1.4600926769317737</v>
      </c>
      <c r="L184" s="53">
        <f>IF(I184&lt;=0,0,MIN(SetUp!$B$50*I184^SetUp!$B$55,I184))</f>
        <v>0.11750617828161217</v>
      </c>
      <c r="M184" s="53">
        <f t="shared" si="51"/>
        <v>2.6523775591654828</v>
      </c>
      <c r="N184" s="53">
        <f>IF(SetUp!$B$62=0,X184,(B184-E184)*(1-(H184/SetUp!$B$66/SetUp!$B$56)))</f>
        <v>0</v>
      </c>
      <c r="O184" s="53">
        <f>K184*SetUp!$B$65</f>
        <v>1.3476656840867737E-2</v>
      </c>
      <c r="P184" s="53">
        <f>MIN(SetUp!$B$54*L184^SetUp!$B$51,L184)</f>
        <v>7.9234953670176009E-2</v>
      </c>
      <c r="Q184" s="53">
        <f t="shared" si="52"/>
        <v>1.446616020090906</v>
      </c>
      <c r="R184" s="53">
        <f>IF((H184+N184-O184)&gt;SetUp!$B$56,T183+H184+N184-O184-SetUp!$B$56,T183)</f>
        <v>0</v>
      </c>
      <c r="S184" s="53">
        <f>R184*SetUp!$B$65</f>
        <v>0</v>
      </c>
      <c r="T184" s="53">
        <f>IF((R184-S184)&lt;SetUp!$B$53,R184-S184,SetUp!$B$53)</f>
        <v>0</v>
      </c>
      <c r="U184" s="53">
        <f t="shared" si="53"/>
        <v>2.6523775591654828</v>
      </c>
      <c r="V184" s="53">
        <f>(L184-P184)/1000*SetUp!$B$13*1000000/SetUp!$B$48</f>
        <v>1.5574590137358226</v>
      </c>
      <c r="W184" s="53">
        <f t="shared" si="64"/>
        <v>-4.163336342344337E-16</v>
      </c>
      <c r="X184" s="53">
        <f>MAX((SetUp!$B$56*(1-($H184/SetUp!$B$56)^2)*TANH(($B184-$D184)/SetUp!$B$56))/(1+$H184/SetUp!$B$56*TANH(($B184-$D184)/SetUp!$B$56)),0)</f>
        <v>0</v>
      </c>
      <c r="AK184" s="61">
        <v>153</v>
      </c>
      <c r="AL184" s="62">
        <f t="shared" si="65"/>
        <v>8.5105000000000004</v>
      </c>
      <c r="AM184" s="62">
        <f t="shared" si="66"/>
        <v>5.2753200841543553</v>
      </c>
      <c r="AN184" s="63">
        <f t="shared" si="67"/>
        <v>-0.3801398173838958</v>
      </c>
      <c r="AP184" s="60">
        <v>31229</v>
      </c>
      <c r="AQ184" s="51">
        <v>7</v>
      </c>
      <c r="AR184" s="51">
        <v>183</v>
      </c>
      <c r="AS184" s="62">
        <f t="shared" si="54"/>
        <v>8.35</v>
      </c>
      <c r="AT184" s="62">
        <f t="shared" si="55"/>
        <v>1.5574590137358226</v>
      </c>
      <c r="AU184" s="51" t="str">
        <f>IF(OR($AP184&lt;SetUp!$B$97,$AP184&gt;SetUp!$B$98),"Não","Sim")</f>
        <v>Sim</v>
      </c>
      <c r="AV184" s="64">
        <f t="shared" si="56"/>
        <v>2.8896366553599777</v>
      </c>
      <c r="AW184" s="64">
        <f t="shared" si="57"/>
        <v>1.2479819765268338</v>
      </c>
      <c r="AX184" s="64">
        <f t="shared" si="58"/>
        <v>0.92168647548360205</v>
      </c>
      <c r="AY184" s="64">
        <f t="shared" si="59"/>
        <v>0.19241662653982436</v>
      </c>
      <c r="AZ184" s="64">
        <f t="shared" si="60"/>
        <v>-6.7925409862641768</v>
      </c>
      <c r="BA184" s="64">
        <f t="shared" si="61"/>
        <v>-1.6416546788331439</v>
      </c>
      <c r="BB184" s="64">
        <f t="shared" si="62"/>
        <v>-0.72926984894377767</v>
      </c>
    </row>
    <row r="185" spans="1:54" x14ac:dyDescent="0.3">
      <c r="A185" s="60">
        <v>31230</v>
      </c>
      <c r="B185" s="53">
        <v>1.379</v>
      </c>
      <c r="C185" s="53">
        <v>8.1950000000000003</v>
      </c>
      <c r="D185" s="53">
        <v>4.3150000000000004</v>
      </c>
      <c r="E185" s="53">
        <f t="shared" si="47"/>
        <v>1.379</v>
      </c>
      <c r="F185" s="53">
        <f t="shared" si="48"/>
        <v>2.9360000000000004</v>
      </c>
      <c r="G185" s="53">
        <f t="shared" si="49"/>
        <v>0</v>
      </c>
      <c r="H185" s="53">
        <f>IF(Q184&gt;SetUp!$B$56,SetUp!$B$56,Q184)</f>
        <v>1.446616020090906</v>
      </c>
      <c r="I185" s="53">
        <f t="shared" si="63"/>
        <v>2.6636031016931994</v>
      </c>
      <c r="J185" s="53">
        <f>MIN(F185,H185,(1-EXP(-SetUp!$B$52*H185/SetUp!$B$56))*F185)</f>
        <v>0.2304143587410358</v>
      </c>
      <c r="K185" s="53">
        <f t="shared" si="50"/>
        <v>1.2162016613498701</v>
      </c>
      <c r="L185" s="53">
        <f>IF(I185&lt;=0,0,MIN(SetUp!$B$50*I185^SetUp!$B$55,I185))</f>
        <v>0.11008817042837567</v>
      </c>
      <c r="M185" s="53">
        <f t="shared" si="51"/>
        <v>2.5535149312648238</v>
      </c>
      <c r="N185" s="53">
        <f>IF(SetUp!$B$62=0,X185,(B185-E185)*(1-(H185/SetUp!$B$66/SetUp!$B$56)))</f>
        <v>0</v>
      </c>
      <c r="O185" s="53">
        <f>K185*SetUp!$B$65</f>
        <v>1.1225542527716759E-2</v>
      </c>
      <c r="P185" s="53">
        <f>MIN(SetUp!$B$54*L185^SetUp!$B$51,L185)</f>
        <v>7.4185930540713596E-2</v>
      </c>
      <c r="Q185" s="53">
        <f t="shared" si="52"/>
        <v>1.2049761188221533</v>
      </c>
      <c r="R185" s="53">
        <f>IF((H185+N185-O185)&gt;SetUp!$B$56,T184+H185+N185-O185-SetUp!$B$56,T184)</f>
        <v>0</v>
      </c>
      <c r="S185" s="53">
        <f>R185*SetUp!$B$65</f>
        <v>0</v>
      </c>
      <c r="T185" s="53">
        <f>IF((R185-S185)&lt;SetUp!$B$53,R185-S185,SetUp!$B$53)</f>
        <v>0</v>
      </c>
      <c r="U185" s="53">
        <f t="shared" si="53"/>
        <v>2.5535149312648238</v>
      </c>
      <c r="V185" s="53">
        <f>(L185-P185)/1000*SetUp!$B$13*1000000/SetUp!$B$48</f>
        <v>1.4610524668091296</v>
      </c>
      <c r="W185" s="53">
        <f t="shared" si="64"/>
        <v>-2.3592239273284576E-16</v>
      </c>
      <c r="X185" s="53">
        <f>MAX((SetUp!$B$56*(1-($H185/SetUp!$B$56)^2)*TANH(($B185-$D185)/SetUp!$B$56))/(1+$H185/SetUp!$B$56*TANH(($B185-$D185)/SetUp!$B$56)),0)</f>
        <v>0</v>
      </c>
      <c r="AK185" s="61">
        <v>154</v>
      </c>
      <c r="AL185" s="62">
        <f t="shared" si="65"/>
        <v>8.8209999999999997</v>
      </c>
      <c r="AM185" s="62">
        <f t="shared" si="66"/>
        <v>5.0027075783921413</v>
      </c>
      <c r="AN185" s="63">
        <f t="shared" si="67"/>
        <v>-0.4328638954322479</v>
      </c>
      <c r="AP185" s="60">
        <v>31230</v>
      </c>
      <c r="AQ185" s="51">
        <v>7</v>
      </c>
      <c r="AR185" s="51">
        <v>184</v>
      </c>
      <c r="AS185" s="62">
        <f t="shared" si="54"/>
        <v>8.1950000000000003</v>
      </c>
      <c r="AT185" s="62">
        <f t="shared" si="55"/>
        <v>1.4610524668091296</v>
      </c>
      <c r="AU185" s="51" t="str">
        <f>IF(OR($AP185&lt;SetUp!$B$97,$AP185&gt;SetUp!$B$98),"Não","Sim")</f>
        <v>Sim</v>
      </c>
      <c r="AV185" s="64">
        <f t="shared" si="56"/>
        <v>2.8626910416599274</v>
      </c>
      <c r="AW185" s="64">
        <f t="shared" si="57"/>
        <v>1.2087400327651638</v>
      </c>
      <c r="AX185" s="64">
        <f t="shared" si="58"/>
        <v>0.91354895790651791</v>
      </c>
      <c r="AY185" s="64">
        <f t="shared" si="59"/>
        <v>0.16466581185254212</v>
      </c>
      <c r="AZ185" s="64">
        <f t="shared" si="60"/>
        <v>-6.7339475331908707</v>
      </c>
      <c r="BA185" s="64">
        <f t="shared" si="61"/>
        <v>-1.6539510088947635</v>
      </c>
      <c r="BB185" s="64">
        <f t="shared" si="62"/>
        <v>-0.74888314605397577</v>
      </c>
    </row>
    <row r="186" spans="1:54" x14ac:dyDescent="0.3">
      <c r="A186" s="60">
        <v>31231</v>
      </c>
      <c r="B186" s="53">
        <v>0.41799999999999998</v>
      </c>
      <c r="C186" s="53">
        <v>8.1950000000000003</v>
      </c>
      <c r="D186" s="53">
        <v>4.3150000000000004</v>
      </c>
      <c r="E186" s="53">
        <f t="shared" si="47"/>
        <v>0.41799999999999998</v>
      </c>
      <c r="F186" s="53">
        <f t="shared" si="48"/>
        <v>3.8970000000000002</v>
      </c>
      <c r="G186" s="53">
        <f t="shared" si="49"/>
        <v>0</v>
      </c>
      <c r="H186" s="53">
        <f>IF(Q185&gt;SetUp!$B$56,SetUp!$B$56,Q185)</f>
        <v>1.2049761188221533</v>
      </c>
      <c r="I186" s="53">
        <f t="shared" si="63"/>
        <v>2.5622696438096018</v>
      </c>
      <c r="J186" s="53">
        <f>MIN(F186,H186,(1-EXP(-SetUp!$B$52*H186/SetUp!$B$56))*F186)</f>
        <v>0.25646998512661745</v>
      </c>
      <c r="K186" s="53">
        <f t="shared" si="50"/>
        <v>0.94850613369553582</v>
      </c>
      <c r="L186" s="53">
        <f>IF(I186&lt;=0,0,MIN(SetUp!$B$50*I186^SetUp!$B$55,I186))</f>
        <v>0.10319678953441992</v>
      </c>
      <c r="M186" s="53">
        <f t="shared" si="51"/>
        <v>2.4590728542751816</v>
      </c>
      <c r="N186" s="53">
        <f>IF(SetUp!$B$62=0,X186,(B186-E186)*(1-(H186/SetUp!$B$66/SetUp!$B$56)))</f>
        <v>0</v>
      </c>
      <c r="O186" s="53">
        <f>K186*SetUp!$B$65</f>
        <v>8.7547125447779029E-3</v>
      </c>
      <c r="P186" s="53">
        <f>MIN(SetUp!$B$54*L186^SetUp!$B$51,L186)</f>
        <v>6.9498311809278152E-2</v>
      </c>
      <c r="Q186" s="53">
        <f t="shared" si="52"/>
        <v>0.93975142115075794</v>
      </c>
      <c r="R186" s="53">
        <f>IF((H186+N186-O186)&gt;SetUp!$B$56,T185+H186+N186-O186-SetUp!$B$56,T185)</f>
        <v>0</v>
      </c>
      <c r="S186" s="53">
        <f>R186*SetUp!$B$65</f>
        <v>0</v>
      </c>
      <c r="T186" s="53">
        <f>IF((R186-S186)&lt;SetUp!$B$53,R186-S186,SetUp!$B$53)</f>
        <v>0</v>
      </c>
      <c r="U186" s="53">
        <f t="shared" si="53"/>
        <v>2.4590728542751816</v>
      </c>
      <c r="V186" s="53">
        <f>(L186-P186)/1000*SetUp!$B$13*1000000/SetUp!$B$48</f>
        <v>1.3713697017814965</v>
      </c>
      <c r="W186" s="53">
        <f t="shared" si="64"/>
        <v>0</v>
      </c>
      <c r="X186" s="53">
        <f>MAX((SetUp!$B$56*(1-($H186/SetUp!$B$56)^2)*TANH(($B186-$D186)/SetUp!$B$56))/(1+$H186/SetUp!$B$56*TANH(($B186-$D186)/SetUp!$B$56)),0)</f>
        <v>0</v>
      </c>
      <c r="AK186" s="61">
        <v>155</v>
      </c>
      <c r="AL186" s="62">
        <f t="shared" si="65"/>
        <v>9.0609999999999999</v>
      </c>
      <c r="AM186" s="62">
        <f t="shared" si="66"/>
        <v>4.739987178602072</v>
      </c>
      <c r="AN186" s="63">
        <f t="shared" si="67"/>
        <v>-0.47688034669439666</v>
      </c>
      <c r="AP186" s="60">
        <v>31231</v>
      </c>
      <c r="AQ186" s="51">
        <v>7</v>
      </c>
      <c r="AR186" s="51">
        <v>185</v>
      </c>
      <c r="AS186" s="62">
        <f t="shared" si="54"/>
        <v>8.1950000000000003</v>
      </c>
      <c r="AT186" s="62">
        <f t="shared" si="55"/>
        <v>1.3713697017814965</v>
      </c>
      <c r="AU186" s="51" t="str">
        <f>IF(OR($AP186&lt;SetUp!$B$97,$AP186&gt;SetUp!$B$98),"Não","Sim")</f>
        <v>Sim</v>
      </c>
      <c r="AV186" s="64">
        <f t="shared" si="56"/>
        <v>2.8626910416599274</v>
      </c>
      <c r="AW186" s="64">
        <f t="shared" si="57"/>
        <v>1.1710549525028688</v>
      </c>
      <c r="AX186" s="64">
        <f t="shared" si="58"/>
        <v>0.91354895790651791</v>
      </c>
      <c r="AY186" s="64">
        <f t="shared" si="59"/>
        <v>0.13715455019391573</v>
      </c>
      <c r="AZ186" s="64">
        <f t="shared" si="60"/>
        <v>-6.8236302982185038</v>
      </c>
      <c r="BA186" s="64">
        <f t="shared" si="61"/>
        <v>-1.6916360891570585</v>
      </c>
      <c r="BB186" s="64">
        <f t="shared" si="62"/>
        <v>-0.77639440771260215</v>
      </c>
    </row>
    <row r="187" spans="1:54" x14ac:dyDescent="0.3">
      <c r="A187" s="60">
        <v>31232</v>
      </c>
      <c r="B187" s="53">
        <v>1.528</v>
      </c>
      <c r="C187" s="53">
        <v>8.1950000000000003</v>
      </c>
      <c r="D187" s="53">
        <v>4.3150000000000004</v>
      </c>
      <c r="E187" s="53">
        <f t="shared" si="47"/>
        <v>1.528</v>
      </c>
      <c r="F187" s="53">
        <f t="shared" si="48"/>
        <v>2.7870000000000004</v>
      </c>
      <c r="G187" s="53">
        <f t="shared" si="49"/>
        <v>0</v>
      </c>
      <c r="H187" s="53">
        <f>IF(Q186&gt;SetUp!$B$56,SetUp!$B$56,Q186)</f>
        <v>0.93975142115075794</v>
      </c>
      <c r="I187" s="53">
        <f t="shared" si="63"/>
        <v>2.4664166115292954</v>
      </c>
      <c r="J187" s="53">
        <f>MIN(F187,H187,(1-EXP(-SetUp!$B$52*H187/SetUp!$B$56))*F187)</f>
        <v>0.14411149987741989</v>
      </c>
      <c r="K187" s="53">
        <f t="shared" si="50"/>
        <v>0.79563992127333805</v>
      </c>
      <c r="L187" s="53">
        <f>IF(I187&lt;=0,0,MIN(SetUp!$B$50*I187^SetUp!$B$55,I187))</f>
        <v>9.6843139954369703E-2</v>
      </c>
      <c r="M187" s="53">
        <f t="shared" si="51"/>
        <v>2.3695734715749257</v>
      </c>
      <c r="N187" s="53">
        <f>IF(SetUp!$B$62=0,X187,(B187-E187)*(1-(H187/SetUp!$B$66/SetUp!$B$56)))</f>
        <v>0</v>
      </c>
      <c r="O187" s="53">
        <f>K187*SetUp!$B$65</f>
        <v>7.3437572541135586E-3</v>
      </c>
      <c r="P187" s="53">
        <f>MIN(SetUp!$B$54*L187^SetUp!$B$51,L187)</f>
        <v>6.5179157421307282E-2</v>
      </c>
      <c r="Q187" s="53">
        <f t="shared" si="52"/>
        <v>0.78829616401922453</v>
      </c>
      <c r="R187" s="53">
        <f>IF((H187+N187-O187)&gt;SetUp!$B$56,T186+H187+N187-O187-SetUp!$B$56,T186)</f>
        <v>0</v>
      </c>
      <c r="S187" s="53">
        <f>R187*SetUp!$B$65</f>
        <v>0</v>
      </c>
      <c r="T187" s="53">
        <f>IF((R187-S187)&lt;SetUp!$B$53,R187-S187,SetUp!$B$53)</f>
        <v>0</v>
      </c>
      <c r="U187" s="53">
        <f t="shared" si="53"/>
        <v>2.3695734715749257</v>
      </c>
      <c r="V187" s="53">
        <f>(L187-P187)/1000*SetUp!$B$13*1000000/SetUp!$B$48</f>
        <v>1.2885753071030643</v>
      </c>
      <c r="W187" s="53">
        <f t="shared" si="64"/>
        <v>3.7470027081099033E-16</v>
      </c>
      <c r="X187" s="53">
        <f>MAX((SetUp!$B$56*(1-($H187/SetUp!$B$56)^2)*TANH(($B187-$D187)/SetUp!$B$56))/(1+$H187/SetUp!$B$56*TANH(($B187-$D187)/SetUp!$B$56)),0)</f>
        <v>0</v>
      </c>
      <c r="AK187" s="61">
        <v>156</v>
      </c>
      <c r="AL187" s="62">
        <f t="shared" si="65"/>
        <v>9.3060000000000009</v>
      </c>
      <c r="AM187" s="62">
        <f t="shared" si="66"/>
        <v>4.5019797289459218</v>
      </c>
      <c r="AN187" s="63">
        <f t="shared" si="67"/>
        <v>-0.51622826897206953</v>
      </c>
      <c r="AP187" s="60">
        <v>31232</v>
      </c>
      <c r="AQ187" s="51">
        <v>7</v>
      </c>
      <c r="AR187" s="51">
        <v>186</v>
      </c>
      <c r="AS187" s="62">
        <f t="shared" si="54"/>
        <v>8.1950000000000003</v>
      </c>
      <c r="AT187" s="62">
        <f t="shared" si="55"/>
        <v>1.2885753071030643</v>
      </c>
      <c r="AU187" s="51" t="str">
        <f>IF(OR($AP187&lt;SetUp!$B$97,$AP187&gt;SetUp!$B$98),"Não","Sim")</f>
        <v>Sim</v>
      </c>
      <c r="AV187" s="64">
        <f t="shared" si="56"/>
        <v>2.8626910416599274</v>
      </c>
      <c r="AW187" s="64">
        <f t="shared" si="57"/>
        <v>1.1351543098200634</v>
      </c>
      <c r="AX187" s="64">
        <f t="shared" si="58"/>
        <v>0.91354895790651791</v>
      </c>
      <c r="AY187" s="64">
        <f t="shared" si="59"/>
        <v>0.11010980472906694</v>
      </c>
      <c r="AZ187" s="64">
        <f t="shared" si="60"/>
        <v>-6.9064246928969357</v>
      </c>
      <c r="BA187" s="64">
        <f t="shared" si="61"/>
        <v>-1.727536731839864</v>
      </c>
      <c r="BB187" s="64">
        <f t="shared" si="62"/>
        <v>-0.80343915317745096</v>
      </c>
    </row>
    <row r="188" spans="1:54" x14ac:dyDescent="0.3">
      <c r="A188" s="60">
        <v>31233</v>
      </c>
      <c r="B188" s="53">
        <v>0.254</v>
      </c>
      <c r="C188" s="53">
        <v>8.1950000000000003</v>
      </c>
      <c r="D188" s="53">
        <v>4.3150000000000004</v>
      </c>
      <c r="E188" s="53">
        <f t="shared" si="47"/>
        <v>0.254</v>
      </c>
      <c r="F188" s="53">
        <f t="shared" si="48"/>
        <v>4.0609999999999999</v>
      </c>
      <c r="G188" s="53">
        <f t="shared" si="49"/>
        <v>0</v>
      </c>
      <c r="H188" s="53">
        <f>IF(Q187&gt;SetUp!$B$56,SetUp!$B$56,Q187)</f>
        <v>0.78829616401922453</v>
      </c>
      <c r="I188" s="53">
        <f t="shared" si="63"/>
        <v>2.3752167105907787</v>
      </c>
      <c r="J188" s="53">
        <f>MIN(F188,H188,(1-EXP(-SetUp!$B$52*H188/SetUp!$B$56))*F188)</f>
        <v>0.17689438548347278</v>
      </c>
      <c r="K188" s="53">
        <f t="shared" si="50"/>
        <v>0.61140177853575173</v>
      </c>
      <c r="L188" s="53">
        <f>IF(I188&lt;=0,0,MIN(SetUp!$B$50*I188^SetUp!$B$55,I188))</f>
        <v>9.0948777886609738E-2</v>
      </c>
      <c r="M188" s="53">
        <f t="shared" si="51"/>
        <v>2.2842679327041688</v>
      </c>
      <c r="N188" s="53">
        <f>IF(SetUp!$B$62=0,X188,(B188-E188)*(1-(H188/SetUp!$B$66/SetUp!$B$56)))</f>
        <v>0</v>
      </c>
      <c r="O188" s="53">
        <f>K188*SetUp!$B$65</f>
        <v>5.643239015852934E-3</v>
      </c>
      <c r="P188" s="53">
        <f>MIN(SetUp!$B$54*L188^SetUp!$B$51,L188)</f>
        <v>6.117468195500448E-2</v>
      </c>
      <c r="Q188" s="53">
        <f t="shared" si="52"/>
        <v>0.60575853951989878</v>
      </c>
      <c r="R188" s="53">
        <f>IF((H188+N188-O188)&gt;SetUp!$B$56,T187+H188+N188-O188-SetUp!$B$56,T187)</f>
        <v>0</v>
      </c>
      <c r="S188" s="53">
        <f>R188*SetUp!$B$65</f>
        <v>0</v>
      </c>
      <c r="T188" s="53">
        <f>IF((R188-S188)&lt;SetUp!$B$53,R188-S188,SetUp!$B$53)</f>
        <v>0</v>
      </c>
      <c r="U188" s="53">
        <f t="shared" si="53"/>
        <v>2.2842679327041688</v>
      </c>
      <c r="V188" s="53">
        <f>(L188-P188)/1000*SetUp!$B$13*1000000/SetUp!$B$48</f>
        <v>1.2116658025794367</v>
      </c>
      <c r="W188" s="53">
        <f t="shared" si="64"/>
        <v>-3.3306690738754696E-16</v>
      </c>
      <c r="X188" s="53">
        <f>MAX((SetUp!$B$56*(1-($H188/SetUp!$B$56)^2)*TANH(($B188-$D188)/SetUp!$B$56))/(1+$H188/SetUp!$B$56*TANH(($B188-$D188)/SetUp!$B$56)),0)</f>
        <v>0</v>
      </c>
      <c r="AK188" s="61">
        <v>157</v>
      </c>
      <c r="AL188" s="62">
        <f t="shared" si="65"/>
        <v>9.0609999999999999</v>
      </c>
      <c r="AM188" s="62">
        <f t="shared" si="66"/>
        <v>4.272481429924655</v>
      </c>
      <c r="AN188" s="63">
        <f t="shared" si="67"/>
        <v>-0.52847572785292407</v>
      </c>
      <c r="AP188" s="60">
        <v>31233</v>
      </c>
      <c r="AQ188" s="51">
        <v>7</v>
      </c>
      <c r="AR188" s="51">
        <v>187</v>
      </c>
      <c r="AS188" s="62">
        <f t="shared" si="54"/>
        <v>8.1950000000000003</v>
      </c>
      <c r="AT188" s="62">
        <f t="shared" si="55"/>
        <v>1.2116658025794367</v>
      </c>
      <c r="AU188" s="51" t="str">
        <f>IF(OR($AP188&lt;SetUp!$B$97,$AP188&gt;SetUp!$B$98),"Não","Sim")</f>
        <v>Sim</v>
      </c>
      <c r="AV188" s="64">
        <f t="shared" si="56"/>
        <v>2.8626910416599274</v>
      </c>
      <c r="AW188" s="64">
        <f t="shared" si="57"/>
        <v>1.1007569225671201</v>
      </c>
      <c r="AX188" s="64">
        <f t="shared" si="58"/>
        <v>0.91354895790651791</v>
      </c>
      <c r="AY188" s="64">
        <f t="shared" si="59"/>
        <v>8.3382850762780986E-2</v>
      </c>
      <c r="AZ188" s="64">
        <f t="shared" si="60"/>
        <v>-6.9833341974205636</v>
      </c>
      <c r="BA188" s="64">
        <f t="shared" si="61"/>
        <v>-1.7619341190928073</v>
      </c>
      <c r="BB188" s="64">
        <f t="shared" si="62"/>
        <v>-0.83016610714373695</v>
      </c>
    </row>
    <row r="189" spans="1:54" x14ac:dyDescent="0.3">
      <c r="A189" s="60">
        <v>31234</v>
      </c>
      <c r="B189" s="53">
        <v>0.13900000000000001</v>
      </c>
      <c r="C189" s="53">
        <v>8.1950000000000003</v>
      </c>
      <c r="D189" s="53">
        <v>4.3150000000000004</v>
      </c>
      <c r="E189" s="53">
        <f t="shared" si="47"/>
        <v>0.13900000000000001</v>
      </c>
      <c r="F189" s="53">
        <f t="shared" si="48"/>
        <v>4.1760000000000002</v>
      </c>
      <c r="G189" s="53">
        <f t="shared" si="49"/>
        <v>0</v>
      </c>
      <c r="H189" s="53">
        <f>IF(Q188&gt;SetUp!$B$56,SetUp!$B$56,Q188)</f>
        <v>0.60575853951989878</v>
      </c>
      <c r="I189" s="53">
        <f t="shared" si="63"/>
        <v>2.2885622692755394</v>
      </c>
      <c r="J189" s="53">
        <f>MIN(F189,H189,(1-EXP(-SetUp!$B$52*H189/SetUp!$B$56))*F189)</f>
        <v>0.1405000222053856</v>
      </c>
      <c r="K189" s="53">
        <f t="shared" si="50"/>
        <v>0.46525851731451318</v>
      </c>
      <c r="L189" s="53">
        <f>IF(I189&lt;=0,0,MIN(SetUp!$B$50*I189^SetUp!$B$55,I189))</f>
        <v>8.5486202202556275E-2</v>
      </c>
      <c r="M189" s="53">
        <f t="shared" si="51"/>
        <v>2.203076067072983</v>
      </c>
      <c r="N189" s="53">
        <f>IF(SetUp!$B$62=0,X189,(B189-E189)*(1-(H189/SetUp!$B$66/SetUp!$B$56)))</f>
        <v>0</v>
      </c>
      <c r="O189" s="53">
        <f>K189*SetUp!$B$65</f>
        <v>4.294336571370668E-3</v>
      </c>
      <c r="P189" s="53">
        <f>MIN(SetUp!$B$54*L189^SetUp!$B$51,L189)</f>
        <v>5.7465799807649078E-2</v>
      </c>
      <c r="Q189" s="53">
        <f t="shared" si="52"/>
        <v>0.46096418074314249</v>
      </c>
      <c r="R189" s="53">
        <f>IF((H189+N189-O189)&gt;SetUp!$B$56,T188+H189+N189-O189-SetUp!$B$56,T188)</f>
        <v>0</v>
      </c>
      <c r="S189" s="53">
        <f>R189*SetUp!$B$65</f>
        <v>0</v>
      </c>
      <c r="T189" s="53">
        <f>IF((R189-S189)&lt;SetUp!$B$53,R189-S189,SetUp!$B$53)</f>
        <v>0</v>
      </c>
      <c r="U189" s="53">
        <f t="shared" si="53"/>
        <v>2.203076067072983</v>
      </c>
      <c r="V189" s="53">
        <f>(L189-P189)/1000*SetUp!$B$13*1000000/SetUp!$B$48</f>
        <v>1.1402987158506654</v>
      </c>
      <c r="W189" s="53">
        <f t="shared" si="64"/>
        <v>-3.7470027081099033E-16</v>
      </c>
      <c r="X189" s="53">
        <f>MAX((SetUp!$B$56*(1-($H189/SetUp!$B$56)^2)*TANH(($B189-$D189)/SetUp!$B$56))/(1+$H189/SetUp!$B$56*TANH(($B189-$D189)/SetUp!$B$56)),0)</f>
        <v>0</v>
      </c>
      <c r="AK189" s="61">
        <v>158</v>
      </c>
      <c r="AL189" s="62">
        <f t="shared" si="65"/>
        <v>9.0629999999999988</v>
      </c>
      <c r="AM189" s="62">
        <f t="shared" si="66"/>
        <v>4.0533627729973327</v>
      </c>
      <c r="AN189" s="63">
        <f t="shared" si="67"/>
        <v>-0.5527570591418588</v>
      </c>
      <c r="AP189" s="60">
        <v>31234</v>
      </c>
      <c r="AQ189" s="51">
        <v>7</v>
      </c>
      <c r="AR189" s="51">
        <v>188</v>
      </c>
      <c r="AS189" s="62">
        <f t="shared" si="54"/>
        <v>8.1950000000000003</v>
      </c>
      <c r="AT189" s="62">
        <f t="shared" si="55"/>
        <v>1.1402987158506654</v>
      </c>
      <c r="AU189" s="51" t="str">
        <f>IF(OR($AP189&lt;SetUp!$B$97,$AP189&gt;SetUp!$B$98),"Não","Sim")</f>
        <v>Sim</v>
      </c>
      <c r="AV189" s="64">
        <f t="shared" si="56"/>
        <v>2.8626910416599274</v>
      </c>
      <c r="AW189" s="64">
        <f t="shared" si="57"/>
        <v>1.0678477025543789</v>
      </c>
      <c r="AX189" s="64">
        <f t="shared" si="58"/>
        <v>0.91354895790651791</v>
      </c>
      <c r="AY189" s="64">
        <f t="shared" si="59"/>
        <v>5.7018635241573579E-2</v>
      </c>
      <c r="AZ189" s="64">
        <f t="shared" si="60"/>
        <v>-7.0547012841493348</v>
      </c>
      <c r="BA189" s="64">
        <f t="shared" si="61"/>
        <v>-1.7948433391055485</v>
      </c>
      <c r="BB189" s="64">
        <f t="shared" si="62"/>
        <v>-0.85653032266494433</v>
      </c>
    </row>
    <row r="190" spans="1:54" x14ac:dyDescent="0.3">
      <c r="A190" s="60">
        <v>31235</v>
      </c>
      <c r="B190" s="53">
        <v>3.74</v>
      </c>
      <c r="C190" s="53">
        <v>8.1950000000000003</v>
      </c>
      <c r="D190" s="53">
        <v>4.3150000000000004</v>
      </c>
      <c r="E190" s="53">
        <f t="shared" si="47"/>
        <v>3.74</v>
      </c>
      <c r="F190" s="53">
        <f t="shared" si="48"/>
        <v>0.57500000000000018</v>
      </c>
      <c r="G190" s="53">
        <f t="shared" si="49"/>
        <v>0</v>
      </c>
      <c r="H190" s="53">
        <f>IF(Q189&gt;SetUp!$B$56,SetUp!$B$56,Q189)</f>
        <v>0.46096418074314249</v>
      </c>
      <c r="I190" s="53">
        <f t="shared" si="63"/>
        <v>2.2071943335534736</v>
      </c>
      <c r="J190" s="53">
        <f>MIN(F190,H190,(1-EXP(-SetUp!$B$52*H190/SetUp!$B$56))*F190)</f>
        <v>1.4781510899999541E-2</v>
      </c>
      <c r="K190" s="53">
        <f t="shared" si="50"/>
        <v>0.44618266984314298</v>
      </c>
      <c r="L190" s="53">
        <f>IF(I190&lt;=0,0,MIN(SetUp!$B$50*I190^SetUp!$B$55,I190))</f>
        <v>8.0480825402653056E-2</v>
      </c>
      <c r="M190" s="53">
        <f t="shared" si="51"/>
        <v>2.1267135081508206</v>
      </c>
      <c r="N190" s="53">
        <f>IF(SetUp!$B$62=0,X190,(B190-E190)*(1-(H190/SetUp!$B$66/SetUp!$B$56)))</f>
        <v>0</v>
      </c>
      <c r="O190" s="53">
        <f>K190*SetUp!$B$65</f>
        <v>4.1182664804908118E-3</v>
      </c>
      <c r="P190" s="53">
        <f>MIN(SetUp!$B$54*L190^SetUp!$B$51,L190)</f>
        <v>5.4069357510857029E-2</v>
      </c>
      <c r="Q190" s="53">
        <f t="shared" si="52"/>
        <v>0.44206440336265218</v>
      </c>
      <c r="R190" s="53">
        <f>IF((H190+N190-O190)&gt;SetUp!$B$56,T189+H190+N190-O190-SetUp!$B$56,T189)</f>
        <v>0</v>
      </c>
      <c r="S190" s="53">
        <f>R190*SetUp!$B$65</f>
        <v>0</v>
      </c>
      <c r="T190" s="53">
        <f>IF((R190-S190)&lt;SetUp!$B$53,R190-S190,SetUp!$B$53)</f>
        <v>0</v>
      </c>
      <c r="U190" s="53">
        <f t="shared" si="53"/>
        <v>2.1267135081508206</v>
      </c>
      <c r="V190" s="53">
        <f>(L190-P190)/1000*SetUp!$B$13*1000000/SetUp!$B$48</f>
        <v>1.0748226415984643</v>
      </c>
      <c r="W190" s="53">
        <f t="shared" si="64"/>
        <v>-1.9428902930940239E-16</v>
      </c>
      <c r="X190" s="53">
        <f>MAX((SetUp!$B$56*(1-($H190/SetUp!$B$56)^2)*TANH(($B190-$D190)/SetUp!$B$56))/(1+$H190/SetUp!$B$56*TANH(($B190-$D190)/SetUp!$B$56)),0)</f>
        <v>0</v>
      </c>
      <c r="AK190" s="61">
        <v>159</v>
      </c>
      <c r="AL190" s="62">
        <f t="shared" si="65"/>
        <v>9.1449999999999996</v>
      </c>
      <c r="AM190" s="62">
        <f t="shared" si="66"/>
        <v>3.842578527857802</v>
      </c>
      <c r="AN190" s="63">
        <f t="shared" si="67"/>
        <v>-0.57981645403413873</v>
      </c>
      <c r="AP190" s="60">
        <v>31235</v>
      </c>
      <c r="AQ190" s="51">
        <v>7</v>
      </c>
      <c r="AR190" s="51">
        <v>189</v>
      </c>
      <c r="AS190" s="62">
        <f t="shared" si="54"/>
        <v>8.1950000000000003</v>
      </c>
      <c r="AT190" s="62">
        <f t="shared" si="55"/>
        <v>1.0748226415984643</v>
      </c>
      <c r="AU190" s="51" t="str">
        <f>IF(OR($AP190&lt;SetUp!$B$97,$AP190&gt;SetUp!$B$98),"Não","Sim")</f>
        <v>Sim</v>
      </c>
      <c r="AV190" s="64">
        <f t="shared" si="56"/>
        <v>2.8626910416599274</v>
      </c>
      <c r="AW190" s="64">
        <f t="shared" si="57"/>
        <v>1.0367365343222281</v>
      </c>
      <c r="AX190" s="64">
        <f t="shared" si="58"/>
        <v>0.91354895790651791</v>
      </c>
      <c r="AY190" s="64">
        <f t="shared" si="59"/>
        <v>3.133680645642703E-2</v>
      </c>
      <c r="AZ190" s="64">
        <f t="shared" si="60"/>
        <v>-7.120177358401536</v>
      </c>
      <c r="BA190" s="64">
        <f t="shared" si="61"/>
        <v>-1.8259545073376993</v>
      </c>
      <c r="BB190" s="64">
        <f t="shared" si="62"/>
        <v>-0.88221215145009091</v>
      </c>
    </row>
    <row r="191" spans="1:54" x14ac:dyDescent="0.3">
      <c r="A191" s="60">
        <v>31236</v>
      </c>
      <c r="B191" s="53">
        <v>0.95599999999999996</v>
      </c>
      <c r="C191" s="53">
        <v>8.1950000000000003</v>
      </c>
      <c r="D191" s="53">
        <v>4.3150000000000004</v>
      </c>
      <c r="E191" s="53">
        <f t="shared" si="47"/>
        <v>0.95599999999999996</v>
      </c>
      <c r="F191" s="53">
        <f t="shared" si="48"/>
        <v>3.3590000000000004</v>
      </c>
      <c r="G191" s="53">
        <f t="shared" si="49"/>
        <v>0</v>
      </c>
      <c r="H191" s="53">
        <f>IF(Q190&gt;SetUp!$B$56,SetUp!$B$56,Q190)</f>
        <v>0.44206440336265218</v>
      </c>
      <c r="I191" s="53">
        <f t="shared" si="63"/>
        <v>2.1300290262435264</v>
      </c>
      <c r="J191" s="53">
        <f>MIN(F191,H191,(1-EXP(-SetUp!$B$52*H191/SetUp!$B$56))*F191)</f>
        <v>8.285338058774401E-2</v>
      </c>
      <c r="K191" s="53">
        <f t="shared" si="50"/>
        <v>0.35921102277490818</v>
      </c>
      <c r="L191" s="53">
        <f>IF(I191&lt;=0,0,MIN(SetUp!$B$50*I191^SetUp!$B$55,I191))</f>
        <v>7.5846230881077586E-2</v>
      </c>
      <c r="M191" s="53">
        <f t="shared" si="51"/>
        <v>2.0541827953624487</v>
      </c>
      <c r="N191" s="53">
        <f>IF(SetUp!$B$62=0,X191,(B191-E191)*(1-(H191/SetUp!$B$66/SetUp!$B$56)))</f>
        <v>0</v>
      </c>
      <c r="O191" s="53">
        <f>K191*SetUp!$B$65</f>
        <v>3.3155180927058152E-3</v>
      </c>
      <c r="P191" s="53">
        <f>MIN(SetUp!$B$54*L191^SetUp!$B$51,L191)</f>
        <v>5.0926340849349633E-2</v>
      </c>
      <c r="Q191" s="53">
        <f t="shared" si="52"/>
        <v>0.35589550468220238</v>
      </c>
      <c r="R191" s="53">
        <f>IF((H191+N191-O191)&gt;SetUp!$B$56,T190+H191+N191-O191-SetUp!$B$56,T190)</f>
        <v>0</v>
      </c>
      <c r="S191" s="53">
        <f>R191*SetUp!$B$65</f>
        <v>0</v>
      </c>
      <c r="T191" s="53">
        <f>IF((R191-S191)&lt;SetUp!$B$53,R191-S191,SetUp!$B$53)</f>
        <v>0</v>
      </c>
      <c r="U191" s="53">
        <f t="shared" si="53"/>
        <v>2.0541827953624487</v>
      </c>
      <c r="V191" s="53">
        <f>(L191-P191)/1000*SetUp!$B$13*1000000/SetUp!$B$48</f>
        <v>1.0141224312854233</v>
      </c>
      <c r="W191" s="53">
        <f t="shared" si="64"/>
        <v>0</v>
      </c>
      <c r="X191" s="53">
        <f>MAX((SetUp!$B$56*(1-($H191/SetUp!$B$56)^2)*TANH(($B191-$D191)/SetUp!$B$56))/(1+$H191/SetUp!$B$56*TANH(($B191-$D191)/SetUp!$B$56)),0)</f>
        <v>0</v>
      </c>
      <c r="AK191" s="61">
        <v>160</v>
      </c>
      <c r="AL191" s="62">
        <f t="shared" si="65"/>
        <v>9.0629999999999988</v>
      </c>
      <c r="AM191" s="62">
        <f t="shared" si="66"/>
        <v>3.6348230712900822</v>
      </c>
      <c r="AN191" s="63">
        <f t="shared" si="67"/>
        <v>-0.5989382024395804</v>
      </c>
      <c r="AP191" s="60">
        <v>31236</v>
      </c>
      <c r="AQ191" s="51">
        <v>7</v>
      </c>
      <c r="AR191" s="51">
        <v>190</v>
      </c>
      <c r="AS191" s="62">
        <f t="shared" si="54"/>
        <v>8.1950000000000003</v>
      </c>
      <c r="AT191" s="62">
        <f t="shared" si="55"/>
        <v>1.0141224312854233</v>
      </c>
      <c r="AU191" s="51" t="str">
        <f>IF(OR($AP191&lt;SetUp!$B$97,$AP191&gt;SetUp!$B$98),"Não","Sim")</f>
        <v>Sim</v>
      </c>
      <c r="AV191" s="64">
        <f t="shared" si="56"/>
        <v>2.8626910416599274</v>
      </c>
      <c r="AW191" s="64">
        <f t="shared" si="57"/>
        <v>1.0070364597597365</v>
      </c>
      <c r="AX191" s="64">
        <f t="shared" si="58"/>
        <v>0.91354895790651791</v>
      </c>
      <c r="AY191" s="64">
        <f t="shared" si="59"/>
        <v>6.0903889440218264E-3</v>
      </c>
      <c r="AZ191" s="64">
        <f t="shared" si="60"/>
        <v>-7.1808775687145765</v>
      </c>
      <c r="BA191" s="64">
        <f t="shared" si="61"/>
        <v>-1.8556545819001908</v>
      </c>
      <c r="BB191" s="64">
        <f t="shared" si="62"/>
        <v>-0.9074585689624961</v>
      </c>
    </row>
    <row r="192" spans="1:54" x14ac:dyDescent="0.3">
      <c r="A192" s="60">
        <v>31237</v>
      </c>
      <c r="B192" s="53">
        <v>2.0470000000000002</v>
      </c>
      <c r="C192" s="53">
        <v>8.1950000000000003</v>
      </c>
      <c r="D192" s="53">
        <v>4.3150000000000004</v>
      </c>
      <c r="E192" s="53">
        <f t="shared" si="47"/>
        <v>2.0470000000000002</v>
      </c>
      <c r="F192" s="53">
        <f t="shared" si="48"/>
        <v>2.2680000000000002</v>
      </c>
      <c r="G192" s="53">
        <f t="shared" si="49"/>
        <v>0</v>
      </c>
      <c r="H192" s="53">
        <f>IF(Q191&gt;SetUp!$B$56,SetUp!$B$56,Q191)</f>
        <v>0.35589550468220238</v>
      </c>
      <c r="I192" s="53">
        <f t="shared" si="63"/>
        <v>2.0570510000419771</v>
      </c>
      <c r="J192" s="53">
        <f>MIN(F192,H192,(1-EXP(-SetUp!$B$52*H192/SetUp!$B$56))*F192)</f>
        <v>4.5147468431739279E-2</v>
      </c>
      <c r="K192" s="53">
        <f t="shared" si="50"/>
        <v>0.3107480362504631</v>
      </c>
      <c r="L192" s="53">
        <f>IF(I192&lt;=0,0,MIN(SetUp!$B$50*I192^SetUp!$B$55,I192))</f>
        <v>7.156487212612006E-2</v>
      </c>
      <c r="M192" s="53">
        <f t="shared" si="51"/>
        <v>1.9854861279158569</v>
      </c>
      <c r="N192" s="53">
        <f>IF(SetUp!$B$62=0,X192,(B192-E192)*(1-(H192/SetUp!$B$66/SetUp!$B$56)))</f>
        <v>0</v>
      </c>
      <c r="O192" s="53">
        <f>K192*SetUp!$B$65</f>
        <v>2.8682046795285077E-3</v>
      </c>
      <c r="P192" s="53">
        <f>MIN(SetUp!$B$54*L192^SetUp!$B$51,L192)</f>
        <v>4.8024532410973611E-2</v>
      </c>
      <c r="Q192" s="53">
        <f t="shared" si="52"/>
        <v>0.30787983157093457</v>
      </c>
      <c r="R192" s="53">
        <f>IF((H192+N192-O192)&gt;SetUp!$B$56,T191+H192+N192-O192-SetUp!$B$56,T191)</f>
        <v>0</v>
      </c>
      <c r="S192" s="53">
        <f>R192*SetUp!$B$65</f>
        <v>0</v>
      </c>
      <c r="T192" s="53">
        <f>IF((R192-S192)&lt;SetUp!$B$53,R192-S192,SetUp!$B$53)</f>
        <v>0</v>
      </c>
      <c r="U192" s="53">
        <f t="shared" si="53"/>
        <v>1.9854861279158569</v>
      </c>
      <c r="V192" s="53">
        <f>(L192-P192)/1000*SetUp!$B$13*1000000/SetUp!$B$48</f>
        <v>0.95798121559984184</v>
      </c>
      <c r="W192" s="53">
        <f t="shared" si="64"/>
        <v>0</v>
      </c>
      <c r="X192" s="53">
        <f>MAX((SetUp!$B$56*(1-($H192/SetUp!$B$56)^2)*TANH(($B192-$D192)/SetUp!$B$56))/(1+$H192/SetUp!$B$56*TANH(($B192-$D192)/SetUp!$B$56)),0)</f>
        <v>0</v>
      </c>
      <c r="AK192" s="61">
        <v>161</v>
      </c>
      <c r="AL192" s="62">
        <f t="shared" si="65"/>
        <v>9.2214999999999989</v>
      </c>
      <c r="AM192" s="62">
        <f t="shared" si="66"/>
        <v>3.4337228719401978</v>
      </c>
      <c r="AN192" s="63">
        <f t="shared" si="67"/>
        <v>-0.627639443480974</v>
      </c>
      <c r="AP192" s="60">
        <v>31237</v>
      </c>
      <c r="AQ192" s="51">
        <v>7</v>
      </c>
      <c r="AR192" s="51">
        <v>191</v>
      </c>
      <c r="AS192" s="62">
        <f t="shared" si="54"/>
        <v>8.1950000000000003</v>
      </c>
      <c r="AT192" s="62">
        <f t="shared" si="55"/>
        <v>0.95798121559984184</v>
      </c>
      <c r="AU192" s="51" t="str">
        <f>IF(OR($AP192&lt;SetUp!$B$97,$AP192&gt;SetUp!$B$98),"Não","Sim")</f>
        <v>Sim</v>
      </c>
      <c r="AV192" s="64">
        <f t="shared" si="56"/>
        <v>2.8626910416599274</v>
      </c>
      <c r="AW192" s="64">
        <f t="shared" si="57"/>
        <v>0.97876514833735362</v>
      </c>
      <c r="AX192" s="64">
        <f t="shared" si="58"/>
        <v>0.91354895790651791</v>
      </c>
      <c r="AY192" s="64">
        <f t="shared" si="59"/>
        <v>-1.8643006622202953E-2</v>
      </c>
      <c r="AZ192" s="64">
        <f t="shared" si="60"/>
        <v>-7.2370187844001581</v>
      </c>
      <c r="BA192" s="64">
        <f t="shared" si="61"/>
        <v>-1.8839258933225738</v>
      </c>
      <c r="BB192" s="64">
        <f t="shared" si="62"/>
        <v>-0.93219196452872088</v>
      </c>
    </row>
    <row r="193" spans="1:54" x14ac:dyDescent="0.3">
      <c r="A193" s="60">
        <v>31238</v>
      </c>
      <c r="B193" s="53">
        <v>0.19700000000000001</v>
      </c>
      <c r="C193" s="53">
        <v>8.1950000000000003</v>
      </c>
      <c r="D193" s="53">
        <v>4.3150000000000004</v>
      </c>
      <c r="E193" s="53">
        <f t="shared" si="47"/>
        <v>0.19700000000000001</v>
      </c>
      <c r="F193" s="53">
        <f t="shared" si="48"/>
        <v>4.1180000000000003</v>
      </c>
      <c r="G193" s="53">
        <f t="shared" si="49"/>
        <v>0</v>
      </c>
      <c r="H193" s="53">
        <f>IF(Q192&gt;SetUp!$B$56,SetUp!$B$56,Q192)</f>
        <v>0.30787983157093457</v>
      </c>
      <c r="I193" s="53">
        <f t="shared" si="63"/>
        <v>1.9876724319465751</v>
      </c>
      <c r="J193" s="53">
        <f>MIN(F193,H193,(1-EXP(-SetUp!$B$52*H193/SetUp!$B$56))*F193)</f>
        <v>7.1010514314320608E-2</v>
      </c>
      <c r="K193" s="53">
        <f t="shared" si="50"/>
        <v>0.23686931725661398</v>
      </c>
      <c r="L193" s="53">
        <f>IF(I193&lt;=0,0,MIN(SetUp!$B$50*I193^SetUp!$B$55,I193))</f>
        <v>6.7587465066943742E-2</v>
      </c>
      <c r="M193" s="53">
        <f t="shared" si="51"/>
        <v>1.9200849668796314</v>
      </c>
      <c r="N193" s="53">
        <f>IF(SetUp!$B$62=0,X193,(B193-E193)*(1-(H193/SetUp!$B$66/SetUp!$B$56)))</f>
        <v>0</v>
      </c>
      <c r="O193" s="53">
        <f>K193*SetUp!$B$65</f>
        <v>2.1863040307181681E-3</v>
      </c>
      <c r="P193" s="53">
        <f>MIN(SetUp!$B$54*L193^SetUp!$B$51,L193)</f>
        <v>4.5330245488678589E-2</v>
      </c>
      <c r="Q193" s="53">
        <f t="shared" si="52"/>
        <v>0.2346830132258958</v>
      </c>
      <c r="R193" s="53">
        <f>IF((H193+N193-O193)&gt;SetUp!$B$56,T192+H193+N193-O193-SetUp!$B$56,T192)</f>
        <v>0</v>
      </c>
      <c r="S193" s="53">
        <f>R193*SetUp!$B$65</f>
        <v>0</v>
      </c>
      <c r="T193" s="53">
        <f>IF((R193-S193)&lt;SetUp!$B$53,R193-S193,SetUp!$B$53)</f>
        <v>0</v>
      </c>
      <c r="U193" s="53">
        <f t="shared" si="53"/>
        <v>1.9200849668796314</v>
      </c>
      <c r="V193" s="53">
        <f>(L193-P193)/1000*SetUp!$B$13*1000000/SetUp!$B$48</f>
        <v>0.90576425512414938</v>
      </c>
      <c r="W193" s="53">
        <f t="shared" si="64"/>
        <v>0</v>
      </c>
      <c r="X193" s="53">
        <f>MAX((SetUp!$B$56*(1-($H193/SetUp!$B$56)^2)*TANH(($B193-$D193)/SetUp!$B$56))/(1+$H193/SetUp!$B$56*TANH(($B193-$D193)/SetUp!$B$56)),0)</f>
        <v>0</v>
      </c>
      <c r="AK193" s="61">
        <v>162</v>
      </c>
      <c r="AL193" s="62">
        <f t="shared" si="65"/>
        <v>9.3819999999999997</v>
      </c>
      <c r="AM193" s="62">
        <f t="shared" si="66"/>
        <v>3.2458341244231232</v>
      </c>
      <c r="AN193" s="63">
        <f t="shared" si="67"/>
        <v>-0.65403601317169868</v>
      </c>
      <c r="AP193" s="60">
        <v>31238</v>
      </c>
      <c r="AQ193" s="51">
        <v>7</v>
      </c>
      <c r="AR193" s="51">
        <v>192</v>
      </c>
      <c r="AS193" s="62">
        <f t="shared" si="54"/>
        <v>8.1950000000000003</v>
      </c>
      <c r="AT193" s="62">
        <f t="shared" si="55"/>
        <v>0.90576425512414938</v>
      </c>
      <c r="AU193" s="51" t="str">
        <f>IF(OR($AP193&lt;SetUp!$B$97,$AP193&gt;SetUp!$B$98),"Não","Sim")</f>
        <v>Sim</v>
      </c>
      <c r="AV193" s="64">
        <f t="shared" si="56"/>
        <v>2.8626910416599274</v>
      </c>
      <c r="AW193" s="64">
        <f t="shared" si="57"/>
        <v>0.95171647832962802</v>
      </c>
      <c r="AX193" s="64">
        <f t="shared" si="58"/>
        <v>0.91354895790651791</v>
      </c>
      <c r="AY193" s="64">
        <f t="shared" si="59"/>
        <v>-4.2984822214165726E-2</v>
      </c>
      <c r="AZ193" s="64">
        <f t="shared" si="60"/>
        <v>-7.2892357448758514</v>
      </c>
      <c r="BA193" s="64">
        <f t="shared" si="61"/>
        <v>-1.9109745633302992</v>
      </c>
      <c r="BB193" s="64">
        <f t="shared" si="62"/>
        <v>-0.95653378012068369</v>
      </c>
    </row>
    <row r="194" spans="1:54" x14ac:dyDescent="0.3">
      <c r="A194" s="60">
        <v>31239</v>
      </c>
      <c r="B194" s="53">
        <v>0.65800000000000003</v>
      </c>
      <c r="C194" s="53">
        <v>8.1950000000000003</v>
      </c>
      <c r="D194" s="53">
        <v>4.3150000000000004</v>
      </c>
      <c r="E194" s="53">
        <f t="shared" si="47"/>
        <v>0.65800000000000003</v>
      </c>
      <c r="F194" s="53">
        <f t="shared" si="48"/>
        <v>3.6570000000000005</v>
      </c>
      <c r="G194" s="53">
        <f t="shared" si="49"/>
        <v>0</v>
      </c>
      <c r="H194" s="53">
        <f>IF(Q193&gt;SetUp!$B$56,SetUp!$B$56,Q193)</f>
        <v>0.2346830132258958</v>
      </c>
      <c r="I194" s="53">
        <f t="shared" si="63"/>
        <v>1.9218065018865096</v>
      </c>
      <c r="J194" s="53">
        <f>MIN(F194,H194,(1-EXP(-SetUp!$B$52*H194/SetUp!$B$56))*F194)</f>
        <v>4.81678643796132E-2</v>
      </c>
      <c r="K194" s="53">
        <f t="shared" si="50"/>
        <v>0.18651514884628259</v>
      </c>
      <c r="L194" s="53">
        <f>IF(I194&lt;=0,0,MIN(SetUp!$B$50*I194^SetUp!$B$55,I194))</f>
        <v>6.3896082407709776E-2</v>
      </c>
      <c r="M194" s="53">
        <f t="shared" si="51"/>
        <v>1.8579104194787999</v>
      </c>
      <c r="N194" s="53">
        <f>IF(SetUp!$B$62=0,X194,(B194-E194)*(1-(H194/SetUp!$B$66/SetUp!$B$56)))</f>
        <v>0</v>
      </c>
      <c r="O194" s="53">
        <f>K194*SetUp!$B$65</f>
        <v>1.7215350068783149E-3</v>
      </c>
      <c r="P194" s="53">
        <f>MIN(SetUp!$B$54*L194^SetUp!$B$51,L194)</f>
        <v>4.283108788891906E-2</v>
      </c>
      <c r="Q194" s="53">
        <f t="shared" si="52"/>
        <v>0.18479361383940426</v>
      </c>
      <c r="R194" s="53">
        <f>IF((H194+N194-O194)&gt;SetUp!$B$56,T193+H194+N194-O194-SetUp!$B$56,T193)</f>
        <v>0</v>
      </c>
      <c r="S194" s="53">
        <f>R194*SetUp!$B$65</f>
        <v>0</v>
      </c>
      <c r="T194" s="53">
        <f>IF((R194-S194)&lt;SetUp!$B$53,R194-S194,SetUp!$B$53)</f>
        <v>0</v>
      </c>
      <c r="U194" s="53">
        <f t="shared" si="53"/>
        <v>1.8579104194787999</v>
      </c>
      <c r="V194" s="53">
        <f>(L194-P194)/1000*SetUp!$B$13*1000000/SetUp!$B$48</f>
        <v>0.85724629720321732</v>
      </c>
      <c r="W194" s="53">
        <f t="shared" si="64"/>
        <v>0</v>
      </c>
      <c r="X194" s="53">
        <f>MAX((SetUp!$B$56*(1-($H194/SetUp!$B$56)^2)*TANH(($B194-$D194)/SetUp!$B$56))/(1+$H194/SetUp!$B$56*TANH(($B194-$D194)/SetUp!$B$56)),0)</f>
        <v>0</v>
      </c>
      <c r="AK194" s="61">
        <v>163</v>
      </c>
      <c r="AL194" s="62">
        <f t="shared" si="65"/>
        <v>9.1419999999999995</v>
      </c>
      <c r="AM194" s="62">
        <f t="shared" si="66"/>
        <v>3.0695933864515843</v>
      </c>
      <c r="AN194" s="63">
        <f t="shared" si="67"/>
        <v>-0.66423174508295946</v>
      </c>
      <c r="AP194" s="60">
        <v>31239</v>
      </c>
      <c r="AQ194" s="51">
        <v>7</v>
      </c>
      <c r="AR194" s="51">
        <v>193</v>
      </c>
      <c r="AS194" s="62">
        <f t="shared" si="54"/>
        <v>8.1950000000000003</v>
      </c>
      <c r="AT194" s="62">
        <f t="shared" si="55"/>
        <v>0.85724629720321732</v>
      </c>
      <c r="AU194" s="51" t="str">
        <f>IF(OR($AP194&lt;SetUp!$B$97,$AP194&gt;SetUp!$B$98),"Não","Sim")</f>
        <v>Sim</v>
      </c>
      <c r="AV194" s="64">
        <f t="shared" si="56"/>
        <v>2.8626910416599274</v>
      </c>
      <c r="AW194" s="64">
        <f t="shared" si="57"/>
        <v>0.92587596210465328</v>
      </c>
      <c r="AX194" s="64">
        <f t="shared" si="58"/>
        <v>0.91354895790651791</v>
      </c>
      <c r="AY194" s="64">
        <f t="shared" si="59"/>
        <v>-6.6894382104162403E-2</v>
      </c>
      <c r="AZ194" s="64">
        <f t="shared" si="60"/>
        <v>-7.3377537027967827</v>
      </c>
      <c r="BA194" s="64">
        <f t="shared" si="61"/>
        <v>-1.9368150795552741</v>
      </c>
      <c r="BB194" s="64">
        <f t="shared" si="62"/>
        <v>-0.98044334001068034</v>
      </c>
    </row>
    <row r="195" spans="1:54" x14ac:dyDescent="0.3">
      <c r="A195" s="60">
        <v>31240</v>
      </c>
      <c r="B195" s="53">
        <v>0.313</v>
      </c>
      <c r="C195" s="53">
        <v>8.1950000000000003</v>
      </c>
      <c r="D195" s="53">
        <v>4.3150000000000004</v>
      </c>
      <c r="E195" s="53">
        <f t="shared" ref="E195:E258" si="68">IF(B195&gt;=D195,D195,B195)</f>
        <v>0.313</v>
      </c>
      <c r="F195" s="53">
        <f t="shared" ref="F195:F258" si="69">D195-E195</f>
        <v>4.0020000000000007</v>
      </c>
      <c r="G195" s="53">
        <f t="shared" ref="G195:G258" si="70">MAX(B195-D195-N195,0)</f>
        <v>0</v>
      </c>
      <c r="H195" s="53">
        <f>IF(Q194&gt;SetUp!$B$56,SetUp!$B$56,Q194)</f>
        <v>0.18479361383940426</v>
      </c>
      <c r="I195" s="53">
        <f t="shared" si="63"/>
        <v>1.8592324215995142</v>
      </c>
      <c r="J195" s="53">
        <f>MIN(F195,H195,(1-EXP(-SetUp!$B$52*H195/SetUp!$B$56))*F195)</f>
        <v>4.1564796920219096E-2</v>
      </c>
      <c r="K195" s="53">
        <f t="shared" ref="K195:K258" si="71">MAX(H195-J195,0)</f>
        <v>0.14322881691918515</v>
      </c>
      <c r="L195" s="53">
        <f>IF(I195&lt;=0,0,MIN(SetUp!$B$50*I195^SetUp!$B$55,I195))</f>
        <v>6.0466422512746539E-2</v>
      </c>
      <c r="M195" s="53">
        <f t="shared" ref="M195:M258" si="72">MAX(I195-L195,0)</f>
        <v>1.7987659990867677</v>
      </c>
      <c r="N195" s="53">
        <f>IF(SetUp!$B$62=0,X195,(B195-E195)*(1-(H195/SetUp!$B$66/SetUp!$B$56)))</f>
        <v>0</v>
      </c>
      <c r="O195" s="53">
        <f>K195*SetUp!$B$65</f>
        <v>1.3220021207143719E-3</v>
      </c>
      <c r="P195" s="53">
        <f>MIN(SetUp!$B$54*L195^SetUp!$B$51,L195)</f>
        <v>4.0510379072563385E-2</v>
      </c>
      <c r="Q195" s="53">
        <f t="shared" ref="Q195:Q258" si="73">IF((K195+N195-O195)&lt;0,0,K195+N195-O195)</f>
        <v>0.14190681479847078</v>
      </c>
      <c r="R195" s="53">
        <f>IF((H195+N195-O195)&gt;SetUp!$B$56,T194+H195+N195-O195-SetUp!$B$56,T194)</f>
        <v>0</v>
      </c>
      <c r="S195" s="53">
        <f>R195*SetUp!$B$65</f>
        <v>0</v>
      </c>
      <c r="T195" s="53">
        <f>IF((R195-S195)&lt;SetUp!$B$53,R195-S195,SetUp!$B$53)</f>
        <v>0</v>
      </c>
      <c r="U195" s="53">
        <f t="shared" ref="U195:U258" si="74">M195+R195-T195</f>
        <v>1.7987659990867677</v>
      </c>
      <c r="V195" s="53">
        <f>(L195-P195)/1000*SetUp!$B$13*1000000/SetUp!$B$48</f>
        <v>0.81211719901770218</v>
      </c>
      <c r="W195" s="53">
        <f t="shared" si="64"/>
        <v>7.6327832942979512E-17</v>
      </c>
      <c r="X195" s="53">
        <f>MAX((SetUp!$B$56*(1-($H195/SetUp!$B$56)^2)*TANH(($B195-$D195)/SetUp!$B$56))/(1+$H195/SetUp!$B$56*TANH(($B195-$D195)/SetUp!$B$56)),0)</f>
        <v>0</v>
      </c>
      <c r="AK195" s="61">
        <v>164</v>
      </c>
      <c r="AL195" s="62">
        <f t="shared" si="65"/>
        <v>8.9845000000000006</v>
      </c>
      <c r="AM195" s="62">
        <f t="shared" si="66"/>
        <v>2.9123103751060495</v>
      </c>
      <c r="AN195" s="63">
        <f t="shared" si="67"/>
        <v>-0.67585170292102525</v>
      </c>
      <c r="AP195" s="60">
        <v>31240</v>
      </c>
      <c r="AQ195" s="51">
        <v>7</v>
      </c>
      <c r="AR195" s="51">
        <v>194</v>
      </c>
      <c r="AS195" s="62">
        <f t="shared" ref="AS195:AS258" si="75">VLOOKUP($AP195,$A:$C,3,FALSE)</f>
        <v>8.1950000000000003</v>
      </c>
      <c r="AT195" s="62">
        <f t="shared" ref="AT195:AT258" si="76">VLOOKUP($AP195,$A:$V,22,FALSE)</f>
        <v>0.81211719901770218</v>
      </c>
      <c r="AU195" s="51" t="str">
        <f>IF(OR($AP195&lt;SetUp!$B$97,$AP195&gt;SetUp!$B$98),"Não","Sim")</f>
        <v>Sim</v>
      </c>
      <c r="AV195" s="64">
        <f t="shared" ref="AV195:AV258" si="77">IFERROR(SQRT(AS195),0)</f>
        <v>2.8626910416599274</v>
      </c>
      <c r="AW195" s="64">
        <f t="shared" ref="AW195:AW258" si="78">IFERROR(SQRT(AT195),0)</f>
        <v>0.90117545406968458</v>
      </c>
      <c r="AX195" s="64">
        <f t="shared" ref="AX195:AX258" si="79">IFERROR(LOG(AS195),0)</f>
        <v>0.91354895790651791</v>
      </c>
      <c r="AY195" s="64">
        <f t="shared" ref="AY195:AY258" si="80">IFERROR(LOG(AT195),0)</f>
        <v>-9.0381291924080898E-2</v>
      </c>
      <c r="AZ195" s="64">
        <f t="shared" ref="AZ195:AZ258" si="81">AT195-AS195</f>
        <v>-7.3828828009822978</v>
      </c>
      <c r="BA195" s="64">
        <f t="shared" ref="BA195:BA258" si="82">AW195-AV195</f>
        <v>-1.9615155875902428</v>
      </c>
      <c r="BB195" s="64">
        <f t="shared" ref="BB195:BB258" si="83">AY195-AX195</f>
        <v>-1.0039302498305989</v>
      </c>
    </row>
    <row r="196" spans="1:54" x14ac:dyDescent="0.3">
      <c r="A196" s="60">
        <v>31241</v>
      </c>
      <c r="B196" s="53">
        <v>1.956</v>
      </c>
      <c r="C196" s="53">
        <v>8.1950000000000003</v>
      </c>
      <c r="D196" s="53">
        <v>4.3150000000000004</v>
      </c>
      <c r="E196" s="53">
        <f t="shared" si="68"/>
        <v>1.956</v>
      </c>
      <c r="F196" s="53">
        <f t="shared" si="69"/>
        <v>2.3590000000000004</v>
      </c>
      <c r="G196" s="53">
        <f t="shared" si="70"/>
        <v>0</v>
      </c>
      <c r="H196" s="53">
        <f>IF(Q195&gt;SetUp!$B$56,SetUp!$B$56,Q195)</f>
        <v>0.14190681479847078</v>
      </c>
      <c r="I196" s="53">
        <f t="shared" ref="I196:I259" si="84">U195+G196+O196</f>
        <v>1.7999019310319271</v>
      </c>
      <c r="J196" s="53">
        <f>MIN(F196,H196,(1-EXP(-SetUp!$B$52*H196/SetUp!$B$56))*F196)</f>
        <v>1.8837278028012487E-2</v>
      </c>
      <c r="K196" s="53">
        <f t="shared" si="71"/>
        <v>0.12306953677045829</v>
      </c>
      <c r="L196" s="53">
        <f>IF(I196&lt;=0,0,MIN(SetUp!$B$50*I196^SetUp!$B$55,I196))</f>
        <v>5.7284818193550822E-2</v>
      </c>
      <c r="M196" s="53">
        <f t="shared" si="72"/>
        <v>1.7426171128383763</v>
      </c>
      <c r="N196" s="53">
        <f>IF(SetUp!$B$62=0,X196,(B196-E196)*(1-(H196/SetUp!$B$66/SetUp!$B$56)))</f>
        <v>0</v>
      </c>
      <c r="O196" s="53">
        <f>K196*SetUp!$B$65</f>
        <v>1.1359319451593418E-3</v>
      </c>
      <c r="P196" s="53">
        <f>MIN(SetUp!$B$54*L196^SetUp!$B$51,L196)</f>
        <v>3.835866164170313E-2</v>
      </c>
      <c r="Q196" s="53">
        <f t="shared" si="73"/>
        <v>0.12193360482529894</v>
      </c>
      <c r="R196" s="53">
        <f>IF((H196+N196-O196)&gt;SetUp!$B$56,T195+H196+N196-O196-SetUp!$B$56,T195)</f>
        <v>0</v>
      </c>
      <c r="S196" s="53">
        <f>R196*SetUp!$B$65</f>
        <v>0</v>
      </c>
      <c r="T196" s="53">
        <f>IF((R196-S196)&lt;SetUp!$B$53,R196-S196,SetUp!$B$53)</f>
        <v>0</v>
      </c>
      <c r="U196" s="53">
        <f t="shared" si="74"/>
        <v>1.7426171128383763</v>
      </c>
      <c r="V196" s="53">
        <f>(L196-P196)/1000*SetUp!$B$13*1000000/SetUp!$B$48</f>
        <v>0.77020564187126339</v>
      </c>
      <c r="W196" s="53">
        <f t="shared" ref="W196:W259" si="85">Q196+U196+T196-H196-U195-T195-B196+E196+J196+L196</f>
        <v>-9.7144514654701197E-17</v>
      </c>
      <c r="X196" s="53">
        <f>MAX((SetUp!$B$56*(1-($H196/SetUp!$B$56)^2)*TANH(($B196-$D196)/SetUp!$B$56))/(1+$H196/SetUp!$B$56*TANH(($B196-$D196)/SetUp!$B$56)),0)</f>
        <v>0</v>
      </c>
      <c r="AK196" s="61">
        <v>165</v>
      </c>
      <c r="AL196" s="62">
        <f t="shared" si="65"/>
        <v>9.1419999999999995</v>
      </c>
      <c r="AM196" s="62">
        <f t="shared" si="66"/>
        <v>2.7640454090818887</v>
      </c>
      <c r="AN196" s="63">
        <f t="shared" si="67"/>
        <v>-0.69765418846183669</v>
      </c>
      <c r="AP196" s="60">
        <v>31241</v>
      </c>
      <c r="AQ196" s="51">
        <v>7</v>
      </c>
      <c r="AR196" s="51">
        <v>195</v>
      </c>
      <c r="AS196" s="62">
        <f t="shared" si="75"/>
        <v>8.1950000000000003</v>
      </c>
      <c r="AT196" s="62">
        <f t="shared" si="76"/>
        <v>0.77020564187126339</v>
      </c>
      <c r="AU196" s="51" t="str">
        <f>IF(OR($AP196&lt;SetUp!$B$97,$AP196&gt;SetUp!$B$98),"Não","Sim")</f>
        <v>Sim</v>
      </c>
      <c r="AV196" s="64">
        <f t="shared" si="77"/>
        <v>2.8626910416599274</v>
      </c>
      <c r="AW196" s="64">
        <f t="shared" si="78"/>
        <v>0.87761360624779705</v>
      </c>
      <c r="AX196" s="64">
        <f t="shared" si="79"/>
        <v>0.91354895790651791</v>
      </c>
      <c r="AY196" s="64">
        <f t="shared" si="80"/>
        <v>-0.11339330442974692</v>
      </c>
      <c r="AZ196" s="64">
        <f t="shared" si="81"/>
        <v>-7.4247943581287368</v>
      </c>
      <c r="BA196" s="64">
        <f t="shared" si="82"/>
        <v>-1.9850774354121303</v>
      </c>
      <c r="BB196" s="64">
        <f t="shared" si="83"/>
        <v>-1.0269422623362647</v>
      </c>
    </row>
    <row r="197" spans="1:54" x14ac:dyDescent="0.3">
      <c r="A197" s="60">
        <v>31242</v>
      </c>
      <c r="B197" s="53">
        <v>1.431</v>
      </c>
      <c r="C197" s="53">
        <v>8.1950000000000003</v>
      </c>
      <c r="D197" s="53">
        <v>4.3150000000000004</v>
      </c>
      <c r="E197" s="53">
        <f t="shared" si="68"/>
        <v>1.431</v>
      </c>
      <c r="F197" s="53">
        <f t="shared" si="69"/>
        <v>2.8840000000000003</v>
      </c>
      <c r="G197" s="53">
        <f t="shared" si="70"/>
        <v>0</v>
      </c>
      <c r="H197" s="53">
        <f>IF(Q196&gt;SetUp!$B$56,SetUp!$B$56,Q196)</f>
        <v>0.12193360482529894</v>
      </c>
      <c r="I197" s="53">
        <f t="shared" si="84"/>
        <v>1.7435598123536797</v>
      </c>
      <c r="J197" s="53">
        <f>MIN(F197,H197,(1-EXP(-SetUp!$B$52*H197/SetUp!$B$56))*F197)</f>
        <v>1.9799323668298455E-2</v>
      </c>
      <c r="K197" s="53">
        <f t="shared" si="71"/>
        <v>0.10213428115700049</v>
      </c>
      <c r="L197" s="53">
        <f>IF(I197&lt;=0,0,MIN(SetUp!$B$50*I197^SetUp!$B$55,I197))</f>
        <v>5.4327478859670826E-2</v>
      </c>
      <c r="M197" s="53">
        <f t="shared" si="72"/>
        <v>1.6892323334940089</v>
      </c>
      <c r="N197" s="53">
        <f>IF(SetUp!$B$62=0,X197,(B197-E197)*(1-(H197/SetUp!$B$66/SetUp!$B$56)))</f>
        <v>0</v>
      </c>
      <c r="O197" s="53">
        <f>K197*SetUp!$B$65</f>
        <v>9.426995153033811E-4</v>
      </c>
      <c r="P197" s="53">
        <f>MIN(SetUp!$B$54*L197^SetUp!$B$51,L197)</f>
        <v>3.6359654828705658E-2</v>
      </c>
      <c r="Q197" s="53">
        <f t="shared" si="73"/>
        <v>0.10119158164169711</v>
      </c>
      <c r="R197" s="53">
        <f>IF((H197+N197-O197)&gt;SetUp!$B$56,T196+H197+N197-O197-SetUp!$B$56,T196)</f>
        <v>0</v>
      </c>
      <c r="S197" s="53">
        <f>R197*SetUp!$B$65</f>
        <v>0</v>
      </c>
      <c r="T197" s="53">
        <f>IF((R197-S197)&lt;SetUp!$B$53,R197-S197,SetUp!$B$53)</f>
        <v>0</v>
      </c>
      <c r="U197" s="53">
        <f t="shared" si="74"/>
        <v>1.6892323334940089</v>
      </c>
      <c r="V197" s="53">
        <f>(L197-P197)/1000*SetUp!$B$13*1000000/SetUp!$B$48</f>
        <v>0.73120601126214368</v>
      </c>
      <c r="W197" s="53">
        <f t="shared" si="85"/>
        <v>0</v>
      </c>
      <c r="X197" s="53">
        <f>MAX((SetUp!$B$56*(1-($H197/SetUp!$B$56)^2)*TANH(($B197-$D197)/SetUp!$B$56))/(1+$H197/SetUp!$B$56*TANH(($B197-$D197)/SetUp!$B$56)),0)</f>
        <v>0</v>
      </c>
      <c r="AK197" s="61">
        <v>166</v>
      </c>
      <c r="AL197" s="62">
        <f t="shared" si="65"/>
        <v>8.9845000000000006</v>
      </c>
      <c r="AM197" s="62">
        <f t="shared" si="66"/>
        <v>2.6262740464855332</v>
      </c>
      <c r="AN197" s="63">
        <f t="shared" si="67"/>
        <v>-0.70768834698808691</v>
      </c>
      <c r="AP197" s="60">
        <v>31242</v>
      </c>
      <c r="AQ197" s="51">
        <v>7</v>
      </c>
      <c r="AR197" s="51">
        <v>196</v>
      </c>
      <c r="AS197" s="62">
        <f t="shared" si="75"/>
        <v>8.1950000000000003</v>
      </c>
      <c r="AT197" s="62">
        <f t="shared" si="76"/>
        <v>0.73120601126214368</v>
      </c>
      <c r="AU197" s="51" t="str">
        <f>IF(OR($AP197&lt;SetUp!$B$97,$AP197&gt;SetUp!$B$98),"Não","Sim")</f>
        <v>Sim</v>
      </c>
      <c r="AV197" s="64">
        <f t="shared" si="77"/>
        <v>2.8626910416599274</v>
      </c>
      <c r="AW197" s="64">
        <f t="shared" si="78"/>
        <v>0.85510584798733758</v>
      </c>
      <c r="AX197" s="64">
        <f t="shared" si="79"/>
        <v>0.91354895790651791</v>
      </c>
      <c r="AY197" s="64">
        <f t="shared" si="80"/>
        <v>-0.13596024691420433</v>
      </c>
      <c r="AZ197" s="64">
        <f t="shared" si="81"/>
        <v>-7.4637939887378568</v>
      </c>
      <c r="BA197" s="64">
        <f t="shared" si="82"/>
        <v>-2.0075851936725897</v>
      </c>
      <c r="BB197" s="64">
        <f t="shared" si="83"/>
        <v>-1.0495092048207222</v>
      </c>
    </row>
    <row r="198" spans="1:54" x14ac:dyDescent="0.3">
      <c r="A198" s="60">
        <v>31243</v>
      </c>
      <c r="B198" s="53">
        <v>1.333</v>
      </c>
      <c r="C198" s="53">
        <v>8.0410000000000004</v>
      </c>
      <c r="D198" s="53">
        <v>4.3150000000000004</v>
      </c>
      <c r="E198" s="53">
        <f t="shared" si="68"/>
        <v>1.333</v>
      </c>
      <c r="F198" s="53">
        <f t="shared" si="69"/>
        <v>2.9820000000000002</v>
      </c>
      <c r="G198" s="53">
        <f t="shared" si="70"/>
        <v>0</v>
      </c>
      <c r="H198" s="53">
        <f>IF(Q197&gt;SetUp!$B$56,SetUp!$B$56,Q197)</f>
        <v>0.10119158164169711</v>
      </c>
      <c r="I198" s="53">
        <f t="shared" si="84"/>
        <v>1.6900094258538423</v>
      </c>
      <c r="J198" s="53">
        <f>MIN(F198,H198,(1-EXP(-SetUp!$B$52*H198/SetUp!$B$56))*F198)</f>
        <v>1.6999568942257116E-2</v>
      </c>
      <c r="K198" s="53">
        <f t="shared" si="71"/>
        <v>8.4192012699440003E-2</v>
      </c>
      <c r="L198" s="53">
        <f>IF(I198&lt;=0,0,MIN(SetUp!$B$50*I198^SetUp!$B$55,I198))</f>
        <v>5.1575092120673863E-2</v>
      </c>
      <c r="M198" s="53">
        <f t="shared" si="72"/>
        <v>1.6384343337331684</v>
      </c>
      <c r="N198" s="53">
        <f>IF(SetUp!$B$62=0,X198,(B198-E198)*(1-(H198/SetUp!$B$66/SetUp!$B$56)))</f>
        <v>0</v>
      </c>
      <c r="O198" s="53">
        <f>K198*SetUp!$B$65</f>
        <v>7.7709235983336802E-4</v>
      </c>
      <c r="P198" s="53">
        <f>MIN(SetUp!$B$54*L198^SetUp!$B$51,L198)</f>
        <v>3.4500134342661637E-2</v>
      </c>
      <c r="Q198" s="53">
        <f t="shared" si="73"/>
        <v>8.3414920339606638E-2</v>
      </c>
      <c r="R198" s="53">
        <f>IF((H198+N198-O198)&gt;SetUp!$B$56,T197+H198+N198-O198-SetUp!$B$56,T197)</f>
        <v>0</v>
      </c>
      <c r="S198" s="53">
        <f>R198*SetUp!$B$65</f>
        <v>0</v>
      </c>
      <c r="T198" s="53">
        <f>IF((R198-S198)&lt;SetUp!$B$53,R198-S198,SetUp!$B$53)</f>
        <v>0</v>
      </c>
      <c r="U198" s="53">
        <f t="shared" si="74"/>
        <v>1.6384343337331684</v>
      </c>
      <c r="V198" s="53">
        <f>(L198-P198)/1000*SetUp!$B$13*1000000/SetUp!$B$48</f>
        <v>0.69487055014636445</v>
      </c>
      <c r="W198" s="53">
        <f t="shared" si="85"/>
        <v>0</v>
      </c>
      <c r="X198" s="53">
        <f>MAX((SetUp!$B$56*(1-($H198/SetUp!$B$56)^2)*TANH(($B198-$D198)/SetUp!$B$56))/(1+$H198/SetUp!$B$56*TANH(($B198-$D198)/SetUp!$B$56)),0)</f>
        <v>0</v>
      </c>
      <c r="AK198" s="61">
        <v>167</v>
      </c>
      <c r="AL198" s="62">
        <f t="shared" si="65"/>
        <v>8.9845000000000006</v>
      </c>
      <c r="AM198" s="62">
        <f t="shared" si="66"/>
        <v>2.4876597918822956</v>
      </c>
      <c r="AN198" s="63">
        <f t="shared" si="67"/>
        <v>-0.72311650154351437</v>
      </c>
      <c r="AP198" s="60">
        <v>31243</v>
      </c>
      <c r="AQ198" s="51">
        <v>7</v>
      </c>
      <c r="AR198" s="51">
        <v>197</v>
      </c>
      <c r="AS198" s="62">
        <f t="shared" si="75"/>
        <v>8.0410000000000004</v>
      </c>
      <c r="AT198" s="62">
        <f t="shared" si="76"/>
        <v>0.69487055014636445</v>
      </c>
      <c r="AU198" s="51" t="str">
        <f>IF(OR($AP198&lt;SetUp!$B$97,$AP198&gt;SetUp!$B$98),"Não","Sim")</f>
        <v>Sim</v>
      </c>
      <c r="AV198" s="64">
        <f t="shared" si="77"/>
        <v>2.8356657066727737</v>
      </c>
      <c r="AW198" s="64">
        <f t="shared" si="78"/>
        <v>0.8335889575482418</v>
      </c>
      <c r="AX198" s="64">
        <f t="shared" si="79"/>
        <v>0.90531006211608556</v>
      </c>
      <c r="AY198" s="64">
        <f t="shared" si="80"/>
        <v>-0.15809609410548586</v>
      </c>
      <c r="AZ198" s="64">
        <f t="shared" si="81"/>
        <v>-7.3461294498536356</v>
      </c>
      <c r="BA198" s="64">
        <f t="shared" si="82"/>
        <v>-2.0020767491245319</v>
      </c>
      <c r="BB198" s="64">
        <f t="shared" si="83"/>
        <v>-1.0634061562215713</v>
      </c>
    </row>
    <row r="199" spans="1:54" x14ac:dyDescent="0.3">
      <c r="A199" s="60">
        <v>31244</v>
      </c>
      <c r="B199" s="53">
        <v>4.9269999999999996</v>
      </c>
      <c r="C199" s="53">
        <v>8.0410000000000004</v>
      </c>
      <c r="D199" s="53">
        <v>4.3150000000000004</v>
      </c>
      <c r="E199" s="53">
        <f t="shared" si="68"/>
        <v>4.3150000000000004</v>
      </c>
      <c r="F199" s="53">
        <f t="shared" si="69"/>
        <v>0</v>
      </c>
      <c r="G199" s="53">
        <f t="shared" si="70"/>
        <v>3.5719994468941252E-6</v>
      </c>
      <c r="H199" s="53">
        <f>IF(Q198&gt;SetUp!$B$56,SetUp!$B$56,Q198)</f>
        <v>8.3414920339606638E-2</v>
      </c>
      <c r="I199" s="53">
        <f t="shared" si="84"/>
        <v>1.6392078255292049</v>
      </c>
      <c r="J199" s="53">
        <f>MIN(F199,H199,(1-EXP(-SetUp!$B$52*H199/SetUp!$B$56))*F199)</f>
        <v>0</v>
      </c>
      <c r="K199" s="53">
        <f t="shared" si="71"/>
        <v>8.3414920339606638E-2</v>
      </c>
      <c r="L199" s="53">
        <f>IF(I199&lt;=0,0,MIN(SetUp!$B$50*I199^SetUp!$B$55,I199))</f>
        <v>4.9017162296336438E-2</v>
      </c>
      <c r="M199" s="53">
        <f t="shared" si="72"/>
        <v>1.5901906632328684</v>
      </c>
      <c r="N199" s="53">
        <f>IF(SetUp!$B$62=0,X199,(B199-E199)*(1-(H199/SetUp!$B$66/SetUp!$B$56)))</f>
        <v>0.61199642800055232</v>
      </c>
      <c r="O199" s="53">
        <f>K199*SetUp!$B$65</f>
        <v>7.6991979658954605E-4</v>
      </c>
      <c r="P199" s="53">
        <f>MIN(SetUp!$B$54*L199^SetUp!$B$51,L199)</f>
        <v>3.2772853172395276E-2</v>
      </c>
      <c r="Q199" s="53">
        <f t="shared" si="73"/>
        <v>0.69464142854356936</v>
      </c>
      <c r="R199" s="53">
        <f>IF((H199+N199-O199)&gt;SetUp!$B$56,T198+H199+N199-O199-SetUp!$B$56,T198)</f>
        <v>0</v>
      </c>
      <c r="S199" s="53">
        <f>R199*SetUp!$B$65</f>
        <v>0</v>
      </c>
      <c r="T199" s="53">
        <f>IF((R199-S199)&lt;SetUp!$B$53,R199-S199,SetUp!$B$53)</f>
        <v>0</v>
      </c>
      <c r="U199" s="53">
        <f t="shared" si="74"/>
        <v>1.5901906632328684</v>
      </c>
      <c r="V199" s="53">
        <f>(L199-P199)/1000*SetUp!$B$13*1000000/SetUp!$B$48</f>
        <v>0.66106705295845569</v>
      </c>
      <c r="W199" s="53">
        <f t="shared" si="85"/>
        <v>0</v>
      </c>
      <c r="X199" s="53">
        <f>MAX((SetUp!$B$56*(1-($H199/SetUp!$B$56)^2)*TANH(($B199-$D199)/SetUp!$B$56))/(1+$H199/SetUp!$B$56*TANH(($B199-$D199)/SetUp!$B$56)),0)</f>
        <v>0.61199642800055232</v>
      </c>
      <c r="AK199" s="61">
        <v>168</v>
      </c>
      <c r="AL199" s="62">
        <f t="shared" si="65"/>
        <v>8.8290000000000006</v>
      </c>
      <c r="AM199" s="62">
        <f t="shared" si="66"/>
        <v>2.35092256285628</v>
      </c>
      <c r="AN199" s="63">
        <f t="shared" si="67"/>
        <v>-0.73372719867977354</v>
      </c>
      <c r="AP199" s="60">
        <v>31244</v>
      </c>
      <c r="AQ199" s="51">
        <v>7</v>
      </c>
      <c r="AR199" s="51">
        <v>198</v>
      </c>
      <c r="AS199" s="62">
        <f t="shared" si="75"/>
        <v>8.0410000000000004</v>
      </c>
      <c r="AT199" s="62">
        <f t="shared" si="76"/>
        <v>0.66106705295845569</v>
      </c>
      <c r="AU199" s="51" t="str">
        <f>IF(OR($AP199&lt;SetUp!$B$97,$AP199&gt;SetUp!$B$98),"Não","Sim")</f>
        <v>Sim</v>
      </c>
      <c r="AV199" s="64">
        <f t="shared" si="77"/>
        <v>2.8356657066727737</v>
      </c>
      <c r="AW199" s="64">
        <f t="shared" si="78"/>
        <v>0.81306030093619486</v>
      </c>
      <c r="AX199" s="64">
        <f t="shared" si="79"/>
        <v>0.90531006211608556</v>
      </c>
      <c r="AY199" s="64">
        <f t="shared" si="80"/>
        <v>-0.17975448718164505</v>
      </c>
      <c r="AZ199" s="64">
        <f t="shared" si="81"/>
        <v>-7.3799329470415449</v>
      </c>
      <c r="BA199" s="64">
        <f t="shared" si="82"/>
        <v>-2.022605405736579</v>
      </c>
      <c r="BB199" s="64">
        <f t="shared" si="83"/>
        <v>-1.0850645492977307</v>
      </c>
    </row>
    <row r="200" spans="1:54" x14ac:dyDescent="0.3">
      <c r="A200" s="60">
        <v>31245</v>
      </c>
      <c r="B200" s="53">
        <v>1.6459999999999999</v>
      </c>
      <c r="C200" s="53">
        <v>8.1950000000000003</v>
      </c>
      <c r="D200" s="53">
        <v>4.3150000000000004</v>
      </c>
      <c r="E200" s="53">
        <f t="shared" si="68"/>
        <v>1.6459999999999999</v>
      </c>
      <c r="F200" s="53">
        <f t="shared" si="69"/>
        <v>2.6690000000000005</v>
      </c>
      <c r="G200" s="53">
        <f t="shared" si="70"/>
        <v>0</v>
      </c>
      <c r="H200" s="53">
        <f>IF(Q199&gt;SetUp!$B$56,SetUp!$B$56,Q199)</f>
        <v>0.69464142854356936</v>
      </c>
      <c r="I200" s="53">
        <f t="shared" si="84"/>
        <v>1.5956541273189608</v>
      </c>
      <c r="J200" s="53">
        <f>MIN(F200,H200,(1-EXP(-SetUp!$B$52*H200/SetUp!$B$56))*F200)</f>
        <v>0.10271688843116193</v>
      </c>
      <c r="K200" s="53">
        <f t="shared" si="71"/>
        <v>0.59192454011240747</v>
      </c>
      <c r="L200" s="53">
        <f>IF(I200&lt;=0,0,MIN(SetUp!$B$50*I200^SetUp!$B$55,I200))</f>
        <v>4.6865803517658691E-2</v>
      </c>
      <c r="M200" s="53">
        <f t="shared" si="72"/>
        <v>1.548788323801302</v>
      </c>
      <c r="N200" s="53">
        <f>IF(SetUp!$B$62=0,X200,(B200-E200)*(1-(H200/SetUp!$B$66/SetUp!$B$56)))</f>
        <v>0</v>
      </c>
      <c r="O200" s="53">
        <f>K200*SetUp!$B$65</f>
        <v>5.4634640860924729E-3</v>
      </c>
      <c r="P200" s="53">
        <f>MIN(SetUp!$B$54*L200^SetUp!$B$51,L200)</f>
        <v>3.1320791712929258E-2</v>
      </c>
      <c r="Q200" s="53">
        <f t="shared" si="73"/>
        <v>0.58646107602631503</v>
      </c>
      <c r="R200" s="53">
        <f>IF((H200+N200-O200)&gt;SetUp!$B$56,T199+H200+N200-O200-SetUp!$B$56,T199)</f>
        <v>0</v>
      </c>
      <c r="S200" s="53">
        <f>R200*SetUp!$B$65</f>
        <v>0</v>
      </c>
      <c r="T200" s="53">
        <f>IF((R200-S200)&lt;SetUp!$B$53,R200-S200,SetUp!$B$53)</f>
        <v>0</v>
      </c>
      <c r="U200" s="53">
        <f t="shared" si="74"/>
        <v>1.548788323801302</v>
      </c>
      <c r="V200" s="53">
        <f>(L200-P200)/1000*SetUp!$B$13*1000000/SetUp!$B$48</f>
        <v>0.63260893790869188</v>
      </c>
      <c r="W200" s="53">
        <f t="shared" si="85"/>
        <v>5.5511151231257827E-17</v>
      </c>
      <c r="X200" s="53">
        <f>MAX((SetUp!$B$56*(1-($H200/SetUp!$B$56)^2)*TANH(($B200-$D200)/SetUp!$B$56))/(1+$H200/SetUp!$B$56*TANH(($B200-$D200)/SetUp!$B$56)),0)</f>
        <v>0</v>
      </c>
      <c r="AK200" s="61">
        <v>169</v>
      </c>
      <c r="AL200" s="62">
        <f t="shared" si="65"/>
        <v>9.3889999999999993</v>
      </c>
      <c r="AM200" s="62">
        <f t="shared" si="66"/>
        <v>2.2177231841573142</v>
      </c>
      <c r="AN200" s="63">
        <f t="shared" si="67"/>
        <v>-0.76379559227209348</v>
      </c>
      <c r="AP200" s="60">
        <v>31245</v>
      </c>
      <c r="AQ200" s="51">
        <v>7</v>
      </c>
      <c r="AR200" s="51">
        <v>199</v>
      </c>
      <c r="AS200" s="62">
        <f t="shared" si="75"/>
        <v>8.1950000000000003</v>
      </c>
      <c r="AT200" s="62">
        <f t="shared" si="76"/>
        <v>0.63260893790869188</v>
      </c>
      <c r="AU200" s="51" t="str">
        <f>IF(OR($AP200&lt;SetUp!$B$97,$AP200&gt;SetUp!$B$98),"Não","Sim")</f>
        <v>Sim</v>
      </c>
      <c r="AV200" s="64">
        <f t="shared" si="77"/>
        <v>2.8626910416599274</v>
      </c>
      <c r="AW200" s="64">
        <f t="shared" si="78"/>
        <v>0.79536717175697658</v>
      </c>
      <c r="AX200" s="64">
        <f t="shared" si="79"/>
        <v>0.91354895790651791</v>
      </c>
      <c r="AY200" s="64">
        <f t="shared" si="80"/>
        <v>-0.19886467638330096</v>
      </c>
      <c r="AZ200" s="64">
        <f t="shared" si="81"/>
        <v>-7.562391062091308</v>
      </c>
      <c r="BA200" s="64">
        <f t="shared" si="82"/>
        <v>-2.0673238699029506</v>
      </c>
      <c r="BB200" s="64">
        <f t="shared" si="83"/>
        <v>-1.112413634289819</v>
      </c>
    </row>
    <row r="201" spans="1:54" x14ac:dyDescent="0.3">
      <c r="A201" s="60">
        <v>31246</v>
      </c>
      <c r="B201" s="53">
        <v>2.33</v>
      </c>
      <c r="C201" s="53">
        <v>8.1950000000000003</v>
      </c>
      <c r="D201" s="53">
        <v>4.3150000000000004</v>
      </c>
      <c r="E201" s="53">
        <f t="shared" si="68"/>
        <v>2.33</v>
      </c>
      <c r="F201" s="53">
        <f t="shared" si="69"/>
        <v>1.9850000000000003</v>
      </c>
      <c r="G201" s="53">
        <f t="shared" si="70"/>
        <v>0</v>
      </c>
      <c r="H201" s="53">
        <f>IF(Q200&gt;SetUp!$B$56,SetUp!$B$56,Q200)</f>
        <v>0.58646107602631503</v>
      </c>
      <c r="I201" s="53">
        <f t="shared" si="84"/>
        <v>1.5536042516473809</v>
      </c>
      <c r="J201" s="53">
        <f>MIN(F201,H201,(1-EXP(-SetUp!$B$52*H201/SetUp!$B$56))*F201)</f>
        <v>6.4692134090505712E-2</v>
      </c>
      <c r="K201" s="53">
        <f t="shared" si="71"/>
        <v>0.52176894193580936</v>
      </c>
      <c r="L201" s="53">
        <f>IF(I201&lt;=0,0,MIN(SetUp!$B$50*I201^SetUp!$B$55,I201))</f>
        <v>4.4825533735517162E-2</v>
      </c>
      <c r="M201" s="53">
        <f t="shared" si="72"/>
        <v>1.5087787179118637</v>
      </c>
      <c r="N201" s="53">
        <f>IF(SetUp!$B$62=0,X201,(B201-E201)*(1-(H201/SetUp!$B$66/SetUp!$B$56)))</f>
        <v>0</v>
      </c>
      <c r="O201" s="53">
        <f>K201*SetUp!$B$65</f>
        <v>4.8159278460788548E-3</v>
      </c>
      <c r="P201" s="53">
        <f>MIN(SetUp!$B$54*L201^SetUp!$B$51,L201)</f>
        <v>2.9944307917470485E-2</v>
      </c>
      <c r="Q201" s="53">
        <f t="shared" si="73"/>
        <v>0.51695301408973049</v>
      </c>
      <c r="R201" s="53">
        <f>IF((H201+N201-O201)&gt;SetUp!$B$56,T200+H201+N201-O201-SetUp!$B$56,T200)</f>
        <v>0</v>
      </c>
      <c r="S201" s="53">
        <f>R201*SetUp!$B$65</f>
        <v>0</v>
      </c>
      <c r="T201" s="53">
        <f>IF((R201-S201)&lt;SetUp!$B$53,R201-S201,SetUp!$B$53)</f>
        <v>0</v>
      </c>
      <c r="U201" s="53">
        <f t="shared" si="74"/>
        <v>1.5087787179118637</v>
      </c>
      <c r="V201" s="53">
        <f>(L201-P201)/1000*SetUp!$B$13*1000000/SetUp!$B$48</f>
        <v>0.605595967233025</v>
      </c>
      <c r="W201" s="53">
        <f t="shared" si="85"/>
        <v>-3.6082248300317588E-16</v>
      </c>
      <c r="X201" s="53">
        <f>MAX((SetUp!$B$56*(1-($H201/SetUp!$B$56)^2)*TANH(($B201-$D201)/SetUp!$B$56))/(1+$H201/SetUp!$B$56*TANH(($B201-$D201)/SetUp!$B$56)),0)</f>
        <v>0</v>
      </c>
      <c r="AK201" s="61">
        <v>170</v>
      </c>
      <c r="AL201" s="62">
        <f t="shared" si="65"/>
        <v>9.31</v>
      </c>
      <c r="AM201" s="62">
        <f t="shared" si="66"/>
        <v>2.0890757039857633</v>
      </c>
      <c r="AN201" s="63">
        <f t="shared" si="67"/>
        <v>-0.77560948399723273</v>
      </c>
      <c r="AP201" s="60">
        <v>31246</v>
      </c>
      <c r="AQ201" s="51">
        <v>7</v>
      </c>
      <c r="AR201" s="51">
        <v>200</v>
      </c>
      <c r="AS201" s="62">
        <f t="shared" si="75"/>
        <v>8.1950000000000003</v>
      </c>
      <c r="AT201" s="62">
        <f t="shared" si="76"/>
        <v>0.605595967233025</v>
      </c>
      <c r="AU201" s="51" t="str">
        <f>IF(OR($AP201&lt;SetUp!$B$97,$AP201&gt;SetUp!$B$98),"Não","Sim")</f>
        <v>Sim</v>
      </c>
      <c r="AV201" s="64">
        <f t="shared" si="77"/>
        <v>2.8626910416599274</v>
      </c>
      <c r="AW201" s="64">
        <f t="shared" si="78"/>
        <v>0.77820046725315262</v>
      </c>
      <c r="AX201" s="64">
        <f t="shared" si="79"/>
        <v>0.91354895790651791</v>
      </c>
      <c r="AY201" s="64">
        <f t="shared" si="80"/>
        <v>-0.21781702553948215</v>
      </c>
      <c r="AZ201" s="64">
        <f t="shared" si="81"/>
        <v>-7.589404032766975</v>
      </c>
      <c r="BA201" s="64">
        <f t="shared" si="82"/>
        <v>-2.0844905744067748</v>
      </c>
      <c r="BB201" s="64">
        <f t="shared" si="83"/>
        <v>-1.1313659834460001</v>
      </c>
    </row>
    <row r="202" spans="1:54" x14ac:dyDescent="0.3">
      <c r="A202" s="60">
        <v>31247</v>
      </c>
      <c r="B202" s="53">
        <v>2.9289999999999998</v>
      </c>
      <c r="C202" s="53">
        <v>8.1950000000000003</v>
      </c>
      <c r="D202" s="53">
        <v>4.3150000000000004</v>
      </c>
      <c r="E202" s="53">
        <f t="shared" si="68"/>
        <v>2.9289999999999998</v>
      </c>
      <c r="F202" s="53">
        <f t="shared" si="69"/>
        <v>1.3860000000000006</v>
      </c>
      <c r="G202" s="53">
        <f t="shared" si="70"/>
        <v>0</v>
      </c>
      <c r="H202" s="53">
        <f>IF(Q201&gt;SetUp!$B$56,SetUp!$B$56,Q201)</f>
        <v>0.51695301408973049</v>
      </c>
      <c r="I202" s="53">
        <f t="shared" si="84"/>
        <v>1.5131819673127163</v>
      </c>
      <c r="J202" s="53">
        <f>MIN(F202,H202,(1-EXP(-SetUp!$B$52*H202/SetUp!$B$56))*F202)</f>
        <v>3.9894624846424476E-2</v>
      </c>
      <c r="K202" s="53">
        <f t="shared" si="71"/>
        <v>0.47705838924330601</v>
      </c>
      <c r="L202" s="53">
        <f>IF(I202&lt;=0,0,MIN(SetUp!$B$50*I202^SetUp!$B$55,I202))</f>
        <v>4.289862736054819E-2</v>
      </c>
      <c r="M202" s="53">
        <f t="shared" si="72"/>
        <v>1.470283339952168</v>
      </c>
      <c r="N202" s="53">
        <f>IF(SetUp!$B$62=0,X202,(B202-E202)*(1-(H202/SetUp!$B$66/SetUp!$B$56)))</f>
        <v>0</v>
      </c>
      <c r="O202" s="53">
        <f>K202*SetUp!$B$65</f>
        <v>4.4032494008526286E-3</v>
      </c>
      <c r="P202" s="53">
        <f>MIN(SetUp!$B$54*L202^SetUp!$B$51,L202)</f>
        <v>2.8644864254551532E-2</v>
      </c>
      <c r="Q202" s="53">
        <f t="shared" si="73"/>
        <v>0.47265513984245339</v>
      </c>
      <c r="R202" s="53">
        <f>IF((H202+N202-O202)&gt;SetUp!$B$56,T201+H202+N202-O202-SetUp!$B$56,T201)</f>
        <v>0</v>
      </c>
      <c r="S202" s="53">
        <f>R202*SetUp!$B$65</f>
        <v>0</v>
      </c>
      <c r="T202" s="53">
        <f>IF((R202-S202)&lt;SetUp!$B$53,R202-S202,SetUp!$B$53)</f>
        <v>0</v>
      </c>
      <c r="U202" s="53">
        <f t="shared" si="74"/>
        <v>1.470283339952168</v>
      </c>
      <c r="V202" s="53">
        <f>(L202-P202)/1000*SetUp!$B$13*1000000/SetUp!$B$48</f>
        <v>0.58006118315994348</v>
      </c>
      <c r="W202" s="53">
        <f t="shared" si="85"/>
        <v>-9.0205620750793969E-17</v>
      </c>
      <c r="X202" s="53">
        <f>MAX((SetUp!$B$56*(1-($H202/SetUp!$B$56)^2)*TANH(($B202-$D202)/SetUp!$B$56))/(1+$H202/SetUp!$B$56*TANH(($B202-$D202)/SetUp!$B$56)),0)</f>
        <v>0</v>
      </c>
      <c r="AK202" s="61">
        <v>171</v>
      </c>
      <c r="AL202" s="62">
        <f t="shared" si="65"/>
        <v>9.3889999999999993</v>
      </c>
      <c r="AM202" s="62">
        <f t="shared" si="66"/>
        <v>1.9678248092087072</v>
      </c>
      <c r="AN202" s="63">
        <f t="shared" si="67"/>
        <v>-0.79041167225383879</v>
      </c>
      <c r="AP202" s="60">
        <v>31247</v>
      </c>
      <c r="AQ202" s="51">
        <v>7</v>
      </c>
      <c r="AR202" s="51">
        <v>201</v>
      </c>
      <c r="AS202" s="62">
        <f t="shared" si="75"/>
        <v>8.1950000000000003</v>
      </c>
      <c r="AT202" s="62">
        <f t="shared" si="76"/>
        <v>0.58006118315994348</v>
      </c>
      <c r="AU202" s="51" t="str">
        <f>IF(OR($AP202&lt;SetUp!$B$97,$AP202&gt;SetUp!$B$98),"Não","Sim")</f>
        <v>Sim</v>
      </c>
      <c r="AV202" s="64">
        <f t="shared" si="77"/>
        <v>2.8626910416599274</v>
      </c>
      <c r="AW202" s="64">
        <f t="shared" si="78"/>
        <v>0.76161747823953163</v>
      </c>
      <c r="AX202" s="64">
        <f t="shared" si="79"/>
        <v>0.91354895790651791</v>
      </c>
      <c r="AY202" s="64">
        <f t="shared" si="80"/>
        <v>-0.23652619590713683</v>
      </c>
      <c r="AZ202" s="64">
        <f t="shared" si="81"/>
        <v>-7.6149388168400565</v>
      </c>
      <c r="BA202" s="64">
        <f t="shared" si="82"/>
        <v>-2.1010735634203956</v>
      </c>
      <c r="BB202" s="64">
        <f t="shared" si="83"/>
        <v>-1.1500751538136547</v>
      </c>
    </row>
    <row r="203" spans="1:54" x14ac:dyDescent="0.3">
      <c r="A203" s="60">
        <v>31248</v>
      </c>
      <c r="B203" s="53">
        <v>0.68100000000000005</v>
      </c>
      <c r="C203" s="53">
        <v>8.1950000000000003</v>
      </c>
      <c r="D203" s="53">
        <v>4.3150000000000004</v>
      </c>
      <c r="E203" s="53">
        <f t="shared" si="68"/>
        <v>0.68100000000000005</v>
      </c>
      <c r="F203" s="53">
        <f t="shared" si="69"/>
        <v>3.6340000000000003</v>
      </c>
      <c r="G203" s="53">
        <f t="shared" si="70"/>
        <v>0</v>
      </c>
      <c r="H203" s="53">
        <f>IF(Q202&gt;SetUp!$B$56,SetUp!$B$56,Q202)</f>
        <v>0.47265513984245339</v>
      </c>
      <c r="I203" s="53">
        <f t="shared" si="84"/>
        <v>1.4737621105938483</v>
      </c>
      <c r="J203" s="53">
        <f>MIN(F203,H203,(1-EXP(-SetUp!$B$52*H203/SetUp!$B$56))*F203)</f>
        <v>9.575695221185386E-2</v>
      </c>
      <c r="K203" s="53">
        <f t="shared" si="71"/>
        <v>0.37689818763059951</v>
      </c>
      <c r="L203" s="53">
        <f>IF(I203&lt;=0,0,MIN(SetUp!$B$50*I203^SetUp!$B$55,I203))</f>
        <v>4.1052263939021692E-2</v>
      </c>
      <c r="M203" s="53">
        <f t="shared" si="72"/>
        <v>1.4327098466548267</v>
      </c>
      <c r="N203" s="53">
        <f>IF(SetUp!$B$62=0,X203,(B203-E203)*(1-(H203/SetUp!$B$66/SetUp!$B$56)))</f>
        <v>0</v>
      </c>
      <c r="O203" s="53">
        <f>K203*SetUp!$B$65</f>
        <v>3.4787706416802432E-3</v>
      </c>
      <c r="P203" s="53">
        <f>MIN(SetUp!$B$54*L203^SetUp!$B$51,L203)</f>
        <v>2.7400268040654322E-2</v>
      </c>
      <c r="Q203" s="53">
        <f t="shared" si="73"/>
        <v>0.37341941698891928</v>
      </c>
      <c r="R203" s="53">
        <f>IF((H203+N203-O203)&gt;SetUp!$B$56,T202+H203+N203-O203-SetUp!$B$56,T202)</f>
        <v>0</v>
      </c>
      <c r="S203" s="53">
        <f>R203*SetUp!$B$65</f>
        <v>0</v>
      </c>
      <c r="T203" s="53">
        <f>IF((R203-S203)&lt;SetUp!$B$53,R203-S203,SetUp!$B$53)</f>
        <v>0</v>
      </c>
      <c r="U203" s="53">
        <f t="shared" si="74"/>
        <v>1.4327098466548267</v>
      </c>
      <c r="V203" s="53">
        <f>(L203-P203)/1000*SetUp!$B$13*1000000/SetUp!$B$48</f>
        <v>0.55557208537934066</v>
      </c>
      <c r="W203" s="53">
        <f t="shared" si="85"/>
        <v>1.7347234759768071E-16</v>
      </c>
      <c r="X203" s="53">
        <f>MAX((SetUp!$B$56*(1-($H203/SetUp!$B$56)^2)*TANH(($B203-$D203)/SetUp!$B$56))/(1+$H203/SetUp!$B$56*TANH(($B203-$D203)/SetUp!$B$56)),0)</f>
        <v>0</v>
      </c>
      <c r="AK203" s="61">
        <v>172</v>
      </c>
      <c r="AL203" s="62">
        <f t="shared" si="65"/>
        <v>9.2270000000000003</v>
      </c>
      <c r="AM203" s="62">
        <f t="shared" si="66"/>
        <v>1.8626258637800288</v>
      </c>
      <c r="AN203" s="63">
        <f t="shared" si="67"/>
        <v>-0.79813310244066016</v>
      </c>
      <c r="AP203" s="60">
        <v>31248</v>
      </c>
      <c r="AQ203" s="51">
        <v>7</v>
      </c>
      <c r="AR203" s="51">
        <v>202</v>
      </c>
      <c r="AS203" s="62">
        <f t="shared" si="75"/>
        <v>8.1950000000000003</v>
      </c>
      <c r="AT203" s="62">
        <f t="shared" si="76"/>
        <v>0.55557208537934066</v>
      </c>
      <c r="AU203" s="51" t="str">
        <f>IF(OR($AP203&lt;SetUp!$B$97,$AP203&gt;SetUp!$B$98),"Não","Sim")</f>
        <v>Sim</v>
      </c>
      <c r="AV203" s="64">
        <f t="shared" si="77"/>
        <v>2.8626910416599274</v>
      </c>
      <c r="AW203" s="64">
        <f t="shared" si="78"/>
        <v>0.74536708096034177</v>
      </c>
      <c r="AX203" s="64">
        <f t="shared" si="79"/>
        <v>0.91354895790651791</v>
      </c>
      <c r="AY203" s="64">
        <f t="shared" si="80"/>
        <v>-0.25525958343527666</v>
      </c>
      <c r="AZ203" s="64">
        <f t="shared" si="81"/>
        <v>-7.6394279146206596</v>
      </c>
      <c r="BA203" s="64">
        <f t="shared" si="82"/>
        <v>-2.1173239606995855</v>
      </c>
      <c r="BB203" s="64">
        <f t="shared" si="83"/>
        <v>-1.1688085413417946</v>
      </c>
    </row>
    <row r="204" spans="1:54" x14ac:dyDescent="0.3">
      <c r="A204" s="60">
        <v>31249</v>
      </c>
      <c r="B204" s="53">
        <v>0.76700000000000002</v>
      </c>
      <c r="C204" s="53">
        <v>8.1950000000000003</v>
      </c>
      <c r="D204" s="53">
        <v>4.3150000000000004</v>
      </c>
      <c r="E204" s="53">
        <f t="shared" si="68"/>
        <v>0.76700000000000002</v>
      </c>
      <c r="F204" s="53">
        <f t="shared" si="69"/>
        <v>3.5480000000000005</v>
      </c>
      <c r="G204" s="53">
        <f t="shared" si="70"/>
        <v>0</v>
      </c>
      <c r="H204" s="53">
        <f>IF(Q203&gt;SetUp!$B$56,SetUp!$B$56,Q203)</f>
        <v>0.37341941698891928</v>
      </c>
      <c r="I204" s="53">
        <f t="shared" si="84"/>
        <v>1.4354728550314018</v>
      </c>
      <c r="J204" s="53">
        <f>MIN(F204,H204,(1-EXP(-SetUp!$B$52*H204/SetUp!$B$56))*F204)</f>
        <v>7.4068595448040536E-2</v>
      </c>
      <c r="K204" s="53">
        <f t="shared" si="71"/>
        <v>0.29935082154087878</v>
      </c>
      <c r="L204" s="53">
        <f>IF(I204&lt;=0,0,MIN(SetUp!$B$50*I204^SetUp!$B$55,I204))</f>
        <v>3.9290097649382981E-2</v>
      </c>
      <c r="M204" s="53">
        <f t="shared" si="72"/>
        <v>1.3961827573820187</v>
      </c>
      <c r="N204" s="53">
        <f>IF(SetUp!$B$62=0,X204,(B204-E204)*(1-(H204/SetUp!$B$66/SetUp!$B$56)))</f>
        <v>0</v>
      </c>
      <c r="O204" s="53">
        <f>K204*SetUp!$B$65</f>
        <v>2.7630083765749691E-3</v>
      </c>
      <c r="P204" s="53">
        <f>MIN(SetUp!$B$54*L204^SetUp!$B$51,L204)</f>
        <v>2.6212934452913991E-2</v>
      </c>
      <c r="Q204" s="53">
        <f t="shared" si="73"/>
        <v>0.29658781316430383</v>
      </c>
      <c r="R204" s="53">
        <f>IF((H204+N204-O204)&gt;SetUp!$B$56,T203+H204+N204-O204-SetUp!$B$56,T203)</f>
        <v>0</v>
      </c>
      <c r="S204" s="53">
        <f>R204*SetUp!$B$65</f>
        <v>0</v>
      </c>
      <c r="T204" s="53">
        <f>IF((R204-S204)&lt;SetUp!$B$53,R204-S204,SetUp!$B$53)</f>
        <v>0</v>
      </c>
      <c r="U204" s="53">
        <f t="shared" si="74"/>
        <v>1.3961827573820187</v>
      </c>
      <c r="V204" s="53">
        <f>(L204-P204)/1000*SetUp!$B$13*1000000/SetUp!$B$48</f>
        <v>0.5321790954227501</v>
      </c>
      <c r="W204" s="53">
        <f t="shared" si="85"/>
        <v>0</v>
      </c>
      <c r="X204" s="53">
        <f>MAX((SetUp!$B$56*(1-($H204/SetUp!$B$56)^2)*TANH(($B204-$D204)/SetUp!$B$56))/(1+$H204/SetUp!$B$56*TANH(($B204-$D204)/SetUp!$B$56)),0)</f>
        <v>0</v>
      </c>
      <c r="AK204" s="61">
        <v>173</v>
      </c>
      <c r="AL204" s="62">
        <f t="shared" si="65"/>
        <v>9.1485000000000003</v>
      </c>
      <c r="AM204" s="62">
        <f t="shared" si="66"/>
        <v>1.7650496601071701</v>
      </c>
      <c r="AN204" s="63">
        <f t="shared" si="67"/>
        <v>-0.80706676940403677</v>
      </c>
      <c r="AP204" s="60">
        <v>31249</v>
      </c>
      <c r="AQ204" s="51">
        <v>7</v>
      </c>
      <c r="AR204" s="51">
        <v>203</v>
      </c>
      <c r="AS204" s="62">
        <f t="shared" si="75"/>
        <v>8.1950000000000003</v>
      </c>
      <c r="AT204" s="62">
        <f t="shared" si="76"/>
        <v>0.5321790954227501</v>
      </c>
      <c r="AU204" s="51" t="str">
        <f>IF(OR($AP204&lt;SetUp!$B$97,$AP204&gt;SetUp!$B$98),"Não","Sim")</f>
        <v>Sim</v>
      </c>
      <c r="AV204" s="64">
        <f t="shared" si="77"/>
        <v>2.8626910416599274</v>
      </c>
      <c r="AW204" s="64">
        <f t="shared" si="78"/>
        <v>0.72950606263604834</v>
      </c>
      <c r="AX204" s="64">
        <f t="shared" si="79"/>
        <v>0.91354895790651791</v>
      </c>
      <c r="AY204" s="64">
        <f t="shared" si="80"/>
        <v>-0.273942189012092</v>
      </c>
      <c r="AZ204" s="64">
        <f t="shared" si="81"/>
        <v>-7.6628209045772504</v>
      </c>
      <c r="BA204" s="64">
        <f t="shared" si="82"/>
        <v>-2.1331849790238788</v>
      </c>
      <c r="BB204" s="64">
        <f t="shared" si="83"/>
        <v>-1.1874911469186098</v>
      </c>
    </row>
    <row r="205" spans="1:54" x14ac:dyDescent="0.3">
      <c r="A205" s="60">
        <v>31250</v>
      </c>
      <c r="B205" s="53">
        <v>1.0409999999999999</v>
      </c>
      <c r="C205" s="53">
        <v>8.1950000000000003</v>
      </c>
      <c r="D205" s="53">
        <v>4.3150000000000004</v>
      </c>
      <c r="E205" s="53">
        <f t="shared" si="68"/>
        <v>1.0409999999999999</v>
      </c>
      <c r="F205" s="53">
        <f t="shared" si="69"/>
        <v>3.2740000000000005</v>
      </c>
      <c r="G205" s="53">
        <f t="shared" si="70"/>
        <v>0</v>
      </c>
      <c r="H205" s="53">
        <f>IF(Q204&gt;SetUp!$B$56,SetUp!$B$56,Q204)</f>
        <v>0.29658781316430383</v>
      </c>
      <c r="I205" s="53">
        <f t="shared" si="84"/>
        <v>1.3984181207373669</v>
      </c>
      <c r="J205" s="53">
        <f>MIN(F205,H205,(1-EXP(-SetUp!$B$52*H205/SetUp!$B$56))*F205)</f>
        <v>5.4403293370943816E-2</v>
      </c>
      <c r="K205" s="53">
        <f t="shared" si="71"/>
        <v>0.24218451979336</v>
      </c>
      <c r="L205" s="53">
        <f>IF(I205&lt;=0,0,MIN(SetUp!$B$50*I205^SetUp!$B$55,I205))</f>
        <v>3.7614319208302133E-2</v>
      </c>
      <c r="M205" s="53">
        <f t="shared" si="72"/>
        <v>1.3608038015290649</v>
      </c>
      <c r="N205" s="53">
        <f>IF(SetUp!$B$62=0,X205,(B205-E205)*(1-(H205/SetUp!$B$66/SetUp!$B$56)))</f>
        <v>0</v>
      </c>
      <c r="O205" s="53">
        <f>K205*SetUp!$B$65</f>
        <v>2.2353633553481365E-3</v>
      </c>
      <c r="P205" s="53">
        <f>MIN(SetUp!$B$54*L205^SetUp!$B$51,L205)</f>
        <v>2.5084288074986791E-2</v>
      </c>
      <c r="Q205" s="53">
        <f t="shared" si="73"/>
        <v>0.23994915643801187</v>
      </c>
      <c r="R205" s="53">
        <f>IF((H205+N205-O205)&gt;SetUp!$B$56,T204+H205+N205-O205-SetUp!$B$56,T204)</f>
        <v>0</v>
      </c>
      <c r="S205" s="53">
        <f>R205*SetUp!$B$65</f>
        <v>0</v>
      </c>
      <c r="T205" s="53">
        <f>IF((R205-S205)&lt;SetUp!$B$53,R205-S205,SetUp!$B$53)</f>
        <v>0</v>
      </c>
      <c r="U205" s="53">
        <f t="shared" si="74"/>
        <v>1.3608038015290649</v>
      </c>
      <c r="V205" s="53">
        <f>(L205-P205)/1000*SetUp!$B$13*1000000/SetUp!$B$48</f>
        <v>0.5099133913039462</v>
      </c>
      <c r="W205" s="53">
        <f t="shared" si="85"/>
        <v>1.5959455978986625E-16</v>
      </c>
      <c r="X205" s="53">
        <f>MAX((SetUp!$B$56*(1-($H205/SetUp!$B$56)^2)*TANH(($B205-$D205)/SetUp!$B$56))/(1+$H205/SetUp!$B$56*TANH(($B205-$D205)/SetUp!$B$56)),0)</f>
        <v>0</v>
      </c>
      <c r="AK205" s="61">
        <v>174</v>
      </c>
      <c r="AL205" s="62">
        <f t="shared" si="65"/>
        <v>9.0665000000000013</v>
      </c>
      <c r="AM205" s="62">
        <f t="shared" si="66"/>
        <v>1.6718039433209251</v>
      </c>
      <c r="AN205" s="63">
        <f t="shared" si="67"/>
        <v>-0.81560646960558925</v>
      </c>
      <c r="AP205" s="60">
        <v>31250</v>
      </c>
      <c r="AQ205" s="51">
        <v>7</v>
      </c>
      <c r="AR205" s="51">
        <v>204</v>
      </c>
      <c r="AS205" s="62">
        <f t="shared" si="75"/>
        <v>8.1950000000000003</v>
      </c>
      <c r="AT205" s="62">
        <f t="shared" si="76"/>
        <v>0.5099133913039462</v>
      </c>
      <c r="AU205" s="51" t="str">
        <f>IF(OR($AP205&lt;SetUp!$B$97,$AP205&gt;SetUp!$B$98),"Não","Sim")</f>
        <v>Sim</v>
      </c>
      <c r="AV205" s="64">
        <f t="shared" si="77"/>
        <v>2.8626910416599274</v>
      </c>
      <c r="AW205" s="64">
        <f t="shared" si="78"/>
        <v>0.71408220206356232</v>
      </c>
      <c r="AX205" s="64">
        <f t="shared" si="79"/>
        <v>0.91354895790651791</v>
      </c>
      <c r="AY205" s="64">
        <f t="shared" si="80"/>
        <v>-0.29250358247645264</v>
      </c>
      <c r="AZ205" s="64">
        <f t="shared" si="81"/>
        <v>-7.6850866086960536</v>
      </c>
      <c r="BA205" s="64">
        <f t="shared" si="82"/>
        <v>-2.1486088395963652</v>
      </c>
      <c r="BB205" s="64">
        <f t="shared" si="83"/>
        <v>-1.2060525403829705</v>
      </c>
    </row>
    <row r="206" spans="1:54" x14ac:dyDescent="0.3">
      <c r="A206" s="60">
        <v>31251</v>
      </c>
      <c r="B206" s="53">
        <v>0.73499999999999999</v>
      </c>
      <c r="C206" s="53">
        <v>8.1950000000000003</v>
      </c>
      <c r="D206" s="53">
        <v>4.3150000000000004</v>
      </c>
      <c r="E206" s="53">
        <f t="shared" si="68"/>
        <v>0.73499999999999999</v>
      </c>
      <c r="F206" s="53">
        <f t="shared" si="69"/>
        <v>3.5800000000000005</v>
      </c>
      <c r="G206" s="53">
        <f t="shared" si="70"/>
        <v>0</v>
      </c>
      <c r="H206" s="53">
        <f>IF(Q205&gt;SetUp!$B$56,SetUp!$B$56,Q205)</f>
        <v>0.23994915643801187</v>
      </c>
      <c r="I206" s="53">
        <f t="shared" si="84"/>
        <v>1.3625736038868357</v>
      </c>
      <c r="J206" s="53">
        <f>MIN(F206,H206,(1-EXP(-SetUp!$B$52*H206/SetUp!$B$56))*F206)</f>
        <v>4.8204609351114078E-2</v>
      </c>
      <c r="K206" s="53">
        <f t="shared" si="71"/>
        <v>0.19174454708689781</v>
      </c>
      <c r="L206" s="53">
        <f>IF(I206&lt;=0,0,MIN(SetUp!$B$50*I206^SetUp!$B$55,I206))</f>
        <v>3.6021192531742137E-2</v>
      </c>
      <c r="M206" s="53">
        <f t="shared" si="72"/>
        <v>1.3265524113550935</v>
      </c>
      <c r="N206" s="53">
        <f>IF(SetUp!$B$62=0,X206,(B206-E206)*(1-(H206/SetUp!$B$66/SetUp!$B$56)))</f>
        <v>0</v>
      </c>
      <c r="O206" s="53">
        <f>K206*SetUp!$B$65</f>
        <v>1.7698023577707965E-3</v>
      </c>
      <c r="P206" s="53">
        <f>MIN(SetUp!$B$54*L206^SetUp!$B$51,L206)</f>
        <v>2.4011760939111518E-2</v>
      </c>
      <c r="Q206" s="53">
        <f t="shared" si="73"/>
        <v>0.18997474472912701</v>
      </c>
      <c r="R206" s="53">
        <f>IF((H206+N206-O206)&gt;SetUp!$B$56,T205+H206+N206-O206-SetUp!$B$56,T205)</f>
        <v>0</v>
      </c>
      <c r="S206" s="53">
        <f>R206*SetUp!$B$65</f>
        <v>0</v>
      </c>
      <c r="T206" s="53">
        <f>IF((R206-S206)&lt;SetUp!$B$53,R206-S206,SetUp!$B$53)</f>
        <v>0</v>
      </c>
      <c r="U206" s="53">
        <f t="shared" si="74"/>
        <v>1.3265524113550935</v>
      </c>
      <c r="V206" s="53">
        <f>(L206-P206)/1000*SetUp!$B$13*1000000/SetUp!$B$48</f>
        <v>0.48872743617922132</v>
      </c>
      <c r="W206" s="53">
        <f t="shared" si="85"/>
        <v>1.0408340855860843E-16</v>
      </c>
      <c r="X206" s="53">
        <f>MAX((SetUp!$B$56*(1-($H206/SetUp!$B$56)^2)*TANH(($B206-$D206)/SetUp!$B$56))/(1+$H206/SetUp!$B$56*TANH(($B206-$D206)/SetUp!$B$56)),0)</f>
        <v>0</v>
      </c>
      <c r="AK206" s="61">
        <v>175</v>
      </c>
      <c r="AL206" s="62">
        <f t="shared" si="65"/>
        <v>9.0665000000000013</v>
      </c>
      <c r="AM206" s="62">
        <f t="shared" si="66"/>
        <v>1.5835257527361677</v>
      </c>
      <c r="AN206" s="63">
        <f t="shared" si="67"/>
        <v>-0.825343213727881</v>
      </c>
      <c r="AP206" s="60">
        <v>31251</v>
      </c>
      <c r="AQ206" s="51">
        <v>7</v>
      </c>
      <c r="AR206" s="51">
        <v>205</v>
      </c>
      <c r="AS206" s="62">
        <f t="shared" si="75"/>
        <v>8.1950000000000003</v>
      </c>
      <c r="AT206" s="62">
        <f t="shared" si="76"/>
        <v>0.48872743617922132</v>
      </c>
      <c r="AU206" s="51" t="str">
        <f>IF(OR($AP206&lt;SetUp!$B$97,$AP206&gt;SetUp!$B$98),"Não","Sim")</f>
        <v>Sim</v>
      </c>
      <c r="AV206" s="64">
        <f t="shared" si="77"/>
        <v>2.8626910416599274</v>
      </c>
      <c r="AW206" s="64">
        <f t="shared" si="78"/>
        <v>0.69909043490754563</v>
      </c>
      <c r="AX206" s="64">
        <f t="shared" si="79"/>
        <v>0.91354895790651791</v>
      </c>
      <c r="AY206" s="64">
        <f t="shared" si="80"/>
        <v>-0.31093327986525715</v>
      </c>
      <c r="AZ206" s="64">
        <f t="shared" si="81"/>
        <v>-7.7062725638207787</v>
      </c>
      <c r="BA206" s="64">
        <f t="shared" si="82"/>
        <v>-2.1636006067523819</v>
      </c>
      <c r="BB206" s="64">
        <f t="shared" si="83"/>
        <v>-1.224482237771775</v>
      </c>
    </row>
    <row r="207" spans="1:54" x14ac:dyDescent="0.3">
      <c r="A207" s="60">
        <v>31252</v>
      </c>
      <c r="B207" s="53">
        <v>0.48699999999999999</v>
      </c>
      <c r="C207" s="53">
        <v>8.1950000000000003</v>
      </c>
      <c r="D207" s="53">
        <v>4.3150000000000004</v>
      </c>
      <c r="E207" s="53">
        <f t="shared" si="68"/>
        <v>0.48699999999999999</v>
      </c>
      <c r="F207" s="53">
        <f t="shared" si="69"/>
        <v>3.8280000000000003</v>
      </c>
      <c r="G207" s="53">
        <f t="shared" si="70"/>
        <v>0</v>
      </c>
      <c r="H207" s="53">
        <f>IF(Q206&gt;SetUp!$B$56,SetUp!$B$56,Q206)</f>
        <v>0.18997474472912701</v>
      </c>
      <c r="I207" s="53">
        <f t="shared" si="84"/>
        <v>1.3279286818827192</v>
      </c>
      <c r="J207" s="53">
        <f>MIN(F207,H207,(1-EXP(-SetUp!$B$52*H207/SetUp!$B$56))*F207)</f>
        <v>4.0866361055698429E-2</v>
      </c>
      <c r="K207" s="53">
        <f t="shared" si="71"/>
        <v>0.14910838367342857</v>
      </c>
      <c r="L207" s="53">
        <f>IF(I207&lt;=0,0,MIN(SetUp!$B$50*I207^SetUp!$B$55,I207))</f>
        <v>3.4507703128811934E-2</v>
      </c>
      <c r="M207" s="53">
        <f t="shared" si="72"/>
        <v>1.2934209787539073</v>
      </c>
      <c r="N207" s="53">
        <f>IF(SetUp!$B$62=0,X207,(B207-E207)*(1-(H207/SetUp!$B$66/SetUp!$B$56)))</f>
        <v>0</v>
      </c>
      <c r="O207" s="53">
        <f>K207*SetUp!$B$65</f>
        <v>1.3762705276256515E-3</v>
      </c>
      <c r="P207" s="53">
        <f>MIN(SetUp!$B$54*L207^SetUp!$B$51,L207)</f>
        <v>2.2993274039756477E-2</v>
      </c>
      <c r="Q207" s="53">
        <f t="shared" si="73"/>
        <v>0.14773211314580292</v>
      </c>
      <c r="R207" s="53">
        <f>IF((H207+N207-O207)&gt;SetUp!$B$56,T206+H207+N207-O207-SetUp!$B$56,T206)</f>
        <v>0</v>
      </c>
      <c r="S207" s="53">
        <f>R207*SetUp!$B$65</f>
        <v>0</v>
      </c>
      <c r="T207" s="53">
        <f>IF((R207-S207)&lt;SetUp!$B$53,R207-S207,SetUp!$B$53)</f>
        <v>0</v>
      </c>
      <c r="U207" s="53">
        <f t="shared" si="74"/>
        <v>1.2934209787539073</v>
      </c>
      <c r="V207" s="53">
        <f>(L207-P207)/1000*SetUp!$B$13*1000000/SetUp!$B$48</f>
        <v>0.46858316019008656</v>
      </c>
      <c r="W207" s="53">
        <f t="shared" si="85"/>
        <v>1.5959455978986625E-16</v>
      </c>
      <c r="X207" s="53">
        <f>MAX((SetUp!$B$56*(1-($H207/SetUp!$B$56)^2)*TANH(($B207-$D207)/SetUp!$B$56))/(1+$H207/SetUp!$B$56*TANH(($B207-$D207)/SetUp!$B$56)),0)</f>
        <v>0</v>
      </c>
      <c r="AK207" s="61">
        <v>176</v>
      </c>
      <c r="AL207" s="62">
        <f t="shared" si="65"/>
        <v>9.0665000000000013</v>
      </c>
      <c r="AM207" s="62">
        <f t="shared" si="66"/>
        <v>1.4975882692232165</v>
      </c>
      <c r="AN207" s="63">
        <f t="shared" si="67"/>
        <v>-0.83482178688322772</v>
      </c>
      <c r="AP207" s="60">
        <v>31252</v>
      </c>
      <c r="AQ207" s="51">
        <v>7</v>
      </c>
      <c r="AR207" s="51">
        <v>206</v>
      </c>
      <c r="AS207" s="62">
        <f t="shared" si="75"/>
        <v>8.1950000000000003</v>
      </c>
      <c r="AT207" s="62">
        <f t="shared" si="76"/>
        <v>0.46858316019008656</v>
      </c>
      <c r="AU207" s="51" t="str">
        <f>IF(OR($AP207&lt;SetUp!$B$97,$AP207&gt;SetUp!$B$98),"Não","Sim")</f>
        <v>Sim</v>
      </c>
      <c r="AV207" s="64">
        <f t="shared" si="77"/>
        <v>2.8626910416599274</v>
      </c>
      <c r="AW207" s="64">
        <f t="shared" si="78"/>
        <v>0.6845313434679865</v>
      </c>
      <c r="AX207" s="64">
        <f t="shared" si="79"/>
        <v>0.91354895790651791</v>
      </c>
      <c r="AY207" s="64">
        <f t="shared" si="80"/>
        <v>-0.32921332301164302</v>
      </c>
      <c r="AZ207" s="64">
        <f t="shared" si="81"/>
        <v>-7.7264168398099136</v>
      </c>
      <c r="BA207" s="64">
        <f t="shared" si="82"/>
        <v>-2.1781596981919407</v>
      </c>
      <c r="BB207" s="64">
        <f t="shared" si="83"/>
        <v>-1.2427622809181609</v>
      </c>
    </row>
    <row r="208" spans="1:54" x14ac:dyDescent="0.3">
      <c r="A208" s="60">
        <v>31253</v>
      </c>
      <c r="B208" s="53">
        <v>2.1960000000000002</v>
      </c>
      <c r="C208" s="53">
        <v>8.1950000000000003</v>
      </c>
      <c r="D208" s="53">
        <v>4.3150000000000004</v>
      </c>
      <c r="E208" s="53">
        <f t="shared" si="68"/>
        <v>2.1960000000000002</v>
      </c>
      <c r="F208" s="53">
        <f t="shared" si="69"/>
        <v>2.1190000000000002</v>
      </c>
      <c r="G208" s="53">
        <f t="shared" si="70"/>
        <v>0</v>
      </c>
      <c r="H208" s="53">
        <f>IF(Q207&gt;SetUp!$B$56,SetUp!$B$56,Q207)</f>
        <v>0.14773211314580292</v>
      </c>
      <c r="I208" s="53">
        <f t="shared" si="84"/>
        <v>1.2946219827436651</v>
      </c>
      <c r="J208" s="53">
        <f>MIN(F208,H208,(1-EXP(-SetUp!$B$52*H208/SetUp!$B$56))*F208)</f>
        <v>1.7612518121790099E-2</v>
      </c>
      <c r="K208" s="53">
        <f t="shared" si="71"/>
        <v>0.13011959502401282</v>
      </c>
      <c r="L208" s="53">
        <f>IF(I208&lt;=0,0,MIN(SetUp!$B$50*I208^SetUp!$B$55,I208))</f>
        <v>3.3077277955706641E-2</v>
      </c>
      <c r="M208" s="53">
        <f t="shared" si="72"/>
        <v>1.2615447047879584</v>
      </c>
      <c r="N208" s="53">
        <f>IF(SetUp!$B$62=0,X208,(B208-E208)*(1-(H208/SetUp!$B$66/SetUp!$B$56)))</f>
        <v>0</v>
      </c>
      <c r="O208" s="53">
        <f>K208*SetUp!$B$65</f>
        <v>1.201003989757865E-3</v>
      </c>
      <c r="P208" s="53">
        <f>MIN(SetUp!$B$54*L208^SetUp!$B$51,L208)</f>
        <v>2.2031083084980439E-2</v>
      </c>
      <c r="Q208" s="53">
        <f t="shared" si="73"/>
        <v>0.12891859103425496</v>
      </c>
      <c r="R208" s="53">
        <f>IF((H208+N208-O208)&gt;SetUp!$B$56,T207+H208+N208-O208-SetUp!$B$56,T207)</f>
        <v>0</v>
      </c>
      <c r="S208" s="53">
        <f>R208*SetUp!$B$65</f>
        <v>0</v>
      </c>
      <c r="T208" s="53">
        <f>IF((R208-S208)&lt;SetUp!$B$53,R208-S208,SetUp!$B$53)</f>
        <v>0</v>
      </c>
      <c r="U208" s="53">
        <f t="shared" si="74"/>
        <v>1.2615447047879584</v>
      </c>
      <c r="V208" s="53">
        <f>(L208-P208)/1000*SetUp!$B$13*1000000/SetUp!$B$48</f>
        <v>0.44952822763225747</v>
      </c>
      <c r="W208" s="53">
        <f t="shared" si="85"/>
        <v>-2.7755575615628914E-16</v>
      </c>
      <c r="X208" s="53">
        <f>MAX((SetUp!$B$56*(1-($H208/SetUp!$B$56)^2)*TANH(($B208-$D208)/SetUp!$B$56))/(1+$H208/SetUp!$B$56*TANH(($B208-$D208)/SetUp!$B$56)),0)</f>
        <v>0</v>
      </c>
      <c r="AK208" s="61">
        <v>177</v>
      </c>
      <c r="AL208" s="62">
        <f t="shared" si="65"/>
        <v>9.0665000000000013</v>
      </c>
      <c r="AM208" s="62">
        <f t="shared" si="66"/>
        <v>1.4136440477701955</v>
      </c>
      <c r="AN208" s="63">
        <f t="shared" si="67"/>
        <v>-0.84408051091709091</v>
      </c>
      <c r="AP208" s="60">
        <v>31253</v>
      </c>
      <c r="AQ208" s="51">
        <v>7</v>
      </c>
      <c r="AR208" s="51">
        <v>207</v>
      </c>
      <c r="AS208" s="62">
        <f t="shared" si="75"/>
        <v>8.1950000000000003</v>
      </c>
      <c r="AT208" s="62">
        <f t="shared" si="76"/>
        <v>0.44952822763225747</v>
      </c>
      <c r="AU208" s="51" t="str">
        <f>IF(OR($AP208&lt;SetUp!$B$97,$AP208&gt;SetUp!$B$98),"Não","Sim")</f>
        <v>Sim</v>
      </c>
      <c r="AV208" s="64">
        <f t="shared" si="77"/>
        <v>2.8626910416599274</v>
      </c>
      <c r="AW208" s="64">
        <f t="shared" si="78"/>
        <v>0.67046866267727789</v>
      </c>
      <c r="AX208" s="64">
        <f t="shared" si="79"/>
        <v>0.91354895790651791</v>
      </c>
      <c r="AY208" s="64">
        <f t="shared" si="80"/>
        <v>-0.34724303202859441</v>
      </c>
      <c r="AZ208" s="64">
        <f t="shared" si="81"/>
        <v>-7.7454717723677424</v>
      </c>
      <c r="BA208" s="64">
        <f t="shared" si="82"/>
        <v>-2.1922223789826494</v>
      </c>
      <c r="BB208" s="64">
        <f t="shared" si="83"/>
        <v>-1.2607919899351123</v>
      </c>
    </row>
    <row r="209" spans="1:54" x14ac:dyDescent="0.3">
      <c r="A209" s="60">
        <v>31254</v>
      </c>
      <c r="B209" s="53">
        <v>0.19400000000000001</v>
      </c>
      <c r="C209" s="53">
        <v>8.0410000000000004</v>
      </c>
      <c r="D209" s="53">
        <v>4.3150000000000004</v>
      </c>
      <c r="E209" s="53">
        <f t="shared" si="68"/>
        <v>0.19400000000000001</v>
      </c>
      <c r="F209" s="53">
        <f t="shared" si="69"/>
        <v>4.1210000000000004</v>
      </c>
      <c r="G209" s="53">
        <f t="shared" si="70"/>
        <v>0</v>
      </c>
      <c r="H209" s="53">
        <f>IF(Q208&gt;SetUp!$B$56,SetUp!$B$56,Q208)</f>
        <v>0.12891859103425496</v>
      </c>
      <c r="I209" s="53">
        <f t="shared" si="84"/>
        <v>1.2624585873314449</v>
      </c>
      <c r="J209" s="53">
        <f>MIN(F209,H209,(1-EXP(-SetUp!$B$52*H209/SetUp!$B$56))*F209)</f>
        <v>2.9906408333725869E-2</v>
      </c>
      <c r="K209" s="53">
        <f t="shared" si="71"/>
        <v>9.9012182700529083E-2</v>
      </c>
      <c r="L209" s="53">
        <f>IF(I209&lt;=0,0,MIN(SetUp!$B$50*I209^SetUp!$B$55,I209))</f>
        <v>3.1719040070644411E-2</v>
      </c>
      <c r="M209" s="53">
        <f t="shared" si="72"/>
        <v>1.2307395472608005</v>
      </c>
      <c r="N209" s="53">
        <f>IF(SetUp!$B$62=0,X209,(B209-E209)*(1-(H209/SetUp!$B$66/SetUp!$B$56)))</f>
        <v>0</v>
      </c>
      <c r="O209" s="53">
        <f>K209*SetUp!$B$65</f>
        <v>9.1388254348643801E-4</v>
      </c>
      <c r="P209" s="53">
        <f>MIN(SetUp!$B$54*L209^SetUp!$B$51,L209)</f>
        <v>2.1117823719348602E-2</v>
      </c>
      <c r="Q209" s="53">
        <f t="shared" si="73"/>
        <v>9.8098300157042642E-2</v>
      </c>
      <c r="R209" s="53">
        <f>IF((H209+N209-O209)&gt;SetUp!$B$56,T208+H209+N209-O209-SetUp!$B$56,T208)</f>
        <v>0</v>
      </c>
      <c r="S209" s="53">
        <f>R209*SetUp!$B$65</f>
        <v>0</v>
      </c>
      <c r="T209" s="53">
        <f>IF((R209-S209)&lt;SetUp!$B$53,R209-S209,SetUp!$B$53)</f>
        <v>0</v>
      </c>
      <c r="U209" s="53">
        <f t="shared" si="74"/>
        <v>1.2307395472608005</v>
      </c>
      <c r="V209" s="53">
        <f>(L209-P209)/1000*SetUp!$B$13*1000000/SetUp!$B$48</f>
        <v>0.43141969274626918</v>
      </c>
      <c r="W209" s="53">
        <f t="shared" si="85"/>
        <v>-6.2450045135165055E-17</v>
      </c>
      <c r="X209" s="53">
        <f>MAX((SetUp!$B$56*(1-($H209/SetUp!$B$56)^2)*TANH(($B209-$D209)/SetUp!$B$56))/(1+$H209/SetUp!$B$56*TANH(($B209-$D209)/SetUp!$B$56)),0)</f>
        <v>0</v>
      </c>
      <c r="AK209" s="61">
        <v>178</v>
      </c>
      <c r="AL209" s="62">
        <f t="shared" si="65"/>
        <v>8.9064999999999994</v>
      </c>
      <c r="AM209" s="62">
        <f t="shared" si="66"/>
        <v>1.3329826415341</v>
      </c>
      <c r="AN209" s="63">
        <f t="shared" si="67"/>
        <v>-0.85033597467758382</v>
      </c>
      <c r="AP209" s="60">
        <v>31254</v>
      </c>
      <c r="AQ209" s="51">
        <v>7</v>
      </c>
      <c r="AR209" s="51">
        <v>208</v>
      </c>
      <c r="AS209" s="62">
        <f t="shared" si="75"/>
        <v>8.0410000000000004</v>
      </c>
      <c r="AT209" s="62">
        <f t="shared" si="76"/>
        <v>0.43141969274626918</v>
      </c>
      <c r="AU209" s="51" t="str">
        <f>IF(OR($AP209&lt;SetUp!$B$97,$AP209&gt;SetUp!$B$98),"Não","Sim")</f>
        <v>Sim</v>
      </c>
      <c r="AV209" s="64">
        <f t="shared" si="77"/>
        <v>2.8356657066727737</v>
      </c>
      <c r="AW209" s="64">
        <f t="shared" si="78"/>
        <v>0.65682546596966629</v>
      </c>
      <c r="AX209" s="64">
        <f t="shared" si="79"/>
        <v>0.90531006211608556</v>
      </c>
      <c r="AY209" s="64">
        <f t="shared" si="80"/>
        <v>-0.36510003481103276</v>
      </c>
      <c r="AZ209" s="64">
        <f t="shared" si="81"/>
        <v>-7.6095803072537311</v>
      </c>
      <c r="BA209" s="64">
        <f t="shared" si="82"/>
        <v>-2.1788402407031073</v>
      </c>
      <c r="BB209" s="64">
        <f t="shared" si="83"/>
        <v>-1.2704100969271184</v>
      </c>
    </row>
    <row r="210" spans="1:54" x14ac:dyDescent="0.3">
      <c r="A210" s="60">
        <v>31255</v>
      </c>
      <c r="B210" s="53">
        <v>1.4E-2</v>
      </c>
      <c r="C210" s="53">
        <v>8.0410000000000004</v>
      </c>
      <c r="D210" s="53">
        <v>4.3150000000000004</v>
      </c>
      <c r="E210" s="53">
        <f t="shared" si="68"/>
        <v>1.4E-2</v>
      </c>
      <c r="F210" s="53">
        <f t="shared" si="69"/>
        <v>4.3010000000000002</v>
      </c>
      <c r="G210" s="53">
        <f t="shared" si="70"/>
        <v>0</v>
      </c>
      <c r="H210" s="53">
        <f>IF(Q209&gt;SetUp!$B$56,SetUp!$B$56,Q209)</f>
        <v>9.8098300157042642E-2</v>
      </c>
      <c r="I210" s="53">
        <f t="shared" si="84"/>
        <v>1.2314255846403923</v>
      </c>
      <c r="J210" s="53">
        <f>MIN(F210,H210,(1-EXP(-SetUp!$B$52*H210/SetUp!$B$56))*F210)</f>
        <v>2.3771398027572398E-2</v>
      </c>
      <c r="K210" s="53">
        <f t="shared" si="71"/>
        <v>7.432690212947024E-2</v>
      </c>
      <c r="L210" s="53">
        <f>IF(I210&lt;=0,0,MIN(SetUp!$B$50*I210^SetUp!$B$55,I210))</f>
        <v>3.0430219731843657E-2</v>
      </c>
      <c r="M210" s="53">
        <f t="shared" si="72"/>
        <v>1.2009953649085487</v>
      </c>
      <c r="N210" s="53">
        <f>IF(SetUp!$B$62=0,X210,(B210-E210)*(1-(H210/SetUp!$B$66/SetUp!$B$56)))</f>
        <v>0</v>
      </c>
      <c r="O210" s="53">
        <f>K210*SetUp!$B$65</f>
        <v>6.860373795919241E-4</v>
      </c>
      <c r="P210" s="53">
        <f>MIN(SetUp!$B$54*L210^SetUp!$B$51,L210)</f>
        <v>2.0251590871943781E-2</v>
      </c>
      <c r="Q210" s="53">
        <f t="shared" si="73"/>
        <v>7.3640864749878313E-2</v>
      </c>
      <c r="R210" s="53">
        <f>IF((H210+N210-O210)&gt;SetUp!$B$56,T209+H210+N210-O210-SetUp!$B$56,T209)</f>
        <v>0</v>
      </c>
      <c r="S210" s="53">
        <f>R210*SetUp!$B$65</f>
        <v>0</v>
      </c>
      <c r="T210" s="53">
        <f>IF((R210-S210)&lt;SetUp!$B$53,R210-S210,SetUp!$B$53)</f>
        <v>0</v>
      </c>
      <c r="U210" s="53">
        <f t="shared" si="74"/>
        <v>1.2009953649085487</v>
      </c>
      <c r="V210" s="53">
        <f>(L210-P210)/1000*SetUp!$B$13*1000000/SetUp!$B$48</f>
        <v>0.41422236749083602</v>
      </c>
      <c r="W210" s="53">
        <f t="shared" si="85"/>
        <v>4.5102810375396984E-17</v>
      </c>
      <c r="X210" s="53">
        <f>MAX((SetUp!$B$56*(1-($H210/SetUp!$B$56)^2)*TANH(($B210-$D210)/SetUp!$B$56))/(1+$H210/SetUp!$B$56*TANH(($B210-$D210)/SetUp!$B$56)),0)</f>
        <v>0</v>
      </c>
      <c r="AK210" s="61">
        <v>179</v>
      </c>
      <c r="AL210" s="62">
        <f t="shared" si="65"/>
        <v>8.8254999999999999</v>
      </c>
      <c r="AM210" s="62">
        <f t="shared" si="66"/>
        <v>1.2558898391141526</v>
      </c>
      <c r="AN210" s="63">
        <f t="shared" si="67"/>
        <v>-0.85769759910326304</v>
      </c>
      <c r="AP210" s="60">
        <v>31255</v>
      </c>
      <c r="AQ210" s="51">
        <v>7</v>
      </c>
      <c r="AR210" s="51">
        <v>209</v>
      </c>
      <c r="AS210" s="62">
        <f t="shared" si="75"/>
        <v>8.0410000000000004</v>
      </c>
      <c r="AT210" s="62">
        <f t="shared" si="76"/>
        <v>0.41422236749083602</v>
      </c>
      <c r="AU210" s="51" t="str">
        <f>IF(OR($AP210&lt;SetUp!$B$97,$AP210&gt;SetUp!$B$98),"Não","Sim")</f>
        <v>Sim</v>
      </c>
      <c r="AV210" s="64">
        <f t="shared" si="77"/>
        <v>2.8356657066727737</v>
      </c>
      <c r="AW210" s="64">
        <f t="shared" si="78"/>
        <v>0.64360109345062178</v>
      </c>
      <c r="AX210" s="64">
        <f t="shared" si="79"/>
        <v>0.90531006211608556</v>
      </c>
      <c r="AY210" s="64">
        <f t="shared" si="80"/>
        <v>-0.3827664534494099</v>
      </c>
      <c r="AZ210" s="64">
        <f t="shared" si="81"/>
        <v>-7.6267776325091647</v>
      </c>
      <c r="BA210" s="64">
        <f t="shared" si="82"/>
        <v>-2.192064613222152</v>
      </c>
      <c r="BB210" s="64">
        <f t="shared" si="83"/>
        <v>-1.2880765155654954</v>
      </c>
    </row>
    <row r="211" spans="1:54" x14ac:dyDescent="0.3">
      <c r="A211" s="60">
        <v>31256</v>
      </c>
      <c r="B211" s="53">
        <v>0.53300000000000003</v>
      </c>
      <c r="C211" s="53">
        <v>8.0410000000000004</v>
      </c>
      <c r="D211" s="53">
        <v>4.3150000000000004</v>
      </c>
      <c r="E211" s="53">
        <f t="shared" si="68"/>
        <v>0.53300000000000003</v>
      </c>
      <c r="F211" s="53">
        <f t="shared" si="69"/>
        <v>3.7820000000000005</v>
      </c>
      <c r="G211" s="53">
        <f t="shared" si="70"/>
        <v>0</v>
      </c>
      <c r="H211" s="53">
        <f>IF(Q210&gt;SetUp!$B$56,SetUp!$B$56,Q210)</f>
        <v>7.3640864749878313E-2</v>
      </c>
      <c r="I211" s="53">
        <f t="shared" si="84"/>
        <v>1.2015301376713308</v>
      </c>
      <c r="J211" s="53">
        <f>MIN(F211,H211,(1-EXP(-SetUp!$B$52*H211/SetUp!$B$56))*F211)</f>
        <v>1.5702326729623559E-2</v>
      </c>
      <c r="K211" s="53">
        <f t="shared" si="71"/>
        <v>5.7938538020254754E-2</v>
      </c>
      <c r="L211" s="53">
        <f>IF(I211&lt;=0,0,MIN(SetUp!$B$50*I211^SetUp!$B$55,I211))</f>
        <v>2.9208947978316968E-2</v>
      </c>
      <c r="M211" s="53">
        <f t="shared" si="72"/>
        <v>1.1723211896930139</v>
      </c>
      <c r="N211" s="53">
        <f>IF(SetUp!$B$62=0,X211,(B211-E211)*(1-(H211/SetUp!$B$66/SetUp!$B$56)))</f>
        <v>0</v>
      </c>
      <c r="O211" s="53">
        <f>K211*SetUp!$B$65</f>
        <v>5.3477276278198003E-4</v>
      </c>
      <c r="P211" s="53">
        <f>MIN(SetUp!$B$54*L211^SetUp!$B$51,L211)</f>
        <v>1.9431087078145438E-2</v>
      </c>
      <c r="Q211" s="53">
        <f t="shared" si="73"/>
        <v>5.7403765257472775E-2</v>
      </c>
      <c r="R211" s="53">
        <f>IF((H211+N211-O211)&gt;SetUp!$B$56,T210+H211+N211-O211-SetUp!$B$56,T210)</f>
        <v>0</v>
      </c>
      <c r="S211" s="53">
        <f>R211*SetUp!$B$65</f>
        <v>0</v>
      </c>
      <c r="T211" s="53">
        <f>IF((R211-S211)&lt;SetUp!$B$53,R211-S211,SetUp!$B$53)</f>
        <v>0</v>
      </c>
      <c r="U211" s="53">
        <f t="shared" si="74"/>
        <v>1.1723211896930139</v>
      </c>
      <c r="V211" s="53">
        <f>(L211-P211)/1000*SetUp!$B$13*1000000/SetUp!$B$48</f>
        <v>0.39791299464916047</v>
      </c>
      <c r="W211" s="53">
        <f t="shared" si="85"/>
        <v>2.0816681711721685E-16</v>
      </c>
      <c r="X211" s="53">
        <f>MAX((SetUp!$B$56*(1-($H211/SetUp!$B$56)^2)*TANH(($B211-$D211)/SetUp!$B$56))/(1+$H211/SetUp!$B$56*TANH(($B211-$D211)/SetUp!$B$56)),0)</f>
        <v>0</v>
      </c>
      <c r="AK211" s="61">
        <v>180</v>
      </c>
      <c r="AL211" s="62">
        <f t="shared" si="65"/>
        <v>8.9804999999999993</v>
      </c>
      <c r="AM211" s="62">
        <f t="shared" si="66"/>
        <v>1.1829988787545334</v>
      </c>
      <c r="AN211" s="63">
        <f t="shared" si="67"/>
        <v>-0.86827026571409904</v>
      </c>
      <c r="AP211" s="60">
        <v>31256</v>
      </c>
      <c r="AQ211" s="51">
        <v>7</v>
      </c>
      <c r="AR211" s="51">
        <v>210</v>
      </c>
      <c r="AS211" s="62">
        <f t="shared" si="75"/>
        <v>8.0410000000000004</v>
      </c>
      <c r="AT211" s="62">
        <f t="shared" si="76"/>
        <v>0.39791299464916047</v>
      </c>
      <c r="AU211" s="51" t="str">
        <f>IF(OR($AP211&lt;SetUp!$B$97,$AP211&gt;SetUp!$B$98),"Não","Sim")</f>
        <v>Sim</v>
      </c>
      <c r="AV211" s="64">
        <f t="shared" si="77"/>
        <v>2.8356657066727737</v>
      </c>
      <c r="AW211" s="64">
        <f t="shared" si="78"/>
        <v>0.63080345167822316</v>
      </c>
      <c r="AX211" s="64">
        <f t="shared" si="79"/>
        <v>0.90531006211608556</v>
      </c>
      <c r="AY211" s="64">
        <f t="shared" si="80"/>
        <v>-0.40021187786222273</v>
      </c>
      <c r="AZ211" s="64">
        <f t="shared" si="81"/>
        <v>-7.6430870053508402</v>
      </c>
      <c r="BA211" s="64">
        <f t="shared" si="82"/>
        <v>-2.2048622549945507</v>
      </c>
      <c r="BB211" s="64">
        <f t="shared" si="83"/>
        <v>-1.3055219399783082</v>
      </c>
    </row>
    <row r="212" spans="1:54" x14ac:dyDescent="0.3">
      <c r="A212" s="60">
        <v>31257</v>
      </c>
      <c r="B212" s="53">
        <v>0.498</v>
      </c>
      <c r="C212" s="53">
        <v>8.0410000000000004</v>
      </c>
      <c r="D212" s="53">
        <v>4.3150000000000004</v>
      </c>
      <c r="E212" s="53">
        <f t="shared" si="68"/>
        <v>0.498</v>
      </c>
      <c r="F212" s="53">
        <f t="shared" si="69"/>
        <v>3.8170000000000002</v>
      </c>
      <c r="G212" s="53">
        <f t="shared" si="70"/>
        <v>0</v>
      </c>
      <c r="H212" s="53">
        <f>IF(Q211&gt;SetUp!$B$56,SetUp!$B$56,Q211)</f>
        <v>5.7403765257472775E-2</v>
      </c>
      <c r="I212" s="53">
        <f t="shared" si="84"/>
        <v>1.1727369524240328</v>
      </c>
      <c r="J212" s="53">
        <f>MIN(F212,H212,(1-EXP(-SetUp!$B$52*H212/SetUp!$B$56))*F212)</f>
        <v>1.2359053793050268E-2</v>
      </c>
      <c r="K212" s="53">
        <f t="shared" si="71"/>
        <v>4.5044711464422509E-2</v>
      </c>
      <c r="L212" s="53">
        <f>IF(I212&lt;=0,0,MIN(SetUp!$B$50*I212^SetUp!$B$55,I212))</f>
        <v>2.8051697734359133E-2</v>
      </c>
      <c r="M212" s="53">
        <f t="shared" si="72"/>
        <v>1.1446852546896735</v>
      </c>
      <c r="N212" s="53">
        <f>IF(SetUp!$B$62=0,X212,(B212-E212)*(1-(H212/SetUp!$B$66/SetUp!$B$56)))</f>
        <v>0</v>
      </c>
      <c r="O212" s="53">
        <f>K212*SetUp!$B$65</f>
        <v>4.157627310189495E-4</v>
      </c>
      <c r="P212" s="53">
        <f>MIN(SetUp!$B$54*L212^SetUp!$B$51,L212)</f>
        <v>1.8653903166305972E-2</v>
      </c>
      <c r="Q212" s="53">
        <f t="shared" si="73"/>
        <v>4.4628948733403562E-2</v>
      </c>
      <c r="R212" s="53">
        <f>IF((H212+N212-O212)&gt;SetUp!$B$56,T211+H212+N212-O212-SetUp!$B$56,T211)</f>
        <v>0</v>
      </c>
      <c r="S212" s="53">
        <f>R212*SetUp!$B$65</f>
        <v>0</v>
      </c>
      <c r="T212" s="53">
        <f>IF((R212-S212)&lt;SetUp!$B$53,R212-S212,SetUp!$B$53)</f>
        <v>0</v>
      </c>
      <c r="U212" s="53">
        <f t="shared" si="74"/>
        <v>1.1446852546896735</v>
      </c>
      <c r="V212" s="53">
        <f>(L212-P212)/1000*SetUp!$B$13*1000000/SetUp!$B$48</f>
        <v>0.38244608077887926</v>
      </c>
      <c r="W212" s="53">
        <f t="shared" si="85"/>
        <v>-2.9490299091605721E-16</v>
      </c>
      <c r="X212" s="53">
        <f>MAX((SetUp!$B$56*(1-($H212/SetUp!$B$56)^2)*TANH(($B212-$D212)/SetUp!$B$56))/(1+$H212/SetUp!$B$56*TANH(($B212-$D212)/SetUp!$B$56)),0)</f>
        <v>0</v>
      </c>
      <c r="AK212" s="61">
        <v>181</v>
      </c>
      <c r="AL212" s="62">
        <f t="shared" si="65"/>
        <v>4.1749999999999998</v>
      </c>
      <c r="AM212" s="62">
        <f t="shared" si="66"/>
        <v>1.1140026378794836</v>
      </c>
      <c r="AN212" s="63">
        <f t="shared" si="67"/>
        <v>-0.7331730208671895</v>
      </c>
      <c r="AP212" s="60">
        <v>31257</v>
      </c>
      <c r="AQ212" s="51">
        <v>7</v>
      </c>
      <c r="AR212" s="51">
        <v>211</v>
      </c>
      <c r="AS212" s="62">
        <f t="shared" si="75"/>
        <v>8.0410000000000004</v>
      </c>
      <c r="AT212" s="62">
        <f t="shared" si="76"/>
        <v>0.38244608077887926</v>
      </c>
      <c r="AU212" s="51" t="str">
        <f>IF(OR($AP212&lt;SetUp!$B$97,$AP212&gt;SetUp!$B$98),"Não","Sim")</f>
        <v>Sim</v>
      </c>
      <c r="AV212" s="64">
        <f t="shared" si="77"/>
        <v>2.8356657066727737</v>
      </c>
      <c r="AW212" s="64">
        <f t="shared" si="78"/>
        <v>0.61842225119967931</v>
      </c>
      <c r="AX212" s="64">
        <f t="shared" si="79"/>
        <v>0.90531006211608556</v>
      </c>
      <c r="AY212" s="64">
        <f t="shared" si="80"/>
        <v>-0.41742978527071845</v>
      </c>
      <c r="AZ212" s="64">
        <f t="shared" si="81"/>
        <v>-7.6585539192211209</v>
      </c>
      <c r="BA212" s="64">
        <f t="shared" si="82"/>
        <v>-2.2172434554730946</v>
      </c>
      <c r="BB212" s="64">
        <f t="shared" si="83"/>
        <v>-1.3227398473868039</v>
      </c>
    </row>
    <row r="213" spans="1:54" x14ac:dyDescent="0.3">
      <c r="A213" s="60">
        <v>31258</v>
      </c>
      <c r="B213" s="53">
        <v>0.25800000000000001</v>
      </c>
      <c r="C213" s="53">
        <v>8.0410000000000004</v>
      </c>
      <c r="D213" s="53">
        <v>4.3150000000000004</v>
      </c>
      <c r="E213" s="53">
        <f t="shared" si="68"/>
        <v>0.25800000000000001</v>
      </c>
      <c r="F213" s="53">
        <f t="shared" si="69"/>
        <v>4.0570000000000004</v>
      </c>
      <c r="G213" s="53">
        <f t="shared" si="70"/>
        <v>0</v>
      </c>
      <c r="H213" s="53">
        <f>IF(Q212&gt;SetUp!$B$56,SetUp!$B$56,Q212)</f>
        <v>4.4628948733403562E-2</v>
      </c>
      <c r="I213" s="53">
        <f t="shared" si="84"/>
        <v>1.145002881873481</v>
      </c>
      <c r="J213" s="53">
        <f>MIN(F213,H213,(1-EXP(-SetUp!$B$52*H213/SetUp!$B$56))*F213)</f>
        <v>1.0216473106272625E-2</v>
      </c>
      <c r="K213" s="53">
        <f t="shared" si="71"/>
        <v>3.4412475627130935E-2</v>
      </c>
      <c r="L213" s="53">
        <f>IF(I213&lt;=0,0,MIN(SetUp!$B$50*I213^SetUp!$B$55,I213))</f>
        <v>2.6954778489054438E-2</v>
      </c>
      <c r="M213" s="53">
        <f t="shared" si="72"/>
        <v>1.1180481033844265</v>
      </c>
      <c r="N213" s="53">
        <f>IF(SetUp!$B$62=0,X213,(B213-E213)*(1-(H213/SetUp!$B$66/SetUp!$B$56)))</f>
        <v>0</v>
      </c>
      <c r="O213" s="53">
        <f>K213*SetUp!$B$65</f>
        <v>3.1762718380734598E-4</v>
      </c>
      <c r="P213" s="53">
        <f>MIN(SetUp!$B$54*L213^SetUp!$B$51,L213)</f>
        <v>1.7917523682128542E-2</v>
      </c>
      <c r="Q213" s="53">
        <f t="shared" si="73"/>
        <v>3.409484844332359E-2</v>
      </c>
      <c r="R213" s="53">
        <f>IF((H213+N213-O213)&gt;SetUp!$B$56,T212+H213+N213-O213-SetUp!$B$56,T212)</f>
        <v>0</v>
      </c>
      <c r="S213" s="53">
        <f>R213*SetUp!$B$65</f>
        <v>0</v>
      </c>
      <c r="T213" s="53">
        <f>IF((R213-S213)&lt;SetUp!$B$53,R213-S213,SetUp!$B$53)</f>
        <v>0</v>
      </c>
      <c r="U213" s="53">
        <f t="shared" si="74"/>
        <v>1.1180481033844265</v>
      </c>
      <c r="V213" s="53">
        <f>(L213-P213)/1000*SetUp!$B$13*1000000/SetUp!$B$48</f>
        <v>0.36777380659693354</v>
      </c>
      <c r="W213" s="53">
        <f t="shared" si="85"/>
        <v>2.0469737016526324E-16</v>
      </c>
      <c r="X213" s="53">
        <f>MAX((SetUp!$B$56*(1-($H213/SetUp!$B$56)^2)*TANH(($B213-$D213)/SetUp!$B$56))/(1+$H213/SetUp!$B$56*TANH(($B213-$D213)/SetUp!$B$56)),0)</f>
        <v>0</v>
      </c>
      <c r="AK213" s="61">
        <v>182</v>
      </c>
      <c r="AL213" s="62">
        <f t="shared" si="65"/>
        <v>4.1749999999999998</v>
      </c>
      <c r="AM213" s="62">
        <f t="shared" si="66"/>
        <v>1.049213676391088</v>
      </c>
      <c r="AN213" s="63">
        <f t="shared" si="67"/>
        <v>-0.7486913349961466</v>
      </c>
      <c r="AP213" s="60">
        <v>31258</v>
      </c>
      <c r="AQ213" s="51">
        <v>7</v>
      </c>
      <c r="AR213" s="51">
        <v>212</v>
      </c>
      <c r="AS213" s="62">
        <f t="shared" si="75"/>
        <v>8.0410000000000004</v>
      </c>
      <c r="AT213" s="62">
        <f t="shared" si="76"/>
        <v>0.36777380659693354</v>
      </c>
      <c r="AU213" s="51" t="str">
        <f>IF(OR($AP213&lt;SetUp!$B$97,$AP213&gt;SetUp!$B$98),"Não","Sim")</f>
        <v>Sim</v>
      </c>
      <c r="AV213" s="64">
        <f t="shared" si="77"/>
        <v>2.8356657066727737</v>
      </c>
      <c r="AW213" s="64">
        <f t="shared" si="78"/>
        <v>0.60644357247557135</v>
      </c>
      <c r="AX213" s="64">
        <f t="shared" si="79"/>
        <v>0.90531006211608556</v>
      </c>
      <c r="AY213" s="64">
        <f t="shared" si="80"/>
        <v>-0.43441920510201926</v>
      </c>
      <c r="AZ213" s="64">
        <f t="shared" si="81"/>
        <v>-7.6732261934030666</v>
      </c>
      <c r="BA213" s="64">
        <f t="shared" si="82"/>
        <v>-2.2292221341972023</v>
      </c>
      <c r="BB213" s="64">
        <f t="shared" si="83"/>
        <v>-1.3397292672181047</v>
      </c>
    </row>
    <row r="214" spans="1:54" x14ac:dyDescent="0.3">
      <c r="A214" s="60">
        <v>31259</v>
      </c>
      <c r="B214" s="53">
        <v>0.40300000000000002</v>
      </c>
      <c r="C214" s="53">
        <v>8.0410000000000004</v>
      </c>
      <c r="D214" s="53">
        <v>4.3150000000000004</v>
      </c>
      <c r="E214" s="53">
        <f t="shared" si="68"/>
        <v>0.40300000000000002</v>
      </c>
      <c r="F214" s="53">
        <f t="shared" si="69"/>
        <v>3.9120000000000004</v>
      </c>
      <c r="G214" s="53">
        <f t="shared" si="70"/>
        <v>0</v>
      </c>
      <c r="H214" s="53">
        <f>IF(Q213&gt;SetUp!$B$56,SetUp!$B$56,Q213)</f>
        <v>3.409484844332359E-2</v>
      </c>
      <c r="I214" s="53">
        <f t="shared" si="84"/>
        <v>1.1182933127788144</v>
      </c>
      <c r="J214" s="53">
        <f>MIN(F214,H214,(1-EXP(-SetUp!$B$52*H214/SetUp!$B$56))*F214)</f>
        <v>7.5282863286721194E-3</v>
      </c>
      <c r="K214" s="53">
        <f t="shared" si="71"/>
        <v>2.6566562114651471E-2</v>
      </c>
      <c r="L214" s="53">
        <f>IF(I214&lt;=0,0,MIN(SetUp!$B$50*I214^SetUp!$B$55,I214))</f>
        <v>2.5914988120349775E-2</v>
      </c>
      <c r="M214" s="53">
        <f t="shared" si="72"/>
        <v>1.0923783246584646</v>
      </c>
      <c r="N214" s="53">
        <f>IF(SetUp!$B$62=0,X214,(B214-E214)*(1-(H214/SetUp!$B$66/SetUp!$B$56)))</f>
        <v>0</v>
      </c>
      <c r="O214" s="53">
        <f>K214*SetUp!$B$65</f>
        <v>2.4520939438797359E-4</v>
      </c>
      <c r="P214" s="53">
        <f>MIN(SetUp!$B$54*L214^SetUp!$B$51,L214)</f>
        <v>1.7219764418106621E-2</v>
      </c>
      <c r="Q214" s="53">
        <f t="shared" si="73"/>
        <v>2.6321352720263497E-2</v>
      </c>
      <c r="R214" s="53">
        <f>IF((H214+N214-O214)&gt;SetUp!$B$56,T213+H214+N214-O214-SetUp!$B$56,T213)</f>
        <v>0</v>
      </c>
      <c r="S214" s="53">
        <f>R214*SetUp!$B$65</f>
        <v>0</v>
      </c>
      <c r="T214" s="53">
        <f>IF((R214-S214)&lt;SetUp!$B$53,R214-S214,SetUp!$B$53)</f>
        <v>0</v>
      </c>
      <c r="U214" s="53">
        <f t="shared" si="74"/>
        <v>1.0923783246584646</v>
      </c>
      <c r="V214" s="53">
        <f>(L214-P214)/1000*SetUp!$B$13*1000000/SetUp!$B$48</f>
        <v>0.35385474776423093</v>
      </c>
      <c r="W214" s="53">
        <f t="shared" si="85"/>
        <v>-1.700029006457271E-16</v>
      </c>
      <c r="X214" s="53">
        <f>MAX((SetUp!$B$56*(1-($H214/SetUp!$B$56)^2)*TANH(($B214-$D214)/SetUp!$B$56))/(1+$H214/SetUp!$B$56*TANH(($B214-$D214)/SetUp!$B$56)),0)</f>
        <v>0</v>
      </c>
      <c r="AK214" s="61">
        <v>183</v>
      </c>
      <c r="AL214" s="62">
        <f t="shared" si="65"/>
        <v>8.35</v>
      </c>
      <c r="AM214" s="62">
        <f t="shared" si="66"/>
        <v>1.5574590137358226</v>
      </c>
      <c r="AN214" s="63">
        <f t="shared" si="67"/>
        <v>-0.81347796242684756</v>
      </c>
      <c r="AP214" s="60">
        <v>31259</v>
      </c>
      <c r="AQ214" s="51">
        <v>7</v>
      </c>
      <c r="AR214" s="51">
        <v>213</v>
      </c>
      <c r="AS214" s="62">
        <f t="shared" si="75"/>
        <v>8.0410000000000004</v>
      </c>
      <c r="AT214" s="62">
        <f t="shared" si="76"/>
        <v>0.35385474776423093</v>
      </c>
      <c r="AU214" s="51" t="str">
        <f>IF(OR($AP214&lt;SetUp!$B$97,$AP214&gt;SetUp!$B$98),"Não","Sim")</f>
        <v>Sim</v>
      </c>
      <c r="AV214" s="64">
        <f t="shared" si="77"/>
        <v>2.8356657066727737</v>
      </c>
      <c r="AW214" s="64">
        <f t="shared" si="78"/>
        <v>0.59485691368952831</v>
      </c>
      <c r="AX214" s="64">
        <f t="shared" si="79"/>
        <v>0.90531006211608556</v>
      </c>
      <c r="AY214" s="64">
        <f t="shared" si="80"/>
        <v>-0.45117497297387354</v>
      </c>
      <c r="AZ214" s="64">
        <f t="shared" si="81"/>
        <v>-7.6871452522357693</v>
      </c>
      <c r="BA214" s="64">
        <f t="shared" si="82"/>
        <v>-2.2408087929832456</v>
      </c>
      <c r="BB214" s="64">
        <f t="shared" si="83"/>
        <v>-1.3564850350899591</v>
      </c>
    </row>
    <row r="215" spans="1:54" x14ac:dyDescent="0.3">
      <c r="A215" s="60">
        <v>31260</v>
      </c>
      <c r="B215" s="53">
        <v>0.27100000000000002</v>
      </c>
      <c r="C215" s="53">
        <v>8.0410000000000004</v>
      </c>
      <c r="D215" s="53">
        <v>4.9379999999999997</v>
      </c>
      <c r="E215" s="53">
        <f t="shared" si="68"/>
        <v>0.27100000000000002</v>
      </c>
      <c r="F215" s="53">
        <f t="shared" si="69"/>
        <v>4.6669999999999998</v>
      </c>
      <c r="G215" s="53">
        <f t="shared" si="70"/>
        <v>0</v>
      </c>
      <c r="H215" s="53">
        <f>IF(Q214&gt;SetUp!$B$56,SetUp!$B$56,Q214)</f>
        <v>2.6321352720263497E-2</v>
      </c>
      <c r="I215" s="53">
        <f t="shared" si="84"/>
        <v>1.0925572602122153</v>
      </c>
      <c r="J215" s="53">
        <f>MIN(F215,H215,(1-EXP(-SetUp!$B$52*H215/SetUp!$B$56))*F215)</f>
        <v>6.9350542666515207E-3</v>
      </c>
      <c r="K215" s="53">
        <f t="shared" si="71"/>
        <v>1.9386298453611978E-2</v>
      </c>
      <c r="L215" s="53">
        <f>IF(I215&lt;=0,0,MIN(SetUp!$B$50*I215^SetUp!$B$55,I215))</f>
        <v>2.4928633910907185E-2</v>
      </c>
      <c r="M215" s="53">
        <f t="shared" si="72"/>
        <v>1.0676286263013082</v>
      </c>
      <c r="N215" s="53">
        <f>IF(SetUp!$B$62=0,X215,(B215-E215)*(1-(H215/SetUp!$B$66/SetUp!$B$56)))</f>
        <v>0</v>
      </c>
      <c r="O215" s="53">
        <f>K215*SetUp!$B$65</f>
        <v>1.7893555375059358E-4</v>
      </c>
      <c r="P215" s="53">
        <f>MIN(SetUp!$B$54*L215^SetUp!$B$51,L215)</f>
        <v>1.6558115192747708E-2</v>
      </c>
      <c r="Q215" s="53">
        <f t="shared" si="73"/>
        <v>1.9207362899861385E-2</v>
      </c>
      <c r="R215" s="53">
        <f>IF((H215+N215-O215)&gt;SetUp!$B$56,T214+H215+N215-O215-SetUp!$B$56,T214)</f>
        <v>0</v>
      </c>
      <c r="S215" s="53">
        <f>R215*SetUp!$B$65</f>
        <v>0</v>
      </c>
      <c r="T215" s="53">
        <f>IF((R215-S215)&lt;SetUp!$B$53,R215-S215,SetUp!$B$53)</f>
        <v>0</v>
      </c>
      <c r="U215" s="53">
        <f t="shared" si="74"/>
        <v>1.0676286263013082</v>
      </c>
      <c r="V215" s="53">
        <f>(L215-P215)/1000*SetUp!$B$13*1000000/SetUp!$B$48</f>
        <v>0.34064078062833331</v>
      </c>
      <c r="W215" s="53">
        <f t="shared" si="85"/>
        <v>2.3592239273284576E-16</v>
      </c>
      <c r="X215" s="53">
        <f>MAX((SetUp!$B$56*(1-($H215/SetUp!$B$56)^2)*TANH(($B215-$D215)/SetUp!$B$56))/(1+$H215/SetUp!$B$56*TANH(($B215-$D215)/SetUp!$B$56)),0)</f>
        <v>0</v>
      </c>
      <c r="AK215" s="61">
        <v>184</v>
      </c>
      <c r="AL215" s="62">
        <f t="shared" si="65"/>
        <v>8.1950000000000003</v>
      </c>
      <c r="AM215" s="62">
        <f t="shared" si="66"/>
        <v>1.4610524668091296</v>
      </c>
      <c r="AN215" s="63">
        <f t="shared" si="67"/>
        <v>-0.82171415902268097</v>
      </c>
      <c r="AP215" s="60">
        <v>31260</v>
      </c>
      <c r="AQ215" s="51">
        <v>8</v>
      </c>
      <c r="AR215" s="51">
        <v>214</v>
      </c>
      <c r="AS215" s="62">
        <f t="shared" si="75"/>
        <v>8.0410000000000004</v>
      </c>
      <c r="AT215" s="62">
        <f t="shared" si="76"/>
        <v>0.34064078062833331</v>
      </c>
      <c r="AU215" s="51" t="str">
        <f>IF(OR($AP215&lt;SetUp!$B$97,$AP215&gt;SetUp!$B$98),"Não","Sim")</f>
        <v>Sim</v>
      </c>
      <c r="AV215" s="64">
        <f t="shared" si="77"/>
        <v>2.8356657066727737</v>
      </c>
      <c r="AW215" s="64">
        <f t="shared" si="78"/>
        <v>0.58364439569684323</v>
      </c>
      <c r="AX215" s="64">
        <f t="shared" si="79"/>
        <v>0.90531006211608556</v>
      </c>
      <c r="AY215" s="64">
        <f t="shared" si="80"/>
        <v>-0.46770336065508006</v>
      </c>
      <c r="AZ215" s="64">
        <f t="shared" si="81"/>
        <v>-7.7003592193716672</v>
      </c>
      <c r="BA215" s="64">
        <f t="shared" si="82"/>
        <v>-2.2520213109759304</v>
      </c>
      <c r="BB215" s="64">
        <f t="shared" si="83"/>
        <v>-1.3730134227711657</v>
      </c>
    </row>
    <row r="216" spans="1:54" x14ac:dyDescent="0.3">
      <c r="A216" s="60">
        <v>31261</v>
      </c>
      <c r="B216" s="53">
        <v>0.70299999999999996</v>
      </c>
      <c r="C216" s="53">
        <v>8.0410000000000004</v>
      </c>
      <c r="D216" s="53">
        <v>4.9379999999999997</v>
      </c>
      <c r="E216" s="53">
        <f t="shared" si="68"/>
        <v>0.70299999999999996</v>
      </c>
      <c r="F216" s="53">
        <f t="shared" si="69"/>
        <v>4.2349999999999994</v>
      </c>
      <c r="G216" s="53">
        <f t="shared" si="70"/>
        <v>0</v>
      </c>
      <c r="H216" s="53">
        <f>IF(Q215&gt;SetUp!$B$56,SetUp!$B$56,Q215)</f>
        <v>1.9207362899861385E-2</v>
      </c>
      <c r="I216" s="53">
        <f t="shared" si="84"/>
        <v>1.067763515340318</v>
      </c>
      <c r="J216" s="53">
        <f>MIN(F216,H216,(1-EXP(-SetUp!$B$52*H216/SetUp!$B$56))*F216)</f>
        <v>4.593167377773392E-3</v>
      </c>
      <c r="K216" s="53">
        <f t="shared" si="71"/>
        <v>1.4614195522087994E-2</v>
      </c>
      <c r="L216" s="53">
        <f>IF(I216&lt;=0,0,MIN(SetUp!$B$50*I216^SetUp!$B$55,I216))</f>
        <v>2.3992928679630057E-2</v>
      </c>
      <c r="M216" s="53">
        <f t="shared" si="72"/>
        <v>1.0437705866606879</v>
      </c>
      <c r="N216" s="53">
        <f>IF(SetUp!$B$62=0,X216,(B216-E216)*(1-(H216/SetUp!$B$66/SetUp!$B$56)))</f>
        <v>0</v>
      </c>
      <c r="O216" s="53">
        <f>K216*SetUp!$B$65</f>
        <v>1.3488903900976744E-4</v>
      </c>
      <c r="P216" s="53">
        <f>MIN(SetUp!$B$54*L216^SetUp!$B$51,L216)</f>
        <v>1.5930676452521646E-2</v>
      </c>
      <c r="Q216" s="53">
        <f t="shared" si="73"/>
        <v>1.4479306483078228E-2</v>
      </c>
      <c r="R216" s="53">
        <f>IF((H216+N216-O216)&gt;SetUp!$B$56,T215+H216+N216-O216-SetUp!$B$56,T215)</f>
        <v>0</v>
      </c>
      <c r="S216" s="53">
        <f>R216*SetUp!$B$65</f>
        <v>0</v>
      </c>
      <c r="T216" s="53">
        <f>IF((R216-S216)&lt;SetUp!$B$53,R216-S216,SetUp!$B$53)</f>
        <v>0</v>
      </c>
      <c r="U216" s="53">
        <f t="shared" si="74"/>
        <v>1.0437705866606879</v>
      </c>
      <c r="V216" s="53">
        <f>(L216-P216)/1000*SetUp!$B$13*1000000/SetUp!$B$48</f>
        <v>0.32809578291805036</v>
      </c>
      <c r="W216" s="53">
        <f t="shared" si="85"/>
        <v>-1.3877787807814457E-16</v>
      </c>
      <c r="X216" s="53">
        <f>MAX((SetUp!$B$56*(1-($H216/SetUp!$B$56)^2)*TANH(($B216-$D216)/SetUp!$B$56))/(1+$H216/SetUp!$B$56*TANH(($B216-$D216)/SetUp!$B$56)),0)</f>
        <v>0</v>
      </c>
      <c r="AK216" s="61">
        <v>185</v>
      </c>
      <c r="AL216" s="62">
        <f t="shared" si="65"/>
        <v>8.1950000000000003</v>
      </c>
      <c r="AM216" s="62">
        <f t="shared" si="66"/>
        <v>1.3713697017814965</v>
      </c>
      <c r="AN216" s="63">
        <f t="shared" si="67"/>
        <v>-0.8326577545111048</v>
      </c>
      <c r="AP216" s="60">
        <v>31261</v>
      </c>
      <c r="AQ216" s="51">
        <v>8</v>
      </c>
      <c r="AR216" s="51">
        <v>215</v>
      </c>
      <c r="AS216" s="62">
        <f t="shared" si="75"/>
        <v>8.0410000000000004</v>
      </c>
      <c r="AT216" s="62">
        <f t="shared" si="76"/>
        <v>0.32809578291805036</v>
      </c>
      <c r="AU216" s="51" t="str">
        <f>IF(OR($AP216&lt;SetUp!$B$97,$AP216&gt;SetUp!$B$98),"Não","Sim")</f>
        <v>Sim</v>
      </c>
      <c r="AV216" s="64">
        <f t="shared" si="77"/>
        <v>2.8356657066727737</v>
      </c>
      <c r="AW216" s="64">
        <f t="shared" si="78"/>
        <v>0.57279645854181949</v>
      </c>
      <c r="AX216" s="64">
        <f t="shared" si="79"/>
        <v>0.90531006211608556</v>
      </c>
      <c r="AY216" s="64">
        <f t="shared" si="80"/>
        <v>-0.48399935165354524</v>
      </c>
      <c r="AZ216" s="64">
        <f t="shared" si="81"/>
        <v>-7.7129042170819497</v>
      </c>
      <c r="BA216" s="64">
        <f t="shared" si="82"/>
        <v>-2.2628692481309542</v>
      </c>
      <c r="BB216" s="64">
        <f t="shared" si="83"/>
        <v>-1.3893094137696309</v>
      </c>
    </row>
    <row r="217" spans="1:54" x14ac:dyDescent="0.3">
      <c r="A217" s="60">
        <v>31262</v>
      </c>
      <c r="B217" s="53">
        <v>2.4500000000000002</v>
      </c>
      <c r="C217" s="53">
        <v>8.0410000000000004</v>
      </c>
      <c r="D217" s="53">
        <v>4.9379999999999997</v>
      </c>
      <c r="E217" s="53">
        <f t="shared" si="68"/>
        <v>2.4500000000000002</v>
      </c>
      <c r="F217" s="53">
        <f t="shared" si="69"/>
        <v>2.4879999999999995</v>
      </c>
      <c r="G217" s="53">
        <f t="shared" si="70"/>
        <v>0</v>
      </c>
      <c r="H217" s="53">
        <f>IF(Q216&gt;SetUp!$B$56,SetUp!$B$56,Q216)</f>
        <v>1.4479306483078228E-2</v>
      </c>
      <c r="I217" s="53">
        <f t="shared" si="84"/>
        <v>1.0438854526884345</v>
      </c>
      <c r="J217" s="53">
        <f>MIN(F217,H217,(1-EXP(-SetUp!$B$52*H217/SetUp!$B$56))*F217)</f>
        <v>2.0344510622349083E-3</v>
      </c>
      <c r="K217" s="53">
        <f t="shared" si="71"/>
        <v>1.244485542084332E-2</v>
      </c>
      <c r="L217" s="53">
        <f>IF(I217&lt;=0,0,MIN(SetUp!$B$50*I217^SetUp!$B$55,I217))</f>
        <v>2.3105367292165099E-2</v>
      </c>
      <c r="M217" s="53">
        <f t="shared" si="72"/>
        <v>1.0207800853962694</v>
      </c>
      <c r="N217" s="53">
        <f>IF(SetUp!$B$62=0,X217,(B217-E217)*(1-(H217/SetUp!$B$66/SetUp!$B$56)))</f>
        <v>0</v>
      </c>
      <c r="O217" s="53">
        <f>K217*SetUp!$B$65</f>
        <v>1.1486602774650786E-4</v>
      </c>
      <c r="P217" s="53">
        <f>MIN(SetUp!$B$54*L217^SetUp!$B$51,L217)</f>
        <v>1.5335740270735683E-2</v>
      </c>
      <c r="Q217" s="53">
        <f t="shared" si="73"/>
        <v>1.2329989393096812E-2</v>
      </c>
      <c r="R217" s="53">
        <f>IF((H217+N217-O217)&gt;SetUp!$B$56,T216+H217+N217-O217-SetUp!$B$56,T216)</f>
        <v>0</v>
      </c>
      <c r="S217" s="53">
        <f>R217*SetUp!$B$65</f>
        <v>0</v>
      </c>
      <c r="T217" s="53">
        <f>IF((R217-S217)&lt;SetUp!$B$53,R217-S217,SetUp!$B$53)</f>
        <v>0</v>
      </c>
      <c r="U217" s="53">
        <f t="shared" si="74"/>
        <v>1.0207800853962694</v>
      </c>
      <c r="V217" s="53">
        <f>(L217-P217)/1000*SetUp!$B$13*1000000/SetUp!$B$48</f>
        <v>0.31618731202749878</v>
      </c>
      <c r="W217" s="53">
        <f t="shared" si="85"/>
        <v>4.0592529337857286E-16</v>
      </c>
      <c r="X217" s="53">
        <f>MAX((SetUp!$B$56*(1-($H217/SetUp!$B$56)^2)*TANH(($B217-$D217)/SetUp!$B$56))/(1+$H217/SetUp!$B$56*TANH(($B217-$D217)/SetUp!$B$56)),0)</f>
        <v>0</v>
      </c>
      <c r="AK217" s="61">
        <v>186</v>
      </c>
      <c r="AL217" s="62">
        <f t="shared" si="65"/>
        <v>8.1950000000000003</v>
      </c>
      <c r="AM217" s="62">
        <f t="shared" si="66"/>
        <v>1.2885753071030643</v>
      </c>
      <c r="AN217" s="63">
        <f t="shared" si="67"/>
        <v>-0.84276079229980905</v>
      </c>
      <c r="AP217" s="60">
        <v>31262</v>
      </c>
      <c r="AQ217" s="51">
        <v>8</v>
      </c>
      <c r="AR217" s="51">
        <v>216</v>
      </c>
      <c r="AS217" s="62">
        <f t="shared" si="75"/>
        <v>8.0410000000000004</v>
      </c>
      <c r="AT217" s="62">
        <f t="shared" si="76"/>
        <v>0.31618731202749878</v>
      </c>
      <c r="AU217" s="51" t="str">
        <f>IF(OR($AP217&lt;SetUp!$B$97,$AP217&gt;SetUp!$B$98),"Não","Sim")</f>
        <v>Sim</v>
      </c>
      <c r="AV217" s="64">
        <f t="shared" si="77"/>
        <v>2.8356657066727737</v>
      </c>
      <c r="AW217" s="64">
        <f t="shared" si="78"/>
        <v>0.56230535479177035</v>
      </c>
      <c r="AX217" s="64">
        <f t="shared" si="79"/>
        <v>0.90531006211608556</v>
      </c>
      <c r="AY217" s="64">
        <f t="shared" si="80"/>
        <v>-0.50005556143417473</v>
      </c>
      <c r="AZ217" s="64">
        <f t="shared" si="81"/>
        <v>-7.7248126879725012</v>
      </c>
      <c r="BA217" s="64">
        <f t="shared" si="82"/>
        <v>-2.2733603518810033</v>
      </c>
      <c r="BB217" s="64">
        <f t="shared" si="83"/>
        <v>-1.4053656235502603</v>
      </c>
    </row>
    <row r="218" spans="1:54" x14ac:dyDescent="0.3">
      <c r="A218" s="60">
        <v>31263</v>
      </c>
      <c r="B218" s="53">
        <v>1.083</v>
      </c>
      <c r="C218" s="53">
        <v>8.0410000000000004</v>
      </c>
      <c r="D218" s="53">
        <v>4.9379999999999997</v>
      </c>
      <c r="E218" s="53">
        <f t="shared" si="68"/>
        <v>1.083</v>
      </c>
      <c r="F218" s="53">
        <f t="shared" si="69"/>
        <v>3.8549999999999995</v>
      </c>
      <c r="G218" s="53">
        <f t="shared" si="70"/>
        <v>0</v>
      </c>
      <c r="H218" s="53">
        <f>IF(Q217&gt;SetUp!$B$56,SetUp!$B$56,Q217)</f>
        <v>1.2329989393096812E-2</v>
      </c>
      <c r="I218" s="53">
        <f t="shared" si="84"/>
        <v>1.0208691133211767</v>
      </c>
      <c r="J218" s="53">
        <f>MIN(F218,H218,(1-EXP(-SetUp!$B$52*H218/SetUp!$B$56))*F218)</f>
        <v>2.6844947623133877E-3</v>
      </c>
      <c r="K218" s="53">
        <f t="shared" si="71"/>
        <v>9.645494630783423E-3</v>
      </c>
      <c r="L218" s="53">
        <f>IF(I218&lt;=0,0,MIN(SetUp!$B$50*I218^SetUp!$B$55,I218))</f>
        <v>2.2262550013452526E-2</v>
      </c>
      <c r="M218" s="53">
        <f t="shared" si="72"/>
        <v>0.99860656330772413</v>
      </c>
      <c r="N218" s="53">
        <f>IF(SetUp!$B$62=0,X218,(B218-E218)*(1-(H218/SetUp!$B$66/SetUp!$B$56)))</f>
        <v>0</v>
      </c>
      <c r="O218" s="53">
        <f>K218*SetUp!$B$65</f>
        <v>8.9027924907245098E-5</v>
      </c>
      <c r="P218" s="53">
        <f>MIN(SetUp!$B$54*L218^SetUp!$B$51,L218)</f>
        <v>1.4771001712252882E-2</v>
      </c>
      <c r="Q218" s="53">
        <f t="shared" si="73"/>
        <v>9.5564667058761783E-3</v>
      </c>
      <c r="R218" s="53">
        <f>IF((H218+N218-O218)&gt;SetUp!$B$56,T217+H218+N218-O218-SetUp!$B$56,T217)</f>
        <v>0</v>
      </c>
      <c r="S218" s="53">
        <f>R218*SetUp!$B$65</f>
        <v>0</v>
      </c>
      <c r="T218" s="53">
        <f>IF((R218-S218)&lt;SetUp!$B$53,R218-S218,SetUp!$B$53)</f>
        <v>0</v>
      </c>
      <c r="U218" s="53">
        <f t="shared" si="74"/>
        <v>0.99860656330772413</v>
      </c>
      <c r="V218" s="53">
        <f>(L218-P218)/1000*SetUp!$B$13*1000000/SetUp!$B$48</f>
        <v>0.30487081474403932</v>
      </c>
      <c r="W218" s="53">
        <f t="shared" si="85"/>
        <v>1.0061396160665481E-16</v>
      </c>
      <c r="X218" s="53">
        <f>MAX((SetUp!$B$56*(1-($H218/SetUp!$B$56)^2)*TANH(($B218-$D218)/SetUp!$B$56))/(1+$H218/SetUp!$B$56*TANH(($B218-$D218)/SetUp!$B$56)),0)</f>
        <v>0</v>
      </c>
      <c r="AK218" s="61">
        <v>187</v>
      </c>
      <c r="AL218" s="62">
        <f t="shared" si="65"/>
        <v>8.1950000000000003</v>
      </c>
      <c r="AM218" s="62">
        <f t="shared" si="66"/>
        <v>1.2116658025794367</v>
      </c>
      <c r="AN218" s="63">
        <f t="shared" si="67"/>
        <v>-0.852145722687073</v>
      </c>
      <c r="AP218" s="60">
        <v>31263</v>
      </c>
      <c r="AQ218" s="51">
        <v>8</v>
      </c>
      <c r="AR218" s="51">
        <v>217</v>
      </c>
      <c r="AS218" s="62">
        <f t="shared" si="75"/>
        <v>8.0410000000000004</v>
      </c>
      <c r="AT218" s="62">
        <f t="shared" si="76"/>
        <v>0.30487081474403932</v>
      </c>
      <c r="AU218" s="51" t="str">
        <f>IF(OR($AP218&lt;SetUp!$B$97,$AP218&gt;SetUp!$B$98),"Não","Sim")</f>
        <v>Sim</v>
      </c>
      <c r="AV218" s="64">
        <f t="shared" si="77"/>
        <v>2.8356657066727737</v>
      </c>
      <c r="AW218" s="64">
        <f t="shared" si="78"/>
        <v>0.55215107963675969</v>
      </c>
      <c r="AX218" s="64">
        <f t="shared" si="79"/>
        <v>0.90531006211608556</v>
      </c>
      <c r="AY218" s="64">
        <f t="shared" si="80"/>
        <v>-0.51588414861686072</v>
      </c>
      <c r="AZ218" s="64">
        <f t="shared" si="81"/>
        <v>-7.7361291852559608</v>
      </c>
      <c r="BA218" s="64">
        <f t="shared" si="82"/>
        <v>-2.283514627036014</v>
      </c>
      <c r="BB218" s="64">
        <f t="shared" si="83"/>
        <v>-1.4211942107329463</v>
      </c>
    </row>
    <row r="219" spans="1:54" x14ac:dyDescent="0.3">
      <c r="A219" s="60">
        <v>31264</v>
      </c>
      <c r="B219" s="53">
        <v>0.95599999999999996</v>
      </c>
      <c r="C219" s="53">
        <v>8.0410000000000004</v>
      </c>
      <c r="D219" s="53">
        <v>4.9379999999999997</v>
      </c>
      <c r="E219" s="53">
        <f t="shared" si="68"/>
        <v>0.95599999999999996</v>
      </c>
      <c r="F219" s="53">
        <f t="shared" si="69"/>
        <v>3.9819999999999998</v>
      </c>
      <c r="G219" s="53">
        <f t="shared" si="70"/>
        <v>0</v>
      </c>
      <c r="H219" s="53">
        <f>IF(Q218&gt;SetUp!$B$56,SetUp!$B$56,Q218)</f>
        <v>9.5564667058761783E-3</v>
      </c>
      <c r="I219" s="53">
        <f t="shared" si="84"/>
        <v>0.99867493095818638</v>
      </c>
      <c r="J219" s="53">
        <f>MIN(F219,H219,(1-EXP(-SetUp!$B$52*H219/SetUp!$B$56))*F219)</f>
        <v>2.1493547672316454E-3</v>
      </c>
      <c r="K219" s="53">
        <f t="shared" si="71"/>
        <v>7.4071119386445328E-3</v>
      </c>
      <c r="L219" s="53">
        <f>IF(I219&lt;=0,0,MIN(SetUp!$B$50*I219^SetUp!$B$55,I219))</f>
        <v>2.1461745866045781E-2</v>
      </c>
      <c r="M219" s="53">
        <f t="shared" si="72"/>
        <v>0.97721318509214061</v>
      </c>
      <c r="N219" s="53">
        <f>IF(SetUp!$B$62=0,X219,(B219-E219)*(1-(H219/SetUp!$B$66/SetUp!$B$56)))</f>
        <v>0</v>
      </c>
      <c r="O219" s="53">
        <f>K219*SetUp!$B$65</f>
        <v>6.8367650462280478E-5</v>
      </c>
      <c r="P219" s="53">
        <f>MIN(SetUp!$B$54*L219^SetUp!$B$51,L219)</f>
        <v>1.4234606872575176E-2</v>
      </c>
      <c r="Q219" s="53">
        <f t="shared" si="73"/>
        <v>7.3387442881822527E-3</v>
      </c>
      <c r="R219" s="53">
        <f>IF((H219+N219-O219)&gt;SetUp!$B$56,T218+H219+N219-O219-SetUp!$B$56,T218)</f>
        <v>0</v>
      </c>
      <c r="S219" s="53">
        <f>R219*SetUp!$B$65</f>
        <v>0</v>
      </c>
      <c r="T219" s="53">
        <f>IF((R219-S219)&lt;SetUp!$B$53,R219-S219,SetUp!$B$53)</f>
        <v>0</v>
      </c>
      <c r="U219" s="53">
        <f t="shared" si="74"/>
        <v>0.97721318509214061</v>
      </c>
      <c r="V219" s="53">
        <f>(L219-P219)/1000*SetUp!$B$13*1000000/SetUp!$B$48</f>
        <v>0.29411059831983888</v>
      </c>
      <c r="W219" s="53">
        <f t="shared" si="85"/>
        <v>0</v>
      </c>
      <c r="X219" s="53">
        <f>MAX((SetUp!$B$56*(1-($H219/SetUp!$B$56)^2)*TANH(($B219-$D219)/SetUp!$B$56))/(1+$H219/SetUp!$B$56*TANH(($B219-$D219)/SetUp!$B$56)),0)</f>
        <v>0</v>
      </c>
      <c r="AK219" s="61">
        <v>188</v>
      </c>
      <c r="AL219" s="62">
        <f t="shared" si="65"/>
        <v>8.1950000000000003</v>
      </c>
      <c r="AM219" s="62">
        <f t="shared" si="66"/>
        <v>1.1402987158506654</v>
      </c>
      <c r="AN219" s="63">
        <f t="shared" si="67"/>
        <v>-0.86085433607679496</v>
      </c>
      <c r="AP219" s="60">
        <v>31264</v>
      </c>
      <c r="AQ219" s="51">
        <v>8</v>
      </c>
      <c r="AR219" s="51">
        <v>218</v>
      </c>
      <c r="AS219" s="62">
        <f t="shared" si="75"/>
        <v>8.0410000000000004</v>
      </c>
      <c r="AT219" s="62">
        <f t="shared" si="76"/>
        <v>0.29411059831983888</v>
      </c>
      <c r="AU219" s="51" t="str">
        <f>IF(OR($AP219&lt;SetUp!$B$97,$AP219&gt;SetUp!$B$98),"Não","Sim")</f>
        <v>Sim</v>
      </c>
      <c r="AV219" s="64">
        <f t="shared" si="77"/>
        <v>2.8356657066727737</v>
      </c>
      <c r="AW219" s="64">
        <f t="shared" si="78"/>
        <v>0.54231964589146031</v>
      </c>
      <c r="AX219" s="64">
        <f t="shared" si="79"/>
        <v>0.90531006211608556</v>
      </c>
      <c r="AY219" s="64">
        <f t="shared" si="80"/>
        <v>-0.5314893253436912</v>
      </c>
      <c r="AZ219" s="64">
        <f t="shared" si="81"/>
        <v>-7.7468894016801615</v>
      </c>
      <c r="BA219" s="64">
        <f t="shared" si="82"/>
        <v>-2.2933460607813134</v>
      </c>
      <c r="BB219" s="64">
        <f t="shared" si="83"/>
        <v>-1.4367993874597769</v>
      </c>
    </row>
    <row r="220" spans="1:54" x14ac:dyDescent="0.3">
      <c r="A220" s="60">
        <v>31265</v>
      </c>
      <c r="B220" s="53">
        <v>1.49</v>
      </c>
      <c r="C220" s="53">
        <v>8.0410000000000004</v>
      </c>
      <c r="D220" s="53">
        <v>4.9379999999999997</v>
      </c>
      <c r="E220" s="53">
        <f t="shared" si="68"/>
        <v>1.49</v>
      </c>
      <c r="F220" s="53">
        <f t="shared" si="69"/>
        <v>3.4479999999999995</v>
      </c>
      <c r="G220" s="53">
        <f t="shared" si="70"/>
        <v>0</v>
      </c>
      <c r="H220" s="53">
        <f>IF(Q219&gt;SetUp!$B$56,SetUp!$B$56,Q219)</f>
        <v>7.3387442881822527E-3</v>
      </c>
      <c r="I220" s="53">
        <f t="shared" si="84"/>
        <v>0.97726772919817428</v>
      </c>
      <c r="J220" s="53">
        <f>MIN(F220,H220,(1-EXP(-SetUp!$B$52*H220/SetUp!$B$56))*F220)</f>
        <v>1.4293076430271145E-3</v>
      </c>
      <c r="K220" s="53">
        <f t="shared" si="71"/>
        <v>5.9094366451551382E-3</v>
      </c>
      <c r="L220" s="53">
        <f>IF(I220&lt;=0,0,MIN(SetUp!$B$50*I220^SetUp!$B$55,I220))</f>
        <v>2.0700495012130331E-2</v>
      </c>
      <c r="M220" s="53">
        <f t="shared" si="72"/>
        <v>0.95656723418604395</v>
      </c>
      <c r="N220" s="53">
        <f>IF(SetUp!$B$62=0,X220,(B220-E220)*(1-(H220/SetUp!$B$66/SetUp!$B$56)))</f>
        <v>0</v>
      </c>
      <c r="O220" s="53">
        <f>K220*SetUp!$B$65</f>
        <v>5.4544106033706119E-5</v>
      </c>
      <c r="P220" s="53">
        <f>MIN(SetUp!$B$54*L220^SetUp!$B$51,L220)</f>
        <v>1.3724885854499042E-2</v>
      </c>
      <c r="Q220" s="53">
        <f t="shared" si="73"/>
        <v>5.854892539121432E-3</v>
      </c>
      <c r="R220" s="53">
        <f>IF((H220+N220-O220)&gt;SetUp!$B$56,T219+H220+N220-O220-SetUp!$B$56,T219)</f>
        <v>0</v>
      </c>
      <c r="S220" s="53">
        <f>R220*SetUp!$B$65</f>
        <v>0</v>
      </c>
      <c r="T220" s="53">
        <f>IF((R220-S220)&lt;SetUp!$B$53,R220-S220,SetUp!$B$53)</f>
        <v>0</v>
      </c>
      <c r="U220" s="53">
        <f t="shared" si="74"/>
        <v>0.95656723418604395</v>
      </c>
      <c r="V220" s="53">
        <f>(L220-P220)/1000*SetUp!$B$13*1000000/SetUp!$B$48</f>
        <v>0.28387451588378398</v>
      </c>
      <c r="W220" s="53">
        <f t="shared" si="85"/>
        <v>-6.9388939039072284E-17</v>
      </c>
      <c r="X220" s="53">
        <f>MAX((SetUp!$B$56*(1-($H220/SetUp!$B$56)^2)*TANH(($B220-$D220)/SetUp!$B$56))/(1+$H220/SetUp!$B$56*TANH(($B220-$D220)/SetUp!$B$56)),0)</f>
        <v>0</v>
      </c>
      <c r="AK220" s="61">
        <v>189</v>
      </c>
      <c r="AL220" s="62">
        <f t="shared" si="65"/>
        <v>8.1950000000000003</v>
      </c>
      <c r="AM220" s="62">
        <f t="shared" si="66"/>
        <v>1.0748226415984643</v>
      </c>
      <c r="AN220" s="63">
        <f t="shared" si="67"/>
        <v>-0.8688440949849342</v>
      </c>
      <c r="AP220" s="60">
        <v>31265</v>
      </c>
      <c r="AQ220" s="51">
        <v>8</v>
      </c>
      <c r="AR220" s="51">
        <v>219</v>
      </c>
      <c r="AS220" s="62">
        <f t="shared" si="75"/>
        <v>8.0410000000000004</v>
      </c>
      <c r="AT220" s="62">
        <f t="shared" si="76"/>
        <v>0.28387451588378398</v>
      </c>
      <c r="AU220" s="51" t="str">
        <f>IF(OR($AP220&lt;SetUp!$B$97,$AP220&gt;SetUp!$B$98),"Não","Sim")</f>
        <v>Sim</v>
      </c>
      <c r="AV220" s="64">
        <f t="shared" si="77"/>
        <v>2.8356657066727737</v>
      </c>
      <c r="AW220" s="64">
        <f t="shared" si="78"/>
        <v>0.53279875739699689</v>
      </c>
      <c r="AX220" s="64">
        <f t="shared" si="79"/>
        <v>0.90531006211608556</v>
      </c>
      <c r="AY220" s="64">
        <f t="shared" si="80"/>
        <v>-0.54687359341221009</v>
      </c>
      <c r="AZ220" s="64">
        <f t="shared" si="81"/>
        <v>-7.7571254841162167</v>
      </c>
      <c r="BA220" s="64">
        <f t="shared" si="82"/>
        <v>-2.302866949275777</v>
      </c>
      <c r="BB220" s="64">
        <f t="shared" si="83"/>
        <v>-1.4521836555282956</v>
      </c>
    </row>
    <row r="221" spans="1:54" x14ac:dyDescent="0.3">
      <c r="A221" s="60">
        <v>31266</v>
      </c>
      <c r="B221" s="53">
        <v>0.91200000000000003</v>
      </c>
      <c r="C221" s="53">
        <v>8.0410000000000004</v>
      </c>
      <c r="D221" s="53">
        <v>4.9379999999999997</v>
      </c>
      <c r="E221" s="53">
        <f t="shared" si="68"/>
        <v>0.91200000000000003</v>
      </c>
      <c r="F221" s="53">
        <f t="shared" si="69"/>
        <v>4.0259999999999998</v>
      </c>
      <c r="G221" s="53">
        <f t="shared" si="70"/>
        <v>0</v>
      </c>
      <c r="H221" s="53">
        <f>IF(Q220&gt;SetUp!$B$56,SetUp!$B$56,Q220)</f>
        <v>5.854892539121432E-3</v>
      </c>
      <c r="I221" s="53">
        <f t="shared" si="84"/>
        <v>0.95660898492152435</v>
      </c>
      <c r="J221" s="53">
        <f>MIN(F221,H221,(1-EXP(-SetUp!$B$52*H221/SetUp!$B$56))*F221)</f>
        <v>1.3315197285389624E-3</v>
      </c>
      <c r="K221" s="53">
        <f t="shared" si="71"/>
        <v>4.5233728105824695E-3</v>
      </c>
      <c r="L221" s="53">
        <f>IF(I221&lt;=0,0,MIN(SetUp!$B$50*I221^SetUp!$B$55,I221))</f>
        <v>1.9976323404322347E-2</v>
      </c>
      <c r="M221" s="53">
        <f t="shared" si="72"/>
        <v>0.93663266151720204</v>
      </c>
      <c r="N221" s="53">
        <f>IF(SetUp!$B$62=0,X221,(B221-E221)*(1-(H221/SetUp!$B$66/SetUp!$B$56)))</f>
        <v>0</v>
      </c>
      <c r="O221" s="53">
        <f>K221*SetUp!$B$65</f>
        <v>4.1750735480457351E-5</v>
      </c>
      <c r="P221" s="53">
        <f>MIN(SetUp!$B$54*L221^SetUp!$B$51,L221)</f>
        <v>1.3240161461265647E-2</v>
      </c>
      <c r="Q221" s="53">
        <f t="shared" si="73"/>
        <v>4.4816220751020125E-3</v>
      </c>
      <c r="R221" s="53">
        <f>IF((H221+N221-O221)&gt;SetUp!$B$56,T220+H221+N221-O221-SetUp!$B$56,T220)</f>
        <v>0</v>
      </c>
      <c r="S221" s="53">
        <f>R221*SetUp!$B$65</f>
        <v>0</v>
      </c>
      <c r="T221" s="53">
        <f>IF((R221-S221)&lt;SetUp!$B$53,R221-S221,SetUp!$B$53)</f>
        <v>0</v>
      </c>
      <c r="U221" s="53">
        <f t="shared" si="74"/>
        <v>0.93663266151720204</v>
      </c>
      <c r="V221" s="53">
        <f>(L221-P221)/1000*SetUp!$B$13*1000000/SetUp!$B$48</f>
        <v>0.27413013935966057</v>
      </c>
      <c r="W221" s="53">
        <f t="shared" si="85"/>
        <v>3.8163916471489756E-17</v>
      </c>
      <c r="X221" s="53">
        <f>MAX((SetUp!$B$56*(1-($H221/SetUp!$B$56)^2)*TANH(($B221-$D221)/SetUp!$B$56))/(1+$H221/SetUp!$B$56*TANH(($B221-$D221)/SetUp!$B$56)),0)</f>
        <v>0</v>
      </c>
      <c r="AK221" s="61">
        <v>190</v>
      </c>
      <c r="AL221" s="62">
        <f t="shared" si="65"/>
        <v>8.1950000000000003</v>
      </c>
      <c r="AM221" s="62">
        <f t="shared" si="66"/>
        <v>1.0141224312854233</v>
      </c>
      <c r="AN221" s="63">
        <f t="shared" si="67"/>
        <v>-0.8762510761091612</v>
      </c>
      <c r="AP221" s="60">
        <v>31266</v>
      </c>
      <c r="AQ221" s="51">
        <v>8</v>
      </c>
      <c r="AR221" s="51">
        <v>220</v>
      </c>
      <c r="AS221" s="62">
        <f t="shared" si="75"/>
        <v>8.0410000000000004</v>
      </c>
      <c r="AT221" s="62">
        <f t="shared" si="76"/>
        <v>0.27413013935966057</v>
      </c>
      <c r="AU221" s="51" t="str">
        <f>IF(OR($AP221&lt;SetUp!$B$97,$AP221&gt;SetUp!$B$98),"Não","Sim")</f>
        <v>Sim</v>
      </c>
      <c r="AV221" s="64">
        <f t="shared" si="77"/>
        <v>2.8356657066727737</v>
      </c>
      <c r="AW221" s="64">
        <f t="shared" si="78"/>
        <v>0.5235743876085428</v>
      </c>
      <c r="AX221" s="64">
        <f t="shared" si="79"/>
        <v>0.90531006211608556</v>
      </c>
      <c r="AY221" s="64">
        <f t="shared" si="80"/>
        <v>-0.56204321313615024</v>
      </c>
      <c r="AZ221" s="64">
        <f t="shared" si="81"/>
        <v>-7.7668698606403401</v>
      </c>
      <c r="BA221" s="64">
        <f t="shared" si="82"/>
        <v>-2.3120913190642307</v>
      </c>
      <c r="BB221" s="64">
        <f t="shared" si="83"/>
        <v>-1.4673532752522358</v>
      </c>
    </row>
    <row r="222" spans="1:54" x14ac:dyDescent="0.3">
      <c r="A222" s="60">
        <v>31267</v>
      </c>
      <c r="B222" s="53">
        <v>0.16300000000000001</v>
      </c>
      <c r="C222" s="53">
        <v>8.1950000000000003</v>
      </c>
      <c r="D222" s="53">
        <v>4.9379999999999997</v>
      </c>
      <c r="E222" s="53">
        <f t="shared" si="68"/>
        <v>0.16300000000000001</v>
      </c>
      <c r="F222" s="53">
        <f t="shared" si="69"/>
        <v>4.7749999999999995</v>
      </c>
      <c r="G222" s="53">
        <f t="shared" si="70"/>
        <v>0</v>
      </c>
      <c r="H222" s="53">
        <f>IF(Q221&gt;SetUp!$B$56,SetUp!$B$56,Q221)</f>
        <v>4.4816220751020125E-3</v>
      </c>
      <c r="I222" s="53">
        <f t="shared" si="84"/>
        <v>0.93666286900254281</v>
      </c>
      <c r="J222" s="53">
        <f>MIN(F222,H222,(1-EXP(-SetUp!$B$52*H222/SetUp!$B$56))*F222)</f>
        <v>1.208872115272258E-3</v>
      </c>
      <c r="K222" s="53">
        <f t="shared" si="71"/>
        <v>3.2727499598297544E-3</v>
      </c>
      <c r="L222" s="53">
        <f>IF(I222&lt;=0,0,MIN(SetUp!$B$50*I222^SetUp!$B$55,I222))</f>
        <v>1.9286953860491465E-2</v>
      </c>
      <c r="M222" s="53">
        <f t="shared" si="72"/>
        <v>0.9173759151420513</v>
      </c>
      <c r="N222" s="53">
        <f>IF(SetUp!$B$62=0,X222,(B222-E222)*(1-(H222/SetUp!$B$66/SetUp!$B$56)))</f>
        <v>0</v>
      </c>
      <c r="O222" s="53">
        <f>K222*SetUp!$B$65</f>
        <v>3.0207485340774854E-5</v>
      </c>
      <c r="P222" s="53">
        <f>MIN(SetUp!$B$54*L222^SetUp!$B$51,L222)</f>
        <v>1.2778890400224216E-2</v>
      </c>
      <c r="Q222" s="53">
        <f t="shared" si="73"/>
        <v>3.2425424744889795E-3</v>
      </c>
      <c r="R222" s="53">
        <f>IF((H222+N222-O222)&gt;SetUp!$B$56,T221+H222+N222-O222-SetUp!$B$56,T221)</f>
        <v>0</v>
      </c>
      <c r="S222" s="53">
        <f>R222*SetUp!$B$65</f>
        <v>0</v>
      </c>
      <c r="T222" s="53">
        <f>IF((R222-S222)&lt;SetUp!$B$53,R222-S222,SetUp!$B$53)</f>
        <v>0</v>
      </c>
      <c r="U222" s="53">
        <f t="shared" si="74"/>
        <v>0.9173759151420513</v>
      </c>
      <c r="V222" s="53">
        <f>(L222-P222)/1000*SetUp!$B$13*1000000/SetUp!$B$48</f>
        <v>0.26484760289403264</v>
      </c>
      <c r="W222" s="53">
        <f t="shared" si="85"/>
        <v>-1.0408340855860843E-16</v>
      </c>
      <c r="X222" s="53">
        <f>MAX((SetUp!$B$56*(1-($H222/SetUp!$B$56)^2)*TANH(($B222-$D222)/SetUp!$B$56))/(1+$H222/SetUp!$B$56*TANH(($B222-$D222)/SetUp!$B$56)),0)</f>
        <v>0</v>
      </c>
      <c r="AK222" s="61">
        <v>191</v>
      </c>
      <c r="AL222" s="62">
        <f t="shared" si="65"/>
        <v>8.1950000000000003</v>
      </c>
      <c r="AM222" s="62">
        <f t="shared" si="66"/>
        <v>0.95798121559984184</v>
      </c>
      <c r="AN222" s="63">
        <f t="shared" si="67"/>
        <v>-0.88310174306286249</v>
      </c>
      <c r="AP222" s="60">
        <v>31267</v>
      </c>
      <c r="AQ222" s="51">
        <v>8</v>
      </c>
      <c r="AR222" s="51">
        <v>221</v>
      </c>
      <c r="AS222" s="62">
        <f t="shared" si="75"/>
        <v>8.1950000000000003</v>
      </c>
      <c r="AT222" s="62">
        <f t="shared" si="76"/>
        <v>0.26484760289403264</v>
      </c>
      <c r="AU222" s="51" t="str">
        <f>IF(OR($AP222&lt;SetUp!$B$97,$AP222&gt;SetUp!$B$98),"Não","Sim")</f>
        <v>Sim</v>
      </c>
      <c r="AV222" s="64">
        <f t="shared" si="77"/>
        <v>2.8626910416599274</v>
      </c>
      <c r="AW222" s="64">
        <f t="shared" si="78"/>
        <v>0.5146334646076105</v>
      </c>
      <c r="AX222" s="64">
        <f t="shared" si="79"/>
        <v>0.91354895790651791</v>
      </c>
      <c r="AY222" s="64">
        <f t="shared" si="80"/>
        <v>-0.57700395346127142</v>
      </c>
      <c r="AZ222" s="64">
        <f t="shared" si="81"/>
        <v>-7.9301523971059673</v>
      </c>
      <c r="BA222" s="64">
        <f t="shared" si="82"/>
        <v>-2.3480575770523169</v>
      </c>
      <c r="BB222" s="64">
        <f t="shared" si="83"/>
        <v>-1.4905529113677893</v>
      </c>
    </row>
    <row r="223" spans="1:54" x14ac:dyDescent="0.3">
      <c r="A223" s="60">
        <v>31268</v>
      </c>
      <c r="B223" s="53">
        <v>0.19900000000000001</v>
      </c>
      <c r="C223" s="53">
        <v>8.1950000000000003</v>
      </c>
      <c r="D223" s="53">
        <v>4.9379999999999997</v>
      </c>
      <c r="E223" s="53">
        <f t="shared" si="68"/>
        <v>0.19900000000000001</v>
      </c>
      <c r="F223" s="53">
        <f t="shared" si="69"/>
        <v>4.7389999999999999</v>
      </c>
      <c r="G223" s="53">
        <f t="shared" si="70"/>
        <v>0</v>
      </c>
      <c r="H223" s="53">
        <f>IF(Q222&gt;SetUp!$B$56,SetUp!$B$56,Q222)</f>
        <v>3.2425424744889795E-3</v>
      </c>
      <c r="I223" s="53">
        <f t="shared" si="84"/>
        <v>0.91739783144065945</v>
      </c>
      <c r="J223" s="53">
        <f>MIN(F223,H223,(1-EXP(-SetUp!$B$52*H223/SetUp!$B$56))*F223)</f>
        <v>8.6807917242039199E-4</v>
      </c>
      <c r="K223" s="53">
        <f t="shared" si="71"/>
        <v>2.3744633020685874E-3</v>
      </c>
      <c r="L223" s="53">
        <f>IF(I223&lt;=0,0,MIN(SetUp!$B$50*I223^SetUp!$B$55,I223))</f>
        <v>1.8630348673510391E-2</v>
      </c>
      <c r="M223" s="53">
        <f t="shared" si="72"/>
        <v>0.89876748276714902</v>
      </c>
      <c r="N223" s="53">
        <f>IF(SetUp!$B$62=0,X223,(B223-E223)*(1-(H223/SetUp!$B$66/SetUp!$B$56)))</f>
        <v>0</v>
      </c>
      <c r="O223" s="53">
        <f>K223*SetUp!$B$65</f>
        <v>2.1916298608151496E-5</v>
      </c>
      <c r="P223" s="53">
        <f>MIN(SetUp!$B$54*L223^SetUp!$B$51,L223)</f>
        <v>1.2339691530790448E-2</v>
      </c>
      <c r="Q223" s="53">
        <f t="shared" si="73"/>
        <v>2.3525470034604359E-3</v>
      </c>
      <c r="R223" s="53">
        <f>IF((H223+N223-O223)&gt;SetUp!$B$56,T222+H223+N223-O223-SetUp!$B$56,T222)</f>
        <v>0</v>
      </c>
      <c r="S223" s="53">
        <f>R223*SetUp!$B$65</f>
        <v>0</v>
      </c>
      <c r="T223" s="53">
        <f>IF((R223-S223)&lt;SetUp!$B$53,R223-S223,SetUp!$B$53)</f>
        <v>0</v>
      </c>
      <c r="U223" s="53">
        <f t="shared" si="74"/>
        <v>0.89876748276714902</v>
      </c>
      <c r="V223" s="53">
        <f>(L223-P223)/1000*SetUp!$B$13*1000000/SetUp!$B$48</f>
        <v>0.25600018731365992</v>
      </c>
      <c r="W223" s="53">
        <f t="shared" si="85"/>
        <v>-2.7755575615628914E-17</v>
      </c>
      <c r="X223" s="53">
        <f>MAX((SetUp!$B$56*(1-($H223/SetUp!$B$56)^2)*TANH(($B223-$D223)/SetUp!$B$56))/(1+$H223/SetUp!$B$56*TANH(($B223-$D223)/SetUp!$B$56)),0)</f>
        <v>0</v>
      </c>
      <c r="AK223" s="61">
        <v>192</v>
      </c>
      <c r="AL223" s="62">
        <f t="shared" si="65"/>
        <v>8.1950000000000003</v>
      </c>
      <c r="AM223" s="62">
        <f t="shared" si="66"/>
        <v>0.90576425512414938</v>
      </c>
      <c r="AN223" s="63">
        <f t="shared" si="67"/>
        <v>-0.88947355032042108</v>
      </c>
      <c r="AP223" s="60">
        <v>31268</v>
      </c>
      <c r="AQ223" s="51">
        <v>8</v>
      </c>
      <c r="AR223" s="51">
        <v>222</v>
      </c>
      <c r="AS223" s="62">
        <f t="shared" si="75"/>
        <v>8.1950000000000003</v>
      </c>
      <c r="AT223" s="62">
        <f t="shared" si="76"/>
        <v>0.25600018731365992</v>
      </c>
      <c r="AU223" s="51" t="str">
        <f>IF(OR($AP223&lt;SetUp!$B$97,$AP223&gt;SetUp!$B$98),"Não","Sim")</f>
        <v>Sim</v>
      </c>
      <c r="AV223" s="64">
        <f t="shared" si="77"/>
        <v>2.8626910416599274</v>
      </c>
      <c r="AW223" s="64">
        <f t="shared" si="78"/>
        <v>0.50596461073247001</v>
      </c>
      <c r="AX223" s="64">
        <f t="shared" si="79"/>
        <v>0.91354895790651791</v>
      </c>
      <c r="AY223" s="64">
        <f t="shared" si="80"/>
        <v>-0.59175971691760698</v>
      </c>
      <c r="AZ223" s="64">
        <f t="shared" si="81"/>
        <v>-7.9389998126863404</v>
      </c>
      <c r="BA223" s="64">
        <f t="shared" si="82"/>
        <v>-2.3567264309274574</v>
      </c>
      <c r="BB223" s="64">
        <f t="shared" si="83"/>
        <v>-1.5053086748241249</v>
      </c>
    </row>
    <row r="224" spans="1:54" x14ac:dyDescent="0.3">
      <c r="A224" s="60">
        <v>31269</v>
      </c>
      <c r="B224" s="53">
        <v>0.04</v>
      </c>
      <c r="C224" s="53">
        <v>8.0410000000000004</v>
      </c>
      <c r="D224" s="53">
        <v>4.9379999999999997</v>
      </c>
      <c r="E224" s="53">
        <f t="shared" si="68"/>
        <v>0.04</v>
      </c>
      <c r="F224" s="53">
        <f t="shared" si="69"/>
        <v>4.8979999999999997</v>
      </c>
      <c r="G224" s="53">
        <f t="shared" si="70"/>
        <v>0</v>
      </c>
      <c r="H224" s="53">
        <f>IF(Q223&gt;SetUp!$B$56,SetUp!$B$56,Q223)</f>
        <v>2.3525470034604359E-3</v>
      </c>
      <c r="I224" s="53">
        <f t="shared" si="84"/>
        <v>0.89878318840773619</v>
      </c>
      <c r="J224" s="53">
        <f>MIN(F224,H224,(1-EXP(-SetUp!$B$52*H224/SetUp!$B$56))*F224)</f>
        <v>6.5096098857771211E-4</v>
      </c>
      <c r="K224" s="53">
        <f t="shared" si="71"/>
        <v>1.7015860148827237E-3</v>
      </c>
      <c r="L224" s="53">
        <f>IF(I224&lt;=0,0,MIN(SetUp!$B$50*I224^SetUp!$B$55,I224))</f>
        <v>1.8004581662372402E-2</v>
      </c>
      <c r="M224" s="53">
        <f t="shared" si="72"/>
        <v>0.88077860674536379</v>
      </c>
      <c r="N224" s="53">
        <f>IF(SetUp!$B$62=0,X224,(B224-E224)*(1-(H224/SetUp!$B$66/SetUp!$B$56)))</f>
        <v>0</v>
      </c>
      <c r="O224" s="53">
        <f>K224*SetUp!$B$65</f>
        <v>1.5705640587132174E-5</v>
      </c>
      <c r="P224" s="53">
        <f>MIN(SetUp!$B$54*L224^SetUp!$B$51,L224)</f>
        <v>1.1921260033441393E-2</v>
      </c>
      <c r="Q224" s="53">
        <f t="shared" si="73"/>
        <v>1.6858803742955915E-3</v>
      </c>
      <c r="R224" s="53">
        <f>IF((H224+N224-O224)&gt;SetUp!$B$56,T223+H224+N224-O224-SetUp!$B$56,T223)</f>
        <v>0</v>
      </c>
      <c r="S224" s="53">
        <f>R224*SetUp!$B$65</f>
        <v>0</v>
      </c>
      <c r="T224" s="53">
        <f>IF((R224-S224)&lt;SetUp!$B$53,R224-S224,SetUp!$B$53)</f>
        <v>0</v>
      </c>
      <c r="U224" s="53">
        <f t="shared" si="74"/>
        <v>0.88077860674536379</v>
      </c>
      <c r="V224" s="53">
        <f>(L224-P224)/1000*SetUp!$B$13*1000000/SetUp!$B$48</f>
        <v>0.24756260612579192</v>
      </c>
      <c r="W224" s="53">
        <f t="shared" si="85"/>
        <v>7.2858385991025898E-17</v>
      </c>
      <c r="X224" s="53">
        <f>MAX((SetUp!$B$56*(1-($H224/SetUp!$B$56)^2)*TANH(($B224-$D224)/SetUp!$B$56))/(1+$H224/SetUp!$B$56*TANH(($B224-$D224)/SetUp!$B$56)),0)</f>
        <v>0</v>
      </c>
      <c r="AK224" s="61">
        <v>193</v>
      </c>
      <c r="AL224" s="62">
        <f t="shared" ref="AL224:AL287" si="86">IFERROR(AVERAGEIFS($AS$3:$AS$1070,$AU$3:$AU$1070,"Sim",$AR$3:$AR$1070,AK224),0)</f>
        <v>8.1950000000000003</v>
      </c>
      <c r="AM224" s="62">
        <f t="shared" ref="AM224:AM287" si="87">IFERROR(AVERAGEIFS($AT$3:$AT$1070,$AU$3:$AU$1070,"Sim",$AR$3:$AR$1070,AK224),0)</f>
        <v>0.85724629720321732</v>
      </c>
      <c r="AN224" s="63">
        <f t="shared" ref="AN224:AN287" si="88">IFERROR((AM224-AL224)/AL224,"")</f>
        <v>-0.89539398447794782</v>
      </c>
      <c r="AP224" s="60">
        <v>31269</v>
      </c>
      <c r="AQ224" s="51">
        <v>8</v>
      </c>
      <c r="AR224" s="51">
        <v>223</v>
      </c>
      <c r="AS224" s="62">
        <f t="shared" si="75"/>
        <v>8.0410000000000004</v>
      </c>
      <c r="AT224" s="62">
        <f t="shared" si="76"/>
        <v>0.24756260612579192</v>
      </c>
      <c r="AU224" s="51" t="str">
        <f>IF(OR($AP224&lt;SetUp!$B$97,$AP224&gt;SetUp!$B$98),"Não","Sim")</f>
        <v>Sim</v>
      </c>
      <c r="AV224" s="64">
        <f t="shared" si="77"/>
        <v>2.8356657066727737</v>
      </c>
      <c r="AW224" s="64">
        <f t="shared" si="78"/>
        <v>0.49755663609863743</v>
      </c>
      <c r="AX224" s="64">
        <f t="shared" si="79"/>
        <v>0.90531006211608556</v>
      </c>
      <c r="AY224" s="64">
        <f t="shared" si="80"/>
        <v>-0.60631495407708624</v>
      </c>
      <c r="AZ224" s="64">
        <f t="shared" si="81"/>
        <v>-7.7934373938742088</v>
      </c>
      <c r="BA224" s="64">
        <f t="shared" si="82"/>
        <v>-2.3381090705741361</v>
      </c>
      <c r="BB224" s="64">
        <f t="shared" si="83"/>
        <v>-1.5116250161931717</v>
      </c>
    </row>
    <row r="225" spans="1:54" x14ac:dyDescent="0.3">
      <c r="A225" s="60">
        <v>31270</v>
      </c>
      <c r="B225" s="53">
        <v>0.111</v>
      </c>
      <c r="C225" s="53">
        <v>8.0410000000000004</v>
      </c>
      <c r="D225" s="53">
        <v>4.9379999999999997</v>
      </c>
      <c r="E225" s="53">
        <f t="shared" si="68"/>
        <v>0.111</v>
      </c>
      <c r="F225" s="53">
        <f t="shared" si="69"/>
        <v>4.827</v>
      </c>
      <c r="G225" s="53">
        <f t="shared" si="70"/>
        <v>0</v>
      </c>
      <c r="H225" s="53">
        <f>IF(Q224&gt;SetUp!$B$56,SetUp!$B$56,Q224)</f>
        <v>1.6858803742955915E-3</v>
      </c>
      <c r="I225" s="53">
        <f t="shared" si="84"/>
        <v>0.8807899240435868</v>
      </c>
      <c r="J225" s="53">
        <f>MIN(F225,H225,(1-EXP(-SetUp!$B$52*H225/SetUp!$B$56))*F225)</f>
        <v>4.5973768526564273E-4</v>
      </c>
      <c r="K225" s="53">
        <f t="shared" si="71"/>
        <v>1.2261426890299489E-3</v>
      </c>
      <c r="L225" s="53">
        <f>IF(I225&lt;=0,0,MIN(SetUp!$B$50*I225^SetUp!$B$55,I225))</f>
        <v>1.7407859144360337E-2</v>
      </c>
      <c r="M225" s="53">
        <f t="shared" si="72"/>
        <v>0.86338206489922642</v>
      </c>
      <c r="N225" s="53">
        <f>IF(SetUp!$B$62=0,X225,(B225-E225)*(1-(H225/SetUp!$B$66/SetUp!$B$56)))</f>
        <v>0</v>
      </c>
      <c r="O225" s="53">
        <f>K225*SetUp!$B$65</f>
        <v>1.1317298222959008E-5</v>
      </c>
      <c r="P225" s="53">
        <f>MIN(SetUp!$B$54*L225^SetUp!$B$51,L225)</f>
        <v>1.1522381284782359E-2</v>
      </c>
      <c r="Q225" s="53">
        <f t="shared" si="73"/>
        <v>1.21482539080699E-3</v>
      </c>
      <c r="R225" s="53">
        <f>IF((H225+N225-O225)&gt;SetUp!$B$56,T224+H225+N225-O225-SetUp!$B$56,T224)</f>
        <v>0</v>
      </c>
      <c r="S225" s="53">
        <f>R225*SetUp!$B$65</f>
        <v>0</v>
      </c>
      <c r="T225" s="53">
        <f>IF((R225-S225)&lt;SetUp!$B$53,R225-S225,SetUp!$B$53)</f>
        <v>0</v>
      </c>
      <c r="U225" s="53">
        <f t="shared" si="74"/>
        <v>0.86338206489922642</v>
      </c>
      <c r="V225" s="53">
        <f>(L225-P225)/1000*SetUp!$B$13*1000000/SetUp!$B$48</f>
        <v>0.2395112943368749</v>
      </c>
      <c r="W225" s="53">
        <f t="shared" si="85"/>
        <v>-2.7755575615628914E-17</v>
      </c>
      <c r="X225" s="53">
        <f>MAX((SetUp!$B$56*(1-($H225/SetUp!$B$56)^2)*TANH(($B225-$D225)/SetUp!$B$56))/(1+$H225/SetUp!$B$56*TANH(($B225-$D225)/SetUp!$B$56)),0)</f>
        <v>0</v>
      </c>
      <c r="AK225" s="61">
        <v>194</v>
      </c>
      <c r="AL225" s="62">
        <f t="shared" si="86"/>
        <v>8.1950000000000003</v>
      </c>
      <c r="AM225" s="62">
        <f t="shared" si="87"/>
        <v>0.81211719901770218</v>
      </c>
      <c r="AN225" s="63">
        <f t="shared" si="88"/>
        <v>-0.90090089090693071</v>
      </c>
      <c r="AP225" s="60">
        <v>31270</v>
      </c>
      <c r="AQ225" s="51">
        <v>8</v>
      </c>
      <c r="AR225" s="51">
        <v>224</v>
      </c>
      <c r="AS225" s="62">
        <f t="shared" si="75"/>
        <v>8.0410000000000004</v>
      </c>
      <c r="AT225" s="62">
        <f t="shared" si="76"/>
        <v>0.2395112943368749</v>
      </c>
      <c r="AU225" s="51" t="str">
        <f>IF(OR($AP225&lt;SetUp!$B$97,$AP225&gt;SetUp!$B$98),"Não","Sim")</f>
        <v>Sim</v>
      </c>
      <c r="AV225" s="64">
        <f t="shared" si="77"/>
        <v>2.8356657066727737</v>
      </c>
      <c r="AW225" s="64">
        <f t="shared" si="78"/>
        <v>0.48939891125428026</v>
      </c>
      <c r="AX225" s="64">
        <f t="shared" si="79"/>
        <v>0.90531006211608556</v>
      </c>
      <c r="AY225" s="64">
        <f t="shared" si="80"/>
        <v>-0.62067400228061376</v>
      </c>
      <c r="AZ225" s="64">
        <f t="shared" si="81"/>
        <v>-7.8014887056631252</v>
      </c>
      <c r="BA225" s="64">
        <f t="shared" si="82"/>
        <v>-2.3462667954184937</v>
      </c>
      <c r="BB225" s="64">
        <f t="shared" si="83"/>
        <v>-1.5259840643966993</v>
      </c>
    </row>
    <row r="226" spans="1:54" x14ac:dyDescent="0.3">
      <c r="A226" s="60">
        <v>31271</v>
      </c>
      <c r="B226" s="53">
        <v>1.7999999999999999E-2</v>
      </c>
      <c r="C226" s="53">
        <v>8.0410000000000004</v>
      </c>
      <c r="D226" s="53">
        <v>4.9379999999999997</v>
      </c>
      <c r="E226" s="53">
        <f t="shared" si="68"/>
        <v>1.7999999999999999E-2</v>
      </c>
      <c r="F226" s="53">
        <f t="shared" si="69"/>
        <v>4.92</v>
      </c>
      <c r="G226" s="53">
        <f t="shared" si="70"/>
        <v>0</v>
      </c>
      <c r="H226" s="53">
        <f>IF(Q225&gt;SetUp!$B$56,SetUp!$B$56,Q225)</f>
        <v>1.21482539080699E-3</v>
      </c>
      <c r="I226" s="53">
        <f t="shared" si="84"/>
        <v>0.86339016105643396</v>
      </c>
      <c r="J226" s="53">
        <f>MIN(F226,H226,(1-EXP(-SetUp!$B$52*H226/SetUp!$B$56))*F226)</f>
        <v>3.37668690179318E-4</v>
      </c>
      <c r="K226" s="53">
        <f t="shared" si="71"/>
        <v>8.7715670062767201E-4</v>
      </c>
      <c r="L226" s="53">
        <f>IF(I226&lt;=0,0,MIN(SetUp!$B$50*I226^SetUp!$B$55,I226))</f>
        <v>1.6838495803916161E-2</v>
      </c>
      <c r="M226" s="53">
        <f t="shared" si="72"/>
        <v>0.84655166525251779</v>
      </c>
      <c r="N226" s="53">
        <f>IF(SetUp!$B$62=0,X226,(B226-E226)*(1-(H226/SetUp!$B$66/SetUp!$B$56)))</f>
        <v>0</v>
      </c>
      <c r="O226" s="53">
        <f>K226*SetUp!$B$65</f>
        <v>8.0961572075463938E-6</v>
      </c>
      <c r="P226" s="53">
        <f>MIN(SetUp!$B$54*L226^SetUp!$B$51,L226)</f>
        <v>1.1141914573272727E-2</v>
      </c>
      <c r="Q226" s="53">
        <f t="shared" si="73"/>
        <v>8.6906054342012558E-4</v>
      </c>
      <c r="R226" s="53">
        <f>IF((H226+N226-O226)&gt;SetUp!$B$56,T225+H226+N226-O226-SetUp!$B$56,T225)</f>
        <v>0</v>
      </c>
      <c r="S226" s="53">
        <f>R226*SetUp!$B$65</f>
        <v>0</v>
      </c>
      <c r="T226" s="53">
        <f>IF((R226-S226)&lt;SetUp!$B$53,R226-S226,SetUp!$B$53)</f>
        <v>0</v>
      </c>
      <c r="U226" s="53">
        <f t="shared" si="74"/>
        <v>0.84655166525251779</v>
      </c>
      <c r="V226" s="53">
        <f>(L226-P226)/1000*SetUp!$B$13*1000000/SetUp!$B$48</f>
        <v>0.23182408912237271</v>
      </c>
      <c r="W226" s="53">
        <f t="shared" si="85"/>
        <v>5.2041704279304213E-17</v>
      </c>
      <c r="X226" s="53">
        <f>MAX((SetUp!$B$56*(1-($H226/SetUp!$B$56)^2)*TANH(($B226-$D226)/SetUp!$B$56))/(1+$H226/SetUp!$B$56*TANH(($B226-$D226)/SetUp!$B$56)),0)</f>
        <v>0</v>
      </c>
      <c r="AK226" s="61">
        <v>195</v>
      </c>
      <c r="AL226" s="62">
        <f t="shared" si="86"/>
        <v>8.1950000000000003</v>
      </c>
      <c r="AM226" s="62">
        <f t="shared" si="87"/>
        <v>0.77020564187126339</v>
      </c>
      <c r="AN226" s="63">
        <f t="shared" si="88"/>
        <v>-0.90601517487843031</v>
      </c>
      <c r="AP226" s="60">
        <v>31271</v>
      </c>
      <c r="AQ226" s="51">
        <v>8</v>
      </c>
      <c r="AR226" s="51">
        <v>225</v>
      </c>
      <c r="AS226" s="62">
        <f t="shared" si="75"/>
        <v>8.0410000000000004</v>
      </c>
      <c r="AT226" s="62">
        <f t="shared" si="76"/>
        <v>0.23182408912237271</v>
      </c>
      <c r="AU226" s="51" t="str">
        <f>IF(OR($AP226&lt;SetUp!$B$97,$AP226&gt;SetUp!$B$98),"Não","Sim")</f>
        <v>Sim</v>
      </c>
      <c r="AV226" s="64">
        <f t="shared" si="77"/>
        <v>2.8356657066727737</v>
      </c>
      <c r="AW226" s="64">
        <f t="shared" si="78"/>
        <v>0.48148114098308431</v>
      </c>
      <c r="AX226" s="64">
        <f t="shared" si="79"/>
        <v>0.90531006211608556</v>
      </c>
      <c r="AY226" s="64">
        <f t="shared" si="80"/>
        <v>-0.63484143796106052</v>
      </c>
      <c r="AZ226" s="64">
        <f t="shared" si="81"/>
        <v>-7.8091759108776273</v>
      </c>
      <c r="BA226" s="64">
        <f t="shared" si="82"/>
        <v>-2.3541845656896894</v>
      </c>
      <c r="BB226" s="64">
        <f t="shared" si="83"/>
        <v>-1.5401515000771462</v>
      </c>
    </row>
    <row r="227" spans="1:54" x14ac:dyDescent="0.3">
      <c r="A227" s="60">
        <v>31272</v>
      </c>
      <c r="B227" s="53">
        <v>1.9E-2</v>
      </c>
      <c r="C227" s="53">
        <v>8.0410000000000004</v>
      </c>
      <c r="D227" s="53">
        <v>4.9379999999999997</v>
      </c>
      <c r="E227" s="53">
        <f t="shared" si="68"/>
        <v>1.9E-2</v>
      </c>
      <c r="F227" s="53">
        <f t="shared" si="69"/>
        <v>4.9189999999999996</v>
      </c>
      <c r="G227" s="53">
        <f t="shared" si="70"/>
        <v>0</v>
      </c>
      <c r="H227" s="53">
        <f>IF(Q226&gt;SetUp!$B$56,SetUp!$B$56,Q226)</f>
        <v>8.6906054342012558E-4</v>
      </c>
      <c r="I227" s="53">
        <f t="shared" si="84"/>
        <v>0.84655745750456568</v>
      </c>
      <c r="J227" s="53">
        <f>MIN(F227,H227,(1-EXP(-SetUp!$B$52*H227/SetUp!$B$56))*F227)</f>
        <v>2.4151434276453918E-4</v>
      </c>
      <c r="K227" s="53">
        <f t="shared" si="71"/>
        <v>6.2754620065558642E-4</v>
      </c>
      <c r="L227" s="53">
        <f>IF(I227&lt;=0,0,MIN(SetUp!$B$50*I227^SetUp!$B$55,I227))</f>
        <v>1.629491880181741E-2</v>
      </c>
      <c r="M227" s="53">
        <f t="shared" si="72"/>
        <v>0.83026253870274824</v>
      </c>
      <c r="N227" s="53">
        <f>IF(SetUp!$B$62=0,X227,(B227-E227)*(1-(H227/SetUp!$B$66/SetUp!$B$56)))</f>
        <v>0</v>
      </c>
      <c r="O227" s="53">
        <f>K227*SetUp!$B$65</f>
        <v>5.7922520478615136E-6</v>
      </c>
      <c r="P227" s="53">
        <f>MIN(SetUp!$B$54*L227^SetUp!$B$51,L227)</f>
        <v>1.0778795711304582E-2</v>
      </c>
      <c r="Q227" s="53">
        <f t="shared" si="73"/>
        <v>6.2175394860772488E-4</v>
      </c>
      <c r="R227" s="53">
        <f>IF((H227+N227-O227)&gt;SetUp!$B$56,T226+H227+N227-O227-SetUp!$B$56,T226)</f>
        <v>0</v>
      </c>
      <c r="S227" s="53">
        <f>R227*SetUp!$B$65</f>
        <v>0</v>
      </c>
      <c r="T227" s="53">
        <f>IF((R227-S227)&lt;SetUp!$B$53,R227-S227,SetUp!$B$53)</f>
        <v>0</v>
      </c>
      <c r="U227" s="53">
        <f t="shared" si="74"/>
        <v>0.83026253870274824</v>
      </c>
      <c r="V227" s="53">
        <f>(L227-P227)/1000*SetUp!$B$13*1000000/SetUp!$B$48</f>
        <v>0.22448029075161377</v>
      </c>
      <c r="W227" s="53">
        <f t="shared" si="85"/>
        <v>-2.7755575615628914E-17</v>
      </c>
      <c r="X227" s="53">
        <f>MAX((SetUp!$B$56*(1-($H227/SetUp!$B$56)^2)*TANH(($B227-$D227)/SetUp!$B$56))/(1+$H227/SetUp!$B$56*TANH(($B227-$D227)/SetUp!$B$56)),0)</f>
        <v>0</v>
      </c>
      <c r="AK227" s="61">
        <v>196</v>
      </c>
      <c r="AL227" s="62">
        <f t="shared" si="86"/>
        <v>8.1950000000000003</v>
      </c>
      <c r="AM227" s="62">
        <f t="shared" si="87"/>
        <v>0.73120601126214368</v>
      </c>
      <c r="AN227" s="63">
        <f t="shared" si="88"/>
        <v>-0.91077412919314904</v>
      </c>
      <c r="AP227" s="60">
        <v>31272</v>
      </c>
      <c r="AQ227" s="51">
        <v>8</v>
      </c>
      <c r="AR227" s="51">
        <v>226</v>
      </c>
      <c r="AS227" s="62">
        <f t="shared" si="75"/>
        <v>8.0410000000000004</v>
      </c>
      <c r="AT227" s="62">
        <f t="shared" si="76"/>
        <v>0.22448029075161377</v>
      </c>
      <c r="AU227" s="51" t="str">
        <f>IF(OR($AP227&lt;SetUp!$B$97,$AP227&gt;SetUp!$B$98),"Não","Sim")</f>
        <v>Sim</v>
      </c>
      <c r="AV227" s="64">
        <f t="shared" si="77"/>
        <v>2.8356657066727737</v>
      </c>
      <c r="AW227" s="64">
        <f t="shared" si="78"/>
        <v>0.47379351066853348</v>
      </c>
      <c r="AX227" s="64">
        <f t="shared" si="79"/>
        <v>0.90531006211608556</v>
      </c>
      <c r="AY227" s="64">
        <f t="shared" si="80"/>
        <v>-0.6488217838079654</v>
      </c>
      <c r="AZ227" s="64">
        <f t="shared" si="81"/>
        <v>-7.8165197092483867</v>
      </c>
      <c r="BA227" s="64">
        <f t="shared" si="82"/>
        <v>-2.3618721960042404</v>
      </c>
      <c r="BB227" s="64">
        <f t="shared" si="83"/>
        <v>-1.554131845924051</v>
      </c>
    </row>
    <row r="228" spans="1:54" x14ac:dyDescent="0.3">
      <c r="A228" s="60">
        <v>31273</v>
      </c>
      <c r="B228" s="53">
        <v>0</v>
      </c>
      <c r="C228" s="53">
        <v>8.0410000000000004</v>
      </c>
      <c r="D228" s="53">
        <v>4.9379999999999997</v>
      </c>
      <c r="E228" s="53">
        <f t="shared" si="68"/>
        <v>0</v>
      </c>
      <c r="F228" s="53">
        <f t="shared" si="69"/>
        <v>4.9379999999999997</v>
      </c>
      <c r="G228" s="53">
        <f t="shared" si="70"/>
        <v>0</v>
      </c>
      <c r="H228" s="53">
        <f>IF(Q227&gt;SetUp!$B$56,SetUp!$B$56,Q227)</f>
        <v>6.2175394860772488E-4</v>
      </c>
      <c r="I228" s="53">
        <f t="shared" si="84"/>
        <v>0.83026667649540509</v>
      </c>
      <c r="J228" s="53">
        <f>MIN(F228,H228,(1-EXP(-SetUp!$B$52*H228/SetUp!$B$56))*F228)</f>
        <v>1.7345576692092866E-4</v>
      </c>
      <c r="K228" s="53">
        <f t="shared" si="71"/>
        <v>4.4829818168679622E-4</v>
      </c>
      <c r="L228" s="53">
        <f>IF(I228&lt;=0,0,MIN(SetUp!$B$50*I228^SetUp!$B$55,I228))</f>
        <v>1.5775657906026086E-2</v>
      </c>
      <c r="M228" s="53">
        <f t="shared" si="72"/>
        <v>0.814491018589379</v>
      </c>
      <c r="N228" s="53">
        <f>IF(SetUp!$B$62=0,X228,(B228-E228)*(1-(H228/SetUp!$B$66/SetUp!$B$56)))</f>
        <v>0</v>
      </c>
      <c r="O228" s="53">
        <f>K228*SetUp!$B$65</f>
        <v>4.1377926568836807E-6</v>
      </c>
      <c r="P228" s="53">
        <f>MIN(SetUp!$B$54*L228^SetUp!$B$51,L228)</f>
        <v>1.0432030311361872E-2</v>
      </c>
      <c r="Q228" s="53">
        <f t="shared" si="73"/>
        <v>4.4416038902991254E-4</v>
      </c>
      <c r="R228" s="53">
        <f>IF((H228+N228-O228)&gt;SetUp!$B$56,T227+H228+N228-O228-SetUp!$B$56,T227)</f>
        <v>0</v>
      </c>
      <c r="S228" s="53">
        <f>R228*SetUp!$B$65</f>
        <v>0</v>
      </c>
      <c r="T228" s="53">
        <f>IF((R228-S228)&lt;SetUp!$B$53,R228-S228,SetUp!$B$53)</f>
        <v>0</v>
      </c>
      <c r="U228" s="53">
        <f t="shared" si="74"/>
        <v>0.814491018589379</v>
      </c>
      <c r="V228" s="53">
        <f>(L228-P228)/1000*SetUp!$B$13*1000000/SetUp!$B$48</f>
        <v>0.21746053458844211</v>
      </c>
      <c r="W228" s="53">
        <f t="shared" si="85"/>
        <v>-3.1225022567582528E-17</v>
      </c>
      <c r="X228" s="53">
        <f>MAX((SetUp!$B$56*(1-($H228/SetUp!$B$56)^2)*TANH(($B228-$D228)/SetUp!$B$56))/(1+$H228/SetUp!$B$56*TANH(($B228-$D228)/SetUp!$B$56)),0)</f>
        <v>0</v>
      </c>
      <c r="AK228" s="61">
        <v>197</v>
      </c>
      <c r="AL228" s="62">
        <f t="shared" si="86"/>
        <v>8.0410000000000004</v>
      </c>
      <c r="AM228" s="62">
        <f t="shared" si="87"/>
        <v>0.69487055014636445</v>
      </c>
      <c r="AN228" s="63">
        <f t="shared" si="88"/>
        <v>-0.91358406290929428</v>
      </c>
      <c r="AP228" s="60">
        <v>31273</v>
      </c>
      <c r="AQ228" s="51">
        <v>8</v>
      </c>
      <c r="AR228" s="51">
        <v>227</v>
      </c>
      <c r="AS228" s="62">
        <f t="shared" si="75"/>
        <v>8.0410000000000004</v>
      </c>
      <c r="AT228" s="62">
        <f t="shared" si="76"/>
        <v>0.21746053458844211</v>
      </c>
      <c r="AU228" s="51" t="str">
        <f>IF(OR($AP228&lt;SetUp!$B$97,$AP228&gt;SetUp!$B$98),"Não","Sim")</f>
        <v>Sim</v>
      </c>
      <c r="AV228" s="64">
        <f t="shared" si="77"/>
        <v>2.8356657066727737</v>
      </c>
      <c r="AW228" s="64">
        <f t="shared" si="78"/>
        <v>0.46632663937249191</v>
      </c>
      <c r="AX228" s="64">
        <f t="shared" si="79"/>
        <v>0.90531006211608556</v>
      </c>
      <c r="AY228" s="64">
        <f t="shared" si="80"/>
        <v>-0.66261954866633865</v>
      </c>
      <c r="AZ228" s="64">
        <f t="shared" si="81"/>
        <v>-7.8235394654115584</v>
      </c>
      <c r="BA228" s="64">
        <f t="shared" si="82"/>
        <v>-2.3693390673002819</v>
      </c>
      <c r="BB228" s="64">
        <f t="shared" si="83"/>
        <v>-1.5679296107824241</v>
      </c>
    </row>
    <row r="229" spans="1:54" x14ac:dyDescent="0.3">
      <c r="A229" s="60">
        <v>31274</v>
      </c>
      <c r="B229" s="53">
        <v>0</v>
      </c>
      <c r="C229" s="53">
        <v>7.8890000000000002</v>
      </c>
      <c r="D229" s="53">
        <v>4.9379999999999997</v>
      </c>
      <c r="E229" s="53">
        <f t="shared" si="68"/>
        <v>0</v>
      </c>
      <c r="F229" s="53">
        <f t="shared" si="69"/>
        <v>4.9379999999999997</v>
      </c>
      <c r="G229" s="53">
        <f t="shared" si="70"/>
        <v>0</v>
      </c>
      <c r="H229" s="53">
        <f>IF(Q228&gt;SetUp!$B$56,SetUp!$B$56,Q228)</f>
        <v>4.4416038902991254E-4</v>
      </c>
      <c r="I229" s="53">
        <f t="shared" si="84"/>
        <v>0.81449397448540972</v>
      </c>
      <c r="J229" s="53">
        <f>MIN(F229,H229,(1-EXP(-SetUp!$B$52*H229/SetUp!$B$56))*F229)</f>
        <v>1.2391166568274546E-4</v>
      </c>
      <c r="K229" s="53">
        <f t="shared" si="71"/>
        <v>3.2024872334716708E-4</v>
      </c>
      <c r="L229" s="53">
        <f>IF(I229&lt;=0,0,MIN(SetUp!$B$50*I229^SetUp!$B$55,I229))</f>
        <v>1.5279339961476924E-2</v>
      </c>
      <c r="M229" s="53">
        <f t="shared" si="72"/>
        <v>0.79921463452393282</v>
      </c>
      <c r="N229" s="53">
        <f>IF(SetUp!$B$62=0,X229,(B229-E229)*(1-(H229/SetUp!$B$66/SetUp!$B$56)))</f>
        <v>0</v>
      </c>
      <c r="O229" s="53">
        <f>K229*SetUp!$B$65</f>
        <v>2.9558960307541E-6</v>
      </c>
      <c r="P229" s="53">
        <f>MIN(SetUp!$B$54*L229^SetUp!$B$51,L229)</f>
        <v>1.0100689973560678E-2</v>
      </c>
      <c r="Q229" s="53">
        <f t="shared" si="73"/>
        <v>3.1729282731641297E-4</v>
      </c>
      <c r="R229" s="53">
        <f>IF((H229+N229-O229)&gt;SetUp!$B$56,T228+H229+N229-O229-SetUp!$B$56,T228)</f>
        <v>0</v>
      </c>
      <c r="S229" s="53">
        <f>R229*SetUp!$B$65</f>
        <v>0</v>
      </c>
      <c r="T229" s="53">
        <f>IF((R229-S229)&lt;SetUp!$B$53,R229-S229,SetUp!$B$53)</f>
        <v>0</v>
      </c>
      <c r="U229" s="53">
        <f t="shared" si="74"/>
        <v>0.79921463452393282</v>
      </c>
      <c r="V229" s="53">
        <f>(L229-P229)/1000*SetUp!$B$13*1000000/SetUp!$B$48</f>
        <v>0.21074672118678253</v>
      </c>
      <c r="W229" s="53">
        <f t="shared" si="85"/>
        <v>-5.0306980803327406E-17</v>
      </c>
      <c r="X229" s="53">
        <f>MAX((SetUp!$B$56*(1-($H229/SetUp!$B$56)^2)*TANH(($B229-$D229)/SetUp!$B$56))/(1+$H229/SetUp!$B$56*TANH(($B229-$D229)/SetUp!$B$56)),0)</f>
        <v>0</v>
      </c>
      <c r="AK229" s="61">
        <v>198</v>
      </c>
      <c r="AL229" s="62">
        <f t="shared" si="86"/>
        <v>8.0410000000000004</v>
      </c>
      <c r="AM229" s="62">
        <f t="shared" si="87"/>
        <v>0.66106705295845569</v>
      </c>
      <c r="AN229" s="63">
        <f t="shared" si="88"/>
        <v>-0.91778795511025302</v>
      </c>
      <c r="AP229" s="60">
        <v>31274</v>
      </c>
      <c r="AQ229" s="51">
        <v>8</v>
      </c>
      <c r="AR229" s="51">
        <v>228</v>
      </c>
      <c r="AS229" s="62">
        <f t="shared" si="75"/>
        <v>7.8890000000000002</v>
      </c>
      <c r="AT229" s="62">
        <f t="shared" si="76"/>
        <v>0.21074672118678253</v>
      </c>
      <c r="AU229" s="51" t="str">
        <f>IF(OR($AP229&lt;SetUp!$B$97,$AP229&gt;SetUp!$B$98),"Não","Sim")</f>
        <v>Sim</v>
      </c>
      <c r="AV229" s="64">
        <f t="shared" si="77"/>
        <v>2.8087363706834432</v>
      </c>
      <c r="AW229" s="64">
        <f t="shared" si="78"/>
        <v>0.45907158612441101</v>
      </c>
      <c r="AX229" s="64">
        <f t="shared" si="79"/>
        <v>0.89702195606036339</v>
      </c>
      <c r="AY229" s="64">
        <f t="shared" si="80"/>
        <v>-0.67623917343662265</v>
      </c>
      <c r="AZ229" s="64">
        <f t="shared" si="81"/>
        <v>-7.6782532788132176</v>
      </c>
      <c r="BA229" s="64">
        <f t="shared" si="82"/>
        <v>-2.3496647845590322</v>
      </c>
      <c r="BB229" s="64">
        <f t="shared" si="83"/>
        <v>-1.573261129496986</v>
      </c>
    </row>
    <row r="230" spans="1:54" x14ac:dyDescent="0.3">
      <c r="A230" s="60">
        <v>31275</v>
      </c>
      <c r="B230" s="53">
        <v>0</v>
      </c>
      <c r="C230" s="53">
        <v>7.8890000000000002</v>
      </c>
      <c r="D230" s="53">
        <v>4.9379999999999997</v>
      </c>
      <c r="E230" s="53">
        <f t="shared" si="68"/>
        <v>0</v>
      </c>
      <c r="F230" s="53">
        <f t="shared" si="69"/>
        <v>4.9379999999999997</v>
      </c>
      <c r="G230" s="53">
        <f t="shared" si="70"/>
        <v>0</v>
      </c>
      <c r="H230" s="53">
        <f>IF(Q229&gt;SetUp!$B$56,SetUp!$B$56,Q229)</f>
        <v>3.1729282731641297E-4</v>
      </c>
      <c r="I230" s="53">
        <f t="shared" si="84"/>
        <v>0.79921674611094395</v>
      </c>
      <c r="J230" s="53">
        <f>MIN(F230,H230,(1-EXP(-SetUp!$B$52*H230/SetUp!$B$56))*F230)</f>
        <v>8.8518527576221474E-5</v>
      </c>
      <c r="K230" s="53">
        <f t="shared" si="71"/>
        <v>2.2877429974019149E-4</v>
      </c>
      <c r="L230" s="53">
        <f>IF(I230&lt;=0,0,MIN(SetUp!$B$50*I230^SetUp!$B$55,I230))</f>
        <v>1.4804682325327379E-2</v>
      </c>
      <c r="M230" s="53">
        <f t="shared" si="72"/>
        <v>0.78441206378561656</v>
      </c>
      <c r="N230" s="53">
        <f>IF(SetUp!$B$62=0,X230,(B230-E230)*(1-(H230/SetUp!$B$66/SetUp!$B$56)))</f>
        <v>0</v>
      </c>
      <c r="O230" s="53">
        <f>K230*SetUp!$B$65</f>
        <v>2.1115870110979562E-6</v>
      </c>
      <c r="P230" s="53">
        <f>MIN(SetUp!$B$54*L230^SetUp!$B$51,L230)</f>
        <v>9.7839077922142713E-3</v>
      </c>
      <c r="Q230" s="53">
        <f t="shared" si="73"/>
        <v>2.2666271272909352E-4</v>
      </c>
      <c r="R230" s="53">
        <f>IF((H230+N230-O230)&gt;SetUp!$B$56,T229+H230+N230-O230-SetUp!$B$56,T229)</f>
        <v>0</v>
      </c>
      <c r="S230" s="53">
        <f>R230*SetUp!$B$65</f>
        <v>0</v>
      </c>
      <c r="T230" s="53">
        <f>IF((R230-S230)&lt;SetUp!$B$53,R230-S230,SetUp!$B$53)</f>
        <v>0</v>
      </c>
      <c r="U230" s="53">
        <f t="shared" si="74"/>
        <v>0.78441206378561656</v>
      </c>
      <c r="V230" s="53">
        <f>(L230-P230)/1000*SetUp!$B$13*1000000/SetUp!$B$48</f>
        <v>0.20432193199784926</v>
      </c>
      <c r="W230" s="53">
        <f t="shared" si="85"/>
        <v>2.4286128663675299E-17</v>
      </c>
      <c r="X230" s="53">
        <f>MAX((SetUp!$B$56*(1-($H230/SetUp!$B$56)^2)*TANH(($B230-$D230)/SetUp!$B$56))/(1+$H230/SetUp!$B$56*TANH(($B230-$D230)/SetUp!$B$56)),0)</f>
        <v>0</v>
      </c>
      <c r="AK230" s="61">
        <v>199</v>
      </c>
      <c r="AL230" s="62">
        <f t="shared" si="86"/>
        <v>8.1950000000000003</v>
      </c>
      <c r="AM230" s="62">
        <f t="shared" si="87"/>
        <v>0.63260893790869188</v>
      </c>
      <c r="AN230" s="63">
        <f t="shared" si="88"/>
        <v>-0.92280549872987283</v>
      </c>
      <c r="AP230" s="60">
        <v>31275</v>
      </c>
      <c r="AQ230" s="51">
        <v>8</v>
      </c>
      <c r="AR230" s="51">
        <v>229</v>
      </c>
      <c r="AS230" s="62">
        <f t="shared" si="75"/>
        <v>7.8890000000000002</v>
      </c>
      <c r="AT230" s="62">
        <f t="shared" si="76"/>
        <v>0.20432193199784926</v>
      </c>
      <c r="AU230" s="51" t="str">
        <f>IF(OR($AP230&lt;SetUp!$B$97,$AP230&gt;SetUp!$B$98),"Não","Sim")</f>
        <v>Sim</v>
      </c>
      <c r="AV230" s="64">
        <f t="shared" si="77"/>
        <v>2.8087363706834432</v>
      </c>
      <c r="AW230" s="64">
        <f t="shared" si="78"/>
        <v>0.45201983584556249</v>
      </c>
      <c r="AX230" s="64">
        <f t="shared" si="79"/>
        <v>0.89702195606036339</v>
      </c>
      <c r="AY230" s="64">
        <f t="shared" si="80"/>
        <v>-0.68968501352213385</v>
      </c>
      <c r="AZ230" s="64">
        <f t="shared" si="81"/>
        <v>-7.6846780680021514</v>
      </c>
      <c r="BA230" s="64">
        <f t="shared" si="82"/>
        <v>-2.3567165348378807</v>
      </c>
      <c r="BB230" s="64">
        <f t="shared" si="83"/>
        <v>-1.5867069695824974</v>
      </c>
    </row>
    <row r="231" spans="1:54" x14ac:dyDescent="0.3">
      <c r="A231" s="60">
        <v>31276</v>
      </c>
      <c r="B231" s="53">
        <v>0.14399999999999999</v>
      </c>
      <c r="C231" s="53">
        <v>7.8890000000000002</v>
      </c>
      <c r="D231" s="53">
        <v>4.9379999999999997</v>
      </c>
      <c r="E231" s="53">
        <f t="shared" si="68"/>
        <v>0.14399999999999999</v>
      </c>
      <c r="F231" s="53">
        <f t="shared" si="69"/>
        <v>4.7939999999999996</v>
      </c>
      <c r="G231" s="53">
        <f t="shared" si="70"/>
        <v>0</v>
      </c>
      <c r="H231" s="53">
        <f>IF(Q230&gt;SetUp!$B$56,SetUp!$B$56,Q230)</f>
        <v>2.2666271272909352E-4</v>
      </c>
      <c r="I231" s="53">
        <f t="shared" si="84"/>
        <v>0.78441358924713556</v>
      </c>
      <c r="J231" s="53">
        <f>MIN(F231,H231,(1-EXP(-SetUp!$B$52*H231/SetUp!$B$56))*F231)</f>
        <v>6.1390626402349147E-5</v>
      </c>
      <c r="K231" s="53">
        <f t="shared" si="71"/>
        <v>1.6527208632674436E-4</v>
      </c>
      <c r="L231" s="53">
        <f>IF(I231&lt;=0,0,MIN(SetUp!$B$50*I231^SetUp!$B$55,I231))</f>
        <v>1.4350487309558017E-2</v>
      </c>
      <c r="M231" s="53">
        <f t="shared" si="72"/>
        <v>0.77006310193757754</v>
      </c>
      <c r="N231" s="53">
        <f>IF(SetUp!$B$62=0,X231,(B231-E231)*(1-(H231/SetUp!$B$66/SetUp!$B$56)))</f>
        <v>0</v>
      </c>
      <c r="O231" s="53">
        <f>K231*SetUp!$B$65</f>
        <v>1.5254615189771813E-6</v>
      </c>
      <c r="P231" s="53">
        <f>MIN(SetUp!$B$54*L231^SetUp!$B$51,L231)</f>
        <v>9.480874544766104E-3</v>
      </c>
      <c r="Q231" s="53">
        <f t="shared" si="73"/>
        <v>1.6374662480776717E-4</v>
      </c>
      <c r="R231" s="53">
        <f>IF((H231+N231-O231)&gt;SetUp!$B$56,T230+H231+N231-O231-SetUp!$B$56,T230)</f>
        <v>0</v>
      </c>
      <c r="S231" s="53">
        <f>R231*SetUp!$B$65</f>
        <v>0</v>
      </c>
      <c r="T231" s="53">
        <f>IF((R231-S231)&lt;SetUp!$B$53,R231-S231,SetUp!$B$53)</f>
        <v>0</v>
      </c>
      <c r="U231" s="53">
        <f t="shared" si="74"/>
        <v>0.77006310193757754</v>
      </c>
      <c r="V231" s="53">
        <f>(L231-P231)/1000*SetUp!$B$13*1000000/SetUp!$B$48</f>
        <v>0.19817035830261556</v>
      </c>
      <c r="W231" s="53">
        <f t="shared" si="85"/>
        <v>3.9898639947466563E-17</v>
      </c>
      <c r="X231" s="53">
        <f>MAX((SetUp!$B$56*(1-($H231/SetUp!$B$56)^2)*TANH(($B231-$D231)/SetUp!$B$56))/(1+$H231/SetUp!$B$56*TANH(($B231-$D231)/SetUp!$B$56)),0)</f>
        <v>0</v>
      </c>
      <c r="AK231" s="61">
        <v>200</v>
      </c>
      <c r="AL231" s="62">
        <f t="shared" si="86"/>
        <v>8.1950000000000003</v>
      </c>
      <c r="AM231" s="62">
        <f t="shared" si="87"/>
        <v>0.605595967233025</v>
      </c>
      <c r="AN231" s="63">
        <f t="shared" si="88"/>
        <v>-0.92610177336997856</v>
      </c>
      <c r="AP231" s="60">
        <v>31276</v>
      </c>
      <c r="AQ231" s="51">
        <v>8</v>
      </c>
      <c r="AR231" s="51">
        <v>230</v>
      </c>
      <c r="AS231" s="62">
        <f t="shared" si="75"/>
        <v>7.8890000000000002</v>
      </c>
      <c r="AT231" s="62">
        <f t="shared" si="76"/>
        <v>0.19817035830261556</v>
      </c>
      <c r="AU231" s="51" t="str">
        <f>IF(OR($AP231&lt;SetUp!$B$97,$AP231&gt;SetUp!$B$98),"Não","Sim")</f>
        <v>Sim</v>
      </c>
      <c r="AV231" s="64">
        <f t="shared" si="77"/>
        <v>2.8087363706834432</v>
      </c>
      <c r="AW231" s="64">
        <f t="shared" si="78"/>
        <v>0.44516329397493631</v>
      </c>
      <c r="AX231" s="64">
        <f t="shared" si="79"/>
        <v>0.89702195606036339</v>
      </c>
      <c r="AY231" s="64">
        <f t="shared" si="80"/>
        <v>-0.70296130539225987</v>
      </c>
      <c r="AZ231" s="64">
        <f t="shared" si="81"/>
        <v>-7.6908296416973849</v>
      </c>
      <c r="BA231" s="64">
        <f t="shared" si="82"/>
        <v>-2.3635730767085068</v>
      </c>
      <c r="BB231" s="64">
        <f t="shared" si="83"/>
        <v>-1.5999832614526233</v>
      </c>
    </row>
    <row r="232" spans="1:54" x14ac:dyDescent="0.3">
      <c r="A232" s="60">
        <v>31277</v>
      </c>
      <c r="B232" s="53">
        <v>0</v>
      </c>
      <c r="C232" s="53">
        <v>7.7370000000000001</v>
      </c>
      <c r="D232" s="53">
        <v>4.9379999999999997</v>
      </c>
      <c r="E232" s="53">
        <f t="shared" si="68"/>
        <v>0</v>
      </c>
      <c r="F232" s="53">
        <f t="shared" si="69"/>
        <v>4.9379999999999997</v>
      </c>
      <c r="G232" s="53">
        <f t="shared" si="70"/>
        <v>0</v>
      </c>
      <c r="H232" s="53">
        <f>IF(Q231&gt;SetUp!$B$56,SetUp!$B$56,Q231)</f>
        <v>1.6374662480776717E-4</v>
      </c>
      <c r="I232" s="53">
        <f t="shared" si="84"/>
        <v>0.77006419167121154</v>
      </c>
      <c r="J232" s="53">
        <f>MIN(F232,H232,(1-EXP(-SetUp!$B$52*H232/SetUp!$B$56))*F232)</f>
        <v>4.5682321645826415E-5</v>
      </c>
      <c r="K232" s="53">
        <f t="shared" si="71"/>
        <v>1.1806430316194076E-4</v>
      </c>
      <c r="L232" s="53">
        <f>IF(I232&lt;=0,0,MIN(SetUp!$B$50*I232^SetUp!$B$55,I232))</f>
        <v>1.3915634583147301E-2</v>
      </c>
      <c r="M232" s="53">
        <f t="shared" si="72"/>
        <v>0.75614855708806428</v>
      </c>
      <c r="N232" s="53">
        <f>IF(SetUp!$B$62=0,X232,(B232-E232)*(1-(H232/SetUp!$B$66/SetUp!$B$56)))</f>
        <v>0</v>
      </c>
      <c r="O232" s="53">
        <f>K232*SetUp!$B$65</f>
        <v>1.0897336340410942E-6</v>
      </c>
      <c r="P232" s="53">
        <f>MIN(SetUp!$B$54*L232^SetUp!$B$51,L232)</f>
        <v>9.190833528864923E-3</v>
      </c>
      <c r="Q232" s="53">
        <f t="shared" si="73"/>
        <v>1.1697456952789966E-4</v>
      </c>
      <c r="R232" s="53">
        <f>IF((H232+N232-O232)&gt;SetUp!$B$56,T231+H232+N232-O232-SetUp!$B$56,T231)</f>
        <v>0</v>
      </c>
      <c r="S232" s="53">
        <f>R232*SetUp!$B$65</f>
        <v>0</v>
      </c>
      <c r="T232" s="53">
        <f>IF((R232-S232)&lt;SetUp!$B$53,R232-S232,SetUp!$B$53)</f>
        <v>0</v>
      </c>
      <c r="U232" s="53">
        <f t="shared" si="74"/>
        <v>0.75614855708806428</v>
      </c>
      <c r="V232" s="53">
        <f>(L232-P232)/1000*SetUp!$B$13*1000000/SetUp!$B$48</f>
        <v>0.19227720212281088</v>
      </c>
      <c r="W232" s="53">
        <f t="shared" si="85"/>
        <v>-5.8980598183211441E-17</v>
      </c>
      <c r="X232" s="53">
        <f>MAX((SetUp!$B$56*(1-($H232/SetUp!$B$56)^2)*TANH(($B232-$D232)/SetUp!$B$56))/(1+$H232/SetUp!$B$56*TANH(($B232-$D232)/SetUp!$B$56)),0)</f>
        <v>0</v>
      </c>
      <c r="AK232" s="61">
        <v>201</v>
      </c>
      <c r="AL232" s="62">
        <f t="shared" si="86"/>
        <v>8.1950000000000003</v>
      </c>
      <c r="AM232" s="62">
        <f t="shared" si="87"/>
        <v>0.58006118315994348</v>
      </c>
      <c r="AN232" s="63">
        <f t="shared" si="88"/>
        <v>-0.92921767136547362</v>
      </c>
      <c r="AP232" s="60">
        <v>31277</v>
      </c>
      <c r="AQ232" s="51">
        <v>8</v>
      </c>
      <c r="AR232" s="51">
        <v>231</v>
      </c>
      <c r="AS232" s="62">
        <f t="shared" si="75"/>
        <v>7.7370000000000001</v>
      </c>
      <c r="AT232" s="62">
        <f t="shared" si="76"/>
        <v>0.19227720212281088</v>
      </c>
      <c r="AU232" s="51" t="str">
        <f>IF(OR($AP232&lt;SetUp!$B$97,$AP232&gt;SetUp!$B$98),"Não","Sim")</f>
        <v>Sim</v>
      </c>
      <c r="AV232" s="64">
        <f t="shared" si="77"/>
        <v>2.7815463325280061</v>
      </c>
      <c r="AW232" s="64">
        <f t="shared" si="78"/>
        <v>0.43849424411594146</v>
      </c>
      <c r="AX232" s="64">
        <f t="shared" si="79"/>
        <v>0.88857259685759993</v>
      </c>
      <c r="AY232" s="64">
        <f t="shared" si="80"/>
        <v>-0.71607220603301458</v>
      </c>
      <c r="AZ232" s="64">
        <f t="shared" si="81"/>
        <v>-7.5447227978771894</v>
      </c>
      <c r="BA232" s="64">
        <f t="shared" si="82"/>
        <v>-2.3430520884120645</v>
      </c>
      <c r="BB232" s="64">
        <f t="shared" si="83"/>
        <v>-1.6046448028906144</v>
      </c>
    </row>
    <row r="233" spans="1:54" x14ac:dyDescent="0.3">
      <c r="A233" s="60">
        <v>31278</v>
      </c>
      <c r="B233" s="53">
        <v>0</v>
      </c>
      <c r="C233" s="53">
        <v>7.8890000000000002</v>
      </c>
      <c r="D233" s="53">
        <v>4.9379999999999997</v>
      </c>
      <c r="E233" s="53">
        <f t="shared" si="68"/>
        <v>0</v>
      </c>
      <c r="F233" s="53">
        <f t="shared" si="69"/>
        <v>4.9379999999999997</v>
      </c>
      <c r="G233" s="53">
        <f t="shared" si="70"/>
        <v>0</v>
      </c>
      <c r="H233" s="53">
        <f>IF(Q232&gt;SetUp!$B$56,SetUp!$B$56,Q232)</f>
        <v>1.1697456952789966E-4</v>
      </c>
      <c r="I233" s="53">
        <f t="shared" si="84"/>
        <v>0.75614933555331643</v>
      </c>
      <c r="J233" s="53">
        <f>MIN(F233,H233,(1-EXP(-SetUp!$B$52*H233/SetUp!$B$56))*F233)</f>
        <v>3.2633814444331662E-5</v>
      </c>
      <c r="K233" s="53">
        <f t="shared" si="71"/>
        <v>8.4340755083568E-5</v>
      </c>
      <c r="L233" s="53">
        <f>IF(I233&lt;=0,0,MIN(SetUp!$B$50*I233^SetUp!$B$55,I233))</f>
        <v>1.3499077552661351E-2</v>
      </c>
      <c r="M233" s="53">
        <f t="shared" si="72"/>
        <v>0.74265025800065509</v>
      </c>
      <c r="N233" s="53">
        <f>IF(SetUp!$B$62=0,X233,(B233-E233)*(1-(H233/SetUp!$B$66/SetUp!$B$56)))</f>
        <v>0</v>
      </c>
      <c r="O233" s="53">
        <f>K233*SetUp!$B$65</f>
        <v>7.784652521848302E-7</v>
      </c>
      <c r="P233" s="53">
        <f>MIN(SetUp!$B$54*L233^SetUp!$B$51,L233)</f>
        <v>8.9130780628473016E-3</v>
      </c>
      <c r="Q233" s="53">
        <f t="shared" si="73"/>
        <v>8.3562289831383174E-5</v>
      </c>
      <c r="R233" s="53">
        <f>IF((H233+N233-O233)&gt;SetUp!$B$56,T232+H233+N233-O233-SetUp!$B$56,T232)</f>
        <v>0</v>
      </c>
      <c r="S233" s="53">
        <f>R233*SetUp!$B$65</f>
        <v>0</v>
      </c>
      <c r="T233" s="53">
        <f>IF((R233-S233)&lt;SetUp!$B$53,R233-S233,SetUp!$B$53)</f>
        <v>0</v>
      </c>
      <c r="U233" s="53">
        <f t="shared" si="74"/>
        <v>0.74265025800065509</v>
      </c>
      <c r="V233" s="53">
        <f>(L233-P233)/1000*SetUp!$B$13*1000000/SetUp!$B$48</f>
        <v>0.18662863064654742</v>
      </c>
      <c r="W233" s="53">
        <f t="shared" si="85"/>
        <v>5.7245874707234634E-17</v>
      </c>
      <c r="X233" s="53">
        <f>MAX((SetUp!$B$56*(1-($H233/SetUp!$B$56)^2)*TANH(($B233-$D233)/SetUp!$B$56))/(1+$H233/SetUp!$B$56*TANH(($B233-$D233)/SetUp!$B$56)),0)</f>
        <v>0</v>
      </c>
      <c r="AK233" s="61">
        <v>202</v>
      </c>
      <c r="AL233" s="62">
        <f t="shared" si="86"/>
        <v>8.1950000000000003</v>
      </c>
      <c r="AM233" s="62">
        <f t="shared" si="87"/>
        <v>0.55557208537934066</v>
      </c>
      <c r="AN233" s="63">
        <f t="shared" si="88"/>
        <v>-0.93220596883717621</v>
      </c>
      <c r="AP233" s="60">
        <v>31278</v>
      </c>
      <c r="AQ233" s="51">
        <v>8</v>
      </c>
      <c r="AR233" s="51">
        <v>232</v>
      </c>
      <c r="AS233" s="62">
        <f t="shared" si="75"/>
        <v>7.8890000000000002</v>
      </c>
      <c r="AT233" s="62">
        <f t="shared" si="76"/>
        <v>0.18662863064654742</v>
      </c>
      <c r="AU233" s="51" t="str">
        <f>IF(OR($AP233&lt;SetUp!$B$97,$AP233&gt;SetUp!$B$98),"Não","Sim")</f>
        <v>Sim</v>
      </c>
      <c r="AV233" s="64">
        <f t="shared" si="77"/>
        <v>2.8087363706834432</v>
      </c>
      <c r="AW233" s="64">
        <f t="shared" si="78"/>
        <v>0.43200535951136926</v>
      </c>
      <c r="AX233" s="64">
        <f t="shared" si="79"/>
        <v>0.89702195606036339</v>
      </c>
      <c r="AY233" s="64">
        <f t="shared" si="80"/>
        <v>-0.72902173048232843</v>
      </c>
      <c r="AZ233" s="64">
        <f t="shared" si="81"/>
        <v>-7.702371369353453</v>
      </c>
      <c r="BA233" s="64">
        <f t="shared" si="82"/>
        <v>-2.3767310111720739</v>
      </c>
      <c r="BB233" s="64">
        <f t="shared" si="83"/>
        <v>-1.6260436865426917</v>
      </c>
    </row>
    <row r="234" spans="1:54" x14ac:dyDescent="0.3">
      <c r="A234" s="60">
        <v>31279</v>
      </c>
      <c r="B234" s="53">
        <v>0.02</v>
      </c>
      <c r="C234" s="53">
        <v>7.8890000000000002</v>
      </c>
      <c r="D234" s="53">
        <v>4.9379999999999997</v>
      </c>
      <c r="E234" s="53">
        <f t="shared" si="68"/>
        <v>0.02</v>
      </c>
      <c r="F234" s="53">
        <f t="shared" si="69"/>
        <v>4.9180000000000001</v>
      </c>
      <c r="G234" s="53">
        <f t="shared" si="70"/>
        <v>0</v>
      </c>
      <c r="H234" s="53">
        <f>IF(Q233&gt;SetUp!$B$56,SetUp!$B$56,Q233)</f>
        <v>8.3562289831383174E-5</v>
      </c>
      <c r="I234" s="53">
        <f t="shared" si="84"/>
        <v>0.74265081497862873</v>
      </c>
      <c r="J234" s="53">
        <f>MIN(F234,H234,(1-EXP(-SetUp!$B$52*H234/SetUp!$B$56))*F234)</f>
        <v>2.3217987079977798E-5</v>
      </c>
      <c r="K234" s="53">
        <f t="shared" si="71"/>
        <v>6.0344302751405377E-5</v>
      </c>
      <c r="L234" s="53">
        <f>IF(I234&lt;=0,0,MIN(SetUp!$B$50*I234^SetUp!$B$55,I234))</f>
        <v>1.3099837374917583E-2</v>
      </c>
      <c r="M234" s="53">
        <f t="shared" si="72"/>
        <v>0.72955097760371113</v>
      </c>
      <c r="N234" s="53">
        <f>IF(SetUp!$B$62=0,X234,(B234-E234)*(1-(H234/SetUp!$B$66/SetUp!$B$56)))</f>
        <v>0</v>
      </c>
      <c r="O234" s="53">
        <f>K234*SetUp!$B$65</f>
        <v>5.5697797361127483E-7</v>
      </c>
      <c r="P234" s="53">
        <f>MIN(SetUp!$B$54*L234^SetUp!$B$51,L234)</f>
        <v>8.6469474140530647E-3</v>
      </c>
      <c r="Q234" s="53">
        <f t="shared" si="73"/>
        <v>5.9787324777794104E-5</v>
      </c>
      <c r="R234" s="53">
        <f>IF((H234+N234-O234)&gt;SetUp!$B$56,T233+H234+N234-O234-SetUp!$B$56,T233)</f>
        <v>0</v>
      </c>
      <c r="S234" s="53">
        <f>R234*SetUp!$B$65</f>
        <v>0</v>
      </c>
      <c r="T234" s="53">
        <f>IF((R234-S234)&lt;SetUp!$B$53,R234-S234,SetUp!$B$53)</f>
        <v>0</v>
      </c>
      <c r="U234" s="53">
        <f t="shared" si="74"/>
        <v>0.72955097760371113</v>
      </c>
      <c r="V234" s="53">
        <f>(L234-P234)/1000*SetUp!$B$13*1000000/SetUp!$B$48</f>
        <v>0.18121169827029338</v>
      </c>
      <c r="W234" s="53">
        <f t="shared" si="85"/>
        <v>1.9081958235744878E-17</v>
      </c>
      <c r="X234" s="53">
        <f>MAX((SetUp!$B$56*(1-($H234/SetUp!$B$56)^2)*TANH(($B234-$D234)/SetUp!$B$56))/(1+$H234/SetUp!$B$56*TANH(($B234-$D234)/SetUp!$B$56)),0)</f>
        <v>0</v>
      </c>
      <c r="AK234" s="61">
        <v>203</v>
      </c>
      <c r="AL234" s="62">
        <f t="shared" si="86"/>
        <v>8.1950000000000003</v>
      </c>
      <c r="AM234" s="62">
        <f t="shared" si="87"/>
        <v>0.5321790954227501</v>
      </c>
      <c r="AN234" s="63">
        <f t="shared" si="88"/>
        <v>-0.93506051306616844</v>
      </c>
      <c r="AP234" s="60">
        <v>31279</v>
      </c>
      <c r="AQ234" s="51">
        <v>8</v>
      </c>
      <c r="AR234" s="51">
        <v>233</v>
      </c>
      <c r="AS234" s="62">
        <f t="shared" si="75"/>
        <v>7.8890000000000002</v>
      </c>
      <c r="AT234" s="62">
        <f t="shared" si="76"/>
        <v>0.18121169827029338</v>
      </c>
      <c r="AU234" s="51" t="str">
        <f>IF(OR($AP234&lt;SetUp!$B$97,$AP234&gt;SetUp!$B$98),"Não","Sim")</f>
        <v>Sim</v>
      </c>
      <c r="AV234" s="64">
        <f t="shared" si="77"/>
        <v>2.8087363706834432</v>
      </c>
      <c r="AW234" s="64">
        <f t="shared" si="78"/>
        <v>0.42568967367120075</v>
      </c>
      <c r="AX234" s="64">
        <f t="shared" si="79"/>
        <v>0.89702195606036339</v>
      </c>
      <c r="AY234" s="64">
        <f t="shared" si="80"/>
        <v>-0.74181376951657352</v>
      </c>
      <c r="AZ234" s="64">
        <f t="shared" si="81"/>
        <v>-7.7077883017297069</v>
      </c>
      <c r="BA234" s="64">
        <f t="shared" si="82"/>
        <v>-2.3830466970122424</v>
      </c>
      <c r="BB234" s="64">
        <f t="shared" si="83"/>
        <v>-1.638835725576937</v>
      </c>
    </row>
    <row r="235" spans="1:54" x14ac:dyDescent="0.3">
      <c r="A235" s="60">
        <v>31280</v>
      </c>
      <c r="B235" s="53">
        <v>0</v>
      </c>
      <c r="C235" s="53">
        <v>7.7370000000000001</v>
      </c>
      <c r="D235" s="53">
        <v>4.9379999999999997</v>
      </c>
      <c r="E235" s="53">
        <f t="shared" si="68"/>
        <v>0</v>
      </c>
      <c r="F235" s="53">
        <f t="shared" si="69"/>
        <v>4.9379999999999997</v>
      </c>
      <c r="G235" s="53">
        <f t="shared" si="70"/>
        <v>0</v>
      </c>
      <c r="H235" s="53">
        <f>IF(Q234&gt;SetUp!$B$56,SetUp!$B$56,Q234)</f>
        <v>5.9787324777794104E-5</v>
      </c>
      <c r="I235" s="53">
        <f t="shared" si="84"/>
        <v>0.72955137548784921</v>
      </c>
      <c r="J235" s="53">
        <f>MIN(F235,H235,(1-EXP(-SetUp!$B$52*H235/SetUp!$B$56))*F235)</f>
        <v>1.6679622098288103E-5</v>
      </c>
      <c r="K235" s="53">
        <f t="shared" si="71"/>
        <v>4.3107702679506005E-5</v>
      </c>
      <c r="L235" s="53">
        <f>IF(I235&lt;=0,0,MIN(SetUp!$B$50*I235^SetUp!$B$55,I235))</f>
        <v>1.271699796974511E-2</v>
      </c>
      <c r="M235" s="53">
        <f t="shared" si="72"/>
        <v>0.71683437751810408</v>
      </c>
      <c r="N235" s="53">
        <f>IF(SetUp!$B$62=0,X235,(B235-E235)*(1-(H235/SetUp!$B$66/SetUp!$B$56)))</f>
        <v>0</v>
      </c>
      <c r="O235" s="53">
        <f>K235*SetUp!$B$65</f>
        <v>3.9788413803338537E-7</v>
      </c>
      <c r="P235" s="53">
        <f>MIN(SetUp!$B$54*L235^SetUp!$B$51,L235)</f>
        <v>8.3918234021355918E-3</v>
      </c>
      <c r="Q235" s="53">
        <f t="shared" si="73"/>
        <v>4.270981854147262E-5</v>
      </c>
      <c r="R235" s="53">
        <f>IF((H235+N235-O235)&gt;SetUp!$B$56,T234+H235+N235-O235-SetUp!$B$56,T234)</f>
        <v>0</v>
      </c>
      <c r="S235" s="53">
        <f>R235*SetUp!$B$65</f>
        <v>0</v>
      </c>
      <c r="T235" s="53">
        <f>IF((R235-S235)&lt;SetUp!$B$53,R235-S235,SetUp!$B$53)</f>
        <v>0</v>
      </c>
      <c r="U235" s="53">
        <f t="shared" si="74"/>
        <v>0.71683437751810408</v>
      </c>
      <c r="V235" s="53">
        <f>(L235-P235)/1000*SetUp!$B$13*1000000/SetUp!$B$48</f>
        <v>0.17601428187096615</v>
      </c>
      <c r="W235" s="53">
        <f t="shared" si="85"/>
        <v>0</v>
      </c>
      <c r="X235" s="53">
        <f>MAX((SetUp!$B$56*(1-($H235/SetUp!$B$56)^2)*TANH(($B235-$D235)/SetUp!$B$56))/(1+$H235/SetUp!$B$56*TANH(($B235-$D235)/SetUp!$B$56)),0)</f>
        <v>0</v>
      </c>
      <c r="AK235" s="61">
        <v>204</v>
      </c>
      <c r="AL235" s="62">
        <f t="shared" si="86"/>
        <v>8.1950000000000003</v>
      </c>
      <c r="AM235" s="62">
        <f t="shared" si="87"/>
        <v>0.5099133913039462</v>
      </c>
      <c r="AN235" s="63">
        <f t="shared" si="88"/>
        <v>-0.93777749953582101</v>
      </c>
      <c r="AP235" s="60">
        <v>31280</v>
      </c>
      <c r="AQ235" s="51">
        <v>8</v>
      </c>
      <c r="AR235" s="51">
        <v>234</v>
      </c>
      <c r="AS235" s="62">
        <f t="shared" si="75"/>
        <v>7.7370000000000001</v>
      </c>
      <c r="AT235" s="62">
        <f t="shared" si="76"/>
        <v>0.17601428187096615</v>
      </c>
      <c r="AU235" s="51" t="str">
        <f>IF(OR($AP235&lt;SetUp!$B$97,$AP235&gt;SetUp!$B$98),"Não","Sim")</f>
        <v>Sim</v>
      </c>
      <c r="AV235" s="64">
        <f t="shared" si="77"/>
        <v>2.7815463325280061</v>
      </c>
      <c r="AW235" s="64">
        <f t="shared" si="78"/>
        <v>0.41954056045985133</v>
      </c>
      <c r="AX235" s="64">
        <f t="shared" si="79"/>
        <v>0.88857259685759993</v>
      </c>
      <c r="AY235" s="64">
        <f t="shared" si="80"/>
        <v>-0.75445209192387963</v>
      </c>
      <c r="AZ235" s="64">
        <f t="shared" si="81"/>
        <v>-7.5609857181290341</v>
      </c>
      <c r="BA235" s="64">
        <f t="shared" si="82"/>
        <v>-2.3620057720681547</v>
      </c>
      <c r="BB235" s="64">
        <f t="shared" si="83"/>
        <v>-1.6430246887814794</v>
      </c>
    </row>
    <row r="236" spans="1:54" x14ac:dyDescent="0.3">
      <c r="A236" s="60">
        <v>31281</v>
      </c>
      <c r="B236" s="53">
        <v>0</v>
      </c>
      <c r="C236" s="53">
        <v>7.7370000000000001</v>
      </c>
      <c r="D236" s="53">
        <v>4.9379999999999997</v>
      </c>
      <c r="E236" s="53">
        <f t="shared" si="68"/>
        <v>0</v>
      </c>
      <c r="F236" s="53">
        <f t="shared" si="69"/>
        <v>4.9379999999999997</v>
      </c>
      <c r="G236" s="53">
        <f t="shared" si="70"/>
        <v>0</v>
      </c>
      <c r="H236" s="53">
        <f>IF(Q235&gt;SetUp!$B$56,SetUp!$B$56,Q235)</f>
        <v>4.270981854147262E-5</v>
      </c>
      <c r="I236" s="53">
        <f t="shared" si="84"/>
        <v>0.71683466175153021</v>
      </c>
      <c r="J236" s="53">
        <f>MIN(F236,H236,(1-EXP(-SetUp!$B$52*H236/SetUp!$B$56))*F236)</f>
        <v>1.191530110236516E-5</v>
      </c>
      <c r="K236" s="53">
        <f t="shared" si="71"/>
        <v>3.0794517439107461E-5</v>
      </c>
      <c r="L236" s="53">
        <f>IF(I236&lt;=0,0,MIN(SetUp!$B$50*I236^SetUp!$B$55,I236))</f>
        <v>1.2349701558009699E-2</v>
      </c>
      <c r="M236" s="53">
        <f t="shared" si="72"/>
        <v>0.70448496019352047</v>
      </c>
      <c r="N236" s="53">
        <f>IF(SetUp!$B$62=0,X236,(B236-E236)*(1-(H236/SetUp!$B$66/SetUp!$B$56)))</f>
        <v>0</v>
      </c>
      <c r="O236" s="53">
        <f>K236*SetUp!$B$65</f>
        <v>2.8423342618159061E-7</v>
      </c>
      <c r="P236" s="53">
        <f>MIN(SetUp!$B$54*L236^SetUp!$B$51,L236)</f>
        <v>8.1471273594798509E-3</v>
      </c>
      <c r="Q236" s="53">
        <f t="shared" si="73"/>
        <v>3.051028401292587E-5</v>
      </c>
      <c r="R236" s="53">
        <f>IF((H236+N236-O236)&gt;SetUp!$B$56,T235+H236+N236-O236-SetUp!$B$56,T235)</f>
        <v>0</v>
      </c>
      <c r="S236" s="53">
        <f>R236*SetUp!$B$65</f>
        <v>0</v>
      </c>
      <c r="T236" s="53">
        <f>IF((R236-S236)&lt;SetUp!$B$53,R236-S236,SetUp!$B$53)</f>
        <v>0</v>
      </c>
      <c r="U236" s="53">
        <f t="shared" si="74"/>
        <v>0.70448496019352047</v>
      </c>
      <c r="V236" s="53">
        <f>(L236-P236)/1000*SetUp!$B$13*1000000/SetUp!$B$48</f>
        <v>0.17102502292121693</v>
      </c>
      <c r="W236" s="53">
        <f t="shared" si="85"/>
        <v>-1.2663481374630692E-16</v>
      </c>
      <c r="X236" s="53">
        <f>MAX((SetUp!$B$56*(1-($H236/SetUp!$B$56)^2)*TANH(($B236-$D236)/SetUp!$B$56))/(1+$H236/SetUp!$B$56*TANH(($B236-$D236)/SetUp!$B$56)),0)</f>
        <v>0</v>
      </c>
      <c r="AK236" s="61">
        <v>205</v>
      </c>
      <c r="AL236" s="62">
        <f t="shared" si="86"/>
        <v>8.1950000000000003</v>
      </c>
      <c r="AM236" s="62">
        <f t="shared" si="87"/>
        <v>0.48872743617922132</v>
      </c>
      <c r="AN236" s="63">
        <f t="shared" si="88"/>
        <v>-0.94036272895921635</v>
      </c>
      <c r="AP236" s="60">
        <v>31281</v>
      </c>
      <c r="AQ236" s="51">
        <v>8</v>
      </c>
      <c r="AR236" s="51">
        <v>235</v>
      </c>
      <c r="AS236" s="62">
        <f t="shared" si="75"/>
        <v>7.7370000000000001</v>
      </c>
      <c r="AT236" s="62">
        <f t="shared" si="76"/>
        <v>0.17102502292121693</v>
      </c>
      <c r="AU236" s="51" t="str">
        <f>IF(OR($AP236&lt;SetUp!$B$97,$AP236&gt;SetUp!$B$98),"Não","Sim")</f>
        <v>Sim</v>
      </c>
      <c r="AV236" s="64">
        <f t="shared" si="77"/>
        <v>2.7815463325280061</v>
      </c>
      <c r="AW236" s="64">
        <f t="shared" si="78"/>
        <v>0.41355171734768187</v>
      </c>
      <c r="AX236" s="64">
        <f t="shared" si="79"/>
        <v>0.88857259685759993</v>
      </c>
      <c r="AY236" s="64">
        <f t="shared" si="80"/>
        <v>-0.76694034269813649</v>
      </c>
      <c r="AZ236" s="64">
        <f t="shared" si="81"/>
        <v>-7.565974977078783</v>
      </c>
      <c r="BA236" s="64">
        <f t="shared" si="82"/>
        <v>-2.3679946151803244</v>
      </c>
      <c r="BB236" s="64">
        <f t="shared" si="83"/>
        <v>-1.6555129395557364</v>
      </c>
    </row>
    <row r="237" spans="1:54" x14ac:dyDescent="0.3">
      <c r="A237" s="60">
        <v>31282</v>
      </c>
      <c r="B237" s="53">
        <v>0</v>
      </c>
      <c r="C237" s="53">
        <v>7.5869999999999997</v>
      </c>
      <c r="D237" s="53">
        <v>4.9379999999999997</v>
      </c>
      <c r="E237" s="53">
        <f t="shared" si="68"/>
        <v>0</v>
      </c>
      <c r="F237" s="53">
        <f t="shared" si="69"/>
        <v>4.9379999999999997</v>
      </c>
      <c r="G237" s="53">
        <f t="shared" si="70"/>
        <v>0</v>
      </c>
      <c r="H237" s="53">
        <f>IF(Q236&gt;SetUp!$B$56,SetUp!$B$56,Q236)</f>
        <v>3.051028401292587E-5</v>
      </c>
      <c r="I237" s="53">
        <f t="shared" si="84"/>
        <v>0.70448516323913613</v>
      </c>
      <c r="J237" s="53">
        <f>MIN(F237,H237,(1-EXP(-SetUp!$B$52*H237/SetUp!$B$56))*F237)</f>
        <v>8.5118447799032983E-6</v>
      </c>
      <c r="K237" s="53">
        <f t="shared" si="71"/>
        <v>2.1998439233022571E-5</v>
      </c>
      <c r="L237" s="53">
        <f>IF(I237&lt;=0,0,MIN(SetUp!$B$50*I237^SetUp!$B$55,I237))</f>
        <v>1.1997144399633846E-2</v>
      </c>
      <c r="M237" s="53">
        <f t="shared" si="72"/>
        <v>0.69248801883950228</v>
      </c>
      <c r="N237" s="53">
        <f>IF(SetUp!$B$62=0,X237,(B237-E237)*(1-(H237/SetUp!$B$66/SetUp!$B$56)))</f>
        <v>0</v>
      </c>
      <c r="O237" s="53">
        <f>K237*SetUp!$B$65</f>
        <v>2.0304561570784445E-7</v>
      </c>
      <c r="P237" s="53">
        <f>MIN(SetUp!$B$54*L237^SetUp!$B$51,L237)</f>
        <v>7.912317231219608E-3</v>
      </c>
      <c r="Q237" s="53">
        <f t="shared" si="73"/>
        <v>2.1795393617314728E-5</v>
      </c>
      <c r="R237" s="53">
        <f>IF((H237+N237-O237)&gt;SetUp!$B$56,T236+H237+N237-O237-SetUp!$B$56,T236)</f>
        <v>0</v>
      </c>
      <c r="S237" s="53">
        <f>R237*SetUp!$B$65</f>
        <v>0</v>
      </c>
      <c r="T237" s="53">
        <f>IF((R237-S237)&lt;SetUp!$B$53,R237-S237,SetUp!$B$53)</f>
        <v>0</v>
      </c>
      <c r="U237" s="53">
        <f t="shared" si="74"/>
        <v>0.69248801883950228</v>
      </c>
      <c r="V237" s="53">
        <f>(L237-P237)/1000*SetUp!$B$13*1000000/SetUp!$B$48</f>
        <v>0.16623327206254754</v>
      </c>
      <c r="W237" s="53">
        <f t="shared" si="85"/>
        <v>0</v>
      </c>
      <c r="X237" s="53">
        <f>MAX((SetUp!$B$56*(1-($H237/SetUp!$B$56)^2)*TANH(($B237-$D237)/SetUp!$B$56))/(1+$H237/SetUp!$B$56*TANH(($B237-$D237)/SetUp!$B$56)),0)</f>
        <v>0</v>
      </c>
      <c r="AK237" s="61">
        <v>206</v>
      </c>
      <c r="AL237" s="62">
        <f t="shared" si="86"/>
        <v>8.1950000000000003</v>
      </c>
      <c r="AM237" s="62">
        <f t="shared" si="87"/>
        <v>0.46858316019008656</v>
      </c>
      <c r="AN237" s="63">
        <f t="shared" si="88"/>
        <v>-0.94282084683464473</v>
      </c>
      <c r="AP237" s="60">
        <v>31282</v>
      </c>
      <c r="AQ237" s="51">
        <v>8</v>
      </c>
      <c r="AR237" s="51">
        <v>236</v>
      </c>
      <c r="AS237" s="62">
        <f t="shared" si="75"/>
        <v>7.5869999999999997</v>
      </c>
      <c r="AT237" s="62">
        <f t="shared" si="76"/>
        <v>0.16623327206254754</v>
      </c>
      <c r="AU237" s="51" t="str">
        <f>IF(OR($AP237&lt;SetUp!$B$97,$AP237&gt;SetUp!$B$98),"Não","Sim")</f>
        <v>Sim</v>
      </c>
      <c r="AV237" s="64">
        <f t="shared" si="77"/>
        <v>2.754450943473127</v>
      </c>
      <c r="AW237" s="64">
        <f t="shared" si="78"/>
        <v>0.4077171471284321</v>
      </c>
      <c r="AX237" s="64">
        <f t="shared" si="79"/>
        <v>0.88007008406406717</v>
      </c>
      <c r="AY237" s="64">
        <f t="shared" si="80"/>
        <v>-0.7792820465749053</v>
      </c>
      <c r="AZ237" s="64">
        <f t="shared" si="81"/>
        <v>-7.4207667279374521</v>
      </c>
      <c r="BA237" s="64">
        <f t="shared" si="82"/>
        <v>-2.346733796344695</v>
      </c>
      <c r="BB237" s="64">
        <f t="shared" si="83"/>
        <v>-1.6593521306389725</v>
      </c>
    </row>
    <row r="238" spans="1:54" x14ac:dyDescent="0.3">
      <c r="A238" s="60">
        <v>31283</v>
      </c>
      <c r="B238" s="53">
        <v>1.0489999999999999</v>
      </c>
      <c r="C238" s="53">
        <v>7.2889999999999997</v>
      </c>
      <c r="D238" s="53">
        <v>4.9379999999999997</v>
      </c>
      <c r="E238" s="53">
        <f t="shared" si="68"/>
        <v>1.0489999999999999</v>
      </c>
      <c r="F238" s="53">
        <f t="shared" si="69"/>
        <v>3.8889999999999998</v>
      </c>
      <c r="G238" s="53">
        <f t="shared" si="70"/>
        <v>0</v>
      </c>
      <c r="H238" s="53">
        <f>IF(Q237&gt;SetUp!$B$56,SetUp!$B$56,Q237)</f>
        <v>2.1795393617314728E-5</v>
      </c>
      <c r="I238" s="53">
        <f t="shared" si="84"/>
        <v>0.69248817581013111</v>
      </c>
      <c r="J238" s="53">
        <f>MIN(F238,H238,(1-EXP(-SetUp!$B$52*H238/SetUp!$B$56))*F238)</f>
        <v>4.7888267567052217E-6</v>
      </c>
      <c r="K238" s="53">
        <f t="shared" si="71"/>
        <v>1.7006566860609504E-5</v>
      </c>
      <c r="L238" s="53">
        <f>IF(I238&lt;=0,0,MIN(SetUp!$B$50*I238^SetUp!$B$55,I238))</f>
        <v>1.1658573223043747E-2</v>
      </c>
      <c r="M238" s="53">
        <f t="shared" si="72"/>
        <v>0.68082960258708736</v>
      </c>
      <c r="N238" s="53">
        <f>IF(SetUp!$B$62=0,X238,(B238-E238)*(1-(H238/SetUp!$B$66/SetUp!$B$56)))</f>
        <v>0</v>
      </c>
      <c r="O238" s="53">
        <f>K238*SetUp!$B$65</f>
        <v>1.5697062881195256E-7</v>
      </c>
      <c r="P238" s="53">
        <f>MIN(SetUp!$B$54*L238^SetUp!$B$51,L238)</f>
        <v>7.6868851415735802E-3</v>
      </c>
      <c r="Q238" s="53">
        <f t="shared" si="73"/>
        <v>1.684959623179755E-5</v>
      </c>
      <c r="R238" s="53">
        <f>IF((H238+N238-O238)&gt;SetUp!$B$56,T237+H238+N238-O238-SetUp!$B$56,T237)</f>
        <v>0</v>
      </c>
      <c r="S238" s="53">
        <f>R238*SetUp!$B$65</f>
        <v>0</v>
      </c>
      <c r="T238" s="53">
        <f>IF((R238-S238)&lt;SetUp!$B$53,R238-S238,SetUp!$B$53)</f>
        <v>0</v>
      </c>
      <c r="U238" s="53">
        <f t="shared" si="74"/>
        <v>0.68082960258708736</v>
      </c>
      <c r="V238" s="53">
        <f>(L238-P238)/1000*SetUp!$B$13*1000000/SetUp!$B$48</f>
        <v>0.16162904283926233</v>
      </c>
      <c r="W238" s="53">
        <f t="shared" si="85"/>
        <v>1.1102230246251565E-16</v>
      </c>
      <c r="X238" s="53">
        <f>MAX((SetUp!$B$56*(1-($H238/SetUp!$B$56)^2)*TANH(($B238-$D238)/SetUp!$B$56))/(1+$H238/SetUp!$B$56*TANH(($B238-$D238)/SetUp!$B$56)),0)</f>
        <v>0</v>
      </c>
      <c r="AK238" s="61">
        <v>207</v>
      </c>
      <c r="AL238" s="62">
        <f t="shared" si="86"/>
        <v>8.1950000000000003</v>
      </c>
      <c r="AM238" s="62">
        <f t="shared" si="87"/>
        <v>0.44952822763225747</v>
      </c>
      <c r="AN238" s="63">
        <f t="shared" si="88"/>
        <v>-0.94514603689661281</v>
      </c>
      <c r="AP238" s="60">
        <v>31283</v>
      </c>
      <c r="AQ238" s="51">
        <v>8</v>
      </c>
      <c r="AR238" s="51">
        <v>237</v>
      </c>
      <c r="AS238" s="62">
        <f t="shared" si="75"/>
        <v>7.2889999999999997</v>
      </c>
      <c r="AT238" s="62">
        <f t="shared" si="76"/>
        <v>0.16162904283926233</v>
      </c>
      <c r="AU238" s="51" t="str">
        <f>IF(OR($AP238&lt;SetUp!$B$97,$AP238&gt;SetUp!$B$98),"Não","Sim")</f>
        <v>Sim</v>
      </c>
      <c r="AV238" s="64">
        <f t="shared" si="77"/>
        <v>2.6998148084637212</v>
      </c>
      <c r="AW238" s="64">
        <f t="shared" si="78"/>
        <v>0.40203114660342215</v>
      </c>
      <c r="AX238" s="64">
        <f t="shared" si="79"/>
        <v>0.86266795022858789</v>
      </c>
      <c r="AY238" s="64">
        <f t="shared" si="80"/>
        <v>-0.79148059893553158</v>
      </c>
      <c r="AZ238" s="64">
        <f t="shared" si="81"/>
        <v>-7.1273709571607373</v>
      </c>
      <c r="BA238" s="64">
        <f t="shared" si="82"/>
        <v>-2.2977836618602989</v>
      </c>
      <c r="BB238" s="64">
        <f t="shared" si="83"/>
        <v>-1.6541485491641195</v>
      </c>
    </row>
    <row r="239" spans="1:54" x14ac:dyDescent="0.3">
      <c r="A239" s="60">
        <v>31284</v>
      </c>
      <c r="B239" s="53">
        <v>7.0000000000000007E-2</v>
      </c>
      <c r="C239" s="53">
        <v>7.1420000000000003</v>
      </c>
      <c r="D239" s="53">
        <v>4.9379999999999997</v>
      </c>
      <c r="E239" s="53">
        <f t="shared" si="68"/>
        <v>7.0000000000000007E-2</v>
      </c>
      <c r="F239" s="53">
        <f t="shared" si="69"/>
        <v>4.8679999999999994</v>
      </c>
      <c r="G239" s="53">
        <f t="shared" si="70"/>
        <v>0</v>
      </c>
      <c r="H239" s="53">
        <f>IF(Q238&gt;SetUp!$B$56,SetUp!$B$56,Q238)</f>
        <v>1.684959623179755E-5</v>
      </c>
      <c r="I239" s="53">
        <f t="shared" si="84"/>
        <v>0.680829715336012</v>
      </c>
      <c r="J239" s="53">
        <f>MIN(F239,H239,(1-EXP(-SetUp!$B$52*H239/SetUp!$B$56))*F239)</f>
        <v>4.6341127354927457E-6</v>
      </c>
      <c r="K239" s="53">
        <f t="shared" si="71"/>
        <v>1.2215483496304805E-5</v>
      </c>
      <c r="L239" s="53">
        <f>IF(I239&lt;=0,0,MIN(SetUp!$B$50*I239^SetUp!$B$55,I239))</f>
        <v>1.1333280522853586E-2</v>
      </c>
      <c r="M239" s="53">
        <f t="shared" si="72"/>
        <v>0.66949643481315846</v>
      </c>
      <c r="N239" s="53">
        <f>IF(SetUp!$B$62=0,X239,(B239-E239)*(1-(H239/SetUp!$B$66/SetUp!$B$56)))</f>
        <v>0</v>
      </c>
      <c r="O239" s="53">
        <f>K239*SetUp!$B$65</f>
        <v>1.1274892465793493E-7</v>
      </c>
      <c r="P239" s="53">
        <f>MIN(SetUp!$B$54*L239^SetUp!$B$51,L239)</f>
        <v>7.4703542120013768E-3</v>
      </c>
      <c r="Q239" s="53">
        <f t="shared" si="73"/>
        <v>1.2102734571646871E-5</v>
      </c>
      <c r="R239" s="53">
        <f>IF((H239+N239-O239)&gt;SetUp!$B$56,T238+H239+N239-O239-SetUp!$B$56,T238)</f>
        <v>0</v>
      </c>
      <c r="S239" s="53">
        <f>R239*SetUp!$B$65</f>
        <v>0</v>
      </c>
      <c r="T239" s="53">
        <f>IF((R239-S239)&lt;SetUp!$B$53,R239-S239,SetUp!$B$53)</f>
        <v>0</v>
      </c>
      <c r="U239" s="53">
        <f t="shared" si="74"/>
        <v>0.66949643481315846</v>
      </c>
      <c r="V239" s="53">
        <f>(L239-P239)/1000*SetUp!$B$13*1000000/SetUp!$B$48</f>
        <v>0.15720294982241681</v>
      </c>
      <c r="W239" s="53">
        <f t="shared" si="85"/>
        <v>0</v>
      </c>
      <c r="X239" s="53">
        <f>MAX((SetUp!$B$56*(1-($H239/SetUp!$B$56)^2)*TANH(($B239-$D239)/SetUp!$B$56))/(1+$H239/SetUp!$B$56*TANH(($B239-$D239)/SetUp!$B$56)),0)</f>
        <v>0</v>
      </c>
      <c r="AK239" s="61">
        <v>208</v>
      </c>
      <c r="AL239" s="62">
        <f t="shared" si="86"/>
        <v>8.0410000000000004</v>
      </c>
      <c r="AM239" s="62">
        <f t="shared" si="87"/>
        <v>0.43141969274626918</v>
      </c>
      <c r="AN239" s="63">
        <f t="shared" si="88"/>
        <v>-0.94634750743113183</v>
      </c>
      <c r="AP239" s="60">
        <v>31284</v>
      </c>
      <c r="AQ239" s="51">
        <v>8</v>
      </c>
      <c r="AR239" s="51">
        <v>238</v>
      </c>
      <c r="AS239" s="62">
        <f t="shared" si="75"/>
        <v>7.1420000000000003</v>
      </c>
      <c r="AT239" s="62">
        <f t="shared" si="76"/>
        <v>0.15720294982241681</v>
      </c>
      <c r="AU239" s="51" t="str">
        <f>IF(OR($AP239&lt;SetUp!$B$97,$AP239&gt;SetUp!$B$98),"Não","Sim")</f>
        <v>Sim</v>
      </c>
      <c r="AV239" s="64">
        <f t="shared" si="77"/>
        <v>2.6724520575681052</v>
      </c>
      <c r="AW239" s="64">
        <f t="shared" si="78"/>
        <v>0.39648827198596531</v>
      </c>
      <c r="AX239" s="64">
        <f t="shared" si="79"/>
        <v>0.85381984585676318</v>
      </c>
      <c r="AY239" s="64">
        <f t="shared" si="80"/>
        <v>-0.80353930893542347</v>
      </c>
      <c r="AZ239" s="64">
        <f t="shared" si="81"/>
        <v>-6.9847970501775833</v>
      </c>
      <c r="BA239" s="64">
        <f t="shared" si="82"/>
        <v>-2.2759637855821397</v>
      </c>
      <c r="BB239" s="64">
        <f t="shared" si="83"/>
        <v>-1.6573591547921867</v>
      </c>
    </row>
    <row r="240" spans="1:54" x14ac:dyDescent="0.3">
      <c r="A240" s="60">
        <v>31285</v>
      </c>
      <c r="B240" s="53">
        <v>8.5000000000000006E-2</v>
      </c>
      <c r="C240" s="53">
        <v>7.1420000000000003</v>
      </c>
      <c r="D240" s="53">
        <v>4.9379999999999997</v>
      </c>
      <c r="E240" s="53">
        <f t="shared" si="68"/>
        <v>8.5000000000000006E-2</v>
      </c>
      <c r="F240" s="53">
        <f t="shared" si="69"/>
        <v>4.8529999999999998</v>
      </c>
      <c r="G240" s="53">
        <f t="shared" si="70"/>
        <v>0</v>
      </c>
      <c r="H240" s="53">
        <f>IF(Q239&gt;SetUp!$B$56,SetUp!$B$56,Q239)</f>
        <v>1.2102734571646871E-5</v>
      </c>
      <c r="I240" s="53">
        <f t="shared" si="84"/>
        <v>0.66949651589316406</v>
      </c>
      <c r="J240" s="53">
        <f>MIN(F240,H240,(1-EXP(-SetUp!$B$52*H240/SetUp!$B$56))*F240)</f>
        <v>3.3183362030944071E-6</v>
      </c>
      <c r="K240" s="53">
        <f t="shared" si="71"/>
        <v>8.784398368552463E-6</v>
      </c>
      <c r="L240" s="53">
        <f>IF(I240&lt;=0,0,MIN(SetUp!$B$50*I240^SetUp!$B$55,I240))</f>
        <v>1.1020602453661058E-2</v>
      </c>
      <c r="M240" s="53">
        <f t="shared" si="72"/>
        <v>0.65847591343950296</v>
      </c>
      <c r="N240" s="53">
        <f>IF(SetUp!$B$62=0,X240,(B240-E240)*(1-(H240/SetUp!$B$66/SetUp!$B$56)))</f>
        <v>0</v>
      </c>
      <c r="O240" s="53">
        <f>K240*SetUp!$B$65</f>
        <v>8.1080005561860446E-8</v>
      </c>
      <c r="P240" s="53">
        <f>MIN(SetUp!$B$54*L240^SetUp!$B$51,L240)</f>
        <v>7.262277112910386E-3</v>
      </c>
      <c r="Q240" s="53">
        <f t="shared" si="73"/>
        <v>8.7033183629906021E-6</v>
      </c>
      <c r="R240" s="53">
        <f>IF((H240+N240-O240)&gt;SetUp!$B$56,T239+H240+N240-O240-SetUp!$B$56,T239)</f>
        <v>0</v>
      </c>
      <c r="S240" s="53">
        <f>R240*SetUp!$B$65</f>
        <v>0</v>
      </c>
      <c r="T240" s="53">
        <f>IF((R240-S240)&lt;SetUp!$B$53,R240-S240,SetUp!$B$53)</f>
        <v>0</v>
      </c>
      <c r="U240" s="53">
        <f t="shared" si="74"/>
        <v>0.65847591343950296</v>
      </c>
      <c r="V240" s="53">
        <f>(L240-P240)/1000*SetUp!$B$13*1000000/SetUp!$B$48</f>
        <v>0.15294618183591577</v>
      </c>
      <c r="W240" s="53">
        <f t="shared" si="85"/>
        <v>0</v>
      </c>
      <c r="X240" s="53">
        <f>MAX((SetUp!$B$56*(1-($H240/SetUp!$B$56)^2)*TANH(($B240-$D240)/SetUp!$B$56))/(1+$H240/SetUp!$B$56*TANH(($B240-$D240)/SetUp!$B$56)),0)</f>
        <v>0</v>
      </c>
      <c r="AK240" s="61">
        <v>209</v>
      </c>
      <c r="AL240" s="62">
        <f t="shared" si="86"/>
        <v>8.0410000000000004</v>
      </c>
      <c r="AM240" s="62">
        <f t="shared" si="87"/>
        <v>0.41422236749083602</v>
      </c>
      <c r="AN240" s="63">
        <f t="shared" si="88"/>
        <v>-0.94848621222598739</v>
      </c>
      <c r="AP240" s="60">
        <v>31285</v>
      </c>
      <c r="AQ240" s="51">
        <v>8</v>
      </c>
      <c r="AR240" s="51">
        <v>239</v>
      </c>
      <c r="AS240" s="62">
        <f t="shared" si="75"/>
        <v>7.1420000000000003</v>
      </c>
      <c r="AT240" s="62">
        <f t="shared" si="76"/>
        <v>0.15294618183591577</v>
      </c>
      <c r="AU240" s="51" t="str">
        <f>IF(OR($AP240&lt;SetUp!$B$97,$AP240&gt;SetUp!$B$98),"Não","Sim")</f>
        <v>Sim</v>
      </c>
      <c r="AV240" s="64">
        <f t="shared" si="77"/>
        <v>2.6724520575681052</v>
      </c>
      <c r="AW240" s="64">
        <f t="shared" si="78"/>
        <v>0.39108334384874505</v>
      </c>
      <c r="AX240" s="64">
        <f t="shared" si="79"/>
        <v>0.85381984585676318</v>
      </c>
      <c r="AY240" s="64">
        <f t="shared" si="80"/>
        <v>-0.81546136031572258</v>
      </c>
      <c r="AZ240" s="64">
        <f t="shared" si="81"/>
        <v>-6.9890538181640842</v>
      </c>
      <c r="BA240" s="64">
        <f t="shared" si="82"/>
        <v>-2.2813687137193601</v>
      </c>
      <c r="BB240" s="64">
        <f t="shared" si="83"/>
        <v>-1.6692812061724858</v>
      </c>
    </row>
    <row r="241" spans="1:54" x14ac:dyDescent="0.3">
      <c r="A241" s="60">
        <v>31286</v>
      </c>
      <c r="B241" s="53">
        <v>0</v>
      </c>
      <c r="C241" s="53">
        <v>7.1420000000000003</v>
      </c>
      <c r="D241" s="53">
        <v>4.9379999999999997</v>
      </c>
      <c r="E241" s="53">
        <f t="shared" si="68"/>
        <v>0</v>
      </c>
      <c r="F241" s="53">
        <f t="shared" si="69"/>
        <v>4.9379999999999997</v>
      </c>
      <c r="G241" s="53">
        <f t="shared" si="70"/>
        <v>0</v>
      </c>
      <c r="H241" s="53">
        <f>IF(Q240&gt;SetUp!$B$56,SetUp!$B$56,Q240)</f>
        <v>8.7033183629906021E-6</v>
      </c>
      <c r="I241" s="53">
        <f t="shared" si="84"/>
        <v>0.65847597135998037</v>
      </c>
      <c r="J241" s="53">
        <f>MIN(F241,H241,(1-EXP(-SetUp!$B$52*H241/SetUp!$B$56))*F241)</f>
        <v>2.4280777122656081E-6</v>
      </c>
      <c r="K241" s="53">
        <f t="shared" si="71"/>
        <v>6.2752406507249945E-6</v>
      </c>
      <c r="L241" s="53">
        <f>IF(I241&lt;=0,0,MIN(SetUp!$B$50*I241^SetUp!$B$55,I241))</f>
        <v>1.071991529274059E-2</v>
      </c>
      <c r="M241" s="53">
        <f t="shared" si="72"/>
        <v>0.64775605606723974</v>
      </c>
      <c r="N241" s="53">
        <f>IF(SetUp!$B$62=0,X241,(B241-E241)*(1-(H241/SetUp!$B$66/SetUp!$B$56)))</f>
        <v>0</v>
      </c>
      <c r="O241" s="53">
        <f>K241*SetUp!$B$65</f>
        <v>5.7920477364078989E-8</v>
      </c>
      <c r="P241" s="53">
        <f>MIN(SetUp!$B$54*L241^SetUp!$B$51,L241)</f>
        <v>7.0622336665792E-3</v>
      </c>
      <c r="Q241" s="53">
        <f t="shared" si="73"/>
        <v>6.2173201733609156E-6</v>
      </c>
      <c r="R241" s="53">
        <f>IF((H241+N241-O241)&gt;SetUp!$B$56,T240+H241+N241-O241-SetUp!$B$56,T240)</f>
        <v>0</v>
      </c>
      <c r="S241" s="53">
        <f>R241*SetUp!$B$65</f>
        <v>0</v>
      </c>
      <c r="T241" s="53">
        <f>IF((R241-S241)&lt;SetUp!$B$53,R241-S241,SetUp!$B$53)</f>
        <v>0</v>
      </c>
      <c r="U241" s="53">
        <f t="shared" si="74"/>
        <v>0.64775605606723974</v>
      </c>
      <c r="V241" s="53">
        <f>(L241-P241)/1000*SetUp!$B$13*1000000/SetUp!$B$48</f>
        <v>0.14885045555450244</v>
      </c>
      <c r="W241" s="53">
        <f t="shared" si="85"/>
        <v>0</v>
      </c>
      <c r="X241" s="53">
        <f>MAX((SetUp!$B$56*(1-($H241/SetUp!$B$56)^2)*TANH(($B241-$D241)/SetUp!$B$56))/(1+$H241/SetUp!$B$56*TANH(($B241-$D241)/SetUp!$B$56)),0)</f>
        <v>0</v>
      </c>
      <c r="AK241" s="61">
        <v>210</v>
      </c>
      <c r="AL241" s="62">
        <f t="shared" si="86"/>
        <v>8.0410000000000004</v>
      </c>
      <c r="AM241" s="62">
        <f t="shared" si="87"/>
        <v>0.39791299464916047</v>
      </c>
      <c r="AN241" s="63">
        <f t="shared" si="88"/>
        <v>-0.95051448891317492</v>
      </c>
      <c r="AP241" s="60">
        <v>31286</v>
      </c>
      <c r="AQ241" s="51">
        <v>8</v>
      </c>
      <c r="AR241" s="51">
        <v>240</v>
      </c>
      <c r="AS241" s="62">
        <f t="shared" si="75"/>
        <v>7.1420000000000003</v>
      </c>
      <c r="AT241" s="62">
        <f t="shared" si="76"/>
        <v>0.14885045555450244</v>
      </c>
      <c r="AU241" s="51" t="str">
        <f>IF(OR($AP241&lt;SetUp!$B$97,$AP241&gt;SetUp!$B$98),"Não","Sim")</f>
        <v>Sim</v>
      </c>
      <c r="AV241" s="64">
        <f t="shared" si="77"/>
        <v>2.6724520575681052</v>
      </c>
      <c r="AW241" s="64">
        <f t="shared" si="78"/>
        <v>0.38581142486259068</v>
      </c>
      <c r="AX241" s="64">
        <f t="shared" si="79"/>
        <v>0.85381984585676318</v>
      </c>
      <c r="AY241" s="64">
        <f t="shared" si="80"/>
        <v>-0.82724983186372025</v>
      </c>
      <c r="AZ241" s="64">
        <f t="shared" si="81"/>
        <v>-6.9931495444454983</v>
      </c>
      <c r="BA241" s="64">
        <f t="shared" si="82"/>
        <v>-2.2866406327055144</v>
      </c>
      <c r="BB241" s="64">
        <f t="shared" si="83"/>
        <v>-1.6810696777204834</v>
      </c>
    </row>
    <row r="242" spans="1:54" x14ac:dyDescent="0.3">
      <c r="A242" s="60">
        <v>31287</v>
      </c>
      <c r="B242" s="53">
        <v>0</v>
      </c>
      <c r="C242" s="53">
        <v>7.1420000000000003</v>
      </c>
      <c r="D242" s="53">
        <v>4.9379999999999997</v>
      </c>
      <c r="E242" s="53">
        <f t="shared" si="68"/>
        <v>0</v>
      </c>
      <c r="F242" s="53">
        <f t="shared" si="69"/>
        <v>4.9379999999999997</v>
      </c>
      <c r="G242" s="53">
        <f t="shared" si="70"/>
        <v>0</v>
      </c>
      <c r="H242" s="53">
        <f>IF(Q241&gt;SetUp!$B$56,SetUp!$B$56,Q241)</f>
        <v>6.2173201733609156E-6</v>
      </c>
      <c r="I242" s="53">
        <f t="shared" si="84"/>
        <v>0.64775609744342844</v>
      </c>
      <c r="J242" s="53">
        <f>MIN(F242,H242,(1-EXP(-SetUp!$B$52*H242/SetUp!$B$56))*F242)</f>
        <v>1.7345266456263441E-6</v>
      </c>
      <c r="K242" s="53">
        <f t="shared" si="71"/>
        <v>4.482793527734572E-6</v>
      </c>
      <c r="L242" s="53">
        <f>IF(I242&lt;=0,0,MIN(SetUp!$B$50*I242^SetUp!$B$55,I242))</f>
        <v>1.0430632650667928E-2</v>
      </c>
      <c r="M242" s="53">
        <f t="shared" si="72"/>
        <v>0.63732546479276053</v>
      </c>
      <c r="N242" s="53">
        <f>IF(SetUp!$B$62=0,X242,(B242-E242)*(1-(H242/SetUp!$B$66/SetUp!$B$56)))</f>
        <v>0</v>
      </c>
      <c r="O242" s="53">
        <f>K242*SetUp!$B$65</f>
        <v>4.1376188659950845E-8</v>
      </c>
      <c r="P242" s="53">
        <f>MIN(SetUp!$B$54*L242^SetUp!$B$51,L242)</f>
        <v>6.8698289520971083E-3</v>
      </c>
      <c r="Q242" s="53">
        <f t="shared" si="73"/>
        <v>4.4414173390746209E-6</v>
      </c>
      <c r="R242" s="53">
        <f>IF((H242+N242-O242)&gt;SetUp!$B$56,T241+H242+N242-O242-SetUp!$B$56,T241)</f>
        <v>0</v>
      </c>
      <c r="S242" s="53">
        <f>R242*SetUp!$B$65</f>
        <v>0</v>
      </c>
      <c r="T242" s="53">
        <f>IF((R242-S242)&lt;SetUp!$B$53,R242-S242,SetUp!$B$53)</f>
        <v>0</v>
      </c>
      <c r="U242" s="53">
        <f t="shared" si="74"/>
        <v>0.63732546479276053</v>
      </c>
      <c r="V242" s="53">
        <f>(L242-P242)/1000*SetUp!$B$13*1000000/SetUp!$B$48</f>
        <v>0.14490797910934333</v>
      </c>
      <c r="W242" s="53">
        <f t="shared" si="85"/>
        <v>1.1449174941446927E-16</v>
      </c>
      <c r="X242" s="53">
        <f>MAX((SetUp!$B$56*(1-($H242/SetUp!$B$56)^2)*TANH(($B242-$D242)/SetUp!$B$56))/(1+$H242/SetUp!$B$56*TANH(($B242-$D242)/SetUp!$B$56)),0)</f>
        <v>0</v>
      </c>
      <c r="AK242" s="61">
        <v>211</v>
      </c>
      <c r="AL242" s="62">
        <f t="shared" si="86"/>
        <v>8.0410000000000004</v>
      </c>
      <c r="AM242" s="62">
        <f t="shared" si="87"/>
        <v>0.38244608077887926</v>
      </c>
      <c r="AN242" s="63">
        <f t="shared" si="88"/>
        <v>-0.95243799517735617</v>
      </c>
      <c r="AP242" s="60">
        <v>31287</v>
      </c>
      <c r="AQ242" s="51">
        <v>8</v>
      </c>
      <c r="AR242" s="51">
        <v>241</v>
      </c>
      <c r="AS242" s="62">
        <f t="shared" si="75"/>
        <v>7.1420000000000003</v>
      </c>
      <c r="AT242" s="62">
        <f t="shared" si="76"/>
        <v>0.14490797910934333</v>
      </c>
      <c r="AU242" s="51" t="str">
        <f>IF(OR($AP242&lt;SetUp!$B$97,$AP242&gt;SetUp!$B$98),"Não","Sim")</f>
        <v>Sim</v>
      </c>
      <c r="AV242" s="64">
        <f t="shared" si="77"/>
        <v>2.6724520575681052</v>
      </c>
      <c r="AW242" s="64">
        <f t="shared" si="78"/>
        <v>0.38066780676771622</v>
      </c>
      <c r="AX242" s="64">
        <f t="shared" si="79"/>
        <v>0.85381984585676318</v>
      </c>
      <c r="AY242" s="64">
        <f t="shared" si="80"/>
        <v>-0.8389077001896148</v>
      </c>
      <c r="AZ242" s="64">
        <f t="shared" si="81"/>
        <v>-6.9970920208906566</v>
      </c>
      <c r="BA242" s="64">
        <f t="shared" si="82"/>
        <v>-2.2917842508003892</v>
      </c>
      <c r="BB242" s="64">
        <f t="shared" si="83"/>
        <v>-1.692727546046378</v>
      </c>
    </row>
    <row r="243" spans="1:54" x14ac:dyDescent="0.3">
      <c r="A243" s="60">
        <v>31288</v>
      </c>
      <c r="B243" s="53">
        <v>0</v>
      </c>
      <c r="C243" s="53">
        <v>6.851</v>
      </c>
      <c r="D243" s="53">
        <v>4.9379999999999997</v>
      </c>
      <c r="E243" s="53">
        <f t="shared" si="68"/>
        <v>0</v>
      </c>
      <c r="F243" s="53">
        <f t="shared" si="69"/>
        <v>4.9379999999999997</v>
      </c>
      <c r="G243" s="53">
        <f t="shared" si="70"/>
        <v>0</v>
      </c>
      <c r="H243" s="53">
        <f>IF(Q242&gt;SetUp!$B$56,SetUp!$B$56,Q242)</f>
        <v>4.4414173390746209E-6</v>
      </c>
      <c r="I243" s="53">
        <f t="shared" si="84"/>
        <v>0.63732549435033725</v>
      </c>
      <c r="J243" s="53">
        <f>MIN(F243,H243,(1-EXP(-SetUp!$B$52*H243/SetUp!$B$56))*F243)</f>
        <v>1.2390800037749283E-6</v>
      </c>
      <c r="K243" s="53">
        <f t="shared" si="71"/>
        <v>3.2023373352996924E-6</v>
      </c>
      <c r="L243" s="53">
        <f>IF(I243&lt;=0,0,MIN(SetUp!$B$50*I243^SetUp!$B$55,I243))</f>
        <v>1.0152202850733209E-2</v>
      </c>
      <c r="M243" s="53">
        <f t="shared" si="72"/>
        <v>0.62717329149960399</v>
      </c>
      <c r="N243" s="53">
        <f>IF(SetUp!$B$62=0,X243,(B243-E243)*(1-(H243/SetUp!$B$66/SetUp!$B$56)))</f>
        <v>0</v>
      </c>
      <c r="O243" s="53">
        <f>K243*SetUp!$B$65</f>
        <v>2.9557576747266544E-8</v>
      </c>
      <c r="P243" s="53">
        <f>MIN(SetUp!$B$54*L243^SetUp!$B$51,L243)</f>
        <v>6.6846915262271742E-3</v>
      </c>
      <c r="Q243" s="53">
        <f t="shared" si="73"/>
        <v>3.172779758552426E-6</v>
      </c>
      <c r="R243" s="53">
        <f>IF((H243+N243-O243)&gt;SetUp!$B$56,T242+H243+N243-O243-SetUp!$B$56,T242)</f>
        <v>0</v>
      </c>
      <c r="S243" s="53">
        <f>R243*SetUp!$B$65</f>
        <v>0</v>
      </c>
      <c r="T243" s="53">
        <f>IF((R243-S243)&lt;SetUp!$B$53,R243-S243,SetUp!$B$53)</f>
        <v>0</v>
      </c>
      <c r="U243" s="53">
        <f t="shared" si="74"/>
        <v>0.62717329149960399</v>
      </c>
      <c r="V243" s="53">
        <f>(L243-P243)/1000*SetUp!$B$13*1000000/SetUp!$B$48</f>
        <v>0.14111141784496728</v>
      </c>
      <c r="W243" s="53">
        <f t="shared" si="85"/>
        <v>-1.0061396160665481E-16</v>
      </c>
      <c r="X243" s="53">
        <f>MAX((SetUp!$B$56*(1-($H243/SetUp!$B$56)^2)*TANH(($B243-$D243)/SetUp!$B$56))/(1+$H243/SetUp!$B$56*TANH(($B243-$D243)/SetUp!$B$56)),0)</f>
        <v>0</v>
      </c>
      <c r="AK243" s="61">
        <v>212</v>
      </c>
      <c r="AL243" s="62">
        <f t="shared" si="86"/>
        <v>8.0410000000000004</v>
      </c>
      <c r="AM243" s="62">
        <f t="shared" si="87"/>
        <v>0.36777380659693354</v>
      </c>
      <c r="AN243" s="63">
        <f t="shared" si="88"/>
        <v>-0.95426267795088504</v>
      </c>
      <c r="AP243" s="60">
        <v>31288</v>
      </c>
      <c r="AQ243" s="51">
        <v>8</v>
      </c>
      <c r="AR243" s="51">
        <v>242</v>
      </c>
      <c r="AS243" s="62">
        <f t="shared" si="75"/>
        <v>6.851</v>
      </c>
      <c r="AT243" s="62">
        <f t="shared" si="76"/>
        <v>0.14111141784496728</v>
      </c>
      <c r="AU243" s="51" t="str">
        <f>IF(OR($AP243&lt;SetUp!$B$97,$AP243&gt;SetUp!$B$98),"Não","Sim")</f>
        <v>Sim</v>
      </c>
      <c r="AV243" s="64">
        <f t="shared" si="77"/>
        <v>2.6174414988686947</v>
      </c>
      <c r="AW243" s="64">
        <f t="shared" si="78"/>
        <v>0.37564799725935888</v>
      </c>
      <c r="AX243" s="64">
        <f t="shared" si="79"/>
        <v>0.83575396751938336</v>
      </c>
      <c r="AY243" s="64">
        <f t="shared" si="80"/>
        <v>-0.85043784445652759</v>
      </c>
      <c r="AZ243" s="64">
        <f t="shared" si="81"/>
        <v>-6.7098885821550329</v>
      </c>
      <c r="BA243" s="64">
        <f t="shared" si="82"/>
        <v>-2.2417935016093358</v>
      </c>
      <c r="BB243" s="64">
        <f t="shared" si="83"/>
        <v>-1.6861918119759109</v>
      </c>
    </row>
    <row r="244" spans="1:54" x14ac:dyDescent="0.3">
      <c r="A244" s="60">
        <v>31289</v>
      </c>
      <c r="B244" s="53">
        <v>3.4000000000000002E-2</v>
      </c>
      <c r="C244" s="53">
        <v>6.7080000000000002</v>
      </c>
      <c r="D244" s="53">
        <v>4.9379999999999997</v>
      </c>
      <c r="E244" s="53">
        <f t="shared" si="68"/>
        <v>3.4000000000000002E-2</v>
      </c>
      <c r="F244" s="53">
        <f t="shared" si="69"/>
        <v>4.9039999999999999</v>
      </c>
      <c r="G244" s="53">
        <f t="shared" si="70"/>
        <v>0</v>
      </c>
      <c r="H244" s="53">
        <f>IF(Q243&gt;SetUp!$B$56,SetUp!$B$56,Q243)</f>
        <v>3.172779758552426E-6</v>
      </c>
      <c r="I244" s="53">
        <f t="shared" si="84"/>
        <v>0.62717331267066645</v>
      </c>
      <c r="J244" s="53">
        <f>MIN(F244,H244,(1-EXP(-SetUp!$B$52*H244/SetUp!$B$56))*F244)</f>
        <v>8.7905709256741464E-7</v>
      </c>
      <c r="K244" s="53">
        <f t="shared" si="71"/>
        <v>2.2937226659850113E-6</v>
      </c>
      <c r="L244" s="53">
        <f>IF(I244&lt;=0,0,MIN(SetUp!$B$50*I244^SetUp!$B$55,I244))</f>
        <v>9.8841065342371165E-3</v>
      </c>
      <c r="M244" s="53">
        <f t="shared" si="72"/>
        <v>0.61728920613642935</v>
      </c>
      <c r="N244" s="53">
        <f>IF(SetUp!$B$62=0,X244,(B244-E244)*(1-(H244/SetUp!$B$66/SetUp!$B$56)))</f>
        <v>0</v>
      </c>
      <c r="O244" s="53">
        <f>K244*SetUp!$B$65</f>
        <v>2.1171062457869382E-8</v>
      </c>
      <c r="P244" s="53">
        <f>MIN(SetUp!$B$54*L244^SetUp!$B$51,L244)</f>
        <v>6.506471797835236E-3</v>
      </c>
      <c r="Q244" s="53">
        <f t="shared" si="73"/>
        <v>2.272551603527142E-6</v>
      </c>
      <c r="R244" s="53">
        <f>IF((H244+N244-O244)&gt;SetUp!$B$56,T243+H244+N244-O244-SetUp!$B$56,T243)</f>
        <v>0</v>
      </c>
      <c r="S244" s="53">
        <f>R244*SetUp!$B$65</f>
        <v>0</v>
      </c>
      <c r="T244" s="53">
        <f>IF((R244-S244)&lt;SetUp!$B$53,R244-S244,SetUp!$B$53)</f>
        <v>0</v>
      </c>
      <c r="U244" s="53">
        <f t="shared" si="74"/>
        <v>0.61728920613642935</v>
      </c>
      <c r="V244" s="53">
        <f>(L244-P244)/1000*SetUp!$B$13*1000000/SetUp!$B$48</f>
        <v>0.13745386301917245</v>
      </c>
      <c r="W244" s="53">
        <f t="shared" si="85"/>
        <v>1.9081958235744878E-17</v>
      </c>
      <c r="X244" s="53">
        <f>MAX((SetUp!$B$56*(1-($H244/SetUp!$B$56)^2)*TANH(($B244-$D244)/SetUp!$B$56))/(1+$H244/SetUp!$B$56*TANH(($B244-$D244)/SetUp!$B$56)),0)</f>
        <v>0</v>
      </c>
      <c r="AK244" s="61">
        <v>213</v>
      </c>
      <c r="AL244" s="62">
        <f t="shared" si="86"/>
        <v>8.0410000000000004</v>
      </c>
      <c r="AM244" s="62">
        <f t="shared" si="87"/>
        <v>0.35385474776423093</v>
      </c>
      <c r="AN244" s="63">
        <f t="shared" si="88"/>
        <v>-0.95599368887399194</v>
      </c>
      <c r="AP244" s="60">
        <v>31289</v>
      </c>
      <c r="AQ244" s="51">
        <v>8</v>
      </c>
      <c r="AR244" s="51">
        <v>243</v>
      </c>
      <c r="AS244" s="62">
        <f t="shared" si="75"/>
        <v>6.7080000000000002</v>
      </c>
      <c r="AT244" s="62">
        <f t="shared" si="76"/>
        <v>0.13745386301917245</v>
      </c>
      <c r="AU244" s="51" t="str">
        <f>IF(OR($AP244&lt;SetUp!$B$97,$AP244&gt;SetUp!$B$98),"Não","Sim")</f>
        <v>Sim</v>
      </c>
      <c r="AV244" s="64">
        <f t="shared" si="77"/>
        <v>2.5899806949087476</v>
      </c>
      <c r="AW244" s="64">
        <f t="shared" si="78"/>
        <v>0.37074770804304702</v>
      </c>
      <c r="AX244" s="64">
        <f t="shared" si="79"/>
        <v>0.82659305393404814</v>
      </c>
      <c r="AY244" s="64">
        <f t="shared" si="80"/>
        <v>-0.86184305018693763</v>
      </c>
      <c r="AZ244" s="64">
        <f t="shared" si="81"/>
        <v>-6.5705461369808278</v>
      </c>
      <c r="BA244" s="64">
        <f t="shared" si="82"/>
        <v>-2.2192329868657006</v>
      </c>
      <c r="BB244" s="64">
        <f t="shared" si="83"/>
        <v>-1.6884361041209859</v>
      </c>
    </row>
    <row r="245" spans="1:54" x14ac:dyDescent="0.3">
      <c r="A245" s="60">
        <v>31290</v>
      </c>
      <c r="B245" s="53">
        <v>0</v>
      </c>
      <c r="C245" s="53">
        <v>6.2839999999999998</v>
      </c>
      <c r="D245" s="53">
        <v>4.9379999999999997</v>
      </c>
      <c r="E245" s="53">
        <f t="shared" si="68"/>
        <v>0</v>
      </c>
      <c r="F245" s="53">
        <f t="shared" si="69"/>
        <v>4.9379999999999997</v>
      </c>
      <c r="G245" s="53">
        <f t="shared" si="70"/>
        <v>0</v>
      </c>
      <c r="H245" s="53">
        <f>IF(Q244&gt;SetUp!$B$56,SetUp!$B$56,Q244)</f>
        <v>2.272551603527142E-6</v>
      </c>
      <c r="I245" s="53">
        <f t="shared" si="84"/>
        <v>0.61728922126023145</v>
      </c>
      <c r="J245" s="53">
        <f>MIN(F245,H245,(1-EXP(-SetUp!$B$52*H245/SetUp!$B$56))*F245)</f>
        <v>6.3400333913232743E-7</v>
      </c>
      <c r="K245" s="53">
        <f t="shared" si="71"/>
        <v>1.6385482643948146E-6</v>
      </c>
      <c r="L245" s="53">
        <f>IF(I245&lt;=0,0,MIN(SetUp!$B$50*I245^SetUp!$B$55,I245))</f>
        <v>9.6258544455174958E-3</v>
      </c>
      <c r="M245" s="53">
        <f t="shared" si="72"/>
        <v>0.607663366814714</v>
      </c>
      <c r="N245" s="53">
        <f>IF(SetUp!$B$62=0,X245,(B245-E245)*(1-(H245/SetUp!$B$66/SetUp!$B$56)))</f>
        <v>0</v>
      </c>
      <c r="O245" s="53">
        <f>K245*SetUp!$B$65</f>
        <v>1.5123802088269889E-8</v>
      </c>
      <c r="P245" s="53">
        <f>MIN(SetUp!$B$54*L245^SetUp!$B$51,L245)</f>
        <v>6.3348405248511933E-3</v>
      </c>
      <c r="Q245" s="53">
        <f t="shared" si="73"/>
        <v>1.6234244623065446E-6</v>
      </c>
      <c r="R245" s="53">
        <f>IF((H245+N245-O245)&gt;SetUp!$B$56,T244+H245+N245-O245-SetUp!$B$56,T244)</f>
        <v>0</v>
      </c>
      <c r="S245" s="53">
        <f>R245*SetUp!$B$65</f>
        <v>0</v>
      </c>
      <c r="T245" s="53">
        <f>IF((R245-S245)&lt;SetUp!$B$53,R245-S245,SetUp!$B$53)</f>
        <v>0</v>
      </c>
      <c r="U245" s="53">
        <f t="shared" si="74"/>
        <v>0.607663366814714</v>
      </c>
      <c r="V245" s="53">
        <f>(L245-P245)/1000*SetUp!$B$13*1000000/SetUp!$B$48</f>
        <v>0.13392880283063036</v>
      </c>
      <c r="W245" s="53">
        <f t="shared" si="85"/>
        <v>2.0816681711721685E-17</v>
      </c>
      <c r="X245" s="53">
        <f>MAX((SetUp!$B$56*(1-($H245/SetUp!$B$56)^2)*TANH(($B245-$D245)/SetUp!$B$56))/(1+$H245/SetUp!$B$56*TANH(($B245-$D245)/SetUp!$B$56)),0)</f>
        <v>0</v>
      </c>
      <c r="AK245" s="61">
        <v>214</v>
      </c>
      <c r="AL245" s="62">
        <f t="shared" si="86"/>
        <v>8.0410000000000004</v>
      </c>
      <c r="AM245" s="62">
        <f t="shared" si="87"/>
        <v>0.34064078062833331</v>
      </c>
      <c r="AN245" s="63">
        <f t="shared" si="88"/>
        <v>-0.95763701273121093</v>
      </c>
      <c r="AP245" s="60">
        <v>31290</v>
      </c>
      <c r="AQ245" s="51">
        <v>8</v>
      </c>
      <c r="AR245" s="51">
        <v>244</v>
      </c>
      <c r="AS245" s="62">
        <f t="shared" si="75"/>
        <v>6.2839999999999998</v>
      </c>
      <c r="AT245" s="62">
        <f t="shared" si="76"/>
        <v>0.13392880283063036</v>
      </c>
      <c r="AU245" s="51" t="str">
        <f>IF(OR($AP245&lt;SetUp!$B$97,$AP245&gt;SetUp!$B$98),"Não","Sim")</f>
        <v>Sim</v>
      </c>
      <c r="AV245" s="64">
        <f t="shared" si="77"/>
        <v>2.5067907770693587</v>
      </c>
      <c r="AW245" s="64">
        <f t="shared" si="78"/>
        <v>0.36596284351096403</v>
      </c>
      <c r="AX245" s="64">
        <f t="shared" si="79"/>
        <v>0.79823617636793576</v>
      </c>
      <c r="AY245" s="64">
        <f t="shared" si="80"/>
        <v>-0.87312601324025685</v>
      </c>
      <c r="AZ245" s="64">
        <f t="shared" si="81"/>
        <v>-6.1500711971693693</v>
      </c>
      <c r="BA245" s="64">
        <f t="shared" si="82"/>
        <v>-2.1408279335583948</v>
      </c>
      <c r="BB245" s="64">
        <f t="shared" si="83"/>
        <v>-1.6713621896081925</v>
      </c>
    </row>
    <row r="246" spans="1:54" x14ac:dyDescent="0.3">
      <c r="A246" s="60">
        <v>31291</v>
      </c>
      <c r="B246" s="53">
        <v>0</v>
      </c>
      <c r="C246" s="53">
        <v>6.0069999999999997</v>
      </c>
      <c r="D246" s="53">
        <v>5.7240000000000002</v>
      </c>
      <c r="E246" s="53">
        <f t="shared" si="68"/>
        <v>0</v>
      </c>
      <c r="F246" s="53">
        <f t="shared" si="69"/>
        <v>5.7240000000000002</v>
      </c>
      <c r="G246" s="53">
        <f t="shared" si="70"/>
        <v>0</v>
      </c>
      <c r="H246" s="53">
        <f>IF(Q245&gt;SetUp!$B$56,SetUp!$B$56,Q245)</f>
        <v>1.6234244623065446E-6</v>
      </c>
      <c r="I246" s="53">
        <f t="shared" si="84"/>
        <v>0.60766337695318262</v>
      </c>
      <c r="J246" s="53">
        <f>MIN(F246,H246,(1-EXP(-SetUp!$B$52*H246/SetUp!$B$56))*F246)</f>
        <v>5.2499893738344738E-7</v>
      </c>
      <c r="K246" s="53">
        <f t="shared" si="71"/>
        <v>1.0984255249230971E-6</v>
      </c>
      <c r="L246" s="53">
        <f>IF(I246&lt;=0,0,MIN(SetUp!$B$50*I246^SetUp!$B$55,I246))</f>
        <v>9.3769853810468824E-3</v>
      </c>
      <c r="M246" s="53">
        <f t="shared" si="72"/>
        <v>0.5982863915721357</v>
      </c>
      <c r="N246" s="53">
        <f>IF(SetUp!$B$62=0,X246,(B246-E246)*(1-(H246/SetUp!$B$66/SetUp!$B$56)))</f>
        <v>0</v>
      </c>
      <c r="O246" s="53">
        <f>K246*SetUp!$B$65</f>
        <v>1.0138468672924041E-8</v>
      </c>
      <c r="P246" s="53">
        <f>MIN(SetUp!$B$54*L246^SetUp!$B$51,L246)</f>
        <v>6.1694874230621352E-3</v>
      </c>
      <c r="Q246" s="53">
        <f t="shared" si="73"/>
        <v>1.0882870562501732E-6</v>
      </c>
      <c r="R246" s="53">
        <f>IF((H246+N246-O246)&gt;SetUp!$B$56,T245+H246+N246-O246-SetUp!$B$56,T245)</f>
        <v>0</v>
      </c>
      <c r="S246" s="53">
        <f>R246*SetUp!$B$65</f>
        <v>0</v>
      </c>
      <c r="T246" s="53">
        <f>IF((R246-S246)&lt;SetUp!$B$53,R246-S246,SetUp!$B$53)</f>
        <v>0</v>
      </c>
      <c r="U246" s="53">
        <f t="shared" si="74"/>
        <v>0.5982863915721357</v>
      </c>
      <c r="V246" s="53">
        <f>(L246-P246)/1000*SetUp!$B$13*1000000/SetUp!$B$48</f>
        <v>0.13053009557237491</v>
      </c>
      <c r="W246" s="53">
        <f t="shared" si="85"/>
        <v>-8.8470897274817162E-17</v>
      </c>
      <c r="X246" s="53">
        <f>MAX((SetUp!$B$56*(1-($H246/SetUp!$B$56)^2)*TANH(($B246-$D246)/SetUp!$B$56))/(1+$H246/SetUp!$B$56*TANH(($B246-$D246)/SetUp!$B$56)),0)</f>
        <v>0</v>
      </c>
      <c r="AK246" s="61">
        <v>215</v>
      </c>
      <c r="AL246" s="62">
        <f t="shared" si="86"/>
        <v>8.0410000000000004</v>
      </c>
      <c r="AM246" s="62">
        <f t="shared" si="87"/>
        <v>0.32809578291805036</v>
      </c>
      <c r="AN246" s="63">
        <f t="shared" si="88"/>
        <v>-0.95919714178360271</v>
      </c>
      <c r="AP246" s="60">
        <v>31291</v>
      </c>
      <c r="AQ246" s="51">
        <v>9</v>
      </c>
      <c r="AR246" s="51">
        <v>245</v>
      </c>
      <c r="AS246" s="62">
        <f t="shared" si="75"/>
        <v>6.0069999999999997</v>
      </c>
      <c r="AT246" s="62">
        <f t="shared" si="76"/>
        <v>0.13053009557237491</v>
      </c>
      <c r="AU246" s="51" t="str">
        <f>IF(OR($AP246&lt;SetUp!$B$97,$AP246&gt;SetUp!$B$98),"Não","Sim")</f>
        <v>Sim</v>
      </c>
      <c r="AV246" s="64">
        <f t="shared" si="77"/>
        <v>2.4509181952892676</v>
      </c>
      <c r="AW246" s="64">
        <f t="shared" si="78"/>
        <v>0.36128948998327493</v>
      </c>
      <c r="AX246" s="64">
        <f t="shared" si="79"/>
        <v>0.77865763194735527</v>
      </c>
      <c r="AY246" s="64">
        <f t="shared" si="80"/>
        <v>-0.8842893440029439</v>
      </c>
      <c r="AZ246" s="64">
        <f t="shared" si="81"/>
        <v>-5.8764699044276245</v>
      </c>
      <c r="BA246" s="64">
        <f t="shared" si="82"/>
        <v>-2.0896287053059925</v>
      </c>
      <c r="BB246" s="64">
        <f t="shared" si="83"/>
        <v>-1.6629469759502991</v>
      </c>
    </row>
    <row r="247" spans="1:54" x14ac:dyDescent="0.3">
      <c r="A247" s="60">
        <v>31292</v>
      </c>
      <c r="B247" s="53">
        <v>0</v>
      </c>
      <c r="C247" s="53">
        <v>5.87</v>
      </c>
      <c r="D247" s="53">
        <v>5.7240000000000002</v>
      </c>
      <c r="E247" s="53">
        <f t="shared" si="68"/>
        <v>0</v>
      </c>
      <c r="F247" s="53">
        <f t="shared" si="69"/>
        <v>5.7240000000000002</v>
      </c>
      <c r="G247" s="53">
        <f t="shared" si="70"/>
        <v>0</v>
      </c>
      <c r="H247" s="53">
        <f>IF(Q246&gt;SetUp!$B$56,SetUp!$B$56,Q246)</f>
        <v>1.0882870562501732E-6</v>
      </c>
      <c r="I247" s="53">
        <f t="shared" si="84"/>
        <v>0.59828639836861097</v>
      </c>
      <c r="J247" s="53">
        <f>MIN(F247,H247,(1-EXP(-SetUp!$B$52*H247/SetUp!$B$56))*F247)</f>
        <v>3.5194095585833198E-7</v>
      </c>
      <c r="K247" s="53">
        <f t="shared" si="71"/>
        <v>7.3634610039184124E-7</v>
      </c>
      <c r="L247" s="53">
        <f>IF(I247&lt;=0,0,MIN(SetUp!$B$50*I247^SetUp!$B$55,I247))</f>
        <v>9.1370643500315752E-3</v>
      </c>
      <c r="M247" s="53">
        <f t="shared" si="72"/>
        <v>0.58914933401857938</v>
      </c>
      <c r="N247" s="53">
        <f>IF(SetUp!$B$62=0,X247,(B247-E247)*(1-(H247/SetUp!$B$66/SetUp!$B$56)))</f>
        <v>0</v>
      </c>
      <c r="O247" s="53">
        <f>K247*SetUp!$B$65</f>
        <v>6.796475229192377E-9</v>
      </c>
      <c r="P247" s="53">
        <f>MIN(SetUp!$B$54*L247^SetUp!$B$51,L247)</f>
        <v>6.0101199179704709E-3</v>
      </c>
      <c r="Q247" s="53">
        <f t="shared" si="73"/>
        <v>7.2954962516264884E-7</v>
      </c>
      <c r="R247" s="53">
        <f>IF((H247+N247-O247)&gt;SetUp!$B$56,T246+H247+N247-O247-SetUp!$B$56,T246)</f>
        <v>0</v>
      </c>
      <c r="S247" s="53">
        <f>R247*SetUp!$B$65</f>
        <v>0</v>
      </c>
      <c r="T247" s="53">
        <f>IF((R247-S247)&lt;SetUp!$B$53,R247-S247,SetUp!$B$53)</f>
        <v>0</v>
      </c>
      <c r="U247" s="53">
        <f t="shared" si="74"/>
        <v>0.58914933401857938</v>
      </c>
      <c r="V247" s="53">
        <f>(L247-P247)/1000*SetUp!$B$13*1000000/SetUp!$B$48</f>
        <v>0.12725194557033681</v>
      </c>
      <c r="W247" s="53">
        <f t="shared" si="85"/>
        <v>2.2551405187698492E-17</v>
      </c>
      <c r="X247" s="53">
        <f>MAX((SetUp!$B$56*(1-($H247/SetUp!$B$56)^2)*TANH(($B247-$D247)/SetUp!$B$56))/(1+$H247/SetUp!$B$56*TANH(($B247-$D247)/SetUp!$B$56)),0)</f>
        <v>0</v>
      </c>
      <c r="AK247" s="61">
        <v>216</v>
      </c>
      <c r="AL247" s="62">
        <f t="shared" si="86"/>
        <v>8.0410000000000004</v>
      </c>
      <c r="AM247" s="62">
        <f t="shared" si="87"/>
        <v>0.31618731202749878</v>
      </c>
      <c r="AN247" s="63">
        <f t="shared" si="88"/>
        <v>-0.96067811067933107</v>
      </c>
      <c r="AP247" s="60">
        <v>31292</v>
      </c>
      <c r="AQ247" s="51">
        <v>9</v>
      </c>
      <c r="AR247" s="51">
        <v>246</v>
      </c>
      <c r="AS247" s="62">
        <f t="shared" si="75"/>
        <v>5.87</v>
      </c>
      <c r="AT247" s="62">
        <f t="shared" si="76"/>
        <v>0.12725194557033681</v>
      </c>
      <c r="AU247" s="51" t="str">
        <f>IF(OR($AP247&lt;SetUp!$B$97,$AP247&gt;SetUp!$B$98),"Não","Sim")</f>
        <v>Sim</v>
      </c>
      <c r="AV247" s="64">
        <f t="shared" si="77"/>
        <v>2.4228082879171433</v>
      </c>
      <c r="AW247" s="64">
        <f t="shared" si="78"/>
        <v>0.35672390664256975</v>
      </c>
      <c r="AX247" s="64">
        <f t="shared" si="79"/>
        <v>0.76863810124761445</v>
      </c>
      <c r="AY247" s="64">
        <f t="shared" si="80"/>
        <v>-0.89533556895975275</v>
      </c>
      <c r="AZ247" s="64">
        <f t="shared" si="81"/>
        <v>-5.7427480544296632</v>
      </c>
      <c r="BA247" s="64">
        <f t="shared" si="82"/>
        <v>-2.0660843812745737</v>
      </c>
      <c r="BB247" s="64">
        <f t="shared" si="83"/>
        <v>-1.6639736702073673</v>
      </c>
    </row>
    <row r="248" spans="1:54" x14ac:dyDescent="0.3">
      <c r="A248" s="60">
        <v>31293</v>
      </c>
      <c r="B248" s="53">
        <v>0</v>
      </c>
      <c r="C248" s="53">
        <v>5.6</v>
      </c>
      <c r="D248" s="53">
        <v>5.7240000000000002</v>
      </c>
      <c r="E248" s="53">
        <f t="shared" si="68"/>
        <v>0</v>
      </c>
      <c r="F248" s="53">
        <f t="shared" si="69"/>
        <v>5.7240000000000002</v>
      </c>
      <c r="G248" s="53">
        <f t="shared" si="70"/>
        <v>0</v>
      </c>
      <c r="H248" s="53">
        <f>IF(Q247&gt;SetUp!$B$56,SetUp!$B$56,Q247)</f>
        <v>7.2954962516264884E-7</v>
      </c>
      <c r="I248" s="53">
        <f t="shared" si="84"/>
        <v>0.58914933857469898</v>
      </c>
      <c r="J248" s="53">
        <f>MIN(F248,H248,(1-EXP(-SetUp!$B$52*H248/SetUp!$B$56))*F248)</f>
        <v>2.3592892470070127E-7</v>
      </c>
      <c r="K248" s="53">
        <f t="shared" si="71"/>
        <v>4.9362070046194757E-7</v>
      </c>
      <c r="L248" s="53">
        <f>IF(I248&lt;=0,0,MIN(SetUp!$B$50*I248^SetUp!$B$55,I248))</f>
        <v>8.90568080095289E-3</v>
      </c>
      <c r="M248" s="53">
        <f t="shared" si="72"/>
        <v>0.58024365777374609</v>
      </c>
      <c r="N248" s="53">
        <f>IF(SetUp!$B$62=0,X248,(B248-E248)*(1-(H248/SetUp!$B$66/SetUp!$B$56)))</f>
        <v>0</v>
      </c>
      <c r="O248" s="53">
        <f>K248*SetUp!$B$65</f>
        <v>4.5561195496532695E-9</v>
      </c>
      <c r="P248" s="53">
        <f>MIN(SetUp!$B$54*L248^SetUp!$B$51,L248)</f>
        <v>5.856461942751176E-3</v>
      </c>
      <c r="Q248" s="53">
        <f t="shared" si="73"/>
        <v>4.8906458091229435E-7</v>
      </c>
      <c r="R248" s="53">
        <f>IF((H248+N248-O248)&gt;SetUp!$B$56,T247+H248+N248-O248-SetUp!$B$56,T247)</f>
        <v>0</v>
      </c>
      <c r="S248" s="53">
        <f>R248*SetUp!$B$65</f>
        <v>0</v>
      </c>
      <c r="T248" s="53">
        <f>IF((R248-S248)&lt;SetUp!$B$53,R248-S248,SetUp!$B$53)</f>
        <v>0</v>
      </c>
      <c r="U248" s="53">
        <f t="shared" si="74"/>
        <v>0.58024365777374609</v>
      </c>
      <c r="V248" s="53">
        <f>(L248-P248)/1000*SetUp!$B$13*1000000/SetUp!$B$48</f>
        <v>0.1240888799293977</v>
      </c>
      <c r="W248" s="53">
        <f t="shared" si="85"/>
        <v>8.5001450322863548E-17</v>
      </c>
      <c r="X248" s="53">
        <f>MAX((SetUp!$B$56*(1-($H248/SetUp!$B$56)^2)*TANH(($B248-$D248)/SetUp!$B$56))/(1+$H248/SetUp!$B$56*TANH(($B248-$D248)/SetUp!$B$56)),0)</f>
        <v>0</v>
      </c>
      <c r="AK248" s="61">
        <v>217</v>
      </c>
      <c r="AL248" s="62">
        <f t="shared" si="86"/>
        <v>8.0410000000000004</v>
      </c>
      <c r="AM248" s="62">
        <f t="shared" si="87"/>
        <v>0.30487081474403932</v>
      </c>
      <c r="AN248" s="63">
        <f t="shared" si="88"/>
        <v>-0.9620854601736053</v>
      </c>
      <c r="AP248" s="60">
        <v>31293</v>
      </c>
      <c r="AQ248" s="51">
        <v>9</v>
      </c>
      <c r="AR248" s="51">
        <v>247</v>
      </c>
      <c r="AS248" s="62">
        <f t="shared" si="75"/>
        <v>5.6</v>
      </c>
      <c r="AT248" s="62">
        <f t="shared" si="76"/>
        <v>0.1240888799293977</v>
      </c>
      <c r="AU248" s="51" t="str">
        <f>IF(OR($AP248&lt;SetUp!$B$97,$AP248&gt;SetUp!$B$98),"Não","Sim")</f>
        <v>Sim</v>
      </c>
      <c r="AV248" s="64">
        <f t="shared" si="77"/>
        <v>2.3664319132398464</v>
      </c>
      <c r="AW248" s="64">
        <f t="shared" si="78"/>
        <v>0.35226251564621192</v>
      </c>
      <c r="AX248" s="64">
        <f t="shared" si="79"/>
        <v>0.74818802700620035</v>
      </c>
      <c r="AY248" s="64">
        <f t="shared" si="80"/>
        <v>-0.90626713551725868</v>
      </c>
      <c r="AZ248" s="64">
        <f t="shared" si="81"/>
        <v>-5.4759111200706023</v>
      </c>
      <c r="BA248" s="64">
        <f t="shared" si="82"/>
        <v>-2.0141693975936343</v>
      </c>
      <c r="BB248" s="64">
        <f t="shared" si="83"/>
        <v>-1.6544551625234591</v>
      </c>
    </row>
    <row r="249" spans="1:54" x14ac:dyDescent="0.3">
      <c r="A249" s="60">
        <v>31294</v>
      </c>
      <c r="B249" s="53">
        <v>0</v>
      </c>
      <c r="C249" s="53">
        <v>5.4669999999999996</v>
      </c>
      <c r="D249" s="53">
        <v>5.7240000000000002</v>
      </c>
      <c r="E249" s="53">
        <f t="shared" si="68"/>
        <v>0</v>
      </c>
      <c r="F249" s="53">
        <f t="shared" si="69"/>
        <v>5.7240000000000002</v>
      </c>
      <c r="G249" s="53">
        <f t="shared" si="70"/>
        <v>0</v>
      </c>
      <c r="H249" s="53">
        <f>IF(Q248&gt;SetUp!$B$56,SetUp!$B$56,Q248)</f>
        <v>4.8906458091229435E-7</v>
      </c>
      <c r="I249" s="53">
        <f t="shared" si="84"/>
        <v>0.58024366082800949</v>
      </c>
      <c r="J249" s="53">
        <f>MIN(F249,H249,(1-EXP(-SetUp!$B$52*H249/SetUp!$B$56))*F249)</f>
        <v>1.5815850971678813E-7</v>
      </c>
      <c r="K249" s="53">
        <f t="shared" si="71"/>
        <v>3.3090607119550619E-7</v>
      </c>
      <c r="L249" s="53">
        <f>IF(I249&lt;=0,0,MIN(SetUp!$B$50*I249^SetUp!$B$55,I249))</f>
        <v>8.6824470159109456E-3</v>
      </c>
      <c r="M249" s="53">
        <f t="shared" si="72"/>
        <v>0.57156121381209857</v>
      </c>
      <c r="N249" s="53">
        <f>IF(SetUp!$B$62=0,X249,(B249-E249)*(1-(H249/SetUp!$B$66/SetUp!$B$56)))</f>
        <v>0</v>
      </c>
      <c r="O249" s="53">
        <f>K249*SetUp!$B$65</f>
        <v>3.0542633618523145E-9</v>
      </c>
      <c r="P249" s="53">
        <f>MIN(SetUp!$B$54*L249^SetUp!$B$51,L249)</f>
        <v>5.708252849790544E-3</v>
      </c>
      <c r="Q249" s="53">
        <f t="shared" si="73"/>
        <v>3.2785180783365385E-7</v>
      </c>
      <c r="R249" s="53">
        <f>IF((H249+N249-O249)&gt;SetUp!$B$56,T248+H249+N249-O249-SetUp!$B$56,T248)</f>
        <v>0</v>
      </c>
      <c r="S249" s="53">
        <f>R249*SetUp!$B$65</f>
        <v>0</v>
      </c>
      <c r="T249" s="53">
        <f>IF((R249-S249)&lt;SetUp!$B$53,R249-S249,SetUp!$B$53)</f>
        <v>0</v>
      </c>
      <c r="U249" s="53">
        <f t="shared" si="74"/>
        <v>0.57156121381209857</v>
      </c>
      <c r="V249" s="53">
        <f>(L249-P249)/1000*SetUp!$B$13*1000000/SetUp!$B$48</f>
        <v>0.12103572748598521</v>
      </c>
      <c r="W249" s="53">
        <f t="shared" si="85"/>
        <v>0</v>
      </c>
      <c r="X249" s="53">
        <f>MAX((SetUp!$B$56*(1-($H249/SetUp!$B$56)^2)*TANH(($B249-$D249)/SetUp!$B$56))/(1+$H249/SetUp!$B$56*TANH(($B249-$D249)/SetUp!$B$56)),0)</f>
        <v>0</v>
      </c>
      <c r="AK249" s="61">
        <v>218</v>
      </c>
      <c r="AL249" s="62">
        <f t="shared" si="86"/>
        <v>8.0410000000000004</v>
      </c>
      <c r="AM249" s="62">
        <f t="shared" si="87"/>
        <v>0.29411059831983888</v>
      </c>
      <c r="AN249" s="63">
        <f t="shared" si="88"/>
        <v>-0.96342362911082713</v>
      </c>
      <c r="AP249" s="60">
        <v>31294</v>
      </c>
      <c r="AQ249" s="51">
        <v>9</v>
      </c>
      <c r="AR249" s="51">
        <v>248</v>
      </c>
      <c r="AS249" s="62">
        <f t="shared" si="75"/>
        <v>5.4669999999999996</v>
      </c>
      <c r="AT249" s="62">
        <f t="shared" si="76"/>
        <v>0.12103572748598521</v>
      </c>
      <c r="AU249" s="51" t="str">
        <f>IF(OR($AP249&lt;SetUp!$B$97,$AP249&gt;SetUp!$B$98),"Não","Sim")</f>
        <v>Sim</v>
      </c>
      <c r="AV249" s="64">
        <f t="shared" si="77"/>
        <v>2.3381616710569864</v>
      </c>
      <c r="AW249" s="64">
        <f t="shared" si="78"/>
        <v>0.34790189347858574</v>
      </c>
      <c r="AX249" s="64">
        <f t="shared" si="79"/>
        <v>0.73774907389155708</v>
      </c>
      <c r="AY249" s="64">
        <f t="shared" si="80"/>
        <v>-0.91708641514027145</v>
      </c>
      <c r="AZ249" s="64">
        <f t="shared" si="81"/>
        <v>-5.3459642725140144</v>
      </c>
      <c r="BA249" s="64">
        <f t="shared" si="82"/>
        <v>-1.9902597775784006</v>
      </c>
      <c r="BB249" s="64">
        <f t="shared" si="83"/>
        <v>-1.6548354890318286</v>
      </c>
    </row>
    <row r="250" spans="1:54" x14ac:dyDescent="0.3">
      <c r="A250" s="60">
        <v>31295</v>
      </c>
      <c r="B250" s="53">
        <v>0</v>
      </c>
      <c r="C250" s="53">
        <v>5.2039999999999997</v>
      </c>
      <c r="D250" s="53">
        <v>5.7240000000000002</v>
      </c>
      <c r="E250" s="53">
        <f t="shared" si="68"/>
        <v>0</v>
      </c>
      <c r="F250" s="53">
        <f t="shared" si="69"/>
        <v>5.7240000000000002</v>
      </c>
      <c r="G250" s="53">
        <f t="shared" si="70"/>
        <v>0</v>
      </c>
      <c r="H250" s="53">
        <f>IF(Q249&gt;SetUp!$B$56,SetUp!$B$56,Q249)</f>
        <v>3.2785180783365385E-7</v>
      </c>
      <c r="I250" s="53">
        <f t="shared" si="84"/>
        <v>0.57156121585956998</v>
      </c>
      <c r="J250" s="53">
        <f>MIN(F250,H250,(1-EXP(-SetUp!$B$52*H250/SetUp!$B$56))*F250)</f>
        <v>1.0602393947989341E-7</v>
      </c>
      <c r="K250" s="53">
        <f t="shared" si="71"/>
        <v>2.2182786835376044E-7</v>
      </c>
      <c r="L250" s="53">
        <f>IF(I250&lt;=0,0,MIN(SetUp!$B$50*I250^SetUp!$B$55,I250))</f>
        <v>8.4669966245014775E-3</v>
      </c>
      <c r="M250" s="53">
        <f t="shared" si="72"/>
        <v>0.56309421923506853</v>
      </c>
      <c r="N250" s="53">
        <f>IF(SetUp!$B$62=0,X250,(B250-E250)*(1-(H250/SetUp!$B$66/SetUp!$B$56)))</f>
        <v>0</v>
      </c>
      <c r="O250" s="53">
        <f>K250*SetUp!$B$65</f>
        <v>2.0474714425846714E-9</v>
      </c>
      <c r="P250" s="53">
        <f>MIN(SetUp!$B$54*L250^SetUp!$B$51,L250)</f>
        <v>5.5652464035232906E-3</v>
      </c>
      <c r="Q250" s="53">
        <f t="shared" si="73"/>
        <v>2.1978039691117577E-7</v>
      </c>
      <c r="R250" s="53">
        <f>IF((H250+N250-O250)&gt;SetUp!$B$56,T249+H250+N250-O250-SetUp!$B$56,T249)</f>
        <v>0</v>
      </c>
      <c r="S250" s="53">
        <f>R250*SetUp!$B$65</f>
        <v>0</v>
      </c>
      <c r="T250" s="53">
        <f>IF((R250-S250)&lt;SetUp!$B$53,R250-S250,SetUp!$B$53)</f>
        <v>0</v>
      </c>
      <c r="U250" s="53">
        <f t="shared" si="74"/>
        <v>0.56309421923506853</v>
      </c>
      <c r="V250" s="53">
        <f>(L250-P250)/1000*SetUp!$B$13*1000000/SetUp!$B$48</f>
        <v>0.11808759931663966</v>
      </c>
      <c r="W250" s="53">
        <f t="shared" si="85"/>
        <v>-1.3877787807814457E-17</v>
      </c>
      <c r="X250" s="53">
        <f>MAX((SetUp!$B$56*(1-($H250/SetUp!$B$56)^2)*TANH(($B250-$D250)/SetUp!$B$56))/(1+$H250/SetUp!$B$56*TANH(($B250-$D250)/SetUp!$B$56)),0)</f>
        <v>0</v>
      </c>
      <c r="AK250" s="61">
        <v>219</v>
      </c>
      <c r="AL250" s="62">
        <f t="shared" si="86"/>
        <v>8.0410000000000004</v>
      </c>
      <c r="AM250" s="62">
        <f t="shared" si="87"/>
        <v>0.28387451588378398</v>
      </c>
      <c r="AN250" s="63">
        <f t="shared" si="88"/>
        <v>-0.96469661536080298</v>
      </c>
      <c r="AP250" s="60">
        <v>31295</v>
      </c>
      <c r="AQ250" s="51">
        <v>9</v>
      </c>
      <c r="AR250" s="51">
        <v>249</v>
      </c>
      <c r="AS250" s="62">
        <f t="shared" si="75"/>
        <v>5.2039999999999997</v>
      </c>
      <c r="AT250" s="62">
        <f t="shared" si="76"/>
        <v>0.11808759931663966</v>
      </c>
      <c r="AU250" s="51" t="str">
        <f>IF(OR($AP250&lt;SetUp!$B$97,$AP250&gt;SetUp!$B$98),"Não","Sim")</f>
        <v>Sim</v>
      </c>
      <c r="AV250" s="64">
        <f t="shared" si="77"/>
        <v>2.2812277396174192</v>
      </c>
      <c r="AW250" s="64">
        <f t="shared" si="78"/>
        <v>0.34363876282608113</v>
      </c>
      <c r="AX250" s="64">
        <f t="shared" si="79"/>
        <v>0.71633728788954865</v>
      </c>
      <c r="AY250" s="64">
        <f t="shared" si="80"/>
        <v>-0.92779570637565112</v>
      </c>
      <c r="AZ250" s="64">
        <f t="shared" si="81"/>
        <v>-5.0859124006833598</v>
      </c>
      <c r="BA250" s="64">
        <f t="shared" si="82"/>
        <v>-1.9375889767913381</v>
      </c>
      <c r="BB250" s="64">
        <f t="shared" si="83"/>
        <v>-1.6441329942651999</v>
      </c>
    </row>
    <row r="251" spans="1:54" x14ac:dyDescent="0.3">
      <c r="A251" s="60">
        <v>31296</v>
      </c>
      <c r="B251" s="53">
        <v>7.0000000000000001E-3</v>
      </c>
      <c r="C251" s="53">
        <v>0</v>
      </c>
      <c r="D251" s="53">
        <v>5.7240000000000002</v>
      </c>
      <c r="E251" s="53">
        <f t="shared" si="68"/>
        <v>7.0000000000000001E-3</v>
      </c>
      <c r="F251" s="53">
        <f t="shared" si="69"/>
        <v>5.7170000000000005</v>
      </c>
      <c r="G251" s="53">
        <f t="shared" si="70"/>
        <v>0</v>
      </c>
      <c r="H251" s="53">
        <f>IF(Q250&gt;SetUp!$B$56,SetUp!$B$56,Q250)</f>
        <v>2.1978039691117577E-7</v>
      </c>
      <c r="I251" s="53">
        <f t="shared" si="84"/>
        <v>0.56309422060842407</v>
      </c>
      <c r="J251" s="53">
        <f>MIN(F251,H251,(1-EXP(-SetUp!$B$52*H251/SetUp!$B$56))*F251)</f>
        <v>7.0987825785628909E-8</v>
      </c>
      <c r="K251" s="53">
        <f t="shared" si="71"/>
        <v>1.4879257112554686E-7</v>
      </c>
      <c r="L251" s="53">
        <f>IF(I251&lt;=0,0,MIN(SetUp!$B$50*I251^SetUp!$B$55,I251))</f>
        <v>8.2589832276125305E-3</v>
      </c>
      <c r="M251" s="53">
        <f t="shared" si="72"/>
        <v>0.55483523738081153</v>
      </c>
      <c r="N251" s="53">
        <f>IF(SetUp!$B$62=0,X251,(B251-E251)*(1-(H251/SetUp!$B$66/SetUp!$B$56)))</f>
        <v>0</v>
      </c>
      <c r="O251" s="53">
        <f>K251*SetUp!$B$65</f>
        <v>1.3733555774987968E-9</v>
      </c>
      <c r="P251" s="53">
        <f>MIN(SetUp!$B$54*L251^SetUp!$B$51,L251)</f>
        <v>5.4272098480044389E-3</v>
      </c>
      <c r="Q251" s="53">
        <f t="shared" si="73"/>
        <v>1.4741921554804807E-7</v>
      </c>
      <c r="R251" s="53">
        <f>IF((H251+N251-O251)&gt;SetUp!$B$56,T250+H251+N251-O251-SetUp!$B$56,T250)</f>
        <v>0</v>
      </c>
      <c r="S251" s="53">
        <f>R251*SetUp!$B$65</f>
        <v>0</v>
      </c>
      <c r="T251" s="53">
        <f>IF((R251-S251)&lt;SetUp!$B$53,R251-S251,SetUp!$B$53)</f>
        <v>0</v>
      </c>
      <c r="U251" s="53">
        <f t="shared" si="74"/>
        <v>0.55483523738081153</v>
      </c>
      <c r="V251" s="53">
        <f>(L251-P251)/1000*SetUp!$B$13*1000000/SetUp!$B$48</f>
        <v>0.11523987067844894</v>
      </c>
      <c r="W251" s="53">
        <f t="shared" si="85"/>
        <v>-6.0715321659188248E-17</v>
      </c>
      <c r="X251" s="53">
        <f>MAX((SetUp!$B$56*(1-($H251/SetUp!$B$56)^2)*TANH(($B251-$D251)/SetUp!$B$56))/(1+$H251/SetUp!$B$56*TANH(($B251-$D251)/SetUp!$B$56)),0)</f>
        <v>0</v>
      </c>
      <c r="AK251" s="61">
        <v>220</v>
      </c>
      <c r="AL251" s="62">
        <f t="shared" si="86"/>
        <v>8.0410000000000004</v>
      </c>
      <c r="AM251" s="62">
        <f t="shared" si="87"/>
        <v>0.27413013935966057</v>
      </c>
      <c r="AN251" s="63">
        <f t="shared" si="88"/>
        <v>-0.96590845176474815</v>
      </c>
      <c r="AP251" s="60">
        <v>31296</v>
      </c>
      <c r="AQ251" s="51">
        <v>9</v>
      </c>
      <c r="AR251" s="51">
        <v>250</v>
      </c>
      <c r="AS251" s="62">
        <f t="shared" si="75"/>
        <v>0</v>
      </c>
      <c r="AT251" s="62">
        <f t="shared" si="76"/>
        <v>0.11523987067844894</v>
      </c>
      <c r="AU251" s="51" t="str">
        <f>IF(OR($AP251&lt;SetUp!$B$97,$AP251&gt;SetUp!$B$98),"Não","Sim")</f>
        <v>Sim</v>
      </c>
      <c r="AV251" s="64">
        <f t="shared" si="77"/>
        <v>0</v>
      </c>
      <c r="AW251" s="64">
        <f t="shared" si="78"/>
        <v>0.3394699849448386</v>
      </c>
      <c r="AX251" s="64">
        <f t="shared" si="79"/>
        <v>0</v>
      </c>
      <c r="AY251" s="64">
        <f t="shared" si="80"/>
        <v>-0.93839723775423767</v>
      </c>
      <c r="AZ251" s="64">
        <f t="shared" si="81"/>
        <v>0.11523987067844894</v>
      </c>
      <c r="BA251" s="64">
        <f t="shared" si="82"/>
        <v>0.3394699849448386</v>
      </c>
      <c r="BB251" s="64">
        <f t="shared" si="83"/>
        <v>-0.93839723775423767</v>
      </c>
    </row>
    <row r="252" spans="1:54" x14ac:dyDescent="0.3">
      <c r="A252" s="60">
        <v>31297</v>
      </c>
      <c r="B252" s="53">
        <v>0</v>
      </c>
      <c r="C252" s="53">
        <v>0</v>
      </c>
      <c r="D252" s="53">
        <v>5.7240000000000002</v>
      </c>
      <c r="E252" s="53">
        <f t="shared" si="68"/>
        <v>0</v>
      </c>
      <c r="F252" s="53">
        <f t="shared" si="69"/>
        <v>5.7240000000000002</v>
      </c>
      <c r="G252" s="53">
        <f t="shared" si="70"/>
        <v>0</v>
      </c>
      <c r="H252" s="53">
        <f>IF(Q251&gt;SetUp!$B$56,SetUp!$B$56,Q251)</f>
        <v>1.4741921554804807E-7</v>
      </c>
      <c r="I252" s="53">
        <f t="shared" si="84"/>
        <v>0.55483523830146109</v>
      </c>
      <c r="J252" s="53">
        <f>MIN(F252,H252,(1-EXP(-SetUp!$B$52*H252/SetUp!$B$56))*F252)</f>
        <v>4.7673875071652109E-8</v>
      </c>
      <c r="K252" s="53">
        <f t="shared" si="71"/>
        <v>9.974534047639596E-8</v>
      </c>
      <c r="L252" s="53">
        <f>IF(I252&lt;=0,0,MIN(SetUp!$B$50*I252^SetUp!$B$55,I252))</f>
        <v>8.0580791221463461E-3</v>
      </c>
      <c r="M252" s="53">
        <f t="shared" si="72"/>
        <v>0.54677715917931469</v>
      </c>
      <c r="N252" s="53">
        <f>IF(SetUp!$B$62=0,X252,(B252-E252)*(1-(H252/SetUp!$B$66/SetUp!$B$56)))</f>
        <v>0</v>
      </c>
      <c r="O252" s="53">
        <f>K252*SetUp!$B$65</f>
        <v>9.2064959047713624E-10</v>
      </c>
      <c r="P252" s="53">
        <f>MIN(SetUp!$B$54*L252^SetUp!$B$51,L252)</f>
        <v>5.2939230430811505E-3</v>
      </c>
      <c r="Q252" s="53">
        <f t="shared" si="73"/>
        <v>9.8824690885918827E-8</v>
      </c>
      <c r="R252" s="53">
        <f>IF((H252+N252-O252)&gt;SetUp!$B$56,T251+H252+N252-O252-SetUp!$B$56,T251)</f>
        <v>0</v>
      </c>
      <c r="S252" s="53">
        <f>R252*SetUp!$B$65</f>
        <v>0</v>
      </c>
      <c r="T252" s="53">
        <f>IF((R252-S252)&lt;SetUp!$B$53,R252-S252,SetUp!$B$53)</f>
        <v>0</v>
      </c>
      <c r="U252" s="53">
        <f t="shared" si="74"/>
        <v>0.54677715917931469</v>
      </c>
      <c r="V252" s="53">
        <f>(L252-P252)/1000*SetUp!$B$13*1000000/SetUp!$B$48</f>
        <v>0.11248816426496906</v>
      </c>
      <c r="W252" s="53">
        <f t="shared" si="85"/>
        <v>-5.2041704279304213E-17</v>
      </c>
      <c r="X252" s="53">
        <f>MAX((SetUp!$B$56*(1-($H252/SetUp!$B$56)^2)*TANH(($B252-$D252)/SetUp!$B$56))/(1+$H252/SetUp!$B$56*TANH(($B252-$D252)/SetUp!$B$56)),0)</f>
        <v>0</v>
      </c>
      <c r="AK252" s="61">
        <v>221</v>
      </c>
      <c r="AL252" s="62">
        <f t="shared" si="86"/>
        <v>8.1950000000000003</v>
      </c>
      <c r="AM252" s="62">
        <f t="shared" si="87"/>
        <v>0.26484760289403264</v>
      </c>
      <c r="AN252" s="63">
        <f t="shared" si="88"/>
        <v>-0.9676818056261095</v>
      </c>
      <c r="AP252" s="60">
        <v>31297</v>
      </c>
      <c r="AQ252" s="51">
        <v>9</v>
      </c>
      <c r="AR252" s="51">
        <v>251</v>
      </c>
      <c r="AS252" s="62">
        <f t="shared" si="75"/>
        <v>0</v>
      </c>
      <c r="AT252" s="62">
        <f t="shared" si="76"/>
        <v>0.11248816426496906</v>
      </c>
      <c r="AU252" s="51" t="str">
        <f>IF(OR($AP252&lt;SetUp!$B$97,$AP252&gt;SetUp!$B$98),"Não","Sim")</f>
        <v>Sim</v>
      </c>
      <c r="AV252" s="64">
        <f t="shared" si="77"/>
        <v>0</v>
      </c>
      <c r="AW252" s="64">
        <f t="shared" si="78"/>
        <v>0.33539255248882477</v>
      </c>
      <c r="AX252" s="64">
        <f t="shared" si="79"/>
        <v>0</v>
      </c>
      <c r="AY252" s="64">
        <f t="shared" si="80"/>
        <v>-0.94889317057326927</v>
      </c>
      <c r="AZ252" s="64">
        <f t="shared" si="81"/>
        <v>0.11248816426496906</v>
      </c>
      <c r="BA252" s="64">
        <f t="shared" si="82"/>
        <v>0.33539255248882477</v>
      </c>
      <c r="BB252" s="64">
        <f t="shared" si="83"/>
        <v>-0.94889317057326927</v>
      </c>
    </row>
    <row r="253" spans="1:54" x14ac:dyDescent="0.3">
      <c r="A253" s="60">
        <v>31298</v>
      </c>
      <c r="B253" s="53">
        <v>0</v>
      </c>
      <c r="C253" s="53">
        <v>0</v>
      </c>
      <c r="D253" s="53">
        <v>5.7240000000000002</v>
      </c>
      <c r="E253" s="53">
        <f t="shared" si="68"/>
        <v>0</v>
      </c>
      <c r="F253" s="53">
        <f t="shared" si="69"/>
        <v>5.7240000000000002</v>
      </c>
      <c r="G253" s="53">
        <f t="shared" si="70"/>
        <v>0</v>
      </c>
      <c r="H253" s="53">
        <f>IF(Q252&gt;SetUp!$B$56,SetUp!$B$56,Q252)</f>
        <v>9.8824690885918827E-8</v>
      </c>
      <c r="I253" s="53">
        <f t="shared" si="84"/>
        <v>0.546777159796486</v>
      </c>
      <c r="J253" s="53">
        <f>MIN(F253,H253,(1-EXP(-SetUp!$B$52*H253/SetUp!$B$56))*F253)</f>
        <v>3.1958899694650714E-8</v>
      </c>
      <c r="K253" s="53">
        <f t="shared" si="71"/>
        <v>6.6865791191268107E-8</v>
      </c>
      <c r="L253" s="53">
        <f>IF(I253&lt;=0,0,MIN(SetUp!$B$50*I253^SetUp!$B$55,I253))</f>
        <v>7.8639741187240889E-3</v>
      </c>
      <c r="M253" s="53">
        <f t="shared" si="72"/>
        <v>0.53891318567776192</v>
      </c>
      <c r="N253" s="53">
        <f>IF(SetUp!$B$62=0,X253,(B253-E253)*(1-(H253/SetUp!$B$66/SetUp!$B$56)))</f>
        <v>0</v>
      </c>
      <c r="O253" s="53">
        <f>K253*SetUp!$B$65</f>
        <v>6.1717131831073779E-10</v>
      </c>
      <c r="P253" s="53">
        <f>MIN(SetUp!$B$54*L253^SetUp!$B$51,L253)</f>
        <v>5.1651776637442436E-3</v>
      </c>
      <c r="Q253" s="53">
        <f t="shared" si="73"/>
        <v>6.6248619872957364E-8</v>
      </c>
      <c r="R253" s="53">
        <f>IF((H253+N253-O253)&gt;SetUp!$B$56,T252+H253+N253-O253-SetUp!$B$56,T252)</f>
        <v>0</v>
      </c>
      <c r="S253" s="53">
        <f>R253*SetUp!$B$65</f>
        <v>0</v>
      </c>
      <c r="T253" s="53">
        <f>IF((R253-S253)&lt;SetUp!$B$53,R253-S253,SetUp!$B$53)</f>
        <v>0</v>
      </c>
      <c r="U253" s="53">
        <f t="shared" si="74"/>
        <v>0.53891318567776192</v>
      </c>
      <c r="V253" s="53">
        <f>(L253-P253)/1000*SetUp!$B$13*1000000/SetUp!$B$48</f>
        <v>0.10982833467499309</v>
      </c>
      <c r="W253" s="53">
        <f t="shared" si="85"/>
        <v>6.4184768611141862E-17</v>
      </c>
      <c r="X253" s="53">
        <f>MAX((SetUp!$B$56*(1-($H253/SetUp!$B$56)^2)*TANH(($B253-$D253)/SetUp!$B$56))/(1+$H253/SetUp!$B$56*TANH(($B253-$D253)/SetUp!$B$56)),0)</f>
        <v>0</v>
      </c>
      <c r="AK253" s="61">
        <v>222</v>
      </c>
      <c r="AL253" s="62">
        <f t="shared" si="86"/>
        <v>8.1950000000000003</v>
      </c>
      <c r="AM253" s="62">
        <f t="shared" si="87"/>
        <v>0.25600018731365992</v>
      </c>
      <c r="AN253" s="63">
        <f t="shared" si="88"/>
        <v>-0.96876141704531304</v>
      </c>
      <c r="AP253" s="60">
        <v>31298</v>
      </c>
      <c r="AQ253" s="51">
        <v>9</v>
      </c>
      <c r="AR253" s="51">
        <v>252</v>
      </c>
      <c r="AS253" s="62">
        <f t="shared" si="75"/>
        <v>0</v>
      </c>
      <c r="AT253" s="62">
        <f t="shared" si="76"/>
        <v>0.10982833467499309</v>
      </c>
      <c r="AU253" s="51" t="str">
        <f>IF(OR($AP253&lt;SetUp!$B$97,$AP253&gt;SetUp!$B$98),"Não","Sim")</f>
        <v>Sim</v>
      </c>
      <c r="AV253" s="64">
        <f t="shared" si="77"/>
        <v>0</v>
      </c>
      <c r="AW253" s="64">
        <f t="shared" si="78"/>
        <v>0.33140358277332049</v>
      </c>
      <c r="AX253" s="64">
        <f t="shared" si="79"/>
        <v>0</v>
      </c>
      <c r="AY253" s="64">
        <f t="shared" si="80"/>
        <v>-0.95928560154807629</v>
      </c>
      <c r="AZ253" s="64">
        <f t="shared" si="81"/>
        <v>0.10982833467499309</v>
      </c>
      <c r="BA253" s="64">
        <f t="shared" si="82"/>
        <v>0.33140358277332049</v>
      </c>
      <c r="BB253" s="64">
        <f t="shared" si="83"/>
        <v>-0.95928560154807629</v>
      </c>
    </row>
    <row r="254" spans="1:54" x14ac:dyDescent="0.3">
      <c r="A254" s="60">
        <v>31299</v>
      </c>
      <c r="B254" s="53">
        <v>0</v>
      </c>
      <c r="C254" s="53">
        <v>0</v>
      </c>
      <c r="D254" s="53">
        <v>5.7240000000000002</v>
      </c>
      <c r="E254" s="53">
        <f t="shared" si="68"/>
        <v>0</v>
      </c>
      <c r="F254" s="53">
        <f t="shared" si="69"/>
        <v>5.7240000000000002</v>
      </c>
      <c r="G254" s="53">
        <f t="shared" si="70"/>
        <v>0</v>
      </c>
      <c r="H254" s="53">
        <f>IF(Q253&gt;SetUp!$B$56,SetUp!$B$56,Q253)</f>
        <v>6.6248619872957364E-8</v>
      </c>
      <c r="I254" s="53">
        <f t="shared" si="84"/>
        <v>0.53891318609149197</v>
      </c>
      <c r="J254" s="53">
        <f>MIN(F254,H254,(1-EXP(-SetUp!$B$52*H254/SetUp!$B$56))*F254)</f>
        <v>2.1424130129954477E-8</v>
      </c>
      <c r="K254" s="53">
        <f t="shared" si="71"/>
        <v>4.4824489743002887E-8</v>
      </c>
      <c r="L254" s="53">
        <f>IF(I254&lt;=0,0,MIN(SetUp!$B$50*I254^SetUp!$B$55,I254))</f>
        <v>7.6763744446364619E-3</v>
      </c>
      <c r="M254" s="53">
        <f t="shared" si="72"/>
        <v>0.53123681164685554</v>
      </c>
      <c r="N254" s="53">
        <f>IF(SetUp!$B$62=0,X254,(B254-E254)*(1-(H254/SetUp!$B$66/SetUp!$B$56)))</f>
        <v>0</v>
      </c>
      <c r="O254" s="53">
        <f>K254*SetUp!$B$65</f>
        <v>4.1373008431414303E-10</v>
      </c>
      <c r="P254" s="53">
        <f>MIN(SetUp!$B$54*L254^SetUp!$B$51,L254)</f>
        <v>5.0407764573902666E-3</v>
      </c>
      <c r="Q254" s="53">
        <f t="shared" si="73"/>
        <v>4.4410759658688745E-8</v>
      </c>
      <c r="R254" s="53">
        <f>IF((H254+N254-O254)&gt;SetUp!$B$56,T253+H254+N254-O254-SetUp!$B$56,T253)</f>
        <v>0</v>
      </c>
      <c r="S254" s="53">
        <f>R254*SetUp!$B$65</f>
        <v>0</v>
      </c>
      <c r="T254" s="53">
        <f>IF((R254-S254)&lt;SetUp!$B$53,R254-S254,SetUp!$B$53)</f>
        <v>0</v>
      </c>
      <c r="U254" s="53">
        <f t="shared" si="74"/>
        <v>0.53123681164685554</v>
      </c>
      <c r="V254" s="53">
        <f>(L254-P254)/1000*SetUp!$B$13*1000000/SetUp!$B$48</f>
        <v>0.10725645399373962</v>
      </c>
      <c r="W254" s="53">
        <f t="shared" si="85"/>
        <v>-8.066464163292153E-17</v>
      </c>
      <c r="X254" s="53">
        <f>MAX((SetUp!$B$56*(1-($H254/SetUp!$B$56)^2)*TANH(($B254-$D254)/SetUp!$B$56))/(1+$H254/SetUp!$B$56*TANH(($B254-$D254)/SetUp!$B$56)),0)</f>
        <v>0</v>
      </c>
      <c r="AK254" s="61">
        <v>223</v>
      </c>
      <c r="AL254" s="62">
        <f t="shared" si="86"/>
        <v>8.0410000000000004</v>
      </c>
      <c r="AM254" s="62">
        <f t="shared" si="87"/>
        <v>0.24756260612579192</v>
      </c>
      <c r="AN254" s="63">
        <f t="shared" si="88"/>
        <v>-0.96921246037485487</v>
      </c>
      <c r="AP254" s="60">
        <v>31299</v>
      </c>
      <c r="AQ254" s="51">
        <v>9</v>
      </c>
      <c r="AR254" s="51">
        <v>253</v>
      </c>
      <c r="AS254" s="62">
        <f t="shared" si="75"/>
        <v>0</v>
      </c>
      <c r="AT254" s="62">
        <f t="shared" si="76"/>
        <v>0.10725645399373962</v>
      </c>
      <c r="AU254" s="51" t="str">
        <f>IF(OR($AP254&lt;SetUp!$B$97,$AP254&gt;SetUp!$B$98),"Não","Sim")</f>
        <v>Sim</v>
      </c>
      <c r="AV254" s="64">
        <f t="shared" si="77"/>
        <v>0</v>
      </c>
      <c r="AW254" s="64">
        <f t="shared" si="78"/>
        <v>0.32750031144067576</v>
      </c>
      <c r="AX254" s="64">
        <f t="shared" si="79"/>
        <v>0</v>
      </c>
      <c r="AY254" s="64">
        <f t="shared" si="80"/>
        <v>-0.96957656534804448</v>
      </c>
      <c r="AZ254" s="64">
        <f t="shared" si="81"/>
        <v>0.10725645399373962</v>
      </c>
      <c r="BA254" s="64">
        <f t="shared" si="82"/>
        <v>0.32750031144067576</v>
      </c>
      <c r="BB254" s="64">
        <f t="shared" si="83"/>
        <v>-0.96957656534804448</v>
      </c>
    </row>
    <row r="255" spans="1:54" x14ac:dyDescent="0.3">
      <c r="A255" s="60">
        <v>31300</v>
      </c>
      <c r="B255" s="53">
        <v>0</v>
      </c>
      <c r="C255" s="53">
        <v>0</v>
      </c>
      <c r="D255" s="53">
        <v>5.7240000000000002</v>
      </c>
      <c r="E255" s="53">
        <f t="shared" si="68"/>
        <v>0</v>
      </c>
      <c r="F255" s="53">
        <f t="shared" si="69"/>
        <v>5.7240000000000002</v>
      </c>
      <c r="G255" s="53">
        <f t="shared" si="70"/>
        <v>0</v>
      </c>
      <c r="H255" s="53">
        <f>IF(Q254&gt;SetUp!$B$56,SetUp!$B$56,Q254)</f>
        <v>4.4410759658688745E-8</v>
      </c>
      <c r="I255" s="53">
        <f t="shared" si="84"/>
        <v>0.53123681192420569</v>
      </c>
      <c r="J255" s="53">
        <f>MIN(F255,H255,(1-EXP(-SetUp!$B$52*H255/SetUp!$B$56))*F255)</f>
        <v>1.4361988214695032E-8</v>
      </c>
      <c r="K255" s="53">
        <f t="shared" si="71"/>
        <v>3.0048771443993717E-8</v>
      </c>
      <c r="L255" s="53">
        <f>IF(I255&lt;=0,0,MIN(SetUp!$B$50*I255^SetUp!$B$55,I255))</f>
        <v>7.4950017253230666E-3</v>
      </c>
      <c r="M255" s="53">
        <f t="shared" si="72"/>
        <v>0.52374181019888266</v>
      </c>
      <c r="N255" s="53">
        <f>IF(SetUp!$B$62=0,X255,(B255-E255)*(1-(H255/SetUp!$B$66/SetUp!$B$56)))</f>
        <v>0</v>
      </c>
      <c r="O255" s="53">
        <f>K255*SetUp!$B$65</f>
        <v>2.7735018991489097E-10</v>
      </c>
      <c r="P255" s="53">
        <f>MIN(SetUp!$B$54*L255^SetUp!$B$51,L255)</f>
        <v>4.9205325544150989E-3</v>
      </c>
      <c r="Q255" s="53">
        <f t="shared" si="73"/>
        <v>2.9771421254078826E-8</v>
      </c>
      <c r="R255" s="53">
        <f>IF((H255+N255-O255)&gt;SetUp!$B$56,T254+H255+N255-O255-SetUp!$B$56,T254)</f>
        <v>0</v>
      </c>
      <c r="S255" s="53">
        <f>R255*SetUp!$B$65</f>
        <v>0</v>
      </c>
      <c r="T255" s="53">
        <f>IF((R255-S255)&lt;SetUp!$B$53,R255-S255,SetUp!$B$53)</f>
        <v>0</v>
      </c>
      <c r="U255" s="53">
        <f t="shared" si="74"/>
        <v>0.52374181019888266</v>
      </c>
      <c r="V255" s="53">
        <f>(L255-P255)/1000*SetUp!$B$13*1000000/SetUp!$B$48</f>
        <v>0.10476879839944944</v>
      </c>
      <c r="W255" s="53">
        <f t="shared" si="85"/>
        <v>-8.6736173798840355E-18</v>
      </c>
      <c r="X255" s="53">
        <f>MAX((SetUp!$B$56*(1-($H255/SetUp!$B$56)^2)*TANH(($B255-$D255)/SetUp!$B$56))/(1+$H255/SetUp!$B$56*TANH(($B255-$D255)/SetUp!$B$56)),0)</f>
        <v>0</v>
      </c>
      <c r="AK255" s="61">
        <v>224</v>
      </c>
      <c r="AL255" s="62">
        <f t="shared" si="86"/>
        <v>8.0410000000000004</v>
      </c>
      <c r="AM255" s="62">
        <f t="shared" si="87"/>
        <v>0.2395112943368749</v>
      </c>
      <c r="AN255" s="63">
        <f t="shared" si="88"/>
        <v>-0.97021374277616279</v>
      </c>
      <c r="AP255" s="60">
        <v>31300</v>
      </c>
      <c r="AQ255" s="51">
        <v>9</v>
      </c>
      <c r="AR255" s="51">
        <v>254</v>
      </c>
      <c r="AS255" s="62">
        <f t="shared" si="75"/>
        <v>0</v>
      </c>
      <c r="AT255" s="62">
        <f t="shared" si="76"/>
        <v>0.10476879839944944</v>
      </c>
      <c r="AU255" s="51" t="str">
        <f>IF(OR($AP255&lt;SetUp!$B$97,$AP255&gt;SetUp!$B$98),"Não","Sim")</f>
        <v>Sim</v>
      </c>
      <c r="AV255" s="64">
        <f t="shared" si="77"/>
        <v>0</v>
      </c>
      <c r="AW255" s="64">
        <f t="shared" si="78"/>
        <v>0.32368008650432828</v>
      </c>
      <c r="AX255" s="64">
        <f t="shared" si="79"/>
        <v>0</v>
      </c>
      <c r="AY255" s="64">
        <f t="shared" si="80"/>
        <v>-0.97976803701389514</v>
      </c>
      <c r="AZ255" s="64">
        <f t="shared" si="81"/>
        <v>0.10476879839944944</v>
      </c>
      <c r="BA255" s="64">
        <f t="shared" si="82"/>
        <v>0.32368008650432828</v>
      </c>
      <c r="BB255" s="64">
        <f t="shared" si="83"/>
        <v>-0.97976803701389514</v>
      </c>
    </row>
    <row r="256" spans="1:54" x14ac:dyDescent="0.3">
      <c r="A256" s="60">
        <v>31301</v>
      </c>
      <c r="B256" s="53">
        <v>0</v>
      </c>
      <c r="C256" s="53">
        <v>0</v>
      </c>
      <c r="D256" s="53">
        <v>5.7240000000000002</v>
      </c>
      <c r="E256" s="53">
        <f t="shared" si="68"/>
        <v>0</v>
      </c>
      <c r="F256" s="53">
        <f t="shared" si="69"/>
        <v>5.7240000000000002</v>
      </c>
      <c r="G256" s="53">
        <f t="shared" si="70"/>
        <v>0</v>
      </c>
      <c r="H256" s="53">
        <f>IF(Q255&gt;SetUp!$B$56,SetUp!$B$56,Q255)</f>
        <v>2.9771421254078826E-8</v>
      </c>
      <c r="I256" s="53">
        <f t="shared" si="84"/>
        <v>0.52374181038480849</v>
      </c>
      <c r="J256" s="53">
        <f>MIN(F256,H256,(1-EXP(-SetUp!$B$52*H256/SetUp!$B$56))*F256)</f>
        <v>9.6277748973250266E-9</v>
      </c>
      <c r="K256" s="53">
        <f t="shared" si="71"/>
        <v>2.0143646356753798E-8</v>
      </c>
      <c r="L256" s="53">
        <f>IF(I256&lt;=0,0,MIN(SetUp!$B$50*I256^SetUp!$B$55,I256))</f>
        <v>7.3195920380836541E-3</v>
      </c>
      <c r="M256" s="53">
        <f t="shared" si="72"/>
        <v>0.51642221834672486</v>
      </c>
      <c r="N256" s="53">
        <f>IF(SetUp!$B$62=0,X256,(B256-E256)*(1-(H256/SetUp!$B$66/SetUp!$B$56)))</f>
        <v>0</v>
      </c>
      <c r="O256" s="53">
        <f>K256*SetUp!$B$65</f>
        <v>1.8592587563977731E-10</v>
      </c>
      <c r="P256" s="53">
        <f>MIN(SetUp!$B$54*L256^SetUp!$B$51,L256)</f>
        <v>4.8042688278506808E-3</v>
      </c>
      <c r="Q256" s="53">
        <f t="shared" si="73"/>
        <v>1.9957720481114022E-8</v>
      </c>
      <c r="R256" s="53">
        <f>IF((H256+N256-O256)&gt;SetUp!$B$56,T255+H256+N256-O256-SetUp!$B$56,T255)</f>
        <v>0</v>
      </c>
      <c r="S256" s="53">
        <f>R256*SetUp!$B$65</f>
        <v>0</v>
      </c>
      <c r="T256" s="53">
        <f>IF((R256-S256)&lt;SetUp!$B$53,R256-S256,SetUp!$B$53)</f>
        <v>0</v>
      </c>
      <c r="U256" s="53">
        <f t="shared" si="74"/>
        <v>0.51642221834672486</v>
      </c>
      <c r="V256" s="53">
        <f>(L256-P256)/1000*SetUp!$B$13*1000000/SetUp!$B$48</f>
        <v>0.10236183571365633</v>
      </c>
      <c r="W256" s="53">
        <f t="shared" si="85"/>
        <v>7.8062556418956319E-18</v>
      </c>
      <c r="X256" s="53">
        <f>MAX((SetUp!$B$56*(1-($H256/SetUp!$B$56)^2)*TANH(($B256-$D256)/SetUp!$B$56))/(1+$H256/SetUp!$B$56*TANH(($B256-$D256)/SetUp!$B$56)),0)</f>
        <v>0</v>
      </c>
      <c r="AK256" s="61">
        <v>225</v>
      </c>
      <c r="AL256" s="62">
        <f t="shared" si="86"/>
        <v>8.0410000000000004</v>
      </c>
      <c r="AM256" s="62">
        <f t="shared" si="87"/>
        <v>0.23182408912237271</v>
      </c>
      <c r="AN256" s="63">
        <f t="shared" si="88"/>
        <v>-0.97116974392210265</v>
      </c>
      <c r="AP256" s="60">
        <v>31301</v>
      </c>
      <c r="AQ256" s="51">
        <v>9</v>
      </c>
      <c r="AR256" s="51">
        <v>255</v>
      </c>
      <c r="AS256" s="62">
        <f t="shared" si="75"/>
        <v>0</v>
      </c>
      <c r="AT256" s="62">
        <f t="shared" si="76"/>
        <v>0.10236183571365633</v>
      </c>
      <c r="AU256" s="51" t="str">
        <f>IF(OR($AP256&lt;SetUp!$B$97,$AP256&gt;SetUp!$B$98),"Não","Sim")</f>
        <v>Sim</v>
      </c>
      <c r="AV256" s="64">
        <f t="shared" si="77"/>
        <v>0</v>
      </c>
      <c r="AW256" s="64">
        <f t="shared" si="78"/>
        <v>0.31994036274539717</v>
      </c>
      <c r="AX256" s="64">
        <f t="shared" si="79"/>
        <v>0</v>
      </c>
      <c r="AY256" s="64">
        <f t="shared" si="80"/>
        <v>-0.98986193426235736</v>
      </c>
      <c r="AZ256" s="64">
        <f t="shared" si="81"/>
        <v>0.10236183571365633</v>
      </c>
      <c r="BA256" s="64">
        <f t="shared" si="82"/>
        <v>0.31994036274539717</v>
      </c>
      <c r="BB256" s="64">
        <f t="shared" si="83"/>
        <v>-0.98986193426235736</v>
      </c>
    </row>
    <row r="257" spans="1:54" x14ac:dyDescent="0.3">
      <c r="A257" s="60">
        <v>31302</v>
      </c>
      <c r="B257" s="53">
        <v>0</v>
      </c>
      <c r="C257" s="53">
        <v>0</v>
      </c>
      <c r="D257" s="53">
        <v>5.7240000000000002</v>
      </c>
      <c r="E257" s="53">
        <f t="shared" si="68"/>
        <v>0</v>
      </c>
      <c r="F257" s="53">
        <f t="shared" si="69"/>
        <v>5.7240000000000002</v>
      </c>
      <c r="G257" s="53">
        <f t="shared" si="70"/>
        <v>0</v>
      </c>
      <c r="H257" s="53">
        <f>IF(Q256&gt;SetUp!$B$56,SetUp!$B$56,Q256)</f>
        <v>1.9957720481114022E-8</v>
      </c>
      <c r="I257" s="53">
        <f t="shared" si="84"/>
        <v>0.51642221847136305</v>
      </c>
      <c r="J257" s="53">
        <f>MIN(F257,H257,(1-EXP(-SetUp!$B$52*H257/SetUp!$B$56))*F257)</f>
        <v>6.4541238313786664E-9</v>
      </c>
      <c r="K257" s="53">
        <f t="shared" si="71"/>
        <v>1.3503596649735356E-8</v>
      </c>
      <c r="L257" s="53">
        <f>IF(I257&lt;=0,0,MIN(SetUp!$B$50*I257^SetUp!$B$55,I257))</f>
        <v>7.1498950322943528E-3</v>
      </c>
      <c r="M257" s="53">
        <f t="shared" si="72"/>
        <v>0.5092723234390687</v>
      </c>
      <c r="N257" s="53">
        <f>IF(SetUp!$B$62=0,X257,(B257-E257)*(1-(H257/SetUp!$B$66/SetUp!$B$56)))</f>
        <v>0</v>
      </c>
      <c r="O257" s="53">
        <f>K257*SetUp!$B$65</f>
        <v>1.2463821032812304E-10</v>
      </c>
      <c r="P257" s="53">
        <f>MIN(SetUp!$B$54*L257^SetUp!$B$51,L257)</f>
        <v>4.6918172981454042E-3</v>
      </c>
      <c r="Q257" s="53">
        <f t="shared" si="73"/>
        <v>1.3378958439407234E-8</v>
      </c>
      <c r="R257" s="53">
        <f>IF((H257+N257-O257)&gt;SetUp!$B$56,T256+H257+N257-O257-SetUp!$B$56,T256)</f>
        <v>0</v>
      </c>
      <c r="S257" s="53">
        <f>R257*SetUp!$B$65</f>
        <v>0</v>
      </c>
      <c r="T257" s="53">
        <f>IF((R257-S257)&lt;SetUp!$B$53,R257-S257,SetUp!$B$53)</f>
        <v>0</v>
      </c>
      <c r="U257" s="53">
        <f t="shared" si="74"/>
        <v>0.5092723234390687</v>
      </c>
      <c r="V257" s="53">
        <f>(L257-P257)/1000*SetUp!$B$13*1000000/SetUp!$B$48</f>
        <v>0.10003221382076241</v>
      </c>
      <c r="W257" s="53">
        <f t="shared" si="85"/>
        <v>-6.852157730108388E-17</v>
      </c>
      <c r="X257" s="53">
        <f>MAX((SetUp!$B$56*(1-($H257/SetUp!$B$56)^2)*TANH(($B257-$D257)/SetUp!$B$56))/(1+$H257/SetUp!$B$56*TANH(($B257-$D257)/SetUp!$B$56)),0)</f>
        <v>0</v>
      </c>
      <c r="AK257" s="61">
        <v>226</v>
      </c>
      <c r="AL257" s="62">
        <f t="shared" si="86"/>
        <v>8.0410000000000004</v>
      </c>
      <c r="AM257" s="62">
        <f t="shared" si="87"/>
        <v>0.22448029075161377</v>
      </c>
      <c r="AN257" s="63">
        <f t="shared" si="88"/>
        <v>-0.97208303808585828</v>
      </c>
      <c r="AP257" s="60">
        <v>31302</v>
      </c>
      <c r="AQ257" s="51">
        <v>9</v>
      </c>
      <c r="AR257" s="51">
        <v>256</v>
      </c>
      <c r="AS257" s="62">
        <f t="shared" si="75"/>
        <v>0</v>
      </c>
      <c r="AT257" s="62">
        <f t="shared" si="76"/>
        <v>0.10003221382076241</v>
      </c>
      <c r="AU257" s="51" t="str">
        <f>IF(OR($AP257&lt;SetUp!$B$97,$AP257&gt;SetUp!$B$98),"Não","Sim")</f>
        <v>Sim</v>
      </c>
      <c r="AV257" s="64">
        <f t="shared" si="77"/>
        <v>0</v>
      </c>
      <c r="AW257" s="64">
        <f t="shared" si="78"/>
        <v>0.31627869643838236</v>
      </c>
      <c r="AX257" s="64">
        <f t="shared" si="79"/>
        <v>0</v>
      </c>
      <c r="AY257" s="64">
        <f t="shared" si="80"/>
        <v>-0.99986011968320643</v>
      </c>
      <c r="AZ257" s="64">
        <f t="shared" si="81"/>
        <v>0.10003221382076241</v>
      </c>
      <c r="BA257" s="64">
        <f t="shared" si="82"/>
        <v>0.31627869643838236</v>
      </c>
      <c r="BB257" s="64">
        <f t="shared" si="83"/>
        <v>-0.99986011968320643</v>
      </c>
    </row>
    <row r="258" spans="1:54" x14ac:dyDescent="0.3">
      <c r="A258" s="60">
        <v>31303</v>
      </c>
      <c r="B258" s="53">
        <v>0.23699999999999999</v>
      </c>
      <c r="C258" s="53">
        <v>0</v>
      </c>
      <c r="D258" s="53">
        <v>5.7240000000000002</v>
      </c>
      <c r="E258" s="53">
        <f t="shared" si="68"/>
        <v>0.23699999999999999</v>
      </c>
      <c r="F258" s="53">
        <f t="shared" si="69"/>
        <v>5.4870000000000001</v>
      </c>
      <c r="G258" s="53">
        <f t="shared" si="70"/>
        <v>0</v>
      </c>
      <c r="H258" s="53">
        <f>IF(Q257&gt;SetUp!$B$56,SetUp!$B$56,Q257)</f>
        <v>1.3378958439407234E-8</v>
      </c>
      <c r="I258" s="53">
        <f t="shared" si="84"/>
        <v>0.50927232352427532</v>
      </c>
      <c r="J258" s="53">
        <f>MIN(F258,H258,(1-EXP(-SetUp!$B$52*H258/SetUp!$B$56))*F258)</f>
        <v>4.1474771477201245E-9</v>
      </c>
      <c r="K258" s="53">
        <f t="shared" si="71"/>
        <v>9.2314812916871091E-9</v>
      </c>
      <c r="L258" s="53">
        <f>IF(I258&lt;=0,0,MIN(SetUp!$B$50*I258^SetUp!$B$55,I258))</f>
        <v>6.9856731109330453E-3</v>
      </c>
      <c r="M258" s="53">
        <f t="shared" si="72"/>
        <v>0.50228665041334231</v>
      </c>
      <c r="N258" s="53">
        <f>IF(SetUp!$B$62=0,X258,(B258-E258)*(1-(H258/SetUp!$B$66/SetUp!$B$56)))</f>
        <v>0</v>
      </c>
      <c r="O258" s="53">
        <f>K258*SetUp!$B$65</f>
        <v>8.5206581381115253E-11</v>
      </c>
      <c r="P258" s="53">
        <f>MIN(SetUp!$B$54*L258^SetUp!$B$51,L258)</f>
        <v>4.5830185795507879E-3</v>
      </c>
      <c r="Q258" s="53">
        <f t="shared" si="73"/>
        <v>9.1462747103059933E-9</v>
      </c>
      <c r="R258" s="53">
        <f>IF((H258+N258-O258)&gt;SetUp!$B$56,T257+H258+N258-O258-SetUp!$B$56,T257)</f>
        <v>0</v>
      </c>
      <c r="S258" s="53">
        <f>R258*SetUp!$B$65</f>
        <v>0</v>
      </c>
      <c r="T258" s="53">
        <f>IF((R258-S258)&lt;SetUp!$B$53,R258-S258,SetUp!$B$53)</f>
        <v>0</v>
      </c>
      <c r="U258" s="53">
        <f t="shared" si="74"/>
        <v>0.50228665041334231</v>
      </c>
      <c r="V258" s="53">
        <f>(L258-P258)/1000*SetUp!$B$13*1000000/SetUp!$B$48</f>
        <v>9.7776749889428E-2</v>
      </c>
      <c r="W258" s="53">
        <f t="shared" si="85"/>
        <v>1.5352302762394743E-16</v>
      </c>
      <c r="X258" s="53">
        <f>MAX((SetUp!$B$56*(1-($H258/SetUp!$B$56)^2)*TANH(($B258-$D258)/SetUp!$B$56))/(1+$H258/SetUp!$B$56*TANH(($B258-$D258)/SetUp!$B$56)),0)</f>
        <v>0</v>
      </c>
      <c r="AK258" s="61">
        <v>227</v>
      </c>
      <c r="AL258" s="62">
        <f t="shared" si="86"/>
        <v>8.0410000000000004</v>
      </c>
      <c r="AM258" s="62">
        <f t="shared" si="87"/>
        <v>0.21746053458844211</v>
      </c>
      <c r="AN258" s="63">
        <f t="shared" si="88"/>
        <v>-0.97295603350473303</v>
      </c>
      <c r="AP258" s="60">
        <v>31303</v>
      </c>
      <c r="AQ258" s="51">
        <v>9</v>
      </c>
      <c r="AR258" s="51">
        <v>257</v>
      </c>
      <c r="AS258" s="62">
        <f t="shared" si="75"/>
        <v>0</v>
      </c>
      <c r="AT258" s="62">
        <f t="shared" si="76"/>
        <v>9.7776749889428E-2</v>
      </c>
      <c r="AU258" s="51" t="str">
        <f>IF(OR($AP258&lt;SetUp!$B$97,$AP258&gt;SetUp!$B$98),"Não","Sim")</f>
        <v>Sim</v>
      </c>
      <c r="AV258" s="64">
        <f t="shared" si="77"/>
        <v>0</v>
      </c>
      <c r="AW258" s="64">
        <f t="shared" si="78"/>
        <v>0.31269274038491524</v>
      </c>
      <c r="AX258" s="64">
        <f t="shared" si="79"/>
        <v>0</v>
      </c>
      <c r="AY258" s="64">
        <f t="shared" si="80"/>
        <v>-1.0097644028315005</v>
      </c>
      <c r="AZ258" s="64">
        <f t="shared" si="81"/>
        <v>9.7776749889428E-2</v>
      </c>
      <c r="BA258" s="64">
        <f t="shared" si="82"/>
        <v>0.31269274038491524</v>
      </c>
      <c r="BB258" s="64">
        <f t="shared" si="83"/>
        <v>-1.0097644028315005</v>
      </c>
    </row>
    <row r="259" spans="1:54" x14ac:dyDescent="0.3">
      <c r="A259" s="60">
        <v>31304</v>
      </c>
      <c r="B259" s="53">
        <v>0</v>
      </c>
      <c r="C259" s="53">
        <v>0</v>
      </c>
      <c r="D259" s="53">
        <v>5.7240000000000002</v>
      </c>
      <c r="E259" s="53">
        <f t="shared" ref="E259:E322" si="89">IF(B259&gt;=D259,D259,B259)</f>
        <v>0</v>
      </c>
      <c r="F259" s="53">
        <f t="shared" ref="F259:F322" si="90">D259-E259</f>
        <v>5.7240000000000002</v>
      </c>
      <c r="G259" s="53">
        <f t="shared" ref="G259:G322" si="91">MAX(B259-D259-N259,0)</f>
        <v>0</v>
      </c>
      <c r="H259" s="53">
        <f>IF(Q258&gt;SetUp!$B$56,SetUp!$B$56,Q258)</f>
        <v>9.1462747103059933E-9</v>
      </c>
      <c r="I259" s="53">
        <f t="shared" si="84"/>
        <v>0.50228665047046184</v>
      </c>
      <c r="J259" s="53">
        <f>MIN(F259,H259,(1-EXP(-SetUp!$B$52*H259/SetUp!$B$56))*F259)</f>
        <v>2.9578120432915966E-9</v>
      </c>
      <c r="K259" s="53">
        <f t="shared" ref="K259:K322" si="92">MAX(H259-J259,0)</f>
        <v>6.1884626670143971E-9</v>
      </c>
      <c r="L259" s="53">
        <f>IF(I259&lt;=0,0,MIN(SetUp!$B$50*I259^SetUp!$B$55,I259))</f>
        <v>6.8267006684273462E-3</v>
      </c>
      <c r="M259" s="53">
        <f t="shared" ref="M259:M322" si="93">MAX(I259-L259,0)</f>
        <v>0.4954599498020345</v>
      </c>
      <c r="N259" s="53">
        <f>IF(SetUp!$B$62=0,X259,(B259-E259)*(1-(H259/SetUp!$B$66/SetUp!$B$56)))</f>
        <v>0</v>
      </c>
      <c r="O259" s="53">
        <f>K259*SetUp!$B$65</f>
        <v>5.7119516489275029E-11</v>
      </c>
      <c r="P259" s="53">
        <f>MIN(SetUp!$B$54*L259^SetUp!$B$51,L259)</f>
        <v>4.4777213647244612E-3</v>
      </c>
      <c r="Q259" s="53">
        <f t="shared" ref="Q259:Q322" si="94">IF((K259+N259-O259)&lt;0,0,K259+N259-O259)</f>
        <v>6.1313431505251222E-9</v>
      </c>
      <c r="R259" s="53">
        <f>IF((H259+N259-O259)&gt;SetUp!$B$56,T258+H259+N259-O259-SetUp!$B$56,T258)</f>
        <v>0</v>
      </c>
      <c r="S259" s="53">
        <f>R259*SetUp!$B$65</f>
        <v>0</v>
      </c>
      <c r="T259" s="53">
        <f>IF((R259-S259)&lt;SetUp!$B$53,R259-S259,SetUp!$B$53)</f>
        <v>0</v>
      </c>
      <c r="U259" s="53">
        <f t="shared" ref="U259:U322" si="95">M259+R259-T259</f>
        <v>0.4954599498020345</v>
      </c>
      <c r="V259" s="53">
        <f>(L259-P259)/1000*SetUp!$B$13*1000000/SetUp!$B$48</f>
        <v>9.5592420330802369E-2</v>
      </c>
      <c r="W259" s="53">
        <f t="shared" si="85"/>
        <v>0</v>
      </c>
      <c r="X259" s="53">
        <f>MAX((SetUp!$B$56*(1-($H259/SetUp!$B$56)^2)*TANH(($B259-$D259)/SetUp!$B$56))/(1+$H259/SetUp!$B$56*TANH(($B259-$D259)/SetUp!$B$56)),0)</f>
        <v>0</v>
      </c>
      <c r="AK259" s="61">
        <v>228</v>
      </c>
      <c r="AL259" s="62">
        <f t="shared" si="86"/>
        <v>7.8890000000000002</v>
      </c>
      <c r="AM259" s="62">
        <f t="shared" si="87"/>
        <v>0.21074672118678253</v>
      </c>
      <c r="AN259" s="63">
        <f t="shared" si="88"/>
        <v>-0.97328600314529312</v>
      </c>
      <c r="AP259" s="60">
        <v>31304</v>
      </c>
      <c r="AQ259" s="51">
        <v>9</v>
      </c>
      <c r="AR259" s="51">
        <v>258</v>
      </c>
      <c r="AS259" s="62">
        <f t="shared" ref="AS259:AS322" si="96">VLOOKUP($AP259,$A:$C,3,FALSE)</f>
        <v>0</v>
      </c>
      <c r="AT259" s="62">
        <f t="shared" ref="AT259:AT322" si="97">VLOOKUP($AP259,$A:$V,22,FALSE)</f>
        <v>9.5592420330802369E-2</v>
      </c>
      <c r="AU259" s="51" t="str">
        <f>IF(OR($AP259&lt;SetUp!$B$97,$AP259&gt;SetUp!$B$98),"Não","Sim")</f>
        <v>Sim</v>
      </c>
      <c r="AV259" s="64">
        <f t="shared" ref="AV259:AV322" si="98">IFERROR(SQRT(AS259),0)</f>
        <v>0</v>
      </c>
      <c r="AW259" s="64">
        <f t="shared" ref="AW259:AW322" si="99">IFERROR(SQRT(AT259),0)</f>
        <v>0.30918023923078003</v>
      </c>
      <c r="AX259" s="64">
        <f t="shared" ref="AX259:AX322" si="100">IFERROR(LOG(AS259),0)</f>
        <v>0</v>
      </c>
      <c r="AY259" s="64">
        <f t="shared" ref="AY259:AY322" si="101">IFERROR(LOG(AT259),0)</f>
        <v>-1.0195765422323728</v>
      </c>
      <c r="AZ259" s="64">
        <f t="shared" ref="AZ259:AZ322" si="102">AT259-AS259</f>
        <v>9.5592420330802369E-2</v>
      </c>
      <c r="BA259" s="64">
        <f t="shared" ref="BA259:BA322" si="103">AW259-AV259</f>
        <v>0.30918023923078003</v>
      </c>
      <c r="BB259" s="64">
        <f t="shared" ref="BB259:BB322" si="104">AY259-AX259</f>
        <v>-1.0195765422323728</v>
      </c>
    </row>
    <row r="260" spans="1:54" x14ac:dyDescent="0.3">
      <c r="A260" s="60">
        <v>31305</v>
      </c>
      <c r="B260" s="53">
        <v>0</v>
      </c>
      <c r="C260" s="53">
        <v>0</v>
      </c>
      <c r="D260" s="53">
        <v>5.7240000000000002</v>
      </c>
      <c r="E260" s="53">
        <f t="shared" si="89"/>
        <v>0</v>
      </c>
      <c r="F260" s="53">
        <f t="shared" si="90"/>
        <v>5.7240000000000002</v>
      </c>
      <c r="G260" s="53">
        <f t="shared" si="91"/>
        <v>0</v>
      </c>
      <c r="H260" s="53">
        <f>IF(Q259&gt;SetUp!$B$56,SetUp!$B$56,Q259)</f>
        <v>6.1313431505251222E-9</v>
      </c>
      <c r="I260" s="53">
        <f t="shared" ref="I260:I323" si="105">U259+G260+O260</f>
        <v>0.49545994984032543</v>
      </c>
      <c r="J260" s="53">
        <f>MIN(F260,H260,(1-EXP(-SetUp!$B$52*H260/SetUp!$B$56))*F260)</f>
        <v>1.9828140489508427E-9</v>
      </c>
      <c r="K260" s="53">
        <f t="shared" si="92"/>
        <v>4.1485291015742795E-9</v>
      </c>
      <c r="L260" s="53">
        <f>IF(I260&lt;=0,0,MIN(SetUp!$B$50*I260^SetUp!$B$55,I260))</f>
        <v>6.672763380889379E-3</v>
      </c>
      <c r="M260" s="53">
        <f t="shared" si="93"/>
        <v>0.48878718645943603</v>
      </c>
      <c r="N260" s="53">
        <f>IF(SetUp!$B$62=0,X260,(B260-E260)*(1-(H260/SetUp!$B$66/SetUp!$B$56)))</f>
        <v>0</v>
      </c>
      <c r="O260" s="53">
        <f>K260*SetUp!$B$65</f>
        <v>3.8290927678478001E-11</v>
      </c>
      <c r="P260" s="53">
        <f>MIN(SetUp!$B$54*L260^SetUp!$B$51,L260)</f>
        <v>4.3757819448641301E-3</v>
      </c>
      <c r="Q260" s="53">
        <f t="shared" si="94"/>
        <v>4.110238173895801E-9</v>
      </c>
      <c r="R260" s="53">
        <f>IF((H260+N260-O260)&gt;SetUp!$B$56,T259+H260+N260-O260-SetUp!$B$56,T259)</f>
        <v>0</v>
      </c>
      <c r="S260" s="53">
        <f>R260*SetUp!$B$65</f>
        <v>0</v>
      </c>
      <c r="T260" s="53">
        <f>IF((R260-S260)&lt;SetUp!$B$53,R260-S260,SetUp!$B$53)</f>
        <v>0</v>
      </c>
      <c r="U260" s="53">
        <f t="shared" si="95"/>
        <v>0.48878718645943603</v>
      </c>
      <c r="V260" s="53">
        <f>(L260-P260)/1000*SetUp!$B$13*1000000/SetUp!$B$48</f>
        <v>9.3476351442706829E-2</v>
      </c>
      <c r="W260" s="53">
        <f t="shared" ref="W260:W323" si="106">Q260+U260+T260-H260-U259-T259-B260+E260+J260+L260</f>
        <v>-5.2909066017292616E-17</v>
      </c>
      <c r="X260" s="53">
        <f>MAX((SetUp!$B$56*(1-($H260/SetUp!$B$56)^2)*TANH(($B260-$D260)/SetUp!$B$56))/(1+$H260/SetUp!$B$56*TANH(($B260-$D260)/SetUp!$B$56)),0)</f>
        <v>0</v>
      </c>
      <c r="AK260" s="61">
        <v>229</v>
      </c>
      <c r="AL260" s="62">
        <f t="shared" si="86"/>
        <v>7.8890000000000002</v>
      </c>
      <c r="AM260" s="62">
        <f t="shared" si="87"/>
        <v>0.20432193199784926</v>
      </c>
      <c r="AN260" s="63">
        <f t="shared" si="88"/>
        <v>-0.97410040157208155</v>
      </c>
      <c r="AP260" s="60">
        <v>31305</v>
      </c>
      <c r="AQ260" s="51">
        <v>9</v>
      </c>
      <c r="AR260" s="51">
        <v>259</v>
      </c>
      <c r="AS260" s="62">
        <f t="shared" si="96"/>
        <v>0</v>
      </c>
      <c r="AT260" s="62">
        <f t="shared" si="97"/>
        <v>9.3476351442706829E-2</v>
      </c>
      <c r="AU260" s="51" t="str">
        <f>IF(OR($AP260&lt;SetUp!$B$97,$AP260&gt;SetUp!$B$98),"Não","Sim")</f>
        <v>Sim</v>
      </c>
      <c r="AV260" s="64">
        <f t="shared" si="98"/>
        <v>0</v>
      </c>
      <c r="AW260" s="64">
        <f t="shared" si="99"/>
        <v>0.30573902505683964</v>
      </c>
      <c r="AX260" s="64">
        <f t="shared" si="100"/>
        <v>0</v>
      </c>
      <c r="AY260" s="64">
        <f t="shared" si="101"/>
        <v>-1.0292982472770602</v>
      </c>
      <c r="AZ260" s="64">
        <f t="shared" si="102"/>
        <v>9.3476351442706829E-2</v>
      </c>
      <c r="BA260" s="64">
        <f t="shared" si="103"/>
        <v>0.30573902505683964</v>
      </c>
      <c r="BB260" s="64">
        <f t="shared" si="104"/>
        <v>-1.0292982472770602</v>
      </c>
    </row>
    <row r="261" spans="1:54" x14ac:dyDescent="0.3">
      <c r="A261" s="60">
        <v>31306</v>
      </c>
      <c r="B261" s="53">
        <v>0</v>
      </c>
      <c r="C261" s="53">
        <v>0</v>
      </c>
      <c r="D261" s="53">
        <v>5.7240000000000002</v>
      </c>
      <c r="E261" s="53">
        <f t="shared" si="89"/>
        <v>0</v>
      </c>
      <c r="F261" s="53">
        <f t="shared" si="90"/>
        <v>5.7240000000000002</v>
      </c>
      <c r="G261" s="53">
        <f t="shared" si="91"/>
        <v>0</v>
      </c>
      <c r="H261" s="53">
        <f>IF(Q260&gt;SetUp!$B$56,SetUp!$B$56,Q260)</f>
        <v>4.110238173895801E-9</v>
      </c>
      <c r="I261" s="53">
        <f t="shared" si="105"/>
        <v>0.48878718648510494</v>
      </c>
      <c r="J261" s="53">
        <f>MIN(F261,H261,(1-EXP(-SetUp!$B$52*H261/SetUp!$B$56))*F261)</f>
        <v>1.3292089708905054E-9</v>
      </c>
      <c r="K261" s="53">
        <f t="shared" si="92"/>
        <v>2.7810292030052957E-9</v>
      </c>
      <c r="L261" s="53">
        <f>IF(I261&lt;=0,0,MIN(SetUp!$B$50*I261^SetUp!$B$55,I261))</f>
        <v>6.5236575442587288E-3</v>
      </c>
      <c r="M261" s="53">
        <f t="shared" si="93"/>
        <v>0.48226352894084623</v>
      </c>
      <c r="N261" s="53">
        <f>IF(SetUp!$B$62=0,X261,(B261-E261)*(1-(H261/SetUp!$B$66/SetUp!$B$56)))</f>
        <v>0</v>
      </c>
      <c r="O261" s="53">
        <f>K261*SetUp!$B$65</f>
        <v>2.5668902272760018E-11</v>
      </c>
      <c r="P261" s="53">
        <f>MIN(SetUp!$B$54*L261^SetUp!$B$51,L261)</f>
        <v>4.2770637623345265E-3</v>
      </c>
      <c r="Q261" s="53">
        <f t="shared" si="94"/>
        <v>2.7553603007325358E-9</v>
      </c>
      <c r="R261" s="53">
        <f>IF((H261+N261-O261)&gt;SetUp!$B$56,T260+H261+N261-O261-SetUp!$B$56,T260)</f>
        <v>0</v>
      </c>
      <c r="S261" s="53">
        <f>R261*SetUp!$B$65</f>
        <v>0</v>
      </c>
      <c r="T261" s="53">
        <f>IF((R261-S261)&lt;SetUp!$B$53,R261-S261,SetUp!$B$53)</f>
        <v>0</v>
      </c>
      <c r="U261" s="53">
        <f t="shared" si="95"/>
        <v>0.48226352894084623</v>
      </c>
      <c r="V261" s="53">
        <f>(L261-P261)/1000*SetUp!$B$13*1000000/SetUp!$B$48</f>
        <v>9.1425810681143957E-2</v>
      </c>
      <c r="W261" s="53">
        <f t="shared" si="106"/>
        <v>2.5153490401663703E-17</v>
      </c>
      <c r="X261" s="53">
        <f>MAX((SetUp!$B$56*(1-($H261/SetUp!$B$56)^2)*TANH(($B261-$D261)/SetUp!$B$56))/(1+$H261/SetUp!$B$56*TANH(($B261-$D261)/SetUp!$B$56)),0)</f>
        <v>0</v>
      </c>
      <c r="AK261" s="61">
        <v>230</v>
      </c>
      <c r="AL261" s="62">
        <f t="shared" si="86"/>
        <v>7.8890000000000002</v>
      </c>
      <c r="AM261" s="62">
        <f t="shared" si="87"/>
        <v>0.19817035830261556</v>
      </c>
      <c r="AN261" s="63">
        <f t="shared" si="88"/>
        <v>-0.97488016753674545</v>
      </c>
      <c r="AP261" s="60">
        <v>31306</v>
      </c>
      <c r="AQ261" s="51">
        <v>9</v>
      </c>
      <c r="AR261" s="51">
        <v>260</v>
      </c>
      <c r="AS261" s="62">
        <f t="shared" si="96"/>
        <v>0</v>
      </c>
      <c r="AT261" s="62">
        <f t="shared" si="97"/>
        <v>9.1425810681143957E-2</v>
      </c>
      <c r="AU261" s="51" t="str">
        <f>IF(OR($AP261&lt;SetUp!$B$97,$AP261&gt;SetUp!$B$98),"Não","Sim")</f>
        <v>Sim</v>
      </c>
      <c r="AV261" s="64">
        <f t="shared" si="98"/>
        <v>0</v>
      </c>
      <c r="AW261" s="64">
        <f t="shared" si="99"/>
        <v>0.30236701321596565</v>
      </c>
      <c r="AX261" s="64">
        <f t="shared" si="100"/>
        <v>0</v>
      </c>
      <c r="AY261" s="64">
        <f t="shared" si="101"/>
        <v>-1.0389311800433885</v>
      </c>
      <c r="AZ261" s="64">
        <f t="shared" si="102"/>
        <v>9.1425810681143957E-2</v>
      </c>
      <c r="BA261" s="64">
        <f t="shared" si="103"/>
        <v>0.30236701321596565</v>
      </c>
      <c r="BB261" s="64">
        <f t="shared" si="104"/>
        <v>-1.0389311800433885</v>
      </c>
    </row>
    <row r="262" spans="1:54" x14ac:dyDescent="0.3">
      <c r="A262" s="60">
        <v>31307</v>
      </c>
      <c r="B262" s="53">
        <v>0</v>
      </c>
      <c r="C262" s="53">
        <v>0</v>
      </c>
      <c r="D262" s="53">
        <v>5.7240000000000002</v>
      </c>
      <c r="E262" s="53">
        <f t="shared" si="89"/>
        <v>0</v>
      </c>
      <c r="F262" s="53">
        <f t="shared" si="90"/>
        <v>5.7240000000000002</v>
      </c>
      <c r="G262" s="53">
        <f t="shared" si="91"/>
        <v>0</v>
      </c>
      <c r="H262" s="53">
        <f>IF(Q261&gt;SetUp!$B$56,SetUp!$B$56,Q261)</f>
        <v>2.7553603007325358E-9</v>
      </c>
      <c r="I262" s="53">
        <f t="shared" si="105"/>
        <v>0.48226352895805374</v>
      </c>
      <c r="J262" s="53">
        <f>MIN(F262,H262,(1-EXP(-SetUp!$B$52*H262/SetUp!$B$56))*F262)</f>
        <v>8.9105526557275994E-10</v>
      </c>
      <c r="K262" s="53">
        <f t="shared" si="92"/>
        <v>1.8643050351597758E-9</v>
      </c>
      <c r="L262" s="53">
        <f>IF(I262&lt;=0,0,MIN(SetUp!$B$50*I262^SetUp!$B$55,I262))</f>
        <v>6.3791894569532985E-3</v>
      </c>
      <c r="M262" s="53">
        <f t="shared" si="93"/>
        <v>0.47588433950110043</v>
      </c>
      <c r="N262" s="53">
        <f>IF(SetUp!$B$62=0,X262,(B262-E262)*(1-(H262/SetUp!$B$66/SetUp!$B$56)))</f>
        <v>0</v>
      </c>
      <c r="O262" s="53">
        <f>K262*SetUp!$B$65</f>
        <v>1.7207537303965373E-11</v>
      </c>
      <c r="P262" s="53">
        <f>MIN(SetUp!$B$54*L262^SetUp!$B$51,L262)</f>
        <v>4.1814369934706523E-3</v>
      </c>
      <c r="Q262" s="53">
        <f t="shared" si="94"/>
        <v>1.8470974978558103E-9</v>
      </c>
      <c r="R262" s="53">
        <f>IF((H262+N262-O262)&gt;SetUp!$B$56,T261+H262+N262-O262-SetUp!$B$56,T261)</f>
        <v>0</v>
      </c>
      <c r="S262" s="53">
        <f>R262*SetUp!$B$65</f>
        <v>0</v>
      </c>
      <c r="T262" s="53">
        <f>IF((R262-S262)&lt;SetUp!$B$53,R262-S262,SetUp!$B$53)</f>
        <v>0</v>
      </c>
      <c r="U262" s="53">
        <f t="shared" si="95"/>
        <v>0.47588433950110043</v>
      </c>
      <c r="V262" s="53">
        <f>(L262-P262)/1000*SetUp!$B$13*1000000/SetUp!$B$48</f>
        <v>8.9438198515035927E-2</v>
      </c>
      <c r="W262" s="53">
        <f t="shared" si="106"/>
        <v>-3.7296554733501353E-17</v>
      </c>
      <c r="X262" s="53">
        <f>MAX((SetUp!$B$56*(1-($H262/SetUp!$B$56)^2)*TANH(($B262-$D262)/SetUp!$B$56))/(1+$H262/SetUp!$B$56*TANH(($B262-$D262)/SetUp!$B$56)),0)</f>
        <v>0</v>
      </c>
      <c r="AK262" s="61">
        <v>231</v>
      </c>
      <c r="AL262" s="62">
        <f t="shared" si="86"/>
        <v>7.7370000000000001</v>
      </c>
      <c r="AM262" s="62">
        <f t="shared" si="87"/>
        <v>0.19227720212281088</v>
      </c>
      <c r="AN262" s="63">
        <f t="shared" si="88"/>
        <v>-0.9751483518000762</v>
      </c>
      <c r="AP262" s="60">
        <v>31307</v>
      </c>
      <c r="AQ262" s="51">
        <v>9</v>
      </c>
      <c r="AR262" s="51">
        <v>261</v>
      </c>
      <c r="AS262" s="62">
        <f t="shared" si="96"/>
        <v>0</v>
      </c>
      <c r="AT262" s="62">
        <f t="shared" si="97"/>
        <v>8.9438198515035927E-2</v>
      </c>
      <c r="AU262" s="51" t="str">
        <f>IF(OR($AP262&lt;SetUp!$B$97,$AP262&gt;SetUp!$B$98),"Não","Sim")</f>
        <v>Sim</v>
      </c>
      <c r="AV262" s="64">
        <f t="shared" si="98"/>
        <v>0</v>
      </c>
      <c r="AW262" s="64">
        <f t="shared" si="99"/>
        <v>0.29906219840534165</v>
      </c>
      <c r="AX262" s="64">
        <f t="shared" si="100"/>
        <v>0</v>
      </c>
      <c r="AY262" s="64">
        <f t="shared" si="101"/>
        <v>-1.048476957029862</v>
      </c>
      <c r="AZ262" s="64">
        <f t="shared" si="102"/>
        <v>8.9438198515035927E-2</v>
      </c>
      <c r="BA262" s="64">
        <f t="shared" si="103"/>
        <v>0.29906219840534165</v>
      </c>
      <c r="BB262" s="64">
        <f t="shared" si="104"/>
        <v>-1.048476957029862</v>
      </c>
    </row>
    <row r="263" spans="1:54" x14ac:dyDescent="0.3">
      <c r="A263" s="60">
        <v>31308</v>
      </c>
      <c r="B263" s="53">
        <v>0.23899999999999999</v>
      </c>
      <c r="C263" s="53">
        <v>0</v>
      </c>
      <c r="D263" s="53">
        <v>5.7240000000000002</v>
      </c>
      <c r="E263" s="53">
        <f t="shared" si="89"/>
        <v>0.23899999999999999</v>
      </c>
      <c r="F263" s="53">
        <f t="shared" si="90"/>
        <v>5.4850000000000003</v>
      </c>
      <c r="G263" s="53">
        <f t="shared" si="91"/>
        <v>0</v>
      </c>
      <c r="H263" s="53">
        <f>IF(Q262&gt;SetUp!$B$56,SetUp!$B$56,Q262)</f>
        <v>1.8470974978558103E-9</v>
      </c>
      <c r="I263" s="53">
        <f t="shared" si="105"/>
        <v>0.47588433951286596</v>
      </c>
      <c r="J263" s="53">
        <f>MIN(F263,H263,(1-EXP(-SetUp!$B$52*H263/SetUp!$B$56))*F263)</f>
        <v>5.7239126827202114E-10</v>
      </c>
      <c r="K263" s="53">
        <f t="shared" si="92"/>
        <v>1.2747062295837892E-9</v>
      </c>
      <c r="L263" s="53">
        <f>IF(I263&lt;=0,0,MIN(SetUp!$B$50*I263^SetUp!$B$55,I263))</f>
        <v>6.2391748436194756E-3</v>
      </c>
      <c r="M263" s="53">
        <f t="shared" si="93"/>
        <v>0.4696451646692465</v>
      </c>
      <c r="N263" s="53">
        <f>IF(SetUp!$B$62=0,X263,(B263-E263)*(1-(H263/SetUp!$B$66/SetUp!$B$56)))</f>
        <v>0</v>
      </c>
      <c r="O263" s="53">
        <f>K263*SetUp!$B$65</f>
        <v>1.1765539749926306E-11</v>
      </c>
      <c r="P263" s="53">
        <f>MIN(SetUp!$B$54*L263^SetUp!$B$51,L263)</f>
        <v>4.0887781592407963E-3</v>
      </c>
      <c r="Q263" s="53">
        <f t="shared" si="94"/>
        <v>1.2629406898338628E-9</v>
      </c>
      <c r="R263" s="53">
        <f>IF((H263+N263-O263)&gt;SetUp!$B$56,T262+H263+N263-O263-SetUp!$B$56,T262)</f>
        <v>0</v>
      </c>
      <c r="S263" s="53">
        <f>R263*SetUp!$B$65</f>
        <v>0</v>
      </c>
      <c r="T263" s="53">
        <f>IF((R263-S263)&lt;SetUp!$B$53,R263-S263,SetUp!$B$53)</f>
        <v>0</v>
      </c>
      <c r="U263" s="53">
        <f t="shared" si="95"/>
        <v>0.4696451646692465</v>
      </c>
      <c r="V263" s="53">
        <f>(L263-P263)/1000*SetUp!$B$13*1000000/SetUp!$B$48</f>
        <v>8.7511040819749725E-2</v>
      </c>
      <c r="W263" s="53">
        <f t="shared" si="106"/>
        <v>3.2092384305570931E-17</v>
      </c>
      <c r="X263" s="53">
        <f>MAX((SetUp!$B$56*(1-($H263/SetUp!$B$56)^2)*TANH(($B263-$D263)/SetUp!$B$56))/(1+$H263/SetUp!$B$56*TANH(($B263-$D263)/SetUp!$B$56)),0)</f>
        <v>0</v>
      </c>
      <c r="AK263" s="61">
        <v>232</v>
      </c>
      <c r="AL263" s="62">
        <f t="shared" si="86"/>
        <v>7.8890000000000002</v>
      </c>
      <c r="AM263" s="62">
        <f t="shared" si="87"/>
        <v>0.18662863064654742</v>
      </c>
      <c r="AN263" s="63">
        <f t="shared" si="88"/>
        <v>-0.97634318283096122</v>
      </c>
      <c r="AP263" s="60">
        <v>31308</v>
      </c>
      <c r="AQ263" s="51">
        <v>9</v>
      </c>
      <c r="AR263" s="51">
        <v>262</v>
      </c>
      <c r="AS263" s="62">
        <f t="shared" si="96"/>
        <v>0</v>
      </c>
      <c r="AT263" s="62">
        <f t="shared" si="97"/>
        <v>8.7511040819749725E-2</v>
      </c>
      <c r="AU263" s="51" t="str">
        <f>IF(OR($AP263&lt;SetUp!$B$97,$AP263&gt;SetUp!$B$98),"Não","Sim")</f>
        <v>Sim</v>
      </c>
      <c r="AV263" s="64">
        <f t="shared" si="98"/>
        <v>0</v>
      </c>
      <c r="AW263" s="64">
        <f t="shared" si="99"/>
        <v>0.2958226509578834</v>
      </c>
      <c r="AX263" s="64">
        <f t="shared" si="100"/>
        <v>0</v>
      </c>
      <c r="AY263" s="64">
        <f t="shared" si="101"/>
        <v>-1.0579371508108062</v>
      </c>
      <c r="AZ263" s="64">
        <f t="shared" si="102"/>
        <v>8.7511040819749725E-2</v>
      </c>
      <c r="BA263" s="64">
        <f t="shared" si="103"/>
        <v>0.2958226509578834</v>
      </c>
      <c r="BB263" s="64">
        <f t="shared" si="104"/>
        <v>-1.0579371508108062</v>
      </c>
    </row>
    <row r="264" spans="1:54" x14ac:dyDescent="0.3">
      <c r="A264" s="60">
        <v>31309</v>
      </c>
      <c r="B264" s="53">
        <v>1.2E-2</v>
      </c>
      <c r="C264" s="53">
        <v>0</v>
      </c>
      <c r="D264" s="53">
        <v>5.7240000000000002</v>
      </c>
      <c r="E264" s="53">
        <f t="shared" si="89"/>
        <v>1.2E-2</v>
      </c>
      <c r="F264" s="53">
        <f t="shared" si="90"/>
        <v>5.7120000000000006</v>
      </c>
      <c r="G264" s="53">
        <f t="shared" si="91"/>
        <v>0</v>
      </c>
      <c r="H264" s="53">
        <f>IF(Q263&gt;SetUp!$B$56,SetUp!$B$56,Q263)</f>
        <v>1.2629406898338628E-9</v>
      </c>
      <c r="I264" s="53">
        <f t="shared" si="105"/>
        <v>0.46964516467714162</v>
      </c>
      <c r="J264" s="53">
        <f>MIN(F264,H264,(1-EXP(-SetUp!$B$52*H264/SetUp!$B$56))*F264)</f>
        <v>4.0756599695157551E-10</v>
      </c>
      <c r="K264" s="53">
        <f t="shared" si="92"/>
        <v>8.5537469288228729E-10</v>
      </c>
      <c r="L264" s="53">
        <f>IF(I264&lt;=0,0,MIN(SetUp!$B$50*I264^SetUp!$B$55,I264))</f>
        <v>6.1034383168799763E-3</v>
      </c>
      <c r="M264" s="53">
        <f t="shared" si="93"/>
        <v>0.46354172636026164</v>
      </c>
      <c r="N264" s="53">
        <f>IF(SetUp!$B$62=0,X264,(B264-E264)*(1-(H264/SetUp!$B$66/SetUp!$B$56)))</f>
        <v>0</v>
      </c>
      <c r="O264" s="53">
        <f>K264*SetUp!$B$65</f>
        <v>7.8951092546818316E-12</v>
      </c>
      <c r="P264" s="53">
        <f>MIN(SetUp!$B$54*L264^SetUp!$B$51,L264)</f>
        <v>3.9989697616616294E-3</v>
      </c>
      <c r="Q264" s="53">
        <f t="shared" si="94"/>
        <v>8.4747958362760548E-10</v>
      </c>
      <c r="R264" s="53">
        <f>IF((H264+N264-O264)&gt;SetUp!$B$56,T263+H264+N264-O264-SetUp!$B$56,T263)</f>
        <v>0</v>
      </c>
      <c r="S264" s="53">
        <f>R264*SetUp!$B$65</f>
        <v>0</v>
      </c>
      <c r="T264" s="53">
        <f>IF((R264-S264)&lt;SetUp!$B$53,R264-S264,SetUp!$B$53)</f>
        <v>0</v>
      </c>
      <c r="U264" s="53">
        <f t="shared" si="95"/>
        <v>0.46354172636026164</v>
      </c>
      <c r="V264" s="53">
        <f>(L264-P264)/1000*SetUp!$B$13*1000000/SetUp!$B$48</f>
        <v>8.5641981768960748E-2</v>
      </c>
      <c r="W264" s="53">
        <f t="shared" si="106"/>
        <v>8.6736173798840355E-18</v>
      </c>
      <c r="X264" s="53">
        <f>MAX((SetUp!$B$56*(1-($H264/SetUp!$B$56)^2)*TANH(($B264-$D264)/SetUp!$B$56))/(1+$H264/SetUp!$B$56*TANH(($B264-$D264)/SetUp!$B$56)),0)</f>
        <v>0</v>
      </c>
      <c r="AK264" s="61">
        <v>233</v>
      </c>
      <c r="AL264" s="62">
        <f t="shared" si="86"/>
        <v>7.8890000000000002</v>
      </c>
      <c r="AM264" s="62">
        <f t="shared" si="87"/>
        <v>0.18121169827029338</v>
      </c>
      <c r="AN264" s="63">
        <f t="shared" si="88"/>
        <v>-0.97702982655972959</v>
      </c>
      <c r="AP264" s="60">
        <v>31309</v>
      </c>
      <c r="AQ264" s="51">
        <v>9</v>
      </c>
      <c r="AR264" s="51">
        <v>263</v>
      </c>
      <c r="AS264" s="62">
        <f t="shared" si="96"/>
        <v>0</v>
      </c>
      <c r="AT264" s="62">
        <f t="shared" si="97"/>
        <v>8.5641981768960748E-2</v>
      </c>
      <c r="AU264" s="51" t="str">
        <f>IF(OR($AP264&lt;SetUp!$B$97,$AP264&gt;SetUp!$B$98),"Não","Sim")</f>
        <v>Sim</v>
      </c>
      <c r="AV264" s="64">
        <f t="shared" si="98"/>
        <v>0</v>
      </c>
      <c r="AW264" s="64">
        <f t="shared" si="99"/>
        <v>0.29264651333812391</v>
      </c>
      <c r="AX264" s="64">
        <f t="shared" si="100"/>
        <v>0</v>
      </c>
      <c r="AY264" s="64">
        <f t="shared" si="101"/>
        <v>-1.0673132916185386</v>
      </c>
      <c r="AZ264" s="64">
        <f t="shared" si="102"/>
        <v>8.5641981768960748E-2</v>
      </c>
      <c r="BA264" s="64">
        <f t="shared" si="103"/>
        <v>0.29264651333812391</v>
      </c>
      <c r="BB264" s="64">
        <f t="shared" si="104"/>
        <v>-1.0673132916185386</v>
      </c>
    </row>
    <row r="265" spans="1:54" x14ac:dyDescent="0.3">
      <c r="A265" s="60">
        <v>31310</v>
      </c>
      <c r="B265" s="53">
        <v>0</v>
      </c>
      <c r="C265" s="53">
        <v>0</v>
      </c>
      <c r="D265" s="53">
        <v>5.7240000000000002</v>
      </c>
      <c r="E265" s="53">
        <f t="shared" si="89"/>
        <v>0</v>
      </c>
      <c r="F265" s="53">
        <f t="shared" si="90"/>
        <v>5.7240000000000002</v>
      </c>
      <c r="G265" s="53">
        <f t="shared" si="91"/>
        <v>0</v>
      </c>
      <c r="H265" s="53">
        <f>IF(Q264&gt;SetUp!$B$56,SetUp!$B$56,Q264)</f>
        <v>8.4747958362760548E-10</v>
      </c>
      <c r="I265" s="53">
        <f t="shared" si="105"/>
        <v>0.46354172636555424</v>
      </c>
      <c r="J265" s="53">
        <f>MIN(F265,H265,(1-EXP(-SetUp!$B$52*H265/SetUp!$B$56))*F265)</f>
        <v>2.7406658142936637E-10</v>
      </c>
      <c r="K265" s="53">
        <f t="shared" si="92"/>
        <v>5.7341300219823911E-10</v>
      </c>
      <c r="L265" s="53">
        <f>IF(I265&lt;=0,0,MIN(SetUp!$B$50*I265^SetUp!$B$55,I265))</f>
        <v>5.9718128743164265E-3</v>
      </c>
      <c r="M265" s="53">
        <f t="shared" si="93"/>
        <v>0.45756991349123782</v>
      </c>
      <c r="N265" s="53">
        <f>IF(SetUp!$B$62=0,X265,(B265-E265)*(1-(H265/SetUp!$B$66/SetUp!$B$56)))</f>
        <v>0</v>
      </c>
      <c r="O265" s="53">
        <f>K265*SetUp!$B$65</f>
        <v>5.2926025729793449E-12</v>
      </c>
      <c r="P265" s="53">
        <f>MIN(SetUp!$B$54*L265^SetUp!$B$51,L265)</f>
        <v>3.9118999440868694E-3</v>
      </c>
      <c r="Q265" s="53">
        <f t="shared" si="94"/>
        <v>5.681203996252598E-10</v>
      </c>
      <c r="R265" s="53">
        <f>IF((H265+N265-O265)&gt;SetUp!$B$56,T264+H265+N265-O265-SetUp!$B$56,T264)</f>
        <v>0</v>
      </c>
      <c r="S265" s="53">
        <f>R265*SetUp!$B$65</f>
        <v>0</v>
      </c>
      <c r="T265" s="53">
        <f>IF((R265-S265)&lt;SetUp!$B$53,R265-S265,SetUp!$B$53)</f>
        <v>0</v>
      </c>
      <c r="U265" s="53">
        <f t="shared" si="95"/>
        <v>0.45756991349123782</v>
      </c>
      <c r="V265" s="53">
        <f>(L265-P265)/1000*SetUp!$B$13*1000000/SetUp!$B$48</f>
        <v>8.382877718886253E-2</v>
      </c>
      <c r="W265" s="53">
        <f t="shared" si="106"/>
        <v>-1.3010426069826053E-17</v>
      </c>
      <c r="X265" s="53">
        <f>MAX((SetUp!$B$56*(1-($H265/SetUp!$B$56)^2)*TANH(($B265-$D265)/SetUp!$B$56))/(1+$H265/SetUp!$B$56*TANH(($B265-$D265)/SetUp!$B$56)),0)</f>
        <v>0</v>
      </c>
      <c r="AK265" s="61">
        <v>234</v>
      </c>
      <c r="AL265" s="62">
        <f t="shared" si="86"/>
        <v>7.7370000000000001</v>
      </c>
      <c r="AM265" s="62">
        <f t="shared" si="87"/>
        <v>0.17601428187096615</v>
      </c>
      <c r="AN265" s="63">
        <f t="shared" si="88"/>
        <v>-0.9772503190033649</v>
      </c>
      <c r="AP265" s="60">
        <v>31310</v>
      </c>
      <c r="AQ265" s="51">
        <v>9</v>
      </c>
      <c r="AR265" s="51">
        <v>264</v>
      </c>
      <c r="AS265" s="62">
        <f t="shared" si="96"/>
        <v>0</v>
      </c>
      <c r="AT265" s="62">
        <f t="shared" si="97"/>
        <v>8.382877718886253E-2</v>
      </c>
      <c r="AU265" s="51" t="str">
        <f>IF(OR($AP265&lt;SetUp!$B$97,$AP265&gt;SetUp!$B$98),"Não","Sim")</f>
        <v>Sim</v>
      </c>
      <c r="AV265" s="64">
        <f t="shared" si="98"/>
        <v>0</v>
      </c>
      <c r="AW265" s="64">
        <f t="shared" si="99"/>
        <v>0.28953199683085551</v>
      </c>
      <c r="AX265" s="64">
        <f t="shared" si="100"/>
        <v>0</v>
      </c>
      <c r="AY265" s="64">
        <f t="shared" si="101"/>
        <v>-1.076606868852648</v>
      </c>
      <c r="AZ265" s="64">
        <f t="shared" si="102"/>
        <v>8.382877718886253E-2</v>
      </c>
      <c r="BA265" s="64">
        <f t="shared" si="103"/>
        <v>0.28953199683085551</v>
      </c>
      <c r="BB265" s="64">
        <f t="shared" si="104"/>
        <v>-1.076606868852648</v>
      </c>
    </row>
    <row r="266" spans="1:54" x14ac:dyDescent="0.3">
      <c r="A266" s="60">
        <v>31311</v>
      </c>
      <c r="B266" s="53">
        <v>0</v>
      </c>
      <c r="C266" s="53">
        <v>0</v>
      </c>
      <c r="D266" s="53">
        <v>5.7240000000000002</v>
      </c>
      <c r="E266" s="53">
        <f t="shared" si="89"/>
        <v>0</v>
      </c>
      <c r="F266" s="53">
        <f t="shared" si="90"/>
        <v>5.7240000000000002</v>
      </c>
      <c r="G266" s="53">
        <f t="shared" si="91"/>
        <v>0</v>
      </c>
      <c r="H266" s="53">
        <f>IF(Q265&gt;SetUp!$B$56,SetUp!$B$56,Q265)</f>
        <v>5.681203996252598E-10</v>
      </c>
      <c r="I266" s="53">
        <f t="shared" si="105"/>
        <v>0.45756991349478582</v>
      </c>
      <c r="J266" s="53">
        <f>MIN(F266,H266,(1-EXP(-SetUp!$B$52*H266/SetUp!$B$56))*F266)</f>
        <v>1.8372445165226736E-10</v>
      </c>
      <c r="K266" s="53">
        <f t="shared" si="92"/>
        <v>3.8439594797299245E-10</v>
      </c>
      <c r="L266" s="53">
        <f>IF(I266&lt;=0,0,MIN(SetUp!$B$50*I266^SetUp!$B$55,I266))</f>
        <v>5.8441394280366174E-3</v>
      </c>
      <c r="M266" s="53">
        <f t="shared" si="93"/>
        <v>0.45172577406674919</v>
      </c>
      <c r="N266" s="53">
        <f>IF(SetUp!$B$62=0,X266,(B266-E266)*(1-(H266/SetUp!$B$66/SetUp!$B$56)))</f>
        <v>0</v>
      </c>
      <c r="O266" s="53">
        <f>K266*SetUp!$B$65</f>
        <v>3.5479749769980745E-12</v>
      </c>
      <c r="P266" s="53">
        <f>MIN(SetUp!$B$54*L266^SetUp!$B$51,L266)</f>
        <v>3.8274621735700193E-3</v>
      </c>
      <c r="Q266" s="53">
        <f t="shared" si="94"/>
        <v>3.808479729959944E-10</v>
      </c>
      <c r="R266" s="53">
        <f>IF((H266+N266-O266)&gt;SetUp!$B$56,T265+H266+N266-O266-SetUp!$B$56,T265)</f>
        <v>0</v>
      </c>
      <c r="S266" s="53">
        <f>R266*SetUp!$B$65</f>
        <v>0</v>
      </c>
      <c r="T266" s="53">
        <f>IF((R266-S266)&lt;SetUp!$B$53,R266-S266,SetUp!$B$53)</f>
        <v>0</v>
      </c>
      <c r="U266" s="53">
        <f t="shared" si="95"/>
        <v>0.45172577406674919</v>
      </c>
      <c r="V266" s="53">
        <f>(L266-P266)/1000*SetUp!$B$13*1000000/SetUp!$B$48</f>
        <v>8.2069288340108584E-2</v>
      </c>
      <c r="W266" s="53">
        <f t="shared" si="106"/>
        <v>1.214306433183765E-17</v>
      </c>
      <c r="X266" s="53">
        <f>MAX((SetUp!$B$56*(1-($H266/SetUp!$B$56)^2)*TANH(($B266-$D266)/SetUp!$B$56))/(1+$H266/SetUp!$B$56*TANH(($B266-$D266)/SetUp!$B$56)),0)</f>
        <v>0</v>
      </c>
      <c r="AK266" s="61">
        <v>235</v>
      </c>
      <c r="AL266" s="62">
        <f t="shared" si="86"/>
        <v>7.7370000000000001</v>
      </c>
      <c r="AM266" s="62">
        <f t="shared" si="87"/>
        <v>0.17102502292121693</v>
      </c>
      <c r="AN266" s="63">
        <f t="shared" si="88"/>
        <v>-0.97789517604740639</v>
      </c>
      <c r="AP266" s="60">
        <v>31311</v>
      </c>
      <c r="AQ266" s="51">
        <v>9</v>
      </c>
      <c r="AR266" s="51">
        <v>265</v>
      </c>
      <c r="AS266" s="62">
        <f t="shared" si="96"/>
        <v>0</v>
      </c>
      <c r="AT266" s="62">
        <f t="shared" si="97"/>
        <v>8.2069288340108584E-2</v>
      </c>
      <c r="AU266" s="51" t="str">
        <f>IF(OR($AP266&lt;SetUp!$B$97,$AP266&gt;SetUp!$B$98),"Não","Sim")</f>
        <v>Sim</v>
      </c>
      <c r="AV266" s="64">
        <f t="shared" si="98"/>
        <v>0</v>
      </c>
      <c r="AW266" s="64">
        <f t="shared" si="99"/>
        <v>0.28647737840902654</v>
      </c>
      <c r="AX266" s="64">
        <f t="shared" si="100"/>
        <v>0</v>
      </c>
      <c r="AY266" s="64">
        <f t="shared" si="101"/>
        <v>-1.085819332524163</v>
      </c>
      <c r="AZ266" s="64">
        <f t="shared" si="102"/>
        <v>8.2069288340108584E-2</v>
      </c>
      <c r="BA266" s="64">
        <f t="shared" si="103"/>
        <v>0.28647737840902654</v>
      </c>
      <c r="BB266" s="64">
        <f t="shared" si="104"/>
        <v>-1.085819332524163</v>
      </c>
    </row>
    <row r="267" spans="1:54" x14ac:dyDescent="0.3">
      <c r="A267" s="60">
        <v>31312</v>
      </c>
      <c r="B267" s="53">
        <v>0.20599999999999999</v>
      </c>
      <c r="C267" s="53">
        <v>0</v>
      </c>
      <c r="D267" s="53">
        <v>5.7240000000000002</v>
      </c>
      <c r="E267" s="53">
        <f t="shared" si="89"/>
        <v>0.20599999999999999</v>
      </c>
      <c r="F267" s="53">
        <f t="shared" si="90"/>
        <v>5.5179999999999998</v>
      </c>
      <c r="G267" s="53">
        <f t="shared" si="91"/>
        <v>0</v>
      </c>
      <c r="H267" s="53">
        <f>IF(Q266&gt;SetUp!$B$56,SetUp!$B$56,Q266)</f>
        <v>3.808479729959944E-10</v>
      </c>
      <c r="I267" s="53">
        <f t="shared" si="105"/>
        <v>0.45172577406916853</v>
      </c>
      <c r="J267" s="53">
        <f>MIN(F267,H267,(1-EXP(-SetUp!$B$52*H267/SetUp!$B$56))*F267)</f>
        <v>1.1872963812109559E-10</v>
      </c>
      <c r="K267" s="53">
        <f t="shared" si="92"/>
        <v>2.621183348748988E-10</v>
      </c>
      <c r="L267" s="53">
        <f>IF(I267&lt;=0,0,MIN(SetUp!$B$50*I267^SetUp!$B$55,I267))</f>
        <v>5.7202663644823192E-3</v>
      </c>
      <c r="M267" s="53">
        <f t="shared" si="93"/>
        <v>0.44600550770468622</v>
      </c>
      <c r="N267" s="53">
        <f>IF(SetUp!$B$62=0,X267,(B267-E267)*(1-(H267/SetUp!$B$66/SetUp!$B$56)))</f>
        <v>0</v>
      </c>
      <c r="O267" s="53">
        <f>K267*SetUp!$B$65</f>
        <v>2.4193524881117724E-12</v>
      </c>
      <c r="P267" s="53">
        <f>MIN(SetUp!$B$54*L267^SetUp!$B$51,L267)</f>
        <v>3.7455549437084229E-3</v>
      </c>
      <c r="Q267" s="53">
        <f t="shared" si="94"/>
        <v>2.5969898238678706E-10</v>
      </c>
      <c r="R267" s="53">
        <f>IF((H267+N267-O267)&gt;SetUp!$B$56,T266+H267+N267-O267-SetUp!$B$56,T266)</f>
        <v>0</v>
      </c>
      <c r="S267" s="53">
        <f>R267*SetUp!$B$65</f>
        <v>0</v>
      </c>
      <c r="T267" s="53">
        <f>IF((R267-S267)&lt;SetUp!$B$53,R267-S267,SetUp!$B$53)</f>
        <v>0</v>
      </c>
      <c r="U267" s="53">
        <f t="shared" si="95"/>
        <v>0.44600550770468622</v>
      </c>
      <c r="V267" s="53">
        <f>(L267-P267)/1000*SetUp!$B$13*1000000/SetUp!$B$48</f>
        <v>8.0361476096909371E-2</v>
      </c>
      <c r="W267" s="53">
        <f t="shared" si="106"/>
        <v>1.3010426069826053E-17</v>
      </c>
      <c r="X267" s="53">
        <f>MAX((SetUp!$B$56*(1-($H267/SetUp!$B$56)^2)*TANH(($B267-$D267)/SetUp!$B$56))/(1+$H267/SetUp!$B$56*TANH(($B267-$D267)/SetUp!$B$56)),0)</f>
        <v>0</v>
      </c>
      <c r="AK267" s="61">
        <v>236</v>
      </c>
      <c r="AL267" s="62">
        <f t="shared" si="86"/>
        <v>7.5869999999999997</v>
      </c>
      <c r="AM267" s="62">
        <f t="shared" si="87"/>
        <v>0.16623327206254754</v>
      </c>
      <c r="AN267" s="63">
        <f t="shared" si="88"/>
        <v>-0.9780897229389024</v>
      </c>
      <c r="AP267" s="60">
        <v>31312</v>
      </c>
      <c r="AQ267" s="51">
        <v>9</v>
      </c>
      <c r="AR267" s="51">
        <v>266</v>
      </c>
      <c r="AS267" s="62">
        <f t="shared" si="96"/>
        <v>0</v>
      </c>
      <c r="AT267" s="62">
        <f t="shared" si="97"/>
        <v>8.0361476096909371E-2</v>
      </c>
      <c r="AU267" s="51" t="str">
        <f>IF(OR($AP267&lt;SetUp!$B$97,$AP267&gt;SetUp!$B$98),"Não","Sim")</f>
        <v>Sim</v>
      </c>
      <c r="AV267" s="64">
        <f t="shared" si="98"/>
        <v>0</v>
      </c>
      <c r="AW267" s="64">
        <f t="shared" si="99"/>
        <v>0.28348099777041386</v>
      </c>
      <c r="AX267" s="64">
        <f t="shared" si="100"/>
        <v>0</v>
      </c>
      <c r="AY267" s="64">
        <f t="shared" si="101"/>
        <v>-1.0949520946358979</v>
      </c>
      <c r="AZ267" s="64">
        <f t="shared" si="102"/>
        <v>8.0361476096909371E-2</v>
      </c>
      <c r="BA267" s="64">
        <f t="shared" si="103"/>
        <v>0.28348099777041386</v>
      </c>
      <c r="BB267" s="64">
        <f t="shared" si="104"/>
        <v>-1.0949520946358979</v>
      </c>
    </row>
    <row r="268" spans="1:54" x14ac:dyDescent="0.3">
      <c r="A268" s="60">
        <v>31313</v>
      </c>
      <c r="B268" s="53">
        <v>1.496</v>
      </c>
      <c r="C268" s="53">
        <v>0</v>
      </c>
      <c r="D268" s="53">
        <v>5.7240000000000002</v>
      </c>
      <c r="E268" s="53">
        <f t="shared" si="89"/>
        <v>1.496</v>
      </c>
      <c r="F268" s="53">
        <f t="shared" si="90"/>
        <v>4.2279999999999998</v>
      </c>
      <c r="G268" s="53">
        <f t="shared" si="91"/>
        <v>0</v>
      </c>
      <c r="H268" s="53">
        <f>IF(Q267&gt;SetUp!$B$56,SetUp!$B$56,Q267)</f>
        <v>2.5969898238678706E-10</v>
      </c>
      <c r="I268" s="53">
        <f t="shared" si="105"/>
        <v>0.44600550770651065</v>
      </c>
      <c r="J268" s="53">
        <f>MIN(F268,H268,(1-EXP(-SetUp!$B$52*H268/SetUp!$B$56))*F268)</f>
        <v>6.203432967311073E-11</v>
      </c>
      <c r="K268" s="53">
        <f t="shared" si="92"/>
        <v>1.9766465271367633E-10</v>
      </c>
      <c r="L268" s="53">
        <f>IF(I268&lt;=0,0,MIN(SetUp!$B$50*I268^SetUp!$B$55,I268))</f>
        <v>5.6000491322850251E-3</v>
      </c>
      <c r="M268" s="53">
        <f t="shared" si="93"/>
        <v>0.44040545857422564</v>
      </c>
      <c r="N268" s="53">
        <f>IF(SetUp!$B$62=0,X268,(B268-E268)*(1-(H268/SetUp!$B$66/SetUp!$B$56)))</f>
        <v>0</v>
      </c>
      <c r="O268" s="53">
        <f>K268*SetUp!$B$65</f>
        <v>1.824444938515356E-12</v>
      </c>
      <c r="P268" s="53">
        <f>MIN(SetUp!$B$54*L268^SetUp!$B$51,L268)</f>
        <v>3.6660814964796715E-3</v>
      </c>
      <c r="Q268" s="53">
        <f t="shared" si="94"/>
        <v>1.9584020777516097E-10</v>
      </c>
      <c r="R268" s="53">
        <f>IF((H268+N268-O268)&gt;SetUp!$B$56,T267+H268+N268-O268-SetUp!$B$56,T267)</f>
        <v>0</v>
      </c>
      <c r="S268" s="53">
        <f>R268*SetUp!$B$65</f>
        <v>0</v>
      </c>
      <c r="T268" s="53">
        <f>IF((R268-S268)&lt;SetUp!$B$53,R268-S268,SetUp!$B$53)</f>
        <v>0</v>
      </c>
      <c r="U268" s="53">
        <f t="shared" si="95"/>
        <v>0.44040545857422564</v>
      </c>
      <c r="V268" s="53">
        <f>(L268-P268)/1000*SetUp!$B$13*1000000/SetUp!$B$48</f>
        <v>7.8703395494649026E-2</v>
      </c>
      <c r="W268" s="53">
        <f t="shared" si="106"/>
        <v>2.0816681711721685E-17</v>
      </c>
      <c r="X268" s="53">
        <f>MAX((SetUp!$B$56*(1-($H268/SetUp!$B$56)^2)*TANH(($B268-$D268)/SetUp!$B$56))/(1+$H268/SetUp!$B$56*TANH(($B268-$D268)/SetUp!$B$56)),0)</f>
        <v>0</v>
      </c>
      <c r="AK268" s="61">
        <v>237</v>
      </c>
      <c r="AL268" s="62">
        <f t="shared" si="86"/>
        <v>7.2889999999999997</v>
      </c>
      <c r="AM268" s="62">
        <f t="shared" si="87"/>
        <v>0.16162904283926233</v>
      </c>
      <c r="AN268" s="63">
        <f t="shared" si="88"/>
        <v>-0.97782562178086674</v>
      </c>
      <c r="AP268" s="60">
        <v>31313</v>
      </c>
      <c r="AQ268" s="51">
        <v>9</v>
      </c>
      <c r="AR268" s="51">
        <v>267</v>
      </c>
      <c r="AS268" s="62">
        <f t="shared" si="96"/>
        <v>0</v>
      </c>
      <c r="AT268" s="62">
        <f t="shared" si="97"/>
        <v>7.8703395494649026E-2</v>
      </c>
      <c r="AU268" s="51" t="str">
        <f>IF(OR($AP268&lt;SetUp!$B$97,$AP268&gt;SetUp!$B$98),"Não","Sim")</f>
        <v>Sim</v>
      </c>
      <c r="AV268" s="64">
        <f t="shared" si="98"/>
        <v>0</v>
      </c>
      <c r="AW268" s="64">
        <f t="shared" si="99"/>
        <v>0.28054125453246448</v>
      </c>
      <c r="AX268" s="64">
        <f t="shared" si="100"/>
        <v>0</v>
      </c>
      <c r="AY268" s="64">
        <f t="shared" si="101"/>
        <v>-1.1040065305027054</v>
      </c>
      <c r="AZ268" s="64">
        <f t="shared" si="102"/>
        <v>7.8703395494649026E-2</v>
      </c>
      <c r="BA268" s="64">
        <f t="shared" si="103"/>
        <v>0.28054125453246448</v>
      </c>
      <c r="BB268" s="64">
        <f t="shared" si="104"/>
        <v>-1.1040065305027054</v>
      </c>
    </row>
    <row r="269" spans="1:54" x14ac:dyDescent="0.3">
      <c r="A269" s="60">
        <v>31314</v>
      </c>
      <c r="B269" s="53">
        <v>0.151</v>
      </c>
      <c r="C269" s="53">
        <v>0</v>
      </c>
      <c r="D269" s="53">
        <v>5.7240000000000002</v>
      </c>
      <c r="E269" s="53">
        <f t="shared" si="89"/>
        <v>0.151</v>
      </c>
      <c r="F269" s="53">
        <f t="shared" si="90"/>
        <v>5.5730000000000004</v>
      </c>
      <c r="G269" s="53">
        <f t="shared" si="91"/>
        <v>0</v>
      </c>
      <c r="H269" s="53">
        <f>IF(Q268&gt;SetUp!$B$56,SetUp!$B$56,Q268)</f>
        <v>1.9584020777516097E-10</v>
      </c>
      <c r="I269" s="53">
        <f t="shared" si="105"/>
        <v>0.44040545857546409</v>
      </c>
      <c r="J269" s="53">
        <f>MIN(F269,H269,(1-EXP(-SetUp!$B$52*H269/SetUp!$B$56))*F269)</f>
        <v>6.1661743155916335E-11</v>
      </c>
      <c r="K269" s="53">
        <f t="shared" si="92"/>
        <v>1.3417846461924464E-10</v>
      </c>
      <c r="L269" s="53">
        <f>IF(I269&lt;=0,0,MIN(SetUp!$B$50*I269^SetUp!$B$55,I269))</f>
        <v>5.4833498561466087E-3</v>
      </c>
      <c r="M269" s="53">
        <f t="shared" si="93"/>
        <v>0.43492210871931747</v>
      </c>
      <c r="N269" s="53">
        <f>IF(SetUp!$B$62=0,X269,(B269-E269)*(1-(H269/SetUp!$B$66/SetUp!$B$56)))</f>
        <v>0</v>
      </c>
      <c r="O269" s="53">
        <f>K269*SetUp!$B$65</f>
        <v>1.2384673601048193E-12</v>
      </c>
      <c r="P269" s="53">
        <f>MIN(SetUp!$B$54*L269^SetUp!$B$51,L269)</f>
        <v>3.5889495616970666E-3</v>
      </c>
      <c r="Q269" s="53">
        <f t="shared" si="94"/>
        <v>1.3293999725913981E-10</v>
      </c>
      <c r="R269" s="53">
        <f>IF((H269+N269-O269)&gt;SetUp!$B$56,T268+H269+N269-O269-SetUp!$B$56,T268)</f>
        <v>0</v>
      </c>
      <c r="S269" s="53">
        <f>R269*SetUp!$B$65</f>
        <v>0</v>
      </c>
      <c r="T269" s="53">
        <f>IF((R269-S269)&lt;SetUp!$B$53,R269-S269,SetUp!$B$53)</f>
        <v>0</v>
      </c>
      <c r="U269" s="53">
        <f t="shared" si="95"/>
        <v>0.43492210871931747</v>
      </c>
      <c r="V269" s="53">
        <f>(L269-P269)/1000*SetUp!$B$13*1000000/SetUp!$B$48</f>
        <v>7.709319061958067E-2</v>
      </c>
      <c r="W269" s="53">
        <f t="shared" si="106"/>
        <v>-5.8980598183211441E-17</v>
      </c>
      <c r="X269" s="53">
        <f>MAX((SetUp!$B$56*(1-($H269/SetUp!$B$56)^2)*TANH(($B269-$D269)/SetUp!$B$56))/(1+$H269/SetUp!$B$56*TANH(($B269-$D269)/SetUp!$B$56)),0)</f>
        <v>0</v>
      </c>
      <c r="AK269" s="61">
        <v>238</v>
      </c>
      <c r="AL269" s="62">
        <f t="shared" si="86"/>
        <v>7.1420000000000003</v>
      </c>
      <c r="AM269" s="62">
        <f t="shared" si="87"/>
        <v>0.15720294982241681</v>
      </c>
      <c r="AN269" s="63">
        <f t="shared" si="88"/>
        <v>-0.97798894569834538</v>
      </c>
      <c r="AP269" s="60">
        <v>31314</v>
      </c>
      <c r="AQ269" s="51">
        <v>9</v>
      </c>
      <c r="AR269" s="51">
        <v>268</v>
      </c>
      <c r="AS269" s="62">
        <f t="shared" si="96"/>
        <v>0</v>
      </c>
      <c r="AT269" s="62">
        <f t="shared" si="97"/>
        <v>7.709319061958067E-2</v>
      </c>
      <c r="AU269" s="51" t="str">
        <f>IF(OR($AP269&lt;SetUp!$B$97,$AP269&gt;SetUp!$B$98),"Não","Sim")</f>
        <v>Sim</v>
      </c>
      <c r="AV269" s="64">
        <f t="shared" si="98"/>
        <v>0</v>
      </c>
      <c r="AW269" s="64">
        <f t="shared" si="99"/>
        <v>0.27765660557526933</v>
      </c>
      <c r="AX269" s="64">
        <f t="shared" si="100"/>
        <v>0</v>
      </c>
      <c r="AY269" s="64">
        <f t="shared" si="101"/>
        <v>-1.1129839800157169</v>
      </c>
      <c r="AZ269" s="64">
        <f t="shared" si="102"/>
        <v>7.709319061958067E-2</v>
      </c>
      <c r="BA269" s="64">
        <f t="shared" si="103"/>
        <v>0.27765660557526933</v>
      </c>
      <c r="BB269" s="64">
        <f t="shared" si="104"/>
        <v>-1.1129839800157169</v>
      </c>
    </row>
    <row r="270" spans="1:54" x14ac:dyDescent="0.3">
      <c r="A270" s="60">
        <v>31315</v>
      </c>
      <c r="B270" s="53">
        <v>0.11600000000000001</v>
      </c>
      <c r="C270" s="53">
        <v>0</v>
      </c>
      <c r="D270" s="53">
        <v>5.7240000000000002</v>
      </c>
      <c r="E270" s="53">
        <f t="shared" si="89"/>
        <v>0.11600000000000001</v>
      </c>
      <c r="F270" s="53">
        <f t="shared" si="90"/>
        <v>5.6080000000000005</v>
      </c>
      <c r="G270" s="53">
        <f t="shared" si="91"/>
        <v>0</v>
      </c>
      <c r="H270" s="53">
        <f>IF(Q269&gt;SetUp!$B$56,SetUp!$B$56,Q269)</f>
        <v>1.3293999725913981E-10</v>
      </c>
      <c r="I270" s="53">
        <f t="shared" si="105"/>
        <v>0.43492210872015574</v>
      </c>
      <c r="J270" s="53">
        <f>MIN(F270,H270,(1-EXP(-SetUp!$B$52*H270/SetUp!$B$56))*F270)</f>
        <v>4.2120396948064356E-11</v>
      </c>
      <c r="K270" s="53">
        <f t="shared" si="92"/>
        <v>9.0819600311075465E-11</v>
      </c>
      <c r="L270" s="53">
        <f>IF(I270&lt;=0,0,MIN(SetUp!$B$50*I270^SetUp!$B$55,I270))</f>
        <v>5.3700369749308668E-3</v>
      </c>
      <c r="M270" s="53">
        <f t="shared" si="93"/>
        <v>0.42955207174522486</v>
      </c>
      <c r="N270" s="53">
        <f>IF(SetUp!$B$62=0,X270,(B270-E270)*(1-(H270/SetUp!$B$66/SetUp!$B$56)))</f>
        <v>0</v>
      </c>
      <c r="O270" s="53">
        <f>K270*SetUp!$B$65</f>
        <v>8.3826499999240832E-13</v>
      </c>
      <c r="P270" s="53">
        <f>MIN(SetUp!$B$54*L270^SetUp!$B$51,L270)</f>
        <v>3.5140711128520252E-3</v>
      </c>
      <c r="Q270" s="53">
        <f t="shared" si="94"/>
        <v>8.9981335311083058E-11</v>
      </c>
      <c r="R270" s="53">
        <f>IF((H270+N270-O270)&gt;SetUp!$B$56,T269+H270+N270-O270-SetUp!$B$56,T269)</f>
        <v>0</v>
      </c>
      <c r="S270" s="53">
        <f>R270*SetUp!$B$65</f>
        <v>0</v>
      </c>
      <c r="T270" s="53">
        <f>IF((R270-S270)&lt;SetUp!$B$53,R270-S270,SetUp!$B$53)</f>
        <v>0</v>
      </c>
      <c r="U270" s="53">
        <f t="shared" si="95"/>
        <v>0.42955207174522486</v>
      </c>
      <c r="V270" s="53">
        <f>(L270-P270)/1000*SetUp!$B$13*1000000/SetUp!$B$48</f>
        <v>7.5529089816919665E-2</v>
      </c>
      <c r="W270" s="53">
        <f t="shared" si="106"/>
        <v>1.9949319973733282E-17</v>
      </c>
      <c r="X270" s="53">
        <f>MAX((SetUp!$B$56*(1-($H270/SetUp!$B$56)^2)*TANH(($B270-$D270)/SetUp!$B$56))/(1+$H270/SetUp!$B$56*TANH(($B270-$D270)/SetUp!$B$56)),0)</f>
        <v>0</v>
      </c>
      <c r="AK270" s="61">
        <v>239</v>
      </c>
      <c r="AL270" s="62">
        <f t="shared" si="86"/>
        <v>7.1420000000000003</v>
      </c>
      <c r="AM270" s="62">
        <f t="shared" si="87"/>
        <v>0.15294618183591577</v>
      </c>
      <c r="AN270" s="63">
        <f t="shared" si="88"/>
        <v>-0.97858496473874035</v>
      </c>
      <c r="AP270" s="60">
        <v>31315</v>
      </c>
      <c r="AQ270" s="51">
        <v>9</v>
      </c>
      <c r="AR270" s="51">
        <v>269</v>
      </c>
      <c r="AS270" s="62">
        <f t="shared" si="96"/>
        <v>0</v>
      </c>
      <c r="AT270" s="62">
        <f t="shared" si="97"/>
        <v>7.5529089816919665E-2</v>
      </c>
      <c r="AU270" s="51" t="str">
        <f>IF(OR($AP270&lt;SetUp!$B$97,$AP270&gt;SetUp!$B$98),"Não","Sim")</f>
        <v>Sim</v>
      </c>
      <c r="AV270" s="64">
        <f t="shared" si="98"/>
        <v>0</v>
      </c>
      <c r="AW270" s="64">
        <f t="shared" si="99"/>
        <v>0.27482556252452151</v>
      </c>
      <c r="AX270" s="64">
        <f t="shared" si="100"/>
        <v>0</v>
      </c>
      <c r="AY270" s="64">
        <f t="shared" si="101"/>
        <v>-1.1218857488507084</v>
      </c>
      <c r="AZ270" s="64">
        <f t="shared" si="102"/>
        <v>7.5529089816919665E-2</v>
      </c>
      <c r="BA270" s="64">
        <f t="shared" si="103"/>
        <v>0.27482556252452151</v>
      </c>
      <c r="BB270" s="64">
        <f t="shared" si="104"/>
        <v>-1.1218857488507084</v>
      </c>
    </row>
    <row r="271" spans="1:54" x14ac:dyDescent="0.3">
      <c r="A271" s="60">
        <v>31316</v>
      </c>
      <c r="B271" s="53">
        <v>2.1000000000000001E-2</v>
      </c>
      <c r="C271" s="53">
        <v>0</v>
      </c>
      <c r="D271" s="53">
        <v>5.7240000000000002</v>
      </c>
      <c r="E271" s="53">
        <f t="shared" si="89"/>
        <v>2.1000000000000001E-2</v>
      </c>
      <c r="F271" s="53">
        <f t="shared" si="90"/>
        <v>5.7030000000000003</v>
      </c>
      <c r="G271" s="53">
        <f t="shared" si="91"/>
        <v>0</v>
      </c>
      <c r="H271" s="53">
        <f>IF(Q270&gt;SetUp!$B$56,SetUp!$B$56,Q270)</f>
        <v>8.9981335311083058E-11</v>
      </c>
      <c r="I271" s="53">
        <f t="shared" si="105"/>
        <v>0.4295520717457878</v>
      </c>
      <c r="J271" s="53">
        <f>MIN(F271,H271,(1-EXP(-SetUp!$B$52*H271/SetUp!$B$56))*F271)</f>
        <v>2.8992405143313252E-11</v>
      </c>
      <c r="K271" s="53">
        <f t="shared" si="92"/>
        <v>6.0988930167769809E-11</v>
      </c>
      <c r="L271" s="53">
        <f>IF(I271&lt;=0,0,MIN(SetUp!$B$50*I271^SetUp!$B$55,I271))</f>
        <v>5.2599849022167229E-3</v>
      </c>
      <c r="M271" s="53">
        <f t="shared" si="93"/>
        <v>0.42429208684357106</v>
      </c>
      <c r="N271" s="53">
        <f>IF(SetUp!$B$62=0,X271,(B271-E271)*(1-(H271/SetUp!$B$66/SetUp!$B$56)))</f>
        <v>0</v>
      </c>
      <c r="O271" s="53">
        <f>K271*SetUp!$B$65</f>
        <v>5.6292788529689077E-13</v>
      </c>
      <c r="P271" s="53">
        <f>MIN(SetUp!$B$54*L271^SetUp!$B$51,L271)</f>
        <v>3.4413621381570439E-3</v>
      </c>
      <c r="Q271" s="53">
        <f t="shared" si="94"/>
        <v>6.0426002282472923E-11</v>
      </c>
      <c r="R271" s="53">
        <f>IF((H271+N271-O271)&gt;SetUp!$B$56,T270+H271+N271-O271-SetUp!$B$56,T270)</f>
        <v>0</v>
      </c>
      <c r="S271" s="53">
        <f>R271*SetUp!$B$65</f>
        <v>0</v>
      </c>
      <c r="T271" s="53">
        <f>IF((R271-S271)&lt;SetUp!$B$53,R271-S271,SetUp!$B$53)</f>
        <v>0</v>
      </c>
      <c r="U271" s="53">
        <f t="shared" si="95"/>
        <v>0.42429208684357106</v>
      </c>
      <c r="V271" s="53">
        <f>(L271-P271)/1000*SetUp!$B$13*1000000/SetUp!$B$48</f>
        <v>7.4009401194429489E-2</v>
      </c>
      <c r="W271" s="53">
        <f t="shared" si="106"/>
        <v>-3.2959746043559335E-17</v>
      </c>
      <c r="X271" s="53">
        <f>MAX((SetUp!$B$56*(1-($H271/SetUp!$B$56)^2)*TANH(($B271-$D271)/SetUp!$B$56))/(1+$H271/SetUp!$B$56*TANH(($B271-$D271)/SetUp!$B$56)),0)</f>
        <v>0</v>
      </c>
      <c r="AK271" s="61">
        <v>240</v>
      </c>
      <c r="AL271" s="62">
        <f t="shared" si="86"/>
        <v>7.1420000000000003</v>
      </c>
      <c r="AM271" s="62">
        <f t="shared" si="87"/>
        <v>0.14885045555450244</v>
      </c>
      <c r="AN271" s="63">
        <f t="shared" si="88"/>
        <v>-0.97915843523459789</v>
      </c>
      <c r="AP271" s="60">
        <v>31316</v>
      </c>
      <c r="AQ271" s="51">
        <v>9</v>
      </c>
      <c r="AR271" s="51">
        <v>270</v>
      </c>
      <c r="AS271" s="62">
        <f t="shared" si="96"/>
        <v>0</v>
      </c>
      <c r="AT271" s="62">
        <f t="shared" si="97"/>
        <v>7.4009401194429489E-2</v>
      </c>
      <c r="AU271" s="51" t="str">
        <f>IF(OR($AP271&lt;SetUp!$B$97,$AP271&gt;SetUp!$B$98),"Não","Sim")</f>
        <v>Sim</v>
      </c>
      <c r="AV271" s="64">
        <f t="shared" si="98"/>
        <v>0</v>
      </c>
      <c r="AW271" s="64">
        <f t="shared" si="99"/>
        <v>0.2720466893649498</v>
      </c>
      <c r="AX271" s="64">
        <f t="shared" si="100"/>
        <v>0</v>
      </c>
      <c r="AY271" s="64">
        <f t="shared" si="101"/>
        <v>-1.1307131096266649</v>
      </c>
      <c r="AZ271" s="64">
        <f t="shared" si="102"/>
        <v>7.4009401194429489E-2</v>
      </c>
      <c r="BA271" s="64">
        <f t="shared" si="103"/>
        <v>0.2720466893649498</v>
      </c>
      <c r="BB271" s="64">
        <f t="shared" si="104"/>
        <v>-1.1307131096266649</v>
      </c>
    </row>
    <row r="272" spans="1:54" x14ac:dyDescent="0.3">
      <c r="A272" s="60">
        <v>31317</v>
      </c>
      <c r="B272" s="53">
        <v>0</v>
      </c>
      <c r="C272" s="53">
        <v>0</v>
      </c>
      <c r="D272" s="53">
        <v>5.7240000000000002</v>
      </c>
      <c r="E272" s="53">
        <f t="shared" si="89"/>
        <v>0</v>
      </c>
      <c r="F272" s="53">
        <f t="shared" si="90"/>
        <v>5.7240000000000002</v>
      </c>
      <c r="G272" s="53">
        <f t="shared" si="91"/>
        <v>0</v>
      </c>
      <c r="H272" s="53">
        <f>IF(Q271&gt;SetUp!$B$56,SetUp!$B$56,Q271)</f>
        <v>6.0426002282472923E-11</v>
      </c>
      <c r="I272" s="53">
        <f t="shared" si="105"/>
        <v>0.42429208684394842</v>
      </c>
      <c r="J272" s="53">
        <f>MIN(F272,H272,(1-EXP(-SetUp!$B$52*H272/SetUp!$B$56))*F272)</f>
        <v>1.9541368523334768E-11</v>
      </c>
      <c r="K272" s="53">
        <f t="shared" si="92"/>
        <v>4.0884633759138155E-11</v>
      </c>
      <c r="L272" s="53">
        <f>IF(I272&lt;=0,0,MIN(SetUp!$B$50*I272^SetUp!$B$55,I272))</f>
        <v>5.1530737077674169E-3</v>
      </c>
      <c r="M272" s="53">
        <f t="shared" si="93"/>
        <v>0.41913901313618102</v>
      </c>
      <c r="N272" s="53">
        <f>IF(SetUp!$B$62=0,X272,(B272-E272)*(1-(H272/SetUp!$B$66/SetUp!$B$56)))</f>
        <v>0</v>
      </c>
      <c r="O272" s="53">
        <f>K272*SetUp!$B$65</f>
        <v>3.7736520971689484E-13</v>
      </c>
      <c r="P272" s="53">
        <f>MIN(SetUp!$B$54*L272^SetUp!$B$51,L272)</f>
        <v>3.37074242574001E-3</v>
      </c>
      <c r="Q272" s="53">
        <f t="shared" si="94"/>
        <v>4.0507268549421257E-11</v>
      </c>
      <c r="R272" s="53">
        <f>IF((H272+N272-O272)&gt;SetUp!$B$56,T271+H272+N272-O272-SetUp!$B$56,T271)</f>
        <v>0</v>
      </c>
      <c r="S272" s="53">
        <f>R272*SetUp!$B$65</f>
        <v>0</v>
      </c>
      <c r="T272" s="53">
        <f>IF((R272-S272)&lt;SetUp!$B$53,R272-S272,SetUp!$B$53)</f>
        <v>0</v>
      </c>
      <c r="U272" s="53">
        <f t="shared" si="95"/>
        <v>0.41913901313618102</v>
      </c>
      <c r="V272" s="53">
        <f>(L272-P272)/1000*SetUp!$B$13*1000000/SetUp!$B$48</f>
        <v>7.2532508401296769E-2</v>
      </c>
      <c r="W272" s="53">
        <f t="shared" si="106"/>
        <v>8.6736173798840355E-18</v>
      </c>
      <c r="X272" s="53">
        <f>MAX((SetUp!$B$56*(1-($H272/SetUp!$B$56)^2)*TANH(($B272-$D272)/SetUp!$B$56))/(1+$H272/SetUp!$B$56*TANH(($B272-$D272)/SetUp!$B$56)),0)</f>
        <v>0</v>
      </c>
      <c r="AK272" s="61">
        <v>241</v>
      </c>
      <c r="AL272" s="62">
        <f t="shared" si="86"/>
        <v>7.1420000000000003</v>
      </c>
      <c r="AM272" s="62">
        <f t="shared" si="87"/>
        <v>0.14490797910934333</v>
      </c>
      <c r="AN272" s="63">
        <f t="shared" si="88"/>
        <v>-0.9797104481784733</v>
      </c>
      <c r="AP272" s="60">
        <v>31317</v>
      </c>
      <c r="AQ272" s="51">
        <v>9</v>
      </c>
      <c r="AR272" s="51">
        <v>271</v>
      </c>
      <c r="AS272" s="62">
        <f t="shared" si="96"/>
        <v>0</v>
      </c>
      <c r="AT272" s="62">
        <f t="shared" si="97"/>
        <v>7.2532508401296769E-2</v>
      </c>
      <c r="AU272" s="51" t="str">
        <f>IF(OR($AP272&lt;SetUp!$B$97,$AP272&gt;SetUp!$B$98),"Não","Sim")</f>
        <v>Sim</v>
      </c>
      <c r="AV272" s="64">
        <f t="shared" si="98"/>
        <v>0</v>
      </c>
      <c r="AW272" s="64">
        <f t="shared" si="99"/>
        <v>0.26931860017699627</v>
      </c>
      <c r="AX272" s="64">
        <f t="shared" si="100"/>
        <v>0</v>
      </c>
      <c r="AY272" s="64">
        <f t="shared" si="101"/>
        <v>-1.1394673030152398</v>
      </c>
      <c r="AZ272" s="64">
        <f t="shared" si="102"/>
        <v>7.2532508401296769E-2</v>
      </c>
      <c r="BA272" s="64">
        <f t="shared" si="103"/>
        <v>0.26931860017699627</v>
      </c>
      <c r="BB272" s="64">
        <f t="shared" si="104"/>
        <v>-1.1394673030152398</v>
      </c>
    </row>
    <row r="273" spans="1:54" x14ac:dyDescent="0.3">
      <c r="A273" s="60">
        <v>31318</v>
      </c>
      <c r="B273" s="53">
        <v>0</v>
      </c>
      <c r="C273" s="53">
        <v>0</v>
      </c>
      <c r="D273" s="53">
        <v>5.7240000000000002</v>
      </c>
      <c r="E273" s="53">
        <f t="shared" si="89"/>
        <v>0</v>
      </c>
      <c r="F273" s="53">
        <f t="shared" si="90"/>
        <v>5.7240000000000002</v>
      </c>
      <c r="G273" s="53">
        <f t="shared" si="91"/>
        <v>0</v>
      </c>
      <c r="H273" s="53">
        <f>IF(Q272&gt;SetUp!$B$56,SetUp!$B$56,Q272)</f>
        <v>4.0507268549421257E-11</v>
      </c>
      <c r="I273" s="53">
        <f t="shared" si="105"/>
        <v>0.41913901313643398</v>
      </c>
      <c r="J273" s="53">
        <f>MIN(F273,H273,(1-EXP(-SetUp!$B$52*H273/SetUp!$B$56))*F273)</f>
        <v>1.3099389573056897E-11</v>
      </c>
      <c r="K273" s="53">
        <f t="shared" si="92"/>
        <v>2.740787897636436E-11</v>
      </c>
      <c r="L273" s="53">
        <f>IF(I273&lt;=0,0,MIN(SetUp!$B$50*I273^SetUp!$B$55,I273))</f>
        <v>5.0491888184599192E-3</v>
      </c>
      <c r="M273" s="53">
        <f t="shared" si="93"/>
        <v>0.41408982431797409</v>
      </c>
      <c r="N273" s="53">
        <f>IF(SetUp!$B$62=0,X273,(B273-E273)*(1-(H273/SetUp!$B$66/SetUp!$B$56)))</f>
        <v>0</v>
      </c>
      <c r="O273" s="53">
        <f>K273*SetUp!$B$65</f>
        <v>2.5297474984716692E-13</v>
      </c>
      <c r="P273" s="53">
        <f>MIN(SetUp!$B$54*L273^SetUp!$B$51,L273)</f>
        <v>3.302135362002277E-3</v>
      </c>
      <c r="Q273" s="53">
        <f t="shared" si="94"/>
        <v>2.7154904226517192E-11</v>
      </c>
      <c r="R273" s="53">
        <f>IF((H273+N273-O273)&gt;SetUp!$B$56,T272+H273+N273-O273-SetUp!$B$56,T272)</f>
        <v>0</v>
      </c>
      <c r="S273" s="53">
        <f>R273*SetUp!$B$65</f>
        <v>0</v>
      </c>
      <c r="T273" s="53">
        <f>IF((R273-S273)&lt;SetUp!$B$53,R273-S273,SetUp!$B$53)</f>
        <v>0</v>
      </c>
      <c r="U273" s="53">
        <f t="shared" si="95"/>
        <v>0.41408982431797409</v>
      </c>
      <c r="V273" s="53">
        <f>(L273-P273)/1000*SetUp!$B$13*1000000/SetUp!$B$48</f>
        <v>7.1096866663242428E-2</v>
      </c>
      <c r="W273" s="53">
        <f t="shared" si="106"/>
        <v>0</v>
      </c>
      <c r="X273" s="53">
        <f>MAX((SetUp!$B$56*(1-($H273/SetUp!$B$56)^2)*TANH(($B273-$D273)/SetUp!$B$56))/(1+$H273/SetUp!$B$56*TANH(($B273-$D273)/SetUp!$B$56)),0)</f>
        <v>0</v>
      </c>
      <c r="AK273" s="61">
        <v>242</v>
      </c>
      <c r="AL273" s="62">
        <f t="shared" si="86"/>
        <v>6.851</v>
      </c>
      <c r="AM273" s="62">
        <f t="shared" si="87"/>
        <v>0.14111141784496728</v>
      </c>
      <c r="AN273" s="63">
        <f t="shared" si="88"/>
        <v>-0.97940279990585799</v>
      </c>
      <c r="AP273" s="60">
        <v>31318</v>
      </c>
      <c r="AQ273" s="51">
        <v>9</v>
      </c>
      <c r="AR273" s="51">
        <v>272</v>
      </c>
      <c r="AS273" s="62">
        <f t="shared" si="96"/>
        <v>0</v>
      </c>
      <c r="AT273" s="62">
        <f t="shared" si="97"/>
        <v>7.1096866663242428E-2</v>
      </c>
      <c r="AU273" s="51" t="str">
        <f>IF(OR($AP273&lt;SetUp!$B$97,$AP273&gt;SetUp!$B$98),"Não","Sim")</f>
        <v>Sim</v>
      </c>
      <c r="AV273" s="64">
        <f t="shared" si="98"/>
        <v>0</v>
      </c>
      <c r="AW273" s="64">
        <f t="shared" si="99"/>
        <v>0.26663995698927501</v>
      </c>
      <c r="AX273" s="64">
        <f t="shared" si="100"/>
        <v>0</v>
      </c>
      <c r="AY273" s="64">
        <f t="shared" si="101"/>
        <v>-1.1481495388039789</v>
      </c>
      <c r="AZ273" s="64">
        <f t="shared" si="102"/>
        <v>7.1096866663242428E-2</v>
      </c>
      <c r="BA273" s="64">
        <f t="shared" si="103"/>
        <v>0.26663995698927501</v>
      </c>
      <c r="BB273" s="64">
        <f t="shared" si="104"/>
        <v>-1.1481495388039789</v>
      </c>
    </row>
    <row r="274" spans="1:54" x14ac:dyDescent="0.3">
      <c r="A274" s="60">
        <v>31319</v>
      </c>
      <c r="B274" s="53">
        <v>0</v>
      </c>
      <c r="C274" s="53">
        <v>0</v>
      </c>
      <c r="D274" s="53">
        <v>5.7240000000000002</v>
      </c>
      <c r="E274" s="53">
        <f t="shared" si="89"/>
        <v>0</v>
      </c>
      <c r="F274" s="53">
        <f t="shared" si="90"/>
        <v>5.7240000000000002</v>
      </c>
      <c r="G274" s="53">
        <f t="shared" si="91"/>
        <v>0</v>
      </c>
      <c r="H274" s="53">
        <f>IF(Q273&gt;SetUp!$B$56,SetUp!$B$56,Q273)</f>
        <v>2.7154904226517192E-11</v>
      </c>
      <c r="I274" s="53">
        <f t="shared" si="105"/>
        <v>0.41408982431814367</v>
      </c>
      <c r="J274" s="53">
        <f>MIN(F274,H274,(1-EXP(-SetUp!$B$52*H274/SetUp!$B$56))*F274)</f>
        <v>8.7818592398036805E-12</v>
      </c>
      <c r="K274" s="53">
        <f t="shared" si="92"/>
        <v>1.8373044986713512E-11</v>
      </c>
      <c r="L274" s="53">
        <f>IF(I274&lt;=0,0,MIN(SetUp!$B$50*I274^SetUp!$B$55,I274))</f>
        <v>4.948220737336936E-3</v>
      </c>
      <c r="M274" s="53">
        <f t="shared" si="93"/>
        <v>0.40914160358080676</v>
      </c>
      <c r="N274" s="53">
        <f>IF(SetUp!$B$62=0,X274,(B274-E274)*(1-(H274/SetUp!$B$66/SetUp!$B$56)))</f>
        <v>0</v>
      </c>
      <c r="O274" s="53">
        <f>K274*SetUp!$B$65</f>
        <v>1.6958322325681616E-13</v>
      </c>
      <c r="P274" s="53">
        <f>MIN(SetUp!$B$54*L274^SetUp!$B$51,L274)</f>
        <v>3.2354677422332667E-3</v>
      </c>
      <c r="Q274" s="53">
        <f t="shared" si="94"/>
        <v>1.8203461763456696E-11</v>
      </c>
      <c r="R274" s="53">
        <f>IF((H274+N274-O274)&gt;SetUp!$B$56,T273+H274+N274-O274-SetUp!$B$56,T273)</f>
        <v>0</v>
      </c>
      <c r="S274" s="53">
        <f>R274*SetUp!$B$65</f>
        <v>0</v>
      </c>
      <c r="T274" s="53">
        <f>IF((R274-S274)&lt;SetUp!$B$53,R274-S274,SetUp!$B$53)</f>
        <v>0</v>
      </c>
      <c r="U274" s="53">
        <f t="shared" si="95"/>
        <v>0.40914160358080676</v>
      </c>
      <c r="V274" s="53">
        <f>(L274-P274)/1000*SetUp!$B$13*1000000/SetUp!$B$48</f>
        <v>6.9700999056354337E-2</v>
      </c>
      <c r="W274" s="53">
        <f t="shared" si="106"/>
        <v>1.3877787807814457E-17</v>
      </c>
      <c r="X274" s="53">
        <f>MAX((SetUp!$B$56*(1-($H274/SetUp!$B$56)^2)*TANH(($B274-$D274)/SetUp!$B$56))/(1+$H274/SetUp!$B$56*TANH(($B274-$D274)/SetUp!$B$56)),0)</f>
        <v>0</v>
      </c>
      <c r="AK274" s="61">
        <v>243</v>
      </c>
      <c r="AL274" s="62">
        <f t="shared" si="86"/>
        <v>6.7080000000000002</v>
      </c>
      <c r="AM274" s="62">
        <f t="shared" si="87"/>
        <v>0.13745386301917245</v>
      </c>
      <c r="AN274" s="63">
        <f t="shared" si="88"/>
        <v>-0.97950896496434525</v>
      </c>
      <c r="AP274" s="60">
        <v>31319</v>
      </c>
      <c r="AQ274" s="51">
        <v>9</v>
      </c>
      <c r="AR274" s="51">
        <v>273</v>
      </c>
      <c r="AS274" s="62">
        <f t="shared" si="96"/>
        <v>0</v>
      </c>
      <c r="AT274" s="62">
        <f t="shared" si="97"/>
        <v>6.9700999056354337E-2</v>
      </c>
      <c r="AU274" s="51" t="str">
        <f>IF(OR($AP274&lt;SetUp!$B$97,$AP274&gt;SetUp!$B$98),"Não","Sim")</f>
        <v>Sim</v>
      </c>
      <c r="AV274" s="64">
        <f t="shared" si="98"/>
        <v>0</v>
      </c>
      <c r="AW274" s="64">
        <f t="shared" si="99"/>
        <v>0.2640094677399929</v>
      </c>
      <c r="AX274" s="64">
        <f t="shared" si="100"/>
        <v>0</v>
      </c>
      <c r="AY274" s="64">
        <f t="shared" si="101"/>
        <v>-1.1567609969155881</v>
      </c>
      <c r="AZ274" s="64">
        <f t="shared" si="102"/>
        <v>6.9700999056354337E-2</v>
      </c>
      <c r="BA274" s="64">
        <f t="shared" si="103"/>
        <v>0.2640094677399929</v>
      </c>
      <c r="BB274" s="64">
        <f t="shared" si="104"/>
        <v>-1.1567609969155881</v>
      </c>
    </row>
    <row r="275" spans="1:54" x14ac:dyDescent="0.3">
      <c r="A275" s="60">
        <v>31320</v>
      </c>
      <c r="B275" s="53">
        <v>0</v>
      </c>
      <c r="C275" s="53">
        <v>0</v>
      </c>
      <c r="D275" s="53">
        <v>5.7240000000000002</v>
      </c>
      <c r="E275" s="53">
        <f t="shared" si="89"/>
        <v>0</v>
      </c>
      <c r="F275" s="53">
        <f t="shared" si="90"/>
        <v>5.7240000000000002</v>
      </c>
      <c r="G275" s="53">
        <f t="shared" si="91"/>
        <v>0</v>
      </c>
      <c r="H275" s="53">
        <f>IF(Q274&gt;SetUp!$B$56,SetUp!$B$56,Q274)</f>
        <v>1.8203461763456696E-11</v>
      </c>
      <c r="I275" s="53">
        <f t="shared" si="105"/>
        <v>0.40914160358092044</v>
      </c>
      <c r="J275" s="53">
        <f>MIN(F275,H275,(1-EXP(-SetUp!$B$52*H275/SetUp!$B$56))*F275)</f>
        <v>5.8865592400536575E-12</v>
      </c>
      <c r="K275" s="53">
        <f t="shared" si="92"/>
        <v>1.2316902523403038E-11</v>
      </c>
      <c r="L275" s="53">
        <f>IF(I275&lt;=0,0,MIN(SetUp!$B$50*I275^SetUp!$B$55,I275))</f>
        <v>4.8500647795453929E-3</v>
      </c>
      <c r="M275" s="53">
        <f t="shared" si="93"/>
        <v>0.40429153880137503</v>
      </c>
      <c r="N275" s="53">
        <f>IF(SetUp!$B$62=0,X275,(B275-E275)*(1-(H275/SetUp!$B$66/SetUp!$B$56)))</f>
        <v>0</v>
      </c>
      <c r="O275" s="53">
        <f>K275*SetUp!$B$65</f>
        <v>1.13685022377574E-13</v>
      </c>
      <c r="P275" s="53">
        <f>MIN(SetUp!$B$54*L275^SetUp!$B$51,L275)</f>
        <v>3.1706695926433342E-3</v>
      </c>
      <c r="Q275" s="53">
        <f t="shared" si="94"/>
        <v>1.2203217501025463E-11</v>
      </c>
      <c r="R275" s="53">
        <f>IF((H275+N275-O275)&gt;SetUp!$B$56,T274+H275+N275-O275-SetUp!$B$56,T274)</f>
        <v>0</v>
      </c>
      <c r="S275" s="53">
        <f>R275*SetUp!$B$65</f>
        <v>0</v>
      </c>
      <c r="T275" s="53">
        <f>IF((R275-S275)&lt;SetUp!$B$53,R275-S275,SetUp!$B$53)</f>
        <v>0</v>
      </c>
      <c r="U275" s="53">
        <f t="shared" si="95"/>
        <v>0.40429153880137503</v>
      </c>
      <c r="V275" s="53">
        <f>(L275-P275)/1000*SetUp!$B$13*1000000/SetUp!$B$48</f>
        <v>6.8343493003450426E-2</v>
      </c>
      <c r="W275" s="53">
        <f t="shared" si="106"/>
        <v>2.3418766925686896E-17</v>
      </c>
      <c r="X275" s="53">
        <f>MAX((SetUp!$B$56*(1-($H275/SetUp!$B$56)^2)*TANH(($B275-$D275)/SetUp!$B$56))/(1+$H275/SetUp!$B$56*TANH(($B275-$D275)/SetUp!$B$56)),0)</f>
        <v>0</v>
      </c>
      <c r="AK275" s="61">
        <v>244</v>
      </c>
      <c r="AL275" s="62">
        <f t="shared" si="86"/>
        <v>6.2839999999999998</v>
      </c>
      <c r="AM275" s="62">
        <f t="shared" si="87"/>
        <v>0.13392880283063036</v>
      </c>
      <c r="AN275" s="63">
        <f t="shared" si="88"/>
        <v>-0.97868733245852479</v>
      </c>
      <c r="AP275" s="60">
        <v>31320</v>
      </c>
      <c r="AQ275" s="51">
        <v>9</v>
      </c>
      <c r="AR275" s="51">
        <v>274</v>
      </c>
      <c r="AS275" s="62">
        <f t="shared" si="96"/>
        <v>0</v>
      </c>
      <c r="AT275" s="62">
        <f t="shared" si="97"/>
        <v>6.8343493003450426E-2</v>
      </c>
      <c r="AU275" s="51" t="str">
        <f>IF(OR($AP275&lt;SetUp!$B$97,$AP275&gt;SetUp!$B$98),"Não","Sim")</f>
        <v>Sim</v>
      </c>
      <c r="AV275" s="64">
        <f t="shared" si="98"/>
        <v>0</v>
      </c>
      <c r="AW275" s="64">
        <f t="shared" si="99"/>
        <v>0.26142588434095509</v>
      </c>
      <c r="AX275" s="64">
        <f t="shared" si="100"/>
        <v>0</v>
      </c>
      <c r="AY275" s="64">
        <f t="shared" si="101"/>
        <v>-1.1653028283854159</v>
      </c>
      <c r="AZ275" s="64">
        <f t="shared" si="102"/>
        <v>6.8343493003450426E-2</v>
      </c>
      <c r="BA275" s="64">
        <f t="shared" si="103"/>
        <v>0.26142588434095509</v>
      </c>
      <c r="BB275" s="64">
        <f t="shared" si="104"/>
        <v>-1.1653028283854159</v>
      </c>
    </row>
    <row r="276" spans="1:54" x14ac:dyDescent="0.3">
      <c r="A276" s="60">
        <v>31321</v>
      </c>
      <c r="B276" s="53">
        <v>0</v>
      </c>
      <c r="C276" s="53"/>
      <c r="D276" s="53">
        <v>5.9740000000000002</v>
      </c>
      <c r="E276" s="53">
        <f t="shared" si="89"/>
        <v>0</v>
      </c>
      <c r="F276" s="53">
        <f t="shared" si="90"/>
        <v>5.9740000000000002</v>
      </c>
      <c r="G276" s="53">
        <f t="shared" si="91"/>
        <v>0</v>
      </c>
      <c r="H276" s="53">
        <f>IF(Q275&gt;SetUp!$B$56,SetUp!$B$56,Q275)</f>
        <v>1.2203217501025463E-11</v>
      </c>
      <c r="I276" s="53">
        <f t="shared" si="105"/>
        <v>0.40429153880144963</v>
      </c>
      <c r="J276" s="53">
        <f>MIN(F276,H276,(1-EXP(-SetUp!$B$52*H276/SetUp!$B$56))*F276)</f>
        <v>4.1187653287977356E-12</v>
      </c>
      <c r="K276" s="53">
        <f t="shared" si="92"/>
        <v>8.0844521722277284E-12</v>
      </c>
      <c r="L276" s="53">
        <f>IF(I276&lt;=0,0,MIN(SetUp!$B$50*I276^SetUp!$B$55,I276))</f>
        <v>4.754620824018934E-3</v>
      </c>
      <c r="M276" s="53">
        <f t="shared" si="93"/>
        <v>0.39953691797743068</v>
      </c>
      <c r="N276" s="53">
        <f>IF(SetUp!$B$62=0,X276,(B276-E276)*(1-(H276/SetUp!$B$66/SetUp!$B$56)))</f>
        <v>0</v>
      </c>
      <c r="O276" s="53">
        <f>K276*SetUp!$B$65</f>
        <v>7.4619501482926658E-14</v>
      </c>
      <c r="P276" s="53">
        <f>MIN(SetUp!$B$54*L276^SetUp!$B$51,L276)</f>
        <v>3.1076740030402789E-3</v>
      </c>
      <c r="Q276" s="53">
        <f t="shared" si="94"/>
        <v>8.0098326707448015E-12</v>
      </c>
      <c r="R276" s="53">
        <f>IF((H276+N276-O276)&gt;SetUp!$B$56,T275+H276+N276-O276-SetUp!$B$56,T275)</f>
        <v>0</v>
      </c>
      <c r="S276" s="53">
        <f>R276*SetUp!$B$65</f>
        <v>0</v>
      </c>
      <c r="T276" s="53">
        <f>IF((R276-S276)&lt;SetUp!$B$53,R276-S276,SetUp!$B$53)</f>
        <v>0</v>
      </c>
      <c r="U276" s="53">
        <f t="shared" si="95"/>
        <v>0.39953691797743068</v>
      </c>
      <c r="V276" s="53">
        <f>(L276-P276)/1000*SetUp!$B$13*1000000/SetUp!$B$48</f>
        <v>6.7022996978003124E-2</v>
      </c>
      <c r="W276" s="53">
        <f t="shared" si="106"/>
        <v>-6.852157730108388E-17</v>
      </c>
      <c r="X276" s="53">
        <f>MAX((SetUp!$B$56*(1-($H276/SetUp!$B$56)^2)*TANH(($B276-$D276)/SetUp!$B$56))/(1+$H276/SetUp!$B$56*TANH(($B276-$D276)/SetUp!$B$56)),0)</f>
        <v>0</v>
      </c>
      <c r="AK276" s="61">
        <v>245</v>
      </c>
      <c r="AL276" s="62">
        <f t="shared" si="86"/>
        <v>6.0069999999999997</v>
      </c>
      <c r="AM276" s="62">
        <f t="shared" si="87"/>
        <v>0.13053009557237491</v>
      </c>
      <c r="AN276" s="63">
        <f t="shared" si="88"/>
        <v>-0.9782703353466996</v>
      </c>
      <c r="AP276" s="60">
        <v>31382</v>
      </c>
      <c r="AQ276" s="51">
        <v>12</v>
      </c>
      <c r="AR276" s="51">
        <v>336</v>
      </c>
      <c r="AS276" s="62">
        <f t="shared" si="96"/>
        <v>0</v>
      </c>
      <c r="AT276" s="62">
        <f t="shared" si="97"/>
        <v>2.6354601161366623E-2</v>
      </c>
      <c r="AU276" s="51" t="str">
        <f>IF(OR($AP276&lt;SetUp!$B$97,$AP276&gt;SetUp!$B$98),"Não","Sim")</f>
        <v>Sim</v>
      </c>
      <c r="AV276" s="64">
        <f t="shared" si="98"/>
        <v>0</v>
      </c>
      <c r="AW276" s="64">
        <f t="shared" si="99"/>
        <v>0.16234100271147342</v>
      </c>
      <c r="AX276" s="64">
        <f t="shared" si="100"/>
        <v>0</v>
      </c>
      <c r="AY276" s="64">
        <f t="shared" si="101"/>
        <v>-1.5791435518158727</v>
      </c>
      <c r="AZ276" s="64">
        <f t="shared" si="102"/>
        <v>2.6354601161366623E-2</v>
      </c>
      <c r="BA276" s="64">
        <f t="shared" si="103"/>
        <v>0.16234100271147342</v>
      </c>
      <c r="BB276" s="64">
        <f t="shared" si="104"/>
        <v>-1.5791435518158727</v>
      </c>
    </row>
    <row r="277" spans="1:54" x14ac:dyDescent="0.3">
      <c r="A277" s="60">
        <v>31322</v>
      </c>
      <c r="B277" s="53">
        <v>0</v>
      </c>
      <c r="C277" s="53"/>
      <c r="D277" s="53">
        <v>5.9740000000000002</v>
      </c>
      <c r="E277" s="53">
        <f t="shared" si="89"/>
        <v>0</v>
      </c>
      <c r="F277" s="53">
        <f t="shared" si="90"/>
        <v>5.9740000000000002</v>
      </c>
      <c r="G277" s="53">
        <f t="shared" si="91"/>
        <v>0</v>
      </c>
      <c r="H277" s="53">
        <f>IF(Q276&gt;SetUp!$B$56,SetUp!$B$56,Q276)</f>
        <v>8.0098326707448015E-12</v>
      </c>
      <c r="I277" s="53">
        <f t="shared" si="105"/>
        <v>0.39953691797747964</v>
      </c>
      <c r="J277" s="53">
        <f>MIN(F277,H277,(1-EXP(-SetUp!$B$52*H277/SetUp!$B$56))*F277)</f>
        <v>2.7033957294975154E-12</v>
      </c>
      <c r="K277" s="53">
        <f t="shared" si="92"/>
        <v>5.3064369412472857E-12</v>
      </c>
      <c r="L277" s="53">
        <f>IF(I277&lt;=0,0,MIN(SetUp!$B$50*I277^SetUp!$B$55,I277))</f>
        <v>4.6617930798479547E-3</v>
      </c>
      <c r="M277" s="53">
        <f t="shared" si="93"/>
        <v>0.39487512489763171</v>
      </c>
      <c r="N277" s="53">
        <f>IF(SetUp!$B$62=0,X277,(B277-E277)*(1-(H277/SetUp!$B$66/SetUp!$B$56)))</f>
        <v>0</v>
      </c>
      <c r="O277" s="53">
        <f>K277*SetUp!$B$65</f>
        <v>4.897841817491364E-14</v>
      </c>
      <c r="P277" s="53">
        <f>MIN(SetUp!$B$54*L277^SetUp!$B$51,L277)</f>
        <v>3.0464169694333532E-3</v>
      </c>
      <c r="Q277" s="53">
        <f t="shared" si="94"/>
        <v>5.2574585230723724E-12</v>
      </c>
      <c r="R277" s="53">
        <f>IF((H277+N277-O277)&gt;SetUp!$B$56,T276+H277+N277-O277-SetUp!$B$56,T276)</f>
        <v>0</v>
      </c>
      <c r="S277" s="53">
        <f>R277*SetUp!$B$65</f>
        <v>0</v>
      </c>
      <c r="T277" s="53">
        <f>IF((R277-S277)&lt;SetUp!$B$53,R277-S277,SetUp!$B$53)</f>
        <v>0</v>
      </c>
      <c r="U277" s="53">
        <f t="shared" si="95"/>
        <v>0.39487512489763171</v>
      </c>
      <c r="V277" s="53">
        <f>(L277-P277)/1000*SetUp!$B$13*1000000/SetUp!$B$48</f>
        <v>6.5738217401774518E-2</v>
      </c>
      <c r="W277" s="53">
        <f t="shared" si="106"/>
        <v>2.6020852139652106E-17</v>
      </c>
      <c r="X277" s="53">
        <f>MAX((SetUp!$B$56*(1-($H277/SetUp!$B$56)^2)*TANH(($B277-$D277)/SetUp!$B$56))/(1+$H277/SetUp!$B$56*TANH(($B277-$D277)/SetUp!$B$56)),0)</f>
        <v>0</v>
      </c>
      <c r="AK277" s="61">
        <v>246</v>
      </c>
      <c r="AL277" s="62">
        <f t="shared" si="86"/>
        <v>5.87</v>
      </c>
      <c r="AM277" s="62">
        <f t="shared" si="87"/>
        <v>0.12725194557033681</v>
      </c>
      <c r="AN277" s="63">
        <f t="shared" si="88"/>
        <v>-0.97832164470692728</v>
      </c>
      <c r="AP277" s="60">
        <v>31383</v>
      </c>
      <c r="AQ277" s="51">
        <v>12</v>
      </c>
      <c r="AR277" s="51">
        <v>337</v>
      </c>
      <c r="AS277" s="62">
        <f t="shared" si="96"/>
        <v>0</v>
      </c>
      <c r="AT277" s="62">
        <f t="shared" si="97"/>
        <v>2.6008779736191468E-2</v>
      </c>
      <c r="AU277" s="51" t="str">
        <f>IF(OR($AP277&lt;SetUp!$B$97,$AP277&gt;SetUp!$B$98),"Não","Sim")</f>
        <v>Sim</v>
      </c>
      <c r="AV277" s="64">
        <f t="shared" si="98"/>
        <v>0</v>
      </c>
      <c r="AW277" s="64">
        <f t="shared" si="99"/>
        <v>0.16127237747423293</v>
      </c>
      <c r="AX277" s="64">
        <f t="shared" si="100"/>
        <v>0</v>
      </c>
      <c r="AY277" s="64">
        <f t="shared" si="101"/>
        <v>-1.5848800232854936</v>
      </c>
      <c r="AZ277" s="64">
        <f t="shared" si="102"/>
        <v>2.6008779736191468E-2</v>
      </c>
      <c r="BA277" s="64">
        <f t="shared" si="103"/>
        <v>0.16127237747423293</v>
      </c>
      <c r="BB277" s="64">
        <f t="shared" si="104"/>
        <v>-1.5848800232854936</v>
      </c>
    </row>
    <row r="278" spans="1:54" x14ac:dyDescent="0.3">
      <c r="A278" s="60">
        <v>31323</v>
      </c>
      <c r="B278" s="53">
        <v>0</v>
      </c>
      <c r="C278" s="53"/>
      <c r="D278" s="53">
        <v>5.9740000000000002</v>
      </c>
      <c r="E278" s="53">
        <f t="shared" si="89"/>
        <v>0</v>
      </c>
      <c r="F278" s="53">
        <f t="shared" si="90"/>
        <v>5.9740000000000002</v>
      </c>
      <c r="G278" s="53">
        <f t="shared" si="91"/>
        <v>0</v>
      </c>
      <c r="H278" s="53">
        <f>IF(Q277&gt;SetUp!$B$56,SetUp!$B$56,Q277)</f>
        <v>5.2574585230723724E-12</v>
      </c>
      <c r="I278" s="53">
        <f t="shared" si="105"/>
        <v>0.39487512489766385</v>
      </c>
      <c r="J278" s="53">
        <f>MIN(F278,H278,(1-EXP(-SetUp!$B$52*H278/SetUp!$B$56))*F278)</f>
        <v>1.7741863533871084E-12</v>
      </c>
      <c r="K278" s="53">
        <f t="shared" si="92"/>
        <v>3.483272169685264E-12</v>
      </c>
      <c r="L278" s="53">
        <f>IF(I278&lt;=0,0,MIN(SetUp!$B$50*I278^SetUp!$B$55,I278))</f>
        <v>4.5714898663589349E-3</v>
      </c>
      <c r="M278" s="53">
        <f t="shared" si="93"/>
        <v>0.39030363503130494</v>
      </c>
      <c r="N278" s="53">
        <f>IF(SetUp!$B$62=0,X278,(B278-E278)*(1-(H278/SetUp!$B$66/SetUp!$B$56)))</f>
        <v>0</v>
      </c>
      <c r="O278" s="53">
        <f>K278*SetUp!$B$65</f>
        <v>3.2150605544326437E-14</v>
      </c>
      <c r="P278" s="53">
        <f>MIN(SetUp!$B$54*L278^SetUp!$B$51,L278)</f>
        <v>2.9868372459017625E-3</v>
      </c>
      <c r="Q278" s="53">
        <f t="shared" si="94"/>
        <v>3.4511215641409377E-12</v>
      </c>
      <c r="R278" s="53">
        <f>IF((H278+N278-O278)&gt;SetUp!$B$56,T277+H278+N278-O278-SetUp!$B$56,T277)</f>
        <v>0</v>
      </c>
      <c r="S278" s="53">
        <f>R278*SetUp!$B$65</f>
        <v>0</v>
      </c>
      <c r="T278" s="53">
        <f>IF((R278-S278)&lt;SetUp!$B$53,R278-S278,SetUp!$B$53)</f>
        <v>0</v>
      </c>
      <c r="U278" s="53">
        <f t="shared" si="95"/>
        <v>0.39030363503130494</v>
      </c>
      <c r="V278" s="53">
        <f>(L278-P278)/1000*SetUp!$B$13*1000000/SetUp!$B$48</f>
        <v>6.4487915723334857E-2</v>
      </c>
      <c r="W278" s="53">
        <f t="shared" si="106"/>
        <v>1.6479873021779667E-17</v>
      </c>
      <c r="X278" s="53">
        <f>MAX((SetUp!$B$56*(1-($H278/SetUp!$B$56)^2)*TANH(($B278-$D278)/SetUp!$B$56))/(1+$H278/SetUp!$B$56*TANH(($B278-$D278)/SetUp!$B$56)),0)</f>
        <v>0</v>
      </c>
      <c r="AK278" s="61">
        <v>247</v>
      </c>
      <c r="AL278" s="62">
        <f t="shared" si="86"/>
        <v>5.6</v>
      </c>
      <c r="AM278" s="62">
        <f t="shared" si="87"/>
        <v>0.1240888799293977</v>
      </c>
      <c r="AN278" s="63">
        <f t="shared" si="88"/>
        <v>-0.97784127144117905</v>
      </c>
      <c r="AP278" s="60">
        <v>31384</v>
      </c>
      <c r="AQ278" s="51">
        <v>12</v>
      </c>
      <c r="AR278" s="51">
        <v>338</v>
      </c>
      <c r="AS278" s="62">
        <f t="shared" si="96"/>
        <v>0</v>
      </c>
      <c r="AT278" s="62">
        <f t="shared" si="97"/>
        <v>2.5669287677181823E-2</v>
      </c>
      <c r="AU278" s="51" t="str">
        <f>IF(OR($AP278&lt;SetUp!$B$97,$AP278&gt;SetUp!$B$98),"Não","Sim")</f>
        <v>Sim</v>
      </c>
      <c r="AV278" s="64">
        <f t="shared" si="98"/>
        <v>0</v>
      </c>
      <c r="AW278" s="64">
        <f t="shared" si="99"/>
        <v>0.16021637768087826</v>
      </c>
      <c r="AX278" s="64">
        <f t="shared" si="100"/>
        <v>0</v>
      </c>
      <c r="AY278" s="64">
        <f t="shared" si="101"/>
        <v>-1.5905861828346559</v>
      </c>
      <c r="AZ278" s="64">
        <f t="shared" si="102"/>
        <v>2.5669287677181823E-2</v>
      </c>
      <c r="BA278" s="64">
        <f t="shared" si="103"/>
        <v>0.16021637768087826</v>
      </c>
      <c r="BB278" s="64">
        <f t="shared" si="104"/>
        <v>-1.5905861828346559</v>
      </c>
    </row>
    <row r="279" spans="1:54" x14ac:dyDescent="0.3">
      <c r="A279" s="60">
        <v>31324</v>
      </c>
      <c r="B279" s="53">
        <v>0</v>
      </c>
      <c r="C279" s="53"/>
      <c r="D279" s="53">
        <v>5.9740000000000002</v>
      </c>
      <c r="E279" s="53">
        <f t="shared" si="89"/>
        <v>0</v>
      </c>
      <c r="F279" s="53">
        <f t="shared" si="90"/>
        <v>5.9740000000000002</v>
      </c>
      <c r="G279" s="53">
        <f t="shared" si="91"/>
        <v>0</v>
      </c>
      <c r="H279" s="53">
        <f>IF(Q278&gt;SetUp!$B$56,SetUp!$B$56,Q278)</f>
        <v>3.4511215641409377E-12</v>
      </c>
      <c r="I279" s="53">
        <f t="shared" si="105"/>
        <v>0.39030363503132603</v>
      </c>
      <c r="J279" s="53">
        <f>MIN(F279,H279,(1-EXP(-SetUp!$B$52*H279/SetUp!$B$56))*F279)</f>
        <v>1.1646621445038364E-12</v>
      </c>
      <c r="K279" s="53">
        <f t="shared" si="92"/>
        <v>2.2864594196371013E-12</v>
      </c>
      <c r="L279" s="53">
        <f>IF(I279&lt;=0,0,MIN(SetUp!$B$50*I279^SetUp!$B$55,I279))</f>
        <v>4.4836234059976859E-3</v>
      </c>
      <c r="M279" s="53">
        <f t="shared" si="93"/>
        <v>0.38582001162532836</v>
      </c>
      <c r="N279" s="53">
        <f>IF(SetUp!$B$62=0,X279,(B279-E279)*(1-(H279/SetUp!$B$66/SetUp!$B$56)))</f>
        <v>0</v>
      </c>
      <c r="O279" s="53">
        <f>K279*SetUp!$B$65</f>
        <v>2.1104022686950759E-14</v>
      </c>
      <c r="P279" s="53">
        <f>MIN(SetUp!$B$54*L279^SetUp!$B$51,L279)</f>
        <v>2.9288762051141917E-3</v>
      </c>
      <c r="Q279" s="53">
        <f t="shared" si="94"/>
        <v>2.2653553969501505E-12</v>
      </c>
      <c r="R279" s="53">
        <f>IF((H279+N279-O279)&gt;SetUp!$B$56,T278+H279+N279-O279-SetUp!$B$56,T278)</f>
        <v>0</v>
      </c>
      <c r="S279" s="53">
        <f>R279*SetUp!$B$65</f>
        <v>0</v>
      </c>
      <c r="T279" s="53">
        <f>IF((R279-S279)&lt;SetUp!$B$53,R279-S279,SetUp!$B$53)</f>
        <v>0</v>
      </c>
      <c r="U279" s="53">
        <f t="shared" si="95"/>
        <v>0.38582001162532836</v>
      </c>
      <c r="V279" s="53">
        <f>(L279-P279)/1000*SetUp!$B$13*1000000/SetUp!$B$48</f>
        <v>6.3270905665583577E-2</v>
      </c>
      <c r="W279" s="53">
        <f t="shared" si="106"/>
        <v>0</v>
      </c>
      <c r="X279" s="53">
        <f>MAX((SetUp!$B$56*(1-($H279/SetUp!$B$56)^2)*TANH(($B279-$D279)/SetUp!$B$56))/(1+$H279/SetUp!$B$56*TANH(($B279-$D279)/SetUp!$B$56)),0)</f>
        <v>0</v>
      </c>
      <c r="AK279" s="61">
        <v>248</v>
      </c>
      <c r="AL279" s="62">
        <f t="shared" si="86"/>
        <v>5.4669999999999996</v>
      </c>
      <c r="AM279" s="62">
        <f t="shared" si="87"/>
        <v>0.12103572748598521</v>
      </c>
      <c r="AN279" s="63">
        <f t="shared" si="88"/>
        <v>-0.97786066810206962</v>
      </c>
      <c r="AP279" s="60">
        <v>31385</v>
      </c>
      <c r="AQ279" s="51">
        <v>12</v>
      </c>
      <c r="AR279" s="51">
        <v>339</v>
      </c>
      <c r="AS279" s="62">
        <f t="shared" si="96"/>
        <v>0</v>
      </c>
      <c r="AT279" s="62">
        <f t="shared" si="97"/>
        <v>2.5340506903754428E-2</v>
      </c>
      <c r="AU279" s="51" t="str">
        <f>IF(OR($AP279&lt;SetUp!$B$97,$AP279&gt;SetUp!$B$98),"Não","Sim")</f>
        <v>Sim</v>
      </c>
      <c r="AV279" s="64">
        <f t="shared" si="98"/>
        <v>0</v>
      </c>
      <c r="AW279" s="64">
        <f t="shared" si="99"/>
        <v>0.15918701864082518</v>
      </c>
      <c r="AX279" s="64">
        <f t="shared" si="100"/>
        <v>0</v>
      </c>
      <c r="AY279" s="64">
        <f t="shared" si="101"/>
        <v>-1.5961847018716173</v>
      </c>
      <c r="AZ279" s="64">
        <f t="shared" si="102"/>
        <v>2.5340506903754428E-2</v>
      </c>
      <c r="BA279" s="64">
        <f t="shared" si="103"/>
        <v>0.15918701864082518</v>
      </c>
      <c r="BB279" s="64">
        <f t="shared" si="104"/>
        <v>-1.5961847018716173</v>
      </c>
    </row>
    <row r="280" spans="1:54" x14ac:dyDescent="0.3">
      <c r="A280" s="60">
        <v>31325</v>
      </c>
      <c r="B280" s="53">
        <v>0</v>
      </c>
      <c r="C280" s="53"/>
      <c r="D280" s="53">
        <v>5.9740000000000002</v>
      </c>
      <c r="E280" s="53">
        <f t="shared" si="89"/>
        <v>0</v>
      </c>
      <c r="F280" s="53">
        <f t="shared" si="90"/>
        <v>5.9740000000000002</v>
      </c>
      <c r="G280" s="53">
        <f t="shared" si="91"/>
        <v>0</v>
      </c>
      <c r="H280" s="53">
        <f>IF(Q279&gt;SetUp!$B$56,SetUp!$B$56,Q279)</f>
        <v>2.2653553969501505E-12</v>
      </c>
      <c r="I280" s="53">
        <f t="shared" si="105"/>
        <v>0.38582001162534224</v>
      </c>
      <c r="J280" s="53">
        <f>MIN(F280,H280,(1-EXP(-SetUp!$B$52*H280/SetUp!$B$56))*F280)</f>
        <v>7.6472406185246199E-13</v>
      </c>
      <c r="K280" s="53">
        <f t="shared" si="92"/>
        <v>1.5006313350976884E-12</v>
      </c>
      <c r="L280" s="53">
        <f>IF(I280&lt;=0,0,MIN(SetUp!$B$50*I280^SetUp!$B$55,I280))</f>
        <v>4.3981096291771668E-3</v>
      </c>
      <c r="M280" s="53">
        <f t="shared" si="93"/>
        <v>0.38142190199616505</v>
      </c>
      <c r="N280" s="53">
        <f>IF(SetUp!$B$62=0,X280,(B280-E280)*(1-(H280/SetUp!$B$66/SetUp!$B$56)))</f>
        <v>0</v>
      </c>
      <c r="O280" s="53">
        <f>K280*SetUp!$B$65</f>
        <v>1.3850828695519672E-14</v>
      </c>
      <c r="P280" s="53">
        <f>MIN(SetUp!$B$54*L280^SetUp!$B$51,L280)</f>
        <v>2.8724777069306512E-3</v>
      </c>
      <c r="Q280" s="53">
        <f t="shared" si="94"/>
        <v>1.4867805064021687E-12</v>
      </c>
      <c r="R280" s="53">
        <f>IF((H280+N280-O280)&gt;SetUp!$B$56,T279+H280+N280-O280-SetUp!$B$56,T279)</f>
        <v>0</v>
      </c>
      <c r="S280" s="53">
        <f>R280*SetUp!$B$65</f>
        <v>0</v>
      </c>
      <c r="T280" s="53">
        <f>IF((R280-S280)&lt;SetUp!$B$53,R280-S280,SetUp!$B$53)</f>
        <v>0</v>
      </c>
      <c r="U280" s="53">
        <f t="shared" si="95"/>
        <v>0.38142190199616505</v>
      </c>
      <c r="V280" s="53">
        <f>(L280-P280)/1000*SetUp!$B$13*1000000/SetUp!$B$48</f>
        <v>6.2086050631259888E-2</v>
      </c>
      <c r="W280" s="53">
        <f t="shared" si="106"/>
        <v>-2.4286128663675299E-17</v>
      </c>
      <c r="X280" s="53">
        <f>MAX((SetUp!$B$56*(1-($H280/SetUp!$B$56)^2)*TANH(($B280-$D280)/SetUp!$B$56))/(1+$H280/SetUp!$B$56*TANH(($B280-$D280)/SetUp!$B$56)),0)</f>
        <v>0</v>
      </c>
      <c r="AK280" s="61">
        <v>249</v>
      </c>
      <c r="AL280" s="62">
        <f t="shared" si="86"/>
        <v>5.2039999999999997</v>
      </c>
      <c r="AM280" s="62">
        <f t="shared" si="87"/>
        <v>0.11808759931663966</v>
      </c>
      <c r="AN280" s="63">
        <f t="shared" si="88"/>
        <v>-0.97730830143800151</v>
      </c>
      <c r="AP280" s="60">
        <v>31386</v>
      </c>
      <c r="AQ280" s="51">
        <v>12</v>
      </c>
      <c r="AR280" s="51">
        <v>340</v>
      </c>
      <c r="AS280" s="62">
        <f t="shared" si="96"/>
        <v>0</v>
      </c>
      <c r="AT280" s="62">
        <f t="shared" si="97"/>
        <v>2.7870401113735711E-2</v>
      </c>
      <c r="AU280" s="51" t="str">
        <f>IF(OR($AP280&lt;SetUp!$B$97,$AP280&gt;SetUp!$B$98),"Não","Sim")</f>
        <v>Sim</v>
      </c>
      <c r="AV280" s="64">
        <f t="shared" si="98"/>
        <v>0</v>
      </c>
      <c r="AW280" s="64">
        <f t="shared" si="99"/>
        <v>0.16694430542470057</v>
      </c>
      <c r="AX280" s="64">
        <f t="shared" si="100"/>
        <v>0</v>
      </c>
      <c r="AY280" s="64">
        <f t="shared" si="101"/>
        <v>-1.5548567808299874</v>
      </c>
      <c r="AZ280" s="64">
        <f t="shared" si="102"/>
        <v>2.7870401113735711E-2</v>
      </c>
      <c r="BA280" s="64">
        <f t="shared" si="103"/>
        <v>0.16694430542470057</v>
      </c>
      <c r="BB280" s="64">
        <f t="shared" si="104"/>
        <v>-1.5548567808299874</v>
      </c>
    </row>
    <row r="281" spans="1:54" x14ac:dyDescent="0.3">
      <c r="A281" s="60">
        <v>31326</v>
      </c>
      <c r="B281" s="53">
        <v>0</v>
      </c>
      <c r="C281" s="53"/>
      <c r="D281" s="53">
        <v>5.9740000000000002</v>
      </c>
      <c r="E281" s="53">
        <f t="shared" si="89"/>
        <v>0</v>
      </c>
      <c r="F281" s="53">
        <f t="shared" si="90"/>
        <v>5.9740000000000002</v>
      </c>
      <c r="G281" s="53">
        <f t="shared" si="91"/>
        <v>0</v>
      </c>
      <c r="H281" s="53">
        <f>IF(Q280&gt;SetUp!$B$56,SetUp!$B$56,Q280)</f>
        <v>1.4867805064021687E-12</v>
      </c>
      <c r="I281" s="53">
        <f t="shared" si="105"/>
        <v>0.38142190199617415</v>
      </c>
      <c r="J281" s="53">
        <f>MIN(F281,H281,(1-EXP(-SetUp!$B$52*H281/SetUp!$B$56))*F281)</f>
        <v>5.0207815682767889E-13</v>
      </c>
      <c r="K281" s="53">
        <f t="shared" si="92"/>
        <v>9.8470234957448967E-13</v>
      </c>
      <c r="L281" s="53">
        <f>IF(I281&lt;=0,0,MIN(SetUp!$B$50*I281^SetUp!$B$55,I281))</f>
        <v>4.3148679903117207E-3</v>
      </c>
      <c r="M281" s="53">
        <f t="shared" si="93"/>
        <v>0.37710703400586243</v>
      </c>
      <c r="N281" s="53">
        <f>IF(SetUp!$B$62=0,X281,(B281-E281)*(1-(H281/SetUp!$B$66/SetUp!$B$56)))</f>
        <v>0</v>
      </c>
      <c r="O281" s="53">
        <f>K281*SetUp!$B$65</f>
        <v>9.0888036528599582E-15</v>
      </c>
      <c r="P281" s="53">
        <f>MIN(SetUp!$B$54*L281^SetUp!$B$51,L281)</f>
        <v>2.8175879745596048E-3</v>
      </c>
      <c r="Q281" s="53">
        <f t="shared" si="94"/>
        <v>9.7561354592162976E-13</v>
      </c>
      <c r="R281" s="53">
        <f>IF((H281+N281-O281)&gt;SetUp!$B$56,T280+H281+N281-O281-SetUp!$B$56,T280)</f>
        <v>0</v>
      </c>
      <c r="S281" s="53">
        <f>R281*SetUp!$B$65</f>
        <v>0</v>
      </c>
      <c r="T281" s="53">
        <f>IF((R281-S281)&lt;SetUp!$B$53,R281-S281,SetUp!$B$53)</f>
        <v>0</v>
      </c>
      <c r="U281" s="53">
        <f t="shared" si="95"/>
        <v>0.37710703400586243</v>
      </c>
      <c r="V281" s="53">
        <f>(L281-P281)/1000*SetUp!$B$13*1000000/SetUp!$B$48</f>
        <v>6.0932261256223724E-2</v>
      </c>
      <c r="W281" s="53">
        <f t="shared" si="106"/>
        <v>3.4694469519536142E-17</v>
      </c>
      <c r="X281" s="53">
        <f>MAX((SetUp!$B$56*(1-($H281/SetUp!$B$56)^2)*TANH(($B281-$D281)/SetUp!$B$56))/(1+$H281/SetUp!$B$56*TANH(($B281-$D281)/SetUp!$B$56)),0)</f>
        <v>0</v>
      </c>
      <c r="AK281" s="61">
        <v>250</v>
      </c>
      <c r="AL281" s="62">
        <f t="shared" si="86"/>
        <v>0</v>
      </c>
      <c r="AM281" s="62">
        <f t="shared" si="87"/>
        <v>0.11523987067844894</v>
      </c>
      <c r="AN281" s="63" t="str">
        <f t="shared" si="88"/>
        <v/>
      </c>
      <c r="AP281" s="60">
        <v>31387</v>
      </c>
      <c r="AQ281" s="51">
        <v>12</v>
      </c>
      <c r="AR281" s="51">
        <v>341</v>
      </c>
      <c r="AS281" s="62">
        <f t="shared" si="96"/>
        <v>0</v>
      </c>
      <c r="AT281" s="62">
        <f t="shared" si="97"/>
        <v>3.81032765646886E-2</v>
      </c>
      <c r="AU281" s="51" t="str">
        <f>IF(OR($AP281&lt;SetUp!$B$97,$AP281&gt;SetUp!$B$98),"Não","Sim")</f>
        <v>Sim</v>
      </c>
      <c r="AV281" s="64">
        <f t="shared" si="98"/>
        <v>0</v>
      </c>
      <c r="AW281" s="64">
        <f t="shared" si="99"/>
        <v>0.19520060595369215</v>
      </c>
      <c r="AX281" s="64">
        <f t="shared" si="100"/>
        <v>0</v>
      </c>
      <c r="AY281" s="64">
        <f t="shared" si="101"/>
        <v>-1.4190376770073392</v>
      </c>
      <c r="AZ281" s="64">
        <f t="shared" si="102"/>
        <v>3.81032765646886E-2</v>
      </c>
      <c r="BA281" s="64">
        <f t="shared" si="103"/>
        <v>0.19520060595369215</v>
      </c>
      <c r="BB281" s="64">
        <f t="shared" si="104"/>
        <v>-1.4190376770073392</v>
      </c>
    </row>
    <row r="282" spans="1:54" x14ac:dyDescent="0.3">
      <c r="A282" s="60">
        <v>31327</v>
      </c>
      <c r="B282" s="53">
        <v>0</v>
      </c>
      <c r="C282" s="53"/>
      <c r="D282" s="53">
        <v>5.9740000000000002</v>
      </c>
      <c r="E282" s="53">
        <f t="shared" si="89"/>
        <v>0</v>
      </c>
      <c r="F282" s="53">
        <f t="shared" si="90"/>
        <v>5.9740000000000002</v>
      </c>
      <c r="G282" s="53">
        <f t="shared" si="91"/>
        <v>0</v>
      </c>
      <c r="H282" s="53">
        <f>IF(Q281&gt;SetUp!$B$56,SetUp!$B$56,Q281)</f>
        <v>9.7561354592162976E-13</v>
      </c>
      <c r="I282" s="53">
        <f t="shared" si="105"/>
        <v>0.37710703400586842</v>
      </c>
      <c r="J282" s="53">
        <f>MIN(F282,H282,(1-EXP(-SetUp!$B$52*H282/SetUp!$B$56))*F282)</f>
        <v>3.2897062851589001E-13</v>
      </c>
      <c r="K282" s="53">
        <f t="shared" si="92"/>
        <v>6.4664291740573975E-13</v>
      </c>
      <c r="L282" s="53">
        <f>IF(I282&lt;=0,0,MIN(SetUp!$B$50*I282^SetUp!$B$55,I282))</f>
        <v>4.2338212943157415E-3</v>
      </c>
      <c r="M282" s="53">
        <f t="shared" si="93"/>
        <v>0.37287321271155266</v>
      </c>
      <c r="N282" s="53">
        <f>IF(SetUp!$B$62=0,X282,(B282-E282)*(1-(H282/SetUp!$B$66/SetUp!$B$56)))</f>
        <v>0</v>
      </c>
      <c r="O282" s="53">
        <f>K282*SetUp!$B$65</f>
        <v>5.9685147622050173E-15</v>
      </c>
      <c r="P282" s="53">
        <f>MIN(SetUp!$B$54*L282^SetUp!$B$51,L282)</f>
        <v>2.7641554777814441E-3</v>
      </c>
      <c r="Q282" s="53">
        <f t="shared" si="94"/>
        <v>6.4067440264353469E-13</v>
      </c>
      <c r="R282" s="53">
        <f>IF((H282+N282-O282)&gt;SetUp!$B$56,T281+H282+N282-O282-SetUp!$B$56,T281)</f>
        <v>0</v>
      </c>
      <c r="S282" s="53">
        <f>R282*SetUp!$B$65</f>
        <v>0</v>
      </c>
      <c r="T282" s="53">
        <f>IF((R282-S282)&lt;SetUp!$B$53,R282-S282,SetUp!$B$53)</f>
        <v>0</v>
      </c>
      <c r="U282" s="53">
        <f t="shared" si="95"/>
        <v>0.37287321271155266</v>
      </c>
      <c r="V282" s="53">
        <f>(L282-P282)/1000*SetUp!$B$13*1000000/SetUp!$B$48</f>
        <v>5.9808493101022417E-2</v>
      </c>
      <c r="W282" s="53">
        <f t="shared" si="106"/>
        <v>-1.214306433183765E-17</v>
      </c>
      <c r="X282" s="53">
        <f>MAX((SetUp!$B$56*(1-($H282/SetUp!$B$56)^2)*TANH(($B282-$D282)/SetUp!$B$56))/(1+$H282/SetUp!$B$56*TANH(($B282-$D282)/SetUp!$B$56)),0)</f>
        <v>0</v>
      </c>
      <c r="AK282" s="61">
        <v>251</v>
      </c>
      <c r="AL282" s="62">
        <f t="shared" si="86"/>
        <v>0</v>
      </c>
      <c r="AM282" s="62">
        <f t="shared" si="87"/>
        <v>0.11248816426496906</v>
      </c>
      <c r="AN282" s="63" t="str">
        <f t="shared" si="88"/>
        <v/>
      </c>
      <c r="AP282" s="60">
        <v>31388</v>
      </c>
      <c r="AQ282" s="51">
        <v>12</v>
      </c>
      <c r="AR282" s="51">
        <v>342</v>
      </c>
      <c r="AS282" s="62">
        <f t="shared" si="96"/>
        <v>0</v>
      </c>
      <c r="AT282" s="62">
        <f t="shared" si="97"/>
        <v>4.9379331595663219E-2</v>
      </c>
      <c r="AU282" s="51" t="str">
        <f>IF(OR($AP282&lt;SetUp!$B$97,$AP282&gt;SetUp!$B$98),"Não","Sim")</f>
        <v>Sim</v>
      </c>
      <c r="AV282" s="64">
        <f t="shared" si="98"/>
        <v>0</v>
      </c>
      <c r="AW282" s="64">
        <f t="shared" si="99"/>
        <v>0.22221460707087465</v>
      </c>
      <c r="AX282" s="64">
        <f t="shared" si="100"/>
        <v>0</v>
      </c>
      <c r="AY282" s="64">
        <f t="shared" si="101"/>
        <v>-1.3064547930245765</v>
      </c>
      <c r="AZ282" s="64">
        <f t="shared" si="102"/>
        <v>4.9379331595663219E-2</v>
      </c>
      <c r="BA282" s="64">
        <f t="shared" si="103"/>
        <v>0.22221460707087465</v>
      </c>
      <c r="BB282" s="64">
        <f t="shared" si="104"/>
        <v>-1.3064547930245765</v>
      </c>
    </row>
    <row r="283" spans="1:54" x14ac:dyDescent="0.3">
      <c r="A283" s="60">
        <v>31328</v>
      </c>
      <c r="B283" s="53">
        <v>0</v>
      </c>
      <c r="C283" s="53"/>
      <c r="D283" s="53">
        <v>5.9740000000000002</v>
      </c>
      <c r="E283" s="53">
        <f t="shared" si="89"/>
        <v>0</v>
      </c>
      <c r="F283" s="53">
        <f t="shared" si="90"/>
        <v>5.9740000000000002</v>
      </c>
      <c r="G283" s="53">
        <f t="shared" si="91"/>
        <v>0</v>
      </c>
      <c r="H283" s="53">
        <f>IF(Q282&gt;SetUp!$B$56,SetUp!$B$56,Q282)</f>
        <v>6.4067440264353469E-13</v>
      </c>
      <c r="I283" s="53">
        <f t="shared" si="105"/>
        <v>0.3728732127115566</v>
      </c>
      <c r="J283" s="53">
        <f>MIN(F283,H283,(1-EXP(-SetUp!$B$52*H283/SetUp!$B$56))*F283)</f>
        <v>2.1621859858100835E-13</v>
      </c>
      <c r="K283" s="53">
        <f t="shared" si="92"/>
        <v>4.2445580406252632E-13</v>
      </c>
      <c r="L283" s="53">
        <f>IF(I283&lt;=0,0,MIN(SetUp!$B$50*I283^SetUp!$B$55,I283))</f>
        <v>4.1548955328965138E-3</v>
      </c>
      <c r="M283" s="53">
        <f t="shared" si="93"/>
        <v>0.3687183171786601</v>
      </c>
      <c r="N283" s="53">
        <f>IF(SetUp!$B$62=0,X283,(B283-E283)*(1-(H283/SetUp!$B$66/SetUp!$B$56)))</f>
        <v>0</v>
      </c>
      <c r="O283" s="53">
        <f>K283*SetUp!$B$65</f>
        <v>3.9177274880151687E-15</v>
      </c>
      <c r="P283" s="53">
        <f>MIN(SetUp!$B$54*L283^SetUp!$B$51,L283)</f>
        <v>2.7121308227843919E-3</v>
      </c>
      <c r="Q283" s="53">
        <f t="shared" si="94"/>
        <v>4.2053807657451113E-13</v>
      </c>
      <c r="R283" s="53">
        <f>IF((H283+N283-O283)&gt;SetUp!$B$56,T282+H283+N283-O283-SetUp!$B$56,T282)</f>
        <v>0</v>
      </c>
      <c r="S283" s="53">
        <f>R283*SetUp!$B$65</f>
        <v>0</v>
      </c>
      <c r="T283" s="53">
        <f>IF((R283-S283)&lt;SetUp!$B$53,R283-S283,SetUp!$B$53)</f>
        <v>0</v>
      </c>
      <c r="U283" s="53">
        <f t="shared" si="95"/>
        <v>0.3687183171786601</v>
      </c>
      <c r="V283" s="53">
        <f>(L283-P283)/1000*SetUp!$B$13*1000000/SetUp!$B$48</f>
        <v>5.871374447193977E-2</v>
      </c>
      <c r="W283" s="53">
        <f t="shared" si="106"/>
        <v>7.5460471204991109E-17</v>
      </c>
      <c r="X283" s="53">
        <f>MAX((SetUp!$B$56*(1-($H283/SetUp!$B$56)^2)*TANH(($B283-$D283)/SetUp!$B$56))/(1+$H283/SetUp!$B$56*TANH(($B283-$D283)/SetUp!$B$56)),0)</f>
        <v>0</v>
      </c>
      <c r="AK283" s="61">
        <v>252</v>
      </c>
      <c r="AL283" s="62">
        <f t="shared" si="86"/>
        <v>0</v>
      </c>
      <c r="AM283" s="62">
        <f t="shared" si="87"/>
        <v>0.10982833467499309</v>
      </c>
      <c r="AN283" s="63" t="str">
        <f t="shared" si="88"/>
        <v/>
      </c>
      <c r="AP283" s="60">
        <v>31389</v>
      </c>
      <c r="AQ283" s="51">
        <v>12</v>
      </c>
      <c r="AR283" s="51">
        <v>343</v>
      </c>
      <c r="AS283" s="62">
        <f t="shared" si="96"/>
        <v>0</v>
      </c>
      <c r="AT283" s="62">
        <f t="shared" si="97"/>
        <v>6.216199354912972E-2</v>
      </c>
      <c r="AU283" s="51" t="str">
        <f>IF(OR($AP283&lt;SetUp!$B$97,$AP283&gt;SetUp!$B$98),"Não","Sim")</f>
        <v>Sim</v>
      </c>
      <c r="AV283" s="64">
        <f t="shared" si="98"/>
        <v>0</v>
      </c>
      <c r="AW283" s="64">
        <f t="shared" si="99"/>
        <v>0.24932307063151962</v>
      </c>
      <c r="AX283" s="64">
        <f t="shared" si="100"/>
        <v>0</v>
      </c>
      <c r="AY283" s="64">
        <f t="shared" si="101"/>
        <v>-1.2064750660619799</v>
      </c>
      <c r="AZ283" s="64">
        <f t="shared" si="102"/>
        <v>6.216199354912972E-2</v>
      </c>
      <c r="BA283" s="64">
        <f t="shared" si="103"/>
        <v>0.24932307063151962</v>
      </c>
      <c r="BB283" s="64">
        <f t="shared" si="104"/>
        <v>-1.2064750660619799</v>
      </c>
    </row>
    <row r="284" spans="1:54" x14ac:dyDescent="0.3">
      <c r="A284" s="60">
        <v>31329</v>
      </c>
      <c r="B284" s="53">
        <v>0</v>
      </c>
      <c r="C284" s="53"/>
      <c r="D284" s="53">
        <v>5.9740000000000002</v>
      </c>
      <c r="E284" s="53">
        <f t="shared" si="89"/>
        <v>0</v>
      </c>
      <c r="F284" s="53">
        <f t="shared" si="90"/>
        <v>5.9740000000000002</v>
      </c>
      <c r="G284" s="53">
        <f t="shared" si="91"/>
        <v>0</v>
      </c>
      <c r="H284" s="53">
        <f>IF(Q283&gt;SetUp!$B$56,SetUp!$B$56,Q283)</f>
        <v>4.2053807657451113E-13</v>
      </c>
      <c r="I284" s="53">
        <f t="shared" si="105"/>
        <v>0.36871831717866266</v>
      </c>
      <c r="J284" s="53">
        <f>MIN(F284,H284,(1-EXP(-SetUp!$B$52*H284/SetUp!$B$56))*F284)</f>
        <v>1.4193490827096868E-13</v>
      </c>
      <c r="K284" s="53">
        <f t="shared" si="92"/>
        <v>2.7860316830354245E-13</v>
      </c>
      <c r="L284" s="53">
        <f>IF(I284&lt;=0,0,MIN(SetUp!$B$50*I284^SetUp!$B$55,I284))</f>
        <v>4.0780197300186788E-3</v>
      </c>
      <c r="M284" s="53">
        <f t="shared" si="93"/>
        <v>0.36464029744864396</v>
      </c>
      <c r="N284" s="53">
        <f>IF(SetUp!$B$62=0,X284,(B284-E284)*(1-(H284/SetUp!$B$66/SetUp!$B$56)))</f>
        <v>0</v>
      </c>
      <c r="O284" s="53">
        <f>K284*SetUp!$B$65</f>
        <v>2.5715075168347034E-15</v>
      </c>
      <c r="P284" s="53">
        <f>MIN(SetUp!$B$54*L284^SetUp!$B$51,L284)</f>
        <v>2.6614666481914926E-3</v>
      </c>
      <c r="Q284" s="53">
        <f t="shared" si="94"/>
        <v>2.7603166078670775E-13</v>
      </c>
      <c r="R284" s="53">
        <f>IF((H284+N284-O284)&gt;SetUp!$B$56,T283+H284+N284-O284-SetUp!$B$56,T283)</f>
        <v>0</v>
      </c>
      <c r="S284" s="53">
        <f>R284*SetUp!$B$65</f>
        <v>0</v>
      </c>
      <c r="T284" s="53">
        <f>IF((R284-S284)&lt;SetUp!$B$53,R284-S284,SetUp!$B$53)</f>
        <v>0</v>
      </c>
      <c r="U284" s="53">
        <f t="shared" si="95"/>
        <v>0.36464029744864396</v>
      </c>
      <c r="V284" s="53">
        <f>(L284-P284)/1000*SetUp!$B$13*1000000/SetUp!$B$48</f>
        <v>5.7647054363338779E-2</v>
      </c>
      <c r="W284" s="53">
        <f t="shared" si="106"/>
        <v>-2.8622937353617317E-17</v>
      </c>
      <c r="X284" s="53">
        <f>MAX((SetUp!$B$56*(1-($H284/SetUp!$B$56)^2)*TANH(($B284-$D284)/SetUp!$B$56))/(1+$H284/SetUp!$B$56*TANH(($B284-$D284)/SetUp!$B$56)),0)</f>
        <v>0</v>
      </c>
      <c r="AK284" s="61">
        <v>253</v>
      </c>
      <c r="AL284" s="62">
        <f t="shared" si="86"/>
        <v>0</v>
      </c>
      <c r="AM284" s="62">
        <f t="shared" si="87"/>
        <v>0.10725645399373962</v>
      </c>
      <c r="AN284" s="63" t="str">
        <f t="shared" si="88"/>
        <v/>
      </c>
      <c r="AP284" s="60">
        <v>31390</v>
      </c>
      <c r="AQ284" s="51">
        <v>12</v>
      </c>
      <c r="AR284" s="51">
        <v>344</v>
      </c>
      <c r="AS284" s="62">
        <f t="shared" si="96"/>
        <v>0</v>
      </c>
      <c r="AT284" s="62">
        <f t="shared" si="97"/>
        <v>7.5849413297362361E-2</v>
      </c>
      <c r="AU284" s="51" t="str">
        <f>IF(OR($AP284&lt;SetUp!$B$97,$AP284&gt;SetUp!$B$98),"Não","Sim")</f>
        <v>Sim</v>
      </c>
      <c r="AV284" s="64">
        <f t="shared" si="98"/>
        <v>0</v>
      </c>
      <c r="AW284" s="64">
        <f t="shared" si="99"/>
        <v>0.27540772192762197</v>
      </c>
      <c r="AX284" s="64">
        <f t="shared" si="100"/>
        <v>0</v>
      </c>
      <c r="AY284" s="64">
        <f t="shared" si="101"/>
        <v>-1.1200477741745942</v>
      </c>
      <c r="AZ284" s="64">
        <f t="shared" si="102"/>
        <v>7.5849413297362361E-2</v>
      </c>
      <c r="BA284" s="64">
        <f t="shared" si="103"/>
        <v>0.27540772192762197</v>
      </c>
      <c r="BB284" s="64">
        <f t="shared" si="104"/>
        <v>-1.1200477741745942</v>
      </c>
    </row>
    <row r="285" spans="1:54" x14ac:dyDescent="0.3">
      <c r="A285" s="60">
        <v>31330</v>
      </c>
      <c r="B285" s="53">
        <v>1.2E-2</v>
      </c>
      <c r="C285" s="53"/>
      <c r="D285" s="53">
        <v>5.9740000000000002</v>
      </c>
      <c r="E285" s="53">
        <f t="shared" si="89"/>
        <v>1.2E-2</v>
      </c>
      <c r="F285" s="53">
        <f t="shared" si="90"/>
        <v>5.9620000000000006</v>
      </c>
      <c r="G285" s="53">
        <f t="shared" si="91"/>
        <v>0</v>
      </c>
      <c r="H285" s="53">
        <f>IF(Q284&gt;SetUp!$B$56,SetUp!$B$56,Q284)</f>
        <v>2.7603166078670775E-13</v>
      </c>
      <c r="I285" s="53">
        <f t="shared" si="105"/>
        <v>0.36464029744864562</v>
      </c>
      <c r="J285" s="53">
        <f>MIN(F285,H285,(1-EXP(-SetUp!$B$52*H285/SetUp!$B$56))*F285)</f>
        <v>9.2668095419412573E-14</v>
      </c>
      <c r="K285" s="53">
        <f t="shared" si="92"/>
        <v>1.8336356536729517E-13</v>
      </c>
      <c r="L285" s="53">
        <f>IF(I285&lt;=0,0,MIN(SetUp!$B$50*I285^SetUp!$B$55,I285))</f>
        <v>4.0031257959616522E-3</v>
      </c>
      <c r="M285" s="53">
        <f t="shared" si="93"/>
        <v>0.360637171652684</v>
      </c>
      <c r="N285" s="53">
        <f>IF(SetUp!$B$62=0,X285,(B285-E285)*(1-(H285/SetUp!$B$66/SetUp!$B$56)))</f>
        <v>0</v>
      </c>
      <c r="O285" s="53">
        <f>K285*SetUp!$B$65</f>
        <v>1.6924458882746153E-15</v>
      </c>
      <c r="P285" s="53">
        <f>MIN(SetUp!$B$54*L285^SetUp!$B$51,L285)</f>
        <v>2.6121175268869275E-3</v>
      </c>
      <c r="Q285" s="53">
        <f t="shared" si="94"/>
        <v>1.8167111947902055E-13</v>
      </c>
      <c r="R285" s="53">
        <f>IF((H285+N285-O285)&gt;SetUp!$B$56,T284+H285+N285-O285-SetUp!$B$56,T284)</f>
        <v>0</v>
      </c>
      <c r="S285" s="53">
        <f>R285*SetUp!$B$65</f>
        <v>0</v>
      </c>
      <c r="T285" s="53">
        <f>IF((R285-S285)&lt;SetUp!$B$53,R285-S285,SetUp!$B$53)</f>
        <v>0</v>
      </c>
      <c r="U285" s="53">
        <f t="shared" si="95"/>
        <v>0.360637171652684</v>
      </c>
      <c r="V285" s="53">
        <f>(L285-P285)/1000*SetUp!$B$13*1000000/SetUp!$B$48</f>
        <v>5.6607500513691997E-2</v>
      </c>
      <c r="W285" s="53">
        <f t="shared" si="106"/>
        <v>-9.540979117872439E-18</v>
      </c>
      <c r="X285" s="53">
        <f>MAX((SetUp!$B$56*(1-($H285/SetUp!$B$56)^2)*TANH(($B285-$D285)/SetUp!$B$56))/(1+$H285/SetUp!$B$56*TANH(($B285-$D285)/SetUp!$B$56)),0)</f>
        <v>0</v>
      </c>
      <c r="AK285" s="61">
        <v>254</v>
      </c>
      <c r="AL285" s="62">
        <f t="shared" si="86"/>
        <v>0</v>
      </c>
      <c r="AM285" s="62">
        <f t="shared" si="87"/>
        <v>0.10476879839944944</v>
      </c>
      <c r="AN285" s="63" t="str">
        <f t="shared" si="88"/>
        <v/>
      </c>
      <c r="AP285" s="60">
        <v>31391</v>
      </c>
      <c r="AQ285" s="51">
        <v>12</v>
      </c>
      <c r="AR285" s="51">
        <v>345</v>
      </c>
      <c r="AS285" s="62">
        <f t="shared" si="96"/>
        <v>0</v>
      </c>
      <c r="AT285" s="62">
        <f t="shared" si="97"/>
        <v>9.2218431762184763E-2</v>
      </c>
      <c r="AU285" s="51" t="str">
        <f>IF(OR($AP285&lt;SetUp!$B$97,$AP285&gt;SetUp!$B$98),"Não","Sim")</f>
        <v>Sim</v>
      </c>
      <c r="AV285" s="64">
        <f t="shared" si="98"/>
        <v>0</v>
      </c>
      <c r="AW285" s="64">
        <f t="shared" si="99"/>
        <v>0.30367487838506624</v>
      </c>
      <c r="AX285" s="64">
        <f t="shared" si="100"/>
        <v>0</v>
      </c>
      <c r="AY285" s="64">
        <f t="shared" si="101"/>
        <v>-1.0351822675299762</v>
      </c>
      <c r="AZ285" s="64">
        <f t="shared" si="102"/>
        <v>9.2218431762184763E-2</v>
      </c>
      <c r="BA285" s="64">
        <f t="shared" si="103"/>
        <v>0.30367487838506624</v>
      </c>
      <c r="BB285" s="64">
        <f t="shared" si="104"/>
        <v>-1.0351822675299762</v>
      </c>
    </row>
    <row r="286" spans="1:54" x14ac:dyDescent="0.3">
      <c r="A286" s="60">
        <v>31331</v>
      </c>
      <c r="B286" s="53">
        <v>0</v>
      </c>
      <c r="C286" s="53"/>
      <c r="D286" s="53">
        <v>5.9740000000000002</v>
      </c>
      <c r="E286" s="53">
        <f t="shared" si="89"/>
        <v>0</v>
      </c>
      <c r="F286" s="53">
        <f t="shared" si="90"/>
        <v>5.9740000000000002</v>
      </c>
      <c r="G286" s="53">
        <f t="shared" si="91"/>
        <v>0</v>
      </c>
      <c r="H286" s="53">
        <f>IF(Q285&gt;SetUp!$B$56,SetUp!$B$56,Q285)</f>
        <v>1.8167111947902055E-13</v>
      </c>
      <c r="I286" s="53">
        <f t="shared" si="105"/>
        <v>0.36063717165268511</v>
      </c>
      <c r="J286" s="53">
        <f>MIN(F286,H286,(1-EXP(-SetUp!$B$52*H286/SetUp!$B$56))*F286)</f>
        <v>6.101874561181831E-14</v>
      </c>
      <c r="K286" s="53">
        <f t="shared" si="92"/>
        <v>1.2065237386720226E-13</v>
      </c>
      <c r="L286" s="53">
        <f>IF(I286&lt;=0,0,MIN(SetUp!$B$50*I286^SetUp!$B$55,I286))</f>
        <v>3.9301483894319299E-3</v>
      </c>
      <c r="M286" s="53">
        <f t="shared" si="93"/>
        <v>0.35670702326325315</v>
      </c>
      <c r="N286" s="53">
        <f>IF(SetUp!$B$62=0,X286,(B286-E286)*(1-(H286/SetUp!$B$66/SetUp!$B$56)))</f>
        <v>0</v>
      </c>
      <c r="O286" s="53">
        <f>K286*SetUp!$B$65</f>
        <v>1.113621529190329E-15</v>
      </c>
      <c r="P286" s="53">
        <f>MIN(SetUp!$B$54*L286^SetUp!$B$51,L286)</f>
        <v>2.5640398732775594E-3</v>
      </c>
      <c r="Q286" s="53">
        <f t="shared" si="94"/>
        <v>1.1953875233801194E-13</v>
      </c>
      <c r="R286" s="53">
        <f>IF((H286+N286-O286)&gt;SetUp!$B$56,T285+H286+N286-O286-SetUp!$B$56,T285)</f>
        <v>0</v>
      </c>
      <c r="S286" s="53">
        <f>R286*SetUp!$B$65</f>
        <v>0</v>
      </c>
      <c r="T286" s="53">
        <f>IF((R286-S286)&lt;SetUp!$B$53,R286-S286,SetUp!$B$53)</f>
        <v>0</v>
      </c>
      <c r="U286" s="53">
        <f t="shared" si="95"/>
        <v>0.35670702326325315</v>
      </c>
      <c r="V286" s="53">
        <f>(L286-P286)/1000*SetUp!$B$13*1000000/SetUp!$B$48</f>
        <v>5.5594197568219691E-2</v>
      </c>
      <c r="W286" s="53">
        <f t="shared" si="106"/>
        <v>-6.6786853825107073E-17</v>
      </c>
      <c r="X286" s="53">
        <f>MAX((SetUp!$B$56*(1-($H286/SetUp!$B$56)^2)*TANH(($B286-$D286)/SetUp!$B$56))/(1+$H286/SetUp!$B$56*TANH(($B286-$D286)/SetUp!$B$56)),0)</f>
        <v>0</v>
      </c>
      <c r="AK286" s="61">
        <v>255</v>
      </c>
      <c r="AL286" s="62">
        <f t="shared" si="86"/>
        <v>0</v>
      </c>
      <c r="AM286" s="62">
        <f t="shared" si="87"/>
        <v>0.10236183571365633</v>
      </c>
      <c r="AN286" s="63" t="str">
        <f t="shared" si="88"/>
        <v/>
      </c>
      <c r="AP286" s="60">
        <v>31392</v>
      </c>
      <c r="AQ286" s="51">
        <v>12</v>
      </c>
      <c r="AR286" s="51">
        <v>346</v>
      </c>
      <c r="AS286" s="62">
        <f t="shared" si="96"/>
        <v>0</v>
      </c>
      <c r="AT286" s="62">
        <f t="shared" si="97"/>
        <v>0.11162355127092367</v>
      </c>
      <c r="AU286" s="51" t="str">
        <f>IF(OR($AP286&lt;SetUp!$B$97,$AP286&gt;SetUp!$B$98),"Não","Sim")</f>
        <v>Sim</v>
      </c>
      <c r="AV286" s="64">
        <f t="shared" si="98"/>
        <v>0</v>
      </c>
      <c r="AW286" s="64">
        <f t="shared" si="99"/>
        <v>0.33410110935302756</v>
      </c>
      <c r="AX286" s="64">
        <f t="shared" si="100"/>
        <v>0</v>
      </c>
      <c r="AY286" s="64">
        <f t="shared" si="101"/>
        <v>-0.95224416464652406</v>
      </c>
      <c r="AZ286" s="64">
        <f t="shared" si="102"/>
        <v>0.11162355127092367</v>
      </c>
      <c r="BA286" s="64">
        <f t="shared" si="103"/>
        <v>0.33410110935302756</v>
      </c>
      <c r="BB286" s="64">
        <f t="shared" si="104"/>
        <v>-0.95224416464652406</v>
      </c>
    </row>
    <row r="287" spans="1:54" x14ac:dyDescent="0.3">
      <c r="A287" s="60">
        <v>31332</v>
      </c>
      <c r="B287" s="53">
        <v>0</v>
      </c>
      <c r="C287" s="53"/>
      <c r="D287" s="53">
        <v>5.9740000000000002</v>
      </c>
      <c r="E287" s="53">
        <f t="shared" si="89"/>
        <v>0</v>
      </c>
      <c r="F287" s="53">
        <f t="shared" si="90"/>
        <v>5.9740000000000002</v>
      </c>
      <c r="G287" s="53">
        <f t="shared" si="91"/>
        <v>0</v>
      </c>
      <c r="H287" s="53">
        <f>IF(Q286&gt;SetUp!$B$56,SetUp!$B$56,Q286)</f>
        <v>1.1953875233801194E-13</v>
      </c>
      <c r="I287" s="53">
        <f t="shared" si="105"/>
        <v>0.35670702326325388</v>
      </c>
      <c r="J287" s="53">
        <f>MIN(F287,H287,(1-EXP(-SetUp!$B$52*H287/SetUp!$B$56))*F287)</f>
        <v>4.0458081329575178E-14</v>
      </c>
      <c r="K287" s="53">
        <f t="shared" si="92"/>
        <v>7.9080671008436762E-14</v>
      </c>
      <c r="L287" s="53">
        <f>IF(I287&lt;=0,0,MIN(SetUp!$B$50*I287^SetUp!$B$55,I287))</f>
        <v>3.8590247872295623E-3</v>
      </c>
      <c r="M287" s="53">
        <f t="shared" si="93"/>
        <v>0.35284799847602433</v>
      </c>
      <c r="N287" s="53">
        <f>IF(SetUp!$B$62=0,X287,(B287-E287)*(1-(H287/SetUp!$B$66/SetUp!$B$56)))</f>
        <v>0</v>
      </c>
      <c r="O287" s="53">
        <f>K287*SetUp!$B$65</f>
        <v>7.2991467100965362E-16</v>
      </c>
      <c r="P287" s="53">
        <f>MIN(SetUp!$B$54*L287^SetUp!$B$51,L287)</f>
        <v>2.517191855650931E-3</v>
      </c>
      <c r="Q287" s="53">
        <f t="shared" si="94"/>
        <v>7.8350756337427103E-14</v>
      </c>
      <c r="R287" s="53">
        <f>IF((H287+N287-O287)&gt;SetUp!$B$56,T286+H287+N287-O287-SetUp!$B$56,T286)</f>
        <v>0</v>
      </c>
      <c r="S287" s="53">
        <f>R287*SetUp!$B$65</f>
        <v>0</v>
      </c>
      <c r="T287" s="53">
        <f>IF((R287-S287)&lt;SetUp!$B$53,R287-S287,SetUp!$B$53)</f>
        <v>0</v>
      </c>
      <c r="U287" s="53">
        <f t="shared" si="95"/>
        <v>0.35284799847602433</v>
      </c>
      <c r="V287" s="53">
        <f>(L287-P287)/1000*SetUp!$B$13*1000000/SetUp!$B$48</f>
        <v>5.4606295341545361E-2</v>
      </c>
      <c r="W287" s="53">
        <f t="shared" si="106"/>
        <v>4.7704895589362195E-18</v>
      </c>
      <c r="X287" s="53">
        <f>MAX((SetUp!$B$56*(1-($H287/SetUp!$B$56)^2)*TANH(($B287-$D287)/SetUp!$B$56))/(1+$H287/SetUp!$B$56*TANH(($B287-$D287)/SetUp!$B$56)),0)</f>
        <v>0</v>
      </c>
      <c r="AK287" s="61">
        <v>256</v>
      </c>
      <c r="AL287" s="62">
        <f t="shared" si="86"/>
        <v>0</v>
      </c>
      <c r="AM287" s="62">
        <f t="shared" si="87"/>
        <v>0.10003221382076241</v>
      </c>
      <c r="AN287" s="63" t="str">
        <f t="shared" si="88"/>
        <v/>
      </c>
      <c r="AP287" s="60">
        <v>31393</v>
      </c>
      <c r="AQ287" s="51">
        <v>12</v>
      </c>
      <c r="AR287" s="51">
        <v>347</v>
      </c>
      <c r="AS287" s="62">
        <f t="shared" si="96"/>
        <v>0</v>
      </c>
      <c r="AT287" s="62">
        <f t="shared" si="97"/>
        <v>0.12866597073269012</v>
      </c>
      <c r="AU287" s="51" t="str">
        <f>IF(OR($AP287&lt;SetUp!$B$97,$AP287&gt;SetUp!$B$98),"Não","Sim")</f>
        <v>Sim</v>
      </c>
      <c r="AV287" s="64">
        <f t="shared" si="98"/>
        <v>0</v>
      </c>
      <c r="AW287" s="64">
        <f t="shared" si="99"/>
        <v>0.35870039131939918</v>
      </c>
      <c r="AX287" s="64">
        <f t="shared" si="100"/>
        <v>0</v>
      </c>
      <c r="AY287" s="64">
        <f t="shared" si="101"/>
        <v>-0.89053629907202536</v>
      </c>
      <c r="AZ287" s="64">
        <f t="shared" si="102"/>
        <v>0.12866597073269012</v>
      </c>
      <c r="BA287" s="64">
        <f t="shared" si="103"/>
        <v>0.35870039131939918</v>
      </c>
      <c r="BB287" s="64">
        <f t="shared" si="104"/>
        <v>-0.89053629907202536</v>
      </c>
    </row>
    <row r="288" spans="1:54" x14ac:dyDescent="0.3">
      <c r="A288" s="60">
        <v>31333</v>
      </c>
      <c r="B288" s="53">
        <v>0</v>
      </c>
      <c r="C288" s="53"/>
      <c r="D288" s="53">
        <v>5.9740000000000002</v>
      </c>
      <c r="E288" s="53">
        <f t="shared" si="89"/>
        <v>0</v>
      </c>
      <c r="F288" s="53">
        <f t="shared" si="90"/>
        <v>5.9740000000000002</v>
      </c>
      <c r="G288" s="53">
        <f t="shared" si="91"/>
        <v>0</v>
      </c>
      <c r="H288" s="53">
        <f>IF(Q287&gt;SetUp!$B$56,SetUp!$B$56,Q287)</f>
        <v>7.8350756337427103E-14</v>
      </c>
      <c r="I288" s="53">
        <f t="shared" si="105"/>
        <v>0.35284799847602483</v>
      </c>
      <c r="J288" s="53">
        <f>MIN(F288,H288,(1-EXP(-SetUp!$B$52*H288/SetUp!$B$56))*F288)</f>
        <v>2.6529889396442742E-14</v>
      </c>
      <c r="K288" s="53">
        <f t="shared" si="92"/>
        <v>5.1820866940984358E-14</v>
      </c>
      <c r="L288" s="53">
        <f>IF(I288&lt;=0,0,MIN(SetUp!$B$50*I288^SetUp!$B$55,I288))</f>
        <v>3.7896947610027358E-3</v>
      </c>
      <c r="M288" s="53">
        <f t="shared" si="93"/>
        <v>0.34905830371502211</v>
      </c>
      <c r="N288" s="53">
        <f>IF(SetUp!$B$62=0,X288,(B288-E288)*(1-(H288/SetUp!$B$66/SetUp!$B$56)))</f>
        <v>0</v>
      </c>
      <c r="O288" s="53">
        <f>K288*SetUp!$B$65</f>
        <v>4.7830665271704984E-16</v>
      </c>
      <c r="P288" s="53">
        <f>MIN(SetUp!$B$54*L288^SetUp!$B$51,L288)</f>
        <v>2.4715333133144132E-3</v>
      </c>
      <c r="Q288" s="53">
        <f t="shared" si="94"/>
        <v>5.1342560288267311E-14</v>
      </c>
      <c r="R288" s="53">
        <f>IF((H288+N288-O288)&gt;SetUp!$B$56,T287+H288+N288-O288-SetUp!$B$56,T287)</f>
        <v>0</v>
      </c>
      <c r="S288" s="53">
        <f>R288*SetUp!$B$65</f>
        <v>0</v>
      </c>
      <c r="T288" s="53">
        <f>IF((R288-S288)&lt;SetUp!$B$53,R288-S288,SetUp!$B$53)</f>
        <v>0</v>
      </c>
      <c r="U288" s="53">
        <f t="shared" si="95"/>
        <v>0.34905830371502211</v>
      </c>
      <c r="V288" s="53">
        <f>(L288-P288)/1000*SetUp!$B$13*1000000/SetUp!$B$48</f>
        <v>5.3642977174233643E-2</v>
      </c>
      <c r="W288" s="53">
        <f t="shared" si="106"/>
        <v>7.1557343384043293E-17</v>
      </c>
      <c r="X288" s="53">
        <f>MAX((SetUp!$B$56*(1-($H288/SetUp!$B$56)^2)*TANH(($B288-$D288)/SetUp!$B$56))/(1+$H288/SetUp!$B$56*TANH(($B288-$D288)/SetUp!$B$56)),0)</f>
        <v>0</v>
      </c>
      <c r="AK288" s="61">
        <v>257</v>
      </c>
      <c r="AL288" s="62">
        <f t="shared" ref="AL288:AL351" si="107">IFERROR(AVERAGEIFS($AS$3:$AS$1070,$AU$3:$AU$1070,"Sim",$AR$3:$AR$1070,AK288),0)</f>
        <v>0</v>
      </c>
      <c r="AM288" s="62">
        <f t="shared" ref="AM288:AM351" si="108">IFERROR(AVERAGEIFS($AT$3:$AT$1070,$AU$3:$AU$1070,"Sim",$AR$3:$AR$1070,AK288),0)</f>
        <v>9.7776749889428E-2</v>
      </c>
      <c r="AN288" s="63" t="str">
        <f t="shared" ref="AN288:AN351" si="109">IFERROR((AM288-AL288)/AL288,"")</f>
        <v/>
      </c>
      <c r="AP288" s="60">
        <v>31394</v>
      </c>
      <c r="AQ288" s="51">
        <v>12</v>
      </c>
      <c r="AR288" s="51">
        <v>348</v>
      </c>
      <c r="AS288" s="62">
        <f t="shared" si="96"/>
        <v>0</v>
      </c>
      <c r="AT288" s="62">
        <f t="shared" si="97"/>
        <v>0.14612128637986832</v>
      </c>
      <c r="AU288" s="51" t="str">
        <f>IF(OR($AP288&lt;SetUp!$B$97,$AP288&gt;SetUp!$B$98),"Não","Sim")</f>
        <v>Sim</v>
      </c>
      <c r="AV288" s="64">
        <f t="shared" si="98"/>
        <v>0</v>
      </c>
      <c r="AW288" s="64">
        <f t="shared" si="99"/>
        <v>0.38225814102497324</v>
      </c>
      <c r="AX288" s="64">
        <f t="shared" si="100"/>
        <v>0</v>
      </c>
      <c r="AY288" s="64">
        <f t="shared" si="101"/>
        <v>-0.83528651312848035</v>
      </c>
      <c r="AZ288" s="64">
        <f t="shared" si="102"/>
        <v>0.14612128637986832</v>
      </c>
      <c r="BA288" s="64">
        <f t="shared" si="103"/>
        <v>0.38225814102497324</v>
      </c>
      <c r="BB288" s="64">
        <f t="shared" si="104"/>
        <v>-0.83528651312848035</v>
      </c>
    </row>
    <row r="289" spans="1:54" x14ac:dyDescent="0.3">
      <c r="A289" s="60">
        <v>31334</v>
      </c>
      <c r="B289" s="53">
        <v>0</v>
      </c>
      <c r="C289" s="53"/>
      <c r="D289" s="53">
        <v>5.9740000000000002</v>
      </c>
      <c r="E289" s="53">
        <f t="shared" si="89"/>
        <v>0</v>
      </c>
      <c r="F289" s="53">
        <f t="shared" si="90"/>
        <v>5.9740000000000002</v>
      </c>
      <c r="G289" s="53">
        <f t="shared" si="91"/>
        <v>0</v>
      </c>
      <c r="H289" s="53">
        <f>IF(Q288&gt;SetUp!$B$56,SetUp!$B$56,Q288)</f>
        <v>5.1342560288267311E-14</v>
      </c>
      <c r="I289" s="53">
        <f t="shared" si="105"/>
        <v>0.34905830371502244</v>
      </c>
      <c r="J289" s="53">
        <f>MIN(F289,H289,(1-EXP(-SetUp!$B$52*H289/SetUp!$B$56))*F289)</f>
        <v>1.7244428107687783E-14</v>
      </c>
      <c r="K289" s="53">
        <f t="shared" si="92"/>
        <v>3.4098132180579529E-14</v>
      </c>
      <c r="L289" s="53">
        <f>IF(I289&lt;=0,0,MIN(SetUp!$B$50*I289^SetUp!$B$55,I289))</f>
        <v>3.722100460656224E-3</v>
      </c>
      <c r="M289" s="53">
        <f t="shared" si="93"/>
        <v>0.3453362032543662</v>
      </c>
      <c r="N289" s="53">
        <f>IF(SetUp!$B$62=0,X289,(B289-E289)*(1-(H289/SetUp!$B$66/SetUp!$B$56)))</f>
        <v>0</v>
      </c>
      <c r="O289" s="53">
        <f>K289*SetUp!$B$65</f>
        <v>3.147257934872116E-16</v>
      </c>
      <c r="P289" s="53">
        <f>MIN(SetUp!$B$54*L289^SetUp!$B$51,L289)</f>
        <v>2.4270256782217919E-3</v>
      </c>
      <c r="Q289" s="53">
        <f t="shared" si="94"/>
        <v>3.3783406387092318E-14</v>
      </c>
      <c r="R289" s="53">
        <f>IF((H289+N289-O289)&gt;SetUp!$B$56,T288+H289+N289-O289-SetUp!$B$56,T288)</f>
        <v>0</v>
      </c>
      <c r="S289" s="53">
        <f>R289*SetUp!$B$65</f>
        <v>0</v>
      </c>
      <c r="T289" s="53">
        <f>IF((R289-S289)&lt;SetUp!$B$53,R289-S289,SetUp!$B$53)</f>
        <v>0</v>
      </c>
      <c r="U289" s="53">
        <f t="shared" si="95"/>
        <v>0.3453362032543662</v>
      </c>
      <c r="V289" s="53">
        <f>(L289-P289)/1000*SetUp!$B$13*1000000/SetUp!$B$48</f>
        <v>5.2703458377491796E-2</v>
      </c>
      <c r="W289" s="53">
        <f t="shared" si="106"/>
        <v>1.8648277366750676E-17</v>
      </c>
      <c r="X289" s="53">
        <f>MAX((SetUp!$B$56*(1-($H289/SetUp!$B$56)^2)*TANH(($B289-$D289)/SetUp!$B$56))/(1+$H289/SetUp!$B$56*TANH(($B289-$D289)/SetUp!$B$56)),0)</f>
        <v>0</v>
      </c>
      <c r="AK289" s="61">
        <v>258</v>
      </c>
      <c r="AL289" s="62">
        <f t="shared" si="107"/>
        <v>0</v>
      </c>
      <c r="AM289" s="62">
        <f t="shared" si="108"/>
        <v>9.5592420330802369E-2</v>
      </c>
      <c r="AN289" s="63" t="str">
        <f t="shared" si="109"/>
        <v/>
      </c>
      <c r="AP289" s="60">
        <v>31395</v>
      </c>
      <c r="AQ289" s="51">
        <v>12</v>
      </c>
      <c r="AR289" s="51">
        <v>349</v>
      </c>
      <c r="AS289" s="62">
        <f t="shared" si="96"/>
        <v>0</v>
      </c>
      <c r="AT289" s="62">
        <f t="shared" si="97"/>
        <v>0.16724313476924918</v>
      </c>
      <c r="AU289" s="51" t="str">
        <f>IF(OR($AP289&lt;SetUp!$B$97,$AP289&gt;SetUp!$B$98),"Não","Sim")</f>
        <v>Sim</v>
      </c>
      <c r="AV289" s="64">
        <f t="shared" si="98"/>
        <v>0</v>
      </c>
      <c r="AW289" s="64">
        <f t="shared" si="99"/>
        <v>0.40895370736704317</v>
      </c>
      <c r="AX289" s="64">
        <f t="shared" si="100"/>
        <v>0</v>
      </c>
      <c r="AY289" s="64">
        <f t="shared" si="101"/>
        <v>-0.7766517007232262</v>
      </c>
      <c r="AZ289" s="64">
        <f t="shared" si="102"/>
        <v>0.16724313476924918</v>
      </c>
      <c r="BA289" s="64">
        <f t="shared" si="103"/>
        <v>0.40895370736704317</v>
      </c>
      <c r="BB289" s="64">
        <f t="shared" si="104"/>
        <v>-0.7766517007232262</v>
      </c>
    </row>
    <row r="290" spans="1:54" x14ac:dyDescent="0.3">
      <c r="A290" s="60">
        <v>31335</v>
      </c>
      <c r="B290" s="53">
        <v>0</v>
      </c>
      <c r="C290" s="53"/>
      <c r="D290" s="53">
        <v>5.9740000000000002</v>
      </c>
      <c r="E290" s="53">
        <f t="shared" si="89"/>
        <v>0</v>
      </c>
      <c r="F290" s="53">
        <f t="shared" si="90"/>
        <v>5.9740000000000002</v>
      </c>
      <c r="G290" s="53">
        <f t="shared" si="91"/>
        <v>0</v>
      </c>
      <c r="H290" s="53">
        <f>IF(Q289&gt;SetUp!$B$56,SetUp!$B$56,Q289)</f>
        <v>3.3783406387092318E-14</v>
      </c>
      <c r="I290" s="53">
        <f t="shared" si="105"/>
        <v>0.34533620325436643</v>
      </c>
      <c r="J290" s="53">
        <f>MIN(F290,H290,(1-EXP(-SetUp!$B$52*H290/SetUp!$B$56))*F290)</f>
        <v>1.1275202993488166E-14</v>
      </c>
      <c r="K290" s="53">
        <f t="shared" si="92"/>
        <v>2.2508203393604154E-14</v>
      </c>
      <c r="L290" s="53">
        <f>IF(I290&lt;=0,0,MIN(SetUp!$B$50*I290^SetUp!$B$55,I290))</f>
        <v>3.6561863040091226E-3</v>
      </c>
      <c r="M290" s="53">
        <f t="shared" si="93"/>
        <v>0.34168001695035732</v>
      </c>
      <c r="N290" s="53">
        <f>IF(SetUp!$B$62=0,X290,(B290-E290)*(1-(H290/SetUp!$B$66/SetUp!$B$56)))</f>
        <v>0</v>
      </c>
      <c r="O290" s="53">
        <f>K290*SetUp!$B$65</f>
        <v>2.0775073941024353E-16</v>
      </c>
      <c r="P290" s="53">
        <f>MIN(SetUp!$B$54*L290^SetUp!$B$51,L290)</f>
        <v>2.3836319008137099E-3</v>
      </c>
      <c r="Q290" s="53">
        <f t="shared" si="94"/>
        <v>2.2300452654193912E-14</v>
      </c>
      <c r="R290" s="53">
        <f>IF((H290+N290-O290)&gt;SetUp!$B$56,T289+H290+N290-O290-SetUp!$B$56,T289)</f>
        <v>0</v>
      </c>
      <c r="S290" s="53">
        <f>R290*SetUp!$B$65</f>
        <v>0</v>
      </c>
      <c r="T290" s="53">
        <f>IF((R290-S290)&lt;SetUp!$B$53,R290-S290,SetUp!$B$53)</f>
        <v>0</v>
      </c>
      <c r="U290" s="53">
        <f t="shared" si="95"/>
        <v>0.34168001695035732</v>
      </c>
      <c r="V290" s="53">
        <f>(L290-P290)/1000*SetUp!$B$13*1000000/SetUp!$B$48</f>
        <v>5.1786984760703515E-2</v>
      </c>
      <c r="W290" s="53">
        <f t="shared" si="106"/>
        <v>2.7755575615628914E-17</v>
      </c>
      <c r="X290" s="53">
        <f>MAX((SetUp!$B$56*(1-($H290/SetUp!$B$56)^2)*TANH(($B290-$D290)/SetUp!$B$56))/(1+$H290/SetUp!$B$56*TANH(($B290-$D290)/SetUp!$B$56)),0)</f>
        <v>0</v>
      </c>
      <c r="AK290" s="61">
        <v>259</v>
      </c>
      <c r="AL290" s="62">
        <f t="shared" si="107"/>
        <v>0</v>
      </c>
      <c r="AM290" s="62">
        <f t="shared" si="108"/>
        <v>9.3476351442706829E-2</v>
      </c>
      <c r="AN290" s="63" t="str">
        <f t="shared" si="109"/>
        <v/>
      </c>
      <c r="AP290" s="60">
        <v>31396</v>
      </c>
      <c r="AQ290" s="51">
        <v>12</v>
      </c>
      <c r="AR290" s="51">
        <v>350</v>
      </c>
      <c r="AS290" s="62">
        <f t="shared" si="96"/>
        <v>0</v>
      </c>
      <c r="AT290" s="62">
        <f t="shared" si="97"/>
        <v>0.19326392327542855</v>
      </c>
      <c r="AU290" s="51" t="str">
        <f>IF(OR($AP290&lt;SetUp!$B$97,$AP290&gt;SetUp!$B$98),"Não","Sim")</f>
        <v>Sim</v>
      </c>
      <c r="AV290" s="64">
        <f t="shared" si="98"/>
        <v>0</v>
      </c>
      <c r="AW290" s="64">
        <f t="shared" si="99"/>
        <v>0.43961792874657485</v>
      </c>
      <c r="AX290" s="64">
        <f t="shared" si="100"/>
        <v>0</v>
      </c>
      <c r="AY290" s="64">
        <f t="shared" si="101"/>
        <v>-0.71384920848922806</v>
      </c>
      <c r="AZ290" s="64">
        <f t="shared" si="102"/>
        <v>0.19326392327542855</v>
      </c>
      <c r="BA290" s="64">
        <f t="shared" si="103"/>
        <v>0.43961792874657485</v>
      </c>
      <c r="BB290" s="64">
        <f t="shared" si="104"/>
        <v>-0.71384920848922806</v>
      </c>
    </row>
    <row r="291" spans="1:54" x14ac:dyDescent="0.3">
      <c r="A291" s="60">
        <v>31336</v>
      </c>
      <c r="B291" s="53">
        <v>0.19800000000000001</v>
      </c>
      <c r="C291" s="53"/>
      <c r="D291" s="53">
        <v>5.9740000000000002</v>
      </c>
      <c r="E291" s="53">
        <f t="shared" si="89"/>
        <v>0.19800000000000001</v>
      </c>
      <c r="F291" s="53">
        <f t="shared" si="90"/>
        <v>5.7759999999999998</v>
      </c>
      <c r="G291" s="53">
        <f t="shared" si="91"/>
        <v>0</v>
      </c>
      <c r="H291" s="53">
        <f>IF(Q290&gt;SetUp!$B$56,SetUp!$B$56,Q290)</f>
        <v>2.2300452654193912E-14</v>
      </c>
      <c r="I291" s="53">
        <f t="shared" si="105"/>
        <v>0.34168001695035749</v>
      </c>
      <c r="J291" s="53">
        <f>MIN(F291,H291,(1-EXP(-SetUp!$B$52*H291/SetUp!$B$56))*F291)</f>
        <v>7.0539130092583947E-15</v>
      </c>
      <c r="K291" s="53">
        <f t="shared" si="92"/>
        <v>1.5246539644935517E-14</v>
      </c>
      <c r="L291" s="53">
        <f>IF(I291&lt;=0,0,MIN(SetUp!$B$50*I291^SetUp!$B$55,I291))</f>
        <v>3.591898872324536E-3</v>
      </c>
      <c r="M291" s="53">
        <f t="shared" si="93"/>
        <v>0.33808811807803296</v>
      </c>
      <c r="N291" s="53">
        <f>IF(SetUp!$B$62=0,X291,(B291-E291)*(1-(H291/SetUp!$B$66/SetUp!$B$56)))</f>
        <v>0</v>
      </c>
      <c r="O291" s="53">
        <f>K291*SetUp!$B$65</f>
        <v>1.4072557588416874E-16</v>
      </c>
      <c r="P291" s="53">
        <f>MIN(SetUp!$B$54*L291^SetUp!$B$51,L291)</f>
        <v>2.341316379816845E-3</v>
      </c>
      <c r="Q291" s="53">
        <f t="shared" si="94"/>
        <v>1.510581406905135E-14</v>
      </c>
      <c r="R291" s="53">
        <f>IF((H291+N291-O291)&gt;SetUp!$B$56,T290+H291+N291-O291-SetUp!$B$56,T290)</f>
        <v>0</v>
      </c>
      <c r="S291" s="53">
        <f>R291*SetUp!$B$65</f>
        <v>0</v>
      </c>
      <c r="T291" s="53">
        <f>IF((R291-S291)&lt;SetUp!$B$53,R291-S291,SetUp!$B$53)</f>
        <v>0</v>
      </c>
      <c r="U291" s="53">
        <f t="shared" si="95"/>
        <v>0.33808811807803296</v>
      </c>
      <c r="V291" s="53">
        <f>(L291-P291)/1000*SetUp!$B$13*1000000/SetUp!$B$48</f>
        <v>5.0892831236821624E-2</v>
      </c>
      <c r="W291" s="53">
        <f t="shared" si="106"/>
        <v>1.1709383462843448E-17</v>
      </c>
      <c r="X291" s="53">
        <f>MAX((SetUp!$B$56*(1-($H291/SetUp!$B$56)^2)*TANH(($B291-$D291)/SetUp!$B$56))/(1+$H291/SetUp!$B$56*TANH(($B291-$D291)/SetUp!$B$56)),0)</f>
        <v>0</v>
      </c>
      <c r="AK291" s="61">
        <v>260</v>
      </c>
      <c r="AL291" s="62">
        <f t="shared" si="107"/>
        <v>0</v>
      </c>
      <c r="AM291" s="62">
        <f t="shared" si="108"/>
        <v>9.1425810681143957E-2</v>
      </c>
      <c r="AN291" s="63" t="str">
        <f t="shared" si="109"/>
        <v/>
      </c>
      <c r="AP291" s="60">
        <v>31397</v>
      </c>
      <c r="AQ291" s="51">
        <v>12</v>
      </c>
      <c r="AR291" s="51">
        <v>351</v>
      </c>
      <c r="AS291" s="62">
        <f t="shared" si="96"/>
        <v>0</v>
      </c>
      <c r="AT291" s="62">
        <f t="shared" si="97"/>
        <v>0.21557705329197208</v>
      </c>
      <c r="AU291" s="51" t="str">
        <f>IF(OR($AP291&lt;SetUp!$B$97,$AP291&gt;SetUp!$B$98),"Não","Sim")</f>
        <v>Sim</v>
      </c>
      <c r="AV291" s="64">
        <f t="shared" si="98"/>
        <v>0</v>
      </c>
      <c r="AW291" s="64">
        <f t="shared" si="99"/>
        <v>0.46430276037513718</v>
      </c>
      <c r="AX291" s="64">
        <f t="shared" si="100"/>
        <v>0</v>
      </c>
      <c r="AY291" s="64">
        <f t="shared" si="101"/>
        <v>-0.66639746871276728</v>
      </c>
      <c r="AZ291" s="64">
        <f t="shared" si="102"/>
        <v>0.21557705329197208</v>
      </c>
      <c r="BA291" s="64">
        <f t="shared" si="103"/>
        <v>0.46430276037513718</v>
      </c>
      <c r="BB291" s="64">
        <f t="shared" si="104"/>
        <v>-0.66639746871276728</v>
      </c>
    </row>
    <row r="292" spans="1:54" x14ac:dyDescent="0.3">
      <c r="A292" s="60">
        <v>31337</v>
      </c>
      <c r="B292" s="53">
        <v>2.3919999999999999</v>
      </c>
      <c r="C292" s="53"/>
      <c r="D292" s="53">
        <v>5.9740000000000002</v>
      </c>
      <c r="E292" s="53">
        <f t="shared" si="89"/>
        <v>2.3919999999999999</v>
      </c>
      <c r="F292" s="53">
        <f t="shared" si="90"/>
        <v>3.5820000000000003</v>
      </c>
      <c r="G292" s="53">
        <f t="shared" si="91"/>
        <v>0</v>
      </c>
      <c r="H292" s="53">
        <f>IF(Q291&gt;SetUp!$B$56,SetUp!$B$56,Q291)</f>
        <v>1.510581406905135E-14</v>
      </c>
      <c r="I292" s="53">
        <f t="shared" si="105"/>
        <v>0.33808811807803307</v>
      </c>
      <c r="J292" s="53">
        <f>MIN(F292,H292,(1-EXP(-SetUp!$B$52*H292/SetUp!$B$56))*F292)</f>
        <v>3.1814550993658488E-15</v>
      </c>
      <c r="K292" s="53">
        <f t="shared" si="92"/>
        <v>1.1924358969685501E-14</v>
      </c>
      <c r="L292" s="53">
        <f>IF(I292&lt;=0,0,MIN(SetUp!$B$50*I292^SetUp!$B$55,I292))</f>
        <v>3.5291868113592108E-3</v>
      </c>
      <c r="M292" s="53">
        <f t="shared" si="93"/>
        <v>0.33455893126667385</v>
      </c>
      <c r="N292" s="53">
        <f>IF(SetUp!$B$62=0,X292,(B292-E292)*(1-(H292/SetUp!$B$66/SetUp!$B$56)))</f>
        <v>0</v>
      </c>
      <c r="O292" s="53">
        <f>K292*SetUp!$B$65</f>
        <v>1.1006184499155854E-16</v>
      </c>
      <c r="P292" s="53">
        <f>MIN(SetUp!$B$54*L292^SetUp!$B$51,L292)</f>
        <v>2.300044895763837E-3</v>
      </c>
      <c r="Q292" s="53">
        <f t="shared" si="94"/>
        <v>1.1814297124693942E-14</v>
      </c>
      <c r="R292" s="53">
        <f>IF((H292+N292-O292)&gt;SetUp!$B$56,T291+H292+N292-O292-SetUp!$B$56,T291)</f>
        <v>0</v>
      </c>
      <c r="S292" s="53">
        <f>R292*SetUp!$B$65</f>
        <v>0</v>
      </c>
      <c r="T292" s="53">
        <f>IF((R292-S292)&lt;SetUp!$B$53,R292-S292,SetUp!$B$53)</f>
        <v>0</v>
      </c>
      <c r="U292" s="53">
        <f t="shared" si="95"/>
        <v>0.33455893126667385</v>
      </c>
      <c r="V292" s="53">
        <f>(L292-P292)/1000*SetUp!$B$13*1000000/SetUp!$B$48</f>
        <v>5.0020300500979796E-2</v>
      </c>
      <c r="W292" s="53">
        <f t="shared" si="106"/>
        <v>1.1969591984239969E-16</v>
      </c>
      <c r="X292" s="53">
        <f>MAX((SetUp!$B$56*(1-($H292/SetUp!$B$56)^2)*TANH(($B292-$D292)/SetUp!$B$56))/(1+$H292/SetUp!$B$56*TANH(($B292-$D292)/SetUp!$B$56)),0)</f>
        <v>0</v>
      </c>
      <c r="AK292" s="61">
        <v>261</v>
      </c>
      <c r="AL292" s="62">
        <f t="shared" si="107"/>
        <v>0</v>
      </c>
      <c r="AM292" s="62">
        <f t="shared" si="108"/>
        <v>8.9438198515035927E-2</v>
      </c>
      <c r="AN292" s="63" t="str">
        <f t="shared" si="109"/>
        <v/>
      </c>
      <c r="AP292" s="60">
        <v>31398</v>
      </c>
      <c r="AQ292" s="51">
        <v>12</v>
      </c>
      <c r="AR292" s="51">
        <v>352</v>
      </c>
      <c r="AS292" s="62">
        <f t="shared" si="96"/>
        <v>0</v>
      </c>
      <c r="AT292" s="62">
        <f t="shared" si="97"/>
        <v>0.23704616493810934</v>
      </c>
      <c r="AU292" s="51" t="str">
        <f>IF(OR($AP292&lt;SetUp!$B$97,$AP292&gt;SetUp!$B$98),"Não","Sim")</f>
        <v>Sim</v>
      </c>
      <c r="AV292" s="64">
        <f t="shared" si="98"/>
        <v>0</v>
      </c>
      <c r="AW292" s="64">
        <f t="shared" si="99"/>
        <v>0.48687386963987844</v>
      </c>
      <c r="AX292" s="64">
        <f t="shared" si="100"/>
        <v>0</v>
      </c>
      <c r="AY292" s="64">
        <f t="shared" si="101"/>
        <v>-0.62516706654072107</v>
      </c>
      <c r="AZ292" s="64">
        <f t="shared" si="102"/>
        <v>0.23704616493810934</v>
      </c>
      <c r="BA292" s="64">
        <f t="shared" si="103"/>
        <v>0.48687386963987844</v>
      </c>
      <c r="BB292" s="64">
        <f t="shared" si="104"/>
        <v>-0.62516706654072107</v>
      </c>
    </row>
    <row r="293" spans="1:54" x14ac:dyDescent="0.3">
      <c r="A293" s="60">
        <v>31338</v>
      </c>
      <c r="B293" s="53">
        <v>1.1970000000000001</v>
      </c>
      <c r="C293" s="53"/>
      <c r="D293" s="53">
        <v>5.9740000000000002</v>
      </c>
      <c r="E293" s="53">
        <f t="shared" si="89"/>
        <v>1.1970000000000001</v>
      </c>
      <c r="F293" s="53">
        <f t="shared" si="90"/>
        <v>4.7770000000000001</v>
      </c>
      <c r="G293" s="53">
        <f t="shared" si="91"/>
        <v>0</v>
      </c>
      <c r="H293" s="53">
        <f>IF(Q292&gt;SetUp!$B$56,SetUp!$B$56,Q292)</f>
        <v>1.1814297124693942E-14</v>
      </c>
      <c r="I293" s="53">
        <f t="shared" si="105"/>
        <v>0.33455893126667391</v>
      </c>
      <c r="J293" s="53">
        <f>MIN(F293,H293,(1-EXP(-SetUp!$B$52*H293/SetUp!$B$56))*F293)</f>
        <v>3.1821212331806236E-15</v>
      </c>
      <c r="K293" s="53">
        <f t="shared" si="92"/>
        <v>8.6321758915133174E-15</v>
      </c>
      <c r="L293" s="53">
        <f>IF(I293&lt;=0,0,MIN(SetUp!$B$50*I293^SetUp!$B$55,I293))</f>
        <v>3.4680007376045757E-3</v>
      </c>
      <c r="M293" s="53">
        <f t="shared" si="93"/>
        <v>0.33109093052906935</v>
      </c>
      <c r="N293" s="53">
        <f>IF(SetUp!$B$62=0,X293,(B293-E293)*(1-(H293/SetUp!$B$66/SetUp!$B$56)))</f>
        <v>0</v>
      </c>
      <c r="O293" s="53">
        <f>K293*SetUp!$B$65</f>
        <v>7.9674991949413382E-17</v>
      </c>
      <c r="P293" s="53">
        <f>MIN(SetUp!$B$54*L293^SetUp!$B$51,L293)</f>
        <v>2.259784548011927E-3</v>
      </c>
      <c r="Q293" s="53">
        <f t="shared" si="94"/>
        <v>8.5525008995639034E-15</v>
      </c>
      <c r="R293" s="53">
        <f>IF((H293+N293-O293)&gt;SetUp!$B$56,T292+H293+N293-O293-SetUp!$B$56,T292)</f>
        <v>0</v>
      </c>
      <c r="S293" s="53">
        <f>R293*SetUp!$B$65</f>
        <v>0</v>
      </c>
      <c r="T293" s="53">
        <f>IF((R293-S293)&lt;SetUp!$B$53,R293-S293,SetUp!$B$53)</f>
        <v>0</v>
      </c>
      <c r="U293" s="53">
        <f t="shared" si="95"/>
        <v>0.33109093052906935</v>
      </c>
      <c r="V293" s="53">
        <f>(L293-P293)/1000*SetUp!$B$13*1000000/SetUp!$B$48</f>
        <v>4.9168721777988748E-2</v>
      </c>
      <c r="W293" s="53">
        <f t="shared" si="106"/>
        <v>-2.1684043449710089E-17</v>
      </c>
      <c r="X293" s="53">
        <f>MAX((SetUp!$B$56*(1-($H293/SetUp!$B$56)^2)*TANH(($B293-$D293)/SetUp!$B$56))/(1+$H293/SetUp!$B$56*TANH(($B293-$D293)/SetUp!$B$56)),0)</f>
        <v>0</v>
      </c>
      <c r="AK293" s="61">
        <v>262</v>
      </c>
      <c r="AL293" s="62">
        <f t="shared" si="107"/>
        <v>0</v>
      </c>
      <c r="AM293" s="62">
        <f t="shared" si="108"/>
        <v>8.7511040819749725E-2</v>
      </c>
      <c r="AN293" s="63" t="str">
        <f t="shared" si="109"/>
        <v/>
      </c>
      <c r="AP293" s="60">
        <v>31399</v>
      </c>
      <c r="AQ293" s="51">
        <v>12</v>
      </c>
      <c r="AR293" s="51">
        <v>353</v>
      </c>
      <c r="AS293" s="62">
        <f t="shared" si="96"/>
        <v>0</v>
      </c>
      <c r="AT293" s="62">
        <f t="shared" si="97"/>
        <v>0.28755935294180435</v>
      </c>
      <c r="AU293" s="51" t="str">
        <f>IF(OR($AP293&lt;SetUp!$B$97,$AP293&gt;SetUp!$B$98),"Não","Sim")</f>
        <v>Sim</v>
      </c>
      <c r="AV293" s="64">
        <f t="shared" si="98"/>
        <v>0</v>
      </c>
      <c r="AW293" s="64">
        <f t="shared" si="99"/>
        <v>0.53624560878556793</v>
      </c>
      <c r="AX293" s="64">
        <f t="shared" si="100"/>
        <v>0</v>
      </c>
      <c r="AY293" s="64">
        <f t="shared" si="101"/>
        <v>-0.54127250229697499</v>
      </c>
      <c r="AZ293" s="64">
        <f t="shared" si="102"/>
        <v>0.28755935294180435</v>
      </c>
      <c r="BA293" s="64">
        <f t="shared" si="103"/>
        <v>0.53624560878556793</v>
      </c>
      <c r="BB293" s="64">
        <f t="shared" si="104"/>
        <v>-0.54127250229697499</v>
      </c>
    </row>
    <row r="294" spans="1:54" x14ac:dyDescent="0.3">
      <c r="A294" s="60">
        <v>31339</v>
      </c>
      <c r="B294" s="53">
        <v>0.80100000000000005</v>
      </c>
      <c r="C294" s="53"/>
      <c r="D294" s="53">
        <v>5.9740000000000002</v>
      </c>
      <c r="E294" s="53">
        <f t="shared" si="89"/>
        <v>0.80100000000000005</v>
      </c>
      <c r="F294" s="53">
        <f t="shared" si="90"/>
        <v>5.173</v>
      </c>
      <c r="G294" s="53">
        <f t="shared" si="91"/>
        <v>0</v>
      </c>
      <c r="H294" s="53">
        <f>IF(Q293&gt;SetUp!$B$56,SetUp!$B$56,Q293)</f>
        <v>8.5525008995639034E-15</v>
      </c>
      <c r="I294" s="53">
        <f t="shared" si="105"/>
        <v>0.3310909305290694</v>
      </c>
      <c r="J294" s="53">
        <f>MIN(F294,H294,(1-EXP(-SetUp!$B$52*H294/SetUp!$B$56))*F294)</f>
        <v>2.2972734825543739E-15</v>
      </c>
      <c r="K294" s="53">
        <f t="shared" si="92"/>
        <v>6.2552274170095294E-15</v>
      </c>
      <c r="L294" s="53">
        <f>IF(I294&lt;=0,0,MIN(SetUp!$B$50*I294^SetUp!$B$55,I294))</f>
        <v>3.4082931494123173E-3</v>
      </c>
      <c r="M294" s="53">
        <f t="shared" si="93"/>
        <v>0.32768263737965708</v>
      </c>
      <c r="N294" s="53">
        <f>IF(SetUp!$B$62=0,X294,(B294-E294)*(1-(H294/SetUp!$B$66/SetUp!$B$56)))</f>
        <v>0</v>
      </c>
      <c r="O294" s="53">
        <f>K294*SetUp!$B$65</f>
        <v>5.7735755197246278E-17</v>
      </c>
      <c r="P294" s="53">
        <f>MIN(SetUp!$B$54*L294^SetUp!$B$51,L294)</f>
        <v>2.2205036950529223E-3</v>
      </c>
      <c r="Q294" s="53">
        <f t="shared" si="94"/>
        <v>6.1974916618122834E-15</v>
      </c>
      <c r="R294" s="53">
        <f>IF((H294+N294-O294)&gt;SetUp!$B$56,T293+H294+N294-O294-SetUp!$B$56,T293)</f>
        <v>0</v>
      </c>
      <c r="S294" s="53">
        <f>R294*SetUp!$B$65</f>
        <v>0</v>
      </c>
      <c r="T294" s="53">
        <f>IF((R294-S294)&lt;SetUp!$B$53,R294-S294,SetUp!$B$53)</f>
        <v>0</v>
      </c>
      <c r="U294" s="53">
        <f t="shared" si="95"/>
        <v>0.32768263737965708</v>
      </c>
      <c r="V294" s="53">
        <f>(L294-P294)/1000*SetUp!$B$13*1000000/SetUp!$B$48</f>
        <v>4.8337449634668836E-2</v>
      </c>
      <c r="W294" s="53">
        <f t="shared" si="106"/>
        <v>1.6046192152785466E-17</v>
      </c>
      <c r="X294" s="53">
        <f>MAX((SetUp!$B$56*(1-($H294/SetUp!$B$56)^2)*TANH(($B294-$D294)/SetUp!$B$56))/(1+$H294/SetUp!$B$56*TANH(($B294-$D294)/SetUp!$B$56)),0)</f>
        <v>0</v>
      </c>
      <c r="AK294" s="61">
        <v>263</v>
      </c>
      <c r="AL294" s="62">
        <f t="shared" si="107"/>
        <v>0</v>
      </c>
      <c r="AM294" s="62">
        <f t="shared" si="108"/>
        <v>8.5641981768960748E-2</v>
      </c>
      <c r="AN294" s="63" t="str">
        <f t="shared" si="109"/>
        <v/>
      </c>
      <c r="AP294" s="60">
        <v>31400</v>
      </c>
      <c r="AQ294" s="51">
        <v>12</v>
      </c>
      <c r="AR294" s="51">
        <v>354</v>
      </c>
      <c r="AS294" s="62">
        <f t="shared" si="96"/>
        <v>0</v>
      </c>
      <c r="AT294" s="62">
        <f t="shared" si="97"/>
        <v>0.35910740393753549</v>
      </c>
      <c r="AU294" s="51" t="str">
        <f>IF(OR($AP294&lt;SetUp!$B$97,$AP294&gt;SetUp!$B$98),"Não","Sim")</f>
        <v>Sim</v>
      </c>
      <c r="AV294" s="64">
        <f t="shared" si="98"/>
        <v>0</v>
      </c>
      <c r="AW294" s="64">
        <f t="shared" si="99"/>
        <v>0.59925570830617503</v>
      </c>
      <c r="AX294" s="64">
        <f t="shared" si="100"/>
        <v>0</v>
      </c>
      <c r="AY294" s="64">
        <f t="shared" si="101"/>
        <v>-0.44477564066599612</v>
      </c>
      <c r="AZ294" s="64">
        <f t="shared" si="102"/>
        <v>0.35910740393753549</v>
      </c>
      <c r="BA294" s="64">
        <f t="shared" si="103"/>
        <v>0.59925570830617503</v>
      </c>
      <c r="BB294" s="64">
        <f t="shared" si="104"/>
        <v>-0.44477564066599612</v>
      </c>
    </row>
    <row r="295" spans="1:54" x14ac:dyDescent="0.3">
      <c r="A295" s="60">
        <v>31340</v>
      </c>
      <c r="B295" s="53">
        <v>0</v>
      </c>
      <c r="C295" s="53"/>
      <c r="D295" s="53">
        <v>5.9740000000000002</v>
      </c>
      <c r="E295" s="53">
        <f t="shared" si="89"/>
        <v>0</v>
      </c>
      <c r="F295" s="53">
        <f t="shared" si="90"/>
        <v>5.9740000000000002</v>
      </c>
      <c r="G295" s="53">
        <f t="shared" si="91"/>
        <v>0</v>
      </c>
      <c r="H295" s="53">
        <f>IF(Q294&gt;SetUp!$B$56,SetUp!$B$56,Q294)</f>
        <v>6.1974916618122834E-15</v>
      </c>
      <c r="I295" s="53">
        <f t="shared" si="105"/>
        <v>0.32768263737965714</v>
      </c>
      <c r="J295" s="53">
        <f>MIN(F295,H295,(1-EXP(-SetUp!$B$52*H295/SetUp!$B$56))*F295)</f>
        <v>1.9897417047332056E-15</v>
      </c>
      <c r="K295" s="53">
        <f t="shared" si="92"/>
        <v>4.2077499570790782E-15</v>
      </c>
      <c r="L295" s="53">
        <f>IF(I295&lt;=0,0,MIN(SetUp!$B$50*I295^SetUp!$B$55,I295))</f>
        <v>3.3500183427178248E-3</v>
      </c>
      <c r="M295" s="53">
        <f t="shared" si="93"/>
        <v>0.32433261903693933</v>
      </c>
      <c r="N295" s="53">
        <f>IF(SetUp!$B$62=0,X295,(B295-E295)*(1-(H295/SetUp!$B$66/SetUp!$B$56)))</f>
        <v>0</v>
      </c>
      <c r="O295" s="53">
        <f>K295*SetUp!$B$65</f>
        <v>3.8837536232900663E-17</v>
      </c>
      <c r="P295" s="53">
        <f>MIN(SetUp!$B$54*L295^SetUp!$B$51,L295)</f>
        <v>2.1821718979208055E-3</v>
      </c>
      <c r="Q295" s="53">
        <f t="shared" si="94"/>
        <v>4.1689124208461777E-15</v>
      </c>
      <c r="R295" s="53">
        <f>IF((H295+N295-O295)&gt;SetUp!$B$56,T294+H295+N295-O295-SetUp!$B$56,T294)</f>
        <v>0</v>
      </c>
      <c r="S295" s="53">
        <f>R295*SetUp!$B$65</f>
        <v>0</v>
      </c>
      <c r="T295" s="53">
        <f>IF((R295-S295)&lt;SetUp!$B$53,R295-S295,SetUp!$B$53)</f>
        <v>0</v>
      </c>
      <c r="U295" s="53">
        <f t="shared" si="95"/>
        <v>0.32433261903693933</v>
      </c>
      <c r="V295" s="53">
        <f>(L295-P295)/1000*SetUp!$B$13*1000000/SetUp!$B$48</f>
        <v>4.7525862853234617E-2</v>
      </c>
      <c r="W295" s="53">
        <f t="shared" si="106"/>
        <v>7.3725747729014302E-18</v>
      </c>
      <c r="X295" s="53">
        <f>MAX((SetUp!$B$56*(1-($H295/SetUp!$B$56)^2)*TANH(($B295-$D295)/SetUp!$B$56))/(1+$H295/SetUp!$B$56*TANH(($B295-$D295)/SetUp!$B$56)),0)</f>
        <v>0</v>
      </c>
      <c r="AK295" s="61">
        <v>264</v>
      </c>
      <c r="AL295" s="62">
        <f t="shared" si="107"/>
        <v>0</v>
      </c>
      <c r="AM295" s="62">
        <f t="shared" si="108"/>
        <v>8.382877718886253E-2</v>
      </c>
      <c r="AN295" s="63" t="str">
        <f t="shared" si="109"/>
        <v/>
      </c>
      <c r="AP295" s="60">
        <v>31401</v>
      </c>
      <c r="AQ295" s="51">
        <v>12</v>
      </c>
      <c r="AR295" s="51">
        <v>355</v>
      </c>
      <c r="AS295" s="62">
        <f t="shared" si="96"/>
        <v>0</v>
      </c>
      <c r="AT295" s="62">
        <f t="shared" si="97"/>
        <v>0.42043818450444909</v>
      </c>
      <c r="AU295" s="51" t="str">
        <f>IF(OR($AP295&lt;SetUp!$B$97,$AP295&gt;SetUp!$B$98),"Não","Sim")</f>
        <v>Sim</v>
      </c>
      <c r="AV295" s="64">
        <f t="shared" si="98"/>
        <v>0</v>
      </c>
      <c r="AW295" s="64">
        <f t="shared" si="99"/>
        <v>0.64841204839550071</v>
      </c>
      <c r="AX295" s="64">
        <f t="shared" si="100"/>
        <v>0</v>
      </c>
      <c r="AY295" s="64">
        <f t="shared" si="101"/>
        <v>-0.37629784790902132</v>
      </c>
      <c r="AZ295" s="64">
        <f t="shared" si="102"/>
        <v>0.42043818450444909</v>
      </c>
      <c r="BA295" s="64">
        <f t="shared" si="103"/>
        <v>0.64841204839550071</v>
      </c>
      <c r="BB295" s="64">
        <f t="shared" si="104"/>
        <v>-0.37629784790902132</v>
      </c>
    </row>
    <row r="296" spans="1:54" x14ac:dyDescent="0.3">
      <c r="A296" s="60">
        <v>31341</v>
      </c>
      <c r="B296" s="53">
        <v>0</v>
      </c>
      <c r="C296" s="53"/>
      <c r="D296" s="53">
        <v>5.9740000000000002</v>
      </c>
      <c r="E296" s="53">
        <f t="shared" si="89"/>
        <v>0</v>
      </c>
      <c r="F296" s="53">
        <f t="shared" si="90"/>
        <v>5.9740000000000002</v>
      </c>
      <c r="G296" s="53">
        <f t="shared" si="91"/>
        <v>0</v>
      </c>
      <c r="H296" s="53">
        <f>IF(Q295&gt;SetUp!$B$56,SetUp!$B$56,Q295)</f>
        <v>4.1689124208461777E-15</v>
      </c>
      <c r="I296" s="53">
        <f t="shared" si="105"/>
        <v>0.32433261903693933</v>
      </c>
      <c r="J296" s="53">
        <f>MIN(F296,H296,(1-EXP(-SetUp!$B$52*H296/SetUp!$B$56))*F296)</f>
        <v>1.3264944698221371E-15</v>
      </c>
      <c r="K296" s="53">
        <f t="shared" si="92"/>
        <v>2.8424179510240406E-15</v>
      </c>
      <c r="L296" s="53">
        <f>IF(I296&lt;=0,0,MIN(SetUp!$B$50*I296^SetUp!$B$55,I296))</f>
        <v>3.2931323310935005E-3</v>
      </c>
      <c r="M296" s="53">
        <f t="shared" si="93"/>
        <v>0.32103948670584581</v>
      </c>
      <c r="N296" s="53">
        <f>IF(SetUp!$B$62=0,X296,(B296-E296)*(1-(H296/SetUp!$B$66/SetUp!$B$56)))</f>
        <v>0</v>
      </c>
      <c r="O296" s="53">
        <f>K296*SetUp!$B$65</f>
        <v>2.6235520477213752E-17</v>
      </c>
      <c r="P296" s="53">
        <f>MIN(SetUp!$B$54*L296^SetUp!$B$51,L296)</f>
        <v>2.1447598665159271E-3</v>
      </c>
      <c r="Q296" s="53">
        <f t="shared" si="94"/>
        <v>2.8161824305468268E-15</v>
      </c>
      <c r="R296" s="53">
        <f>IF((H296+N296-O296)&gt;SetUp!$B$56,T295+H296+N296-O296-SetUp!$B$56,T295)</f>
        <v>0</v>
      </c>
      <c r="S296" s="53">
        <f>R296*SetUp!$B$65</f>
        <v>0</v>
      </c>
      <c r="T296" s="53">
        <f>IF((R296-S296)&lt;SetUp!$B$53,R296-S296,SetUp!$B$53)</f>
        <v>0</v>
      </c>
      <c r="U296" s="53">
        <f t="shared" si="95"/>
        <v>0.32103948670584581</v>
      </c>
      <c r="V296" s="53">
        <f>(L296-P296)/1000*SetUp!$B$13*1000000/SetUp!$B$48</f>
        <v>4.6733363362193352E-2</v>
      </c>
      <c r="W296" s="53">
        <f t="shared" si="106"/>
        <v>-2.2985086056692694E-17</v>
      </c>
      <c r="X296" s="53">
        <f>MAX((SetUp!$B$56*(1-($H296/SetUp!$B$56)^2)*TANH(($B296-$D296)/SetUp!$B$56))/(1+$H296/SetUp!$B$56*TANH(($B296-$D296)/SetUp!$B$56)),0)</f>
        <v>0</v>
      </c>
      <c r="AK296" s="61">
        <v>265</v>
      </c>
      <c r="AL296" s="62">
        <f t="shared" si="107"/>
        <v>0</v>
      </c>
      <c r="AM296" s="62">
        <f t="shared" si="108"/>
        <v>8.2069288340108584E-2</v>
      </c>
      <c r="AN296" s="63" t="str">
        <f t="shared" si="109"/>
        <v/>
      </c>
      <c r="AP296" s="60">
        <v>31402</v>
      </c>
      <c r="AQ296" s="51">
        <v>12</v>
      </c>
      <c r="AR296" s="51">
        <v>356</v>
      </c>
      <c r="AS296" s="62">
        <f t="shared" si="96"/>
        <v>0</v>
      </c>
      <c r="AT296" s="62">
        <f t="shared" si="97"/>
        <v>0.46668931442481854</v>
      </c>
      <c r="AU296" s="51" t="str">
        <f>IF(OR($AP296&lt;SetUp!$B$97,$AP296&gt;SetUp!$B$98),"Não","Sim")</f>
        <v>Sim</v>
      </c>
      <c r="AV296" s="64">
        <f t="shared" si="98"/>
        <v>0</v>
      </c>
      <c r="AW296" s="64">
        <f t="shared" si="99"/>
        <v>0.68314662732448483</v>
      </c>
      <c r="AX296" s="64">
        <f t="shared" si="100"/>
        <v>0</v>
      </c>
      <c r="AY296" s="64">
        <f t="shared" si="101"/>
        <v>-0.33097214284628768</v>
      </c>
      <c r="AZ296" s="64">
        <f t="shared" si="102"/>
        <v>0.46668931442481854</v>
      </c>
      <c r="BA296" s="64">
        <f t="shared" si="103"/>
        <v>0.68314662732448483</v>
      </c>
      <c r="BB296" s="64">
        <f t="shared" si="104"/>
        <v>-0.33097214284628768</v>
      </c>
    </row>
    <row r="297" spans="1:54" x14ac:dyDescent="0.3">
      <c r="A297" s="60">
        <v>31342</v>
      </c>
      <c r="B297" s="53">
        <v>0</v>
      </c>
      <c r="C297" s="53"/>
      <c r="D297" s="53">
        <v>5.9740000000000002</v>
      </c>
      <c r="E297" s="53">
        <f t="shared" si="89"/>
        <v>0</v>
      </c>
      <c r="F297" s="53">
        <f t="shared" si="90"/>
        <v>5.9740000000000002</v>
      </c>
      <c r="G297" s="53">
        <f t="shared" si="91"/>
        <v>0</v>
      </c>
      <c r="H297" s="53">
        <f>IF(Q296&gt;SetUp!$B$56,SetUp!$B$56,Q296)</f>
        <v>2.8161824305468268E-15</v>
      </c>
      <c r="I297" s="53">
        <f t="shared" si="105"/>
        <v>0.32103948670584581</v>
      </c>
      <c r="J297" s="53">
        <f>MIN(F297,H297,(1-EXP(-SetUp!$B$52*H297/SetUp!$B$56))*F297)</f>
        <v>6.6324723491106854E-16</v>
      </c>
      <c r="K297" s="53">
        <f t="shared" si="92"/>
        <v>2.1529351956357583E-15</v>
      </c>
      <c r="L297" s="53">
        <f>IF(I297&lt;=0,0,MIN(SetUp!$B$50*I297^SetUp!$B$55,I297))</f>
        <v>3.2375927698812847E-3</v>
      </c>
      <c r="M297" s="53">
        <f t="shared" si="93"/>
        <v>0.31780189393596453</v>
      </c>
      <c r="N297" s="53">
        <f>IF(SetUp!$B$62=0,X297,(B297-E297)*(1-(H297/SetUp!$B$66/SetUp!$B$56)))</f>
        <v>0</v>
      </c>
      <c r="O297" s="53">
        <f>K297*SetUp!$B$65</f>
        <v>1.9871593968391177E-17</v>
      </c>
      <c r="P297" s="53">
        <f>MIN(SetUp!$B$54*L297^SetUp!$B$51,L297)</f>
        <v>2.1082394086764963E-3</v>
      </c>
      <c r="Q297" s="53">
        <f t="shared" si="94"/>
        <v>2.1330636016673673E-15</v>
      </c>
      <c r="R297" s="53">
        <f>IF((H297+N297-O297)&gt;SetUp!$B$56,T296+H297+N297-O297-SetUp!$B$56,T296)</f>
        <v>0</v>
      </c>
      <c r="S297" s="53">
        <f>R297*SetUp!$B$65</f>
        <v>0</v>
      </c>
      <c r="T297" s="53">
        <f>IF((R297-S297)&lt;SetUp!$B$53,R297-S297,SetUp!$B$53)</f>
        <v>0</v>
      </c>
      <c r="U297" s="53">
        <f t="shared" si="95"/>
        <v>0.31780189393596453</v>
      </c>
      <c r="V297" s="53">
        <f>(L297-P297)/1000*SetUp!$B$13*1000000/SetUp!$B$48</f>
        <v>4.5959375221446323E-2</v>
      </c>
      <c r="W297" s="53">
        <f t="shared" si="106"/>
        <v>-5.5077470362263625E-17</v>
      </c>
      <c r="X297" s="53">
        <f>MAX((SetUp!$B$56*(1-($H297/SetUp!$B$56)^2)*TANH(($B297-$D297)/SetUp!$B$56))/(1+$H297/SetUp!$B$56*TANH(($B297-$D297)/SetUp!$B$56)),0)</f>
        <v>0</v>
      </c>
      <c r="AK297" s="61">
        <v>266</v>
      </c>
      <c r="AL297" s="62">
        <f t="shared" si="107"/>
        <v>0</v>
      </c>
      <c r="AM297" s="62">
        <f t="shared" si="108"/>
        <v>8.0361476096909371E-2</v>
      </c>
      <c r="AN297" s="63" t="str">
        <f t="shared" si="109"/>
        <v/>
      </c>
      <c r="AP297" s="60">
        <v>31403</v>
      </c>
      <c r="AQ297" s="51">
        <v>12</v>
      </c>
      <c r="AR297" s="51">
        <v>357</v>
      </c>
      <c r="AS297" s="62">
        <f t="shared" si="96"/>
        <v>0</v>
      </c>
      <c r="AT297" s="62">
        <f t="shared" si="97"/>
        <v>0.49993289330406243</v>
      </c>
      <c r="AU297" s="51" t="str">
        <f>IF(OR($AP297&lt;SetUp!$B$97,$AP297&gt;SetUp!$B$98),"Não","Sim")</f>
        <v>Sim</v>
      </c>
      <c r="AV297" s="64">
        <f t="shared" si="98"/>
        <v>0</v>
      </c>
      <c r="AW297" s="64">
        <f t="shared" si="99"/>
        <v>0.7070593279945202</v>
      </c>
      <c r="AX297" s="64">
        <f t="shared" si="100"/>
        <v>0</v>
      </c>
      <c r="AY297" s="64">
        <f t="shared" si="101"/>
        <v>-0.30108828771134427</v>
      </c>
      <c r="AZ297" s="64">
        <f t="shared" si="102"/>
        <v>0.49993289330406243</v>
      </c>
      <c r="BA297" s="64">
        <f t="shared" si="103"/>
        <v>0.7070593279945202</v>
      </c>
      <c r="BB297" s="64">
        <f t="shared" si="104"/>
        <v>-0.30108828771134427</v>
      </c>
    </row>
    <row r="298" spans="1:54" x14ac:dyDescent="0.3">
      <c r="A298" s="60">
        <v>31343</v>
      </c>
      <c r="B298" s="53">
        <v>0</v>
      </c>
      <c r="C298" s="53"/>
      <c r="D298" s="53">
        <v>5.9740000000000002</v>
      </c>
      <c r="E298" s="53">
        <f t="shared" si="89"/>
        <v>0</v>
      </c>
      <c r="F298" s="53">
        <f t="shared" si="90"/>
        <v>5.9740000000000002</v>
      </c>
      <c r="G298" s="53">
        <f t="shared" si="91"/>
        <v>0</v>
      </c>
      <c r="H298" s="53">
        <f>IF(Q297&gt;SetUp!$B$56,SetUp!$B$56,Q297)</f>
        <v>2.1330636016673673E-15</v>
      </c>
      <c r="I298" s="53">
        <f t="shared" si="105"/>
        <v>0.31780189393596453</v>
      </c>
      <c r="J298" s="53">
        <f>MIN(F298,H298,(1-EXP(-SetUp!$B$52*H298/SetUp!$B$56))*F298)</f>
        <v>6.6324723491106854E-16</v>
      </c>
      <c r="K298" s="53">
        <f t="shared" si="92"/>
        <v>1.4698163667562988E-15</v>
      </c>
      <c r="L298" s="53">
        <f>IF(I298&lt;=0,0,MIN(SetUp!$B$50*I298^SetUp!$B$55,I298))</f>
        <v>3.1833588841698856E-3</v>
      </c>
      <c r="M298" s="53">
        <f t="shared" si="93"/>
        <v>0.31461853505179466</v>
      </c>
      <c r="N298" s="53">
        <f>IF(SetUp!$B$62=0,X298,(B298-E298)*(1-(H298/SetUp!$B$66/SetUp!$B$56)))</f>
        <v>0</v>
      </c>
      <c r="O298" s="53">
        <f>K298*SetUp!$B$65</f>
        <v>1.3566406507489949E-17</v>
      </c>
      <c r="P298" s="53">
        <f>MIN(SetUp!$B$54*L298^SetUp!$B$51,L298)</f>
        <v>2.0725833818389726E-3</v>
      </c>
      <c r="Q298" s="53">
        <f t="shared" si="94"/>
        <v>1.4562499602488089E-15</v>
      </c>
      <c r="R298" s="53">
        <f>IF((H298+N298-O298)&gt;SetUp!$B$56,T297+H298+N298-O298-SetUp!$B$56,T297)</f>
        <v>0</v>
      </c>
      <c r="S298" s="53">
        <f>R298*SetUp!$B$65</f>
        <v>0</v>
      </c>
      <c r="T298" s="53">
        <f>IF((R298-S298)&lt;SetUp!$B$53,R298-S298,SetUp!$B$53)</f>
        <v>0</v>
      </c>
      <c r="U298" s="53">
        <f t="shared" si="95"/>
        <v>0.31461853505179466</v>
      </c>
      <c r="V298" s="53">
        <f>(L298-P298)/1000*SetUp!$B$13*1000000/SetUp!$B$48</f>
        <v>4.5203343658495418E-2</v>
      </c>
      <c r="W298" s="53">
        <f t="shared" si="106"/>
        <v>9.1072982488782372E-18</v>
      </c>
      <c r="X298" s="53">
        <f>MAX((SetUp!$B$56*(1-($H298/SetUp!$B$56)^2)*TANH(($B298-$D298)/SetUp!$B$56))/(1+$H298/SetUp!$B$56*TANH(($B298-$D298)/SetUp!$B$56)),0)</f>
        <v>0</v>
      </c>
      <c r="AK298" s="61">
        <v>267</v>
      </c>
      <c r="AL298" s="62">
        <f t="shared" si="107"/>
        <v>0</v>
      </c>
      <c r="AM298" s="62">
        <f t="shared" si="108"/>
        <v>7.8703395494649026E-2</v>
      </c>
      <c r="AN298" s="63" t="str">
        <f t="shared" si="109"/>
        <v/>
      </c>
      <c r="AP298" s="60">
        <v>31404</v>
      </c>
      <c r="AQ298" s="51">
        <v>12</v>
      </c>
      <c r="AR298" s="51">
        <v>358</v>
      </c>
      <c r="AS298" s="62">
        <f t="shared" si="96"/>
        <v>0</v>
      </c>
      <c r="AT298" s="62">
        <f t="shared" si="97"/>
        <v>0.59071132501970736</v>
      </c>
      <c r="AU298" s="51" t="str">
        <f>IF(OR($AP298&lt;SetUp!$B$97,$AP298&gt;SetUp!$B$98),"Não","Sim")</f>
        <v>Sim</v>
      </c>
      <c r="AV298" s="64">
        <f t="shared" si="98"/>
        <v>0</v>
      </c>
      <c r="AW298" s="64">
        <f t="shared" si="99"/>
        <v>0.76857746845695873</v>
      </c>
      <c r="AX298" s="64">
        <f t="shared" si="100"/>
        <v>0</v>
      </c>
      <c r="AY298" s="64">
        <f t="shared" si="101"/>
        <v>-0.22862470284051165</v>
      </c>
      <c r="AZ298" s="64">
        <f t="shared" si="102"/>
        <v>0.59071132501970736</v>
      </c>
      <c r="BA298" s="64">
        <f t="shared" si="103"/>
        <v>0.76857746845695873</v>
      </c>
      <c r="BB298" s="64">
        <f t="shared" si="104"/>
        <v>-0.22862470284051165</v>
      </c>
    </row>
    <row r="299" spans="1:54" x14ac:dyDescent="0.3">
      <c r="A299" s="60">
        <v>31344</v>
      </c>
      <c r="B299" s="53">
        <v>0</v>
      </c>
      <c r="C299" s="53"/>
      <c r="D299" s="53">
        <v>5.9740000000000002</v>
      </c>
      <c r="E299" s="53">
        <f t="shared" si="89"/>
        <v>0</v>
      </c>
      <c r="F299" s="53">
        <f t="shared" si="90"/>
        <v>5.9740000000000002</v>
      </c>
      <c r="G299" s="53">
        <f t="shared" si="91"/>
        <v>0</v>
      </c>
      <c r="H299" s="53">
        <f>IF(Q298&gt;SetUp!$B$56,SetUp!$B$56,Q298)</f>
        <v>1.4562499602488089E-15</v>
      </c>
      <c r="I299" s="53">
        <f t="shared" si="105"/>
        <v>0.31461853505179466</v>
      </c>
      <c r="J299" s="53">
        <f>MIN(F299,H299,(1-EXP(-SetUp!$B$52*H299/SetUp!$B$56))*F299)</f>
        <v>6.6324723491106854E-16</v>
      </c>
      <c r="K299" s="53">
        <f t="shared" si="92"/>
        <v>7.9300272533774031E-16</v>
      </c>
      <c r="L299" s="53">
        <f>IF(I299&lt;=0,0,MIN(SetUp!$B$50*I299^SetUp!$B$55,I299))</f>
        <v>3.1303914003971579E-3</v>
      </c>
      <c r="M299" s="53">
        <f t="shared" si="93"/>
        <v>0.31148814365139749</v>
      </c>
      <c r="N299" s="53">
        <f>IF(SetUp!$B$62=0,X299,(B299-E299)*(1-(H299/SetUp!$B$66/SetUp!$B$56)))</f>
        <v>0</v>
      </c>
      <c r="O299" s="53">
        <f>K299*SetUp!$B$65</f>
        <v>7.3194159330401147E-18</v>
      </c>
      <c r="P299" s="53">
        <f>MIN(SetUp!$B$54*L299^SetUp!$B$51,L299)</f>
        <v>2.0377656471391643E-3</v>
      </c>
      <c r="Q299" s="53">
        <f t="shared" si="94"/>
        <v>7.8568330940470019E-16</v>
      </c>
      <c r="R299" s="53">
        <f>IF((H299+N299-O299)&gt;SetUp!$B$56,T298+H299+N299-O299-SetUp!$B$56,T298)</f>
        <v>0</v>
      </c>
      <c r="S299" s="53">
        <f>R299*SetUp!$B$65</f>
        <v>0</v>
      </c>
      <c r="T299" s="53">
        <f>IF((R299-S299)&lt;SetUp!$B$53,R299-S299,SetUp!$B$53)</f>
        <v>0</v>
      </c>
      <c r="U299" s="53">
        <f t="shared" si="95"/>
        <v>0.31148814365139749</v>
      </c>
      <c r="V299" s="53">
        <f>(L299-P299)/1000*SetUp!$B$13*1000000/SetUp!$B$48</f>
        <v>4.4464734152850939E-2</v>
      </c>
      <c r="W299" s="53">
        <f t="shared" si="106"/>
        <v>-1.5178830414797062E-17</v>
      </c>
      <c r="X299" s="53">
        <f>MAX((SetUp!$B$56*(1-($H299/SetUp!$B$56)^2)*TANH(($B299-$D299)/SetUp!$B$56))/(1+$H299/SetUp!$B$56*TANH(($B299-$D299)/SetUp!$B$56)),0)</f>
        <v>0</v>
      </c>
      <c r="AK299" s="61">
        <v>268</v>
      </c>
      <c r="AL299" s="62">
        <f t="shared" si="107"/>
        <v>0</v>
      </c>
      <c r="AM299" s="62">
        <f t="shared" si="108"/>
        <v>7.709319061958067E-2</v>
      </c>
      <c r="AN299" s="63" t="str">
        <f t="shared" si="109"/>
        <v/>
      </c>
      <c r="AP299" s="60">
        <v>31405</v>
      </c>
      <c r="AQ299" s="51">
        <v>12</v>
      </c>
      <c r="AR299" s="51">
        <v>359</v>
      </c>
      <c r="AS299" s="62">
        <f t="shared" si="96"/>
        <v>0</v>
      </c>
      <c r="AT299" s="62">
        <f t="shared" si="97"/>
        <v>1.0504885073175432</v>
      </c>
      <c r="AU299" s="51" t="str">
        <f>IF(OR($AP299&lt;SetUp!$B$97,$AP299&gt;SetUp!$B$98),"Não","Sim")</f>
        <v>Sim</v>
      </c>
      <c r="AV299" s="64">
        <f t="shared" si="98"/>
        <v>0</v>
      </c>
      <c r="AW299" s="64">
        <f t="shared" si="99"/>
        <v>1.0249334160410339</v>
      </c>
      <c r="AX299" s="64">
        <f t="shared" si="100"/>
        <v>0</v>
      </c>
      <c r="AY299" s="64">
        <f t="shared" si="101"/>
        <v>2.1391305446516001E-2</v>
      </c>
      <c r="AZ299" s="64">
        <f t="shared" si="102"/>
        <v>1.0504885073175432</v>
      </c>
      <c r="BA299" s="64">
        <f t="shared" si="103"/>
        <v>1.0249334160410339</v>
      </c>
      <c r="BB299" s="64">
        <f t="shared" si="104"/>
        <v>2.1391305446516001E-2</v>
      </c>
    </row>
    <row r="300" spans="1:54" x14ac:dyDescent="0.3">
      <c r="A300" s="60">
        <v>31345</v>
      </c>
      <c r="B300" s="53">
        <v>4.3999999999999997E-2</v>
      </c>
      <c r="C300" s="53"/>
      <c r="D300" s="53">
        <v>5.9740000000000002</v>
      </c>
      <c r="E300" s="53">
        <f t="shared" si="89"/>
        <v>4.3999999999999997E-2</v>
      </c>
      <c r="F300" s="53">
        <f t="shared" si="90"/>
        <v>5.9300000000000006</v>
      </c>
      <c r="G300" s="53">
        <f t="shared" si="91"/>
        <v>0</v>
      </c>
      <c r="H300" s="53">
        <f>IF(Q299&gt;SetUp!$B$56,SetUp!$B$56,Q299)</f>
        <v>7.8568330940470019E-16</v>
      </c>
      <c r="I300" s="53">
        <f t="shared" si="105"/>
        <v>0.31148814365139749</v>
      </c>
      <c r="J300" s="53">
        <f>MIN(F300,H300,(1-EXP(-SetUp!$B$52*H300/SetUp!$B$56))*F300)</f>
        <v>0</v>
      </c>
      <c r="K300" s="53">
        <f t="shared" si="92"/>
        <v>7.8568330940470019E-16</v>
      </c>
      <c r="L300" s="53">
        <f>IF(I300&lt;=0,0,MIN(SetUp!$B$50*I300^SetUp!$B$55,I300))</f>
        <v>3.0786524813720276E-3</v>
      </c>
      <c r="M300" s="53">
        <f t="shared" si="93"/>
        <v>0.30840949117002547</v>
      </c>
      <c r="N300" s="53">
        <f>IF(SetUp!$B$62=0,X300,(B300-E300)*(1-(H300/SetUp!$B$66/SetUp!$B$56)))</f>
        <v>0</v>
      </c>
      <c r="O300" s="53">
        <f>K300*SetUp!$B$65</f>
        <v>7.251857716795619E-18</v>
      </c>
      <c r="P300" s="53">
        <f>MIN(SetUp!$B$54*L300^SetUp!$B$51,L300)</f>
        <v>2.003761025815157E-3</v>
      </c>
      <c r="Q300" s="53">
        <f t="shared" si="94"/>
        <v>7.7843145168790462E-16</v>
      </c>
      <c r="R300" s="53">
        <f>IF((H300+N300-O300)&gt;SetUp!$B$56,T299+H300+N300-O300-SetUp!$B$56,T299)</f>
        <v>0</v>
      </c>
      <c r="S300" s="53">
        <f>R300*SetUp!$B$65</f>
        <v>0</v>
      </c>
      <c r="T300" s="53">
        <f>IF((R300-S300)&lt;SetUp!$B$53,R300-S300,SetUp!$B$53)</f>
        <v>0</v>
      </c>
      <c r="U300" s="53">
        <f t="shared" si="95"/>
        <v>0.30840949117002547</v>
      </c>
      <c r="V300" s="53">
        <f>(L300-P300)/1000*SetUp!$B$13*1000000/SetUp!$B$48</f>
        <v>4.3743031565925218E-2</v>
      </c>
      <c r="W300" s="53">
        <f t="shared" si="106"/>
        <v>1.474514954580286E-17</v>
      </c>
      <c r="X300" s="53">
        <f>MAX((SetUp!$B$56*(1-($H300/SetUp!$B$56)^2)*TANH(($B300-$D300)/SetUp!$B$56))/(1+$H300/SetUp!$B$56*TANH(($B300-$D300)/SetUp!$B$56)),0)</f>
        <v>0</v>
      </c>
      <c r="AK300" s="61">
        <v>269</v>
      </c>
      <c r="AL300" s="62">
        <f t="shared" si="107"/>
        <v>0</v>
      </c>
      <c r="AM300" s="62">
        <f t="shared" si="108"/>
        <v>7.5529089816919665E-2</v>
      </c>
      <c r="AN300" s="63" t="str">
        <f t="shared" si="109"/>
        <v/>
      </c>
      <c r="AP300" s="60">
        <v>31406</v>
      </c>
      <c r="AQ300" s="51">
        <v>12</v>
      </c>
      <c r="AR300" s="51">
        <v>360</v>
      </c>
      <c r="AS300" s="62">
        <f t="shared" si="96"/>
        <v>0</v>
      </c>
      <c r="AT300" s="62">
        <f t="shared" si="97"/>
        <v>1.4345165773534052</v>
      </c>
      <c r="AU300" s="51" t="str">
        <f>IF(OR($AP300&lt;SetUp!$B$97,$AP300&gt;SetUp!$B$98),"Não","Sim")</f>
        <v>Sim</v>
      </c>
      <c r="AV300" s="64">
        <f t="shared" si="98"/>
        <v>0</v>
      </c>
      <c r="AW300" s="64">
        <f t="shared" si="99"/>
        <v>1.1977130613604434</v>
      </c>
      <c r="AX300" s="64">
        <f t="shared" si="100"/>
        <v>0</v>
      </c>
      <c r="AY300" s="64">
        <f t="shared" si="101"/>
        <v>0.1567055713422191</v>
      </c>
      <c r="AZ300" s="64">
        <f t="shared" si="102"/>
        <v>1.4345165773534052</v>
      </c>
      <c r="BA300" s="64">
        <f t="shared" si="103"/>
        <v>1.1977130613604434</v>
      </c>
      <c r="BB300" s="64">
        <f t="shared" si="104"/>
        <v>0.1567055713422191</v>
      </c>
    </row>
    <row r="301" spans="1:54" x14ac:dyDescent="0.3">
      <c r="A301" s="60">
        <v>31346</v>
      </c>
      <c r="B301" s="53">
        <v>0</v>
      </c>
      <c r="C301" s="53"/>
      <c r="D301" s="53">
        <v>5.9740000000000002</v>
      </c>
      <c r="E301" s="53">
        <f t="shared" si="89"/>
        <v>0</v>
      </c>
      <c r="F301" s="53">
        <f t="shared" si="90"/>
        <v>5.9740000000000002</v>
      </c>
      <c r="G301" s="53">
        <f t="shared" si="91"/>
        <v>0</v>
      </c>
      <c r="H301" s="53">
        <f>IF(Q300&gt;SetUp!$B$56,SetUp!$B$56,Q300)</f>
        <v>7.7843145168790462E-16</v>
      </c>
      <c r="I301" s="53">
        <f t="shared" si="105"/>
        <v>0.30840949117002547</v>
      </c>
      <c r="J301" s="53">
        <f>MIN(F301,H301,(1-EXP(-SetUp!$B$52*H301/SetUp!$B$56))*F301)</f>
        <v>0</v>
      </c>
      <c r="K301" s="53">
        <f t="shared" si="92"/>
        <v>7.7843145168790462E-16</v>
      </c>
      <c r="L301" s="53">
        <f>IF(I301&lt;=0,0,MIN(SetUp!$B$50*I301^SetUp!$B$55,I301))</f>
        <v>3.0281056645233098E-3</v>
      </c>
      <c r="M301" s="53">
        <f t="shared" si="93"/>
        <v>0.30538138550550215</v>
      </c>
      <c r="N301" s="53">
        <f>IF(SetUp!$B$62=0,X301,(B301-E301)*(1-(H301/SetUp!$B$66/SetUp!$B$56)))</f>
        <v>0</v>
      </c>
      <c r="O301" s="53">
        <f>K301*SetUp!$B$65</f>
        <v>7.1849230629533549E-18</v>
      </c>
      <c r="P301" s="53">
        <f>MIN(SetUp!$B$54*L301^SetUp!$B$51,L301)</f>
        <v>1.970545257782111E-3</v>
      </c>
      <c r="Q301" s="53">
        <f t="shared" si="94"/>
        <v>7.7124652862495124E-16</v>
      </c>
      <c r="R301" s="53">
        <f>IF((H301+N301-O301)&gt;SetUp!$B$56,T300+H301+N301-O301-SetUp!$B$56,T300)</f>
        <v>0</v>
      </c>
      <c r="S301" s="53">
        <f>R301*SetUp!$B$65</f>
        <v>0</v>
      </c>
      <c r="T301" s="53">
        <f>IF((R301-S301)&lt;SetUp!$B$53,R301-S301,SetUp!$B$53)</f>
        <v>0</v>
      </c>
      <c r="U301" s="53">
        <f t="shared" si="95"/>
        <v>0.30538138550550215</v>
      </c>
      <c r="V301" s="53">
        <f>(L301-P301)/1000*SetUp!$B$13*1000000/SetUp!$B$48</f>
        <v>4.3037739313860783E-2</v>
      </c>
      <c r="W301" s="53">
        <f t="shared" si="106"/>
        <v>-1.8648277366750676E-17</v>
      </c>
      <c r="X301" s="53">
        <f>MAX((SetUp!$B$56*(1-($H301/SetUp!$B$56)^2)*TANH(($B301-$D301)/SetUp!$B$56))/(1+$H301/SetUp!$B$56*TANH(($B301-$D301)/SetUp!$B$56)),0)</f>
        <v>0</v>
      </c>
      <c r="AK301" s="61">
        <v>270</v>
      </c>
      <c r="AL301" s="62">
        <f t="shared" si="107"/>
        <v>0</v>
      </c>
      <c r="AM301" s="62">
        <f t="shared" si="108"/>
        <v>7.4009401194429489E-2</v>
      </c>
      <c r="AN301" s="63" t="str">
        <f t="shared" si="109"/>
        <v/>
      </c>
      <c r="AP301" s="60">
        <v>31407</v>
      </c>
      <c r="AQ301" s="51">
        <v>12</v>
      </c>
      <c r="AR301" s="51">
        <v>361</v>
      </c>
      <c r="AS301" s="62">
        <f t="shared" si="96"/>
        <v>16.573</v>
      </c>
      <c r="AT301" s="62">
        <f t="shared" si="97"/>
        <v>1.9054005190886774</v>
      </c>
      <c r="AU301" s="51" t="str">
        <f>IF(OR($AP301&lt;SetUp!$B$97,$AP301&gt;SetUp!$B$98),"Não","Sim")</f>
        <v>Sim</v>
      </c>
      <c r="AV301" s="64">
        <f t="shared" si="98"/>
        <v>4.0709949643791017</v>
      </c>
      <c r="AW301" s="64">
        <f t="shared" si="99"/>
        <v>1.3803624593159136</v>
      </c>
      <c r="AX301" s="64">
        <f t="shared" si="100"/>
        <v>1.21940113035756</v>
      </c>
      <c r="AY301" s="64">
        <f t="shared" si="101"/>
        <v>0.27998627919652891</v>
      </c>
      <c r="AZ301" s="64">
        <f t="shared" si="102"/>
        <v>-14.667599480911322</v>
      </c>
      <c r="BA301" s="64">
        <f t="shared" si="103"/>
        <v>-2.6906325050631881</v>
      </c>
      <c r="BB301" s="64">
        <f t="shared" si="104"/>
        <v>-0.93941485116103118</v>
      </c>
    </row>
    <row r="302" spans="1:54" x14ac:dyDescent="0.3">
      <c r="A302" s="60">
        <v>31347</v>
      </c>
      <c r="B302" s="53">
        <v>5.8999999999999997E-2</v>
      </c>
      <c r="C302" s="53"/>
      <c r="D302" s="53">
        <v>5.9740000000000002</v>
      </c>
      <c r="E302" s="53">
        <f t="shared" si="89"/>
        <v>5.8999999999999997E-2</v>
      </c>
      <c r="F302" s="53">
        <f t="shared" si="90"/>
        <v>5.915</v>
      </c>
      <c r="G302" s="53">
        <f t="shared" si="91"/>
        <v>0</v>
      </c>
      <c r="H302" s="53">
        <f>IF(Q301&gt;SetUp!$B$56,SetUp!$B$56,Q301)</f>
        <v>7.7124652862495124E-16</v>
      </c>
      <c r="I302" s="53">
        <f t="shared" si="105"/>
        <v>0.30538138550550215</v>
      </c>
      <c r="J302" s="53">
        <f>MIN(F302,H302,(1-EXP(-SetUp!$B$52*H302/SetUp!$B$56))*F302)</f>
        <v>0</v>
      </c>
      <c r="K302" s="53">
        <f t="shared" si="92"/>
        <v>7.7124652862495124E-16</v>
      </c>
      <c r="L302" s="53">
        <f>IF(I302&lt;=0,0,MIN(SetUp!$B$50*I302^SetUp!$B$55,I302))</f>
        <v>2.9787158031948221E-3</v>
      </c>
      <c r="M302" s="53">
        <f t="shared" si="93"/>
        <v>0.30240266970230734</v>
      </c>
      <c r="N302" s="53">
        <f>IF(SetUp!$B$62=0,X302,(B302-E302)*(1-(H302/SetUp!$B$66/SetUp!$B$56)))</f>
        <v>0</v>
      </c>
      <c r="O302" s="53">
        <f>K302*SetUp!$B$65</f>
        <v>7.1186062160317377E-18</v>
      </c>
      <c r="P302" s="53">
        <f>MIN(SetUp!$B$54*L302^SetUp!$B$51,L302)</f>
        <v>1.9380949622569859E-3</v>
      </c>
      <c r="Q302" s="53">
        <f t="shared" si="94"/>
        <v>7.6412792240891953E-16</v>
      </c>
      <c r="R302" s="53">
        <f>IF((H302+N302-O302)&gt;SetUp!$B$56,T301+H302+N302-O302-SetUp!$B$56,T301)</f>
        <v>0</v>
      </c>
      <c r="S302" s="53">
        <f>R302*SetUp!$B$65</f>
        <v>0</v>
      </c>
      <c r="T302" s="53">
        <f>IF((R302-S302)&lt;SetUp!$B$53,R302-S302,SetUp!$B$53)</f>
        <v>0</v>
      </c>
      <c r="U302" s="53">
        <f t="shared" si="95"/>
        <v>0.30240266970230734</v>
      </c>
      <c r="V302" s="53">
        <f>(L302-P302)/1000*SetUp!$B$13*1000000/SetUp!$B$48</f>
        <v>4.2348378580905961E-2</v>
      </c>
      <c r="W302" s="53">
        <f t="shared" si="106"/>
        <v>1.3010426069826053E-17</v>
      </c>
      <c r="X302" s="53">
        <f>MAX((SetUp!$B$56*(1-($H302/SetUp!$B$56)^2)*TANH(($B302-$D302)/SetUp!$B$56))/(1+$H302/SetUp!$B$56*TANH(($B302-$D302)/SetUp!$B$56)),0)</f>
        <v>0</v>
      </c>
      <c r="AK302" s="61">
        <v>271</v>
      </c>
      <c r="AL302" s="62">
        <f t="shared" si="107"/>
        <v>0</v>
      </c>
      <c r="AM302" s="62">
        <f t="shared" si="108"/>
        <v>7.2532508401296769E-2</v>
      </c>
      <c r="AN302" s="63" t="str">
        <f t="shared" si="109"/>
        <v/>
      </c>
      <c r="AP302" s="60">
        <v>31408</v>
      </c>
      <c r="AQ302" s="51">
        <v>12</v>
      </c>
      <c r="AR302" s="51">
        <v>362</v>
      </c>
      <c r="AS302" s="62">
        <f t="shared" si="96"/>
        <v>10.459</v>
      </c>
      <c r="AT302" s="62">
        <f t="shared" si="97"/>
        <v>2.1945611454824121</v>
      </c>
      <c r="AU302" s="51" t="str">
        <f>IF(OR($AP302&lt;SetUp!$B$97,$AP302&gt;SetUp!$B$98),"Não","Sim")</f>
        <v>Sim</v>
      </c>
      <c r="AV302" s="64">
        <f t="shared" si="98"/>
        <v>3.2340377239605602</v>
      </c>
      <c r="AW302" s="64">
        <f t="shared" si="99"/>
        <v>1.4814051253733436</v>
      </c>
      <c r="AX302" s="64">
        <f t="shared" si="100"/>
        <v>1.0194901629975077</v>
      </c>
      <c r="AY302" s="64">
        <f t="shared" si="101"/>
        <v>0.34134768578507407</v>
      </c>
      <c r="AZ302" s="64">
        <f t="shared" si="102"/>
        <v>-8.2644388545175875</v>
      </c>
      <c r="BA302" s="64">
        <f t="shared" si="103"/>
        <v>-1.7526325985872167</v>
      </c>
      <c r="BB302" s="64">
        <f t="shared" si="104"/>
        <v>-0.67814247721243359</v>
      </c>
    </row>
    <row r="303" spans="1:54" x14ac:dyDescent="0.3">
      <c r="A303" s="60">
        <v>31348</v>
      </c>
      <c r="B303" s="53">
        <v>0</v>
      </c>
      <c r="C303" s="53"/>
      <c r="D303" s="53">
        <v>5.9740000000000002</v>
      </c>
      <c r="E303" s="53">
        <f t="shared" si="89"/>
        <v>0</v>
      </c>
      <c r="F303" s="53">
        <f t="shared" si="90"/>
        <v>5.9740000000000002</v>
      </c>
      <c r="G303" s="53">
        <f t="shared" si="91"/>
        <v>0</v>
      </c>
      <c r="H303" s="53">
        <f>IF(Q302&gt;SetUp!$B$56,SetUp!$B$56,Q302)</f>
        <v>7.6412792240891953E-16</v>
      </c>
      <c r="I303" s="53">
        <f t="shared" si="105"/>
        <v>0.30240266970230734</v>
      </c>
      <c r="J303" s="53">
        <f>MIN(F303,H303,(1-EXP(-SetUp!$B$52*H303/SetUp!$B$56))*F303)</f>
        <v>0</v>
      </c>
      <c r="K303" s="53">
        <f t="shared" si="92"/>
        <v>7.6412792240891953E-16</v>
      </c>
      <c r="L303" s="53">
        <f>IF(I303&lt;=0,0,MIN(SetUp!$B$50*I303^SetUp!$B$55,I303))</f>
        <v>2.9304490108174289E-3</v>
      </c>
      <c r="M303" s="53">
        <f t="shared" si="93"/>
        <v>0.29947222069148993</v>
      </c>
      <c r="N303" s="53">
        <f>IF(SetUp!$B$62=0,X303,(B303-E303)*(1-(H303/SetUp!$B$66/SetUp!$B$56)))</f>
        <v>0</v>
      </c>
      <c r="O303" s="53">
        <f>K303*SetUp!$B$65</f>
        <v>7.0529014736722839E-18</v>
      </c>
      <c r="P303" s="53">
        <f>MIN(SetUp!$B$54*L303^SetUp!$B$51,L303)</f>
        <v>1.9063876003189361E-3</v>
      </c>
      <c r="Q303" s="53">
        <f t="shared" si="94"/>
        <v>7.5707502093524724E-16</v>
      </c>
      <c r="R303" s="53">
        <f>IF((H303+N303-O303)&gt;SetUp!$B$56,T302+H303+N303-O303-SetUp!$B$56,T302)</f>
        <v>0</v>
      </c>
      <c r="S303" s="53">
        <f>R303*SetUp!$B$65</f>
        <v>0</v>
      </c>
      <c r="T303" s="53">
        <f>IF((R303-S303)&lt;SetUp!$B$53,R303-S303,SetUp!$B$53)</f>
        <v>0</v>
      </c>
      <c r="U303" s="53">
        <f t="shared" si="95"/>
        <v>0.29947222069148993</v>
      </c>
      <c r="V303" s="53">
        <f>(L303-P303)/1000*SetUp!$B$13*1000000/SetUp!$B$48</f>
        <v>4.1674487571095424E-2</v>
      </c>
      <c r="W303" s="53">
        <f t="shared" si="106"/>
        <v>2.4719809532669501E-17</v>
      </c>
      <c r="X303" s="53">
        <f>MAX((SetUp!$B$56*(1-($H303/SetUp!$B$56)^2)*TANH(($B303-$D303)/SetUp!$B$56))/(1+$H303/SetUp!$B$56*TANH(($B303-$D303)/SetUp!$B$56)),0)</f>
        <v>0</v>
      </c>
      <c r="AK303" s="61">
        <v>272</v>
      </c>
      <c r="AL303" s="62">
        <f t="shared" si="107"/>
        <v>0</v>
      </c>
      <c r="AM303" s="62">
        <f t="shared" si="108"/>
        <v>7.1096866663242428E-2</v>
      </c>
      <c r="AN303" s="63" t="str">
        <f t="shared" si="109"/>
        <v/>
      </c>
      <c r="AP303" s="60">
        <v>31409</v>
      </c>
      <c r="AQ303" s="51">
        <v>12</v>
      </c>
      <c r="AR303" s="51">
        <v>363</v>
      </c>
      <c r="AS303" s="62">
        <f t="shared" si="96"/>
        <v>18.626999999999999</v>
      </c>
      <c r="AT303" s="62">
        <f t="shared" si="97"/>
        <v>2.4236811048120996</v>
      </c>
      <c r="AU303" s="51" t="str">
        <f>IF(OR($AP303&lt;SetUp!$B$97,$AP303&gt;SetUp!$B$98),"Não","Sim")</f>
        <v>Sim</v>
      </c>
      <c r="AV303" s="64">
        <f t="shared" si="98"/>
        <v>4.3159008329663919</v>
      </c>
      <c r="AW303" s="64">
        <f t="shared" si="99"/>
        <v>1.5568176209216351</v>
      </c>
      <c r="AX303" s="64">
        <f t="shared" si="100"/>
        <v>1.2701429145656455</v>
      </c>
      <c r="AY303" s="64">
        <f t="shared" si="101"/>
        <v>0.38447547707378898</v>
      </c>
      <c r="AZ303" s="64">
        <f t="shared" si="102"/>
        <v>-16.203318895187898</v>
      </c>
      <c r="BA303" s="64">
        <f t="shared" si="103"/>
        <v>-2.7590832120447568</v>
      </c>
      <c r="BB303" s="64">
        <f t="shared" si="104"/>
        <v>-0.8856674374918565</v>
      </c>
    </row>
    <row r="304" spans="1:54" x14ac:dyDescent="0.3">
      <c r="A304" s="60">
        <v>31349</v>
      </c>
      <c r="B304" s="53">
        <v>0</v>
      </c>
      <c r="C304" s="53"/>
      <c r="D304" s="53">
        <v>5.9740000000000002</v>
      </c>
      <c r="E304" s="53">
        <f t="shared" si="89"/>
        <v>0</v>
      </c>
      <c r="F304" s="53">
        <f t="shared" si="90"/>
        <v>5.9740000000000002</v>
      </c>
      <c r="G304" s="53">
        <f t="shared" si="91"/>
        <v>0</v>
      </c>
      <c r="H304" s="53">
        <f>IF(Q303&gt;SetUp!$B$56,SetUp!$B$56,Q303)</f>
        <v>7.5707502093524724E-16</v>
      </c>
      <c r="I304" s="53">
        <f t="shared" si="105"/>
        <v>0.29947222069148993</v>
      </c>
      <c r="J304" s="53">
        <f>MIN(F304,H304,(1-EXP(-SetUp!$B$52*H304/SetUp!$B$56))*F304)</f>
        <v>0</v>
      </c>
      <c r="K304" s="53">
        <f t="shared" si="92"/>
        <v>7.5707502093524724E-16</v>
      </c>
      <c r="L304" s="53">
        <f>IF(I304&lt;=0,0,MIN(SetUp!$B$50*I304^SetUp!$B$55,I304))</f>
        <v>2.8832726077991301E-3</v>
      </c>
      <c r="M304" s="53">
        <f t="shared" si="93"/>
        <v>0.2965889480836908</v>
      </c>
      <c r="N304" s="53">
        <f>IF(SetUp!$B$62=0,X304,(B304-E304)*(1-(H304/SetUp!$B$66/SetUp!$B$56)))</f>
        <v>0</v>
      </c>
      <c r="O304" s="53">
        <f>K304*SetUp!$B$65</f>
        <v>6.9878031861492835E-18</v>
      </c>
      <c r="P304" s="53">
        <f>MIN(SetUp!$B$54*L304^SetUp!$B$51,L304)</f>
        <v>1.8754014392981893E-3</v>
      </c>
      <c r="Q304" s="53">
        <f t="shared" si="94"/>
        <v>7.5008721774909795E-16</v>
      </c>
      <c r="R304" s="53">
        <f>IF((H304+N304-O304)&gt;SetUp!$B$56,T303+H304+N304-O304-SetUp!$B$56,T303)</f>
        <v>0</v>
      </c>
      <c r="S304" s="53">
        <f>R304*SetUp!$B$65</f>
        <v>0</v>
      </c>
      <c r="T304" s="53">
        <f>IF((R304-S304)&lt;SetUp!$B$53,R304-S304,SetUp!$B$53)</f>
        <v>0</v>
      </c>
      <c r="U304" s="53">
        <f t="shared" si="95"/>
        <v>0.2965889480836908</v>
      </c>
      <c r="V304" s="53">
        <f>(L304-P304)/1000*SetUp!$B$13*1000000/SetUp!$B$48</f>
        <v>4.1015620796131649E-2</v>
      </c>
      <c r="W304" s="53">
        <f t="shared" si="106"/>
        <v>-6.5052130349130266E-18</v>
      </c>
      <c r="X304" s="53">
        <f>MAX((SetUp!$B$56*(1-($H304/SetUp!$B$56)^2)*TANH(($B304-$D304)/SetUp!$B$56))/(1+$H304/SetUp!$B$56*TANH(($B304-$D304)/SetUp!$B$56)),0)</f>
        <v>0</v>
      </c>
      <c r="AK304" s="61">
        <v>273</v>
      </c>
      <c r="AL304" s="62">
        <f t="shared" si="107"/>
        <v>0</v>
      </c>
      <c r="AM304" s="62">
        <f t="shared" si="108"/>
        <v>6.9700999056354337E-2</v>
      </c>
      <c r="AN304" s="63" t="str">
        <f t="shared" si="109"/>
        <v/>
      </c>
      <c r="AP304" s="60">
        <v>31410</v>
      </c>
      <c r="AQ304" s="51">
        <v>12</v>
      </c>
      <c r="AR304" s="51">
        <v>364</v>
      </c>
      <c r="AS304" s="62">
        <f t="shared" si="96"/>
        <v>17.588999999999999</v>
      </c>
      <c r="AT304" s="62">
        <f t="shared" si="97"/>
        <v>2.7842365976564056</v>
      </c>
      <c r="AU304" s="51" t="str">
        <f>IF(OR($AP304&lt;SetUp!$B$97,$AP304&gt;SetUp!$B$98),"Não","Sim")</f>
        <v>Sim</v>
      </c>
      <c r="AV304" s="64">
        <f t="shared" si="98"/>
        <v>4.1939241767108761</v>
      </c>
      <c r="AW304" s="64">
        <f t="shared" si="99"/>
        <v>1.6686031875962617</v>
      </c>
      <c r="AX304" s="64">
        <f t="shared" si="100"/>
        <v>1.2452411489044597</v>
      </c>
      <c r="AY304" s="64">
        <f t="shared" si="101"/>
        <v>0.44470613779579177</v>
      </c>
      <c r="AZ304" s="64">
        <f t="shared" si="102"/>
        <v>-14.804763402343593</v>
      </c>
      <c r="BA304" s="64">
        <f t="shared" si="103"/>
        <v>-2.5253209891146144</v>
      </c>
      <c r="BB304" s="64">
        <f t="shared" si="104"/>
        <v>-0.80053501110866798</v>
      </c>
    </row>
    <row r="305" spans="1:54" x14ac:dyDescent="0.3">
      <c r="A305" s="60">
        <v>31350</v>
      </c>
      <c r="B305" s="53">
        <v>0</v>
      </c>
      <c r="C305" s="53"/>
      <c r="D305" s="53">
        <v>5.9740000000000002</v>
      </c>
      <c r="E305" s="53">
        <f t="shared" si="89"/>
        <v>0</v>
      </c>
      <c r="F305" s="53">
        <f t="shared" si="90"/>
        <v>5.9740000000000002</v>
      </c>
      <c r="G305" s="53">
        <f t="shared" si="91"/>
        <v>0</v>
      </c>
      <c r="H305" s="53">
        <f>IF(Q304&gt;SetUp!$B$56,SetUp!$B$56,Q304)</f>
        <v>7.5008721774909795E-16</v>
      </c>
      <c r="I305" s="53">
        <f t="shared" si="105"/>
        <v>0.2965889480836908</v>
      </c>
      <c r="J305" s="53">
        <f>MIN(F305,H305,(1-EXP(-SetUp!$B$52*H305/SetUp!$B$56))*F305)</f>
        <v>0</v>
      </c>
      <c r="K305" s="53">
        <f t="shared" si="92"/>
        <v>7.5008721774909795E-16</v>
      </c>
      <c r="L305" s="53">
        <f>IF(I305&lt;=0,0,MIN(SetUp!$B$50*I305^SetUp!$B$55,I305))</f>
        <v>2.8371550709840429E-3</v>
      </c>
      <c r="M305" s="53">
        <f t="shared" si="93"/>
        <v>0.29375179301270676</v>
      </c>
      <c r="N305" s="53">
        <f>IF(SetUp!$B$62=0,X305,(B305-E305)*(1-(H305/SetUp!$B$66/SetUp!$B$56)))</f>
        <v>0</v>
      </c>
      <c r="O305" s="53">
        <f>K305*SetUp!$B$65</f>
        <v>6.9233057558840009E-18</v>
      </c>
      <c r="P305" s="53">
        <f>MIN(SetUp!$B$54*L305^SetUp!$B$51,L305)</f>
        <v>1.845115518892781E-3</v>
      </c>
      <c r="Q305" s="53">
        <f t="shared" si="94"/>
        <v>7.4316391199321398E-16</v>
      </c>
      <c r="R305" s="53">
        <f>IF((H305+N305-O305)&gt;SetUp!$B$56,T304+H305+N305-O305-SetUp!$B$56,T304)</f>
        <v>0</v>
      </c>
      <c r="S305" s="53">
        <f>R305*SetUp!$B$65</f>
        <v>0</v>
      </c>
      <c r="T305" s="53">
        <f>IF((R305-S305)&lt;SetUp!$B$53,R305-S305,SetUp!$B$53)</f>
        <v>0</v>
      </c>
      <c r="U305" s="53">
        <f t="shared" si="95"/>
        <v>0.29375179301270676</v>
      </c>
      <c r="V305" s="53">
        <f>(L305-P305)/1000*SetUp!$B$13*1000000/SetUp!$B$48</f>
        <v>4.037134839749263E-2</v>
      </c>
      <c r="W305" s="53">
        <f t="shared" si="106"/>
        <v>-4.4669129506402783E-17</v>
      </c>
      <c r="X305" s="53">
        <f>MAX((SetUp!$B$56*(1-($H305/SetUp!$B$56)^2)*TANH(($B305-$D305)/SetUp!$B$56))/(1+$H305/SetUp!$B$56*TANH(($B305-$D305)/SetUp!$B$56)),0)</f>
        <v>0</v>
      </c>
      <c r="AK305" s="61">
        <v>274</v>
      </c>
      <c r="AL305" s="62">
        <f t="shared" si="107"/>
        <v>0</v>
      </c>
      <c r="AM305" s="62">
        <f t="shared" si="108"/>
        <v>6.8343493003450426E-2</v>
      </c>
      <c r="AN305" s="63" t="str">
        <f t="shared" si="109"/>
        <v/>
      </c>
      <c r="AP305" s="60">
        <v>31411</v>
      </c>
      <c r="AQ305" s="51">
        <v>12</v>
      </c>
      <c r="AR305" s="51">
        <v>365</v>
      </c>
      <c r="AS305" s="62">
        <f t="shared" si="96"/>
        <v>11.492000000000001</v>
      </c>
      <c r="AT305" s="62">
        <f t="shared" si="97"/>
        <v>2.9802480908930078</v>
      </c>
      <c r="AU305" s="51" t="str">
        <f>IF(OR($AP305&lt;SetUp!$B$97,$AP305&gt;SetUp!$B$98),"Não","Sim")</f>
        <v>Sim</v>
      </c>
      <c r="AV305" s="64">
        <f t="shared" si="98"/>
        <v>3.3899852507053776</v>
      </c>
      <c r="AW305" s="64">
        <f t="shared" si="99"/>
        <v>1.7263395062654994</v>
      </c>
      <c r="AX305" s="64">
        <f t="shared" si="100"/>
        <v>1.0603956173199098</v>
      </c>
      <c r="AY305" s="64">
        <f t="shared" si="101"/>
        <v>0.47425241844575894</v>
      </c>
      <c r="AZ305" s="64">
        <f t="shared" si="102"/>
        <v>-8.5117519091069926</v>
      </c>
      <c r="BA305" s="64">
        <f t="shared" si="103"/>
        <v>-1.6636457444398782</v>
      </c>
      <c r="BB305" s="64">
        <f t="shared" si="104"/>
        <v>-0.58614319887415089</v>
      </c>
    </row>
    <row r="306" spans="1:54" x14ac:dyDescent="0.3">
      <c r="A306" s="60">
        <v>31351</v>
      </c>
      <c r="B306" s="53">
        <v>0</v>
      </c>
      <c r="C306" s="53"/>
      <c r="D306" s="53">
        <v>5.9740000000000002</v>
      </c>
      <c r="E306" s="53">
        <f t="shared" si="89"/>
        <v>0</v>
      </c>
      <c r="F306" s="53">
        <f t="shared" si="90"/>
        <v>5.9740000000000002</v>
      </c>
      <c r="G306" s="53">
        <f t="shared" si="91"/>
        <v>0</v>
      </c>
      <c r="H306" s="53">
        <f>IF(Q305&gt;SetUp!$B$56,SetUp!$B$56,Q305)</f>
        <v>7.4316391199321398E-16</v>
      </c>
      <c r="I306" s="53">
        <f t="shared" si="105"/>
        <v>0.29375179301270676</v>
      </c>
      <c r="J306" s="53">
        <f>MIN(F306,H306,(1-EXP(-SetUp!$B$52*H306/SetUp!$B$56))*F306)</f>
        <v>0</v>
      </c>
      <c r="K306" s="53">
        <f t="shared" si="92"/>
        <v>7.4316391199321398E-16</v>
      </c>
      <c r="L306" s="53">
        <f>IF(I306&lt;=0,0,MIN(SetUp!$B$50*I306^SetUp!$B$55,I306))</f>
        <v>2.7920659855402226E-3</v>
      </c>
      <c r="M306" s="53">
        <f t="shared" si="93"/>
        <v>0.29095972702716655</v>
      </c>
      <c r="N306" s="53">
        <f>IF(SetUp!$B$62=0,X306,(B306-E306)*(1-(H306/SetUp!$B$66/SetUp!$B$56)))</f>
        <v>0</v>
      </c>
      <c r="O306" s="53">
        <f>K306*SetUp!$B$65</f>
        <v>6.859403636963359E-18</v>
      </c>
      <c r="P306" s="53">
        <f>MIN(SetUp!$B$54*L306^SetUp!$B$51,L306)</f>
        <v>1.8155096189186742E-3</v>
      </c>
      <c r="Q306" s="53">
        <f t="shared" si="94"/>
        <v>7.3630450835625066E-16</v>
      </c>
      <c r="R306" s="53">
        <f>IF((H306+N306-O306)&gt;SetUp!$B$56,T305+H306+N306-O306-SetUp!$B$56,T305)</f>
        <v>0</v>
      </c>
      <c r="S306" s="53">
        <f>R306*SetUp!$B$65</f>
        <v>0</v>
      </c>
      <c r="T306" s="53">
        <f>IF((R306-S306)&lt;SetUp!$B$53,R306-S306,SetUp!$B$53)</f>
        <v>0</v>
      </c>
      <c r="U306" s="53">
        <f t="shared" si="95"/>
        <v>0.29095972702716655</v>
      </c>
      <c r="V306" s="53">
        <f>(L306-P306)/1000*SetUp!$B$13*1000000/SetUp!$B$48</f>
        <v>3.974125550091092E-2</v>
      </c>
      <c r="W306" s="53">
        <f t="shared" si="106"/>
        <v>7.3725747729014302E-18</v>
      </c>
      <c r="X306" s="53">
        <f>MAX((SetUp!$B$56*(1-($H306/SetUp!$B$56)^2)*TANH(($B306-$D306)/SetUp!$B$56))/(1+$H306/SetUp!$B$56*TANH(($B306-$D306)/SetUp!$B$56)),0)</f>
        <v>0</v>
      </c>
      <c r="AK306" s="61">
        <v>275</v>
      </c>
      <c r="AL306" s="62">
        <f t="shared" si="107"/>
        <v>0</v>
      </c>
      <c r="AM306" s="62">
        <f t="shared" si="108"/>
        <v>0</v>
      </c>
      <c r="AN306" s="63" t="str">
        <f t="shared" si="109"/>
        <v/>
      </c>
      <c r="AP306" s="60">
        <v>31412</v>
      </c>
      <c r="AQ306" s="51">
        <v>12</v>
      </c>
      <c r="AR306" s="51">
        <v>366</v>
      </c>
      <c r="AS306" s="62">
        <f t="shared" si="96"/>
        <v>14.994999999999999</v>
      </c>
      <c r="AT306" s="62">
        <f t="shared" si="97"/>
        <v>3.1087345383253409</v>
      </c>
      <c r="AU306" s="51" t="str">
        <f>IF(OR($AP306&lt;SetUp!$B$97,$AP306&gt;SetUp!$B$98),"Não","Sim")</f>
        <v>Sim</v>
      </c>
      <c r="AV306" s="64">
        <f t="shared" si="98"/>
        <v>3.8723377951826463</v>
      </c>
      <c r="AW306" s="64">
        <f t="shared" si="99"/>
        <v>1.7631603836081791</v>
      </c>
      <c r="AX306" s="64">
        <f t="shared" si="100"/>
        <v>1.175946470095546</v>
      </c>
      <c r="AY306" s="64">
        <f t="shared" si="101"/>
        <v>0.49258363826619211</v>
      </c>
      <c r="AZ306" s="64">
        <f t="shared" si="102"/>
        <v>-11.886265461674657</v>
      </c>
      <c r="BA306" s="64">
        <f t="shared" si="103"/>
        <v>-2.1091774115744673</v>
      </c>
      <c r="BB306" s="64">
        <f t="shared" si="104"/>
        <v>-0.68336283182935387</v>
      </c>
    </row>
    <row r="307" spans="1:54" x14ac:dyDescent="0.3">
      <c r="A307" s="60">
        <v>31352</v>
      </c>
      <c r="B307" s="53">
        <v>0</v>
      </c>
      <c r="C307" s="53"/>
      <c r="D307" s="53">
        <v>5.6289999999999996</v>
      </c>
      <c r="E307" s="53">
        <f t="shared" si="89"/>
        <v>0</v>
      </c>
      <c r="F307" s="53">
        <f t="shared" si="90"/>
        <v>5.6289999999999996</v>
      </c>
      <c r="G307" s="53">
        <f t="shared" si="91"/>
        <v>0</v>
      </c>
      <c r="H307" s="53">
        <f>IF(Q306&gt;SetUp!$B$56,SetUp!$B$56,Q306)</f>
        <v>7.3630450835625066E-16</v>
      </c>
      <c r="I307" s="53">
        <f t="shared" si="105"/>
        <v>0.29095972702716655</v>
      </c>
      <c r="J307" s="53">
        <f>MIN(F307,H307,(1-EXP(-SetUp!$B$52*H307/SetUp!$B$56))*F307)</f>
        <v>0</v>
      </c>
      <c r="K307" s="53">
        <f t="shared" si="92"/>
        <v>7.3630450835625066E-16</v>
      </c>
      <c r="L307" s="53">
        <f>IF(I307&lt;=0,0,MIN(SetUp!$B$50*I307^SetUp!$B$55,I307))</f>
        <v>2.7479759991447727E-3</v>
      </c>
      <c r="M307" s="53">
        <f t="shared" si="93"/>
        <v>0.28821175102802177</v>
      </c>
      <c r="N307" s="53">
        <f>IF(SetUp!$B$62=0,X307,(B307-E307)*(1-(H307/SetUp!$B$66/SetUp!$B$56)))</f>
        <v>0</v>
      </c>
      <c r="O307" s="53">
        <f>K307*SetUp!$B$65</f>
        <v>6.7960913346630619E-18</v>
      </c>
      <c r="P307" s="53">
        <f>MIN(SetUp!$B$54*L307^SetUp!$B$51,L307)</f>
        <v>1.7865642286046099E-3</v>
      </c>
      <c r="Q307" s="53">
        <f t="shared" si="94"/>
        <v>7.295084170215876E-16</v>
      </c>
      <c r="R307" s="53">
        <f>IF((H307+N307-O307)&gt;SetUp!$B$56,T306+H307+N307-O307-SetUp!$B$56,T306)</f>
        <v>0</v>
      </c>
      <c r="S307" s="53">
        <f>R307*SetUp!$B$65</f>
        <v>0</v>
      </c>
      <c r="T307" s="53">
        <f>IF((R307-S307)&lt;SetUp!$B$53,R307-S307,SetUp!$B$53)</f>
        <v>0</v>
      </c>
      <c r="U307" s="53">
        <f t="shared" si="95"/>
        <v>0.28821175102802177</v>
      </c>
      <c r="V307" s="53">
        <f>(L307-P307)/1000*SetUp!$B$13*1000000/SetUp!$B$48</f>
        <v>3.9124941601478141E-2</v>
      </c>
      <c r="W307" s="53">
        <f t="shared" si="106"/>
        <v>-7.8062556418956319E-18</v>
      </c>
      <c r="X307" s="53">
        <f>MAX((SetUp!$B$56*(1-($H307/SetUp!$B$56)^2)*TANH(($B307-$D307)/SetUp!$B$56))/(1+$H307/SetUp!$B$56*TANH(($B307-$D307)/SetUp!$B$56)),0)</f>
        <v>0</v>
      </c>
      <c r="AK307" s="61">
        <v>276</v>
      </c>
      <c r="AL307" s="62">
        <f t="shared" si="107"/>
        <v>0</v>
      </c>
      <c r="AM307" s="62">
        <f t="shared" si="108"/>
        <v>0</v>
      </c>
      <c r="AN307" s="63" t="str">
        <f t="shared" si="109"/>
        <v/>
      </c>
      <c r="AP307" s="60">
        <v>31413</v>
      </c>
      <c r="AQ307" s="51">
        <v>1</v>
      </c>
      <c r="AR307" s="51">
        <v>1</v>
      </c>
      <c r="AS307" s="62">
        <f t="shared" si="96"/>
        <v>10.459</v>
      </c>
      <c r="AT307" s="62">
        <f t="shared" si="97"/>
        <v>3.1766651482601014</v>
      </c>
      <c r="AU307" s="51" t="str">
        <f>IF(OR($AP307&lt;SetUp!$B$97,$AP307&gt;SetUp!$B$98),"Não","Sim")</f>
        <v>Sim</v>
      </c>
      <c r="AV307" s="64">
        <f t="shared" si="98"/>
        <v>3.2340377239605602</v>
      </c>
      <c r="AW307" s="64">
        <f t="shared" si="99"/>
        <v>1.7823201587425592</v>
      </c>
      <c r="AX307" s="64">
        <f t="shared" si="100"/>
        <v>1.0194901629975077</v>
      </c>
      <c r="AY307" s="64">
        <f t="shared" si="101"/>
        <v>0.5019714383313344</v>
      </c>
      <c r="AZ307" s="64">
        <f t="shared" si="102"/>
        <v>-7.2823348517398987</v>
      </c>
      <c r="BA307" s="64">
        <f t="shared" si="103"/>
        <v>-1.451717565218001</v>
      </c>
      <c r="BB307" s="64">
        <f t="shared" si="104"/>
        <v>-0.51751872466617332</v>
      </c>
    </row>
    <row r="308" spans="1:54" x14ac:dyDescent="0.3">
      <c r="A308" s="60">
        <v>31353</v>
      </c>
      <c r="B308" s="53">
        <v>0.16200000000000001</v>
      </c>
      <c r="C308" s="53"/>
      <c r="D308" s="53">
        <v>5.6289999999999996</v>
      </c>
      <c r="E308" s="53">
        <f t="shared" si="89"/>
        <v>0.16200000000000001</v>
      </c>
      <c r="F308" s="53">
        <f t="shared" si="90"/>
        <v>5.4669999999999996</v>
      </c>
      <c r="G308" s="53">
        <f t="shared" si="91"/>
        <v>0</v>
      </c>
      <c r="H308" s="53">
        <f>IF(Q307&gt;SetUp!$B$56,SetUp!$B$56,Q307)</f>
        <v>7.295084170215876E-16</v>
      </c>
      <c r="I308" s="53">
        <f t="shared" si="105"/>
        <v>0.28821175102802177</v>
      </c>
      <c r="J308" s="53">
        <f>MIN(F308,H308,(1-EXP(-SetUp!$B$52*H308/SetUp!$B$56))*F308)</f>
        <v>0</v>
      </c>
      <c r="K308" s="53">
        <f t="shared" si="92"/>
        <v>7.295084170215876E-16</v>
      </c>
      <c r="L308" s="53">
        <f>IF(I308&lt;=0,0,MIN(SetUp!$B$50*I308^SetUp!$B$55,I308))</f>
        <v>2.7048567783425907E-3</v>
      </c>
      <c r="M308" s="53">
        <f t="shared" si="93"/>
        <v>0.28550689424967918</v>
      </c>
      <c r="N308" s="53">
        <f>IF(SetUp!$B$62=0,X308,(B308-E308)*(1-(H308/SetUp!$B$66/SetUp!$B$56)))</f>
        <v>0</v>
      </c>
      <c r="O308" s="53">
        <f>K308*SetUp!$B$65</f>
        <v>6.7333634049751243E-18</v>
      </c>
      <c r="P308" s="53">
        <f>MIN(SetUp!$B$54*L308^SetUp!$B$51,L308)</f>
        <v>1.7582605173482369E-3</v>
      </c>
      <c r="Q308" s="53">
        <f t="shared" si="94"/>
        <v>7.2277505361661248E-16</v>
      </c>
      <c r="R308" s="53">
        <f>IF((H308+N308-O308)&gt;SetUp!$B$56,T307+H308+N308-O308-SetUp!$B$56,T307)</f>
        <v>0</v>
      </c>
      <c r="S308" s="53">
        <f>R308*SetUp!$B$65</f>
        <v>0</v>
      </c>
      <c r="T308" s="53">
        <f>IF((R308-S308)&lt;SetUp!$B$53,R308-S308,SetUp!$B$53)</f>
        <v>0</v>
      </c>
      <c r="U308" s="53">
        <f t="shared" si="95"/>
        <v>0.28550689424967918</v>
      </c>
      <c r="V308" s="53">
        <f>(L308-P308)/1000*SetUp!$B$13*1000000/SetUp!$B$48</f>
        <v>3.8522019977739082E-2</v>
      </c>
      <c r="W308" s="53">
        <f t="shared" si="106"/>
        <v>0</v>
      </c>
      <c r="X308" s="53">
        <f>MAX((SetUp!$B$56*(1-($H308/SetUp!$B$56)^2)*TANH(($B308-$D308)/SetUp!$B$56))/(1+$H308/SetUp!$B$56*TANH(($B308-$D308)/SetUp!$B$56)),0)</f>
        <v>0</v>
      </c>
      <c r="AK308" s="61">
        <v>277</v>
      </c>
      <c r="AL308" s="62">
        <f t="shared" si="107"/>
        <v>0</v>
      </c>
      <c r="AM308" s="62">
        <f t="shared" si="108"/>
        <v>0</v>
      </c>
      <c r="AN308" s="63" t="str">
        <f t="shared" si="109"/>
        <v/>
      </c>
      <c r="AP308" s="60">
        <v>31414</v>
      </c>
      <c r="AQ308" s="51">
        <v>1</v>
      </c>
      <c r="AR308" s="51">
        <v>2</v>
      </c>
      <c r="AS308" s="62">
        <f t="shared" si="96"/>
        <v>9.6270000000000007</v>
      </c>
      <c r="AT308" s="62">
        <f t="shared" si="97"/>
        <v>3.2179680295037776</v>
      </c>
      <c r="AU308" s="51" t="str">
        <f>IF(OR($AP308&lt;SetUp!$B$97,$AP308&gt;SetUp!$B$98),"Não","Sim")</f>
        <v>Sim</v>
      </c>
      <c r="AV308" s="64">
        <f t="shared" si="98"/>
        <v>3.1027407239406908</v>
      </c>
      <c r="AW308" s="64">
        <f t="shared" si="99"/>
        <v>1.7938695686988442</v>
      </c>
      <c r="AX308" s="64">
        <f t="shared" si="100"/>
        <v>0.98349097181516654</v>
      </c>
      <c r="AY308" s="64">
        <f t="shared" si="101"/>
        <v>0.5075817250709459</v>
      </c>
      <c r="AZ308" s="64">
        <f t="shared" si="102"/>
        <v>-6.4090319704962226</v>
      </c>
      <c r="BA308" s="64">
        <f t="shared" si="103"/>
        <v>-1.3088711552418466</v>
      </c>
      <c r="BB308" s="64">
        <f t="shared" si="104"/>
        <v>-0.47590924674422064</v>
      </c>
    </row>
    <row r="309" spans="1:54" x14ac:dyDescent="0.3">
      <c r="A309" s="60">
        <v>31354</v>
      </c>
      <c r="B309" s="53">
        <v>0</v>
      </c>
      <c r="C309" s="53"/>
      <c r="D309" s="53">
        <v>5.6289999999999996</v>
      </c>
      <c r="E309" s="53">
        <f t="shared" si="89"/>
        <v>0</v>
      </c>
      <c r="F309" s="53">
        <f t="shared" si="90"/>
        <v>5.6289999999999996</v>
      </c>
      <c r="G309" s="53">
        <f t="shared" si="91"/>
        <v>0</v>
      </c>
      <c r="H309" s="53">
        <f>IF(Q308&gt;SetUp!$B$56,SetUp!$B$56,Q308)</f>
        <v>7.2277505361661248E-16</v>
      </c>
      <c r="I309" s="53">
        <f t="shared" si="105"/>
        <v>0.28550689424967918</v>
      </c>
      <c r="J309" s="53">
        <f>MIN(F309,H309,(1-EXP(-SetUp!$B$52*H309/SetUp!$B$56))*F309)</f>
        <v>0</v>
      </c>
      <c r="K309" s="53">
        <f t="shared" si="92"/>
        <v>7.2277505361661248E-16</v>
      </c>
      <c r="L309" s="53">
        <f>IF(I309&lt;=0,0,MIN(SetUp!$B$50*I309^SetUp!$B$55,I309))</f>
        <v>2.6626809669625068E-3</v>
      </c>
      <c r="M309" s="53">
        <f t="shared" si="93"/>
        <v>0.28284421328271669</v>
      </c>
      <c r="N309" s="53">
        <f>IF(SetUp!$B$62=0,X309,(B309-E309)*(1-(H309/SetUp!$B$66/SetUp!$B$56)))</f>
        <v>0</v>
      </c>
      <c r="O309" s="53">
        <f>K309*SetUp!$B$65</f>
        <v>6.671214454139761E-18</v>
      </c>
      <c r="P309" s="53">
        <f>MIN(SetUp!$B$54*L309^SetUp!$B$51,L309)</f>
        <v>1.7305803068552259E-3</v>
      </c>
      <c r="Q309" s="53">
        <f t="shared" si="94"/>
        <v>7.1610383916247273E-16</v>
      </c>
      <c r="R309" s="53">
        <f>IF((H309+N309-O309)&gt;SetUp!$B$56,T308+H309+N309-O309-SetUp!$B$56,T308)</f>
        <v>0</v>
      </c>
      <c r="S309" s="53">
        <f>R309*SetUp!$B$65</f>
        <v>0</v>
      </c>
      <c r="T309" s="53">
        <f>IF((R309-S309)&lt;SetUp!$B$53,R309-S309,SetUp!$B$53)</f>
        <v>0</v>
      </c>
      <c r="U309" s="53">
        <f t="shared" si="95"/>
        <v>0.28284421328271669</v>
      </c>
      <c r="V309" s="53">
        <f>(L309-P309)/1000*SetUp!$B$13*1000000/SetUp!$B$48</f>
        <v>3.7932117133231129E-2</v>
      </c>
      <c r="W309" s="53">
        <f t="shared" si="106"/>
        <v>2.3852447794681098E-17</v>
      </c>
      <c r="X309" s="53">
        <f>MAX((SetUp!$B$56*(1-($H309/SetUp!$B$56)^2)*TANH(($B309-$D309)/SetUp!$B$56))/(1+$H309/SetUp!$B$56*TANH(($B309-$D309)/SetUp!$B$56)),0)</f>
        <v>0</v>
      </c>
      <c r="AK309" s="61">
        <v>278</v>
      </c>
      <c r="AL309" s="62">
        <f t="shared" si="107"/>
        <v>0</v>
      </c>
      <c r="AM309" s="62">
        <f t="shared" si="108"/>
        <v>0</v>
      </c>
      <c r="AN309" s="63" t="str">
        <f t="shared" si="109"/>
        <v/>
      </c>
      <c r="AP309" s="60">
        <v>31415</v>
      </c>
      <c r="AQ309" s="51">
        <v>1</v>
      </c>
      <c r="AR309" s="51">
        <v>3</v>
      </c>
      <c r="AS309" s="62">
        <f t="shared" si="96"/>
        <v>9.14</v>
      </c>
      <c r="AT309" s="62">
        <f t="shared" si="97"/>
        <v>3.2121247638861328</v>
      </c>
      <c r="AU309" s="51" t="str">
        <f>IF(OR($AP309&lt;SetUp!$B$97,$AP309&gt;SetUp!$B$98),"Não","Sim")</f>
        <v>Sim</v>
      </c>
      <c r="AV309" s="64">
        <f t="shared" si="98"/>
        <v>3.0232432915661951</v>
      </c>
      <c r="AW309" s="64">
        <f t="shared" si="99"/>
        <v>1.7922401524031686</v>
      </c>
      <c r="AX309" s="64">
        <f t="shared" si="100"/>
        <v>0.96094619573383144</v>
      </c>
      <c r="AY309" s="64">
        <f t="shared" si="101"/>
        <v>0.50679240560258798</v>
      </c>
      <c r="AZ309" s="64">
        <f t="shared" si="102"/>
        <v>-5.9278752361138682</v>
      </c>
      <c r="BA309" s="64">
        <f t="shared" si="103"/>
        <v>-1.2310031391630265</v>
      </c>
      <c r="BB309" s="64">
        <f t="shared" si="104"/>
        <v>-0.45415379013124346</v>
      </c>
    </row>
    <row r="310" spans="1:54" x14ac:dyDescent="0.3">
      <c r="A310" s="60">
        <v>31355</v>
      </c>
      <c r="B310" s="53">
        <v>0.66100000000000003</v>
      </c>
      <c r="C310" s="53"/>
      <c r="D310" s="53">
        <v>5.6289999999999996</v>
      </c>
      <c r="E310" s="53">
        <f t="shared" si="89"/>
        <v>0.66100000000000003</v>
      </c>
      <c r="F310" s="53">
        <f t="shared" si="90"/>
        <v>4.968</v>
      </c>
      <c r="G310" s="53">
        <f t="shared" si="91"/>
        <v>0</v>
      </c>
      <c r="H310" s="53">
        <f>IF(Q309&gt;SetUp!$B$56,SetUp!$B$56,Q309)</f>
        <v>7.1610383916247273E-16</v>
      </c>
      <c r="I310" s="53">
        <f t="shared" si="105"/>
        <v>0.28284421328271669</v>
      </c>
      <c r="J310" s="53">
        <f>MIN(F310,H310,(1-EXP(-SetUp!$B$52*H310/SetUp!$B$56))*F310)</f>
        <v>0</v>
      </c>
      <c r="K310" s="53">
        <f t="shared" si="92"/>
        <v>7.1610383916247273E-16</v>
      </c>
      <c r="L310" s="53">
        <f>IF(I310&lt;=0,0,MIN(SetUp!$B$50*I310^SetUp!$B$55,I310))</f>
        <v>2.6214221464814832E-3</v>
      </c>
      <c r="M310" s="53">
        <f t="shared" si="93"/>
        <v>0.28022279113623522</v>
      </c>
      <c r="N310" s="53">
        <f>IF(SetUp!$B$62=0,X310,(B310-E310)*(1-(H310/SetUp!$B$66/SetUp!$B$56)))</f>
        <v>0</v>
      </c>
      <c r="O310" s="53">
        <f>K310*SetUp!$B$65</f>
        <v>6.6096391381815948E-18</v>
      </c>
      <c r="P310" s="53">
        <f>MIN(SetUp!$B$54*L310^SetUp!$B$51,L310)</f>
        <v>1.7035060445876305E-3</v>
      </c>
      <c r="Q310" s="53">
        <f t="shared" si="94"/>
        <v>7.0949420002429115E-16</v>
      </c>
      <c r="R310" s="53">
        <f>IF((H310+N310-O310)&gt;SetUp!$B$56,T309+H310+N310-O310-SetUp!$B$56,T309)</f>
        <v>0</v>
      </c>
      <c r="S310" s="53">
        <f>R310*SetUp!$B$65</f>
        <v>0</v>
      </c>
      <c r="T310" s="53">
        <f>IF((R310-S310)&lt;SetUp!$B$53,R310-S310,SetUp!$B$53)</f>
        <v>0</v>
      </c>
      <c r="U310" s="53">
        <f t="shared" si="95"/>
        <v>0.28022279113623522</v>
      </c>
      <c r="V310" s="53">
        <f>(L310-P310)/1000*SetUp!$B$13*1000000/SetUp!$B$48</f>
        <v>3.7354872264020372E-2</v>
      </c>
      <c r="W310" s="53">
        <f t="shared" si="106"/>
        <v>-5.0306980803327406E-17</v>
      </c>
      <c r="X310" s="53">
        <f>MAX((SetUp!$B$56*(1-($H310/SetUp!$B$56)^2)*TANH(($B310-$D310)/SetUp!$B$56))/(1+$H310/SetUp!$B$56*TANH(($B310-$D310)/SetUp!$B$56)),0)</f>
        <v>0</v>
      </c>
      <c r="AK310" s="61">
        <v>279</v>
      </c>
      <c r="AL310" s="62">
        <f t="shared" si="107"/>
        <v>0</v>
      </c>
      <c r="AM310" s="62">
        <f t="shared" si="108"/>
        <v>0</v>
      </c>
      <c r="AN310" s="63" t="str">
        <f t="shared" si="109"/>
        <v/>
      </c>
      <c r="AP310" s="60">
        <v>31416</v>
      </c>
      <c r="AQ310" s="51">
        <v>1</v>
      </c>
      <c r="AR310" s="51">
        <v>4</v>
      </c>
      <c r="AS310" s="62">
        <f t="shared" si="96"/>
        <v>8.8209999999999997</v>
      </c>
      <c r="AT310" s="62">
        <f t="shared" si="97"/>
        <v>3.1687923858072558</v>
      </c>
      <c r="AU310" s="51" t="str">
        <f>IF(OR($AP310&lt;SetUp!$B$97,$AP310&gt;SetUp!$B$98),"Não","Sim")</f>
        <v>Sim</v>
      </c>
      <c r="AV310" s="64">
        <f t="shared" si="98"/>
        <v>2.9700168349691216</v>
      </c>
      <c r="AW310" s="64">
        <f t="shared" si="99"/>
        <v>1.7801102173200556</v>
      </c>
      <c r="AX310" s="64">
        <f t="shared" si="100"/>
        <v>0.94551782207783963</v>
      </c>
      <c r="AY310" s="64">
        <f t="shared" si="101"/>
        <v>0.50089378584477662</v>
      </c>
      <c r="AZ310" s="64">
        <f t="shared" si="102"/>
        <v>-5.6522076141927435</v>
      </c>
      <c r="BA310" s="64">
        <f t="shared" si="103"/>
        <v>-1.189906617649066</v>
      </c>
      <c r="BB310" s="64">
        <f t="shared" si="104"/>
        <v>-0.44462403623306301</v>
      </c>
    </row>
    <row r="311" spans="1:54" x14ac:dyDescent="0.3">
      <c r="A311" s="60">
        <v>31356</v>
      </c>
      <c r="B311" s="53">
        <v>2.2770000000000001</v>
      </c>
      <c r="C311" s="53"/>
      <c r="D311" s="53">
        <v>5.6289999999999996</v>
      </c>
      <c r="E311" s="53">
        <f t="shared" si="89"/>
        <v>2.2770000000000001</v>
      </c>
      <c r="F311" s="53">
        <f t="shared" si="90"/>
        <v>3.3519999999999994</v>
      </c>
      <c r="G311" s="53">
        <f t="shared" si="91"/>
        <v>0</v>
      </c>
      <c r="H311" s="53">
        <f>IF(Q310&gt;SetUp!$B$56,SetUp!$B$56,Q310)</f>
        <v>7.0949420002429115E-16</v>
      </c>
      <c r="I311" s="53">
        <f t="shared" si="105"/>
        <v>0.28022279113623522</v>
      </c>
      <c r="J311" s="53">
        <f>MIN(F311,H311,(1-EXP(-SetUp!$B$52*H311/SetUp!$B$56))*F311)</f>
        <v>0</v>
      </c>
      <c r="K311" s="53">
        <f t="shared" si="92"/>
        <v>7.0949420002429115E-16</v>
      </c>
      <c r="L311" s="53">
        <f>IF(I311&lt;=0,0,MIN(SetUp!$B$50*I311^SetUp!$B$55,I311))</f>
        <v>2.5810547982339938E-3</v>
      </c>
      <c r="M311" s="53">
        <f t="shared" si="93"/>
        <v>0.27764173633800121</v>
      </c>
      <c r="N311" s="53">
        <f>IF(SetUp!$B$62=0,X311,(B311-E311)*(1-(H311/SetUp!$B$66/SetUp!$B$56)))</f>
        <v>0</v>
      </c>
      <c r="O311" s="53">
        <f>K311*SetUp!$B$65</f>
        <v>6.5486321624501468E-18</v>
      </c>
      <c r="P311" s="53">
        <f>MIN(SetUp!$B$54*L311^SetUp!$B$51,L311)</f>
        <v>1.6770207784521966E-3</v>
      </c>
      <c r="Q311" s="53">
        <f t="shared" si="94"/>
        <v>7.0294556786184096E-16</v>
      </c>
      <c r="R311" s="53">
        <f>IF((H311+N311-O311)&gt;SetUp!$B$56,T310+H311+N311-O311-SetUp!$B$56,T310)</f>
        <v>0</v>
      </c>
      <c r="S311" s="53">
        <f>R311*SetUp!$B$65</f>
        <v>0</v>
      </c>
      <c r="T311" s="53">
        <f>IF((R311-S311)&lt;SetUp!$B$53,R311-S311,SetUp!$B$53)</f>
        <v>0</v>
      </c>
      <c r="U311" s="53">
        <f t="shared" si="95"/>
        <v>0.27764173633800121</v>
      </c>
      <c r="V311" s="53">
        <f>(L311-P311)/1000*SetUp!$B$13*1000000/SetUp!$B$48</f>
        <v>3.6789936750867738E-2</v>
      </c>
      <c r="W311" s="53">
        <f t="shared" si="106"/>
        <v>-1.231653667943533E-16</v>
      </c>
      <c r="X311" s="53">
        <f>MAX((SetUp!$B$56*(1-($H311/SetUp!$B$56)^2)*TANH(($B311-$D311)/SetUp!$B$56))/(1+$H311/SetUp!$B$56*TANH(($B311-$D311)/SetUp!$B$56)),0)</f>
        <v>0</v>
      </c>
      <c r="AK311" s="61">
        <v>280</v>
      </c>
      <c r="AL311" s="62">
        <f t="shared" si="107"/>
        <v>0</v>
      </c>
      <c r="AM311" s="62">
        <f t="shared" si="108"/>
        <v>0</v>
      </c>
      <c r="AN311" s="63" t="str">
        <f t="shared" si="109"/>
        <v/>
      </c>
      <c r="AP311" s="60">
        <v>31417</v>
      </c>
      <c r="AQ311" s="51">
        <v>1</v>
      </c>
      <c r="AR311" s="51">
        <v>5</v>
      </c>
      <c r="AS311" s="62">
        <f t="shared" si="96"/>
        <v>8.5060000000000002</v>
      </c>
      <c r="AT311" s="62">
        <f t="shared" si="97"/>
        <v>3.0997601965717676</v>
      </c>
      <c r="AU311" s="51" t="str">
        <f>IF(OR($AP311&lt;SetUp!$B$97,$AP311&gt;SetUp!$B$98),"Não","Sim")</f>
        <v>Sim</v>
      </c>
      <c r="AV311" s="64">
        <f t="shared" si="98"/>
        <v>2.9165047574108294</v>
      </c>
      <c r="AW311" s="64">
        <f t="shared" si="99"/>
        <v>1.760613585251394</v>
      </c>
      <c r="AX311" s="64">
        <f t="shared" si="100"/>
        <v>0.92972537837800451</v>
      </c>
      <c r="AY311" s="64">
        <f t="shared" si="101"/>
        <v>0.49132809727493082</v>
      </c>
      <c r="AZ311" s="64">
        <f t="shared" si="102"/>
        <v>-5.4062398034282326</v>
      </c>
      <c r="BA311" s="64">
        <f t="shared" si="103"/>
        <v>-1.1558911721594354</v>
      </c>
      <c r="BB311" s="64">
        <f t="shared" si="104"/>
        <v>-0.43839728110307369</v>
      </c>
    </row>
    <row r="312" spans="1:54" x14ac:dyDescent="0.3">
      <c r="A312" s="60">
        <v>31357</v>
      </c>
      <c r="B312" s="53">
        <v>4.3999999999999997E-2</v>
      </c>
      <c r="C312" s="53"/>
      <c r="D312" s="53">
        <v>5.6289999999999996</v>
      </c>
      <c r="E312" s="53">
        <f t="shared" si="89"/>
        <v>4.3999999999999997E-2</v>
      </c>
      <c r="F312" s="53">
        <f t="shared" si="90"/>
        <v>5.585</v>
      </c>
      <c r="G312" s="53">
        <f t="shared" si="91"/>
        <v>0</v>
      </c>
      <c r="H312" s="53">
        <f>IF(Q311&gt;SetUp!$B$56,SetUp!$B$56,Q311)</f>
        <v>7.0294556786184096E-16</v>
      </c>
      <c r="I312" s="53">
        <f t="shared" si="105"/>
        <v>0.27764173633800121</v>
      </c>
      <c r="J312" s="53">
        <f>MIN(F312,H312,(1-EXP(-SetUp!$B$52*H312/SetUp!$B$56))*F312)</f>
        <v>0</v>
      </c>
      <c r="K312" s="53">
        <f t="shared" si="92"/>
        <v>7.0294556786184096E-16</v>
      </c>
      <c r="L312" s="53">
        <f>IF(I312&lt;=0,0,MIN(SetUp!$B$50*I312^SetUp!$B$55,I312))</f>
        <v>2.5415542673697437E-3</v>
      </c>
      <c r="M312" s="53">
        <f t="shared" si="93"/>
        <v>0.27510018207063147</v>
      </c>
      <c r="N312" s="53">
        <f>IF(SetUp!$B$62=0,X312,(B312-E312)*(1-(H312/SetUp!$B$66/SetUp!$B$56)))</f>
        <v>0</v>
      </c>
      <c r="O312" s="53">
        <f>K312*SetUp!$B$65</f>
        <v>6.4881882811645654E-18</v>
      </c>
      <c r="P312" s="53">
        <f>MIN(SetUp!$B$54*L312^SetUp!$B$51,L312)</f>
        <v>1.6511081326633262E-3</v>
      </c>
      <c r="Q312" s="53">
        <f t="shared" si="94"/>
        <v>6.9645737958067641E-16</v>
      </c>
      <c r="R312" s="53">
        <f>IF((H312+N312-O312)&gt;SetUp!$B$56,T311+H312+N312-O312-SetUp!$B$56,T311)</f>
        <v>0</v>
      </c>
      <c r="S312" s="53">
        <f>R312*SetUp!$B$65</f>
        <v>0</v>
      </c>
      <c r="T312" s="53">
        <f>IF((R312-S312)&lt;SetUp!$B$53,R312-S312,SetUp!$B$53)</f>
        <v>0</v>
      </c>
      <c r="U312" s="53">
        <f t="shared" si="95"/>
        <v>0.27510018207063147</v>
      </c>
      <c r="V312" s="53">
        <f>(L312-P312)/1000*SetUp!$B$13*1000000/SetUp!$B$48</f>
        <v>3.6236973674741525E-2</v>
      </c>
      <c r="W312" s="53">
        <f t="shared" si="106"/>
        <v>4.7704895589362195E-18</v>
      </c>
      <c r="X312" s="53">
        <f>MAX((SetUp!$B$56*(1-($H312/SetUp!$B$56)^2)*TANH(($B312-$D312)/SetUp!$B$56))/(1+$H312/SetUp!$B$56*TANH(($B312-$D312)/SetUp!$B$56)),0)</f>
        <v>0</v>
      </c>
      <c r="AK312" s="61">
        <v>281</v>
      </c>
      <c r="AL312" s="62">
        <f t="shared" si="107"/>
        <v>0</v>
      </c>
      <c r="AM312" s="62">
        <f t="shared" si="108"/>
        <v>0</v>
      </c>
      <c r="AN312" s="63" t="str">
        <f t="shared" si="109"/>
        <v/>
      </c>
      <c r="AP312" s="60">
        <v>31418</v>
      </c>
      <c r="AQ312" s="51">
        <v>1</v>
      </c>
      <c r="AR312" s="51">
        <v>6</v>
      </c>
      <c r="AS312" s="62">
        <f t="shared" si="96"/>
        <v>8.35</v>
      </c>
      <c r="AT312" s="62">
        <f t="shared" si="97"/>
        <v>3.0100644293728185</v>
      </c>
      <c r="AU312" s="51" t="str">
        <f>IF(OR($AP312&lt;SetUp!$B$97,$AP312&gt;SetUp!$B$98),"Não","Sim")</f>
        <v>Sim</v>
      </c>
      <c r="AV312" s="64">
        <f t="shared" si="98"/>
        <v>2.8896366553599777</v>
      </c>
      <c r="AW312" s="64">
        <f t="shared" si="99"/>
        <v>1.7349537254269403</v>
      </c>
      <c r="AX312" s="64">
        <f t="shared" si="100"/>
        <v>0.92168647548360205</v>
      </c>
      <c r="AY312" s="64">
        <f t="shared" si="101"/>
        <v>0.47857579161431518</v>
      </c>
      <c r="AZ312" s="64">
        <f t="shared" si="102"/>
        <v>-5.3399355706271816</v>
      </c>
      <c r="BA312" s="64">
        <f t="shared" si="103"/>
        <v>-1.1546829299330374</v>
      </c>
      <c r="BB312" s="64">
        <f t="shared" si="104"/>
        <v>-0.44311068386928687</v>
      </c>
    </row>
    <row r="313" spans="1:54" x14ac:dyDescent="0.3">
      <c r="A313" s="60">
        <v>31358</v>
      </c>
      <c r="B313" s="53">
        <v>0.312</v>
      </c>
      <c r="C313" s="53"/>
      <c r="D313" s="53">
        <v>5.6289999999999996</v>
      </c>
      <c r="E313" s="53">
        <f t="shared" si="89"/>
        <v>0.312</v>
      </c>
      <c r="F313" s="53">
        <f t="shared" si="90"/>
        <v>5.3169999999999993</v>
      </c>
      <c r="G313" s="53">
        <f t="shared" si="91"/>
        <v>0</v>
      </c>
      <c r="H313" s="53">
        <f>IF(Q312&gt;SetUp!$B$56,SetUp!$B$56,Q312)</f>
        <v>6.9645737958067641E-16</v>
      </c>
      <c r="I313" s="53">
        <f t="shared" si="105"/>
        <v>0.27510018207063147</v>
      </c>
      <c r="J313" s="53">
        <f>MIN(F313,H313,(1-EXP(-SetUp!$B$52*H313/SetUp!$B$56))*F313)</f>
        <v>0</v>
      </c>
      <c r="K313" s="53">
        <f t="shared" si="92"/>
        <v>6.9645737958067641E-16</v>
      </c>
      <c r="L313" s="53">
        <f>IF(I313&lt;=0,0,MIN(SetUp!$B$50*I313^SetUp!$B$55,I313))</f>
        <v>2.5028967284685521E-3</v>
      </c>
      <c r="M313" s="53">
        <f t="shared" si="93"/>
        <v>0.27259728534216293</v>
      </c>
      <c r="N313" s="53">
        <f>IF(SetUp!$B$62=0,X313,(B313-E313)*(1-(H313/SetUp!$B$66/SetUp!$B$56)))</f>
        <v>0</v>
      </c>
      <c r="O313" s="53">
        <f>K313*SetUp!$B$65</f>
        <v>6.4283022969625644E-18</v>
      </c>
      <c r="P313" s="53">
        <f>MIN(SetUp!$B$54*L313^SetUp!$B$51,L313)</f>
        <v>1.6257522847193072E-3</v>
      </c>
      <c r="Q313" s="53">
        <f t="shared" si="94"/>
        <v>6.9002907728371383E-16</v>
      </c>
      <c r="R313" s="53">
        <f>IF((H313+N313-O313)&gt;SetUp!$B$56,T312+H313+N313-O313-SetUp!$B$56,T312)</f>
        <v>0</v>
      </c>
      <c r="S313" s="53">
        <f>R313*SetUp!$B$65</f>
        <v>0</v>
      </c>
      <c r="T313" s="53">
        <f>IF((R313-S313)&lt;SetUp!$B$53,R313-S313,SetUp!$B$53)</f>
        <v>0</v>
      </c>
      <c r="U313" s="53">
        <f t="shared" si="95"/>
        <v>0.27259728534216293</v>
      </c>
      <c r="V313" s="53">
        <f>(L313-P313)/1000*SetUp!$B$13*1000000/SetUp!$B$48</f>
        <v>3.5695657354464019E-2</v>
      </c>
      <c r="W313" s="53">
        <f t="shared" si="106"/>
        <v>-4.3368086899420177E-17</v>
      </c>
      <c r="X313" s="53">
        <f>MAX((SetUp!$B$56*(1-($H313/SetUp!$B$56)^2)*TANH(($B313-$D313)/SetUp!$B$56))/(1+$H313/SetUp!$B$56*TANH(($B313-$D313)/SetUp!$B$56)),0)</f>
        <v>0</v>
      </c>
      <c r="AK313" s="61">
        <v>282</v>
      </c>
      <c r="AL313" s="62">
        <f t="shared" si="107"/>
        <v>0</v>
      </c>
      <c r="AM313" s="62">
        <f t="shared" si="108"/>
        <v>0</v>
      </c>
      <c r="AN313" s="63" t="str">
        <f t="shared" si="109"/>
        <v/>
      </c>
      <c r="AP313" s="60">
        <v>31419</v>
      </c>
      <c r="AQ313" s="51">
        <v>1</v>
      </c>
      <c r="AR313" s="51">
        <v>7</v>
      </c>
      <c r="AS313" s="62">
        <f t="shared" si="96"/>
        <v>8.1950000000000003</v>
      </c>
      <c r="AT313" s="62">
        <f t="shared" si="97"/>
        <v>2.9269964300708682</v>
      </c>
      <c r="AU313" s="51" t="str">
        <f>IF(OR($AP313&lt;SetUp!$B$97,$AP313&gt;SetUp!$B$98),"Não","Sim")</f>
        <v>Sim</v>
      </c>
      <c r="AV313" s="64">
        <f t="shared" si="98"/>
        <v>2.8626910416599274</v>
      </c>
      <c r="AW313" s="64">
        <f t="shared" si="99"/>
        <v>1.7108466997574237</v>
      </c>
      <c r="AX313" s="64">
        <f t="shared" si="100"/>
        <v>0.91354895790651791</v>
      </c>
      <c r="AY313" s="64">
        <f t="shared" si="101"/>
        <v>0.46642219274418889</v>
      </c>
      <c r="AZ313" s="64">
        <f t="shared" si="102"/>
        <v>-5.2680035699291317</v>
      </c>
      <c r="BA313" s="64">
        <f t="shared" si="103"/>
        <v>-1.1518443419025037</v>
      </c>
      <c r="BB313" s="64">
        <f t="shared" si="104"/>
        <v>-0.44712676516232902</v>
      </c>
    </row>
    <row r="314" spans="1:54" x14ac:dyDescent="0.3">
      <c r="A314" s="60">
        <v>31359</v>
      </c>
      <c r="B314" s="53">
        <v>1.8360000000000001</v>
      </c>
      <c r="C314" s="53"/>
      <c r="D314" s="53">
        <v>5.6289999999999996</v>
      </c>
      <c r="E314" s="53">
        <f t="shared" si="89"/>
        <v>1.8360000000000001</v>
      </c>
      <c r="F314" s="53">
        <f t="shared" si="90"/>
        <v>3.7929999999999993</v>
      </c>
      <c r="G314" s="53">
        <f t="shared" si="91"/>
        <v>0</v>
      </c>
      <c r="H314" s="53">
        <f>IF(Q313&gt;SetUp!$B$56,SetUp!$B$56,Q313)</f>
        <v>6.9002907728371383E-16</v>
      </c>
      <c r="I314" s="53">
        <f t="shared" si="105"/>
        <v>0.27259728534216293</v>
      </c>
      <c r="J314" s="53">
        <f>MIN(F314,H314,(1-EXP(-SetUp!$B$52*H314/SetUp!$B$56))*F314)</f>
        <v>0</v>
      </c>
      <c r="K314" s="53">
        <f t="shared" si="92"/>
        <v>6.9002907728371383E-16</v>
      </c>
      <c r="L314" s="53">
        <f>IF(I314&lt;=0,0,MIN(SetUp!$B$50*I314^SetUp!$B$55,I314))</f>
        <v>2.4650591527264876E-3</v>
      </c>
      <c r="M314" s="53">
        <f t="shared" si="93"/>
        <v>0.27013222618943644</v>
      </c>
      <c r="N314" s="53">
        <f>IF(SetUp!$B$62=0,X314,(B314-E314)*(1-(H314/SetUp!$B$66/SetUp!$B$56)))</f>
        <v>0</v>
      </c>
      <c r="O314" s="53">
        <f>K314*SetUp!$B$65</f>
        <v>6.368969060453513E-18</v>
      </c>
      <c r="P314" s="53">
        <f>MIN(SetUp!$B$54*L314^SetUp!$B$51,L314)</f>
        <v>1.6009379434339117E-3</v>
      </c>
      <c r="Q314" s="53">
        <f t="shared" si="94"/>
        <v>6.8366010822326035E-16</v>
      </c>
      <c r="R314" s="53">
        <f>IF((H314+N314-O314)&gt;SetUp!$B$56,T313+H314+N314-O314-SetUp!$B$56,T313)</f>
        <v>0</v>
      </c>
      <c r="S314" s="53">
        <f>R314*SetUp!$B$65</f>
        <v>0</v>
      </c>
      <c r="T314" s="53">
        <f>IF((R314-S314)&lt;SetUp!$B$53,R314-S314,SetUp!$B$53)</f>
        <v>0</v>
      </c>
      <c r="U314" s="53">
        <f t="shared" si="95"/>
        <v>0.27013222618943644</v>
      </c>
      <c r="V314" s="53">
        <f>(L314-P314)/1000*SetUp!$B$13*1000000/SetUp!$B$48</f>
        <v>3.5165672905352004E-2</v>
      </c>
      <c r="W314" s="53">
        <f t="shared" si="106"/>
        <v>5.3342746886286818E-17</v>
      </c>
      <c r="X314" s="53">
        <f>MAX((SetUp!$B$56*(1-($H314/SetUp!$B$56)^2)*TANH(($B314-$D314)/SetUp!$B$56))/(1+$H314/SetUp!$B$56*TANH(($B314-$D314)/SetUp!$B$56)),0)</f>
        <v>0</v>
      </c>
      <c r="AK314" s="61">
        <v>283</v>
      </c>
      <c r="AL314" s="62">
        <f t="shared" si="107"/>
        <v>0</v>
      </c>
      <c r="AM314" s="62">
        <f t="shared" si="108"/>
        <v>0</v>
      </c>
      <c r="AN314" s="63" t="str">
        <f t="shared" si="109"/>
        <v/>
      </c>
      <c r="AP314" s="60">
        <v>31420</v>
      </c>
      <c r="AQ314" s="51">
        <v>1</v>
      </c>
      <c r="AR314" s="51">
        <v>8</v>
      </c>
      <c r="AS314" s="62">
        <f t="shared" si="96"/>
        <v>8.1950000000000003</v>
      </c>
      <c r="AT314" s="62">
        <f t="shared" si="97"/>
        <v>2.8450155805547261</v>
      </c>
      <c r="AU314" s="51" t="str">
        <f>IF(OR($AP314&lt;SetUp!$B$97,$AP314&gt;SetUp!$B$98),"Não","Sim")</f>
        <v>Sim</v>
      </c>
      <c r="AV314" s="64">
        <f t="shared" si="98"/>
        <v>2.8626910416599274</v>
      </c>
      <c r="AW314" s="64">
        <f t="shared" si="99"/>
        <v>1.6867173979522254</v>
      </c>
      <c r="AX314" s="64">
        <f t="shared" si="100"/>
        <v>0.91354895790651791</v>
      </c>
      <c r="AY314" s="64">
        <f t="shared" si="101"/>
        <v>0.4540846491249087</v>
      </c>
      <c r="AZ314" s="64">
        <f t="shared" si="102"/>
        <v>-5.3499844194452741</v>
      </c>
      <c r="BA314" s="64">
        <f t="shared" si="103"/>
        <v>-1.175973643707702</v>
      </c>
      <c r="BB314" s="64">
        <f t="shared" si="104"/>
        <v>-0.45946430878160921</v>
      </c>
    </row>
    <row r="315" spans="1:54" x14ac:dyDescent="0.3">
      <c r="A315" s="60">
        <v>31360</v>
      </c>
      <c r="B315" s="53">
        <v>3.819</v>
      </c>
      <c r="C315" s="53"/>
      <c r="D315" s="53">
        <v>5.6289999999999996</v>
      </c>
      <c r="E315" s="53">
        <f t="shared" si="89"/>
        <v>3.819</v>
      </c>
      <c r="F315" s="53">
        <f t="shared" si="90"/>
        <v>1.8099999999999996</v>
      </c>
      <c r="G315" s="53">
        <f t="shared" si="91"/>
        <v>0</v>
      </c>
      <c r="H315" s="53">
        <f>IF(Q314&gt;SetUp!$B$56,SetUp!$B$56,Q314)</f>
        <v>6.8366010822326035E-16</v>
      </c>
      <c r="I315" s="53">
        <f t="shared" si="105"/>
        <v>0.27013222618943644</v>
      </c>
      <c r="J315" s="53">
        <f>MIN(F315,H315,(1-EXP(-SetUp!$B$52*H315/SetUp!$B$56))*F315)</f>
        <v>0</v>
      </c>
      <c r="K315" s="53">
        <f t="shared" si="92"/>
        <v>6.8366010822326035E-16</v>
      </c>
      <c r="L315" s="53">
        <f>IF(I315&lt;=0,0,MIN(SetUp!$B$50*I315^SetUp!$B$55,I315))</f>
        <v>2.4280192766323E-3</v>
      </c>
      <c r="M315" s="53">
        <f t="shared" si="93"/>
        <v>0.26770420691280417</v>
      </c>
      <c r="N315" s="53">
        <f>IF(SetUp!$B$62=0,X315,(B315-E315)*(1-(H315/SetUp!$B$66/SetUp!$B$56)))</f>
        <v>0</v>
      </c>
      <c r="O315" s="53">
        <f>K315*SetUp!$B$65</f>
        <v>6.3101834697756643E-18</v>
      </c>
      <c r="P315" s="53">
        <f>MIN(SetUp!$B$54*L315^SetUp!$B$51,L315)</f>
        <v>1.5766503279688452E-3</v>
      </c>
      <c r="Q315" s="53">
        <f t="shared" si="94"/>
        <v>6.7734992475348468E-16</v>
      </c>
      <c r="R315" s="53">
        <f>IF((H315+N315-O315)&gt;SetUp!$B$56,T314+H315+N315-O315-SetUp!$B$56,T314)</f>
        <v>0</v>
      </c>
      <c r="S315" s="53">
        <f>R315*SetUp!$B$65</f>
        <v>0</v>
      </c>
      <c r="T315" s="53">
        <f>IF((R315-S315)&lt;SetUp!$B$53,R315-S315,SetUp!$B$53)</f>
        <v>0</v>
      </c>
      <c r="U315" s="53">
        <f t="shared" si="95"/>
        <v>0.26770420691280417</v>
      </c>
      <c r="V315" s="53">
        <f>(L315-P315)/1000*SetUp!$B$13*1000000/SetUp!$B$48</f>
        <v>3.4646715817775606E-2</v>
      </c>
      <c r="W315" s="53">
        <f t="shared" si="106"/>
        <v>-8.7169854667834556E-17</v>
      </c>
      <c r="X315" s="53">
        <f>MAX((SetUp!$B$56*(1-($H315/SetUp!$B$56)^2)*TANH(($B315-$D315)/SetUp!$B$56))/(1+$H315/SetUp!$B$56*TANH(($B315-$D315)/SetUp!$B$56)),0)</f>
        <v>0</v>
      </c>
      <c r="AK315" s="61">
        <v>284</v>
      </c>
      <c r="AL315" s="62">
        <f t="shared" si="107"/>
        <v>0</v>
      </c>
      <c r="AM315" s="62">
        <f t="shared" si="108"/>
        <v>0</v>
      </c>
      <c r="AN315" s="63" t="str">
        <f t="shared" si="109"/>
        <v/>
      </c>
      <c r="AP315" s="60">
        <v>31421</v>
      </c>
      <c r="AQ315" s="51">
        <v>1</v>
      </c>
      <c r="AR315" s="51">
        <v>9</v>
      </c>
      <c r="AS315" s="62">
        <f t="shared" si="96"/>
        <v>8.1950000000000003</v>
      </c>
      <c r="AT315" s="62">
        <f t="shared" si="97"/>
        <v>2.7394924880294145</v>
      </c>
      <c r="AU315" s="51" t="str">
        <f>IF(OR($AP315&lt;SetUp!$B$97,$AP315&gt;SetUp!$B$98),"Não","Sim")</f>
        <v>Sim</v>
      </c>
      <c r="AV315" s="64">
        <f t="shared" si="98"/>
        <v>2.8626910416599274</v>
      </c>
      <c r="AW315" s="64">
        <f t="shared" si="99"/>
        <v>1.6551412290283312</v>
      </c>
      <c r="AX315" s="64">
        <f t="shared" si="100"/>
        <v>0.91354895790651791</v>
      </c>
      <c r="AY315" s="64">
        <f t="shared" si="101"/>
        <v>0.43767011389215715</v>
      </c>
      <c r="AZ315" s="64">
        <f t="shared" si="102"/>
        <v>-5.4555075119705858</v>
      </c>
      <c r="BA315" s="64">
        <f t="shared" si="103"/>
        <v>-1.2075498126315962</v>
      </c>
      <c r="BB315" s="64">
        <f t="shared" si="104"/>
        <v>-0.47587884401436076</v>
      </c>
    </row>
    <row r="316" spans="1:54" x14ac:dyDescent="0.3">
      <c r="A316" s="60">
        <v>31361</v>
      </c>
      <c r="B316" s="53">
        <v>5.9039999999999999</v>
      </c>
      <c r="C316" s="53"/>
      <c r="D316" s="53">
        <v>5.6289999999999996</v>
      </c>
      <c r="E316" s="53">
        <f t="shared" si="89"/>
        <v>5.6289999999999996</v>
      </c>
      <c r="F316" s="53">
        <f t="shared" si="90"/>
        <v>0</v>
      </c>
      <c r="G316" s="53">
        <f t="shared" si="91"/>
        <v>2.2127373916491777E-7</v>
      </c>
      <c r="H316" s="53">
        <f>IF(Q315&gt;SetUp!$B$56,SetUp!$B$56,Q315)</f>
        <v>6.7734992475348468E-16</v>
      </c>
      <c r="I316" s="53">
        <f t="shared" si="105"/>
        <v>0.26770442818654333</v>
      </c>
      <c r="J316" s="53">
        <f>MIN(F316,H316,(1-EXP(-SetUp!$B$52*H316/SetUp!$B$56))*F316)</f>
        <v>0</v>
      </c>
      <c r="K316" s="53">
        <f t="shared" si="92"/>
        <v>6.7734992475348468E-16</v>
      </c>
      <c r="L316" s="53">
        <f>IF(I316&lt;=0,0,MIN(SetUp!$B$50*I316^SetUp!$B$55,I316))</f>
        <v>2.3917588669434787E-3</v>
      </c>
      <c r="M316" s="53">
        <f t="shared" si="93"/>
        <v>0.26531266931959985</v>
      </c>
      <c r="N316" s="53">
        <f>IF(SetUp!$B$62=0,X316,(B316-E316)*(1-(H316/SetUp!$B$66/SetUp!$B$56)))</f>
        <v>0.27499977872626119</v>
      </c>
      <c r="O316" s="53">
        <f>K316*SetUp!$B$65</f>
        <v>6.2519404701574583E-18</v>
      </c>
      <c r="P316" s="53">
        <f>MIN(SetUp!$B$54*L316^SetUp!$B$51,L316)</f>
        <v>1.5528773078475494E-3</v>
      </c>
      <c r="Q316" s="53">
        <f t="shared" si="94"/>
        <v>0.27499977872626186</v>
      </c>
      <c r="R316" s="53">
        <f>IF((H316+N316-O316)&gt;SetUp!$B$56,T315+H316+N316-O316-SetUp!$B$56,T315)</f>
        <v>0</v>
      </c>
      <c r="S316" s="53">
        <f>R316*SetUp!$B$65</f>
        <v>0</v>
      </c>
      <c r="T316" s="53">
        <f>IF((R316-S316)&lt;SetUp!$B$53,R316-S316,SetUp!$B$53)</f>
        <v>0</v>
      </c>
      <c r="U316" s="53">
        <f t="shared" si="95"/>
        <v>0.26531266931959985</v>
      </c>
      <c r="V316" s="53">
        <f>(L316-P316)/1000*SetUp!$B$13*1000000/SetUp!$B$48</f>
        <v>3.4138537737836101E-2</v>
      </c>
      <c r="W316" s="53">
        <f t="shared" si="106"/>
        <v>-2.8189256484623115E-16</v>
      </c>
      <c r="X316" s="53">
        <f>MAX((SetUp!$B$56*(1-($H316/SetUp!$B$56)^2)*TANH(($B316-$D316)/SetUp!$B$56))/(1+$H316/SetUp!$B$56*TANH(($B316-$D316)/SetUp!$B$56)),0)</f>
        <v>0.27499977872626119</v>
      </c>
      <c r="AK316" s="61">
        <v>285</v>
      </c>
      <c r="AL316" s="62">
        <f t="shared" si="107"/>
        <v>0</v>
      </c>
      <c r="AM316" s="62">
        <f t="shared" si="108"/>
        <v>0</v>
      </c>
      <c r="AN316" s="63" t="str">
        <f t="shared" si="109"/>
        <v/>
      </c>
      <c r="AP316" s="60">
        <v>31422</v>
      </c>
      <c r="AQ316" s="51">
        <v>1</v>
      </c>
      <c r="AR316" s="51">
        <v>10</v>
      </c>
      <c r="AS316" s="62">
        <f t="shared" si="96"/>
        <v>7.8890000000000002</v>
      </c>
      <c r="AT316" s="62">
        <f t="shared" si="97"/>
        <v>2.6279691201349467</v>
      </c>
      <c r="AU316" s="51" t="str">
        <f>IF(OR($AP316&lt;SetUp!$B$97,$AP316&gt;SetUp!$B$98),"Não","Sim")</f>
        <v>Sim</v>
      </c>
      <c r="AV316" s="64">
        <f t="shared" si="98"/>
        <v>2.8087363706834432</v>
      </c>
      <c r="AW316" s="64">
        <f t="shared" si="99"/>
        <v>1.6211012060124275</v>
      </c>
      <c r="AX316" s="64">
        <f t="shared" si="100"/>
        <v>0.89702195606036339</v>
      </c>
      <c r="AY316" s="64">
        <f t="shared" si="101"/>
        <v>0.41962025775464318</v>
      </c>
      <c r="AZ316" s="64">
        <f t="shared" si="102"/>
        <v>-5.2610308798650536</v>
      </c>
      <c r="BA316" s="64">
        <f t="shared" si="103"/>
        <v>-1.1876351646710157</v>
      </c>
      <c r="BB316" s="64">
        <f t="shared" si="104"/>
        <v>-0.47740169830572021</v>
      </c>
    </row>
    <row r="317" spans="1:54" x14ac:dyDescent="0.3">
      <c r="A317" s="60">
        <v>31362</v>
      </c>
      <c r="B317" s="53">
        <v>0.65300000000000002</v>
      </c>
      <c r="C317" s="53"/>
      <c r="D317" s="53">
        <v>5.6289999999999996</v>
      </c>
      <c r="E317" s="53">
        <f t="shared" si="89"/>
        <v>0.65300000000000002</v>
      </c>
      <c r="F317" s="53">
        <f t="shared" si="90"/>
        <v>4.9759999999999991</v>
      </c>
      <c r="G317" s="53">
        <f t="shared" si="91"/>
        <v>0</v>
      </c>
      <c r="H317" s="53">
        <f>IF(Q316&gt;SetUp!$B$56,SetUp!$B$56,Q316)</f>
        <v>0.27499977872626186</v>
      </c>
      <c r="I317" s="53">
        <f t="shared" si="105"/>
        <v>0.26714285469333221</v>
      </c>
      <c r="J317" s="53">
        <f>MIN(F317,H317,(1-EXP(-SetUp!$B$52*H317/SetUp!$B$56))*F317)</f>
        <v>7.6713193769172086E-2</v>
      </c>
      <c r="K317" s="53">
        <f t="shared" si="92"/>
        <v>0.19828658495708978</v>
      </c>
      <c r="L317" s="53">
        <f>IF(I317&lt;=0,0,MIN(SetUp!$B$50*I317^SetUp!$B$55,I317))</f>
        <v>2.3834025802410273E-3</v>
      </c>
      <c r="M317" s="53">
        <f t="shared" si="93"/>
        <v>0.26475945211309121</v>
      </c>
      <c r="N317" s="53">
        <f>IF(SetUp!$B$62=0,X317,(B317-E317)*(1-(H317/SetUp!$B$66/SetUp!$B$56)))</f>
        <v>0</v>
      </c>
      <c r="O317" s="53">
        <f>K317*SetUp!$B$65</f>
        <v>1.8301853737323636E-3</v>
      </c>
      <c r="P317" s="53">
        <f>MIN(SetUp!$B$54*L317^SetUp!$B$51,L317)</f>
        <v>1.5473992606453589E-3</v>
      </c>
      <c r="Q317" s="53">
        <f t="shared" si="94"/>
        <v>0.19645639958335742</v>
      </c>
      <c r="R317" s="53">
        <f>IF((H317+N317-O317)&gt;SetUp!$B$56,T316+H317+N317-O317-SetUp!$B$56,T316)</f>
        <v>0</v>
      </c>
      <c r="S317" s="53">
        <f>R317*SetUp!$B$65</f>
        <v>0</v>
      </c>
      <c r="T317" s="53">
        <f>IF((R317-S317)&lt;SetUp!$B$53,R317-S317,SetUp!$B$53)</f>
        <v>0</v>
      </c>
      <c r="U317" s="53">
        <f t="shared" si="95"/>
        <v>0.26475945211309121</v>
      </c>
      <c r="V317" s="53">
        <f>(L317-P317)/1000*SetUp!$B$13*1000000/SetUp!$B$48</f>
        <v>3.4021406914381019E-2</v>
      </c>
      <c r="W317" s="53">
        <f t="shared" si="106"/>
        <v>9.5843472047718592E-17</v>
      </c>
      <c r="X317" s="53">
        <f>MAX((SetUp!$B$56*(1-($H317/SetUp!$B$56)^2)*TANH(($B317-$D317)/SetUp!$B$56))/(1+$H317/SetUp!$B$56*TANH(($B317-$D317)/SetUp!$B$56)),0)</f>
        <v>0</v>
      </c>
      <c r="AK317" s="61">
        <v>286</v>
      </c>
      <c r="AL317" s="62">
        <f t="shared" si="107"/>
        <v>0</v>
      </c>
      <c r="AM317" s="62">
        <f t="shared" si="108"/>
        <v>0</v>
      </c>
      <c r="AN317" s="63" t="str">
        <f t="shared" si="109"/>
        <v/>
      </c>
      <c r="AP317" s="60">
        <v>31423</v>
      </c>
      <c r="AQ317" s="51">
        <v>1</v>
      </c>
      <c r="AR317" s="51">
        <v>11</v>
      </c>
      <c r="AS317" s="62">
        <f t="shared" si="96"/>
        <v>7.8890000000000002</v>
      </c>
      <c r="AT317" s="62">
        <f t="shared" si="97"/>
        <v>2.5038560408583992</v>
      </c>
      <c r="AU317" s="51" t="str">
        <f>IF(OR($AP317&lt;SetUp!$B$97,$AP317&gt;SetUp!$B$98),"Não","Sim")</f>
        <v>Sim</v>
      </c>
      <c r="AV317" s="64">
        <f t="shared" si="98"/>
        <v>2.8087363706834432</v>
      </c>
      <c r="AW317" s="64">
        <f t="shared" si="99"/>
        <v>1.5823577474321031</v>
      </c>
      <c r="AX317" s="64">
        <f t="shared" si="100"/>
        <v>0.89702195606036339</v>
      </c>
      <c r="AY317" s="64">
        <f t="shared" si="101"/>
        <v>0.39860935550560683</v>
      </c>
      <c r="AZ317" s="64">
        <f t="shared" si="102"/>
        <v>-5.385143959141601</v>
      </c>
      <c r="BA317" s="64">
        <f t="shared" si="103"/>
        <v>-1.2263786232513401</v>
      </c>
      <c r="BB317" s="64">
        <f t="shared" si="104"/>
        <v>-0.49841260055475656</v>
      </c>
    </row>
    <row r="318" spans="1:54" x14ac:dyDescent="0.3">
      <c r="A318" s="60">
        <v>31363</v>
      </c>
      <c r="B318" s="53">
        <v>0</v>
      </c>
      <c r="C318" s="53"/>
      <c r="D318" s="53">
        <v>5.6289999999999996</v>
      </c>
      <c r="E318" s="53">
        <f t="shared" si="89"/>
        <v>0</v>
      </c>
      <c r="F318" s="53">
        <f t="shared" si="90"/>
        <v>5.6289999999999996</v>
      </c>
      <c r="G318" s="53">
        <f t="shared" si="91"/>
        <v>0</v>
      </c>
      <c r="H318" s="53">
        <f>IF(Q317&gt;SetUp!$B$56,SetUp!$B$56,Q317)</f>
        <v>0.19645639958335742</v>
      </c>
      <c r="I318" s="53">
        <f t="shared" si="105"/>
        <v>0.26599926527649687</v>
      </c>
      <c r="J318" s="53">
        <f>MIN(F318,H318,(1-EXP(-SetUp!$B$52*H318/SetUp!$B$56))*F318)</f>
        <v>6.2132127471397673E-2</v>
      </c>
      <c r="K318" s="53">
        <f t="shared" si="92"/>
        <v>0.13432427211195974</v>
      </c>
      <c r="L318" s="53">
        <f>IF(I318&lt;=0,0,MIN(SetUp!$B$50*I318^SetUp!$B$55,I318))</f>
        <v>2.3664220100212017E-3</v>
      </c>
      <c r="M318" s="53">
        <f t="shared" si="93"/>
        <v>0.26363284326647568</v>
      </c>
      <c r="N318" s="53">
        <f>IF(SetUp!$B$62=0,X318,(B318-E318)*(1-(H318/SetUp!$B$66/SetUp!$B$56)))</f>
        <v>0</v>
      </c>
      <c r="O318" s="53">
        <f>K318*SetUp!$B$65</f>
        <v>1.2398131634056605E-3</v>
      </c>
      <c r="P318" s="53">
        <f>MIN(SetUp!$B$54*L318^SetUp!$B$51,L318)</f>
        <v>1.5362680539277283E-3</v>
      </c>
      <c r="Q318" s="53">
        <f t="shared" si="94"/>
        <v>0.13308445894855409</v>
      </c>
      <c r="R318" s="53">
        <f>IF((H318+N318-O318)&gt;SetUp!$B$56,T317+H318+N318-O318-SetUp!$B$56,T317)</f>
        <v>0</v>
      </c>
      <c r="S318" s="53">
        <f>R318*SetUp!$B$65</f>
        <v>0</v>
      </c>
      <c r="T318" s="53">
        <f>IF((R318-S318)&lt;SetUp!$B$53,R318-S318,SetUp!$B$53)</f>
        <v>0</v>
      </c>
      <c r="U318" s="53">
        <f t="shared" si="95"/>
        <v>0.26363284326647568</v>
      </c>
      <c r="V318" s="53">
        <f>(L318-P318)/1000*SetUp!$B$13*1000000/SetUp!$B$48</f>
        <v>3.3783365304696319E-2</v>
      </c>
      <c r="W318" s="53">
        <f t="shared" si="106"/>
        <v>9.540979117872439E-18</v>
      </c>
      <c r="X318" s="53">
        <f>MAX((SetUp!$B$56*(1-($H318/SetUp!$B$56)^2)*TANH(($B318-$D318)/SetUp!$B$56))/(1+$H318/SetUp!$B$56*TANH(($B318-$D318)/SetUp!$B$56)),0)</f>
        <v>0</v>
      </c>
      <c r="AK318" s="61">
        <v>287</v>
      </c>
      <c r="AL318" s="62">
        <f t="shared" si="107"/>
        <v>0</v>
      </c>
      <c r="AM318" s="62">
        <f t="shared" si="108"/>
        <v>0</v>
      </c>
      <c r="AN318" s="63" t="str">
        <f t="shared" si="109"/>
        <v/>
      </c>
      <c r="AP318" s="60">
        <v>31424</v>
      </c>
      <c r="AQ318" s="51">
        <v>1</v>
      </c>
      <c r="AR318" s="51">
        <v>12</v>
      </c>
      <c r="AS318" s="62">
        <f t="shared" si="96"/>
        <v>7.8890000000000002</v>
      </c>
      <c r="AT318" s="62">
        <f t="shared" si="97"/>
        <v>2.3707457496419795</v>
      </c>
      <c r="AU318" s="51" t="str">
        <f>IF(OR($AP318&lt;SetUp!$B$97,$AP318&gt;SetUp!$B$98),"Não","Sim")</f>
        <v>Sim</v>
      </c>
      <c r="AV318" s="64">
        <f t="shared" si="98"/>
        <v>2.8087363706834432</v>
      </c>
      <c r="AW318" s="64">
        <f t="shared" si="99"/>
        <v>1.5397226210074266</v>
      </c>
      <c r="AX318" s="64">
        <f t="shared" si="100"/>
        <v>0.89702195606036339</v>
      </c>
      <c r="AY318" s="64">
        <f t="shared" si="101"/>
        <v>0.37488498061325209</v>
      </c>
      <c r="AZ318" s="64">
        <f t="shared" si="102"/>
        <v>-5.5182542503580212</v>
      </c>
      <c r="BA318" s="64">
        <f t="shared" si="103"/>
        <v>-1.2690137496760165</v>
      </c>
      <c r="BB318" s="64">
        <f t="shared" si="104"/>
        <v>-0.52213697544711124</v>
      </c>
    </row>
    <row r="319" spans="1:54" x14ac:dyDescent="0.3">
      <c r="A319" s="60">
        <v>31364</v>
      </c>
      <c r="B319" s="53">
        <v>0.20100000000000001</v>
      </c>
      <c r="C319" s="53"/>
      <c r="D319" s="53">
        <v>5.6289999999999996</v>
      </c>
      <c r="E319" s="53">
        <f t="shared" si="89"/>
        <v>0.20100000000000001</v>
      </c>
      <c r="F319" s="53">
        <f t="shared" si="90"/>
        <v>5.4279999999999999</v>
      </c>
      <c r="G319" s="53">
        <f t="shared" si="91"/>
        <v>0</v>
      </c>
      <c r="H319" s="53">
        <f>IF(Q318&gt;SetUp!$B$56,SetUp!$B$56,Q318)</f>
        <v>0.13308445894855409</v>
      </c>
      <c r="I319" s="53">
        <f t="shared" si="105"/>
        <v>0.26448592555739486</v>
      </c>
      <c r="J319" s="53">
        <f>MIN(F319,H319,(1-EXP(-SetUp!$B$52*H319/SetUp!$B$56))*F319)</f>
        <v>4.0659518512725597E-2</v>
      </c>
      <c r="K319" s="53">
        <f t="shared" si="92"/>
        <v>9.2424940435828495E-2</v>
      </c>
      <c r="L319" s="53">
        <f>IF(I319&lt;=0,0,MIN(SetUp!$B$50*I319^SetUp!$B$55,I319))</f>
        <v>2.3440259290178189E-3</v>
      </c>
      <c r="M319" s="53">
        <f t="shared" si="93"/>
        <v>0.26214189962837703</v>
      </c>
      <c r="N319" s="53">
        <f>IF(SetUp!$B$62=0,X319,(B319-E319)*(1-(H319/SetUp!$B$66/SetUp!$B$56)))</f>
        <v>0</v>
      </c>
      <c r="O319" s="53">
        <f>K319*SetUp!$B$65</f>
        <v>8.5308229091919738E-4</v>
      </c>
      <c r="P319" s="53">
        <f>MIN(SetUp!$B$54*L319^SetUp!$B$51,L319)</f>
        <v>1.5215880265018941E-3</v>
      </c>
      <c r="Q319" s="53">
        <f t="shared" si="94"/>
        <v>9.1571858144909299E-2</v>
      </c>
      <c r="R319" s="53">
        <f>IF((H319+N319-O319)&gt;SetUp!$B$56,T318+H319+N319-O319-SetUp!$B$56,T318)</f>
        <v>0</v>
      </c>
      <c r="S319" s="53">
        <f>R319*SetUp!$B$65</f>
        <v>0</v>
      </c>
      <c r="T319" s="53">
        <f>IF((R319-S319)&lt;SetUp!$B$53,R319-S319,SetUp!$B$53)</f>
        <v>0</v>
      </c>
      <c r="U319" s="53">
        <f t="shared" si="95"/>
        <v>0.26214189962837703</v>
      </c>
      <c r="V319" s="53">
        <f>(L319-P319)/1000*SetUp!$B$13*1000000/SetUp!$B$48</f>
        <v>3.3469358180105102E-2</v>
      </c>
      <c r="W319" s="53">
        <f t="shared" si="106"/>
        <v>-8.6736173798840355E-18</v>
      </c>
      <c r="X319" s="53">
        <f>MAX((SetUp!$B$56*(1-($H319/SetUp!$B$56)^2)*TANH(($B319-$D319)/SetUp!$B$56))/(1+$H319/SetUp!$B$56*TANH(($B319-$D319)/SetUp!$B$56)),0)</f>
        <v>0</v>
      </c>
      <c r="AK319" s="61">
        <v>288</v>
      </c>
      <c r="AL319" s="62">
        <f t="shared" si="107"/>
        <v>0</v>
      </c>
      <c r="AM319" s="62">
        <f t="shared" si="108"/>
        <v>0</v>
      </c>
      <c r="AN319" s="63" t="str">
        <f t="shared" si="109"/>
        <v/>
      </c>
      <c r="AP319" s="60">
        <v>31425</v>
      </c>
      <c r="AQ319" s="51">
        <v>1</v>
      </c>
      <c r="AR319" s="51">
        <v>13</v>
      </c>
      <c r="AS319" s="62">
        <f t="shared" si="96"/>
        <v>7.8890000000000002</v>
      </c>
      <c r="AT319" s="62">
        <f t="shared" si="97"/>
        <v>2.2340226943205095</v>
      </c>
      <c r="AU319" s="51" t="str">
        <f>IF(OR($AP319&lt;SetUp!$B$97,$AP319&gt;SetUp!$B$98),"Não","Sim")</f>
        <v>Sim</v>
      </c>
      <c r="AV319" s="64">
        <f t="shared" si="98"/>
        <v>2.8087363706834432</v>
      </c>
      <c r="AW319" s="64">
        <f t="shared" si="99"/>
        <v>1.4946647431181714</v>
      </c>
      <c r="AX319" s="64">
        <f t="shared" si="100"/>
        <v>0.89702195606036339</v>
      </c>
      <c r="AY319" s="64">
        <f t="shared" si="101"/>
        <v>0.3490875805826818</v>
      </c>
      <c r="AZ319" s="64">
        <f t="shared" si="102"/>
        <v>-5.6549773056794912</v>
      </c>
      <c r="BA319" s="64">
        <f t="shared" si="103"/>
        <v>-1.3140716275652717</v>
      </c>
      <c r="BB319" s="64">
        <f t="shared" si="104"/>
        <v>-0.54793437547768153</v>
      </c>
    </row>
    <row r="320" spans="1:54" x14ac:dyDescent="0.3">
      <c r="A320" s="60">
        <v>31365</v>
      </c>
      <c r="B320" s="53">
        <v>7.2999999999999995E-2</v>
      </c>
      <c r="C320" s="53"/>
      <c r="D320" s="53">
        <v>5.6289999999999996</v>
      </c>
      <c r="E320" s="53">
        <f t="shared" si="89"/>
        <v>7.2999999999999995E-2</v>
      </c>
      <c r="F320" s="53">
        <f t="shared" si="90"/>
        <v>5.5559999999999992</v>
      </c>
      <c r="G320" s="53">
        <f t="shared" si="91"/>
        <v>0</v>
      </c>
      <c r="H320" s="53">
        <f>IF(Q319&gt;SetUp!$B$56,SetUp!$B$56,Q319)</f>
        <v>9.1571858144909299E-2</v>
      </c>
      <c r="I320" s="53">
        <f t="shared" si="105"/>
        <v>0.26272248361744194</v>
      </c>
      <c r="J320" s="53">
        <f>MIN(F320,H320,(1-EXP(-SetUp!$B$52*H320/SetUp!$B$56))*F320)</f>
        <v>2.8670024196976642E-2</v>
      </c>
      <c r="K320" s="53">
        <f t="shared" si="92"/>
        <v>6.2901833947932653E-2</v>
      </c>
      <c r="L320" s="53">
        <f>IF(I320&lt;=0,0,MIN(SetUp!$B$50*I320^SetUp!$B$55,I320))</f>
        <v>2.3180361397527314E-3</v>
      </c>
      <c r="M320" s="53">
        <f t="shared" si="93"/>
        <v>0.2604044474776892</v>
      </c>
      <c r="N320" s="53">
        <f>IF(SetUp!$B$62=0,X320,(B320-E320)*(1-(H320/SetUp!$B$66/SetUp!$B$56)))</f>
        <v>0</v>
      </c>
      <c r="O320" s="53">
        <f>K320*SetUp!$B$65</f>
        <v>5.8058398906492433E-4</v>
      </c>
      <c r="P320" s="53">
        <f>MIN(SetUp!$B$54*L320^SetUp!$B$51,L320)</f>
        <v>1.5045541296599381E-3</v>
      </c>
      <c r="Q320" s="53">
        <f t="shared" si="94"/>
        <v>6.232124995886773E-2</v>
      </c>
      <c r="R320" s="53">
        <f>IF((H320+N320-O320)&gt;SetUp!$B$56,T319+H320+N320-O320-SetUp!$B$56,T319)</f>
        <v>0</v>
      </c>
      <c r="S320" s="53">
        <f>R320*SetUp!$B$65</f>
        <v>0</v>
      </c>
      <c r="T320" s="53">
        <f>IF((R320-S320)&lt;SetUp!$B$53,R320-S320,SetUp!$B$53)</f>
        <v>0</v>
      </c>
      <c r="U320" s="53">
        <f t="shared" si="95"/>
        <v>0.2604044474776892</v>
      </c>
      <c r="V320" s="53">
        <f>(L320-P320)/1000*SetUp!$B$13*1000000/SetUp!$B$48</f>
        <v>3.3104895440224907E-2</v>
      </c>
      <c r="W320" s="53">
        <f t="shared" si="106"/>
        <v>-3.2526065174565133E-17</v>
      </c>
      <c r="X320" s="53">
        <f>MAX((SetUp!$B$56*(1-($H320/SetUp!$B$56)^2)*TANH(($B320-$D320)/SetUp!$B$56))/(1+$H320/SetUp!$B$56*TANH(($B320-$D320)/SetUp!$B$56)),0)</f>
        <v>0</v>
      </c>
      <c r="AK320" s="61">
        <v>289</v>
      </c>
      <c r="AL320" s="62">
        <f t="shared" si="107"/>
        <v>0</v>
      </c>
      <c r="AM320" s="62">
        <f t="shared" si="108"/>
        <v>0</v>
      </c>
      <c r="AN320" s="63" t="str">
        <f t="shared" si="109"/>
        <v/>
      </c>
      <c r="AP320" s="60">
        <v>31426</v>
      </c>
      <c r="AQ320" s="51">
        <v>1</v>
      </c>
      <c r="AR320" s="51">
        <v>14</v>
      </c>
      <c r="AS320" s="62">
        <f t="shared" si="96"/>
        <v>7.7370000000000001</v>
      </c>
      <c r="AT320" s="62">
        <f t="shared" si="97"/>
        <v>2.0979059320323934</v>
      </c>
      <c r="AU320" s="51" t="str">
        <f>IF(OR($AP320&lt;SetUp!$B$97,$AP320&gt;SetUp!$B$98),"Não","Sim")</f>
        <v>Sim</v>
      </c>
      <c r="AV320" s="64">
        <f t="shared" si="98"/>
        <v>2.7815463325280061</v>
      </c>
      <c r="AW320" s="64">
        <f t="shared" si="99"/>
        <v>1.4484149723171165</v>
      </c>
      <c r="AX320" s="64">
        <f t="shared" si="100"/>
        <v>0.88857259685759993</v>
      </c>
      <c r="AY320" s="64">
        <f t="shared" si="101"/>
        <v>0.32178601097138576</v>
      </c>
      <c r="AZ320" s="64">
        <f t="shared" si="102"/>
        <v>-5.6390940679676067</v>
      </c>
      <c r="BA320" s="64">
        <f t="shared" si="103"/>
        <v>-1.3331313602108896</v>
      </c>
      <c r="BB320" s="64">
        <f t="shared" si="104"/>
        <v>-0.56678658588621422</v>
      </c>
    </row>
    <row r="321" spans="1:54" x14ac:dyDescent="0.3">
      <c r="A321" s="60">
        <v>31366</v>
      </c>
      <c r="B321" s="53">
        <v>0.20100000000000001</v>
      </c>
      <c r="C321" s="53"/>
      <c r="D321" s="53">
        <v>5.6289999999999996</v>
      </c>
      <c r="E321" s="53">
        <f t="shared" si="89"/>
        <v>0.20100000000000001</v>
      </c>
      <c r="F321" s="53">
        <f t="shared" si="90"/>
        <v>5.4279999999999999</v>
      </c>
      <c r="G321" s="53">
        <f t="shared" si="91"/>
        <v>0</v>
      </c>
      <c r="H321" s="53">
        <f>IF(Q320&gt;SetUp!$B$56,SetUp!$B$56,Q320)</f>
        <v>6.232124995886773E-2</v>
      </c>
      <c r="I321" s="53">
        <f t="shared" si="105"/>
        <v>0.26080358047183577</v>
      </c>
      <c r="J321" s="53">
        <f>MIN(F321,H321,(1-EXP(-SetUp!$B$52*H321/SetUp!$B$56))*F321)</f>
        <v>1.9078243272818707E-2</v>
      </c>
      <c r="K321" s="53">
        <f t="shared" si="92"/>
        <v>4.3243006686049024E-2</v>
      </c>
      <c r="L321" s="53">
        <f>IF(I321&lt;=0,0,MIN(SetUp!$B$50*I321^SetUp!$B$55,I321))</f>
        <v>2.2898869911169039E-3</v>
      </c>
      <c r="M321" s="53">
        <f t="shared" si="93"/>
        <v>0.25851369348071884</v>
      </c>
      <c r="N321" s="53">
        <f>IF(SetUp!$B$62=0,X321,(B321-E321)*(1-(H321/SetUp!$B$66/SetUp!$B$56)))</f>
        <v>0</v>
      </c>
      <c r="O321" s="53">
        <f>K321*SetUp!$B$65</f>
        <v>3.9913299414655112E-4</v>
      </c>
      <c r="P321" s="53">
        <f>MIN(SetUp!$B$54*L321^SetUp!$B$51,L321)</f>
        <v>1.4861070672418006E-3</v>
      </c>
      <c r="Q321" s="53">
        <f t="shared" si="94"/>
        <v>4.284387369190247E-2</v>
      </c>
      <c r="R321" s="53">
        <f>IF((H321+N321-O321)&gt;SetUp!$B$56,T320+H321+N321-O321-SetUp!$B$56,T320)</f>
        <v>0</v>
      </c>
      <c r="S321" s="53">
        <f>R321*SetUp!$B$65</f>
        <v>0</v>
      </c>
      <c r="T321" s="53">
        <f>IF((R321-S321)&lt;SetUp!$B$53,R321-S321,SetUp!$B$53)</f>
        <v>0</v>
      </c>
      <c r="U321" s="53">
        <f t="shared" si="95"/>
        <v>0.25851369348071884</v>
      </c>
      <c r="V321" s="53">
        <f>(L321-P321)/1000*SetUp!$B$13*1000000/SetUp!$B$48</f>
        <v>3.271006611910441E-2</v>
      </c>
      <c r="W321" s="53">
        <f t="shared" si="106"/>
        <v>-2.5587171270657905E-17</v>
      </c>
      <c r="X321" s="53">
        <f>MAX((SetUp!$B$56*(1-($H321/SetUp!$B$56)^2)*TANH(($B321-$D321)/SetUp!$B$56))/(1+$H321/SetUp!$B$56*TANH(($B321-$D321)/SetUp!$B$56)),0)</f>
        <v>0</v>
      </c>
      <c r="AK321" s="61">
        <v>290</v>
      </c>
      <c r="AL321" s="62">
        <f t="shared" si="107"/>
        <v>0</v>
      </c>
      <c r="AM321" s="62">
        <f t="shared" si="108"/>
        <v>0</v>
      </c>
      <c r="AN321" s="63" t="str">
        <f t="shared" si="109"/>
        <v/>
      </c>
      <c r="AP321" s="60">
        <v>31427</v>
      </c>
      <c r="AQ321" s="51">
        <v>1</v>
      </c>
      <c r="AR321" s="51">
        <v>15</v>
      </c>
      <c r="AS321" s="62">
        <f t="shared" si="96"/>
        <v>7.7370000000000001</v>
      </c>
      <c r="AT321" s="62">
        <f t="shared" si="97"/>
        <v>1.9657456789017871</v>
      </c>
      <c r="AU321" s="51" t="str">
        <f>IF(OR($AP321&lt;SetUp!$B$97,$AP321&gt;SetUp!$B$98),"Não","Sim")</f>
        <v>Sim</v>
      </c>
      <c r="AV321" s="64">
        <f t="shared" si="98"/>
        <v>2.7815463325280061</v>
      </c>
      <c r="AW321" s="64">
        <f t="shared" si="99"/>
        <v>1.4020505265152847</v>
      </c>
      <c r="AX321" s="64">
        <f t="shared" si="100"/>
        <v>0.88857259685759993</v>
      </c>
      <c r="AY321" s="64">
        <f t="shared" si="101"/>
        <v>0.29352732967408979</v>
      </c>
      <c r="AZ321" s="64">
        <f t="shared" si="102"/>
        <v>-5.7712543210982128</v>
      </c>
      <c r="BA321" s="64">
        <f t="shared" si="103"/>
        <v>-1.3794958060127214</v>
      </c>
      <c r="BB321" s="64">
        <f t="shared" si="104"/>
        <v>-0.59504526718351014</v>
      </c>
    </row>
    <row r="322" spans="1:54" x14ac:dyDescent="0.3">
      <c r="A322" s="60">
        <v>31367</v>
      </c>
      <c r="B322" s="53">
        <v>0.26800000000000002</v>
      </c>
      <c r="C322" s="53"/>
      <c r="D322" s="53">
        <v>5.6289999999999996</v>
      </c>
      <c r="E322" s="53">
        <f t="shared" si="89"/>
        <v>0.26800000000000002</v>
      </c>
      <c r="F322" s="53">
        <f t="shared" si="90"/>
        <v>5.3609999999999998</v>
      </c>
      <c r="G322" s="53">
        <f t="shared" si="91"/>
        <v>0</v>
      </c>
      <c r="H322" s="53">
        <f>IF(Q321&gt;SetUp!$B$56,SetUp!$B$56,Q321)</f>
        <v>4.284387369190247E-2</v>
      </c>
      <c r="I322" s="53">
        <f t="shared" si="105"/>
        <v>0.25878951319197246</v>
      </c>
      <c r="J322" s="53">
        <f>MIN(F322,H322,(1-EXP(-SetUp!$B$52*H322/SetUp!$B$56))*F322)</f>
        <v>1.2960917903221162E-2</v>
      </c>
      <c r="K322" s="53">
        <f t="shared" si="92"/>
        <v>2.988295578868131E-2</v>
      </c>
      <c r="L322" s="53">
        <f>IF(I322&lt;=0,0,MIN(SetUp!$B$50*I322^SetUp!$B$55,I322))</f>
        <v>2.260490001043584E-3</v>
      </c>
      <c r="M322" s="53">
        <f t="shared" si="93"/>
        <v>0.25652902319092891</v>
      </c>
      <c r="N322" s="53">
        <f>IF(SetUp!$B$62=0,X322,(B322-E322)*(1-(H322/SetUp!$B$66/SetUp!$B$56)))</f>
        <v>0</v>
      </c>
      <c r="O322" s="53">
        <f>K322*SetUp!$B$65</f>
        <v>2.7581971125364274E-4</v>
      </c>
      <c r="P322" s="53">
        <f>MIN(SetUp!$B$54*L322^SetUp!$B$51,L322)</f>
        <v>1.4668446060525939E-3</v>
      </c>
      <c r="Q322" s="53">
        <f t="shared" si="94"/>
        <v>2.9607136077427668E-2</v>
      </c>
      <c r="R322" s="53">
        <f>IF((H322+N322-O322)&gt;SetUp!$B$56,T321+H322+N322-O322-SetUp!$B$56,T321)</f>
        <v>0</v>
      </c>
      <c r="S322" s="53">
        <f>R322*SetUp!$B$65</f>
        <v>0</v>
      </c>
      <c r="T322" s="53">
        <f>IF((R322-S322)&lt;SetUp!$B$53,R322-S322,SetUp!$B$53)</f>
        <v>0</v>
      </c>
      <c r="U322" s="53">
        <f t="shared" si="95"/>
        <v>0.25652902319092891</v>
      </c>
      <c r="V322" s="53">
        <f>(L322-P322)/1000*SetUp!$B$13*1000000/SetUp!$B$48</f>
        <v>3.2297638413412141E-2</v>
      </c>
      <c r="W322" s="53">
        <f t="shared" si="106"/>
        <v>6.9388939039072284E-18</v>
      </c>
      <c r="X322" s="53">
        <f>MAX((SetUp!$B$56*(1-($H322/SetUp!$B$56)^2)*TANH(($B322-$D322)/SetUp!$B$56))/(1+$H322/SetUp!$B$56*TANH(($B322-$D322)/SetUp!$B$56)),0)</f>
        <v>0</v>
      </c>
      <c r="AK322" s="61">
        <v>291</v>
      </c>
      <c r="AL322" s="62">
        <f t="shared" si="107"/>
        <v>0</v>
      </c>
      <c r="AM322" s="62">
        <f t="shared" si="108"/>
        <v>0</v>
      </c>
      <c r="AN322" s="63" t="str">
        <f t="shared" si="109"/>
        <v/>
      </c>
      <c r="AP322" s="60">
        <v>31428</v>
      </c>
      <c r="AQ322" s="51">
        <v>1</v>
      </c>
      <c r="AR322" s="51">
        <v>16</v>
      </c>
      <c r="AS322" s="62">
        <f t="shared" si="96"/>
        <v>7.5869999999999997</v>
      </c>
      <c r="AT322" s="62">
        <f t="shared" si="97"/>
        <v>1.8395318783546413</v>
      </c>
      <c r="AU322" s="51" t="str">
        <f>IF(OR($AP322&lt;SetUp!$B$97,$AP322&gt;SetUp!$B$98),"Não","Sim")</f>
        <v>Sim</v>
      </c>
      <c r="AV322" s="64">
        <f t="shared" si="98"/>
        <v>2.754450943473127</v>
      </c>
      <c r="AW322" s="64">
        <f t="shared" si="99"/>
        <v>1.3562934337209782</v>
      </c>
      <c r="AX322" s="64">
        <f t="shared" si="100"/>
        <v>0.88007008406406717</v>
      </c>
      <c r="AY322" s="64">
        <f t="shared" si="101"/>
        <v>0.26470731838272155</v>
      </c>
      <c r="AZ322" s="64">
        <f t="shared" si="102"/>
        <v>-5.7474681216453583</v>
      </c>
      <c r="BA322" s="64">
        <f t="shared" si="103"/>
        <v>-1.3981575097521488</v>
      </c>
      <c r="BB322" s="64">
        <f t="shared" si="104"/>
        <v>-0.61536276568134562</v>
      </c>
    </row>
    <row r="323" spans="1:54" x14ac:dyDescent="0.3">
      <c r="A323" s="60">
        <v>31368</v>
      </c>
      <c r="B323" s="53">
        <v>0</v>
      </c>
      <c r="C323" s="53"/>
      <c r="D323" s="53">
        <v>5.6289999999999996</v>
      </c>
      <c r="E323" s="53">
        <f t="shared" ref="E323:E386" si="110">IF(B323&gt;=D323,D323,B323)</f>
        <v>0</v>
      </c>
      <c r="F323" s="53">
        <f t="shared" ref="F323:F386" si="111">D323-E323</f>
        <v>5.6289999999999996</v>
      </c>
      <c r="G323" s="53">
        <f t="shared" ref="G323:G386" si="112">MAX(B323-D323-N323,0)</f>
        <v>0</v>
      </c>
      <c r="H323" s="53">
        <f>IF(Q322&gt;SetUp!$B$56,SetUp!$B$56,Q322)</f>
        <v>2.9607136077427668E-2</v>
      </c>
      <c r="I323" s="53">
        <f t="shared" si="105"/>
        <v>0.25671546245690829</v>
      </c>
      <c r="J323" s="53">
        <f>MIN(F323,H323,(1-EXP(-SetUp!$B$52*H323/SetUp!$B$56))*F323)</f>
        <v>9.4078678046374195E-3</v>
      </c>
      <c r="K323" s="53">
        <f t="shared" ref="K323:K386" si="113">MAX(H323-J323,0)</f>
        <v>2.0199268272790248E-2</v>
      </c>
      <c r="L323" s="53">
        <f>IF(I323&lt;=0,0,MIN(SetUp!$B$50*I323^SetUp!$B$55,I323))</f>
        <v>2.2303765004873617E-3</v>
      </c>
      <c r="M323" s="53">
        <f t="shared" ref="M323:M386" si="114">MAX(I323-L323,0)</f>
        <v>0.25448508595642094</v>
      </c>
      <c r="N323" s="53">
        <f>IF(SetUp!$B$62=0,X323,(B323-E323)*(1-(H323/SetUp!$B$66/SetUp!$B$56)))</f>
        <v>0</v>
      </c>
      <c r="O323" s="53">
        <f>K323*SetUp!$B$65</f>
        <v>1.8643926597937548E-4</v>
      </c>
      <c r="P323" s="53">
        <f>MIN(SetUp!$B$54*L323^SetUp!$B$51,L323)</f>
        <v>1.4471151736029431E-3</v>
      </c>
      <c r="Q323" s="53">
        <f t="shared" ref="Q323:Q386" si="115">IF((K323+N323-O323)&lt;0,0,K323+N323-O323)</f>
        <v>2.0012829006810874E-2</v>
      </c>
      <c r="R323" s="53">
        <f>IF((H323+N323-O323)&gt;SetUp!$B$56,T322+H323+N323-O323-SetUp!$B$56,T322)</f>
        <v>0</v>
      </c>
      <c r="S323" s="53">
        <f>R323*SetUp!$B$65</f>
        <v>0</v>
      </c>
      <c r="T323" s="53">
        <f>IF((R323-S323)&lt;SetUp!$B$53,R323-S323,SetUp!$B$53)</f>
        <v>0</v>
      </c>
      <c r="U323" s="53">
        <f t="shared" ref="U323:U386" si="116">M323+R323-T323</f>
        <v>0.25448508595642094</v>
      </c>
      <c r="V323" s="53">
        <f>(L323-P323)/1000*SetUp!$B$13*1000000/SetUp!$B$48</f>
        <v>3.1875055633894971E-2</v>
      </c>
      <c r="W323" s="53">
        <f t="shared" si="106"/>
        <v>5.8113236445223038E-17</v>
      </c>
      <c r="X323" s="53">
        <f>MAX((SetUp!$B$56*(1-($H323/SetUp!$B$56)^2)*TANH(($B323-$D323)/SetUp!$B$56))/(1+$H323/SetUp!$B$56*TANH(($B323-$D323)/SetUp!$B$56)),0)</f>
        <v>0</v>
      </c>
      <c r="AK323" s="61">
        <v>292</v>
      </c>
      <c r="AL323" s="62">
        <f t="shared" si="107"/>
        <v>0</v>
      </c>
      <c r="AM323" s="62">
        <f t="shared" si="108"/>
        <v>0</v>
      </c>
      <c r="AN323" s="63" t="str">
        <f t="shared" si="109"/>
        <v/>
      </c>
      <c r="AP323" s="60">
        <v>31429</v>
      </c>
      <c r="AQ323" s="51">
        <v>1</v>
      </c>
      <c r="AR323" s="51">
        <v>17</v>
      </c>
      <c r="AS323" s="62">
        <f t="shared" ref="AS323:AS386" si="117">VLOOKUP($AP323,$A:$C,3,FALSE)</f>
        <v>7.5869999999999997</v>
      </c>
      <c r="AT323" s="62">
        <f t="shared" ref="AT323:AT386" si="118">VLOOKUP($AP323,$A:$V,22,FALSE)</f>
        <v>1.7202520976229354</v>
      </c>
      <c r="AU323" s="51" t="str">
        <f>IF(OR($AP323&lt;SetUp!$B$97,$AP323&gt;SetUp!$B$98),"Não","Sim")</f>
        <v>Sim</v>
      </c>
      <c r="AV323" s="64">
        <f t="shared" ref="AV323:AV386" si="119">IFERROR(SQRT(AS323),0)</f>
        <v>2.754450943473127</v>
      </c>
      <c r="AW323" s="64">
        <f t="shared" ref="AW323:AW386" si="120">IFERROR(SQRT(AT323),0)</f>
        <v>1.3115838126566428</v>
      </c>
      <c r="AX323" s="64">
        <f t="shared" ref="AX323:AX386" si="121">IFERROR(LOG(AS323),0)</f>
        <v>0.88007008406406717</v>
      </c>
      <c r="AY323" s="64">
        <f t="shared" ref="AY323:AY386" si="122">IFERROR(LOG(AT323),0)</f>
        <v>0.23559209608419698</v>
      </c>
      <c r="AZ323" s="64">
        <f t="shared" ref="AZ323:AZ386" si="123">AT323-AS323</f>
        <v>-5.8667479023770639</v>
      </c>
      <c r="BA323" s="64">
        <f t="shared" ref="BA323:BA386" si="124">AW323-AV323</f>
        <v>-1.4428671308164842</v>
      </c>
      <c r="BB323" s="64">
        <f t="shared" ref="BB323:BB386" si="125">AY323-AX323</f>
        <v>-0.64447798797987021</v>
      </c>
    </row>
    <row r="324" spans="1:54" x14ac:dyDescent="0.3">
      <c r="A324" s="60">
        <v>31369</v>
      </c>
      <c r="B324" s="53">
        <v>0</v>
      </c>
      <c r="C324" s="53"/>
      <c r="D324" s="53">
        <v>5.6289999999999996</v>
      </c>
      <c r="E324" s="53">
        <f t="shared" si="110"/>
        <v>0</v>
      </c>
      <c r="F324" s="53">
        <f t="shared" si="111"/>
        <v>5.6289999999999996</v>
      </c>
      <c r="G324" s="53">
        <f t="shared" si="112"/>
        <v>0</v>
      </c>
      <c r="H324" s="53">
        <f>IF(Q323&gt;SetUp!$B$56,SetUp!$B$56,Q323)</f>
        <v>2.0012829006810874E-2</v>
      </c>
      <c r="I324" s="53">
        <f t="shared" ref="I324:I387" si="126">U323+G324+O324</f>
        <v>0.25461109295002415</v>
      </c>
      <c r="J324" s="53">
        <f>MIN(F324,H324,(1-EXP(-SetUp!$B$52*H324/SetUp!$B$56))*F324)</f>
        <v>6.3609351599417645E-3</v>
      </c>
      <c r="K324" s="53">
        <f t="shared" si="113"/>
        <v>1.365189384686911E-2</v>
      </c>
      <c r="L324" s="53">
        <f>IF(I324&lt;=0,0,MIN(SetUp!$B$50*I324^SetUp!$B$55,I324))</f>
        <v>2.1999881229620172E-3</v>
      </c>
      <c r="M324" s="53">
        <f t="shared" si="114"/>
        <v>0.25241110482706214</v>
      </c>
      <c r="N324" s="53">
        <f>IF(SetUp!$B$62=0,X324,(B324-E324)*(1-(H324/SetUp!$B$66/SetUp!$B$56)))</f>
        <v>0</v>
      </c>
      <c r="O324" s="53">
        <f>K324*SetUp!$B$65</f>
        <v>1.2600699360319149E-4</v>
      </c>
      <c r="P324" s="53">
        <f>MIN(SetUp!$B$54*L324^SetUp!$B$51,L324)</f>
        <v>1.4272082744854529E-3</v>
      </c>
      <c r="Q324" s="53">
        <f t="shared" si="115"/>
        <v>1.3525886853265919E-2</v>
      </c>
      <c r="R324" s="53">
        <f>IF((H324+N324-O324)&gt;SetUp!$B$56,T323+H324+N324-O324-SetUp!$B$56,T323)</f>
        <v>0</v>
      </c>
      <c r="S324" s="53">
        <f>R324*SetUp!$B$65</f>
        <v>0</v>
      </c>
      <c r="T324" s="53">
        <f>IF((R324-S324)&lt;SetUp!$B$53,R324-S324,SetUp!$B$53)</f>
        <v>0</v>
      </c>
      <c r="U324" s="53">
        <f t="shared" si="116"/>
        <v>0.25241110482706214</v>
      </c>
      <c r="V324" s="53">
        <f>(L324-P324)/1000*SetUp!$B$13*1000000/SetUp!$B$48</f>
        <v>3.1448508712824882E-2</v>
      </c>
      <c r="W324" s="53">
        <f t="shared" ref="W324:W387" si="127">Q324+U324+T324-H324-U323-T323-B324+E324+J324+L324</f>
        <v>5.5511151231257827E-17</v>
      </c>
      <c r="X324" s="53">
        <f>MAX((SetUp!$B$56*(1-($H324/SetUp!$B$56)^2)*TANH(($B324-$D324)/SetUp!$B$56))/(1+$H324/SetUp!$B$56*TANH(($B324-$D324)/SetUp!$B$56)),0)</f>
        <v>0</v>
      </c>
      <c r="AK324" s="61">
        <v>293</v>
      </c>
      <c r="AL324" s="62">
        <f t="shared" si="107"/>
        <v>0</v>
      </c>
      <c r="AM324" s="62">
        <f t="shared" si="108"/>
        <v>0</v>
      </c>
      <c r="AN324" s="63" t="str">
        <f t="shared" si="109"/>
        <v/>
      </c>
      <c r="AP324" s="60">
        <v>31430</v>
      </c>
      <c r="AQ324" s="51">
        <v>1</v>
      </c>
      <c r="AR324" s="51">
        <v>18</v>
      </c>
      <c r="AS324" s="62">
        <f t="shared" si="117"/>
        <v>7.5869999999999997</v>
      </c>
      <c r="AT324" s="62">
        <f t="shared" si="118"/>
        <v>1.6085581060303158</v>
      </c>
      <c r="AU324" s="51" t="str">
        <f>IF(OR($AP324&lt;SetUp!$B$97,$AP324&gt;SetUp!$B$98),"Não","Sim")</f>
        <v>Sim</v>
      </c>
      <c r="AV324" s="64">
        <f t="shared" si="119"/>
        <v>2.754450943473127</v>
      </c>
      <c r="AW324" s="64">
        <f t="shared" si="120"/>
        <v>1.2682894409519918</v>
      </c>
      <c r="AX324" s="64">
        <f t="shared" si="121"/>
        <v>0.88007008406406717</v>
      </c>
      <c r="AY324" s="64">
        <f t="shared" si="122"/>
        <v>0.20643675356409433</v>
      </c>
      <c r="AZ324" s="64">
        <f t="shared" si="123"/>
        <v>-5.9784418939696842</v>
      </c>
      <c r="BA324" s="64">
        <f t="shared" si="124"/>
        <v>-1.4861615025211352</v>
      </c>
      <c r="BB324" s="64">
        <f t="shared" si="125"/>
        <v>-0.67363333049997287</v>
      </c>
    </row>
    <row r="325" spans="1:54" x14ac:dyDescent="0.3">
      <c r="A325" s="60">
        <v>31370</v>
      </c>
      <c r="B325" s="53">
        <v>0.27100000000000002</v>
      </c>
      <c r="C325" s="53"/>
      <c r="D325" s="53">
        <v>5.6289999999999996</v>
      </c>
      <c r="E325" s="53">
        <f t="shared" si="110"/>
        <v>0.27100000000000002</v>
      </c>
      <c r="F325" s="53">
        <f t="shared" si="111"/>
        <v>5.3579999999999997</v>
      </c>
      <c r="G325" s="53">
        <f t="shared" si="112"/>
        <v>0</v>
      </c>
      <c r="H325" s="53">
        <f>IF(Q324&gt;SetUp!$B$56,SetUp!$B$56,Q324)</f>
        <v>1.3525886853265919E-2</v>
      </c>
      <c r="I325" s="53">
        <f t="shared" si="126"/>
        <v>0.25249817146751502</v>
      </c>
      <c r="J325" s="53">
        <f>MIN(F325,H325,(1-EXP(-SetUp!$B$52*H325/SetUp!$B$56))*F325)</f>
        <v>4.0928823899641208E-3</v>
      </c>
      <c r="K325" s="53">
        <f t="shared" si="113"/>
        <v>9.433004463301798E-3</v>
      </c>
      <c r="L325" s="53">
        <f>IF(I325&lt;=0,0,MIN(SetUp!$B$50*I325^SetUp!$B$55,I325))</f>
        <v>2.1696442510756421E-3</v>
      </c>
      <c r="M325" s="53">
        <f t="shared" si="114"/>
        <v>0.25032852721643939</v>
      </c>
      <c r="N325" s="53">
        <f>IF(SetUp!$B$62=0,X325,(B325-E325)*(1-(H325/SetUp!$B$66/SetUp!$B$56)))</f>
        <v>0</v>
      </c>
      <c r="O325" s="53">
        <f>K325*SetUp!$B$65</f>
        <v>8.7066640452873321E-5</v>
      </c>
      <c r="P325" s="53">
        <f>MIN(SetUp!$B$54*L325^SetUp!$B$51,L325)</f>
        <v>1.4073331964331362E-3</v>
      </c>
      <c r="Q325" s="53">
        <f t="shared" si="115"/>
        <v>9.3459378228489248E-3</v>
      </c>
      <c r="R325" s="53">
        <f>IF((H325+N325-O325)&gt;SetUp!$B$56,T324+H325+N325-O325-SetUp!$B$56,T324)</f>
        <v>0</v>
      </c>
      <c r="S325" s="53">
        <f>R325*SetUp!$B$65</f>
        <v>0</v>
      </c>
      <c r="T325" s="53">
        <f>IF((R325-S325)&lt;SetUp!$B$53,R325-S325,SetUp!$B$53)</f>
        <v>0</v>
      </c>
      <c r="U325" s="53">
        <f t="shared" si="116"/>
        <v>0.25032852721643939</v>
      </c>
      <c r="V325" s="53">
        <f>(L325-P325)/1000*SetUp!$B$13*1000000/SetUp!$B$48</f>
        <v>3.1022477994306297E-2</v>
      </c>
      <c r="W325" s="53">
        <f t="shared" si="127"/>
        <v>-4.3368086899420177E-18</v>
      </c>
      <c r="X325" s="53">
        <f>MAX((SetUp!$B$56*(1-($H325/SetUp!$B$56)^2)*TANH(($B325-$D325)/SetUp!$B$56))/(1+$H325/SetUp!$B$56*TANH(($B325-$D325)/SetUp!$B$56)),0)</f>
        <v>0</v>
      </c>
      <c r="AK325" s="61">
        <v>294</v>
      </c>
      <c r="AL325" s="62">
        <f t="shared" si="107"/>
        <v>0</v>
      </c>
      <c r="AM325" s="62">
        <f t="shared" si="108"/>
        <v>0</v>
      </c>
      <c r="AN325" s="63" t="str">
        <f t="shared" si="109"/>
        <v/>
      </c>
      <c r="AP325" s="60">
        <v>31431</v>
      </c>
      <c r="AQ325" s="51">
        <v>1</v>
      </c>
      <c r="AR325" s="51">
        <v>19</v>
      </c>
      <c r="AS325" s="62">
        <f t="shared" si="117"/>
        <v>7.5869999999999997</v>
      </c>
      <c r="AT325" s="62">
        <f t="shared" si="118"/>
        <v>1.5046672450601577</v>
      </c>
      <c r="AU325" s="51" t="str">
        <f>IF(OR($AP325&lt;SetUp!$B$97,$AP325&gt;SetUp!$B$98),"Não","Sim")</f>
        <v>Sim</v>
      </c>
      <c r="AV325" s="64">
        <f t="shared" si="119"/>
        <v>2.754450943473127</v>
      </c>
      <c r="AW325" s="64">
        <f t="shared" si="120"/>
        <v>1.2266487863525393</v>
      </c>
      <c r="AX325" s="64">
        <f t="shared" si="121"/>
        <v>0.88007008406406717</v>
      </c>
      <c r="AY325" s="64">
        <f t="shared" si="122"/>
        <v>0.17744046696473911</v>
      </c>
      <c r="AZ325" s="64">
        <f t="shared" si="123"/>
        <v>-6.0823327549398423</v>
      </c>
      <c r="BA325" s="64">
        <f t="shared" si="124"/>
        <v>-1.5278021571205878</v>
      </c>
      <c r="BB325" s="64">
        <f t="shared" si="125"/>
        <v>-0.70262961709932803</v>
      </c>
    </row>
    <row r="326" spans="1:54" x14ac:dyDescent="0.3">
      <c r="A326" s="60">
        <v>31371</v>
      </c>
      <c r="B326" s="53">
        <v>0.309</v>
      </c>
      <c r="C326" s="53"/>
      <c r="D326" s="53">
        <v>5.6289999999999996</v>
      </c>
      <c r="E326" s="53">
        <f t="shared" si="110"/>
        <v>0.309</v>
      </c>
      <c r="F326" s="53">
        <f t="shared" si="111"/>
        <v>5.3199999999999994</v>
      </c>
      <c r="G326" s="53">
        <f t="shared" si="112"/>
        <v>0</v>
      </c>
      <c r="H326" s="53">
        <f>IF(Q325&gt;SetUp!$B$56,SetUp!$B$56,Q325)</f>
        <v>9.3459378228489248E-3</v>
      </c>
      <c r="I326" s="53">
        <f t="shared" si="126"/>
        <v>0.25038886943490574</v>
      </c>
      <c r="J326" s="53">
        <f>MIN(F326,H326,(1-EXP(-SetUp!$B$52*H326/SetUp!$B$56))*F326)</f>
        <v>2.8083200491744661E-3</v>
      </c>
      <c r="K326" s="53">
        <f t="shared" si="113"/>
        <v>6.5376177736744586E-3</v>
      </c>
      <c r="L326" s="53">
        <f>IF(I326&lt;=0,0,MIN(SetUp!$B$50*I326^SetUp!$B$55,I326))</f>
        <v>2.1395207343800084E-3</v>
      </c>
      <c r="M326" s="53">
        <f t="shared" si="114"/>
        <v>0.24824934870052573</v>
      </c>
      <c r="N326" s="53">
        <f>IF(SetUp!$B$62=0,X326,(B326-E326)*(1-(H326/SetUp!$B$66/SetUp!$B$56)))</f>
        <v>0</v>
      </c>
      <c r="O326" s="53">
        <f>K326*SetUp!$B$65</f>
        <v>6.0342218466372948E-5</v>
      </c>
      <c r="P326" s="53">
        <f>MIN(SetUp!$B$54*L326^SetUp!$B$51,L326)</f>
        <v>1.3876051215965988E-3</v>
      </c>
      <c r="Q326" s="53">
        <f t="shared" si="115"/>
        <v>6.4772755552080855E-3</v>
      </c>
      <c r="R326" s="53">
        <f>IF((H326+N326-O326)&gt;SetUp!$B$56,T325+H326+N326-O326-SetUp!$B$56,T325)</f>
        <v>0</v>
      </c>
      <c r="S326" s="53">
        <f>R326*SetUp!$B$65</f>
        <v>0</v>
      </c>
      <c r="T326" s="53">
        <f>IF((R326-S326)&lt;SetUp!$B$53,R326-S326,SetUp!$B$53)</f>
        <v>0</v>
      </c>
      <c r="U326" s="53">
        <f t="shared" si="116"/>
        <v>0.24824934870052573</v>
      </c>
      <c r="V326" s="53">
        <f>(L326-P326)/1000*SetUp!$B$13*1000000/SetUp!$B$48</f>
        <v>3.0599432356504103E-2</v>
      </c>
      <c r="W326" s="53">
        <f t="shared" si="127"/>
        <v>-5.6378512969246231E-18</v>
      </c>
      <c r="X326" s="53">
        <f>MAX((SetUp!$B$56*(1-($H326/SetUp!$B$56)^2)*TANH(($B326-$D326)/SetUp!$B$56))/(1+$H326/SetUp!$B$56*TANH(($B326-$D326)/SetUp!$B$56)),0)</f>
        <v>0</v>
      </c>
      <c r="AK326" s="61">
        <v>295</v>
      </c>
      <c r="AL326" s="62">
        <f t="shared" si="107"/>
        <v>0</v>
      </c>
      <c r="AM326" s="62">
        <f t="shared" si="108"/>
        <v>0</v>
      </c>
      <c r="AN326" s="63" t="str">
        <f t="shared" si="109"/>
        <v/>
      </c>
      <c r="AP326" s="60">
        <v>31432</v>
      </c>
      <c r="AQ326" s="51">
        <v>1</v>
      </c>
      <c r="AR326" s="51">
        <v>20</v>
      </c>
      <c r="AS326" s="62">
        <f t="shared" si="117"/>
        <v>0</v>
      </c>
      <c r="AT326" s="62">
        <f t="shared" si="118"/>
        <v>1.4084749434817614</v>
      </c>
      <c r="AU326" s="51" t="str">
        <f>IF(OR($AP326&lt;SetUp!$B$97,$AP326&gt;SetUp!$B$98),"Não","Sim")</f>
        <v>Sim</v>
      </c>
      <c r="AV326" s="64">
        <f t="shared" si="119"/>
        <v>0</v>
      </c>
      <c r="AW326" s="64">
        <f t="shared" si="120"/>
        <v>1.186791870330161</v>
      </c>
      <c r="AX326" s="64">
        <f t="shared" si="121"/>
        <v>0</v>
      </c>
      <c r="AY326" s="64">
        <f t="shared" si="122"/>
        <v>0.14874912536907667</v>
      </c>
      <c r="AZ326" s="64">
        <f t="shared" si="123"/>
        <v>1.4084749434817614</v>
      </c>
      <c r="BA326" s="64">
        <f t="shared" si="124"/>
        <v>1.186791870330161</v>
      </c>
      <c r="BB326" s="64">
        <f t="shared" si="125"/>
        <v>0.14874912536907667</v>
      </c>
    </row>
    <row r="327" spans="1:54" x14ac:dyDescent="0.3">
      <c r="A327" s="60">
        <v>31372</v>
      </c>
      <c r="B327" s="53">
        <v>0.14799999999999999</v>
      </c>
      <c r="C327" s="53"/>
      <c r="D327" s="53">
        <v>5.6289999999999996</v>
      </c>
      <c r="E327" s="53">
        <f t="shared" si="110"/>
        <v>0.14799999999999999</v>
      </c>
      <c r="F327" s="53">
        <f t="shared" si="111"/>
        <v>5.4809999999999999</v>
      </c>
      <c r="G327" s="53">
        <f t="shared" si="112"/>
        <v>0</v>
      </c>
      <c r="H327" s="53">
        <f>IF(Q326&gt;SetUp!$B$56,SetUp!$B$56,Q326)</f>
        <v>6.4772755552080855E-3</v>
      </c>
      <c r="I327" s="53">
        <f t="shared" si="126"/>
        <v>0.24829062418294209</v>
      </c>
      <c r="J327" s="53">
        <f>MIN(F327,H327,(1-EXP(-SetUp!$B$52*H327/SetUp!$B$56))*F327)</f>
        <v>2.0053927785968206E-3</v>
      </c>
      <c r="K327" s="53">
        <f t="shared" si="113"/>
        <v>4.4718827766112648E-3</v>
      </c>
      <c r="L327" s="53">
        <f>IF(I327&lt;=0,0,MIN(SetUp!$B$50*I327^SetUp!$B$55,I327))</f>
        <v>2.1097225005182437E-3</v>
      </c>
      <c r="M327" s="53">
        <f t="shared" si="114"/>
        <v>0.24618090168242385</v>
      </c>
      <c r="N327" s="53">
        <f>IF(SetUp!$B$62=0,X327,(B327-E327)*(1-(H327/SetUp!$B$66/SetUp!$B$56)))</f>
        <v>0</v>
      </c>
      <c r="O327" s="53">
        <f>K327*SetUp!$B$65</f>
        <v>4.1275482416376012E-5</v>
      </c>
      <c r="P327" s="53">
        <f>MIN(SetUp!$B$54*L327^SetUp!$B$51,L327)</f>
        <v>1.3680927319576904E-3</v>
      </c>
      <c r="Q327" s="53">
        <f t="shared" si="115"/>
        <v>4.4306072941948885E-3</v>
      </c>
      <c r="R327" s="53">
        <f>IF((H327+N327-O327)&gt;SetUp!$B$56,T326+H327+N327-O327-SetUp!$B$56,T326)</f>
        <v>0</v>
      </c>
      <c r="S327" s="53">
        <f>R327*SetUp!$B$65</f>
        <v>0</v>
      </c>
      <c r="T327" s="53">
        <f>IF((R327-S327)&lt;SetUp!$B$53,R327-S327,SetUp!$B$53)</f>
        <v>0</v>
      </c>
      <c r="U327" s="53">
        <f t="shared" si="116"/>
        <v>0.24618090168242385</v>
      </c>
      <c r="V327" s="53">
        <f>(L327-P327)/1000*SetUp!$B$13*1000000/SetUp!$B$48</f>
        <v>3.0180846827522017E-2</v>
      </c>
      <c r="W327" s="53">
        <f t="shared" si="127"/>
        <v>-3.0357660829594124E-17</v>
      </c>
      <c r="X327" s="53">
        <f>MAX((SetUp!$B$56*(1-($H327/SetUp!$B$56)^2)*TANH(($B327-$D327)/SetUp!$B$56))/(1+$H327/SetUp!$B$56*TANH(($B327-$D327)/SetUp!$B$56)),0)</f>
        <v>0</v>
      </c>
      <c r="AK327" s="61">
        <v>296</v>
      </c>
      <c r="AL327" s="62">
        <f t="shared" si="107"/>
        <v>0</v>
      </c>
      <c r="AM327" s="62">
        <f t="shared" si="108"/>
        <v>0</v>
      </c>
      <c r="AN327" s="63" t="str">
        <f t="shared" si="109"/>
        <v/>
      </c>
      <c r="AP327" s="60">
        <v>31433</v>
      </c>
      <c r="AQ327" s="51">
        <v>1</v>
      </c>
      <c r="AR327" s="51">
        <v>21</v>
      </c>
      <c r="AS327" s="62">
        <f t="shared" si="117"/>
        <v>0</v>
      </c>
      <c r="AT327" s="62">
        <f t="shared" si="118"/>
        <v>1.3197049588078997</v>
      </c>
      <c r="AU327" s="51" t="str">
        <f>IF(OR($AP327&lt;SetUp!$B$97,$AP327&gt;SetUp!$B$98),"Não","Sim")</f>
        <v>Sim</v>
      </c>
      <c r="AV327" s="64">
        <f t="shared" si="119"/>
        <v>0</v>
      </c>
      <c r="AW327" s="64">
        <f t="shared" si="120"/>
        <v>1.1487841219340993</v>
      </c>
      <c r="AX327" s="64">
        <f t="shared" si="121"/>
        <v>0</v>
      </c>
      <c r="AY327" s="64">
        <f t="shared" si="122"/>
        <v>0.12047684856654252</v>
      </c>
      <c r="AZ327" s="64">
        <f t="shared" si="123"/>
        <v>1.3197049588078997</v>
      </c>
      <c r="BA327" s="64">
        <f t="shared" si="124"/>
        <v>1.1487841219340993</v>
      </c>
      <c r="BB327" s="64">
        <f t="shared" si="125"/>
        <v>0.12047684856654252</v>
      </c>
    </row>
    <row r="328" spans="1:54" x14ac:dyDescent="0.3">
      <c r="A328" s="60">
        <v>31373</v>
      </c>
      <c r="B328" s="53">
        <v>1.8360000000000001</v>
      </c>
      <c r="C328" s="53"/>
      <c r="D328" s="53">
        <v>5.6289999999999996</v>
      </c>
      <c r="E328" s="53">
        <f t="shared" si="110"/>
        <v>1.8360000000000001</v>
      </c>
      <c r="F328" s="53">
        <f t="shared" si="111"/>
        <v>3.7929999999999993</v>
      </c>
      <c r="G328" s="53">
        <f t="shared" si="112"/>
        <v>0</v>
      </c>
      <c r="H328" s="53">
        <f>IF(Q327&gt;SetUp!$B$56,SetUp!$B$56,Q327)</f>
        <v>4.4306072941948885E-3</v>
      </c>
      <c r="I328" s="53">
        <f t="shared" si="126"/>
        <v>0.24621303384954724</v>
      </c>
      <c r="J328" s="53">
        <f>MIN(F328,H328,(1-EXP(-SetUp!$B$52*H328/SetUp!$B$56))*F328)</f>
        <v>9.4933278637066758E-4</v>
      </c>
      <c r="K328" s="53">
        <f t="shared" si="113"/>
        <v>3.481274507824221E-3</v>
      </c>
      <c r="L328" s="53">
        <f>IF(I328&lt;=0,0,MIN(SetUp!$B$50*I328^SetUp!$B$55,I328))</f>
        <v>2.0803825400386761E-3</v>
      </c>
      <c r="M328" s="53">
        <f t="shared" si="114"/>
        <v>0.24413265130950856</v>
      </c>
      <c r="N328" s="53">
        <f>IF(SetUp!$B$62=0,X328,(B328-E328)*(1-(H328/SetUp!$B$66/SetUp!$B$56)))</f>
        <v>0</v>
      </c>
      <c r="O328" s="53">
        <f>K328*SetUp!$B$65</f>
        <v>3.2132167123388706E-5</v>
      </c>
      <c r="P328" s="53">
        <f>MIN(SetUp!$B$54*L328^SetUp!$B$51,L328)</f>
        <v>1.3488830440034189E-3</v>
      </c>
      <c r="Q328" s="53">
        <f t="shared" si="115"/>
        <v>3.4491423407008322E-3</v>
      </c>
      <c r="R328" s="53">
        <f>IF((H328+N328-O328)&gt;SetUp!$B$56,T327+H328+N328-O328-SetUp!$B$56,T327)</f>
        <v>0</v>
      </c>
      <c r="S328" s="53">
        <f>R328*SetUp!$B$65</f>
        <v>0</v>
      </c>
      <c r="T328" s="53">
        <f>IF((R328-S328)&lt;SetUp!$B$53,R328-S328,SetUp!$B$53)</f>
        <v>0</v>
      </c>
      <c r="U328" s="53">
        <f t="shared" si="116"/>
        <v>0.24413265130950856</v>
      </c>
      <c r="V328" s="53">
        <f>(L328-P328)/1000*SetUp!$B$13*1000000/SetUp!$B$48</f>
        <v>2.9768592335633927E-2</v>
      </c>
      <c r="W328" s="53">
        <f t="shared" si="127"/>
        <v>-4.4235448637408581E-17</v>
      </c>
      <c r="X328" s="53">
        <f>MAX((SetUp!$B$56*(1-($H328/SetUp!$B$56)^2)*TANH(($B328-$D328)/SetUp!$B$56))/(1+$H328/SetUp!$B$56*TANH(($B328-$D328)/SetUp!$B$56)),0)</f>
        <v>0</v>
      </c>
      <c r="AK328" s="61">
        <v>297</v>
      </c>
      <c r="AL328" s="62">
        <f t="shared" si="107"/>
        <v>0</v>
      </c>
      <c r="AM328" s="62">
        <f t="shared" si="108"/>
        <v>0</v>
      </c>
      <c r="AN328" s="63" t="str">
        <f t="shared" si="109"/>
        <v/>
      </c>
      <c r="AP328" s="60">
        <v>31434</v>
      </c>
      <c r="AQ328" s="51">
        <v>1</v>
      </c>
      <c r="AR328" s="51">
        <v>22</v>
      </c>
      <c r="AS328" s="62">
        <f t="shared" si="117"/>
        <v>0</v>
      </c>
      <c r="AT328" s="62">
        <f t="shared" si="118"/>
        <v>1.2379445547349972</v>
      </c>
      <c r="AU328" s="51" t="str">
        <f>IF(OR($AP328&lt;SetUp!$B$97,$AP328&gt;SetUp!$B$98),"Não","Sim")</f>
        <v>Sim</v>
      </c>
      <c r="AV328" s="64">
        <f t="shared" si="119"/>
        <v>0</v>
      </c>
      <c r="AW328" s="64">
        <f t="shared" si="120"/>
        <v>1.1126295676167326</v>
      </c>
      <c r="AX328" s="64">
        <f t="shared" si="121"/>
        <v>0</v>
      </c>
      <c r="AY328" s="64">
        <f t="shared" si="122"/>
        <v>9.2701193866756473E-2</v>
      </c>
      <c r="AZ328" s="64">
        <f t="shared" si="123"/>
        <v>1.2379445547349972</v>
      </c>
      <c r="BA328" s="64">
        <f t="shared" si="124"/>
        <v>1.1126295676167326</v>
      </c>
      <c r="BB328" s="64">
        <f t="shared" si="125"/>
        <v>9.2701193866756473E-2</v>
      </c>
    </row>
    <row r="329" spans="1:54" x14ac:dyDescent="0.3">
      <c r="A329" s="60">
        <v>31374</v>
      </c>
      <c r="B329" s="53">
        <v>1.2E-2</v>
      </c>
      <c r="C329" s="53"/>
      <c r="D329" s="53">
        <v>5.6289999999999996</v>
      </c>
      <c r="E329" s="53">
        <f t="shared" si="110"/>
        <v>1.2E-2</v>
      </c>
      <c r="F329" s="53">
        <f t="shared" si="111"/>
        <v>5.617</v>
      </c>
      <c r="G329" s="53">
        <f t="shared" si="112"/>
        <v>0</v>
      </c>
      <c r="H329" s="53">
        <f>IF(Q328&gt;SetUp!$B$56,SetUp!$B$56,Q328)</f>
        <v>3.4491423407008322E-3</v>
      </c>
      <c r="I329" s="53">
        <f t="shared" si="126"/>
        <v>0.24415438502826367</v>
      </c>
      <c r="J329" s="53">
        <f>MIN(F329,H329,(1-EXP(-SetUp!$B$52*H329/SetUp!$B$56))*F329)</f>
        <v>1.0944601690374522E-3</v>
      </c>
      <c r="K329" s="53">
        <f t="shared" si="113"/>
        <v>2.35468217166338E-3</v>
      </c>
      <c r="L329" s="53">
        <f>IF(I329&lt;=0,0,MIN(SetUp!$B$50*I329^SetUp!$B$55,I329))</f>
        <v>2.0514724168304811E-3</v>
      </c>
      <c r="M329" s="53">
        <f t="shared" si="114"/>
        <v>0.24210291261143319</v>
      </c>
      <c r="N329" s="53">
        <f>IF(SetUp!$B$62=0,X329,(B329-E329)*(1-(H329/SetUp!$B$66/SetUp!$B$56)))</f>
        <v>0</v>
      </c>
      <c r="O329" s="53">
        <f>K329*SetUp!$B$65</f>
        <v>2.1733718755100227E-5</v>
      </c>
      <c r="P329" s="53">
        <f>MIN(SetUp!$B$54*L329^SetUp!$B$51,L329)</f>
        <v>1.3299573573759349E-3</v>
      </c>
      <c r="Q329" s="53">
        <f t="shared" si="115"/>
        <v>2.3329484529082799E-3</v>
      </c>
      <c r="R329" s="53">
        <f>IF((H329+N329-O329)&gt;SetUp!$B$56,T328+H329+N329-O329-SetUp!$B$56,T328)</f>
        <v>0</v>
      </c>
      <c r="S329" s="53">
        <f>R329*SetUp!$B$65</f>
        <v>0</v>
      </c>
      <c r="T329" s="53">
        <f>IF((R329-S329)&lt;SetUp!$B$53,R329-S329,SetUp!$B$53)</f>
        <v>0</v>
      </c>
      <c r="U329" s="53">
        <f t="shared" si="116"/>
        <v>0.24210291261143319</v>
      </c>
      <c r="V329" s="53">
        <f>(L329-P329)/1000*SetUp!$B$13*1000000/SetUp!$B$48</f>
        <v>2.9362272681439858E-2</v>
      </c>
      <c r="W329" s="53">
        <f t="shared" si="127"/>
        <v>-2.211772431870429E-17</v>
      </c>
      <c r="X329" s="53">
        <f>MAX((SetUp!$B$56*(1-($H329/SetUp!$B$56)^2)*TANH(($B329-$D329)/SetUp!$B$56))/(1+$H329/SetUp!$B$56*TANH(($B329-$D329)/SetUp!$B$56)),0)</f>
        <v>0</v>
      </c>
      <c r="AK329" s="61">
        <v>298</v>
      </c>
      <c r="AL329" s="62">
        <f t="shared" si="107"/>
        <v>0</v>
      </c>
      <c r="AM329" s="62">
        <f t="shared" si="108"/>
        <v>0</v>
      </c>
      <c r="AN329" s="63" t="str">
        <f t="shared" si="109"/>
        <v/>
      </c>
      <c r="AP329" s="60">
        <v>31435</v>
      </c>
      <c r="AQ329" s="51">
        <v>1</v>
      </c>
      <c r="AR329" s="51">
        <v>23</v>
      </c>
      <c r="AS329" s="62">
        <f t="shared" si="117"/>
        <v>0</v>
      </c>
      <c r="AT329" s="62">
        <f t="shared" si="118"/>
        <v>1.1627568742684542</v>
      </c>
      <c r="AU329" s="51" t="str">
        <f>IF(OR($AP329&lt;SetUp!$B$97,$AP329&gt;SetUp!$B$98),"Não","Sim")</f>
        <v>Sim</v>
      </c>
      <c r="AV329" s="64">
        <f t="shared" si="119"/>
        <v>0</v>
      </c>
      <c r="AW329" s="64">
        <f t="shared" si="120"/>
        <v>1.0783120486521767</v>
      </c>
      <c r="AX329" s="64">
        <f t="shared" si="121"/>
        <v>0</v>
      </c>
      <c r="AY329" s="64">
        <f t="shared" si="122"/>
        <v>6.5488915758726465E-2</v>
      </c>
      <c r="AZ329" s="64">
        <f t="shared" si="123"/>
        <v>1.1627568742684542</v>
      </c>
      <c r="BA329" s="64">
        <f t="shared" si="124"/>
        <v>1.0783120486521767</v>
      </c>
      <c r="BB329" s="64">
        <f t="shared" si="125"/>
        <v>6.5488915758726465E-2</v>
      </c>
    </row>
    <row r="330" spans="1:54" x14ac:dyDescent="0.3">
      <c r="A330" s="60">
        <v>31375</v>
      </c>
      <c r="B330" s="53">
        <v>0</v>
      </c>
      <c r="C330" s="53"/>
      <c r="D330" s="53">
        <v>5.6289999999999996</v>
      </c>
      <c r="E330" s="53">
        <f t="shared" si="110"/>
        <v>0</v>
      </c>
      <c r="F330" s="53">
        <f t="shared" si="111"/>
        <v>5.6289999999999996</v>
      </c>
      <c r="G330" s="53">
        <f t="shared" si="112"/>
        <v>0</v>
      </c>
      <c r="H330" s="53">
        <f>IF(Q329&gt;SetUp!$B$56,SetUp!$B$56,Q329)</f>
        <v>2.3329484529082799E-3</v>
      </c>
      <c r="I330" s="53">
        <f t="shared" si="126"/>
        <v>0.24211759816155032</v>
      </c>
      <c r="J330" s="53">
        <f>MIN(F330,H330,(1-EXP(-SetUp!$B$52*H330/SetUp!$B$56))*F330)</f>
        <v>7.4188143710952144E-4</v>
      </c>
      <c r="K330" s="53">
        <f t="shared" si="113"/>
        <v>1.5910670157987584E-3</v>
      </c>
      <c r="L330" s="53">
        <f>IF(I330&lt;=0,0,MIN(SetUp!$B$50*I330^SetUp!$B$55,I330))</f>
        <v>2.0230287866960118E-3</v>
      </c>
      <c r="M330" s="53">
        <f t="shared" si="114"/>
        <v>0.24009456937485429</v>
      </c>
      <c r="N330" s="53">
        <f>IF(SetUp!$B$62=0,X330,(B330-E330)*(1-(H330/SetUp!$B$66/SetUp!$B$56)))</f>
        <v>0</v>
      </c>
      <c r="O330" s="53">
        <f>K330*SetUp!$B$65</f>
        <v>1.4685550117134991E-5</v>
      </c>
      <c r="P330" s="53">
        <f>MIN(SetUp!$B$54*L330^SetUp!$B$51,L330)</f>
        <v>1.3113395843585601E-3</v>
      </c>
      <c r="Q330" s="53">
        <f t="shared" si="115"/>
        <v>1.5763814656816234E-3</v>
      </c>
      <c r="R330" s="53">
        <f>IF((H330+N330-O330)&gt;SetUp!$B$56,T329+H330+N330-O330-SetUp!$B$56,T329)</f>
        <v>0</v>
      </c>
      <c r="S330" s="53">
        <f>R330*SetUp!$B$65</f>
        <v>0</v>
      </c>
      <c r="T330" s="53">
        <f>IF((R330-S330)&lt;SetUp!$B$53,R330-S330,SetUp!$B$53)</f>
        <v>0</v>
      </c>
      <c r="U330" s="53">
        <f t="shared" si="116"/>
        <v>0.24009456937485429</v>
      </c>
      <c r="V330" s="53">
        <f>(L330-P330)/1000*SetUp!$B$13*1000000/SetUp!$B$48</f>
        <v>2.8962406466285451E-2</v>
      </c>
      <c r="W330" s="53">
        <f t="shared" si="127"/>
        <v>-5.6378512969246231E-18</v>
      </c>
      <c r="X330" s="53">
        <f>MAX((SetUp!$B$56*(1-($H330/SetUp!$B$56)^2)*TANH(($B330-$D330)/SetUp!$B$56))/(1+$H330/SetUp!$B$56*TANH(($B330-$D330)/SetUp!$B$56)),0)</f>
        <v>0</v>
      </c>
      <c r="AK330" s="61">
        <v>299</v>
      </c>
      <c r="AL330" s="62">
        <f t="shared" si="107"/>
        <v>0</v>
      </c>
      <c r="AM330" s="62">
        <f t="shared" si="108"/>
        <v>0</v>
      </c>
      <c r="AN330" s="63" t="str">
        <f t="shared" si="109"/>
        <v/>
      </c>
      <c r="AP330" s="60">
        <v>31436</v>
      </c>
      <c r="AQ330" s="51">
        <v>1</v>
      </c>
      <c r="AR330" s="51">
        <v>24</v>
      </c>
      <c r="AS330" s="62">
        <f t="shared" si="117"/>
        <v>0</v>
      </c>
      <c r="AT330" s="62">
        <f t="shared" si="118"/>
        <v>1.0934745948409397</v>
      </c>
      <c r="AU330" s="51" t="str">
        <f>IF(OR($AP330&lt;SetUp!$B$97,$AP330&gt;SetUp!$B$98),"Não","Sim")</f>
        <v>Sim</v>
      </c>
      <c r="AV330" s="64">
        <f t="shared" si="119"/>
        <v>0</v>
      </c>
      <c r="AW330" s="64">
        <f t="shared" si="120"/>
        <v>1.0456933560279227</v>
      </c>
      <c r="AX330" s="64">
        <f t="shared" si="121"/>
        <v>0</v>
      </c>
      <c r="AY330" s="64">
        <f t="shared" si="122"/>
        <v>3.8808697342963876E-2</v>
      </c>
      <c r="AZ330" s="64">
        <f t="shared" si="123"/>
        <v>1.0934745948409397</v>
      </c>
      <c r="BA330" s="64">
        <f t="shared" si="124"/>
        <v>1.0456933560279227</v>
      </c>
      <c r="BB330" s="64">
        <f t="shared" si="125"/>
        <v>3.8808697342963876E-2</v>
      </c>
    </row>
    <row r="331" spans="1:54" x14ac:dyDescent="0.3">
      <c r="A331" s="60">
        <v>31376</v>
      </c>
      <c r="B331" s="53">
        <v>0.05</v>
      </c>
      <c r="C331" s="53"/>
      <c r="D331" s="53">
        <v>5.6289999999999996</v>
      </c>
      <c r="E331" s="53">
        <f t="shared" si="110"/>
        <v>0.05</v>
      </c>
      <c r="F331" s="53">
        <f t="shared" si="111"/>
        <v>5.5789999999999997</v>
      </c>
      <c r="G331" s="53">
        <f t="shared" si="112"/>
        <v>0</v>
      </c>
      <c r="H331" s="53">
        <f>IF(Q330&gt;SetUp!$B$56,SetUp!$B$56,Q330)</f>
        <v>1.5763814656816234E-3</v>
      </c>
      <c r="I331" s="53">
        <f t="shared" si="126"/>
        <v>0.24010453345364738</v>
      </c>
      <c r="J331" s="53">
        <f>MIN(F331,H331,(1-EXP(-SetUp!$B$52*H331/SetUp!$B$56))*F331)</f>
        <v>4.968497502179758E-4</v>
      </c>
      <c r="K331" s="53">
        <f t="shared" si="113"/>
        <v>1.0795317154636476E-3</v>
      </c>
      <c r="L331" s="53">
        <f>IF(I331&lt;=0,0,MIN(SetUp!$B$50*I331^SetUp!$B$55,I331))</f>
        <v>1.9950727393590936E-3</v>
      </c>
      <c r="M331" s="53">
        <f t="shared" si="114"/>
        <v>0.23810946071428829</v>
      </c>
      <c r="N331" s="53">
        <f>IF(SetUp!$B$62=0,X331,(B331-E331)*(1-(H331/SetUp!$B$66/SetUp!$B$56)))</f>
        <v>0</v>
      </c>
      <c r="O331" s="53">
        <f>K331*SetUp!$B$65</f>
        <v>9.964078793072847E-6</v>
      </c>
      <c r="P331" s="53">
        <f>MIN(SetUp!$B$54*L331^SetUp!$B$51,L331)</f>
        <v>1.2930434370607147E-3</v>
      </c>
      <c r="Q331" s="53">
        <f t="shared" si="115"/>
        <v>1.0695676366705748E-3</v>
      </c>
      <c r="R331" s="53">
        <f>IF((H331+N331-O331)&gt;SetUp!$B$56,T330+H331+N331-O331-SetUp!$B$56,T330)</f>
        <v>0</v>
      </c>
      <c r="S331" s="53">
        <f>R331*SetUp!$B$65</f>
        <v>0</v>
      </c>
      <c r="T331" s="53">
        <f>IF((R331-S331)&lt;SetUp!$B$53,R331-S331,SetUp!$B$53)</f>
        <v>0</v>
      </c>
      <c r="U331" s="53">
        <f t="shared" si="116"/>
        <v>0.23810946071428829</v>
      </c>
      <c r="V331" s="53">
        <f>(L331-P331)/1000*SetUp!$B$13*1000000/SetUp!$B$48</f>
        <v>2.8569293924411234E-2</v>
      </c>
      <c r="W331" s="53">
        <f t="shared" si="127"/>
        <v>1.6479873021779667E-17</v>
      </c>
      <c r="X331" s="53">
        <f>MAX((SetUp!$B$56*(1-($H331/SetUp!$B$56)^2)*TANH(($B331-$D331)/SetUp!$B$56))/(1+$H331/SetUp!$B$56*TANH(($B331-$D331)/SetUp!$B$56)),0)</f>
        <v>0</v>
      </c>
      <c r="AK331" s="61">
        <v>300</v>
      </c>
      <c r="AL331" s="62">
        <f t="shared" si="107"/>
        <v>0</v>
      </c>
      <c r="AM331" s="62">
        <f t="shared" si="108"/>
        <v>0</v>
      </c>
      <c r="AN331" s="63" t="str">
        <f t="shared" si="109"/>
        <v/>
      </c>
      <c r="AP331" s="60">
        <v>31437</v>
      </c>
      <c r="AQ331" s="51">
        <v>1</v>
      </c>
      <c r="AR331" s="51">
        <v>25</v>
      </c>
      <c r="AS331" s="62">
        <f t="shared" si="117"/>
        <v>0</v>
      </c>
      <c r="AT331" s="62">
        <f t="shared" si="118"/>
        <v>1.0296109089386731</v>
      </c>
      <c r="AU331" s="51" t="str">
        <f>IF(OR($AP331&lt;SetUp!$B$97,$AP331&gt;SetUp!$B$98),"Não","Sim")</f>
        <v>Sim</v>
      </c>
      <c r="AV331" s="64">
        <f t="shared" si="119"/>
        <v>0</v>
      </c>
      <c r="AW331" s="64">
        <f t="shared" si="120"/>
        <v>1.0146974469952474</v>
      </c>
      <c r="AX331" s="64">
        <f t="shared" si="121"/>
        <v>0</v>
      </c>
      <c r="AY331" s="64">
        <f t="shared" si="122"/>
        <v>1.2673135359782742E-2</v>
      </c>
      <c r="AZ331" s="64">
        <f t="shared" si="123"/>
        <v>1.0296109089386731</v>
      </c>
      <c r="BA331" s="64">
        <f t="shared" si="124"/>
        <v>1.0146974469952474</v>
      </c>
      <c r="BB331" s="64">
        <f t="shared" si="125"/>
        <v>1.2673135359782742E-2</v>
      </c>
    </row>
    <row r="332" spans="1:54" x14ac:dyDescent="0.3">
      <c r="A332" s="60">
        <v>31377</v>
      </c>
      <c r="B332" s="53">
        <v>0</v>
      </c>
      <c r="C332" s="53"/>
      <c r="D332" s="53">
        <v>5.6289999999999996</v>
      </c>
      <c r="E332" s="53">
        <f t="shared" si="110"/>
        <v>0</v>
      </c>
      <c r="F332" s="53">
        <f t="shared" si="111"/>
        <v>5.6289999999999996</v>
      </c>
      <c r="G332" s="53">
        <f t="shared" si="112"/>
        <v>0</v>
      </c>
      <c r="H332" s="53">
        <f>IF(Q331&gt;SetUp!$B$56,SetUp!$B$56,Q331)</f>
        <v>1.0695676366705748E-3</v>
      </c>
      <c r="I332" s="53">
        <f t="shared" si="126"/>
        <v>0.2381161933652948</v>
      </c>
      <c r="J332" s="53">
        <f>MIN(F332,H332,(1-EXP(-SetUp!$B$52*H332/SetUp!$B$56))*F332)</f>
        <v>3.4013640257331621E-4</v>
      </c>
      <c r="K332" s="53">
        <f t="shared" si="113"/>
        <v>7.2943123409725851E-4</v>
      </c>
      <c r="L332" s="53">
        <f>IF(I332&lt;=0,0,MIN(SetUp!$B$50*I332^SetUp!$B$55,I332))</f>
        <v>1.9676130128449807E-3</v>
      </c>
      <c r="M332" s="53">
        <f t="shared" si="114"/>
        <v>0.23614858035244982</v>
      </c>
      <c r="N332" s="53">
        <f>IF(SetUp!$B$62=0,X332,(B332-E332)*(1-(H332/SetUp!$B$66/SetUp!$B$56)))</f>
        <v>0</v>
      </c>
      <c r="O332" s="53">
        <f>K332*SetUp!$B$65</f>
        <v>6.732651006507827E-6</v>
      </c>
      <c r="P332" s="53">
        <f>MIN(SetUp!$B$54*L332^SetUp!$B$51,L332)</f>
        <v>1.2750745376644739E-3</v>
      </c>
      <c r="Q332" s="53">
        <f t="shared" si="115"/>
        <v>7.2269858309075073E-4</v>
      </c>
      <c r="R332" s="53">
        <f>IF((H332+N332-O332)&gt;SetUp!$B$56,T331+H332+N332-O332-SetUp!$B$56,T331)</f>
        <v>0</v>
      </c>
      <c r="S332" s="53">
        <f>R332*SetUp!$B$65</f>
        <v>0</v>
      </c>
      <c r="T332" s="53">
        <f>IF((R332-S332)&lt;SetUp!$B$53,R332-S332,SetUp!$B$53)</f>
        <v>0</v>
      </c>
      <c r="U332" s="53">
        <f t="shared" si="116"/>
        <v>0.23614858035244982</v>
      </c>
      <c r="V332" s="53">
        <f>(L332-P332)/1000*SetUp!$B$13*1000000/SetUp!$B$48</f>
        <v>2.8183061855993927E-2</v>
      </c>
      <c r="W332" s="53">
        <f t="shared" si="127"/>
        <v>1.6046192152785466E-17</v>
      </c>
      <c r="X332" s="53">
        <f>MAX((SetUp!$B$56*(1-($H332/SetUp!$B$56)^2)*TANH(($B332-$D332)/SetUp!$B$56))/(1+$H332/SetUp!$B$56*TANH(($B332-$D332)/SetUp!$B$56)),0)</f>
        <v>0</v>
      </c>
      <c r="AK332" s="61">
        <v>301</v>
      </c>
      <c r="AL332" s="62">
        <f t="shared" si="107"/>
        <v>0</v>
      </c>
      <c r="AM332" s="62">
        <f t="shared" si="108"/>
        <v>0</v>
      </c>
      <c r="AN332" s="63" t="str">
        <f t="shared" si="109"/>
        <v/>
      </c>
      <c r="AP332" s="60">
        <v>31438</v>
      </c>
      <c r="AQ332" s="51">
        <v>1</v>
      </c>
      <c r="AR332" s="51">
        <v>26</v>
      </c>
      <c r="AS332" s="62">
        <f t="shared" si="117"/>
        <v>0</v>
      </c>
      <c r="AT332" s="62">
        <f t="shared" si="118"/>
        <v>0.97070718683565582</v>
      </c>
      <c r="AU332" s="51" t="str">
        <f>IF(OR($AP332&lt;SetUp!$B$97,$AP332&gt;SetUp!$B$98),"Não","Sim")</f>
        <v>Sim</v>
      </c>
      <c r="AV332" s="64">
        <f t="shared" si="119"/>
        <v>0</v>
      </c>
      <c r="AW332" s="64">
        <f t="shared" si="120"/>
        <v>0.98524473448765804</v>
      </c>
      <c r="AX332" s="64">
        <f t="shared" si="121"/>
        <v>0</v>
      </c>
      <c r="AY332" s="64">
        <f t="shared" si="122"/>
        <v>-1.2911754973062118E-2</v>
      </c>
      <c r="AZ332" s="64">
        <f t="shared" si="123"/>
        <v>0.97070718683565582</v>
      </c>
      <c r="BA332" s="64">
        <f t="shared" si="124"/>
        <v>0.98524473448765804</v>
      </c>
      <c r="BB332" s="64">
        <f t="shared" si="125"/>
        <v>-1.2911754973062118E-2</v>
      </c>
    </row>
    <row r="333" spans="1:54" x14ac:dyDescent="0.3">
      <c r="A333" s="60">
        <v>31378</v>
      </c>
      <c r="B333" s="53">
        <v>0.02</v>
      </c>
      <c r="C333" s="53"/>
      <c r="D333" s="53">
        <v>5.6289999999999996</v>
      </c>
      <c r="E333" s="53">
        <f t="shared" si="110"/>
        <v>0.02</v>
      </c>
      <c r="F333" s="53">
        <f t="shared" si="111"/>
        <v>5.609</v>
      </c>
      <c r="G333" s="53">
        <f t="shared" si="112"/>
        <v>0</v>
      </c>
      <c r="H333" s="53">
        <f>IF(Q332&gt;SetUp!$B$56,SetUp!$B$56,Q332)</f>
        <v>7.2269858309075073E-4</v>
      </c>
      <c r="I333" s="53">
        <f t="shared" si="126"/>
        <v>0.23615313706904198</v>
      </c>
      <c r="J333" s="53">
        <f>MIN(F333,H333,(1-EXP(-SetUp!$B$52*H333/SetUp!$B$56))*F333)</f>
        <v>2.29013197640501E-4</v>
      </c>
      <c r="K333" s="53">
        <f t="shared" si="113"/>
        <v>4.9368538545024974E-4</v>
      </c>
      <c r="L333" s="53">
        <f>IF(I333&lt;=0,0,MIN(SetUp!$B$50*I333^SetUp!$B$55,I333))</f>
        <v>1.9406520089190308E-3</v>
      </c>
      <c r="M333" s="53">
        <f t="shared" si="114"/>
        <v>0.23421248506012296</v>
      </c>
      <c r="N333" s="53">
        <f>IF(SetUp!$B$62=0,X333,(B333-E333)*(1-(H333/SetUp!$B$66/SetUp!$B$56)))</f>
        <v>0</v>
      </c>
      <c r="O333" s="53">
        <f>K333*SetUp!$B$65</f>
        <v>4.5567165921587738E-6</v>
      </c>
      <c r="P333" s="53">
        <f>MIN(SetUp!$B$54*L333^SetUp!$B$51,L333)</f>
        <v>1.2574343594940985E-3</v>
      </c>
      <c r="Q333" s="53">
        <f t="shared" si="115"/>
        <v>4.8912866885809101E-4</v>
      </c>
      <c r="R333" s="53">
        <f>IF((H333+N333-O333)&gt;SetUp!$B$56,T332+H333+N333-O333-SetUp!$B$56,T332)</f>
        <v>0</v>
      </c>
      <c r="S333" s="53">
        <f>R333*SetUp!$B$65</f>
        <v>0</v>
      </c>
      <c r="T333" s="53">
        <f>IF((R333-S333)&lt;SetUp!$B$53,R333-S333,SetUp!$B$53)</f>
        <v>0</v>
      </c>
      <c r="U333" s="53">
        <f t="shared" si="116"/>
        <v>0.23421248506012296</v>
      </c>
      <c r="V333" s="53">
        <f>(L333-P333)/1000*SetUp!$B$13*1000000/SetUp!$B$48</f>
        <v>2.7803748044223642E-2</v>
      </c>
      <c r="W333" s="53">
        <f t="shared" si="127"/>
        <v>-2.8189256484623115E-18</v>
      </c>
      <c r="X333" s="53">
        <f>MAX((SetUp!$B$56*(1-($H333/SetUp!$B$56)^2)*TANH(($B333-$D333)/SetUp!$B$56))/(1+$H333/SetUp!$B$56*TANH(($B333-$D333)/SetUp!$B$56)),0)</f>
        <v>0</v>
      </c>
      <c r="AK333" s="61">
        <v>302</v>
      </c>
      <c r="AL333" s="62">
        <f t="shared" si="107"/>
        <v>0</v>
      </c>
      <c r="AM333" s="62">
        <f t="shared" si="108"/>
        <v>0</v>
      </c>
      <c r="AN333" s="63" t="str">
        <f t="shared" si="109"/>
        <v/>
      </c>
      <c r="AP333" s="60">
        <v>31439</v>
      </c>
      <c r="AQ333" s="51">
        <v>1</v>
      </c>
      <c r="AR333" s="51">
        <v>27</v>
      </c>
      <c r="AS333" s="62">
        <f t="shared" si="117"/>
        <v>0</v>
      </c>
      <c r="AT333" s="62">
        <f t="shared" si="118"/>
        <v>0.91636546312468592</v>
      </c>
      <c r="AU333" s="51" t="str">
        <f>IF(OR($AP333&lt;SetUp!$B$97,$AP333&gt;SetUp!$B$98),"Não","Sim")</f>
        <v>Sim</v>
      </c>
      <c r="AV333" s="64">
        <f t="shared" si="119"/>
        <v>0</v>
      </c>
      <c r="AW333" s="64">
        <f t="shared" si="120"/>
        <v>0.95726979641305199</v>
      </c>
      <c r="AX333" s="64">
        <f t="shared" si="121"/>
        <v>0</v>
      </c>
      <c r="AY333" s="64">
        <f t="shared" si="122"/>
        <v>-3.7931287288204579E-2</v>
      </c>
      <c r="AZ333" s="64">
        <f t="shared" si="123"/>
        <v>0.91636546312468592</v>
      </c>
      <c r="BA333" s="64">
        <f t="shared" si="124"/>
        <v>0.95726979641305199</v>
      </c>
      <c r="BB333" s="64">
        <f t="shared" si="125"/>
        <v>-3.7931287288204579E-2</v>
      </c>
    </row>
    <row r="334" spans="1:54" x14ac:dyDescent="0.3">
      <c r="A334" s="60">
        <v>31379</v>
      </c>
      <c r="B334" s="53">
        <v>0</v>
      </c>
      <c r="C334" s="53"/>
      <c r="D334" s="53">
        <v>5.6289999999999996</v>
      </c>
      <c r="E334" s="53">
        <f t="shared" si="110"/>
        <v>0</v>
      </c>
      <c r="F334" s="53">
        <f t="shared" si="111"/>
        <v>5.6289999999999996</v>
      </c>
      <c r="G334" s="53">
        <f t="shared" si="112"/>
        <v>0</v>
      </c>
      <c r="H334" s="53">
        <f>IF(Q333&gt;SetUp!$B$56,SetUp!$B$56,Q333)</f>
        <v>4.8912866885809101E-4</v>
      </c>
      <c r="I334" s="53">
        <f t="shared" si="126"/>
        <v>0.23421556397475463</v>
      </c>
      <c r="J334" s="53">
        <f>MIN(F334,H334,(1-EXP(-SetUp!$B$52*H334/SetUp!$B$56))*F334)</f>
        <v>1.5555182115281006E-4</v>
      </c>
      <c r="K334" s="53">
        <f t="shared" si="113"/>
        <v>3.3357684770528095E-4</v>
      </c>
      <c r="L334" s="53">
        <f>IF(I334&lt;=0,0,MIN(SetUp!$B$50*I334^SetUp!$B$55,I334))</f>
        <v>1.9141871051430743E-3</v>
      </c>
      <c r="M334" s="53">
        <f t="shared" si="114"/>
        <v>0.23230137686961155</v>
      </c>
      <c r="N334" s="53">
        <f>IF(SetUp!$B$62=0,X334,(B334-E334)*(1-(H334/SetUp!$B$66/SetUp!$B$56)))</f>
        <v>0</v>
      </c>
      <c r="O334" s="53">
        <f>K334*SetUp!$B$65</f>
        <v>3.0789146316583658E-6</v>
      </c>
      <c r="P334" s="53">
        <f>MIN(SetUp!$B$54*L334^SetUp!$B$51,L334)</f>
        <v>1.2401210881382999E-3</v>
      </c>
      <c r="Q334" s="53">
        <f t="shared" si="115"/>
        <v>3.3049793307362256E-4</v>
      </c>
      <c r="R334" s="53">
        <f>IF((H334+N334-O334)&gt;SetUp!$B$56,T333+H334+N334-O334-SetUp!$B$56,T333)</f>
        <v>0</v>
      </c>
      <c r="S334" s="53">
        <f>R334*SetUp!$B$65</f>
        <v>0</v>
      </c>
      <c r="T334" s="53">
        <f>IF((R334-S334)&lt;SetUp!$B$53,R334-S334,SetUp!$B$53)</f>
        <v>0</v>
      </c>
      <c r="U334" s="53">
        <f t="shared" si="116"/>
        <v>0.23230137686961155</v>
      </c>
      <c r="V334" s="53">
        <f>(L334-P334)/1000*SetUp!$B$13*1000000/SetUp!$B$48</f>
        <v>2.7431319606203066E-2</v>
      </c>
      <c r="W334" s="53">
        <f t="shared" si="127"/>
        <v>2.3418766925686896E-17</v>
      </c>
      <c r="X334" s="53">
        <f>MAX((SetUp!$B$56*(1-($H334/SetUp!$B$56)^2)*TANH(($B334-$D334)/SetUp!$B$56))/(1+$H334/SetUp!$B$56*TANH(($B334-$D334)/SetUp!$B$56)),0)</f>
        <v>0</v>
      </c>
      <c r="AK334" s="61">
        <v>303</v>
      </c>
      <c r="AL334" s="62">
        <f t="shared" si="107"/>
        <v>0</v>
      </c>
      <c r="AM334" s="62">
        <f t="shared" si="108"/>
        <v>0</v>
      </c>
      <c r="AN334" s="63" t="str">
        <f t="shared" si="109"/>
        <v/>
      </c>
      <c r="AP334" s="60">
        <v>31440</v>
      </c>
      <c r="AQ334" s="51">
        <v>1</v>
      </c>
      <c r="AR334" s="51">
        <v>28</v>
      </c>
      <c r="AS334" s="62">
        <f t="shared" si="117"/>
        <v>0</v>
      </c>
      <c r="AT334" s="62">
        <f t="shared" si="118"/>
        <v>0.86615279644605636</v>
      </c>
      <c r="AU334" s="51" t="str">
        <f>IF(OR($AP334&lt;SetUp!$B$97,$AP334&gt;SetUp!$B$98),"Não","Sim")</f>
        <v>Sim</v>
      </c>
      <c r="AV334" s="64">
        <f t="shared" si="119"/>
        <v>0</v>
      </c>
      <c r="AW334" s="64">
        <f t="shared" si="120"/>
        <v>0.93067330274702542</v>
      </c>
      <c r="AX334" s="64">
        <f t="shared" si="121"/>
        <v>0</v>
      </c>
      <c r="AY334" s="64">
        <f t="shared" si="122"/>
        <v>-6.2405488121305128E-2</v>
      </c>
      <c r="AZ334" s="64">
        <f t="shared" si="123"/>
        <v>0.86615279644605636</v>
      </c>
      <c r="BA334" s="64">
        <f t="shared" si="124"/>
        <v>0.93067330274702542</v>
      </c>
      <c r="BB334" s="64">
        <f t="shared" si="125"/>
        <v>-6.2405488121305128E-2</v>
      </c>
    </row>
    <row r="335" spans="1:54" x14ac:dyDescent="0.3">
      <c r="A335" s="60">
        <v>31380</v>
      </c>
      <c r="B335" s="53">
        <v>0.70799999999999996</v>
      </c>
      <c r="C335" s="53"/>
      <c r="D335" s="53">
        <v>5.6289999999999996</v>
      </c>
      <c r="E335" s="53">
        <f t="shared" si="110"/>
        <v>0.70799999999999996</v>
      </c>
      <c r="F335" s="53">
        <f t="shared" si="111"/>
        <v>4.9209999999999994</v>
      </c>
      <c r="G335" s="53">
        <f t="shared" si="112"/>
        <v>0</v>
      </c>
      <c r="H335" s="53">
        <f>IF(Q334&gt;SetUp!$B$56,SetUp!$B$56,Q334)</f>
        <v>3.3049793307362256E-4</v>
      </c>
      <c r="I335" s="53">
        <f t="shared" si="126"/>
        <v>0.23230357926688178</v>
      </c>
      <c r="J335" s="53">
        <f>MIN(F335,H335,(1-EXP(-SetUp!$B$52*H335/SetUp!$B$56))*F335)</f>
        <v>9.188503642390265E-5</v>
      </c>
      <c r="K335" s="53">
        <f t="shared" si="113"/>
        <v>2.3861289664971991E-4</v>
      </c>
      <c r="L335" s="53">
        <f>IF(I335&lt;=0,0,MIN(SetUp!$B$50*I335^SetUp!$B$55,I335))</f>
        <v>1.8882143905045159E-3</v>
      </c>
      <c r="M335" s="53">
        <f t="shared" si="114"/>
        <v>0.23041536487637726</v>
      </c>
      <c r="N335" s="53">
        <f>IF(SetUp!$B$62=0,X335,(B335-E335)*(1-(H335/SetUp!$B$66/SetUp!$B$56)))</f>
        <v>0</v>
      </c>
      <c r="O335" s="53">
        <f>K335*SetUp!$B$65</f>
        <v>2.2023972702275083E-6</v>
      </c>
      <c r="P335" s="53">
        <f>MIN(SetUp!$B$54*L335^SetUp!$B$51,L335)</f>
        <v>1.2231320670312729E-3</v>
      </c>
      <c r="Q335" s="53">
        <f t="shared" si="115"/>
        <v>2.364104993794924E-4</v>
      </c>
      <c r="R335" s="53">
        <f>IF((H335+N335-O335)&gt;SetUp!$B$56,T334+H335+N335-O335-SetUp!$B$56,T334)</f>
        <v>0</v>
      </c>
      <c r="S335" s="53">
        <f>R335*SetUp!$B$65</f>
        <v>0</v>
      </c>
      <c r="T335" s="53">
        <f>IF((R335-S335)&lt;SetUp!$B$53,R335-S335,SetUp!$B$53)</f>
        <v>0</v>
      </c>
      <c r="U335" s="53">
        <f t="shared" si="116"/>
        <v>0.23041536487637726</v>
      </c>
      <c r="V335" s="53">
        <f>(L335-P335)/1000*SetUp!$B$13*1000000/SetUp!$B$48</f>
        <v>2.7065725491842194E-2</v>
      </c>
      <c r="W335" s="53">
        <f t="shared" si="127"/>
        <v>-3.1441863002079629E-17</v>
      </c>
      <c r="X335" s="53">
        <f>MAX((SetUp!$B$56*(1-($H335/SetUp!$B$56)^2)*TANH(($B335-$D335)/SetUp!$B$56))/(1+$H335/SetUp!$B$56*TANH(($B335-$D335)/SetUp!$B$56)),0)</f>
        <v>0</v>
      </c>
      <c r="AK335" s="61">
        <v>304</v>
      </c>
      <c r="AL335" s="62">
        <f t="shared" si="107"/>
        <v>0</v>
      </c>
      <c r="AM335" s="62">
        <f t="shared" si="108"/>
        <v>0</v>
      </c>
      <c r="AN335" s="63" t="str">
        <f t="shared" si="109"/>
        <v/>
      </c>
      <c r="AP335" s="60">
        <v>31441</v>
      </c>
      <c r="AQ335" s="51">
        <v>1</v>
      </c>
      <c r="AR335" s="51">
        <v>29</v>
      </c>
      <c r="AS335" s="62">
        <f t="shared" si="117"/>
        <v>0</v>
      </c>
      <c r="AT335" s="62">
        <f t="shared" si="118"/>
        <v>0.81970018828872693</v>
      </c>
      <c r="AU335" s="51" t="str">
        <f>IF(OR($AP335&lt;SetUp!$B$97,$AP335&gt;SetUp!$B$98),"Não","Sim")</f>
        <v>Sim</v>
      </c>
      <c r="AV335" s="64">
        <f t="shared" si="119"/>
        <v>0</v>
      </c>
      <c r="AW335" s="64">
        <f t="shared" si="120"/>
        <v>0.90537295535526519</v>
      </c>
      <c r="AX335" s="64">
        <f t="shared" si="121"/>
        <v>0</v>
      </c>
      <c r="AY335" s="64">
        <f t="shared" si="122"/>
        <v>-8.6344965154022082E-2</v>
      </c>
      <c r="AZ335" s="64">
        <f t="shared" si="123"/>
        <v>0.81970018828872693</v>
      </c>
      <c r="BA335" s="64">
        <f t="shared" si="124"/>
        <v>0.90537295535526519</v>
      </c>
      <c r="BB335" s="64">
        <f t="shared" si="125"/>
        <v>-8.6344965154022082E-2</v>
      </c>
    </row>
    <row r="336" spans="1:54" x14ac:dyDescent="0.3">
      <c r="A336" s="60">
        <v>31381</v>
      </c>
      <c r="B336" s="53">
        <v>1.7649999999999999</v>
      </c>
      <c r="C336" s="53"/>
      <c r="D336" s="53">
        <v>5.6289999999999996</v>
      </c>
      <c r="E336" s="53">
        <f t="shared" si="110"/>
        <v>1.7649999999999999</v>
      </c>
      <c r="F336" s="53">
        <f t="shared" si="111"/>
        <v>3.8639999999999999</v>
      </c>
      <c r="G336" s="53">
        <f t="shared" si="112"/>
        <v>0</v>
      </c>
      <c r="H336" s="53">
        <f>IF(Q335&gt;SetUp!$B$56,SetUp!$B$56,Q335)</f>
        <v>2.364104993794924E-4</v>
      </c>
      <c r="I336" s="53">
        <f t="shared" si="126"/>
        <v>0.23041707059191094</v>
      </c>
      <c r="J336" s="53">
        <f>MIN(F336,H336,(1-EXP(-SetUp!$B$52*H336/SetUp!$B$56))*F336)</f>
        <v>5.1609269440921147E-5</v>
      </c>
      <c r="K336" s="53">
        <f t="shared" si="113"/>
        <v>1.8480122993857126E-4</v>
      </c>
      <c r="L336" s="53">
        <f>IF(I336&lt;=0,0,MIN(SetUp!$B$50*I336^SetUp!$B$55,I336))</f>
        <v>1.8627270406618962E-3</v>
      </c>
      <c r="M336" s="53">
        <f t="shared" si="114"/>
        <v>0.22855434355124904</v>
      </c>
      <c r="N336" s="53">
        <f>IF(SetUp!$B$62=0,X336,(B336-E336)*(1-(H336/SetUp!$B$66/SetUp!$B$56)))</f>
        <v>0</v>
      </c>
      <c r="O336" s="53">
        <f>K336*SetUp!$B$65</f>
        <v>1.7057155336782724E-6</v>
      </c>
      <c r="P336" s="53">
        <f>MIN(SetUp!$B$54*L336^SetUp!$B$51,L336)</f>
        <v>1.2064627354792666E-3</v>
      </c>
      <c r="Q336" s="53">
        <f t="shared" si="115"/>
        <v>1.8309551440489298E-4</v>
      </c>
      <c r="R336" s="53">
        <f>IF((H336+N336-O336)&gt;SetUp!$B$56,T335+H336+N336-O336-SetUp!$B$56,T335)</f>
        <v>0</v>
      </c>
      <c r="S336" s="53">
        <f>R336*SetUp!$B$65</f>
        <v>0</v>
      </c>
      <c r="T336" s="53">
        <f>IF((R336-S336)&lt;SetUp!$B$53,R336-S336,SetUp!$B$53)</f>
        <v>0</v>
      </c>
      <c r="U336" s="53">
        <f t="shared" si="116"/>
        <v>0.22855434355124904</v>
      </c>
      <c r="V336" s="53">
        <f>(L336-P336)/1000*SetUp!$B$13*1000000/SetUp!$B$48</f>
        <v>2.6706873581315682E-2</v>
      </c>
      <c r="W336" s="53">
        <f t="shared" si="127"/>
        <v>-3.1441863002079629E-17</v>
      </c>
      <c r="X336" s="53">
        <f>MAX((SetUp!$B$56*(1-($H336/SetUp!$B$56)^2)*TANH(($B336-$D336)/SetUp!$B$56))/(1+$H336/SetUp!$B$56*TANH(($B336-$D336)/SetUp!$B$56)),0)</f>
        <v>0</v>
      </c>
      <c r="AK336" s="61">
        <v>305</v>
      </c>
      <c r="AL336" s="62">
        <f t="shared" si="107"/>
        <v>0</v>
      </c>
      <c r="AM336" s="62">
        <f t="shared" si="108"/>
        <v>0</v>
      </c>
      <c r="AN336" s="63" t="str">
        <f t="shared" si="109"/>
        <v/>
      </c>
      <c r="AP336" s="60">
        <v>31442</v>
      </c>
      <c r="AQ336" s="51">
        <v>1</v>
      </c>
      <c r="AR336" s="51">
        <v>30</v>
      </c>
      <c r="AS336" s="62">
        <f t="shared" si="117"/>
        <v>0</v>
      </c>
      <c r="AT336" s="62">
        <f t="shared" si="118"/>
        <v>0.77667152116392979</v>
      </c>
      <c r="AU336" s="51" t="str">
        <f>IF(OR($AP336&lt;SetUp!$B$97,$AP336&gt;SetUp!$B$98),"Não","Sim")</f>
        <v>Sim</v>
      </c>
      <c r="AV336" s="64">
        <f t="shared" si="119"/>
        <v>0</v>
      </c>
      <c r="AW336" s="64">
        <f t="shared" si="120"/>
        <v>0.88128969196509377</v>
      </c>
      <c r="AX336" s="64">
        <f t="shared" si="121"/>
        <v>0</v>
      </c>
      <c r="AY336" s="64">
        <f t="shared" si="122"/>
        <v>-0.10976261917675292</v>
      </c>
      <c r="AZ336" s="64">
        <f t="shared" si="123"/>
        <v>0.77667152116392979</v>
      </c>
      <c r="BA336" s="64">
        <f t="shared" si="124"/>
        <v>0.88128969196509377</v>
      </c>
      <c r="BB336" s="64">
        <f t="shared" si="125"/>
        <v>-0.10976261917675292</v>
      </c>
    </row>
    <row r="337" spans="1:54" x14ac:dyDescent="0.3">
      <c r="A337" s="60">
        <v>31382</v>
      </c>
      <c r="B337" s="53">
        <v>9.8000000000000004E-2</v>
      </c>
      <c r="C337" s="53">
        <v>0</v>
      </c>
      <c r="D337" s="53">
        <v>5.2050000000000001</v>
      </c>
      <c r="E337" s="53">
        <f t="shared" si="110"/>
        <v>9.8000000000000004E-2</v>
      </c>
      <c r="F337" s="53">
        <f t="shared" si="111"/>
        <v>5.1070000000000002</v>
      </c>
      <c r="G337" s="53">
        <f t="shared" si="112"/>
        <v>0</v>
      </c>
      <c r="H337" s="53">
        <f>IF(Q336&gt;SetUp!$B$56,SetUp!$B$56,Q336)</f>
        <v>1.8309551440489298E-4</v>
      </c>
      <c r="I337" s="53">
        <f t="shared" si="126"/>
        <v>0.22855554591617758</v>
      </c>
      <c r="J337" s="53">
        <f>MIN(F337,H337,(1-EXP(-SetUp!$B$52*H337/SetUp!$B$56))*F337)</f>
        <v>5.2828472075173165E-5</v>
      </c>
      <c r="K337" s="53">
        <f t="shared" si="113"/>
        <v>1.3026704232971983E-4</v>
      </c>
      <c r="L337" s="53">
        <f>IF(I337&lt;=0,0,MIN(SetUp!$B$50*I337^SetUp!$B$55,I337))</f>
        <v>1.8377132254948445E-3</v>
      </c>
      <c r="M337" s="53">
        <f t="shared" si="114"/>
        <v>0.22671783269068274</v>
      </c>
      <c r="N337" s="53">
        <f>IF(SetUp!$B$62=0,X337,(B337-E337)*(1-(H337/SetUp!$B$66/SetUp!$B$56)))</f>
        <v>0</v>
      </c>
      <c r="O337" s="53">
        <f>K337*SetUp!$B$65</f>
        <v>1.2023649285342306E-6</v>
      </c>
      <c r="P337" s="53">
        <f>MIN(SetUp!$B$54*L337^SetUp!$B$51,L337)</f>
        <v>1.1901052616922338E-3</v>
      </c>
      <c r="Q337" s="53">
        <f t="shared" si="115"/>
        <v>1.290646774011856E-4</v>
      </c>
      <c r="R337" s="53">
        <f>IF((H337+N337-O337)&gt;SetUp!$B$56,T336+H337+N337-O337-SetUp!$B$56,T336)</f>
        <v>0</v>
      </c>
      <c r="S337" s="53">
        <f>R337*SetUp!$B$65</f>
        <v>0</v>
      </c>
      <c r="T337" s="53">
        <f>IF((R337-S337)&lt;SetUp!$B$53,R337-S337,SetUp!$B$53)</f>
        <v>0</v>
      </c>
      <c r="U337" s="53">
        <f t="shared" si="116"/>
        <v>0.22671783269068274</v>
      </c>
      <c r="V337" s="53">
        <f>(L337-P337)/1000*SetUp!$B$13*1000000/SetUp!$B$48</f>
        <v>2.6354601161366623E-2</v>
      </c>
      <c r="W337" s="53">
        <f t="shared" si="127"/>
        <v>-7.3725747729014302E-18</v>
      </c>
      <c r="X337" s="53">
        <f>MAX((SetUp!$B$56*(1-($H337/SetUp!$B$56)^2)*TANH(($B337-$D337)/SetUp!$B$56))/(1+$H337/SetUp!$B$56*TANH(($B337-$D337)/SetUp!$B$56)),0)</f>
        <v>0</v>
      </c>
      <c r="AK337" s="61">
        <v>306</v>
      </c>
      <c r="AL337" s="62">
        <f t="shared" si="107"/>
        <v>0</v>
      </c>
      <c r="AM337" s="62">
        <f t="shared" si="108"/>
        <v>0</v>
      </c>
      <c r="AN337" s="63" t="str">
        <f t="shared" si="109"/>
        <v/>
      </c>
      <c r="AP337" s="60">
        <v>31443</v>
      </c>
      <c r="AQ337" s="51">
        <v>1</v>
      </c>
      <c r="AR337" s="51">
        <v>31</v>
      </c>
      <c r="AS337" s="62">
        <f t="shared" si="117"/>
        <v>0</v>
      </c>
      <c r="AT337" s="62">
        <f t="shared" si="118"/>
        <v>0.73674283023229148</v>
      </c>
      <c r="AU337" s="51" t="str">
        <f>IF(OR($AP337&lt;SetUp!$B$97,$AP337&gt;SetUp!$B$98),"Não","Sim")</f>
        <v>Sim</v>
      </c>
      <c r="AV337" s="64">
        <f t="shared" si="119"/>
        <v>0</v>
      </c>
      <c r="AW337" s="64">
        <f t="shared" si="120"/>
        <v>0.85833724737558226</v>
      </c>
      <c r="AX337" s="64">
        <f t="shared" si="121"/>
        <v>0</v>
      </c>
      <c r="AY337" s="64">
        <f t="shared" si="122"/>
        <v>-0.13268408188550729</v>
      </c>
      <c r="AZ337" s="64">
        <f t="shared" si="123"/>
        <v>0.73674283023229148</v>
      </c>
      <c r="BA337" s="64">
        <f t="shared" si="124"/>
        <v>0.85833724737558226</v>
      </c>
      <c r="BB337" s="64">
        <f t="shared" si="125"/>
        <v>-0.13268408188550729</v>
      </c>
    </row>
    <row r="338" spans="1:54" x14ac:dyDescent="0.3">
      <c r="A338" s="60">
        <v>31383</v>
      </c>
      <c r="B338" s="53">
        <v>0.123</v>
      </c>
      <c r="C338" s="53">
        <v>0</v>
      </c>
      <c r="D338" s="53">
        <v>5.2050000000000001</v>
      </c>
      <c r="E338" s="53">
        <f t="shared" si="110"/>
        <v>0.123</v>
      </c>
      <c r="F338" s="53">
        <f t="shared" si="111"/>
        <v>5.0819999999999999</v>
      </c>
      <c r="G338" s="53">
        <f t="shared" si="112"/>
        <v>0</v>
      </c>
      <c r="H338" s="53">
        <f>IF(Q337&gt;SetUp!$B$56,SetUp!$B$56,Q337)</f>
        <v>1.290646774011856E-4</v>
      </c>
      <c r="I338" s="53">
        <f t="shared" si="126"/>
        <v>0.22671868192403463</v>
      </c>
      <c r="J338" s="53">
        <f>MIN(F338,H338,(1-EXP(-SetUp!$B$52*H338/SetUp!$B$56))*F338)</f>
        <v>3.7056740067391124E-5</v>
      </c>
      <c r="K338" s="53">
        <f t="shared" si="113"/>
        <v>9.2007937333794473E-5</v>
      </c>
      <c r="L338" s="53">
        <f>IF(I338&lt;=0,0,MIN(SetUp!$B$50*I338^SetUp!$B$55,I338))</f>
        <v>1.8131635548499965E-3</v>
      </c>
      <c r="M338" s="53">
        <f t="shared" si="114"/>
        <v>0.22490551836918463</v>
      </c>
      <c r="N338" s="53">
        <f>IF(SetUp!$B$62=0,X338,(B338-E338)*(1-(H338/SetUp!$B$66/SetUp!$B$56)))</f>
        <v>0</v>
      </c>
      <c r="O338" s="53">
        <f>K338*SetUp!$B$65</f>
        <v>8.4923335187821871E-7</v>
      </c>
      <c r="P338" s="53">
        <f>MIN(SetUp!$B$54*L338^SetUp!$B$51,L338)</f>
        <v>1.1740534130263917E-3</v>
      </c>
      <c r="Q338" s="53">
        <f t="shared" si="115"/>
        <v>9.1158703981916256E-5</v>
      </c>
      <c r="R338" s="53">
        <f>IF((H338+N338-O338)&gt;SetUp!$B$56,T337+H338+N338-O338-SetUp!$B$56,T337)</f>
        <v>0</v>
      </c>
      <c r="S338" s="53">
        <f>R338*SetUp!$B$65</f>
        <v>0</v>
      </c>
      <c r="T338" s="53">
        <f>IF((R338-S338)&lt;SetUp!$B$53,R338-S338,SetUp!$B$53)</f>
        <v>0</v>
      </c>
      <c r="U338" s="53">
        <f t="shared" si="116"/>
        <v>0.22490551836918463</v>
      </c>
      <c r="V338" s="53">
        <f>(L338-P338)/1000*SetUp!$B$13*1000000/SetUp!$B$48</f>
        <v>2.6008779736191468E-2</v>
      </c>
      <c r="W338" s="53">
        <f t="shared" si="127"/>
        <v>5.8546917314217239E-18</v>
      </c>
      <c r="X338" s="53">
        <f>MAX((SetUp!$B$56*(1-($H338/SetUp!$B$56)^2)*TANH(($B338-$D338)/SetUp!$B$56))/(1+$H338/SetUp!$B$56*TANH(($B338-$D338)/SetUp!$B$56)),0)</f>
        <v>0</v>
      </c>
      <c r="AK338" s="61">
        <v>307</v>
      </c>
      <c r="AL338" s="62">
        <f t="shared" si="107"/>
        <v>0</v>
      </c>
      <c r="AM338" s="62">
        <f t="shared" si="108"/>
        <v>0</v>
      </c>
      <c r="AN338" s="63" t="str">
        <f t="shared" si="109"/>
        <v/>
      </c>
      <c r="AP338" s="60">
        <v>31472</v>
      </c>
      <c r="AQ338" s="51">
        <v>3</v>
      </c>
      <c r="AR338" s="51">
        <v>61</v>
      </c>
      <c r="AS338" s="62">
        <f t="shared" si="117"/>
        <v>0</v>
      </c>
      <c r="AT338" s="62">
        <f t="shared" si="118"/>
        <v>1.5021233653916037</v>
      </c>
      <c r="AU338" s="51" t="str">
        <f>IF(OR($AP338&lt;SetUp!$B$97,$AP338&gt;SetUp!$B$98),"Não","Sim")</f>
        <v>Sim</v>
      </c>
      <c r="AV338" s="64">
        <f t="shared" si="119"/>
        <v>0</v>
      </c>
      <c r="AW338" s="64">
        <f t="shared" si="120"/>
        <v>1.2256114251228256</v>
      </c>
      <c r="AX338" s="64">
        <f t="shared" si="121"/>
        <v>0</v>
      </c>
      <c r="AY338" s="64">
        <f t="shared" si="122"/>
        <v>0.17670560158206883</v>
      </c>
      <c r="AZ338" s="64">
        <f t="shared" si="123"/>
        <v>1.5021233653916037</v>
      </c>
      <c r="BA338" s="64">
        <f t="shared" si="124"/>
        <v>1.2256114251228256</v>
      </c>
      <c r="BB338" s="64">
        <f t="shared" si="125"/>
        <v>0.17670560158206883</v>
      </c>
    </row>
    <row r="339" spans="1:54" x14ac:dyDescent="0.3">
      <c r="A339" s="60">
        <v>31384</v>
      </c>
      <c r="B339" s="53">
        <v>1.4690000000000001</v>
      </c>
      <c r="C339" s="53">
        <v>0</v>
      </c>
      <c r="D339" s="53">
        <v>5.2050000000000001</v>
      </c>
      <c r="E339" s="53">
        <f t="shared" si="110"/>
        <v>1.4690000000000001</v>
      </c>
      <c r="F339" s="53">
        <f t="shared" si="111"/>
        <v>3.7359999999999998</v>
      </c>
      <c r="G339" s="53">
        <f t="shared" si="112"/>
        <v>0</v>
      </c>
      <c r="H339" s="53">
        <f>IF(Q338&gt;SetUp!$B$56,SetUp!$B$56,Q338)</f>
        <v>9.1158703981916256E-5</v>
      </c>
      <c r="I339" s="53">
        <f t="shared" si="126"/>
        <v>0.22490618216844216</v>
      </c>
      <c r="J339" s="53">
        <f>MIN(F339,H339,(1-EXP(-SetUp!$B$52*H339/SetUp!$B$56))*F339)</f>
        <v>1.9241132264308014E-5</v>
      </c>
      <c r="K339" s="53">
        <f t="shared" si="113"/>
        <v>7.1917571717608242E-5</v>
      </c>
      <c r="L339" s="53">
        <f>IF(I339&lt;=0,0,MIN(SetUp!$B$50*I339^SetUp!$B$55,I339))</f>
        <v>1.7890691346355342E-3</v>
      </c>
      <c r="M339" s="53">
        <f t="shared" si="114"/>
        <v>0.22311711303380663</v>
      </c>
      <c r="N339" s="53">
        <f>IF(SetUp!$B$62=0,X339,(B339-E339)*(1-(H339/SetUp!$B$66/SetUp!$B$56)))</f>
        <v>0</v>
      </c>
      <c r="O339" s="53">
        <f>K339*SetUp!$B$65</f>
        <v>6.6379925752616433E-7</v>
      </c>
      <c r="P339" s="53">
        <f>MIN(SetUp!$B$54*L339^SetUp!$B$51,L339)</f>
        <v>1.1583012841528692E-3</v>
      </c>
      <c r="Q339" s="53">
        <f t="shared" si="115"/>
        <v>7.1253772460082082E-5</v>
      </c>
      <c r="R339" s="53">
        <f>IF((H339+N339-O339)&gt;SetUp!$B$56,T338+H339+N339-O339-SetUp!$B$56,T338)</f>
        <v>0</v>
      </c>
      <c r="S339" s="53">
        <f>R339*SetUp!$B$65</f>
        <v>0</v>
      </c>
      <c r="T339" s="53">
        <f>IF((R339-S339)&lt;SetUp!$B$53,R339-S339,SetUp!$B$53)</f>
        <v>0</v>
      </c>
      <c r="U339" s="53">
        <f t="shared" si="116"/>
        <v>0.22311711303380663</v>
      </c>
      <c r="V339" s="53">
        <f>(L339-P339)/1000*SetUp!$B$13*1000000/SetUp!$B$48</f>
        <v>2.5669287677181823E-2</v>
      </c>
      <c r="W339" s="53">
        <f t="shared" si="127"/>
        <v>8.2399365108898337E-17</v>
      </c>
      <c r="X339" s="53">
        <f>MAX((SetUp!$B$56*(1-($H339/SetUp!$B$56)^2)*TANH(($B339-$D339)/SetUp!$B$56))/(1+$H339/SetUp!$B$56*TANH(($B339-$D339)/SetUp!$B$56)),0)</f>
        <v>0</v>
      </c>
      <c r="AK339" s="61">
        <v>308</v>
      </c>
      <c r="AL339" s="62">
        <f t="shared" si="107"/>
        <v>0</v>
      </c>
      <c r="AM339" s="62">
        <f t="shared" si="108"/>
        <v>0</v>
      </c>
      <c r="AN339" s="63" t="str">
        <f t="shared" si="109"/>
        <v/>
      </c>
      <c r="AP339" s="60">
        <v>31473</v>
      </c>
      <c r="AQ339" s="51">
        <v>3</v>
      </c>
      <c r="AR339" s="51">
        <v>62</v>
      </c>
      <c r="AS339" s="62">
        <f t="shared" si="117"/>
        <v>0</v>
      </c>
      <c r="AT339" s="62">
        <f t="shared" si="118"/>
        <v>1.752127863531199</v>
      </c>
      <c r="AU339" s="51" t="str">
        <f>IF(OR($AP339&lt;SetUp!$B$97,$AP339&gt;SetUp!$B$98),"Não","Sim")</f>
        <v>Sim</v>
      </c>
      <c r="AV339" s="64">
        <f t="shared" si="119"/>
        <v>0</v>
      </c>
      <c r="AW339" s="64">
        <f t="shared" si="120"/>
        <v>1.3236796680206275</v>
      </c>
      <c r="AX339" s="64">
        <f t="shared" si="121"/>
        <v>0</v>
      </c>
      <c r="AY339" s="64">
        <f t="shared" si="122"/>
        <v>0.24356579612417892</v>
      </c>
      <c r="AZ339" s="64">
        <f t="shared" si="123"/>
        <v>1.752127863531199</v>
      </c>
      <c r="BA339" s="64">
        <f t="shared" si="124"/>
        <v>1.3236796680206275</v>
      </c>
      <c r="BB339" s="64">
        <f t="shared" si="125"/>
        <v>0.24356579612417892</v>
      </c>
    </row>
    <row r="340" spans="1:54" x14ac:dyDescent="0.3">
      <c r="A340" s="60">
        <v>31385</v>
      </c>
      <c r="B340" s="53">
        <v>6.52</v>
      </c>
      <c r="C340" s="53">
        <v>0</v>
      </c>
      <c r="D340" s="53">
        <v>5.2050000000000001</v>
      </c>
      <c r="E340" s="53">
        <f t="shared" si="110"/>
        <v>5.2050000000000001</v>
      </c>
      <c r="F340" s="53">
        <f t="shared" si="111"/>
        <v>0</v>
      </c>
      <c r="G340" s="53">
        <f t="shared" si="112"/>
        <v>2.4197498797784434E-5</v>
      </c>
      <c r="H340" s="53">
        <f>IF(Q339&gt;SetUp!$B$56,SetUp!$B$56,Q339)</f>
        <v>7.1253772460082082E-5</v>
      </c>
      <c r="I340" s="53">
        <f t="shared" si="126"/>
        <v>0.22314196820499413</v>
      </c>
      <c r="J340" s="53">
        <f>MIN(F340,H340,(1-EXP(-SetUp!$B$52*H340/SetUp!$B$56))*F340)</f>
        <v>0</v>
      </c>
      <c r="K340" s="53">
        <f t="shared" si="113"/>
        <v>7.1253772460082082E-5</v>
      </c>
      <c r="L340" s="53">
        <f>IF(I340&lt;=0,0,MIN(SetUp!$B$50*I340^SetUp!$B$55,I340))</f>
        <v>1.765740587898491E-3</v>
      </c>
      <c r="M340" s="53">
        <f t="shared" si="114"/>
        <v>0.22137622761709563</v>
      </c>
      <c r="N340" s="53">
        <f>IF(SetUp!$B$62=0,X340,(B340-E340)*(1-(H340/SetUp!$B$66/SetUp!$B$56)))</f>
        <v>1.3149758025012017</v>
      </c>
      <c r="O340" s="53">
        <f>K340*SetUp!$B$65</f>
        <v>6.5767238972781229E-7</v>
      </c>
      <c r="P340" s="53">
        <f>MIN(SetUp!$B$54*L340^SetUp!$B$51,L340)</f>
        <v>1.1430518218198385E-3</v>
      </c>
      <c r="Q340" s="53">
        <f t="shared" si="115"/>
        <v>1.3150463986012721</v>
      </c>
      <c r="R340" s="53">
        <f>IF((H340+N340-O340)&gt;SetUp!$B$56,T339+H340+N340-O340-SetUp!$B$56,T339)</f>
        <v>0</v>
      </c>
      <c r="S340" s="53">
        <f>R340*SetUp!$B$65</f>
        <v>0</v>
      </c>
      <c r="T340" s="53">
        <f>IF((R340-S340)&lt;SetUp!$B$53,R340-S340,SetUp!$B$53)</f>
        <v>0</v>
      </c>
      <c r="U340" s="53">
        <f t="shared" si="116"/>
        <v>0.22137622761709563</v>
      </c>
      <c r="V340" s="53">
        <f>(L340-P340)/1000*SetUp!$B$13*1000000/SetUp!$B$48</f>
        <v>2.5340506903754428E-2</v>
      </c>
      <c r="W340" s="53">
        <f t="shared" si="127"/>
        <v>1.3422422895370545E-16</v>
      </c>
      <c r="X340" s="53">
        <f>MAX((SetUp!$B$56*(1-($H340/SetUp!$B$56)^2)*TANH(($B340-$D340)/SetUp!$B$56))/(1+$H340/SetUp!$B$56*TANH(($B340-$D340)/SetUp!$B$56)),0)</f>
        <v>1.3149758025012017</v>
      </c>
      <c r="AK340" s="61">
        <v>309</v>
      </c>
      <c r="AL340" s="62">
        <f t="shared" si="107"/>
        <v>0</v>
      </c>
      <c r="AM340" s="62">
        <f t="shared" si="108"/>
        <v>0</v>
      </c>
      <c r="AN340" s="63" t="str">
        <f t="shared" si="109"/>
        <v/>
      </c>
      <c r="AP340" s="60">
        <v>31474</v>
      </c>
      <c r="AQ340" s="51">
        <v>3</v>
      </c>
      <c r="AR340" s="51">
        <v>63</v>
      </c>
      <c r="AS340" s="62">
        <f t="shared" si="117"/>
        <v>0</v>
      </c>
      <c r="AT340" s="62">
        <f t="shared" si="118"/>
        <v>2.3544747146619414</v>
      </c>
      <c r="AU340" s="51" t="str">
        <f>IF(OR($AP340&lt;SetUp!$B$97,$AP340&gt;SetUp!$B$98),"Não","Sim")</f>
        <v>Sim</v>
      </c>
      <c r="AV340" s="64">
        <f t="shared" si="119"/>
        <v>0</v>
      </c>
      <c r="AW340" s="64">
        <f t="shared" si="120"/>
        <v>1.5344297685661412</v>
      </c>
      <c r="AX340" s="64">
        <f t="shared" si="121"/>
        <v>0</v>
      </c>
      <c r="AY340" s="64">
        <f t="shared" si="122"/>
        <v>0.37189403079838146</v>
      </c>
      <c r="AZ340" s="64">
        <f t="shared" si="123"/>
        <v>2.3544747146619414</v>
      </c>
      <c r="BA340" s="64">
        <f t="shared" si="124"/>
        <v>1.5344297685661412</v>
      </c>
      <c r="BB340" s="64">
        <f t="shared" si="125"/>
        <v>0.37189403079838146</v>
      </c>
    </row>
    <row r="341" spans="1:54" x14ac:dyDescent="0.3">
      <c r="A341" s="60">
        <v>31386</v>
      </c>
      <c r="B341" s="53">
        <v>10.455</v>
      </c>
      <c r="C341" s="53">
        <v>0</v>
      </c>
      <c r="D341" s="53">
        <v>5.2050000000000001</v>
      </c>
      <c r="E341" s="53">
        <f t="shared" si="110"/>
        <v>5.2050000000000001</v>
      </c>
      <c r="F341" s="53">
        <f t="shared" si="111"/>
        <v>0</v>
      </c>
      <c r="G341" s="53">
        <f t="shared" si="112"/>
        <v>2.9847284416542053E-3</v>
      </c>
      <c r="H341" s="53">
        <f>IF(Q340&gt;SetUp!$B$56,SetUp!$B$56,Q340)</f>
        <v>1.3150463986012721</v>
      </c>
      <c r="I341" s="53">
        <f t="shared" si="126"/>
        <v>0.23649883560829327</v>
      </c>
      <c r="J341" s="53">
        <f>MIN(F341,H341,(1-EXP(-SetUp!$B$52*H341/SetUp!$B$56))*F341)</f>
        <v>0</v>
      </c>
      <c r="K341" s="53">
        <f t="shared" si="113"/>
        <v>1.3150463986012721</v>
      </c>
      <c r="L341" s="53">
        <f>IF(I341&lt;=0,0,MIN(SetUp!$B$50*I341^SetUp!$B$55,I341))</f>
        <v>1.945389103680392E-3</v>
      </c>
      <c r="M341" s="53">
        <f t="shared" si="114"/>
        <v>0.23455344650461288</v>
      </c>
      <c r="N341" s="53">
        <f>IF(SetUp!$B$62=0,X341,(B341-E341)*(1-(H341/SetUp!$B$66/SetUp!$B$56)))</f>
        <v>5.2470152715583458</v>
      </c>
      <c r="O341" s="53">
        <f>K341*SetUp!$B$65</f>
        <v>1.2137879549543441E-2</v>
      </c>
      <c r="P341" s="53">
        <f>MIN(SetUp!$B$54*L341^SetUp!$B$51,L341)</f>
        <v>1.2605335976108606E-3</v>
      </c>
      <c r="Q341" s="53">
        <f t="shared" si="115"/>
        <v>6.5499237906100749</v>
      </c>
      <c r="R341" s="53">
        <f>IF((H341+N341-O341)&gt;SetUp!$B$56,T340+H341+N341-O341-SetUp!$B$56,T340)</f>
        <v>0</v>
      </c>
      <c r="S341" s="53">
        <f>R341*SetUp!$B$65</f>
        <v>0</v>
      </c>
      <c r="T341" s="53">
        <f>IF((R341-S341)&lt;SetUp!$B$53,R341-S341,SetUp!$B$53)</f>
        <v>0</v>
      </c>
      <c r="U341" s="53">
        <f t="shared" si="116"/>
        <v>0.23455344650461288</v>
      </c>
      <c r="V341" s="53">
        <f>(L341-P341)/1000*SetUp!$B$13*1000000/SetUp!$B$48</f>
        <v>2.7870401113735711E-2</v>
      </c>
      <c r="W341" s="53">
        <f t="shared" si="127"/>
        <v>3.6342456821714109E-16</v>
      </c>
      <c r="X341" s="53">
        <f>MAX((SetUp!$B$56*(1-($H341/SetUp!$B$56)^2)*TANH(($B341-$D341)/SetUp!$B$56))/(1+$H341/SetUp!$B$56*TANH(($B341-$D341)/SetUp!$B$56)),0)</f>
        <v>5.2470152715583458</v>
      </c>
      <c r="AK341" s="61">
        <v>310</v>
      </c>
      <c r="AL341" s="62">
        <f t="shared" si="107"/>
        <v>0</v>
      </c>
      <c r="AM341" s="62">
        <f t="shared" si="108"/>
        <v>0</v>
      </c>
      <c r="AN341" s="63" t="str">
        <f t="shared" si="109"/>
        <v/>
      </c>
      <c r="AP341" s="60">
        <v>31475</v>
      </c>
      <c r="AQ341" s="51">
        <v>3</v>
      </c>
      <c r="AR341" s="51">
        <v>64</v>
      </c>
      <c r="AS341" s="62">
        <f t="shared" si="117"/>
        <v>0</v>
      </c>
      <c r="AT341" s="62">
        <f t="shared" si="118"/>
        <v>3.1267391106356262</v>
      </c>
      <c r="AU341" s="51" t="str">
        <f>IF(OR($AP341&lt;SetUp!$B$97,$AP341&gt;SetUp!$B$98),"Não","Sim")</f>
        <v>Sim</v>
      </c>
      <c r="AV341" s="64">
        <f t="shared" si="119"/>
        <v>0</v>
      </c>
      <c r="AW341" s="64">
        <f t="shared" si="120"/>
        <v>1.7682587793181253</v>
      </c>
      <c r="AX341" s="64">
        <f t="shared" si="121"/>
        <v>0</v>
      </c>
      <c r="AY341" s="64">
        <f t="shared" si="122"/>
        <v>0.49509164602128547</v>
      </c>
      <c r="AZ341" s="64">
        <f t="shared" si="123"/>
        <v>3.1267391106356262</v>
      </c>
      <c r="BA341" s="64">
        <f t="shared" si="124"/>
        <v>1.7682587793181253</v>
      </c>
      <c r="BB341" s="64">
        <f t="shared" si="125"/>
        <v>0.49509164602128547</v>
      </c>
    </row>
    <row r="342" spans="1:54" x14ac:dyDescent="0.3">
      <c r="A342" s="60">
        <v>31387</v>
      </c>
      <c r="B342" s="53">
        <v>2.1520000000000001</v>
      </c>
      <c r="C342" s="53">
        <v>0</v>
      </c>
      <c r="D342" s="53">
        <v>5.2050000000000001</v>
      </c>
      <c r="E342" s="53">
        <f t="shared" si="110"/>
        <v>2.1520000000000001</v>
      </c>
      <c r="F342" s="53">
        <f t="shared" si="111"/>
        <v>3.0529999999999999</v>
      </c>
      <c r="G342" s="53">
        <f t="shared" si="112"/>
        <v>0</v>
      </c>
      <c r="H342" s="53">
        <f>IF(Q341&gt;SetUp!$B$56,SetUp!$B$56,Q341)</f>
        <v>6.5499237906100749</v>
      </c>
      <c r="I342" s="53">
        <f t="shared" si="126"/>
        <v>0.28629337668785032</v>
      </c>
      <c r="J342" s="53">
        <f>MIN(F342,H342,(1-EXP(-SetUp!$B$52*H342/SetUp!$B$56))*F342)</f>
        <v>0.94429814787522259</v>
      </c>
      <c r="K342" s="53">
        <f t="shared" si="113"/>
        <v>5.6056256427348519</v>
      </c>
      <c r="L342" s="53">
        <f>IF(I342&lt;=0,0,MIN(SetUp!$B$50*I342^SetUp!$B$55,I342))</f>
        <v>2.6749169478608712E-3</v>
      </c>
      <c r="M342" s="53">
        <f t="shared" si="114"/>
        <v>0.28361845973998945</v>
      </c>
      <c r="N342" s="53">
        <f>IF(SetUp!$B$62=0,X342,(B342-E342)*(1-(H342/SetUp!$B$66/SetUp!$B$56)))</f>
        <v>0</v>
      </c>
      <c r="O342" s="53">
        <f>K342*SetUp!$B$65</f>
        <v>5.1739930183237449E-2</v>
      </c>
      <c r="P342" s="53">
        <f>MIN(SetUp!$B$54*L342^SetUp!$B$51,L342)</f>
        <v>1.738610410752717E-3</v>
      </c>
      <c r="Q342" s="53">
        <f t="shared" si="115"/>
        <v>5.5538857125516143</v>
      </c>
      <c r="R342" s="53">
        <f>IF((H342+N342-O342)&gt;SetUp!$B$56,T341+H342+N342-O342-SetUp!$B$56,T341)</f>
        <v>0</v>
      </c>
      <c r="S342" s="53">
        <f>R342*SetUp!$B$65</f>
        <v>0</v>
      </c>
      <c r="T342" s="53">
        <f>IF((R342-S342)&lt;SetUp!$B$53,R342-S342,SetUp!$B$53)</f>
        <v>0</v>
      </c>
      <c r="U342" s="53">
        <f t="shared" si="116"/>
        <v>0.28361845973998945</v>
      </c>
      <c r="V342" s="53">
        <f>(L342-P342)/1000*SetUp!$B$13*1000000/SetUp!$B$48</f>
        <v>3.81032765646886E-2</v>
      </c>
      <c r="W342" s="53">
        <f t="shared" si="127"/>
        <v>-1.6783449630075609E-16</v>
      </c>
      <c r="X342" s="53">
        <f>MAX((SetUp!$B$56*(1-($H342/SetUp!$B$56)^2)*TANH(($B342-$D342)/SetUp!$B$56))/(1+$H342/SetUp!$B$56*TANH(($B342-$D342)/SetUp!$B$56)),0)</f>
        <v>0</v>
      </c>
      <c r="AK342" s="61">
        <v>311</v>
      </c>
      <c r="AL342" s="62">
        <f t="shared" si="107"/>
        <v>0</v>
      </c>
      <c r="AM342" s="62">
        <f t="shared" si="108"/>
        <v>0</v>
      </c>
      <c r="AN342" s="63" t="str">
        <f t="shared" si="109"/>
        <v/>
      </c>
      <c r="AP342" s="60">
        <v>31476</v>
      </c>
      <c r="AQ342" s="51">
        <v>3</v>
      </c>
      <c r="AR342" s="51">
        <v>65</v>
      </c>
      <c r="AS342" s="62">
        <f t="shared" si="117"/>
        <v>0</v>
      </c>
      <c r="AT342" s="62">
        <f t="shared" si="118"/>
        <v>4.106631024476064</v>
      </c>
      <c r="AU342" s="51" t="str">
        <f>IF(OR($AP342&lt;SetUp!$B$97,$AP342&gt;SetUp!$B$98),"Não","Sim")</f>
        <v>Sim</v>
      </c>
      <c r="AV342" s="64">
        <f t="shared" si="119"/>
        <v>0</v>
      </c>
      <c r="AW342" s="64">
        <f t="shared" si="120"/>
        <v>2.0264824263921124</v>
      </c>
      <c r="AX342" s="64">
        <f t="shared" si="121"/>
        <v>0</v>
      </c>
      <c r="AY342" s="64">
        <f t="shared" si="122"/>
        <v>0.61348568380504087</v>
      </c>
      <c r="AZ342" s="64">
        <f t="shared" si="123"/>
        <v>4.106631024476064</v>
      </c>
      <c r="BA342" s="64">
        <f t="shared" si="124"/>
        <v>2.0264824263921124</v>
      </c>
      <c r="BB342" s="64">
        <f t="shared" si="125"/>
        <v>0.61348568380504087</v>
      </c>
    </row>
    <row r="343" spans="1:54" x14ac:dyDescent="0.3">
      <c r="A343" s="60">
        <v>31388</v>
      </c>
      <c r="B343" s="53">
        <v>5.718</v>
      </c>
      <c r="C343" s="53">
        <v>0</v>
      </c>
      <c r="D343" s="53">
        <v>5.2050000000000001</v>
      </c>
      <c r="E343" s="53">
        <f t="shared" si="110"/>
        <v>5.2050000000000001</v>
      </c>
      <c r="F343" s="53">
        <f t="shared" si="111"/>
        <v>0</v>
      </c>
      <c r="G343" s="53">
        <f t="shared" si="112"/>
        <v>5.5312345213354153E-4</v>
      </c>
      <c r="H343" s="53">
        <f>IF(Q342&gt;SetUp!$B$56,SetUp!$B$56,Q342)</f>
        <v>5.5538857125516143</v>
      </c>
      <c r="I343" s="53">
        <f t="shared" si="126"/>
        <v>0.33543395376899682</v>
      </c>
      <c r="J343" s="53">
        <f>MIN(F343,H343,(1-EXP(-SetUp!$B$52*H343/SetUp!$B$56))*F343)</f>
        <v>0</v>
      </c>
      <c r="K343" s="53">
        <f t="shared" si="113"/>
        <v>5.5538857125516143</v>
      </c>
      <c r="L343" s="53">
        <f>IF(I343&lt;=0,0,MIN(SetUp!$B$50*I343^SetUp!$B$55,I343))</f>
        <v>3.4831312234910659E-3</v>
      </c>
      <c r="M343" s="53">
        <f t="shared" si="114"/>
        <v>0.33195082254550573</v>
      </c>
      <c r="N343" s="53">
        <f>IF(SetUp!$B$62=0,X343,(B343-E343)*(1-(H343/SetUp!$B$66/SetUp!$B$56)))</f>
        <v>0.51244687654786636</v>
      </c>
      <c r="O343" s="53">
        <f>K343*SetUp!$B$65</f>
        <v>5.1262370576873821E-2</v>
      </c>
      <c r="P343" s="53">
        <f>MIN(SetUp!$B$54*L343^SetUp!$B$51,L343)</f>
        <v>2.2697397480215455E-3</v>
      </c>
      <c r="Q343" s="53">
        <f t="shared" si="115"/>
        <v>6.0150702185226068</v>
      </c>
      <c r="R343" s="53">
        <f>IF((H343+N343-O343)&gt;SetUp!$B$56,T342+H343+N343-O343-SetUp!$B$56,T342)</f>
        <v>0</v>
      </c>
      <c r="S343" s="53">
        <f>R343*SetUp!$B$65</f>
        <v>0</v>
      </c>
      <c r="T343" s="53">
        <f>IF((R343-S343)&lt;SetUp!$B$53,R343-S343,SetUp!$B$53)</f>
        <v>0</v>
      </c>
      <c r="U343" s="53">
        <f t="shared" si="116"/>
        <v>0.33195082254550573</v>
      </c>
      <c r="V343" s="53">
        <f>(L343-P343)/1000*SetUp!$B$13*1000000/SetUp!$B$48</f>
        <v>4.9379331595663219E-2</v>
      </c>
      <c r="W343" s="53">
        <f t="shared" si="127"/>
        <v>-6.8738417735580981E-16</v>
      </c>
      <c r="X343" s="53">
        <f>MAX((SetUp!$B$56*(1-($H343/SetUp!$B$56)^2)*TANH(($B343-$D343)/SetUp!$B$56))/(1+$H343/SetUp!$B$56*TANH(($B343-$D343)/SetUp!$B$56)),0)</f>
        <v>0.51244687654786636</v>
      </c>
      <c r="AK343" s="61">
        <v>312</v>
      </c>
      <c r="AL343" s="62">
        <f t="shared" si="107"/>
        <v>0</v>
      </c>
      <c r="AM343" s="62">
        <f t="shared" si="108"/>
        <v>0</v>
      </c>
      <c r="AN343" s="63" t="str">
        <f t="shared" si="109"/>
        <v/>
      </c>
      <c r="AP343" s="60">
        <v>31477</v>
      </c>
      <c r="AQ343" s="51">
        <v>3</v>
      </c>
      <c r="AR343" s="51">
        <v>66</v>
      </c>
      <c r="AS343" s="62">
        <f t="shared" si="117"/>
        <v>0</v>
      </c>
      <c r="AT343" s="62">
        <f t="shared" si="118"/>
        <v>4.7119286018286939</v>
      </c>
      <c r="AU343" s="51" t="str">
        <f>IF(OR($AP343&lt;SetUp!$B$97,$AP343&gt;SetUp!$B$98),"Não","Sim")</f>
        <v>Sim</v>
      </c>
      <c r="AV343" s="64">
        <f t="shared" si="119"/>
        <v>0</v>
      </c>
      <c r="AW343" s="64">
        <f t="shared" si="120"/>
        <v>2.1706977223530441</v>
      </c>
      <c r="AX343" s="64">
        <f t="shared" si="121"/>
        <v>0</v>
      </c>
      <c r="AY343" s="64">
        <f t="shared" si="122"/>
        <v>0.67319870111972002</v>
      </c>
      <c r="AZ343" s="64">
        <f t="shared" si="123"/>
        <v>4.7119286018286939</v>
      </c>
      <c r="BA343" s="64">
        <f t="shared" si="124"/>
        <v>2.1706977223530441</v>
      </c>
      <c r="BB343" s="64">
        <f t="shared" si="125"/>
        <v>0.67319870111972002</v>
      </c>
    </row>
    <row r="344" spans="1:54" x14ac:dyDescent="0.3">
      <c r="A344" s="60">
        <v>31389</v>
      </c>
      <c r="B344" s="53">
        <v>4.6929999999999996</v>
      </c>
      <c r="C344" s="53">
        <v>0</v>
      </c>
      <c r="D344" s="53">
        <v>5.2050000000000001</v>
      </c>
      <c r="E344" s="53">
        <f t="shared" si="110"/>
        <v>4.6929999999999996</v>
      </c>
      <c r="F344" s="53">
        <f t="shared" si="111"/>
        <v>0.51200000000000045</v>
      </c>
      <c r="G344" s="53">
        <f t="shared" si="112"/>
        <v>0</v>
      </c>
      <c r="H344" s="53">
        <f>IF(Q343&gt;SetUp!$B$56,SetUp!$B$56,Q343)</f>
        <v>6.0150702185226068</v>
      </c>
      <c r="I344" s="53">
        <f t="shared" si="126"/>
        <v>0.38610837895389594</v>
      </c>
      <c r="J344" s="53">
        <f>MIN(F344,H344,(1-EXP(-SetUp!$B$52*H344/SetUp!$B$56))*F344)</f>
        <v>0.14751326829914838</v>
      </c>
      <c r="K344" s="53">
        <f t="shared" si="113"/>
        <v>5.8675569502234586</v>
      </c>
      <c r="L344" s="53">
        <f>IF(I344&lt;=0,0,MIN(SetUp!$B$50*I344^SetUp!$B$55,I344))</f>
        <v>4.4035896761532188E-3</v>
      </c>
      <c r="M344" s="53">
        <f t="shared" si="114"/>
        <v>0.38170478927774271</v>
      </c>
      <c r="N344" s="53">
        <f>IF(SetUp!$B$62=0,X344,(B344-E344)*(1-(H344/SetUp!$B$66/SetUp!$B$56)))</f>
        <v>0</v>
      </c>
      <c r="O344" s="53">
        <f>K344*SetUp!$B$65</f>
        <v>5.4157556408390213E-2</v>
      </c>
      <c r="P344" s="53">
        <f>MIN(SetUp!$B$54*L344^SetUp!$B$51,L344)</f>
        <v>2.8760916191052019E-3</v>
      </c>
      <c r="Q344" s="53">
        <f t="shared" si="115"/>
        <v>5.8133993938150681</v>
      </c>
      <c r="R344" s="53">
        <f>IF((H344+N344-O344)&gt;SetUp!$B$56,T343+H344+N344-O344-SetUp!$B$56,T343)</f>
        <v>0</v>
      </c>
      <c r="S344" s="53">
        <f>R344*SetUp!$B$65</f>
        <v>0</v>
      </c>
      <c r="T344" s="53">
        <f>IF((R344-S344)&lt;SetUp!$B$53,R344-S344,SetUp!$B$53)</f>
        <v>0</v>
      </c>
      <c r="U344" s="53">
        <f t="shared" si="116"/>
        <v>0.38170478927774271</v>
      </c>
      <c r="V344" s="53">
        <f>(L344-P344)/1000*SetUp!$B$13*1000000/SetUp!$B$48</f>
        <v>6.216199354912972E-2</v>
      </c>
      <c r="W344" s="53">
        <f t="shared" si="127"/>
        <v>1.8301332671555315E-16</v>
      </c>
      <c r="X344" s="53">
        <f>MAX((SetUp!$B$56*(1-($H344/SetUp!$B$56)^2)*TANH(($B344-$D344)/SetUp!$B$56))/(1+$H344/SetUp!$B$56*TANH(($B344-$D344)/SetUp!$B$56)),0)</f>
        <v>0</v>
      </c>
      <c r="AK344" s="61">
        <v>313</v>
      </c>
      <c r="AL344" s="62">
        <f t="shared" si="107"/>
        <v>0</v>
      </c>
      <c r="AM344" s="62">
        <f t="shared" si="108"/>
        <v>0</v>
      </c>
      <c r="AN344" s="63" t="str">
        <f t="shared" si="109"/>
        <v/>
      </c>
      <c r="AP344" s="60">
        <v>31478</v>
      </c>
      <c r="AQ344" s="51">
        <v>3</v>
      </c>
      <c r="AR344" s="51">
        <v>67</v>
      </c>
      <c r="AS344" s="62">
        <f t="shared" si="117"/>
        <v>0</v>
      </c>
      <c r="AT344" s="62">
        <f t="shared" si="118"/>
        <v>4.9371177717174337</v>
      </c>
      <c r="AU344" s="51" t="str">
        <f>IF(OR($AP344&lt;SetUp!$B$97,$AP344&gt;SetUp!$B$98),"Não","Sim")</f>
        <v>Sim</v>
      </c>
      <c r="AV344" s="64">
        <f t="shared" si="119"/>
        <v>0</v>
      </c>
      <c r="AW344" s="64">
        <f t="shared" si="120"/>
        <v>2.2219625945810684</v>
      </c>
      <c r="AX344" s="64">
        <f t="shared" si="121"/>
        <v>0</v>
      </c>
      <c r="AY344" s="64">
        <f t="shared" si="122"/>
        <v>0.69347348715409762</v>
      </c>
      <c r="AZ344" s="64">
        <f t="shared" si="123"/>
        <v>4.9371177717174337</v>
      </c>
      <c r="BA344" s="64">
        <f t="shared" si="124"/>
        <v>2.2219625945810684</v>
      </c>
      <c r="BB344" s="64">
        <f t="shared" si="125"/>
        <v>0.69347348715409762</v>
      </c>
    </row>
    <row r="345" spans="1:54" x14ac:dyDescent="0.3">
      <c r="A345" s="60">
        <v>31390</v>
      </c>
      <c r="B345" s="53">
        <v>5.782</v>
      </c>
      <c r="C345" s="53">
        <v>0</v>
      </c>
      <c r="D345" s="53">
        <v>5.2050000000000001</v>
      </c>
      <c r="E345" s="53">
        <f t="shared" si="110"/>
        <v>5.2050000000000001</v>
      </c>
      <c r="F345" s="53">
        <f t="shared" si="111"/>
        <v>0</v>
      </c>
      <c r="G345" s="53">
        <f t="shared" si="112"/>
        <v>6.8617489093314443E-4</v>
      </c>
      <c r="H345" s="53">
        <f>IF(Q344&gt;SetUp!$B$56,SetUp!$B$56,Q344)</f>
        <v>5.8133993938150681</v>
      </c>
      <c r="I345" s="53">
        <f t="shared" si="126"/>
        <v>0.43604864627827189</v>
      </c>
      <c r="J345" s="53">
        <f>MIN(F345,H345,(1-EXP(-SetUp!$B$52*H345/SetUp!$B$56))*F345)</f>
        <v>0</v>
      </c>
      <c r="K345" s="53">
        <f t="shared" si="113"/>
        <v>5.8133993938150681</v>
      </c>
      <c r="L345" s="53">
        <f>IF(I345&lt;=0,0,MIN(SetUp!$B$50*I345^SetUp!$B$55,I345))</f>
        <v>5.3932394821850421E-3</v>
      </c>
      <c r="M345" s="53">
        <f t="shared" si="114"/>
        <v>0.43065540679608683</v>
      </c>
      <c r="N345" s="53">
        <f>IF(SetUp!$B$62=0,X345,(B345-E345)*(1-(H345/SetUp!$B$66/SetUp!$B$56)))</f>
        <v>0.57631382510906681</v>
      </c>
      <c r="O345" s="53">
        <f>K345*SetUp!$B$65</f>
        <v>5.3657682109596011E-2</v>
      </c>
      <c r="P345" s="53">
        <f>MIN(SetUp!$B$54*L345^SetUp!$B$51,L345)</f>
        <v>3.5294023555912297E-3</v>
      </c>
      <c r="Q345" s="53">
        <f t="shared" si="115"/>
        <v>6.3360555368145395</v>
      </c>
      <c r="R345" s="53">
        <f>IF((H345+N345-O345)&gt;SetUp!$B$56,T344+H345+N345-O345-SetUp!$B$56,T344)</f>
        <v>0</v>
      </c>
      <c r="S345" s="53">
        <f>R345*SetUp!$B$65</f>
        <v>0</v>
      </c>
      <c r="T345" s="53">
        <f>IF((R345-S345)&lt;SetUp!$B$53,R345-S345,SetUp!$B$53)</f>
        <v>0</v>
      </c>
      <c r="U345" s="53">
        <f t="shared" si="116"/>
        <v>0.43065540679608683</v>
      </c>
      <c r="V345" s="53">
        <f>(L345-P345)/1000*SetUp!$B$13*1000000/SetUp!$B$48</f>
        <v>7.5849413297362361E-2</v>
      </c>
      <c r="W345" s="53">
        <f t="shared" si="127"/>
        <v>8.9338259012805565E-17</v>
      </c>
      <c r="X345" s="53">
        <f>MAX((SetUp!$B$56*(1-($H345/SetUp!$B$56)^2)*TANH(($B345-$D345)/SetUp!$B$56))/(1+$H345/SetUp!$B$56*TANH(($B345-$D345)/SetUp!$B$56)),0)</f>
        <v>0.57631382510906681</v>
      </c>
      <c r="AK345" s="61">
        <v>314</v>
      </c>
      <c r="AL345" s="62">
        <f t="shared" si="107"/>
        <v>0</v>
      </c>
      <c r="AM345" s="62">
        <f t="shared" si="108"/>
        <v>0</v>
      </c>
      <c r="AN345" s="63" t="str">
        <f t="shared" si="109"/>
        <v/>
      </c>
      <c r="AP345" s="60">
        <v>31479</v>
      </c>
      <c r="AQ345" s="51">
        <v>3</v>
      </c>
      <c r="AR345" s="51">
        <v>68</v>
      </c>
      <c r="AS345" s="62">
        <f t="shared" si="117"/>
        <v>0</v>
      </c>
      <c r="AT345" s="62">
        <f t="shared" si="118"/>
        <v>6.990697473378308</v>
      </c>
      <c r="AU345" s="51" t="str">
        <f>IF(OR($AP345&lt;SetUp!$B$97,$AP345&gt;SetUp!$B$98),"Não","Sim")</f>
        <v>Sim</v>
      </c>
      <c r="AV345" s="64">
        <f t="shared" si="119"/>
        <v>0</v>
      </c>
      <c r="AW345" s="64">
        <f t="shared" si="120"/>
        <v>2.6439927143202016</v>
      </c>
      <c r="AX345" s="64">
        <f t="shared" si="121"/>
        <v>0</v>
      </c>
      <c r="AY345" s="64">
        <f t="shared" si="122"/>
        <v>0.84452050818174929</v>
      </c>
      <c r="AZ345" s="64">
        <f t="shared" si="123"/>
        <v>6.990697473378308</v>
      </c>
      <c r="BA345" s="64">
        <f t="shared" si="124"/>
        <v>2.6439927143202016</v>
      </c>
      <c r="BB345" s="64">
        <f t="shared" si="125"/>
        <v>0.84452050818174929</v>
      </c>
    </row>
    <row r="346" spans="1:54" x14ac:dyDescent="0.3">
      <c r="A346" s="60">
        <v>31391</v>
      </c>
      <c r="B346" s="53">
        <v>6.6139999999999999</v>
      </c>
      <c r="C346" s="53">
        <v>0</v>
      </c>
      <c r="D346" s="53">
        <v>5.2050000000000001</v>
      </c>
      <c r="E346" s="53">
        <f t="shared" si="110"/>
        <v>5.2050000000000001</v>
      </c>
      <c r="F346" s="53">
        <f t="shared" si="111"/>
        <v>0</v>
      </c>
      <c r="G346" s="53">
        <f t="shared" si="112"/>
        <v>2.2361063075175824E-3</v>
      </c>
      <c r="H346" s="53">
        <f>IF(Q345&gt;SetUp!$B$56,SetUp!$B$56,Q345)</f>
        <v>6.3360555368145395</v>
      </c>
      <c r="I346" s="53">
        <f t="shared" si="126"/>
        <v>0.4913733119259675</v>
      </c>
      <c r="J346" s="53">
        <f>MIN(F346,H346,(1-EXP(-SetUp!$B$52*H346/SetUp!$B$56))*F346)</f>
        <v>0</v>
      </c>
      <c r="K346" s="53">
        <f t="shared" si="113"/>
        <v>6.3360555368145395</v>
      </c>
      <c r="L346" s="53">
        <f>IF(I346&lt;=0,0,MIN(SetUp!$B$50*I346^SetUp!$B$55,I346))</f>
        <v>6.5812856696005253E-3</v>
      </c>
      <c r="M346" s="53">
        <f t="shared" si="114"/>
        <v>0.48479202625636697</v>
      </c>
      <c r="N346" s="53">
        <f>IF(SetUp!$B$62=0,X346,(B346-E346)*(1-(H346/SetUp!$B$66/SetUp!$B$56)))</f>
        <v>1.4067638936924822</v>
      </c>
      <c r="O346" s="53">
        <f>K346*SetUp!$B$65</f>
        <v>5.8481798822363075E-2</v>
      </c>
      <c r="P346" s="53">
        <f>MIN(SetUp!$B$54*L346^SetUp!$B$51,L346)</f>
        <v>4.3152149196426601E-3</v>
      </c>
      <c r="Q346" s="53">
        <f t="shared" si="115"/>
        <v>7.6843376316846586</v>
      </c>
      <c r="R346" s="53">
        <f>IF((H346+N346-O346)&gt;SetUp!$B$56,T345+H346+N346-O346-SetUp!$B$56,T345)</f>
        <v>0</v>
      </c>
      <c r="S346" s="53">
        <f>R346*SetUp!$B$65</f>
        <v>0</v>
      </c>
      <c r="T346" s="53">
        <f>IF((R346-S346)&lt;SetUp!$B$53,R346-S346,SetUp!$B$53)</f>
        <v>0</v>
      </c>
      <c r="U346" s="53">
        <f t="shared" si="116"/>
        <v>0.48479202625636697</v>
      </c>
      <c r="V346" s="53">
        <f>(L346-P346)/1000*SetUp!$B$13*1000000/SetUp!$B$48</f>
        <v>9.2218431762184763E-2</v>
      </c>
      <c r="W346" s="53">
        <f t="shared" si="127"/>
        <v>-6.4184768611141862E-17</v>
      </c>
      <c r="X346" s="53">
        <f>MAX((SetUp!$B$56*(1-($H346/SetUp!$B$56)^2)*TANH(($B346-$D346)/SetUp!$B$56))/(1+$H346/SetUp!$B$56*TANH(($B346-$D346)/SetUp!$B$56)),0)</f>
        <v>1.4067638936924822</v>
      </c>
      <c r="AK346" s="61">
        <v>315</v>
      </c>
      <c r="AL346" s="62">
        <f t="shared" si="107"/>
        <v>0</v>
      </c>
      <c r="AM346" s="62">
        <f t="shared" si="108"/>
        <v>0</v>
      </c>
      <c r="AN346" s="63" t="str">
        <f t="shared" si="109"/>
        <v/>
      </c>
      <c r="AP346" s="60">
        <v>31480</v>
      </c>
      <c r="AQ346" s="51">
        <v>3</v>
      </c>
      <c r="AR346" s="51">
        <v>69</v>
      </c>
      <c r="AS346" s="62">
        <f t="shared" si="117"/>
        <v>0</v>
      </c>
      <c r="AT346" s="62">
        <f t="shared" si="118"/>
        <v>7.8856110821690191</v>
      </c>
      <c r="AU346" s="51" t="str">
        <f>IF(OR($AP346&lt;SetUp!$B$97,$AP346&gt;SetUp!$B$98),"Não","Sim")</f>
        <v>Sim</v>
      </c>
      <c r="AV346" s="64">
        <f t="shared" si="119"/>
        <v>0</v>
      </c>
      <c r="AW346" s="64">
        <f t="shared" si="120"/>
        <v>2.8081330243008464</v>
      </c>
      <c r="AX346" s="64">
        <f t="shared" si="121"/>
        <v>0</v>
      </c>
      <c r="AY346" s="64">
        <f t="shared" si="122"/>
        <v>0.89683535388949587</v>
      </c>
      <c r="AZ346" s="64">
        <f t="shared" si="123"/>
        <v>7.8856110821690191</v>
      </c>
      <c r="BA346" s="64">
        <f t="shared" si="124"/>
        <v>2.8081330243008464</v>
      </c>
      <c r="BB346" s="64">
        <f t="shared" si="125"/>
        <v>0.89683535388949587</v>
      </c>
    </row>
    <row r="347" spans="1:54" x14ac:dyDescent="0.3">
      <c r="A347" s="60">
        <v>31392</v>
      </c>
      <c r="B347" s="53">
        <v>4.13</v>
      </c>
      <c r="C347" s="53">
        <v>0</v>
      </c>
      <c r="D347" s="53">
        <v>5.2050000000000001</v>
      </c>
      <c r="E347" s="53">
        <f t="shared" si="110"/>
        <v>4.13</v>
      </c>
      <c r="F347" s="53">
        <f t="shared" si="111"/>
        <v>1.0750000000000002</v>
      </c>
      <c r="G347" s="53">
        <f t="shared" si="112"/>
        <v>0</v>
      </c>
      <c r="H347" s="53">
        <f>IF(Q346&gt;SetUp!$B$56,SetUp!$B$56,Q346)</f>
        <v>7.6843376316846586</v>
      </c>
      <c r="I347" s="53">
        <f t="shared" si="126"/>
        <v>0.55222404552576942</v>
      </c>
      <c r="J347" s="53">
        <f>MIN(F347,H347,(1-EXP(-SetUp!$B$52*H347/SetUp!$B$56))*F347)</f>
        <v>0.3785941755325708</v>
      </c>
      <c r="K347" s="53">
        <f t="shared" si="113"/>
        <v>7.3057434561520882</v>
      </c>
      <c r="L347" s="53">
        <f>IF(I347&lt;=0,0,MIN(SetUp!$B$50*I347^SetUp!$B$55,I347))</f>
        <v>7.9949727833046793E-3</v>
      </c>
      <c r="M347" s="53">
        <f t="shared" si="114"/>
        <v>0.54422907274246479</v>
      </c>
      <c r="N347" s="53">
        <f>IF(SetUp!$B$62=0,X347,(B347-E347)*(1-(H347/SetUp!$B$66/SetUp!$B$56)))</f>
        <v>0</v>
      </c>
      <c r="O347" s="53">
        <f>K347*SetUp!$B$65</f>
        <v>6.7432019269402427E-2</v>
      </c>
      <c r="P347" s="53">
        <f>MIN(SetUp!$B$54*L347^SetUp!$B$51,L347)</f>
        <v>5.252062719579371E-3</v>
      </c>
      <c r="Q347" s="53">
        <f t="shared" si="115"/>
        <v>7.238311436882686</v>
      </c>
      <c r="R347" s="53">
        <f>IF((H347+N347-O347)&gt;SetUp!$B$56,T346+H347+N347-O347-SetUp!$B$56,T346)</f>
        <v>0</v>
      </c>
      <c r="S347" s="53">
        <f>R347*SetUp!$B$65</f>
        <v>0</v>
      </c>
      <c r="T347" s="53">
        <f>IF((R347-S347)&lt;SetUp!$B$53,R347-S347,SetUp!$B$53)</f>
        <v>0</v>
      </c>
      <c r="U347" s="53">
        <f t="shared" si="116"/>
        <v>0.54422907274246479</v>
      </c>
      <c r="V347" s="53">
        <f>(L347-P347)/1000*SetUp!$B$13*1000000/SetUp!$B$48</f>
        <v>0.11162355127092367</v>
      </c>
      <c r="W347" s="53">
        <f t="shared" si="127"/>
        <v>4.9092674370143641E-16</v>
      </c>
      <c r="X347" s="53">
        <f>MAX((SetUp!$B$56*(1-($H347/SetUp!$B$56)^2)*TANH(($B347-$D347)/SetUp!$B$56))/(1+$H347/SetUp!$B$56*TANH(($B347-$D347)/SetUp!$B$56)),0)</f>
        <v>0</v>
      </c>
      <c r="AK347" s="61">
        <v>316</v>
      </c>
      <c r="AL347" s="62">
        <f t="shared" si="107"/>
        <v>0</v>
      </c>
      <c r="AM347" s="62">
        <f t="shared" si="108"/>
        <v>0</v>
      </c>
      <c r="AN347" s="63" t="str">
        <f t="shared" si="109"/>
        <v/>
      </c>
      <c r="AP347" s="60">
        <v>31481</v>
      </c>
      <c r="AQ347" s="51">
        <v>3</v>
      </c>
      <c r="AR347" s="51">
        <v>70</v>
      </c>
      <c r="AS347" s="62">
        <f t="shared" si="117"/>
        <v>0</v>
      </c>
      <c r="AT347" s="62">
        <f t="shared" si="118"/>
        <v>8.1251765263574303</v>
      </c>
      <c r="AU347" s="51" t="str">
        <f>IF(OR($AP347&lt;SetUp!$B$97,$AP347&gt;SetUp!$B$98),"Não","Sim")</f>
        <v>Sim</v>
      </c>
      <c r="AV347" s="64">
        <f t="shared" si="119"/>
        <v>0</v>
      </c>
      <c r="AW347" s="64">
        <f t="shared" si="120"/>
        <v>2.85046952735114</v>
      </c>
      <c r="AX347" s="64">
        <f t="shared" si="121"/>
        <v>0</v>
      </c>
      <c r="AY347" s="64">
        <f t="shared" si="122"/>
        <v>0.909832805169698</v>
      </c>
      <c r="AZ347" s="64">
        <f t="shared" si="123"/>
        <v>8.1251765263574303</v>
      </c>
      <c r="BA347" s="64">
        <f t="shared" si="124"/>
        <v>2.85046952735114</v>
      </c>
      <c r="BB347" s="64">
        <f t="shared" si="125"/>
        <v>0.909832805169698</v>
      </c>
    </row>
    <row r="348" spans="1:54" x14ac:dyDescent="0.3">
      <c r="A348" s="60">
        <v>31393</v>
      </c>
      <c r="B348" s="53">
        <v>2.3980000000000001</v>
      </c>
      <c r="C348" s="53">
        <v>0</v>
      </c>
      <c r="D348" s="53">
        <v>5.2050000000000001</v>
      </c>
      <c r="E348" s="53">
        <f t="shared" si="110"/>
        <v>2.3980000000000001</v>
      </c>
      <c r="F348" s="53">
        <f t="shared" si="111"/>
        <v>2.8069999999999999</v>
      </c>
      <c r="G348" s="53">
        <f t="shared" si="112"/>
        <v>0</v>
      </c>
      <c r="H348" s="53">
        <f>IF(Q347&gt;SetUp!$B$56,SetUp!$B$56,Q347)</f>
        <v>7.238311436882686</v>
      </c>
      <c r="I348" s="53">
        <f t="shared" si="126"/>
        <v>0.60234250315039051</v>
      </c>
      <c r="J348" s="53">
        <f>MIN(F348,H348,(1-EXP(-SetUp!$B$52*H348/SetUp!$B$56))*F348)</f>
        <v>0.94216579988112803</v>
      </c>
      <c r="K348" s="53">
        <f t="shared" si="113"/>
        <v>6.2961456370015583</v>
      </c>
      <c r="L348" s="53">
        <f>IF(I348&lt;=0,0,MIN(SetUp!$B$50*I348^SetUp!$B$55,I348))</f>
        <v>9.240539261737582E-3</v>
      </c>
      <c r="M348" s="53">
        <f t="shared" si="114"/>
        <v>0.59310196388865288</v>
      </c>
      <c r="N348" s="53">
        <f>IF(SetUp!$B$62=0,X348,(B348-E348)*(1-(H348/SetUp!$B$66/SetUp!$B$56)))</f>
        <v>0</v>
      </c>
      <c r="O348" s="53">
        <f>K348*SetUp!$B$65</f>
        <v>5.8113430407925715E-2</v>
      </c>
      <c r="P348" s="53">
        <f>MIN(SetUp!$B$54*L348^SetUp!$B$51,L348)</f>
        <v>6.0788481852271708E-3</v>
      </c>
      <c r="Q348" s="53">
        <f t="shared" si="115"/>
        <v>6.2380322065936324</v>
      </c>
      <c r="R348" s="53">
        <f>IF((H348+N348-O348)&gt;SetUp!$B$56,T347+H348+N348-O348-SetUp!$B$56,T347)</f>
        <v>0</v>
      </c>
      <c r="S348" s="53">
        <f>R348*SetUp!$B$65</f>
        <v>0</v>
      </c>
      <c r="T348" s="53">
        <f>IF((R348-S348)&lt;SetUp!$B$53,R348-S348,SetUp!$B$53)</f>
        <v>0</v>
      </c>
      <c r="U348" s="53">
        <f t="shared" si="116"/>
        <v>0.59310196388865288</v>
      </c>
      <c r="V348" s="53">
        <f>(L348-P348)/1000*SetUp!$B$13*1000000/SetUp!$B$48</f>
        <v>0.12866597073269012</v>
      </c>
      <c r="W348" s="53">
        <f t="shared" si="127"/>
        <v>7.3552275381416621E-16</v>
      </c>
      <c r="X348" s="53">
        <f>MAX((SetUp!$B$56*(1-($H348/SetUp!$B$56)^2)*TANH(($B348-$D348)/SetUp!$B$56))/(1+$H348/SetUp!$B$56*TANH(($B348-$D348)/SetUp!$B$56)),0)</f>
        <v>0</v>
      </c>
      <c r="AK348" s="61">
        <v>317</v>
      </c>
      <c r="AL348" s="62">
        <f t="shared" si="107"/>
        <v>0</v>
      </c>
      <c r="AM348" s="62">
        <f t="shared" si="108"/>
        <v>0</v>
      </c>
      <c r="AN348" s="63" t="str">
        <f t="shared" si="109"/>
        <v/>
      </c>
      <c r="AP348" s="60">
        <v>31482</v>
      </c>
      <c r="AQ348" s="51">
        <v>3</v>
      </c>
      <c r="AR348" s="51">
        <v>71</v>
      </c>
      <c r="AS348" s="62">
        <f t="shared" si="117"/>
        <v>0</v>
      </c>
      <c r="AT348" s="62">
        <f t="shared" si="118"/>
        <v>8.069417668855758</v>
      </c>
      <c r="AU348" s="51" t="str">
        <f>IF(OR($AP348&lt;SetUp!$B$97,$AP348&gt;SetUp!$B$98),"Não","Sim")</f>
        <v>Sim</v>
      </c>
      <c r="AV348" s="64">
        <f t="shared" si="119"/>
        <v>0</v>
      </c>
      <c r="AW348" s="64">
        <f t="shared" si="120"/>
        <v>2.8406720452836081</v>
      </c>
      <c r="AX348" s="64">
        <f t="shared" si="121"/>
        <v>0</v>
      </c>
      <c r="AY348" s="64">
        <f t="shared" si="122"/>
        <v>0.9068421949045028</v>
      </c>
      <c r="AZ348" s="64">
        <f t="shared" si="123"/>
        <v>8.069417668855758</v>
      </c>
      <c r="BA348" s="64">
        <f t="shared" si="124"/>
        <v>2.8406720452836081</v>
      </c>
      <c r="BB348" s="64">
        <f t="shared" si="125"/>
        <v>0.9068421949045028</v>
      </c>
    </row>
    <row r="349" spans="1:54" x14ac:dyDescent="0.3">
      <c r="A349" s="60">
        <v>31394</v>
      </c>
      <c r="B349" s="53">
        <v>5.5030000000000001</v>
      </c>
      <c r="C349" s="53">
        <v>0</v>
      </c>
      <c r="D349" s="53">
        <v>5.2050000000000001</v>
      </c>
      <c r="E349" s="53">
        <f t="shared" si="110"/>
        <v>5.2050000000000001</v>
      </c>
      <c r="F349" s="53">
        <f t="shared" si="111"/>
        <v>0</v>
      </c>
      <c r="G349" s="53">
        <f t="shared" si="112"/>
        <v>3.8807935643808689E-4</v>
      </c>
      <c r="H349" s="53">
        <f>IF(Q348&gt;SetUp!$B$56,SetUp!$B$56,Q348)</f>
        <v>6.2380322065936324</v>
      </c>
      <c r="I349" s="53">
        <f t="shared" si="126"/>
        <v>0.6510670866333248</v>
      </c>
      <c r="J349" s="53">
        <f>MIN(F349,H349,(1-EXP(-SetUp!$B$52*H349/SetUp!$B$56))*F349)</f>
        <v>0</v>
      </c>
      <c r="K349" s="53">
        <f t="shared" si="113"/>
        <v>6.2380322065936324</v>
      </c>
      <c r="L349" s="53">
        <f>IF(I349&lt;=0,0,MIN(SetUp!$B$50*I349^SetUp!$B$55,I349))</f>
        <v>1.0519643832333484E-2</v>
      </c>
      <c r="M349" s="53">
        <f t="shared" si="114"/>
        <v>0.6405474428009913</v>
      </c>
      <c r="N349" s="53">
        <f>IF(SetUp!$B$62=0,X349,(B349-E349)*(1-(H349/SetUp!$B$66/SetUp!$B$56)))</f>
        <v>0.29761192064356196</v>
      </c>
      <c r="O349" s="53">
        <f>K349*SetUp!$B$65</f>
        <v>5.7577043388233912E-2</v>
      </c>
      <c r="P349" s="53">
        <f>MIN(SetUp!$B$54*L349^SetUp!$B$51,L349)</f>
        <v>6.9290257022666026E-3</v>
      </c>
      <c r="Q349" s="53">
        <f t="shared" si="115"/>
        <v>6.4780670838489609</v>
      </c>
      <c r="R349" s="53">
        <f>IF((H349+N349-O349)&gt;SetUp!$B$56,T348+H349+N349-O349-SetUp!$B$56,T348)</f>
        <v>0</v>
      </c>
      <c r="S349" s="53">
        <f>R349*SetUp!$B$65</f>
        <v>0</v>
      </c>
      <c r="T349" s="53">
        <f>IF((R349-S349)&lt;SetUp!$B$53,R349-S349,SetUp!$B$53)</f>
        <v>0</v>
      </c>
      <c r="U349" s="53">
        <f t="shared" si="116"/>
        <v>0.6405474428009913</v>
      </c>
      <c r="V349" s="53">
        <f>(L349-P349)/1000*SetUp!$B$13*1000000/SetUp!$B$48</f>
        <v>0.14612128637986832</v>
      </c>
      <c r="W349" s="53">
        <f t="shared" si="127"/>
        <v>-1.3010426069826053E-16</v>
      </c>
      <c r="X349" s="53">
        <f>MAX((SetUp!$B$56*(1-($H349/SetUp!$B$56)^2)*TANH(($B349-$D349)/SetUp!$B$56))/(1+$H349/SetUp!$B$56*TANH(($B349-$D349)/SetUp!$B$56)),0)</f>
        <v>0.29761192064356196</v>
      </c>
      <c r="AK349" s="61">
        <v>318</v>
      </c>
      <c r="AL349" s="62">
        <f t="shared" si="107"/>
        <v>0</v>
      </c>
      <c r="AM349" s="62">
        <f t="shared" si="108"/>
        <v>0</v>
      </c>
      <c r="AN349" s="63" t="str">
        <f t="shared" si="109"/>
        <v/>
      </c>
      <c r="AP349" s="60">
        <v>31483</v>
      </c>
      <c r="AQ349" s="51">
        <v>3</v>
      </c>
      <c r="AR349" s="51">
        <v>72</v>
      </c>
      <c r="AS349" s="62">
        <f t="shared" si="117"/>
        <v>0</v>
      </c>
      <c r="AT349" s="62">
        <f t="shared" si="118"/>
        <v>8.7296829727170184</v>
      </c>
      <c r="AU349" s="51" t="str">
        <f>IF(OR($AP349&lt;SetUp!$B$97,$AP349&gt;SetUp!$B$98),"Não","Sim")</f>
        <v>Sim</v>
      </c>
      <c r="AV349" s="64">
        <f t="shared" si="119"/>
        <v>0</v>
      </c>
      <c r="AW349" s="64">
        <f t="shared" si="120"/>
        <v>2.9546036913124269</v>
      </c>
      <c r="AX349" s="64">
        <f t="shared" si="121"/>
        <v>0</v>
      </c>
      <c r="AY349" s="64">
        <f t="shared" si="122"/>
        <v>0.94099847214776511</v>
      </c>
      <c r="AZ349" s="64">
        <f t="shared" si="123"/>
        <v>8.7296829727170184</v>
      </c>
      <c r="BA349" s="64">
        <f t="shared" si="124"/>
        <v>2.9546036913124269</v>
      </c>
      <c r="BB349" s="64">
        <f t="shared" si="125"/>
        <v>0.94099847214776511</v>
      </c>
    </row>
    <row r="350" spans="1:54" x14ac:dyDescent="0.3">
      <c r="A350" s="60">
        <v>31395</v>
      </c>
      <c r="B350" s="53">
        <v>8.4090000000000007</v>
      </c>
      <c r="C350" s="53">
        <v>0</v>
      </c>
      <c r="D350" s="53">
        <v>5.2050000000000001</v>
      </c>
      <c r="E350" s="53">
        <f t="shared" si="110"/>
        <v>5.2050000000000001</v>
      </c>
      <c r="F350" s="53">
        <f t="shared" si="111"/>
        <v>0</v>
      </c>
      <c r="G350" s="53">
        <f t="shared" si="112"/>
        <v>6.7591802715307736E-3</v>
      </c>
      <c r="H350" s="53">
        <f>IF(Q349&gt;SetUp!$B$56,SetUp!$B$56,Q349)</f>
        <v>6.4780670838489609</v>
      </c>
      <c r="I350" s="53">
        <f t="shared" si="126"/>
        <v>0.70709918861336862</v>
      </c>
      <c r="J350" s="53">
        <f>MIN(F350,H350,(1-EXP(-SetUp!$B$52*H350/SetUp!$B$56))*F350)</f>
        <v>0</v>
      </c>
      <c r="K350" s="53">
        <f t="shared" si="113"/>
        <v>6.4780670838489609</v>
      </c>
      <c r="L350" s="53">
        <f>IF(I350&lt;=0,0,MIN(SetUp!$B$50*I350^SetUp!$B$55,I350))</f>
        <v>1.207142940985528E-2</v>
      </c>
      <c r="M350" s="53">
        <f t="shared" si="114"/>
        <v>0.69502775920351334</v>
      </c>
      <c r="N350" s="53">
        <f>IF(SetUp!$B$62=0,X350,(B350-E350)*(1-(H350/SetUp!$B$66/SetUp!$B$56)))</f>
        <v>3.1972408197284699</v>
      </c>
      <c r="O350" s="53">
        <f>K350*SetUp!$B$65</f>
        <v>5.9792565540846575E-2</v>
      </c>
      <c r="P350" s="53">
        <f>MIN(SetUp!$B$54*L350^SetUp!$B$51,L350)</f>
        <v>7.9617870250314696E-3</v>
      </c>
      <c r="Q350" s="53">
        <f t="shared" si="115"/>
        <v>9.6155153380365839</v>
      </c>
      <c r="R350" s="53">
        <f>IF((H350+N350-O350)&gt;SetUp!$B$56,T349+H350+N350-O350-SetUp!$B$56,T349)</f>
        <v>0</v>
      </c>
      <c r="S350" s="53">
        <f>R350*SetUp!$B$65</f>
        <v>0</v>
      </c>
      <c r="T350" s="53">
        <f>IF((R350-S350)&lt;SetUp!$B$53,R350-S350,SetUp!$B$53)</f>
        <v>0</v>
      </c>
      <c r="U350" s="53">
        <f t="shared" si="116"/>
        <v>0.69502775920351334</v>
      </c>
      <c r="V350" s="53">
        <f>(L350-P350)/1000*SetUp!$B$13*1000000/SetUp!$B$48</f>
        <v>0.16724313476924918</v>
      </c>
      <c r="W350" s="53">
        <f t="shared" si="127"/>
        <v>3.2959746043559335E-16</v>
      </c>
      <c r="X350" s="53">
        <f>MAX((SetUp!$B$56*(1-($H350/SetUp!$B$56)^2)*TANH(($B350-$D350)/SetUp!$B$56))/(1+$H350/SetUp!$B$56*TANH(($B350-$D350)/SetUp!$B$56)),0)</f>
        <v>3.1972408197284699</v>
      </c>
      <c r="AK350" s="61">
        <v>319</v>
      </c>
      <c r="AL350" s="62">
        <f t="shared" si="107"/>
        <v>0</v>
      </c>
      <c r="AM350" s="62">
        <f t="shared" si="108"/>
        <v>0</v>
      </c>
      <c r="AN350" s="63" t="str">
        <f t="shared" si="109"/>
        <v/>
      </c>
      <c r="AP350" s="60">
        <v>31484</v>
      </c>
      <c r="AQ350" s="51">
        <v>3</v>
      </c>
      <c r="AR350" s="51">
        <v>73</v>
      </c>
      <c r="AS350" s="62">
        <f t="shared" si="117"/>
        <v>0</v>
      </c>
      <c r="AT350" s="62">
        <f t="shared" si="118"/>
        <v>9.1676541698396861</v>
      </c>
      <c r="AU350" s="51" t="str">
        <f>IF(OR($AP350&lt;SetUp!$B$97,$AP350&gt;SetUp!$B$98),"Não","Sim")</f>
        <v>Sim</v>
      </c>
      <c r="AV350" s="64">
        <f t="shared" si="119"/>
        <v>0</v>
      </c>
      <c r="AW350" s="64">
        <f t="shared" si="120"/>
        <v>3.0278134304873685</v>
      </c>
      <c r="AX350" s="64">
        <f t="shared" si="121"/>
        <v>0</v>
      </c>
      <c r="AY350" s="64">
        <f t="shared" si="122"/>
        <v>0.9622582221011613</v>
      </c>
      <c r="AZ350" s="64">
        <f t="shared" si="123"/>
        <v>9.1676541698396861</v>
      </c>
      <c r="BA350" s="64">
        <f t="shared" si="124"/>
        <v>3.0278134304873685</v>
      </c>
      <c r="BB350" s="64">
        <f t="shared" si="125"/>
        <v>0.9622582221011613</v>
      </c>
    </row>
    <row r="351" spans="1:54" x14ac:dyDescent="0.3">
      <c r="A351" s="60">
        <v>31396</v>
      </c>
      <c r="B351" s="53">
        <v>2.2839999999999998</v>
      </c>
      <c r="C351" s="53">
        <v>0</v>
      </c>
      <c r="D351" s="53">
        <v>5.2050000000000001</v>
      </c>
      <c r="E351" s="53">
        <f t="shared" si="110"/>
        <v>2.2839999999999998</v>
      </c>
      <c r="F351" s="53">
        <f t="shared" si="111"/>
        <v>2.9210000000000003</v>
      </c>
      <c r="G351" s="53">
        <f t="shared" si="112"/>
        <v>0</v>
      </c>
      <c r="H351" s="53">
        <f>IF(Q350&gt;SetUp!$B$56,SetUp!$B$56,Q350)</f>
        <v>9.6155153380365839</v>
      </c>
      <c r="I351" s="53">
        <f t="shared" si="126"/>
        <v>0.77247855003357424</v>
      </c>
      <c r="J351" s="53">
        <f>MIN(F351,H351,(1-EXP(-SetUp!$B$52*H351/SetUp!$B$56))*F351)</f>
        <v>1.2243146234337563</v>
      </c>
      <c r="K351" s="53">
        <f t="shared" si="113"/>
        <v>8.391200714602828</v>
      </c>
      <c r="L351" s="53">
        <f>IF(I351&lt;=0,0,MIN(SetUp!$B$50*I351^SetUp!$B$55,I351))</f>
        <v>1.3988425979606676E-2</v>
      </c>
      <c r="M351" s="53">
        <f t="shared" si="114"/>
        <v>0.75849012405396754</v>
      </c>
      <c r="N351" s="53">
        <f>IF(SetUp!$B$62=0,X351,(B351-E351)*(1-(H351/SetUp!$B$66/SetUp!$B$56)))</f>
        <v>0</v>
      </c>
      <c r="O351" s="53">
        <f>K351*SetUp!$B$65</f>
        <v>7.7450790830060859E-2</v>
      </c>
      <c r="P351" s="53">
        <f>MIN(SetUp!$B$54*L351^SetUp!$B$51,L351)</f>
        <v>9.2393783631177558E-3</v>
      </c>
      <c r="Q351" s="53">
        <f t="shared" si="115"/>
        <v>8.3137499237727663</v>
      </c>
      <c r="R351" s="53">
        <f>IF((H351+N351-O351)&gt;SetUp!$B$56,T350+H351+N351-O351-SetUp!$B$56,T350)</f>
        <v>0</v>
      </c>
      <c r="S351" s="53">
        <f>R351*SetUp!$B$65</f>
        <v>0</v>
      </c>
      <c r="T351" s="53">
        <f>IF((R351-S351)&lt;SetUp!$B$53,R351-S351,SetUp!$B$53)</f>
        <v>0</v>
      </c>
      <c r="U351" s="53">
        <f t="shared" si="116"/>
        <v>0.75849012405396754</v>
      </c>
      <c r="V351" s="53">
        <f>(L351-P351)/1000*SetUp!$B$13*1000000/SetUp!$B$48</f>
        <v>0.19326392327542855</v>
      </c>
      <c r="W351" s="53">
        <f t="shared" si="127"/>
        <v>-8.0144224590128488E-16</v>
      </c>
      <c r="X351" s="53">
        <f>MAX((SetUp!$B$56*(1-($H351/SetUp!$B$56)^2)*TANH(($B351-$D351)/SetUp!$B$56))/(1+$H351/SetUp!$B$56*TANH(($B351-$D351)/SetUp!$B$56)),0)</f>
        <v>0</v>
      </c>
      <c r="AK351" s="61">
        <v>320</v>
      </c>
      <c r="AL351" s="62">
        <f t="shared" si="107"/>
        <v>0</v>
      </c>
      <c r="AM351" s="62">
        <f t="shared" si="108"/>
        <v>0</v>
      </c>
      <c r="AN351" s="63" t="str">
        <f t="shared" si="109"/>
        <v/>
      </c>
      <c r="AP351" s="60">
        <v>31485</v>
      </c>
      <c r="AQ351" s="51">
        <v>3</v>
      </c>
      <c r="AR351" s="51">
        <v>74</v>
      </c>
      <c r="AS351" s="62">
        <f t="shared" si="117"/>
        <v>0</v>
      </c>
      <c r="AT351" s="62">
        <f t="shared" si="118"/>
        <v>21.103370063948212</v>
      </c>
      <c r="AU351" s="51" t="str">
        <f>IF(OR($AP351&lt;SetUp!$B$97,$AP351&gt;SetUp!$B$98),"Não","Sim")</f>
        <v>Sim</v>
      </c>
      <c r="AV351" s="64">
        <f t="shared" si="119"/>
        <v>0</v>
      </c>
      <c r="AW351" s="64">
        <f t="shared" si="120"/>
        <v>4.5938404482467838</v>
      </c>
      <c r="AX351" s="64">
        <f t="shared" si="121"/>
        <v>0</v>
      </c>
      <c r="AY351" s="64">
        <f t="shared" si="122"/>
        <v>1.3243518146961133</v>
      </c>
      <c r="AZ351" s="64">
        <f t="shared" si="123"/>
        <v>21.103370063948212</v>
      </c>
      <c r="BA351" s="64">
        <f t="shared" si="124"/>
        <v>4.5938404482467838</v>
      </c>
      <c r="BB351" s="64">
        <f t="shared" si="125"/>
        <v>1.3243518146961133</v>
      </c>
    </row>
    <row r="352" spans="1:54" x14ac:dyDescent="0.3">
      <c r="A352" s="60">
        <v>31397</v>
      </c>
      <c r="B352" s="53">
        <v>2.4980000000000002</v>
      </c>
      <c r="C352" s="53">
        <v>0</v>
      </c>
      <c r="D352" s="53">
        <v>5.2050000000000001</v>
      </c>
      <c r="E352" s="53">
        <f t="shared" si="110"/>
        <v>2.4980000000000002</v>
      </c>
      <c r="F352" s="53">
        <f t="shared" si="111"/>
        <v>2.7069999999999999</v>
      </c>
      <c r="G352" s="53">
        <f t="shared" si="112"/>
        <v>0</v>
      </c>
      <c r="H352" s="53">
        <f>IF(Q351&gt;SetUp!$B$56,SetUp!$B$56,Q351)</f>
        <v>8.3137499237727663</v>
      </c>
      <c r="I352" s="53">
        <f t="shared" si="126"/>
        <v>0.82586112857479188</v>
      </c>
      <c r="J352" s="53">
        <f>MIN(F352,H352,(1-EXP(-SetUp!$B$52*H352/SetUp!$B$56))*F352)</f>
        <v>1.0146169488873322</v>
      </c>
      <c r="K352" s="53">
        <f t="shared" si="113"/>
        <v>7.2991329748854339</v>
      </c>
      <c r="L352" s="53">
        <f>IF(I352&lt;=0,0,MIN(SetUp!$B$50*I352^SetUp!$B$55,I352))</f>
        <v>1.5636390569986666E-2</v>
      </c>
      <c r="M352" s="53">
        <f t="shared" si="114"/>
        <v>0.81022473800480521</v>
      </c>
      <c r="N352" s="53">
        <f>IF(SetUp!$B$62=0,X352,(B352-E352)*(1-(H352/SetUp!$B$66/SetUp!$B$56)))</f>
        <v>0</v>
      </c>
      <c r="O352" s="53">
        <f>K352*SetUp!$B$65</f>
        <v>6.7371004520824354E-2</v>
      </c>
      <c r="P352" s="53">
        <f>MIN(SetUp!$B$54*L352^SetUp!$B$51,L352)</f>
        <v>1.0339045500328192E-2</v>
      </c>
      <c r="Q352" s="53">
        <f t="shared" si="115"/>
        <v>7.2317619703646097</v>
      </c>
      <c r="R352" s="53">
        <f>IF((H352+N352-O352)&gt;SetUp!$B$56,T351+H352+N352-O352-SetUp!$B$56,T351)</f>
        <v>0</v>
      </c>
      <c r="S352" s="53">
        <f>R352*SetUp!$B$65</f>
        <v>0</v>
      </c>
      <c r="T352" s="53">
        <f>IF((R352-S352)&lt;SetUp!$B$53,R352-S352,SetUp!$B$53)</f>
        <v>0</v>
      </c>
      <c r="U352" s="53">
        <f t="shared" si="116"/>
        <v>0.81022473800480521</v>
      </c>
      <c r="V352" s="53">
        <f>(L352-P352)/1000*SetUp!$B$13*1000000/SetUp!$B$48</f>
        <v>0.21557705329197208</v>
      </c>
      <c r="W352" s="53">
        <f t="shared" si="127"/>
        <v>-7.8062556418956319E-16</v>
      </c>
      <c r="X352" s="53">
        <f>MAX((SetUp!$B$56*(1-($H352/SetUp!$B$56)^2)*TANH(($B352-$D352)/SetUp!$B$56))/(1+$H352/SetUp!$B$56*TANH(($B352-$D352)/SetUp!$B$56)),0)</f>
        <v>0</v>
      </c>
      <c r="AK352" s="61">
        <v>321</v>
      </c>
      <c r="AL352" s="62">
        <f t="shared" ref="AL352:AL397" si="128">IFERROR(AVERAGEIFS($AS$3:$AS$1070,$AU$3:$AU$1070,"Sim",$AR$3:$AR$1070,AK352),0)</f>
        <v>0</v>
      </c>
      <c r="AM352" s="62">
        <f t="shared" ref="AM352:AM397" si="129">IFERROR(AVERAGEIFS($AT$3:$AT$1070,$AU$3:$AU$1070,"Sim",$AR$3:$AR$1070,AK352),0)</f>
        <v>0</v>
      </c>
      <c r="AN352" s="63" t="str">
        <f t="shared" ref="AN352:AN397" si="130">IFERROR((AM352-AL352)/AL352,"")</f>
        <v/>
      </c>
      <c r="AP352" s="60">
        <v>31486</v>
      </c>
      <c r="AQ352" s="51">
        <v>3</v>
      </c>
      <c r="AR352" s="51">
        <v>75</v>
      </c>
      <c r="AS352" s="62">
        <f t="shared" si="117"/>
        <v>0</v>
      </c>
      <c r="AT352" s="62">
        <f t="shared" si="118"/>
        <v>23.184606492207767</v>
      </c>
      <c r="AU352" s="51" t="str">
        <f>IF(OR($AP352&lt;SetUp!$B$97,$AP352&gt;SetUp!$B$98),"Não","Sim")</f>
        <v>Sim</v>
      </c>
      <c r="AV352" s="64">
        <f t="shared" si="119"/>
        <v>0</v>
      </c>
      <c r="AW352" s="64">
        <f t="shared" si="120"/>
        <v>4.8150396148118828</v>
      </c>
      <c r="AX352" s="64">
        <f t="shared" si="121"/>
        <v>0</v>
      </c>
      <c r="AY352" s="64">
        <f t="shared" si="122"/>
        <v>1.3651997290990625</v>
      </c>
      <c r="AZ352" s="64">
        <f t="shared" si="123"/>
        <v>23.184606492207767</v>
      </c>
      <c r="BA352" s="64">
        <f t="shared" si="124"/>
        <v>4.8150396148118828</v>
      </c>
      <c r="BB352" s="64">
        <f t="shared" si="125"/>
        <v>1.3651997290990625</v>
      </c>
    </row>
    <row r="353" spans="1:54" x14ac:dyDescent="0.3">
      <c r="A353" s="60">
        <v>31398</v>
      </c>
      <c r="B353" s="53">
        <v>4.6429999999999998</v>
      </c>
      <c r="C353" s="53">
        <v>0</v>
      </c>
      <c r="D353" s="53">
        <v>5.2050000000000001</v>
      </c>
      <c r="E353" s="53">
        <f t="shared" si="110"/>
        <v>4.6429999999999998</v>
      </c>
      <c r="F353" s="53">
        <f t="shared" si="111"/>
        <v>0.56200000000000028</v>
      </c>
      <c r="G353" s="53">
        <f t="shared" si="112"/>
        <v>0</v>
      </c>
      <c r="H353" s="53">
        <f>IF(Q352&gt;SetUp!$B$56,SetUp!$B$56,Q352)</f>
        <v>7.2317619703646097</v>
      </c>
      <c r="I353" s="53">
        <f t="shared" si="126"/>
        <v>0.87523408642107214</v>
      </c>
      <c r="J353" s="53">
        <f>MIN(F353,H353,(1-EXP(-SetUp!$B$52*H353/SetUp!$B$56))*F353)</f>
        <v>0.18849636855339236</v>
      </c>
      <c r="K353" s="53">
        <f t="shared" si="113"/>
        <v>7.0432656018112176</v>
      </c>
      <c r="L353" s="53">
        <f>IF(I353&lt;=0,0,MIN(SetUp!$B$50*I353^SetUp!$B$55,I353))</f>
        <v>1.7225235682976466E-2</v>
      </c>
      <c r="M353" s="53">
        <f t="shared" si="114"/>
        <v>0.85800885073809563</v>
      </c>
      <c r="N353" s="53">
        <f>IF(SetUp!$B$62=0,X353,(B353-E353)*(1-(H353/SetUp!$B$66/SetUp!$B$56)))</f>
        <v>0</v>
      </c>
      <c r="O353" s="53">
        <f>K353*SetUp!$B$65</f>
        <v>6.5009348416266932E-2</v>
      </c>
      <c r="P353" s="53">
        <f>MIN(SetUp!$B$54*L353^SetUp!$B$51,L353)</f>
        <v>1.1400333106654328E-2</v>
      </c>
      <c r="Q353" s="53">
        <f t="shared" si="115"/>
        <v>6.9782562533949504</v>
      </c>
      <c r="R353" s="53">
        <f>IF((H353+N353-O353)&gt;SetUp!$B$56,T352+H353+N353-O353-SetUp!$B$56,T352)</f>
        <v>0</v>
      </c>
      <c r="S353" s="53">
        <f>R353*SetUp!$B$65</f>
        <v>0</v>
      </c>
      <c r="T353" s="53">
        <f>IF((R353-S353)&lt;SetUp!$B$53,R353-S353,SetUp!$B$53)</f>
        <v>0</v>
      </c>
      <c r="U353" s="53">
        <f t="shared" si="116"/>
        <v>0.85800885073809563</v>
      </c>
      <c r="V353" s="53">
        <f>(L353-P353)/1000*SetUp!$B$13*1000000/SetUp!$B$48</f>
        <v>0.23704616493810934</v>
      </c>
      <c r="W353" s="53">
        <f t="shared" si="127"/>
        <v>-1.5959455978986625E-16</v>
      </c>
      <c r="X353" s="53">
        <f>MAX((SetUp!$B$56*(1-($H353/SetUp!$B$56)^2)*TANH(($B353-$D353)/SetUp!$B$56))/(1+$H353/SetUp!$B$56*TANH(($B353-$D353)/SetUp!$B$56)),0)</f>
        <v>0</v>
      </c>
      <c r="AK353" s="61">
        <v>322</v>
      </c>
      <c r="AL353" s="62">
        <f t="shared" si="128"/>
        <v>0</v>
      </c>
      <c r="AM353" s="62">
        <f t="shared" si="129"/>
        <v>0</v>
      </c>
      <c r="AN353" s="63" t="str">
        <f t="shared" si="130"/>
        <v/>
      </c>
      <c r="AP353" s="60">
        <v>31487</v>
      </c>
      <c r="AQ353" s="51">
        <v>3</v>
      </c>
      <c r="AR353" s="51">
        <v>76</v>
      </c>
      <c r="AS353" s="62">
        <f t="shared" si="117"/>
        <v>0</v>
      </c>
      <c r="AT353" s="62">
        <f t="shared" si="118"/>
        <v>20.938906675505926</v>
      </c>
      <c r="AU353" s="51" t="str">
        <f>IF(OR($AP353&lt;SetUp!$B$97,$AP353&gt;SetUp!$B$98),"Não","Sim")</f>
        <v>Sim</v>
      </c>
      <c r="AV353" s="64">
        <f t="shared" si="119"/>
        <v>0</v>
      </c>
      <c r="AW353" s="64">
        <f t="shared" si="120"/>
        <v>4.5759050116349584</v>
      </c>
      <c r="AX353" s="64">
        <f t="shared" si="121"/>
        <v>0</v>
      </c>
      <c r="AY353" s="64">
        <f t="shared" si="122"/>
        <v>1.3209540012592049</v>
      </c>
      <c r="AZ353" s="64">
        <f t="shared" si="123"/>
        <v>20.938906675505926</v>
      </c>
      <c r="BA353" s="64">
        <f t="shared" si="124"/>
        <v>4.5759050116349584</v>
      </c>
      <c r="BB353" s="64">
        <f t="shared" si="125"/>
        <v>1.3209540012592049</v>
      </c>
    </row>
    <row r="354" spans="1:54" x14ac:dyDescent="0.3">
      <c r="A354" s="60">
        <v>31399</v>
      </c>
      <c r="B354" s="53">
        <v>16.643000000000001</v>
      </c>
      <c r="C354" s="53">
        <v>0</v>
      </c>
      <c r="D354" s="53">
        <v>5.2050000000000001</v>
      </c>
      <c r="E354" s="53">
        <f t="shared" si="110"/>
        <v>5.2050000000000001</v>
      </c>
      <c r="F354" s="53">
        <f t="shared" si="111"/>
        <v>0</v>
      </c>
      <c r="G354" s="53">
        <f t="shared" si="112"/>
        <v>6.2589786641535028E-2</v>
      </c>
      <c r="H354" s="53">
        <f>IF(Q353&gt;SetUp!$B$56,SetUp!$B$56,Q353)</f>
        <v>6.9782562533949504</v>
      </c>
      <c r="I354" s="53">
        <f t="shared" si="126"/>
        <v>0.98500794944622183</v>
      </c>
      <c r="J354" s="53">
        <f>MIN(F354,H354,(1-EXP(-SetUp!$B$52*H354/SetUp!$B$56))*F354)</f>
        <v>0</v>
      </c>
      <c r="K354" s="53">
        <f t="shared" si="113"/>
        <v>6.9782562533949504</v>
      </c>
      <c r="L354" s="53">
        <f>IF(I354&lt;=0,0,MIN(SetUp!$B$50*I354^SetUp!$B$55,I354))</f>
        <v>2.0974471505342682E-2</v>
      </c>
      <c r="M354" s="53">
        <f t="shared" si="114"/>
        <v>0.96403347794087912</v>
      </c>
      <c r="N354" s="53">
        <f>IF(SetUp!$B$62=0,X354,(B354-E354)*(1-(H354/SetUp!$B$66/SetUp!$B$56)))</f>
        <v>11.375410213358466</v>
      </c>
      <c r="O354" s="53">
        <f>K354*SetUp!$B$65</f>
        <v>6.4409312066591187E-2</v>
      </c>
      <c r="P354" s="53">
        <f>MIN(SetUp!$B$54*L354^SetUp!$B$51,L354)</f>
        <v>1.390831535709379E-2</v>
      </c>
      <c r="Q354" s="53">
        <f t="shared" si="115"/>
        <v>18.289257154686826</v>
      </c>
      <c r="R354" s="53">
        <f>IF((H354+N354-O354)&gt;SetUp!$B$56,T353+H354+N354-O354-SetUp!$B$56,T353)</f>
        <v>0</v>
      </c>
      <c r="S354" s="53">
        <f>R354*SetUp!$B$65</f>
        <v>0</v>
      </c>
      <c r="T354" s="53">
        <f>IF((R354-S354)&lt;SetUp!$B$53,R354-S354,SetUp!$B$53)</f>
        <v>0</v>
      </c>
      <c r="U354" s="53">
        <f t="shared" si="116"/>
        <v>0.96403347794087912</v>
      </c>
      <c r="V354" s="53">
        <f>(L354-P354)/1000*SetUp!$B$13*1000000/SetUp!$B$48</f>
        <v>0.28755935294180435</v>
      </c>
      <c r="W354" s="53">
        <f t="shared" si="127"/>
        <v>4.0835390624494039E-15</v>
      </c>
      <c r="X354" s="53">
        <f>MAX((SetUp!$B$56*(1-($H354/SetUp!$B$56)^2)*TANH(($B354-$D354)/SetUp!$B$56))/(1+$H354/SetUp!$B$56*TANH(($B354-$D354)/SetUp!$B$56)),0)</f>
        <v>11.375410213358466</v>
      </c>
      <c r="AK354" s="61">
        <v>323</v>
      </c>
      <c r="AL354" s="62">
        <f t="shared" si="128"/>
        <v>0</v>
      </c>
      <c r="AM354" s="62">
        <f t="shared" si="129"/>
        <v>0</v>
      </c>
      <c r="AN354" s="63" t="str">
        <f t="shared" si="130"/>
        <v/>
      </c>
      <c r="AP354" s="60">
        <v>31488</v>
      </c>
      <c r="AQ354" s="51">
        <v>3</v>
      </c>
      <c r="AR354" s="51">
        <v>77</v>
      </c>
      <c r="AS354" s="62">
        <f t="shared" si="117"/>
        <v>0</v>
      </c>
      <c r="AT354" s="62">
        <f t="shared" si="118"/>
        <v>18.8719355268233</v>
      </c>
      <c r="AU354" s="51" t="str">
        <f>IF(OR($AP354&lt;SetUp!$B$97,$AP354&gt;SetUp!$B$98),"Não","Sim")</f>
        <v>Sim</v>
      </c>
      <c r="AV354" s="64">
        <f t="shared" si="119"/>
        <v>0</v>
      </c>
      <c r="AW354" s="64">
        <f t="shared" si="120"/>
        <v>4.3441841036981037</v>
      </c>
      <c r="AX354" s="64">
        <f t="shared" si="121"/>
        <v>0</v>
      </c>
      <c r="AY354" s="64">
        <f t="shared" si="122"/>
        <v>1.2758164441772051</v>
      </c>
      <c r="AZ354" s="64">
        <f t="shared" si="123"/>
        <v>18.8719355268233</v>
      </c>
      <c r="BA354" s="64">
        <f t="shared" si="124"/>
        <v>4.3441841036981037</v>
      </c>
      <c r="BB354" s="64">
        <f t="shared" si="125"/>
        <v>1.2758164441772051</v>
      </c>
    </row>
    <row r="355" spans="1:54" x14ac:dyDescent="0.3">
      <c r="A355" s="60">
        <v>31400</v>
      </c>
      <c r="B355" s="53">
        <v>4.4610000000000003</v>
      </c>
      <c r="C355" s="53">
        <v>0</v>
      </c>
      <c r="D355" s="53">
        <v>5.2050000000000001</v>
      </c>
      <c r="E355" s="53">
        <f t="shared" si="110"/>
        <v>4.4610000000000003</v>
      </c>
      <c r="F355" s="53">
        <f t="shared" si="111"/>
        <v>0.74399999999999977</v>
      </c>
      <c r="G355" s="53">
        <f t="shared" si="112"/>
        <v>0</v>
      </c>
      <c r="H355" s="53">
        <f>IF(Q354&gt;SetUp!$B$56,SetUp!$B$56,Q354)</f>
        <v>18.289257154686826</v>
      </c>
      <c r="I355" s="53">
        <f t="shared" si="126"/>
        <v>1.1284197727179666</v>
      </c>
      <c r="J355" s="53">
        <f>MIN(F355,H355,(1-EXP(-SetUp!$B$52*H355/SetUp!$B$56))*F355)</f>
        <v>0.47925961404165407</v>
      </c>
      <c r="K355" s="53">
        <f t="shared" si="113"/>
        <v>17.80999754064517</v>
      </c>
      <c r="L355" s="53">
        <f>IF(I355&lt;=0,0,MIN(SetUp!$B$50*I355^SetUp!$B$55,I355))</f>
        <v>2.6307279970232713E-2</v>
      </c>
      <c r="M355" s="53">
        <f t="shared" si="114"/>
        <v>1.1021124927477339</v>
      </c>
      <c r="N355" s="53">
        <f>IF(SetUp!$B$62=0,X355,(B355-E355)*(1-(H355/SetUp!$B$66/SetUp!$B$56)))</f>
        <v>0</v>
      </c>
      <c r="O355" s="53">
        <f>K355*SetUp!$B$65</f>
        <v>0.16438629477708747</v>
      </c>
      <c r="P355" s="53">
        <f>MIN(SetUp!$B$54*L355^SetUp!$B$51,L355)</f>
        <v>1.7482983475420211E-2</v>
      </c>
      <c r="Q355" s="53">
        <f t="shared" si="115"/>
        <v>17.645611245868082</v>
      </c>
      <c r="R355" s="53">
        <f>IF((H355+N355-O355)&gt;SetUp!$B$56,T354+H355+N355-O355-SetUp!$B$56,T354)</f>
        <v>0</v>
      </c>
      <c r="S355" s="53">
        <f>R355*SetUp!$B$65</f>
        <v>0</v>
      </c>
      <c r="T355" s="53">
        <f>IF((R355-S355)&lt;SetUp!$B$53,R355-S355,SetUp!$B$53)</f>
        <v>0</v>
      </c>
      <c r="U355" s="53">
        <f t="shared" si="116"/>
        <v>1.1021124927477339</v>
      </c>
      <c r="V355" s="53">
        <f>(L355-P355)/1000*SetUp!$B$13*1000000/SetUp!$B$48</f>
        <v>0.35910740393753549</v>
      </c>
      <c r="W355" s="53">
        <f t="shared" si="127"/>
        <v>-4.361094818605693E-15</v>
      </c>
      <c r="X355" s="53">
        <f>MAX((SetUp!$B$56*(1-($H355/SetUp!$B$56)^2)*TANH(($B355-$D355)/SetUp!$B$56))/(1+$H355/SetUp!$B$56*TANH(($B355-$D355)/SetUp!$B$56)),0)</f>
        <v>0</v>
      </c>
      <c r="AK355" s="61">
        <v>324</v>
      </c>
      <c r="AL355" s="62">
        <f t="shared" si="128"/>
        <v>0</v>
      </c>
      <c r="AM355" s="62">
        <f t="shared" si="129"/>
        <v>0</v>
      </c>
      <c r="AN355" s="63" t="str">
        <f t="shared" si="130"/>
        <v/>
      </c>
      <c r="AP355" s="60">
        <v>31489</v>
      </c>
      <c r="AQ355" s="51">
        <v>3</v>
      </c>
      <c r="AR355" s="51">
        <v>78</v>
      </c>
      <c r="AS355" s="62">
        <f t="shared" si="117"/>
        <v>0</v>
      </c>
      <c r="AT355" s="62">
        <f t="shared" si="118"/>
        <v>18.063137696424963</v>
      </c>
      <c r="AU355" s="51" t="str">
        <f>IF(OR($AP355&lt;SetUp!$B$97,$AP355&gt;SetUp!$B$98),"Não","Sim")</f>
        <v>Sim</v>
      </c>
      <c r="AV355" s="64">
        <f t="shared" si="119"/>
        <v>0</v>
      </c>
      <c r="AW355" s="64">
        <f t="shared" si="120"/>
        <v>4.2500750224466586</v>
      </c>
      <c r="AX355" s="64">
        <f t="shared" si="121"/>
        <v>0</v>
      </c>
      <c r="AY355" s="64">
        <f t="shared" si="122"/>
        <v>1.2567931925933447</v>
      </c>
      <c r="AZ355" s="64">
        <f t="shared" si="123"/>
        <v>18.063137696424963</v>
      </c>
      <c r="BA355" s="64">
        <f t="shared" si="124"/>
        <v>4.2500750224466586</v>
      </c>
      <c r="BB355" s="64">
        <f t="shared" si="125"/>
        <v>1.2567931925933447</v>
      </c>
    </row>
    <row r="356" spans="1:54" x14ac:dyDescent="0.3">
      <c r="A356" s="60">
        <v>31401</v>
      </c>
      <c r="B356" s="53">
        <v>1.379</v>
      </c>
      <c r="C356" s="53">
        <v>0</v>
      </c>
      <c r="D356" s="53">
        <v>5.2050000000000001</v>
      </c>
      <c r="E356" s="53">
        <f t="shared" si="110"/>
        <v>1.379</v>
      </c>
      <c r="F356" s="53">
        <f t="shared" si="111"/>
        <v>3.8260000000000001</v>
      </c>
      <c r="G356" s="53">
        <f t="shared" si="112"/>
        <v>0</v>
      </c>
      <c r="H356" s="53">
        <f>IF(Q355&gt;SetUp!$B$56,SetUp!$B$56,Q355)</f>
        <v>17.645611245868082</v>
      </c>
      <c r="I356" s="53">
        <f t="shared" si="126"/>
        <v>1.2426987878873463</v>
      </c>
      <c r="J356" s="53">
        <f>MIN(F356,H356,(1-EXP(-SetUp!$B$52*H356/SetUp!$B$56))*F356)</f>
        <v>2.4141616041555922</v>
      </c>
      <c r="K356" s="53">
        <f t="shared" si="113"/>
        <v>15.231449641712491</v>
      </c>
      <c r="L356" s="53">
        <f>IF(I356&lt;=0,0,MIN(SetUp!$B$50*I356^SetUp!$B$55,I356))</f>
        <v>3.0895929029230704E-2</v>
      </c>
      <c r="M356" s="53">
        <f t="shared" si="114"/>
        <v>1.2118028588581156</v>
      </c>
      <c r="N356" s="53">
        <f>IF(SetUp!$B$62=0,X356,(B356-E356)*(1-(H356/SetUp!$B$66/SetUp!$B$56)))</f>
        <v>0</v>
      </c>
      <c r="O356" s="53">
        <f>K356*SetUp!$B$65</f>
        <v>0.1405862951396124</v>
      </c>
      <c r="P356" s="53">
        <f>MIN(SetUp!$B$54*L356^SetUp!$B$51,L356)</f>
        <v>2.056455975884583E-2</v>
      </c>
      <c r="Q356" s="53">
        <f t="shared" si="115"/>
        <v>15.090863346572878</v>
      </c>
      <c r="R356" s="53">
        <f>IF((H356+N356-O356)&gt;SetUp!$B$56,T355+H356+N356-O356-SetUp!$B$56,T355)</f>
        <v>0</v>
      </c>
      <c r="S356" s="53">
        <f>R356*SetUp!$B$65</f>
        <v>0</v>
      </c>
      <c r="T356" s="53">
        <f>IF((R356-S356)&lt;SetUp!$B$53,R356-S356,SetUp!$B$53)</f>
        <v>0</v>
      </c>
      <c r="U356" s="53">
        <f t="shared" si="116"/>
        <v>1.2118028588581156</v>
      </c>
      <c r="V356" s="53">
        <f>(L356-P356)/1000*SetUp!$B$13*1000000/SetUp!$B$48</f>
        <v>0.42043818450444909</v>
      </c>
      <c r="W356" s="53">
        <f t="shared" si="127"/>
        <v>-1.6237011735142914E-15</v>
      </c>
      <c r="X356" s="53">
        <f>MAX((SetUp!$B$56*(1-($H356/SetUp!$B$56)^2)*TANH(($B356-$D356)/SetUp!$B$56))/(1+$H356/SetUp!$B$56*TANH(($B356-$D356)/SetUp!$B$56)),0)</f>
        <v>0</v>
      </c>
      <c r="AK356" s="61">
        <v>325</v>
      </c>
      <c r="AL356" s="62">
        <f t="shared" si="128"/>
        <v>0</v>
      </c>
      <c r="AM356" s="62">
        <f t="shared" si="129"/>
        <v>0</v>
      </c>
      <c r="AN356" s="63" t="str">
        <f t="shared" si="130"/>
        <v/>
      </c>
      <c r="AP356" s="60">
        <v>31490</v>
      </c>
      <c r="AQ356" s="51">
        <v>3</v>
      </c>
      <c r="AR356" s="51">
        <v>79</v>
      </c>
      <c r="AS356" s="62">
        <f t="shared" si="117"/>
        <v>0</v>
      </c>
      <c r="AT356" s="62">
        <f t="shared" si="118"/>
        <v>16.584004452591795</v>
      </c>
      <c r="AU356" s="51" t="str">
        <f>IF(OR($AP356&lt;SetUp!$B$97,$AP356&gt;SetUp!$B$98),"Não","Sim")</f>
        <v>Sim</v>
      </c>
      <c r="AV356" s="64">
        <f t="shared" si="119"/>
        <v>0</v>
      </c>
      <c r="AW356" s="64">
        <f t="shared" si="120"/>
        <v>4.0723463080381306</v>
      </c>
      <c r="AX356" s="64">
        <f t="shared" si="121"/>
        <v>0</v>
      </c>
      <c r="AY356" s="64">
        <f t="shared" si="122"/>
        <v>1.2196894056883001</v>
      </c>
      <c r="AZ356" s="64">
        <f t="shared" si="123"/>
        <v>16.584004452591795</v>
      </c>
      <c r="BA356" s="64">
        <f t="shared" si="124"/>
        <v>4.0723463080381306</v>
      </c>
      <c r="BB356" s="64">
        <f t="shared" si="125"/>
        <v>1.2196894056883001</v>
      </c>
    </row>
    <row r="357" spans="1:54" x14ac:dyDescent="0.3">
      <c r="A357" s="60">
        <v>31402</v>
      </c>
      <c r="B357" s="53">
        <v>0.21</v>
      </c>
      <c r="C357" s="53">
        <v>0</v>
      </c>
      <c r="D357" s="53">
        <v>5.2050000000000001</v>
      </c>
      <c r="E357" s="53">
        <f t="shared" si="110"/>
        <v>0.21</v>
      </c>
      <c r="F357" s="53">
        <f t="shared" si="111"/>
        <v>4.9950000000000001</v>
      </c>
      <c r="G357" s="53">
        <f t="shared" si="112"/>
        <v>0</v>
      </c>
      <c r="H357" s="53">
        <f>IF(Q356&gt;SetUp!$B$56,SetUp!$B$56,Q356)</f>
        <v>15.090863346572878</v>
      </c>
      <c r="I357" s="53">
        <f t="shared" si="126"/>
        <v>1.3246421697193447</v>
      </c>
      <c r="J357" s="53">
        <f>MIN(F357,H357,(1-EXP(-SetUp!$B$52*H357/SetUp!$B$56))*F357)</f>
        <v>2.8655871965644288</v>
      </c>
      <c r="K357" s="53">
        <f t="shared" si="113"/>
        <v>12.225276150008449</v>
      </c>
      <c r="L357" s="53">
        <f>IF(I357&lt;=0,0,MIN(SetUp!$B$50*I357^SetUp!$B$55,I357))</f>
        <v>3.4365481133270766E-2</v>
      </c>
      <c r="M357" s="53">
        <f t="shared" si="114"/>
        <v>1.2902766885860739</v>
      </c>
      <c r="N357" s="53">
        <f>IF(SetUp!$B$62=0,X357,(B357-E357)*(1-(H357/SetUp!$B$66/SetUp!$B$56)))</f>
        <v>0</v>
      </c>
      <c r="O357" s="53">
        <f>K357*SetUp!$B$65</f>
        <v>0.11283931086122909</v>
      </c>
      <c r="P357" s="53">
        <f>MIN(SetUp!$B$54*L357^SetUp!$B$51,L357)</f>
        <v>2.2897589253877179E-2</v>
      </c>
      <c r="Q357" s="53">
        <f t="shared" si="115"/>
        <v>12.11243683914722</v>
      </c>
      <c r="R357" s="53">
        <f>IF((H357+N357-O357)&gt;SetUp!$B$56,T356+H357+N357-O357-SetUp!$B$56,T356)</f>
        <v>0</v>
      </c>
      <c r="S357" s="53">
        <f>R357*SetUp!$B$65</f>
        <v>0</v>
      </c>
      <c r="T357" s="53">
        <f>IF((R357-S357)&lt;SetUp!$B$53,R357-S357,SetUp!$B$53)</f>
        <v>0</v>
      </c>
      <c r="U357" s="53">
        <f t="shared" si="116"/>
        <v>1.2902766885860739</v>
      </c>
      <c r="V357" s="53">
        <f>(L357-P357)/1000*SetUp!$B$13*1000000/SetUp!$B$48</f>
        <v>0.46668931442481854</v>
      </c>
      <c r="W357" s="53">
        <f t="shared" si="127"/>
        <v>0</v>
      </c>
      <c r="X357" s="53">
        <f>MAX((SetUp!$B$56*(1-($H357/SetUp!$B$56)^2)*TANH(($B357-$D357)/SetUp!$B$56))/(1+$H357/SetUp!$B$56*TANH(($B357-$D357)/SetUp!$B$56)),0)</f>
        <v>0</v>
      </c>
      <c r="AK357" s="61">
        <v>326</v>
      </c>
      <c r="AL357" s="62">
        <f t="shared" si="128"/>
        <v>0</v>
      </c>
      <c r="AM357" s="62">
        <f t="shared" si="129"/>
        <v>0</v>
      </c>
      <c r="AN357" s="63" t="str">
        <f t="shared" si="130"/>
        <v/>
      </c>
      <c r="AP357" s="60">
        <v>31491</v>
      </c>
      <c r="AQ357" s="51">
        <v>3</v>
      </c>
      <c r="AR357" s="51">
        <v>80</v>
      </c>
      <c r="AS357" s="62">
        <f t="shared" si="117"/>
        <v>0</v>
      </c>
      <c r="AT357" s="62">
        <f t="shared" si="118"/>
        <v>15.323710481293785</v>
      </c>
      <c r="AU357" s="51" t="str">
        <f>IF(OR($AP357&lt;SetUp!$B$97,$AP357&gt;SetUp!$B$98),"Não","Sim")</f>
        <v>Sim</v>
      </c>
      <c r="AV357" s="64">
        <f t="shared" si="119"/>
        <v>0</v>
      </c>
      <c r="AW357" s="64">
        <f t="shared" si="120"/>
        <v>3.9145511213028992</v>
      </c>
      <c r="AX357" s="64">
        <f t="shared" si="121"/>
        <v>0</v>
      </c>
      <c r="AY357" s="64">
        <f t="shared" si="122"/>
        <v>1.1853639380405945</v>
      </c>
      <c r="AZ357" s="64">
        <f t="shared" si="123"/>
        <v>15.323710481293785</v>
      </c>
      <c r="BA357" s="64">
        <f t="shared" si="124"/>
        <v>3.9145511213028992</v>
      </c>
      <c r="BB357" s="64">
        <f t="shared" si="125"/>
        <v>1.1853639380405945</v>
      </c>
    </row>
    <row r="358" spans="1:54" x14ac:dyDescent="0.3">
      <c r="A358" s="60">
        <v>31403</v>
      </c>
      <c r="B358" s="53">
        <v>0.73</v>
      </c>
      <c r="C358" s="53">
        <v>0</v>
      </c>
      <c r="D358" s="53">
        <v>5.2050000000000001</v>
      </c>
      <c r="E358" s="53">
        <f t="shared" si="110"/>
        <v>0.73</v>
      </c>
      <c r="F358" s="53">
        <f t="shared" si="111"/>
        <v>4.4749999999999996</v>
      </c>
      <c r="G358" s="53">
        <f t="shared" si="112"/>
        <v>0</v>
      </c>
      <c r="H358" s="53">
        <f>IF(Q357&gt;SetUp!$B$56,SetUp!$B$56,Q357)</f>
        <v>12.11243683914722</v>
      </c>
      <c r="I358" s="53">
        <f t="shared" si="126"/>
        <v>1.3816055042997322</v>
      </c>
      <c r="J358" s="53">
        <f>MIN(F358,H358,(1-EXP(-SetUp!$B$52*H358/SetUp!$B$56))*F358)</f>
        <v>2.2176582905099331</v>
      </c>
      <c r="K358" s="53">
        <f t="shared" si="113"/>
        <v>9.8947785486372872</v>
      </c>
      <c r="L358" s="53">
        <f>IF(I358&lt;=0,0,MIN(SetUp!$B$50*I358^SetUp!$B$55,I358))</f>
        <v>3.6863640793880652E-2</v>
      </c>
      <c r="M358" s="53">
        <f t="shared" si="114"/>
        <v>1.3447418635058515</v>
      </c>
      <c r="N358" s="53">
        <f>IF(SetUp!$B$62=0,X358,(B358-E358)*(1-(H358/SetUp!$B$66/SetUp!$B$56)))</f>
        <v>0</v>
      </c>
      <c r="O358" s="53">
        <f>K358*SetUp!$B$65</f>
        <v>9.1328815713658321E-2</v>
      </c>
      <c r="P358" s="53">
        <f>MIN(SetUp!$B$54*L358^SetUp!$B$51,L358)</f>
        <v>2.457885905545714E-2</v>
      </c>
      <c r="Q358" s="53">
        <f t="shared" si="115"/>
        <v>9.8034497329236281</v>
      </c>
      <c r="R358" s="53">
        <f>IF((H358+N358-O358)&gt;SetUp!$B$56,T357+H358+N358-O358-SetUp!$B$56,T357)</f>
        <v>0</v>
      </c>
      <c r="S358" s="53">
        <f>R358*SetUp!$B$65</f>
        <v>0</v>
      </c>
      <c r="T358" s="53">
        <f>IF((R358-S358)&lt;SetUp!$B$53,R358-S358,SetUp!$B$53)</f>
        <v>0</v>
      </c>
      <c r="U358" s="53">
        <f t="shared" si="116"/>
        <v>1.3447418635058515</v>
      </c>
      <c r="V358" s="53">
        <f>(L358-P358)/1000*SetUp!$B$13*1000000/SetUp!$B$48</f>
        <v>0.49993289330406243</v>
      </c>
      <c r="W358" s="53">
        <f t="shared" si="127"/>
        <v>-1.1726730697603216E-15</v>
      </c>
      <c r="X358" s="53">
        <f>MAX((SetUp!$B$56*(1-($H358/SetUp!$B$56)^2)*TANH(($B358-$D358)/SetUp!$B$56))/(1+$H358/SetUp!$B$56*TANH(($B358-$D358)/SetUp!$B$56)),0)</f>
        <v>0</v>
      </c>
      <c r="AK358" s="61">
        <v>327</v>
      </c>
      <c r="AL358" s="62">
        <f t="shared" si="128"/>
        <v>0</v>
      </c>
      <c r="AM358" s="62">
        <f t="shared" si="129"/>
        <v>0</v>
      </c>
      <c r="AN358" s="63" t="str">
        <f t="shared" si="130"/>
        <v/>
      </c>
      <c r="AP358" s="60">
        <v>31492</v>
      </c>
      <c r="AQ358" s="51">
        <v>3</v>
      </c>
      <c r="AR358" s="51">
        <v>81</v>
      </c>
      <c r="AS358" s="62">
        <f t="shared" si="117"/>
        <v>0</v>
      </c>
      <c r="AT358" s="62">
        <f t="shared" si="118"/>
        <v>15.483714211088227</v>
      </c>
      <c r="AU358" s="51" t="str">
        <f>IF(OR($AP358&lt;SetUp!$B$97,$AP358&gt;SetUp!$B$98),"Não","Sim")</f>
        <v>Sim</v>
      </c>
      <c r="AV358" s="64">
        <f t="shared" si="119"/>
        <v>0</v>
      </c>
      <c r="AW358" s="64">
        <f t="shared" si="120"/>
        <v>3.9349350961722642</v>
      </c>
      <c r="AX358" s="64">
        <f t="shared" si="121"/>
        <v>0</v>
      </c>
      <c r="AY358" s="64">
        <f t="shared" si="122"/>
        <v>1.1898751467793898</v>
      </c>
      <c r="AZ358" s="64">
        <f t="shared" si="123"/>
        <v>15.483714211088227</v>
      </c>
      <c r="BA358" s="64">
        <f t="shared" si="124"/>
        <v>3.9349350961722642</v>
      </c>
      <c r="BB358" s="64">
        <f t="shared" si="125"/>
        <v>1.1898751467793898</v>
      </c>
    </row>
    <row r="359" spans="1:54" x14ac:dyDescent="0.3">
      <c r="A359" s="60">
        <v>31404</v>
      </c>
      <c r="B359" s="53">
        <v>16.879000000000001</v>
      </c>
      <c r="C359" s="53">
        <v>0</v>
      </c>
      <c r="D359" s="53">
        <v>5.2050000000000001</v>
      </c>
      <c r="E359" s="53">
        <f t="shared" si="110"/>
        <v>5.2050000000000001</v>
      </c>
      <c r="F359" s="53">
        <f t="shared" si="111"/>
        <v>0</v>
      </c>
      <c r="G359" s="53">
        <f t="shared" si="112"/>
        <v>9.4895875389106266E-2</v>
      </c>
      <c r="H359" s="53">
        <f>IF(Q358&gt;SetUp!$B$56,SetUp!$B$56,Q358)</f>
        <v>9.8034497329236281</v>
      </c>
      <c r="I359" s="53">
        <f t="shared" si="126"/>
        <v>1.5301235895499581</v>
      </c>
      <c r="J359" s="53">
        <f>MIN(F359,H359,(1-EXP(-SetUp!$B$52*H359/SetUp!$B$56))*F359)</f>
        <v>0</v>
      </c>
      <c r="K359" s="53">
        <f t="shared" si="113"/>
        <v>9.8034497329236281</v>
      </c>
      <c r="L359" s="53">
        <f>IF(I359&lt;=0,0,MIN(SetUp!$B$50*I359^SetUp!$B$55,I359))</f>
        <v>4.3702101225195022E-2</v>
      </c>
      <c r="M359" s="53">
        <f t="shared" si="114"/>
        <v>1.4864214883247631</v>
      </c>
      <c r="N359" s="53">
        <f>IF(SetUp!$B$62=0,X359,(B359-E359)*(1-(H359/SetUp!$B$66/SetUp!$B$56)))</f>
        <v>11.579104124610895</v>
      </c>
      <c r="O359" s="53">
        <f>K359*SetUp!$B$65</f>
        <v>9.048585065500038E-2</v>
      </c>
      <c r="P359" s="53">
        <f>MIN(SetUp!$B$54*L359^SetUp!$B$51,L359)</f>
        <v>2.9186633658494131E-2</v>
      </c>
      <c r="Q359" s="53">
        <f t="shared" si="115"/>
        <v>21.292068006879525</v>
      </c>
      <c r="R359" s="53">
        <f>IF((H359+N359-O359)&gt;SetUp!$B$56,T358+H359+N359-O359-SetUp!$B$56,T358)</f>
        <v>0</v>
      </c>
      <c r="S359" s="53">
        <f>R359*SetUp!$B$65</f>
        <v>0</v>
      </c>
      <c r="T359" s="53">
        <f>IF((R359-S359)&lt;SetUp!$B$53,R359-S359,SetUp!$B$53)</f>
        <v>0</v>
      </c>
      <c r="U359" s="53">
        <f t="shared" si="116"/>
        <v>1.4864214883247631</v>
      </c>
      <c r="V359" s="53">
        <f>(L359-P359)/1000*SetUp!$B$13*1000000/SetUp!$B$48</f>
        <v>0.59071132501970736</v>
      </c>
      <c r="W359" s="53">
        <f t="shared" si="127"/>
        <v>1.7763568394002505E-15</v>
      </c>
      <c r="X359" s="53">
        <f>MAX((SetUp!$B$56*(1-($H359/SetUp!$B$56)^2)*TANH(($B359-$D359)/SetUp!$B$56))/(1+$H359/SetUp!$B$56*TANH(($B359-$D359)/SetUp!$B$56)),0)</f>
        <v>11.579104124610895</v>
      </c>
      <c r="AK359" s="61">
        <v>328</v>
      </c>
      <c r="AL359" s="62">
        <f t="shared" si="128"/>
        <v>0</v>
      </c>
      <c r="AM359" s="62">
        <f t="shared" si="129"/>
        <v>0</v>
      </c>
      <c r="AN359" s="63" t="str">
        <f t="shared" si="130"/>
        <v/>
      </c>
      <c r="AP359" s="60">
        <v>31493</v>
      </c>
      <c r="AQ359" s="51">
        <v>3</v>
      </c>
      <c r="AR359" s="51">
        <v>82</v>
      </c>
      <c r="AS359" s="62">
        <f t="shared" si="117"/>
        <v>0</v>
      </c>
      <c r="AT359" s="62">
        <f t="shared" si="118"/>
        <v>14.426848464677271</v>
      </c>
      <c r="AU359" s="51" t="str">
        <f>IF(OR($AP359&lt;SetUp!$B$97,$AP359&gt;SetUp!$B$98),"Não","Sim")</f>
        <v>Sim</v>
      </c>
      <c r="AV359" s="64">
        <f t="shared" si="119"/>
        <v>0</v>
      </c>
      <c r="AW359" s="64">
        <f t="shared" si="120"/>
        <v>3.7982691406319895</v>
      </c>
      <c r="AX359" s="64">
        <f t="shared" si="121"/>
        <v>0</v>
      </c>
      <c r="AY359" s="64">
        <f t="shared" si="122"/>
        <v>1.1591714701174385</v>
      </c>
      <c r="AZ359" s="64">
        <f t="shared" si="123"/>
        <v>14.426848464677271</v>
      </c>
      <c r="BA359" s="64">
        <f t="shared" si="124"/>
        <v>3.7982691406319895</v>
      </c>
      <c r="BB359" s="64">
        <f t="shared" si="125"/>
        <v>1.1591714701174385</v>
      </c>
    </row>
    <row r="360" spans="1:54" x14ac:dyDescent="0.3">
      <c r="A360" s="60">
        <v>31405</v>
      </c>
      <c r="B360" s="53">
        <v>22.335999999999999</v>
      </c>
      <c r="C360" s="53">
        <v>0</v>
      </c>
      <c r="D360" s="53">
        <v>5.2050000000000001</v>
      </c>
      <c r="E360" s="53">
        <f t="shared" si="110"/>
        <v>5.2050000000000001</v>
      </c>
      <c r="F360" s="53">
        <f t="shared" si="111"/>
        <v>0</v>
      </c>
      <c r="G360" s="53">
        <f t="shared" si="112"/>
        <v>0.49352021389900358</v>
      </c>
      <c r="H360" s="53">
        <f>IF(Q359&gt;SetUp!$B$56,SetUp!$B$56,Q359)</f>
        <v>21.292068006879525</v>
      </c>
      <c r="I360" s="53">
        <f t="shared" si="126"/>
        <v>2.1764675108211495</v>
      </c>
      <c r="J360" s="53">
        <f>MIN(F360,H360,(1-EXP(-SetUp!$B$52*H360/SetUp!$B$56))*F360)</f>
        <v>0</v>
      </c>
      <c r="K360" s="53">
        <f t="shared" si="113"/>
        <v>21.292068006879525</v>
      </c>
      <c r="L360" s="53">
        <f>IF(I360&lt;=0,0,MIN(SetUp!$B$50*I360^SetUp!$B$55,I360))</f>
        <v>7.862218610657204E-2</v>
      </c>
      <c r="M360" s="53">
        <f t="shared" si="114"/>
        <v>2.0978453247145774</v>
      </c>
      <c r="N360" s="53">
        <f>IF(SetUp!$B$62=0,X360,(B360-E360)*(1-(H360/SetUp!$B$66/SetUp!$B$56)))</f>
        <v>16.637479786100997</v>
      </c>
      <c r="O360" s="53">
        <f>K360*SetUp!$B$65</f>
        <v>0.19652580859738278</v>
      </c>
      <c r="P360" s="53">
        <f>MIN(SetUp!$B$54*L360^SetUp!$B$51,L360)</f>
        <v>5.2808677525792561E-2</v>
      </c>
      <c r="Q360" s="53">
        <f t="shared" si="115"/>
        <v>37.733021984383136</v>
      </c>
      <c r="R360" s="53">
        <f>IF((H360+N360-O360)&gt;SetUp!$B$56,T359+H360+N360-O360-SetUp!$B$56,T359)</f>
        <v>0</v>
      </c>
      <c r="S360" s="53">
        <f>R360*SetUp!$B$65</f>
        <v>0</v>
      </c>
      <c r="T360" s="53">
        <f>IF((R360-S360)&lt;SetUp!$B$53,R360-S360,SetUp!$B$53)</f>
        <v>0</v>
      </c>
      <c r="U360" s="53">
        <f t="shared" si="116"/>
        <v>2.0978453247145774</v>
      </c>
      <c r="V360" s="53">
        <f>(L360-P360)/1000*SetUp!$B$13*1000000/SetUp!$B$48</f>
        <v>1.0504885073175432</v>
      </c>
      <c r="W360" s="53">
        <f t="shared" si="127"/>
        <v>-9.7144514654701197E-16</v>
      </c>
      <c r="X360" s="53">
        <f>MAX((SetUp!$B$56*(1-($H360/SetUp!$B$56)^2)*TANH(($B360-$D360)/SetUp!$B$56))/(1+$H360/SetUp!$B$56*TANH(($B360-$D360)/SetUp!$B$56)),0)</f>
        <v>16.637479786100997</v>
      </c>
      <c r="AK360" s="61">
        <v>329</v>
      </c>
      <c r="AL360" s="62">
        <f t="shared" si="128"/>
        <v>0</v>
      </c>
      <c r="AM360" s="62">
        <f t="shared" si="129"/>
        <v>0</v>
      </c>
      <c r="AN360" s="63" t="str">
        <f t="shared" si="130"/>
        <v/>
      </c>
      <c r="AP360" s="60">
        <v>31494</v>
      </c>
      <c r="AQ360" s="51">
        <v>3</v>
      </c>
      <c r="AR360" s="51">
        <v>83</v>
      </c>
      <c r="AS360" s="62">
        <f t="shared" si="117"/>
        <v>0</v>
      </c>
      <c r="AT360" s="62">
        <f t="shared" si="118"/>
        <v>24.510822481927715</v>
      </c>
      <c r="AU360" s="51" t="str">
        <f>IF(OR($AP360&lt;SetUp!$B$97,$AP360&gt;SetUp!$B$98),"Não","Sim")</f>
        <v>Sim</v>
      </c>
      <c r="AV360" s="64">
        <f t="shared" si="119"/>
        <v>0</v>
      </c>
      <c r="AW360" s="64">
        <f t="shared" si="120"/>
        <v>4.9508405833684161</v>
      </c>
      <c r="AX360" s="64">
        <f t="shared" si="121"/>
        <v>0</v>
      </c>
      <c r="AY360" s="64">
        <f t="shared" si="122"/>
        <v>1.3893578846249681</v>
      </c>
      <c r="AZ360" s="64">
        <f t="shared" si="123"/>
        <v>24.510822481927715</v>
      </c>
      <c r="BA360" s="64">
        <f t="shared" si="124"/>
        <v>4.9508405833684161</v>
      </c>
      <c r="BB360" s="64">
        <f t="shared" si="125"/>
        <v>1.3893578846249681</v>
      </c>
    </row>
    <row r="361" spans="1:54" x14ac:dyDescent="0.3">
      <c r="A361" s="60">
        <v>31406</v>
      </c>
      <c r="B361" s="53">
        <v>8.968</v>
      </c>
      <c r="C361" s="53">
        <v>0</v>
      </c>
      <c r="D361" s="53">
        <v>5.2050000000000001</v>
      </c>
      <c r="E361" s="53">
        <f t="shared" si="110"/>
        <v>5.2050000000000001</v>
      </c>
      <c r="F361" s="53">
        <f t="shared" si="111"/>
        <v>0</v>
      </c>
      <c r="G361" s="53">
        <f t="shared" si="112"/>
        <v>0.1877560458066676</v>
      </c>
      <c r="H361" s="53">
        <f>IF(Q360&gt;SetUp!$B$56,SetUp!$B$56,Q360)</f>
        <v>37.733021984383136</v>
      </c>
      <c r="I361" s="53">
        <f t="shared" si="126"/>
        <v>2.6338772004644775</v>
      </c>
      <c r="J361" s="53">
        <f>MIN(F361,H361,(1-EXP(-SetUp!$B$52*H361/SetUp!$B$56))*F361)</f>
        <v>0</v>
      </c>
      <c r="K361" s="53">
        <f t="shared" si="113"/>
        <v>37.733021984383136</v>
      </c>
      <c r="L361" s="53">
        <f>IF(I361&lt;=0,0,MIN(SetUp!$B$50*I361^SetUp!$B$55,I361))</f>
        <v>0.10804815096443218</v>
      </c>
      <c r="M361" s="53">
        <f t="shared" si="114"/>
        <v>2.5258290495000453</v>
      </c>
      <c r="N361" s="53">
        <f>IF(SetUp!$B$62=0,X361,(B361-E361)*(1-(H361/SetUp!$B$66/SetUp!$B$56)))</f>
        <v>3.5752439541933323</v>
      </c>
      <c r="O361" s="53">
        <f>K361*SetUp!$B$65</f>
        <v>0.34827582994323258</v>
      </c>
      <c r="P361" s="53">
        <f>MIN(SetUp!$B$54*L361^SetUp!$B$51,L361)</f>
        <v>7.279797381271863E-2</v>
      </c>
      <c r="Q361" s="53">
        <f t="shared" si="115"/>
        <v>40.959990108633235</v>
      </c>
      <c r="R361" s="53">
        <f>IF((H361+N361-O361)&gt;SetUp!$B$56,T360+H361+N361-O361-SetUp!$B$56,T360)</f>
        <v>0</v>
      </c>
      <c r="S361" s="53">
        <f>R361*SetUp!$B$65</f>
        <v>0</v>
      </c>
      <c r="T361" s="53">
        <f>IF((R361-S361)&lt;SetUp!$B$53,R361-S361,SetUp!$B$53)</f>
        <v>0</v>
      </c>
      <c r="U361" s="53">
        <f t="shared" si="116"/>
        <v>2.5258290495000453</v>
      </c>
      <c r="V361" s="53">
        <f>(L361-P361)/1000*SetUp!$B$13*1000000/SetUp!$B$48</f>
        <v>1.4345165773534052</v>
      </c>
      <c r="W361" s="53">
        <f t="shared" si="127"/>
        <v>8.6042284408449632E-16</v>
      </c>
      <c r="X361" s="53">
        <f>MAX((SetUp!$B$56*(1-($H361/SetUp!$B$56)^2)*TANH(($B361-$D361)/SetUp!$B$56))/(1+$H361/SetUp!$B$56*TANH(($B361-$D361)/SetUp!$B$56)),0)</f>
        <v>3.5752439541933323</v>
      </c>
      <c r="AK361" s="61">
        <v>330</v>
      </c>
      <c r="AL361" s="62">
        <f t="shared" si="128"/>
        <v>0</v>
      </c>
      <c r="AM361" s="62">
        <f t="shared" si="129"/>
        <v>0</v>
      </c>
      <c r="AN361" s="63" t="str">
        <f t="shared" si="130"/>
        <v/>
      </c>
      <c r="AP361" s="60">
        <v>31495</v>
      </c>
      <c r="AQ361" s="51">
        <v>3</v>
      </c>
      <c r="AR361" s="51">
        <v>84</v>
      </c>
      <c r="AS361" s="62">
        <f t="shared" si="117"/>
        <v>0</v>
      </c>
      <c r="AT361" s="62">
        <f t="shared" si="118"/>
        <v>25.00916075057523</v>
      </c>
      <c r="AU361" s="51" t="str">
        <f>IF(OR($AP361&lt;SetUp!$B$97,$AP361&gt;SetUp!$B$98),"Não","Sim")</f>
        <v>Sim</v>
      </c>
      <c r="AV361" s="64">
        <f t="shared" si="119"/>
        <v>0</v>
      </c>
      <c r="AW361" s="64">
        <f t="shared" si="120"/>
        <v>5.0009159911535432</v>
      </c>
      <c r="AX361" s="64">
        <f t="shared" si="121"/>
        <v>0</v>
      </c>
      <c r="AY361" s="64">
        <f t="shared" si="122"/>
        <v>1.3980991180595859</v>
      </c>
      <c r="AZ361" s="64">
        <f t="shared" si="123"/>
        <v>25.00916075057523</v>
      </c>
      <c r="BA361" s="64">
        <f t="shared" si="124"/>
        <v>5.0009159911535432</v>
      </c>
      <c r="BB361" s="64">
        <f t="shared" si="125"/>
        <v>1.3980991180595859</v>
      </c>
    </row>
    <row r="362" spans="1:54" x14ac:dyDescent="0.3">
      <c r="A362" s="60">
        <v>31407</v>
      </c>
      <c r="B362" s="53">
        <v>9.1340000000000003</v>
      </c>
      <c r="C362" s="53">
        <v>16.573</v>
      </c>
      <c r="D362" s="53">
        <v>5.2050000000000001</v>
      </c>
      <c r="E362" s="53">
        <f t="shared" si="110"/>
        <v>5.2050000000000001</v>
      </c>
      <c r="F362" s="53">
        <f t="shared" si="111"/>
        <v>0</v>
      </c>
      <c r="G362" s="53">
        <f t="shared" si="112"/>
        <v>0.23001317543889233</v>
      </c>
      <c r="H362" s="53">
        <f>IF(Q361&gt;SetUp!$B$56,SetUp!$B$56,Q361)</f>
        <v>40.959990108633235</v>
      </c>
      <c r="I362" s="53">
        <f t="shared" si="126"/>
        <v>3.1339029738356192</v>
      </c>
      <c r="J362" s="53">
        <f>MIN(F362,H362,(1-EXP(-SetUp!$B$52*H362/SetUp!$B$56))*F362)</f>
        <v>0</v>
      </c>
      <c r="K362" s="53">
        <f t="shared" si="113"/>
        <v>40.959990108633235</v>
      </c>
      <c r="L362" s="53">
        <f>IF(I362&lt;=0,0,MIN(SetUp!$B$50*I362^SetUp!$B$55,I362))</f>
        <v>0.14435573593210688</v>
      </c>
      <c r="M362" s="53">
        <f t="shared" si="114"/>
        <v>2.9895472379035124</v>
      </c>
      <c r="N362" s="53">
        <f>IF(SetUp!$B$62=0,X362,(B362-E362)*(1-(H362/SetUp!$B$66/SetUp!$B$56)))</f>
        <v>3.6989868245611079</v>
      </c>
      <c r="O362" s="53">
        <f>K362*SetUp!$B$65</f>
        <v>0.37806074889668156</v>
      </c>
      <c r="P362" s="53">
        <f>MIN(SetUp!$B$54*L362^SetUp!$B$51,L362)</f>
        <v>9.753459290512323E-2</v>
      </c>
      <c r="Q362" s="53">
        <f t="shared" si="115"/>
        <v>44.280916184297666</v>
      </c>
      <c r="R362" s="53">
        <f>IF((H362+N362-O362)&gt;SetUp!$B$56,T361+H362+N362-O362-SetUp!$B$56,T361)</f>
        <v>0</v>
      </c>
      <c r="S362" s="53">
        <f>R362*SetUp!$B$65</f>
        <v>0</v>
      </c>
      <c r="T362" s="53">
        <f>IF((R362-S362)&lt;SetUp!$B$53,R362-S362,SetUp!$B$53)</f>
        <v>0</v>
      </c>
      <c r="U362" s="53">
        <f t="shared" si="116"/>
        <v>2.9895472379035124</v>
      </c>
      <c r="V362" s="53">
        <f>(L362-P362)/1000*SetUp!$B$13*1000000/SetUp!$B$48</f>
        <v>1.9054005190886774</v>
      </c>
      <c r="W362" s="53">
        <f t="shared" si="127"/>
        <v>8.4932061383824475E-15</v>
      </c>
      <c r="X362" s="53">
        <f>MAX((SetUp!$B$56*(1-($H362/SetUp!$B$56)^2)*TANH(($B362-$D362)/SetUp!$B$56))/(1+$H362/SetUp!$B$56*TANH(($B362-$D362)/SetUp!$B$56)),0)</f>
        <v>3.6989868245611079</v>
      </c>
      <c r="AK362" s="61">
        <v>331</v>
      </c>
      <c r="AL362" s="62">
        <f t="shared" si="128"/>
        <v>0</v>
      </c>
      <c r="AM362" s="62">
        <f t="shared" si="129"/>
        <v>0</v>
      </c>
      <c r="AN362" s="63" t="str">
        <f t="shared" si="130"/>
        <v/>
      </c>
      <c r="AP362" s="60">
        <v>31496</v>
      </c>
      <c r="AQ362" s="51">
        <v>3</v>
      </c>
      <c r="AR362" s="51">
        <v>85</v>
      </c>
      <c r="AS362" s="62">
        <f t="shared" si="117"/>
        <v>8.98</v>
      </c>
      <c r="AT362" s="62">
        <f t="shared" si="118"/>
        <v>22.059789651832737</v>
      </c>
      <c r="AU362" s="51" t="str">
        <f>IF(OR($AP362&lt;SetUp!$B$97,$AP362&gt;SetUp!$B$98),"Não","Sim")</f>
        <v>Sim</v>
      </c>
      <c r="AV362" s="64">
        <f t="shared" si="119"/>
        <v>2.9966648127543394</v>
      </c>
      <c r="AW362" s="64">
        <f t="shared" si="120"/>
        <v>4.6967850335982737</v>
      </c>
      <c r="AX362" s="64">
        <f t="shared" si="121"/>
        <v>0.95327633666730438</v>
      </c>
      <c r="AY362" s="64">
        <f t="shared" si="122"/>
        <v>1.3436013669670974</v>
      </c>
      <c r="AZ362" s="64">
        <f t="shared" si="123"/>
        <v>13.079789651832737</v>
      </c>
      <c r="BA362" s="64">
        <f t="shared" si="124"/>
        <v>1.7001202208439343</v>
      </c>
      <c r="BB362" s="64">
        <f t="shared" si="125"/>
        <v>0.39032503029979304</v>
      </c>
    </row>
    <row r="363" spans="1:54" x14ac:dyDescent="0.3">
      <c r="A363" s="60">
        <v>31408</v>
      </c>
      <c r="B363" s="53">
        <v>5.5049999999999999</v>
      </c>
      <c r="C363" s="53">
        <v>10.459</v>
      </c>
      <c r="D363" s="53">
        <v>5.2050000000000001</v>
      </c>
      <c r="E363" s="53">
        <f t="shared" si="110"/>
        <v>5.2050000000000001</v>
      </c>
      <c r="F363" s="53">
        <f t="shared" si="111"/>
        <v>0</v>
      </c>
      <c r="G363" s="53">
        <f t="shared" si="112"/>
        <v>1.8895673711189054E-2</v>
      </c>
      <c r="H363" s="53">
        <f>IF(Q362&gt;SetUp!$B$56,SetUp!$B$56,Q362)</f>
        <v>44.280916184297666</v>
      </c>
      <c r="I363" s="53">
        <f t="shared" si="126"/>
        <v>3.4171558114485872</v>
      </c>
      <c r="J363" s="53">
        <f>MIN(F363,H363,(1-EXP(-SetUp!$B$52*H363/SetUp!$B$56))*F363)</f>
        <v>0</v>
      </c>
      <c r="K363" s="53">
        <f t="shared" si="113"/>
        <v>44.280916184297666</v>
      </c>
      <c r="L363" s="53">
        <f>IF(I363&lt;=0,0,MIN(SetUp!$B$50*I363^SetUp!$B$55,I363))</f>
        <v>0.16675010028175713</v>
      </c>
      <c r="M363" s="53">
        <f t="shared" si="114"/>
        <v>3.2504057111668301</v>
      </c>
      <c r="N363" s="53">
        <f>IF(SetUp!$B$62=0,X363,(B363-E363)*(1-(H363/SetUp!$B$66/SetUp!$B$56)))</f>
        <v>0.28110432628881077</v>
      </c>
      <c r="O363" s="53">
        <f>K363*SetUp!$B$65</f>
        <v>0.40871289983388565</v>
      </c>
      <c r="P363" s="53">
        <f>MIN(SetUp!$B$54*L363^SetUp!$B$51,L363)</f>
        <v>0.1128234532357924</v>
      </c>
      <c r="Q363" s="53">
        <f t="shared" si="115"/>
        <v>44.153307610752591</v>
      </c>
      <c r="R363" s="53">
        <f>IF((H363+N363-O363)&gt;SetUp!$B$56,T362+H363+N363-O363-SetUp!$B$56,T362)</f>
        <v>0</v>
      </c>
      <c r="S363" s="53">
        <f>R363*SetUp!$B$65</f>
        <v>0</v>
      </c>
      <c r="T363" s="53">
        <f>IF((R363-S363)&lt;SetUp!$B$53,R363-S363,SetUp!$B$53)</f>
        <v>0</v>
      </c>
      <c r="U363" s="53">
        <f t="shared" si="116"/>
        <v>3.2504057111668301</v>
      </c>
      <c r="V363" s="53">
        <f>(L363-P363)/1000*SetUp!$B$13*1000000/SetUp!$B$48</f>
        <v>2.1945611454824121</v>
      </c>
      <c r="W363" s="53">
        <f t="shared" si="127"/>
        <v>-3.0531133177191805E-15</v>
      </c>
      <c r="X363" s="53">
        <f>MAX((SetUp!$B$56*(1-($H363/SetUp!$B$56)^2)*TANH(($B363-$D363)/SetUp!$B$56))/(1+$H363/SetUp!$B$56*TANH(($B363-$D363)/SetUp!$B$56)),0)</f>
        <v>0.28110432628881077</v>
      </c>
      <c r="AK363" s="61">
        <v>332</v>
      </c>
      <c r="AL363" s="62">
        <f t="shared" si="128"/>
        <v>0</v>
      </c>
      <c r="AM363" s="62">
        <f t="shared" si="129"/>
        <v>0</v>
      </c>
      <c r="AN363" s="63" t="str">
        <f t="shared" si="130"/>
        <v/>
      </c>
      <c r="AP363" s="60">
        <v>31497</v>
      </c>
      <c r="AQ363" s="51">
        <v>3</v>
      </c>
      <c r="AR363" s="51">
        <v>86</v>
      </c>
      <c r="AS363" s="62">
        <f t="shared" si="117"/>
        <v>7.8890000000000002</v>
      </c>
      <c r="AT363" s="62">
        <f t="shared" si="118"/>
        <v>28.158650728606386</v>
      </c>
      <c r="AU363" s="51" t="str">
        <f>IF(OR($AP363&lt;SetUp!$B$97,$AP363&gt;SetUp!$B$98),"Não","Sim")</f>
        <v>Sim</v>
      </c>
      <c r="AV363" s="64">
        <f t="shared" si="119"/>
        <v>2.8087363706834432</v>
      </c>
      <c r="AW363" s="64">
        <f t="shared" si="120"/>
        <v>5.3064725315982164</v>
      </c>
      <c r="AX363" s="64">
        <f t="shared" si="121"/>
        <v>0.89702195606036339</v>
      </c>
      <c r="AY363" s="64">
        <f t="shared" si="122"/>
        <v>1.4496118409828669</v>
      </c>
      <c r="AZ363" s="64">
        <f t="shared" si="123"/>
        <v>20.269650728606386</v>
      </c>
      <c r="BA363" s="64">
        <f t="shared" si="124"/>
        <v>2.4977361609147732</v>
      </c>
      <c r="BB363" s="64">
        <f t="shared" si="125"/>
        <v>0.55258988492250349</v>
      </c>
    </row>
    <row r="364" spans="1:54" x14ac:dyDescent="0.3">
      <c r="A364" s="60">
        <v>31409</v>
      </c>
      <c r="B364" s="53">
        <v>2.0760000000000001</v>
      </c>
      <c r="C364" s="53">
        <v>18.626999999999999</v>
      </c>
      <c r="D364" s="53">
        <v>5.2050000000000001</v>
      </c>
      <c r="E364" s="53">
        <f t="shared" si="110"/>
        <v>2.0760000000000001</v>
      </c>
      <c r="F364" s="53">
        <f t="shared" si="111"/>
        <v>3.129</v>
      </c>
      <c r="G364" s="53">
        <f t="shared" si="112"/>
        <v>0</v>
      </c>
      <c r="H364" s="53">
        <f>IF(Q363&gt;SetUp!$B$56,SetUp!$B$56,Q363)</f>
        <v>44.153307610752591</v>
      </c>
      <c r="I364" s="53">
        <f t="shared" si="126"/>
        <v>3.631443766725722</v>
      </c>
      <c r="J364" s="53">
        <f>MIN(F364,H364,(1-EXP(-SetUp!$B$52*H364/SetUp!$B$56))*F364)</f>
        <v>2.8707491006378327</v>
      </c>
      <c r="K364" s="53">
        <f t="shared" si="113"/>
        <v>41.282558510114761</v>
      </c>
      <c r="L364" s="53">
        <f>IF(I364&lt;=0,0,MIN(SetUp!$B$50*I364^SetUp!$B$55,I364))</f>
        <v>0.1845399251100141</v>
      </c>
      <c r="M364" s="53">
        <f t="shared" si="114"/>
        <v>3.4469038416157081</v>
      </c>
      <c r="N364" s="53">
        <f>IF(SetUp!$B$62=0,X364,(B364-E364)*(1-(H364/SetUp!$B$66/SetUp!$B$56)))</f>
        <v>0</v>
      </c>
      <c r="O364" s="53">
        <f>K364*SetUp!$B$65</f>
        <v>0.38103805555889209</v>
      </c>
      <c r="P364" s="53">
        <f>MIN(SetUp!$B$54*L364^SetUp!$B$51,L364)</f>
        <v>0.12498314504023618</v>
      </c>
      <c r="Q364" s="53">
        <f t="shared" si="115"/>
        <v>40.901520454555872</v>
      </c>
      <c r="R364" s="53">
        <f>IF((H364+N364-O364)&gt;SetUp!$B$56,T363+H364+N364-O364-SetUp!$B$56,T363)</f>
        <v>0</v>
      </c>
      <c r="S364" s="53">
        <f>R364*SetUp!$B$65</f>
        <v>0</v>
      </c>
      <c r="T364" s="53">
        <f>IF((R364-S364)&lt;SetUp!$B$53,R364-S364,SetUp!$B$53)</f>
        <v>0</v>
      </c>
      <c r="U364" s="53">
        <f t="shared" si="116"/>
        <v>3.4469038416157081</v>
      </c>
      <c r="V364" s="53">
        <f>(L364-P364)/1000*SetUp!$B$13*1000000/SetUp!$B$48</f>
        <v>2.4236811048120996</v>
      </c>
      <c r="W364" s="53">
        <f t="shared" si="127"/>
        <v>5.0515147620444623E-15</v>
      </c>
      <c r="X364" s="53">
        <f>MAX((SetUp!$B$56*(1-($H364/SetUp!$B$56)^2)*TANH(($B364-$D364)/SetUp!$B$56))/(1+$H364/SetUp!$B$56*TANH(($B364-$D364)/SetUp!$B$56)),0)</f>
        <v>0</v>
      </c>
      <c r="AK364" s="61">
        <v>333</v>
      </c>
      <c r="AL364" s="62">
        <f t="shared" si="128"/>
        <v>0</v>
      </c>
      <c r="AM364" s="62">
        <f t="shared" si="129"/>
        <v>0</v>
      </c>
      <c r="AN364" s="63" t="str">
        <f t="shared" si="130"/>
        <v/>
      </c>
      <c r="AP364" s="60">
        <v>31498</v>
      </c>
      <c r="AQ364" s="51">
        <v>3</v>
      </c>
      <c r="AR364" s="51">
        <v>87</v>
      </c>
      <c r="AS364" s="62">
        <f t="shared" si="117"/>
        <v>8.6630000000000003</v>
      </c>
      <c r="AT364" s="62">
        <f t="shared" si="118"/>
        <v>25.391715884247898</v>
      </c>
      <c r="AU364" s="51" t="str">
        <f>IF(OR($AP364&lt;SetUp!$B$97,$AP364&gt;SetUp!$B$98),"Não","Sim")</f>
        <v>Sim</v>
      </c>
      <c r="AV364" s="64">
        <f t="shared" si="119"/>
        <v>2.9432974705251933</v>
      </c>
      <c r="AW364" s="64">
        <f t="shared" si="120"/>
        <v>5.0390193375544712</v>
      </c>
      <c r="AX364" s="64">
        <f t="shared" si="121"/>
        <v>0.93766831439900511</v>
      </c>
      <c r="AY364" s="64">
        <f t="shared" si="122"/>
        <v>1.4046920499828555</v>
      </c>
      <c r="AZ364" s="64">
        <f t="shared" si="123"/>
        <v>16.728715884247897</v>
      </c>
      <c r="BA364" s="64">
        <f t="shared" si="124"/>
        <v>2.0957218670292779</v>
      </c>
      <c r="BB364" s="64">
        <f t="shared" si="125"/>
        <v>0.46702373558385035</v>
      </c>
    </row>
    <row r="365" spans="1:54" x14ac:dyDescent="0.3">
      <c r="A365" s="60">
        <v>31410</v>
      </c>
      <c r="B365" s="53">
        <v>7.4969999999999999</v>
      </c>
      <c r="C365" s="53">
        <v>17.588999999999999</v>
      </c>
      <c r="D365" s="53">
        <v>5.2050000000000001</v>
      </c>
      <c r="E365" s="53">
        <f t="shared" si="110"/>
        <v>5.2050000000000001</v>
      </c>
      <c r="F365" s="53">
        <f t="shared" si="111"/>
        <v>0</v>
      </c>
      <c r="G365" s="53">
        <f t="shared" si="112"/>
        <v>0.1289836230900594</v>
      </c>
      <c r="H365" s="53">
        <f>IF(Q364&gt;SetUp!$B$56,SetUp!$B$56,Q364)</f>
        <v>40.901520454555872</v>
      </c>
      <c r="I365" s="53">
        <f t="shared" si="126"/>
        <v>3.9534085386379387</v>
      </c>
      <c r="J365" s="53">
        <f>MIN(F365,H365,(1-EXP(-SetUp!$B$52*H365/SetUp!$B$56))*F365)</f>
        <v>0</v>
      </c>
      <c r="K365" s="53">
        <f t="shared" si="113"/>
        <v>40.901520454555872</v>
      </c>
      <c r="L365" s="53">
        <f>IF(I365&lt;=0,0,MIN(SetUp!$B$50*I365^SetUp!$B$55,I365))</f>
        <v>0.21260703333380726</v>
      </c>
      <c r="M365" s="53">
        <f t="shared" si="114"/>
        <v>3.7408015053041312</v>
      </c>
      <c r="N365" s="53">
        <f>IF(SetUp!$B$62=0,X365,(B365-E365)*(1-(H365/SetUp!$B$66/SetUp!$B$56)))</f>
        <v>2.1630163769099404</v>
      </c>
      <c r="O365" s="53">
        <f>K365*SetUp!$B$65</f>
        <v>0.37752107393217127</v>
      </c>
      <c r="P365" s="53">
        <f>MIN(SetUp!$B$54*L365^SetUp!$B$51,L365)</f>
        <v>0.14419037308109434</v>
      </c>
      <c r="Q365" s="53">
        <f t="shared" si="115"/>
        <v>42.687015757533644</v>
      </c>
      <c r="R365" s="53">
        <f>IF((H365+N365-O365)&gt;SetUp!$B$56,T364+H365+N365-O365-SetUp!$B$56,T364)</f>
        <v>0</v>
      </c>
      <c r="S365" s="53">
        <f>R365*SetUp!$B$65</f>
        <v>0</v>
      </c>
      <c r="T365" s="53">
        <f>IF((R365-S365)&lt;SetUp!$B$53,R365-S365,SetUp!$B$53)</f>
        <v>0</v>
      </c>
      <c r="U365" s="53">
        <f t="shared" si="116"/>
        <v>3.7408015053041312</v>
      </c>
      <c r="V365" s="53">
        <f>(L365-P365)/1000*SetUp!$B$13*1000000/SetUp!$B$48</f>
        <v>2.7842365976564056</v>
      </c>
      <c r="W365" s="53">
        <f t="shared" si="127"/>
        <v>5.5511151231257827E-15</v>
      </c>
      <c r="X365" s="53">
        <f>MAX((SetUp!$B$56*(1-($H365/SetUp!$B$56)^2)*TANH(($B365-$D365)/SetUp!$B$56))/(1+$H365/SetUp!$B$56*TANH(($B365-$D365)/SetUp!$B$56)),0)</f>
        <v>2.1630163769099404</v>
      </c>
      <c r="AK365" s="61">
        <v>334</v>
      </c>
      <c r="AL365" s="62">
        <f t="shared" si="128"/>
        <v>0</v>
      </c>
      <c r="AM365" s="62">
        <f t="shared" si="129"/>
        <v>0</v>
      </c>
      <c r="AN365" s="63" t="str">
        <f t="shared" si="130"/>
        <v/>
      </c>
      <c r="AP365" s="60">
        <v>31499</v>
      </c>
      <c r="AQ365" s="51">
        <v>3</v>
      </c>
      <c r="AR365" s="51">
        <v>88</v>
      </c>
      <c r="AS365" s="62">
        <f t="shared" si="117"/>
        <v>8.98</v>
      </c>
      <c r="AT365" s="62">
        <f t="shared" si="118"/>
        <v>25.412927502724557</v>
      </c>
      <c r="AU365" s="51" t="str">
        <f>IF(OR($AP365&lt;SetUp!$B$97,$AP365&gt;SetUp!$B$98),"Não","Sim")</f>
        <v>Sim</v>
      </c>
      <c r="AV365" s="64">
        <f t="shared" si="119"/>
        <v>2.9966648127543394</v>
      </c>
      <c r="AW365" s="64">
        <f t="shared" si="120"/>
        <v>5.0411236349374091</v>
      </c>
      <c r="AX365" s="64">
        <f t="shared" si="121"/>
        <v>0.95327633666730438</v>
      </c>
      <c r="AY365" s="64">
        <f t="shared" si="122"/>
        <v>1.4050546975196863</v>
      </c>
      <c r="AZ365" s="64">
        <f t="shared" si="123"/>
        <v>16.432927502724556</v>
      </c>
      <c r="BA365" s="64">
        <f t="shared" si="124"/>
        <v>2.0444588221830697</v>
      </c>
      <c r="BB365" s="64">
        <f t="shared" si="125"/>
        <v>0.45177836085238188</v>
      </c>
    </row>
    <row r="366" spans="1:54" x14ac:dyDescent="0.3">
      <c r="A366" s="60">
        <v>31411</v>
      </c>
      <c r="B366" s="53">
        <v>3.6389999999999998</v>
      </c>
      <c r="C366" s="53">
        <v>11.492000000000001</v>
      </c>
      <c r="D366" s="53">
        <v>5.2050000000000001</v>
      </c>
      <c r="E366" s="53">
        <f t="shared" si="110"/>
        <v>3.6389999999999998</v>
      </c>
      <c r="F366" s="53">
        <f t="shared" si="111"/>
        <v>1.5660000000000003</v>
      </c>
      <c r="G366" s="53">
        <f t="shared" si="112"/>
        <v>0</v>
      </c>
      <c r="H366" s="53">
        <f>IF(Q365&gt;SetUp!$B$56,SetUp!$B$56,Q365)</f>
        <v>42.687015757533644</v>
      </c>
      <c r="I366" s="53">
        <f t="shared" si="126"/>
        <v>4.1216445280304477</v>
      </c>
      <c r="J366" s="53">
        <f>MIN(F366,H366,(1-EXP(-SetUp!$B$52*H366/SetUp!$B$56))*F366)</f>
        <v>1.4255875628945802</v>
      </c>
      <c r="K366" s="53">
        <f t="shared" si="113"/>
        <v>41.261428194639066</v>
      </c>
      <c r="L366" s="53">
        <f>IF(I366&lt;=0,0,MIN(SetUp!$B$50*I366^SetUp!$B$55,I366))</f>
        <v>0.22789896684536962</v>
      </c>
      <c r="M366" s="53">
        <f t="shared" si="114"/>
        <v>3.893745561185078</v>
      </c>
      <c r="N366" s="53">
        <f>IF(SetUp!$B$62=0,X366,(B366-E366)*(1-(H366/SetUp!$B$66/SetUp!$B$56)))</f>
        <v>0</v>
      </c>
      <c r="O366" s="53">
        <f>K366*SetUp!$B$65</f>
        <v>0.38084302272631626</v>
      </c>
      <c r="P366" s="53">
        <f>MIN(SetUp!$B$54*L366^SetUp!$B$51,L366)</f>
        <v>0.15466574332009445</v>
      </c>
      <c r="Q366" s="53">
        <f t="shared" si="115"/>
        <v>40.880585171912749</v>
      </c>
      <c r="R366" s="53">
        <f>IF((H366+N366-O366)&gt;SetUp!$B$56,T365+H366+N366-O366-SetUp!$B$56,T365)</f>
        <v>0</v>
      </c>
      <c r="S366" s="53">
        <f>R366*SetUp!$B$65</f>
        <v>0</v>
      </c>
      <c r="T366" s="53">
        <f>IF((R366-S366)&lt;SetUp!$B$53,R366-S366,SetUp!$B$53)</f>
        <v>0</v>
      </c>
      <c r="U366" s="53">
        <f t="shared" si="116"/>
        <v>3.893745561185078</v>
      </c>
      <c r="V366" s="53">
        <f>(L366-P366)/1000*SetUp!$B$13*1000000/SetUp!$B$48</f>
        <v>2.9802480908930078</v>
      </c>
      <c r="W366" s="53">
        <f t="shared" si="127"/>
        <v>1.4710455076283324E-15</v>
      </c>
      <c r="X366" s="53">
        <f>MAX((SetUp!$B$56*(1-($H366/SetUp!$B$56)^2)*TANH(($B366-$D366)/SetUp!$B$56))/(1+$H366/SetUp!$B$56*TANH(($B366-$D366)/SetUp!$B$56)),0)</f>
        <v>0</v>
      </c>
      <c r="AK366" s="61">
        <v>335</v>
      </c>
      <c r="AL366" s="62">
        <f t="shared" si="128"/>
        <v>0</v>
      </c>
      <c r="AM366" s="62">
        <f t="shared" si="129"/>
        <v>0</v>
      </c>
      <c r="AN366" s="63" t="str">
        <f t="shared" si="130"/>
        <v/>
      </c>
      <c r="AP366" s="60">
        <v>31500</v>
      </c>
      <c r="AQ366" s="51">
        <v>3</v>
      </c>
      <c r="AR366" s="51">
        <v>89</v>
      </c>
      <c r="AS366" s="62">
        <f t="shared" si="117"/>
        <v>9.14</v>
      </c>
      <c r="AT366" s="62">
        <f t="shared" si="118"/>
        <v>31.471044793094332</v>
      </c>
      <c r="AU366" s="51" t="str">
        <f>IF(OR($AP366&lt;SetUp!$B$97,$AP366&gt;SetUp!$B$98),"Não","Sim")</f>
        <v>Sim</v>
      </c>
      <c r="AV366" s="64">
        <f t="shared" si="119"/>
        <v>3.0232432915661951</v>
      </c>
      <c r="AW366" s="64">
        <f t="shared" si="120"/>
        <v>5.6099059522503882</v>
      </c>
      <c r="AX366" s="64">
        <f t="shared" si="121"/>
        <v>0.96094619573383144</v>
      </c>
      <c r="AY366" s="64">
        <f t="shared" si="122"/>
        <v>1.4979111611001803</v>
      </c>
      <c r="AZ366" s="64">
        <f t="shared" si="123"/>
        <v>22.331044793094332</v>
      </c>
      <c r="BA366" s="64">
        <f t="shared" si="124"/>
        <v>2.5866626606841931</v>
      </c>
      <c r="BB366" s="64">
        <f t="shared" si="125"/>
        <v>0.53696496536634886</v>
      </c>
    </row>
    <row r="367" spans="1:54" x14ac:dyDescent="0.3">
      <c r="A367" s="60">
        <v>31412</v>
      </c>
      <c r="B367" s="53">
        <v>0.217</v>
      </c>
      <c r="C367" s="53">
        <v>14.994999999999999</v>
      </c>
      <c r="D367" s="53">
        <v>5.2050000000000001</v>
      </c>
      <c r="E367" s="53">
        <f t="shared" si="110"/>
        <v>0.217</v>
      </c>
      <c r="F367" s="53">
        <f t="shared" si="111"/>
        <v>4.9880000000000004</v>
      </c>
      <c r="G367" s="53">
        <f t="shared" si="112"/>
        <v>0</v>
      </c>
      <c r="H367" s="53">
        <f>IF(Q366&gt;SetUp!$B$56,SetUp!$B$56,Q366)</f>
        <v>40.880585171912749</v>
      </c>
      <c r="I367" s="53">
        <f t="shared" si="126"/>
        <v>4.2296057271388294</v>
      </c>
      <c r="J367" s="53">
        <f>MIN(F367,H367,(1-EXP(-SetUp!$B$52*H367/SetUp!$B$56))*F367)</f>
        <v>4.4927054052429627</v>
      </c>
      <c r="K367" s="53">
        <f t="shared" si="113"/>
        <v>36.387879766669784</v>
      </c>
      <c r="L367" s="53">
        <f>IF(I367&lt;=0,0,MIN(SetUp!$B$50*I367^SetUp!$B$55,I367))</f>
        <v>0.23793478761904296</v>
      </c>
      <c r="M367" s="53">
        <f t="shared" si="114"/>
        <v>3.9916709395197865</v>
      </c>
      <c r="N367" s="53">
        <f>IF(SetUp!$B$62=0,X367,(B367-E367)*(1-(H367/SetUp!$B$66/SetUp!$B$56)))</f>
        <v>0</v>
      </c>
      <c r="O367" s="53">
        <f>K367*SetUp!$B$65</f>
        <v>0.33586016595375168</v>
      </c>
      <c r="P367" s="53">
        <f>MIN(SetUp!$B$54*L367^SetUp!$B$51,L367)</f>
        <v>0.16154428441845017</v>
      </c>
      <c r="Q367" s="53">
        <f t="shared" si="115"/>
        <v>36.052019600716029</v>
      </c>
      <c r="R367" s="53">
        <f>IF((H367+N367-O367)&gt;SetUp!$B$56,T366+H367+N367-O367-SetUp!$B$56,T366)</f>
        <v>0</v>
      </c>
      <c r="S367" s="53">
        <f>R367*SetUp!$B$65</f>
        <v>0</v>
      </c>
      <c r="T367" s="53">
        <f>IF((R367-S367)&lt;SetUp!$B$53,R367-S367,SetUp!$B$53)</f>
        <v>0</v>
      </c>
      <c r="U367" s="53">
        <f t="shared" si="116"/>
        <v>3.9916709395197865</v>
      </c>
      <c r="V367" s="53">
        <f>(L367-P367)/1000*SetUp!$B$13*1000000/SetUp!$B$48</f>
        <v>3.1087345383253409</v>
      </c>
      <c r="W367" s="53">
        <f t="shared" si="127"/>
        <v>-6.2172489379008766E-15</v>
      </c>
      <c r="X367" s="53">
        <f>MAX((SetUp!$B$56*(1-($H367/SetUp!$B$56)^2)*TANH(($B367-$D367)/SetUp!$B$56))/(1+$H367/SetUp!$B$56*TANH(($B367-$D367)/SetUp!$B$56)),0)</f>
        <v>0</v>
      </c>
      <c r="AK367" s="61">
        <v>336</v>
      </c>
      <c r="AL367" s="62">
        <f t="shared" si="128"/>
        <v>0</v>
      </c>
      <c r="AM367" s="62">
        <f t="shared" si="129"/>
        <v>4.1379984166407084E-2</v>
      </c>
      <c r="AN367" s="63" t="str">
        <f t="shared" si="130"/>
        <v/>
      </c>
      <c r="AP367" s="60">
        <v>31501</v>
      </c>
      <c r="AQ367" s="51">
        <v>3</v>
      </c>
      <c r="AR367" s="51">
        <v>90</v>
      </c>
      <c r="AS367" s="62">
        <f t="shared" si="117"/>
        <v>9.3010000000000002</v>
      </c>
      <c r="AT367" s="62">
        <f t="shared" si="118"/>
        <v>52.732546030527459</v>
      </c>
      <c r="AU367" s="51" t="str">
        <f>IF(OR($AP367&lt;SetUp!$B$97,$AP367&gt;SetUp!$B$98),"Não","Sim")</f>
        <v>Sim</v>
      </c>
      <c r="AV367" s="64">
        <f t="shared" si="119"/>
        <v>3.0497540884471324</v>
      </c>
      <c r="AW367" s="64">
        <f t="shared" si="120"/>
        <v>7.2617178429437379</v>
      </c>
      <c r="AX367" s="64">
        <f t="shared" si="121"/>
        <v>0.96852964437483957</v>
      </c>
      <c r="AY367" s="64">
        <f t="shared" si="122"/>
        <v>1.7220787404252451</v>
      </c>
      <c r="AZ367" s="64">
        <f t="shared" si="123"/>
        <v>43.431546030527457</v>
      </c>
      <c r="BA367" s="64">
        <f t="shared" si="124"/>
        <v>4.2119637544966055</v>
      </c>
      <c r="BB367" s="64">
        <f t="shared" si="125"/>
        <v>0.75354909605040554</v>
      </c>
    </row>
    <row r="368" spans="1:54" x14ac:dyDescent="0.3">
      <c r="A368" s="60">
        <v>31413</v>
      </c>
      <c r="B368" s="53">
        <v>0.22700000000000001</v>
      </c>
      <c r="C368" s="53">
        <v>10.459</v>
      </c>
      <c r="D368" s="53">
        <v>5.0170000000000003</v>
      </c>
      <c r="E368" s="53">
        <f t="shared" si="110"/>
        <v>0.22700000000000001</v>
      </c>
      <c r="F368" s="53">
        <f t="shared" si="111"/>
        <v>4.79</v>
      </c>
      <c r="G368" s="53">
        <f t="shared" si="112"/>
        <v>0</v>
      </c>
      <c r="H368" s="53">
        <f>IF(Q367&gt;SetUp!$B$56,SetUp!$B$56,Q367)</f>
        <v>36.052019600716029</v>
      </c>
      <c r="I368" s="53">
        <f t="shared" si="126"/>
        <v>4.285986412761396</v>
      </c>
      <c r="J368" s="53">
        <f>MIN(F368,H368,(1-EXP(-SetUp!$B$52*H368/SetUp!$B$56))*F368)</f>
        <v>4.1651894868378694</v>
      </c>
      <c r="K368" s="53">
        <f t="shared" si="113"/>
        <v>31.886830113878162</v>
      </c>
      <c r="L368" s="53">
        <f>IF(I368&lt;=0,0,MIN(SetUp!$B$50*I368^SetUp!$B$55,I368))</f>
        <v>0.24324436273761704</v>
      </c>
      <c r="M368" s="53">
        <f t="shared" si="114"/>
        <v>4.0427420500237794</v>
      </c>
      <c r="N368" s="53">
        <f>IF(SetUp!$B$62=0,X368,(B368-E368)*(1-(H368/SetUp!$B$66/SetUp!$B$56)))</f>
        <v>0</v>
      </c>
      <c r="O368" s="53">
        <f>K368*SetUp!$B$65</f>
        <v>0.2943154732416095</v>
      </c>
      <c r="P368" s="53">
        <f>MIN(SetUp!$B$54*L368^SetUp!$B$51,L368)</f>
        <v>0.16518461006857818</v>
      </c>
      <c r="Q368" s="53">
        <f t="shared" si="115"/>
        <v>31.592514640636551</v>
      </c>
      <c r="R368" s="53">
        <f>IF((H368+N368-O368)&gt;SetUp!$B$56,T367+H368+N368-O368-SetUp!$B$56,T367)</f>
        <v>0</v>
      </c>
      <c r="S368" s="53">
        <f>R368*SetUp!$B$65</f>
        <v>0</v>
      </c>
      <c r="T368" s="53">
        <f>IF((R368-S368)&lt;SetUp!$B$53,R368-S368,SetUp!$B$53)</f>
        <v>0</v>
      </c>
      <c r="U368" s="53">
        <f t="shared" si="116"/>
        <v>4.0427420500237794</v>
      </c>
      <c r="V368" s="53">
        <f>(L368-P368)/1000*SetUp!$B$13*1000000/SetUp!$B$48</f>
        <v>3.1766651482601014</v>
      </c>
      <c r="W368" s="53">
        <f t="shared" si="127"/>
        <v>-2.248201624865942E-15</v>
      </c>
      <c r="X368" s="53">
        <f>MAX((SetUp!$B$56*(1-($H368/SetUp!$B$56)^2)*TANH(($B368-$D368)/SetUp!$B$56))/(1+$H368/SetUp!$B$56*TANH(($B368-$D368)/SetUp!$B$56)),0)</f>
        <v>0</v>
      </c>
      <c r="AK368" s="61">
        <v>337</v>
      </c>
      <c r="AL368" s="62">
        <f t="shared" si="128"/>
        <v>13.13</v>
      </c>
      <c r="AM368" s="62">
        <f t="shared" si="129"/>
        <v>0.23365125348680357</v>
      </c>
      <c r="AN368" s="63">
        <f t="shared" si="130"/>
        <v>-0.98220477886619928</v>
      </c>
      <c r="AP368" s="60">
        <v>31502</v>
      </c>
      <c r="AQ368" s="51">
        <v>3</v>
      </c>
      <c r="AR368" s="51">
        <v>91</v>
      </c>
      <c r="AS368" s="62">
        <f t="shared" si="117"/>
        <v>25.783999999999999</v>
      </c>
      <c r="AT368" s="62">
        <f t="shared" si="118"/>
        <v>138.21700476885545</v>
      </c>
      <c r="AU368" s="51" t="str">
        <f>IF(OR($AP368&lt;SetUp!$B$97,$AP368&gt;SetUp!$B$98),"Não","Sim")</f>
        <v>Sim</v>
      </c>
      <c r="AV368" s="64">
        <f t="shared" si="119"/>
        <v>5.0777947969566473</v>
      </c>
      <c r="AW368" s="64">
        <f t="shared" si="120"/>
        <v>11.756572832626668</v>
      </c>
      <c r="AX368" s="64">
        <f t="shared" si="121"/>
        <v>1.411350292504278</v>
      </c>
      <c r="AY368" s="64">
        <f t="shared" si="122"/>
        <v>2.1405614773577901</v>
      </c>
      <c r="AZ368" s="64">
        <f t="shared" si="123"/>
        <v>112.43300476885545</v>
      </c>
      <c r="BA368" s="64">
        <f t="shared" si="124"/>
        <v>6.678778035670021</v>
      </c>
      <c r="BB368" s="64">
        <f t="shared" si="125"/>
        <v>0.72921118485351211</v>
      </c>
    </row>
    <row r="369" spans="1:54" x14ac:dyDescent="0.3">
      <c r="A369" s="60">
        <v>31414</v>
      </c>
      <c r="B369" s="53">
        <v>3.1549999999999998</v>
      </c>
      <c r="C369" s="53">
        <v>9.6270000000000007</v>
      </c>
      <c r="D369" s="53">
        <v>5.0170000000000003</v>
      </c>
      <c r="E369" s="53">
        <f t="shared" si="110"/>
        <v>3.1549999999999998</v>
      </c>
      <c r="F369" s="53">
        <f t="shared" si="111"/>
        <v>1.8620000000000005</v>
      </c>
      <c r="G369" s="53">
        <f t="shared" si="112"/>
        <v>0</v>
      </c>
      <c r="H369" s="53">
        <f>IF(Q368&gt;SetUp!$B$56,SetUp!$B$56,Q368)</f>
        <v>31.592514640636551</v>
      </c>
      <c r="I369" s="53">
        <f t="shared" si="126"/>
        <v>4.3200388570419337</v>
      </c>
      <c r="J369" s="53">
        <f>MIN(F369,H369,(1-EXP(-SetUp!$B$52*H369/SetUp!$B$56))*F369)</f>
        <v>1.549526825143521</v>
      </c>
      <c r="K369" s="53">
        <f t="shared" si="113"/>
        <v>30.042987815493031</v>
      </c>
      <c r="L369" s="53">
        <f>IF(I369&lt;=0,0,MIN(SetUp!$B$50*I369^SetUp!$B$55,I369))</f>
        <v>0.24647387301210671</v>
      </c>
      <c r="M369" s="53">
        <f t="shared" si="114"/>
        <v>4.0735649840298267</v>
      </c>
      <c r="N369" s="53">
        <f>IF(SetUp!$B$62=0,X369,(B369-E369)*(1-(H369/SetUp!$B$66/SetUp!$B$56)))</f>
        <v>0</v>
      </c>
      <c r="O369" s="53">
        <f>K369*SetUp!$B$65</f>
        <v>0.27729680701815418</v>
      </c>
      <c r="P369" s="53">
        <f>MIN(SetUp!$B$54*L369^SetUp!$B$51,L369)</f>
        <v>0.16739919036337958</v>
      </c>
      <c r="Q369" s="53">
        <f t="shared" si="115"/>
        <v>29.765691008474878</v>
      </c>
      <c r="R369" s="53">
        <f>IF((H369+N369-O369)&gt;SetUp!$B$56,T368+H369+N369-O369-SetUp!$B$56,T368)</f>
        <v>0</v>
      </c>
      <c r="S369" s="53">
        <f>R369*SetUp!$B$65</f>
        <v>0</v>
      </c>
      <c r="T369" s="53">
        <f>IF((R369-S369)&lt;SetUp!$B$53,R369-S369,SetUp!$B$53)</f>
        <v>0</v>
      </c>
      <c r="U369" s="53">
        <f t="shared" si="116"/>
        <v>4.0735649840298267</v>
      </c>
      <c r="V369" s="53">
        <f>(L369-P369)/1000*SetUp!$B$13*1000000/SetUp!$B$48</f>
        <v>3.2179680295037776</v>
      </c>
      <c r="W369" s="53">
        <f t="shared" si="127"/>
        <v>1.27675647831893E-15</v>
      </c>
      <c r="X369" s="53">
        <f>MAX((SetUp!$B$56*(1-($H369/SetUp!$B$56)^2)*TANH(($B369-$D369)/SetUp!$B$56))/(1+$H369/SetUp!$B$56*TANH(($B369-$D369)/SetUp!$B$56)),0)</f>
        <v>0</v>
      </c>
      <c r="AK369" s="61">
        <v>338</v>
      </c>
      <c r="AL369" s="62">
        <f t="shared" si="128"/>
        <v>4.49</v>
      </c>
      <c r="AM369" s="62">
        <f t="shared" si="129"/>
        <v>0.33000775727215376</v>
      </c>
      <c r="AN369" s="63">
        <f t="shared" si="130"/>
        <v>-0.92650161307969858</v>
      </c>
      <c r="AP369" s="60">
        <v>31503</v>
      </c>
      <c r="AQ369" s="51">
        <v>4</v>
      </c>
      <c r="AR369" s="51">
        <v>92</v>
      </c>
      <c r="AS369" s="62">
        <f t="shared" si="117"/>
        <v>153.178</v>
      </c>
      <c r="AT369" s="62">
        <f t="shared" si="118"/>
        <v>89.064936415424071</v>
      </c>
      <c r="AU369" s="51" t="str">
        <f>IF(OR($AP369&lt;SetUp!$B$97,$AP369&gt;SetUp!$B$98),"Não","Sim")</f>
        <v>Sim</v>
      </c>
      <c r="AV369" s="64">
        <f t="shared" si="119"/>
        <v>12.376510008883765</v>
      </c>
      <c r="AW369" s="64">
        <f t="shared" si="120"/>
        <v>9.43742212764821</v>
      </c>
      <c r="AX369" s="64">
        <f t="shared" si="121"/>
        <v>2.1851963947698612</v>
      </c>
      <c r="AY369" s="64">
        <f t="shared" si="122"/>
        <v>1.949706762191638</v>
      </c>
      <c r="AZ369" s="64">
        <f t="shared" si="123"/>
        <v>-64.113063584575926</v>
      </c>
      <c r="BA369" s="64">
        <f t="shared" si="124"/>
        <v>-2.9390878812355545</v>
      </c>
      <c r="BB369" s="64">
        <f t="shared" si="125"/>
        <v>-0.2354896325782232</v>
      </c>
    </row>
    <row r="370" spans="1:54" x14ac:dyDescent="0.3">
      <c r="A370" s="60">
        <v>31415</v>
      </c>
      <c r="B370" s="53">
        <v>0.61499999999999999</v>
      </c>
      <c r="C370" s="53">
        <v>9.14</v>
      </c>
      <c r="D370" s="53">
        <v>5.0170000000000003</v>
      </c>
      <c r="E370" s="53">
        <f t="shared" si="110"/>
        <v>0.61499999999999999</v>
      </c>
      <c r="F370" s="53">
        <f t="shared" si="111"/>
        <v>4.4020000000000001</v>
      </c>
      <c r="G370" s="53">
        <f t="shared" si="112"/>
        <v>0</v>
      </c>
      <c r="H370" s="53">
        <f>IF(Q369&gt;SetUp!$B$56,SetUp!$B$56,Q369)</f>
        <v>29.765691008474878</v>
      </c>
      <c r="I370" s="53">
        <f t="shared" si="126"/>
        <v>4.3152316462725953</v>
      </c>
      <c r="J370" s="53">
        <f>MIN(F370,H370,(1-EXP(-SetUp!$B$52*H370/SetUp!$B$56))*F370)</f>
        <v>3.5829568210774605</v>
      </c>
      <c r="K370" s="53">
        <f t="shared" si="113"/>
        <v>26.182734187397418</v>
      </c>
      <c r="L370" s="53">
        <f>IF(I370&lt;=0,0,MIN(SetUp!$B$50*I370^SetUp!$B$55,I370))</f>
        <v>0.24601692792733776</v>
      </c>
      <c r="M370" s="53">
        <f t="shared" si="114"/>
        <v>4.0692147183452576</v>
      </c>
      <c r="N370" s="53">
        <f>IF(SetUp!$B$62=0,X370,(B370-E370)*(1-(H370/SetUp!$B$66/SetUp!$B$56)))</f>
        <v>0</v>
      </c>
      <c r="O370" s="53">
        <f>K370*SetUp!$B$65</f>
        <v>0.2416666622427687</v>
      </c>
      <c r="P370" s="53">
        <f>MIN(SetUp!$B$54*L370^SetUp!$B$51,L370)</f>
        <v>0.16708583103524685</v>
      </c>
      <c r="Q370" s="53">
        <f t="shared" si="115"/>
        <v>25.941067525154651</v>
      </c>
      <c r="R370" s="53">
        <f>IF((H370+N370-O370)&gt;SetUp!$B$56,T369+H370+N370-O370-SetUp!$B$56,T369)</f>
        <v>0</v>
      </c>
      <c r="S370" s="53">
        <f>R370*SetUp!$B$65</f>
        <v>0</v>
      </c>
      <c r="T370" s="53">
        <f>IF((R370-S370)&lt;SetUp!$B$53,R370-S370,SetUp!$B$53)</f>
        <v>0</v>
      </c>
      <c r="U370" s="53">
        <f t="shared" si="116"/>
        <v>4.0692147183452576</v>
      </c>
      <c r="V370" s="53">
        <f>(L370-P370)/1000*SetUp!$B$13*1000000/SetUp!$B$48</f>
        <v>3.2121247638861328</v>
      </c>
      <c r="W370" s="53">
        <f t="shared" si="127"/>
        <v>1.8873791418627661E-15</v>
      </c>
      <c r="X370" s="53">
        <f>MAX((SetUp!$B$56*(1-($H370/SetUp!$B$56)^2)*TANH(($B370-$D370)/SetUp!$B$56))/(1+$H370/SetUp!$B$56*TANH(($B370-$D370)/SetUp!$B$56)),0)</f>
        <v>0</v>
      </c>
      <c r="AK370" s="61">
        <v>339</v>
      </c>
      <c r="AL370" s="62">
        <f t="shared" si="128"/>
        <v>3.9445000000000001</v>
      </c>
      <c r="AM370" s="62">
        <f t="shared" si="129"/>
        <v>0.42417965494593707</v>
      </c>
      <c r="AN370" s="63">
        <f t="shared" si="130"/>
        <v>-0.89246301053468446</v>
      </c>
      <c r="AP370" s="60">
        <v>31504</v>
      </c>
      <c r="AQ370" s="51">
        <v>4</v>
      </c>
      <c r="AR370" s="51">
        <v>93</v>
      </c>
      <c r="AS370" s="62">
        <f t="shared" si="117"/>
        <v>205.91800000000001</v>
      </c>
      <c r="AT370" s="62">
        <f t="shared" si="118"/>
        <v>63.84658305010533</v>
      </c>
      <c r="AU370" s="51" t="str">
        <f>IF(OR($AP370&lt;SetUp!$B$97,$AP370&gt;SetUp!$B$98),"Não","Sim")</f>
        <v>Sim</v>
      </c>
      <c r="AV370" s="64">
        <f t="shared" si="119"/>
        <v>14.349843204718301</v>
      </c>
      <c r="AW370" s="64">
        <f t="shared" si="120"/>
        <v>7.9904056874545066</v>
      </c>
      <c r="AX370" s="64">
        <f t="shared" si="121"/>
        <v>2.3136943114504538</v>
      </c>
      <c r="AY370" s="64">
        <f t="shared" si="122"/>
        <v>1.8051376595917139</v>
      </c>
      <c r="AZ370" s="64">
        <f t="shared" si="123"/>
        <v>-142.07141694989468</v>
      </c>
      <c r="BA370" s="64">
        <f t="shared" si="124"/>
        <v>-6.3594375172637942</v>
      </c>
      <c r="BB370" s="64">
        <f t="shared" si="125"/>
        <v>-0.50855665185873988</v>
      </c>
    </row>
    <row r="371" spans="1:54" x14ac:dyDescent="0.3">
      <c r="A371" s="60">
        <v>31416</v>
      </c>
      <c r="B371" s="53">
        <v>0.90700000000000003</v>
      </c>
      <c r="C371" s="53">
        <v>8.8209999999999997</v>
      </c>
      <c r="D371" s="53">
        <v>5.0170000000000003</v>
      </c>
      <c r="E371" s="53">
        <f t="shared" si="110"/>
        <v>0.90700000000000003</v>
      </c>
      <c r="F371" s="53">
        <f t="shared" si="111"/>
        <v>4.1100000000000003</v>
      </c>
      <c r="G371" s="53">
        <f t="shared" si="112"/>
        <v>0</v>
      </c>
      <c r="H371" s="53">
        <f>IF(Q370&gt;SetUp!$B$56,SetUp!$B$56,Q370)</f>
        <v>25.941067525154651</v>
      </c>
      <c r="I371" s="53">
        <f t="shared" si="126"/>
        <v>4.2794762748294293</v>
      </c>
      <c r="J371" s="53">
        <f>MIN(F371,H371,(1-EXP(-SetUp!$B$52*H371/SetUp!$B$56))*F371)</f>
        <v>3.1608363084749005</v>
      </c>
      <c r="K371" s="53">
        <f t="shared" si="113"/>
        <v>22.780231216679752</v>
      </c>
      <c r="L371" s="53">
        <f>IF(I371&lt;=0,0,MIN(SetUp!$B$50*I371^SetUp!$B$55,I371))</f>
        <v>0.24262888697842117</v>
      </c>
      <c r="M371" s="53">
        <f t="shared" si="114"/>
        <v>4.0368473878510081</v>
      </c>
      <c r="N371" s="53">
        <f>IF(SetUp!$B$62=0,X371,(B371-E371)*(1-(H371/SetUp!$B$66/SetUp!$B$56)))</f>
        <v>0</v>
      </c>
      <c r="O371" s="53">
        <f>K371*SetUp!$B$65</f>
        <v>0.21026155648417191</v>
      </c>
      <c r="P371" s="53">
        <f>MIN(SetUp!$B$54*L371^SetUp!$B$51,L371)</f>
        <v>0.164762590610632</v>
      </c>
      <c r="Q371" s="53">
        <f t="shared" si="115"/>
        <v>22.569969660195579</v>
      </c>
      <c r="R371" s="53">
        <f>IF((H371+N371-O371)&gt;SetUp!$B$56,T370+H371+N371-O371-SetUp!$B$56,T370)</f>
        <v>0</v>
      </c>
      <c r="S371" s="53">
        <f>R371*SetUp!$B$65</f>
        <v>0</v>
      </c>
      <c r="T371" s="53">
        <f>IF((R371-S371)&lt;SetUp!$B$53,R371-S371,SetUp!$B$53)</f>
        <v>0</v>
      </c>
      <c r="U371" s="53">
        <f t="shared" si="116"/>
        <v>4.0368473878510081</v>
      </c>
      <c r="V371" s="53">
        <f>(L371-P371)/1000*SetUp!$B$13*1000000/SetUp!$B$48</f>
        <v>3.1687923858072558</v>
      </c>
      <c r="W371" s="53">
        <f t="shared" si="127"/>
        <v>0</v>
      </c>
      <c r="X371" s="53">
        <f>MAX((SetUp!$B$56*(1-($H371/SetUp!$B$56)^2)*TANH(($B371-$D371)/SetUp!$B$56))/(1+$H371/SetUp!$B$56*TANH(($B371-$D371)/SetUp!$B$56)),0)</f>
        <v>0</v>
      </c>
      <c r="AK371" s="61">
        <v>340</v>
      </c>
      <c r="AL371" s="62">
        <f t="shared" si="128"/>
        <v>3.7934999999999999</v>
      </c>
      <c r="AM371" s="62">
        <f t="shared" si="129"/>
        <v>0.50891119659747519</v>
      </c>
      <c r="AN371" s="63">
        <f t="shared" si="130"/>
        <v>-0.86584652785093574</v>
      </c>
      <c r="AP371" s="60">
        <v>31505</v>
      </c>
      <c r="AQ371" s="51">
        <v>4</v>
      </c>
      <c r="AR371" s="51">
        <v>94</v>
      </c>
      <c r="AS371" s="62">
        <f t="shared" si="117"/>
        <v>46.045000000000002</v>
      </c>
      <c r="AT371" s="62">
        <f t="shared" si="118"/>
        <v>49.092579990070448</v>
      </c>
      <c r="AU371" s="51" t="str">
        <f>IF(OR($AP371&lt;SetUp!$B$97,$AP371&gt;SetUp!$B$98),"Não","Sim")</f>
        <v>Sim</v>
      </c>
      <c r="AV371" s="64">
        <f t="shared" si="119"/>
        <v>6.7856466162039419</v>
      </c>
      <c r="AW371" s="64">
        <f t="shared" si="120"/>
        <v>7.0066097358187749</v>
      </c>
      <c r="AX371" s="64">
        <f t="shared" si="121"/>
        <v>1.6631824773058381</v>
      </c>
      <c r="AY371" s="64">
        <f t="shared" si="122"/>
        <v>1.691015856422704</v>
      </c>
      <c r="AZ371" s="64">
        <f t="shared" si="123"/>
        <v>3.0475799900704459</v>
      </c>
      <c r="BA371" s="64">
        <f t="shared" si="124"/>
        <v>0.22096311961483295</v>
      </c>
      <c r="BB371" s="64">
        <f t="shared" si="125"/>
        <v>2.7833379116865897E-2</v>
      </c>
    </row>
    <row r="372" spans="1:54" x14ac:dyDescent="0.3">
      <c r="A372" s="60">
        <v>31417</v>
      </c>
      <c r="B372" s="53">
        <v>1.552</v>
      </c>
      <c r="C372" s="53">
        <v>8.5060000000000002</v>
      </c>
      <c r="D372" s="53">
        <v>5.0170000000000003</v>
      </c>
      <c r="E372" s="53">
        <f t="shared" si="110"/>
        <v>1.552</v>
      </c>
      <c r="F372" s="53">
        <f t="shared" si="111"/>
        <v>3.4650000000000003</v>
      </c>
      <c r="G372" s="53">
        <f t="shared" si="112"/>
        <v>0</v>
      </c>
      <c r="H372" s="53">
        <f>IF(Q371&gt;SetUp!$B$56,SetUp!$B$56,Q371)</f>
        <v>22.569969660195579</v>
      </c>
      <c r="I372" s="53">
        <f t="shared" si="126"/>
        <v>4.2221217779195452</v>
      </c>
      <c r="J372" s="53">
        <f>MIN(F372,H372,(1-EXP(-SetUp!$B$52*H372/SetUp!$B$56))*F372)</f>
        <v>2.4969067814457202</v>
      </c>
      <c r="K372" s="53">
        <f t="shared" si="113"/>
        <v>20.073062878749859</v>
      </c>
      <c r="L372" s="53">
        <f>IF(I372&lt;=0,0,MIN(SetUp!$B$50*I372^SetUp!$B$55,I372))</f>
        <v>0.23723352391099936</v>
      </c>
      <c r="M372" s="53">
        <f t="shared" si="114"/>
        <v>3.984888254008546</v>
      </c>
      <c r="N372" s="53">
        <f>IF(SetUp!$B$62=0,X372,(B372-E372)*(1-(H372/SetUp!$B$66/SetUp!$B$56)))</f>
        <v>0</v>
      </c>
      <c r="O372" s="53">
        <f>K372*SetUp!$B$65</f>
        <v>0.18527439006853746</v>
      </c>
      <c r="P372" s="53">
        <f>MIN(SetUp!$B$54*L372^SetUp!$B$51,L372)</f>
        <v>0.16106354596722663</v>
      </c>
      <c r="Q372" s="53">
        <f t="shared" si="115"/>
        <v>19.88778848868132</v>
      </c>
      <c r="R372" s="53">
        <f>IF((H372+N372-O372)&gt;SetUp!$B$56,T371+H372+N372-O372-SetUp!$B$56,T371)</f>
        <v>0</v>
      </c>
      <c r="S372" s="53">
        <f>R372*SetUp!$B$65</f>
        <v>0</v>
      </c>
      <c r="T372" s="53">
        <f>IF((R372-S372)&lt;SetUp!$B$53,R372-S372,SetUp!$B$53)</f>
        <v>0</v>
      </c>
      <c r="U372" s="53">
        <f t="shared" si="116"/>
        <v>3.984888254008546</v>
      </c>
      <c r="V372" s="53">
        <f>(L372-P372)/1000*SetUp!$B$13*1000000/SetUp!$B$48</f>
        <v>3.0997601965717676</v>
      </c>
      <c r="W372" s="53">
        <f t="shared" si="127"/>
        <v>-1.2490009027033011E-15</v>
      </c>
      <c r="X372" s="53">
        <f>MAX((SetUp!$B$56*(1-($H372/SetUp!$B$56)^2)*TANH(($B372-$D372)/SetUp!$B$56))/(1+$H372/SetUp!$B$56*TANH(($B372-$D372)/SetUp!$B$56)),0)</f>
        <v>0</v>
      </c>
      <c r="AK372" s="61">
        <v>341</v>
      </c>
      <c r="AL372" s="62">
        <f t="shared" si="128"/>
        <v>3.7934999999999999</v>
      </c>
      <c r="AM372" s="62">
        <f t="shared" si="129"/>
        <v>0.58356715376472235</v>
      </c>
      <c r="AN372" s="63">
        <f t="shared" si="130"/>
        <v>-0.84616656023073089</v>
      </c>
      <c r="AP372" s="60">
        <v>31506</v>
      </c>
      <c r="AQ372" s="51">
        <v>4</v>
      </c>
      <c r="AR372" s="51">
        <v>95</v>
      </c>
      <c r="AS372" s="62">
        <f t="shared" si="117"/>
        <v>28.440999999999999</v>
      </c>
      <c r="AT372" s="62">
        <f t="shared" si="118"/>
        <v>39.659424239810612</v>
      </c>
      <c r="AU372" s="51" t="str">
        <f>IF(OR($AP372&lt;SetUp!$B$97,$AP372&gt;SetUp!$B$98),"Não","Sim")</f>
        <v>Sim</v>
      </c>
      <c r="AV372" s="64">
        <f t="shared" si="119"/>
        <v>5.3330104068902768</v>
      </c>
      <c r="AW372" s="64">
        <f t="shared" si="120"/>
        <v>6.2975728848351258</v>
      </c>
      <c r="AX372" s="64">
        <f t="shared" si="121"/>
        <v>1.4539448623406683</v>
      </c>
      <c r="AY372" s="64">
        <f t="shared" si="122"/>
        <v>1.5983464049956528</v>
      </c>
      <c r="AZ372" s="64">
        <f t="shared" si="123"/>
        <v>11.218424239810613</v>
      </c>
      <c r="BA372" s="64">
        <f t="shared" si="124"/>
        <v>0.96456247794484895</v>
      </c>
      <c r="BB372" s="64">
        <f t="shared" si="125"/>
        <v>0.1444015426549845</v>
      </c>
    </row>
    <row r="373" spans="1:54" x14ac:dyDescent="0.3">
      <c r="A373" s="60">
        <v>31418</v>
      </c>
      <c r="B373" s="53">
        <v>1.55</v>
      </c>
      <c r="C373" s="53">
        <v>8.35</v>
      </c>
      <c r="D373" s="53">
        <v>5.0170000000000003</v>
      </c>
      <c r="E373" s="53">
        <f t="shared" si="110"/>
        <v>1.55</v>
      </c>
      <c r="F373" s="53">
        <f t="shared" si="111"/>
        <v>3.4670000000000005</v>
      </c>
      <c r="G373" s="53">
        <f t="shared" si="112"/>
        <v>0</v>
      </c>
      <c r="H373" s="53">
        <f>IF(Q372&gt;SetUp!$B$56,SetUp!$B$56,Q372)</f>
        <v>19.88778848868132</v>
      </c>
      <c r="I373" s="53">
        <f t="shared" si="126"/>
        <v>4.1468556755890322</v>
      </c>
      <c r="J373" s="53">
        <f>MIN(F373,H373,(1-EXP(-SetUp!$B$52*H373/SetUp!$B$56))*F373)</f>
        <v>2.3398573553422701</v>
      </c>
      <c r="K373" s="53">
        <f t="shared" si="113"/>
        <v>17.547931133339048</v>
      </c>
      <c r="L373" s="53">
        <f>IF(I373&lt;=0,0,MIN(SetUp!$B$50*I373^SetUp!$B$55,I373))</f>
        <v>0.23022704298161414</v>
      </c>
      <c r="M373" s="53">
        <f t="shared" si="114"/>
        <v>3.9166286326074182</v>
      </c>
      <c r="N373" s="53">
        <f>IF(SetUp!$B$62=0,X373,(B373-E373)*(1-(H373/SetUp!$B$66/SetUp!$B$56)))</f>
        <v>0</v>
      </c>
      <c r="O373" s="53">
        <f>K373*SetUp!$B$65</f>
        <v>0.16196742158048646</v>
      </c>
      <c r="P373" s="53">
        <f>MIN(SetUp!$B$54*L373^SetUp!$B$51,L373)</f>
        <v>0.15626114670091645</v>
      </c>
      <c r="Q373" s="53">
        <f t="shared" si="115"/>
        <v>17.385963711758563</v>
      </c>
      <c r="R373" s="53">
        <f>IF((H373+N373-O373)&gt;SetUp!$B$56,T372+H373+N373-O373-SetUp!$B$56,T372)</f>
        <v>0</v>
      </c>
      <c r="S373" s="53">
        <f>R373*SetUp!$B$65</f>
        <v>0</v>
      </c>
      <c r="T373" s="53">
        <f>IF((R373-S373)&lt;SetUp!$B$53,R373-S373,SetUp!$B$53)</f>
        <v>0</v>
      </c>
      <c r="U373" s="53">
        <f t="shared" si="116"/>
        <v>3.9166286326074182</v>
      </c>
      <c r="V373" s="53">
        <f>(L373-P373)/1000*SetUp!$B$13*1000000/SetUp!$B$48</f>
        <v>3.0100644293728185</v>
      </c>
      <c r="W373" s="53">
        <f t="shared" si="127"/>
        <v>1.4710455076283324E-15</v>
      </c>
      <c r="X373" s="53">
        <f>MAX((SetUp!$B$56*(1-($H373/SetUp!$B$56)^2)*TANH(($B373-$D373)/SetUp!$B$56))/(1+$H373/SetUp!$B$56*TANH(($B373-$D373)/SetUp!$B$56)),0)</f>
        <v>0</v>
      </c>
      <c r="AK373" s="61">
        <v>342</v>
      </c>
      <c r="AL373" s="62">
        <f t="shared" si="128"/>
        <v>3.5710000000000002</v>
      </c>
      <c r="AM373" s="62">
        <f t="shared" si="129"/>
        <v>0.72641747172821503</v>
      </c>
      <c r="AN373" s="63">
        <f t="shared" si="130"/>
        <v>-0.79657869735978304</v>
      </c>
      <c r="AP373" s="60">
        <v>31507</v>
      </c>
      <c r="AQ373" s="51">
        <v>4</v>
      </c>
      <c r="AR373" s="51">
        <v>96</v>
      </c>
      <c r="AS373" s="62">
        <f t="shared" si="117"/>
        <v>19.260000000000002</v>
      </c>
      <c r="AT373" s="62">
        <f t="shared" si="118"/>
        <v>33.211149549918382</v>
      </c>
      <c r="AU373" s="51" t="str">
        <f>IF(OR($AP373&lt;SetUp!$B$97,$AP373&gt;SetUp!$B$98),"Não","Sim")</f>
        <v>Sim</v>
      </c>
      <c r="AV373" s="64">
        <f t="shared" si="119"/>
        <v>4.3886216514983385</v>
      </c>
      <c r="AW373" s="64">
        <f t="shared" si="120"/>
        <v>5.7629115514571607</v>
      </c>
      <c r="AX373" s="64">
        <f t="shared" si="121"/>
        <v>1.2846562827885157</v>
      </c>
      <c r="AY373" s="64">
        <f t="shared" si="122"/>
        <v>1.5212839082555933</v>
      </c>
      <c r="AZ373" s="64">
        <f t="shared" si="123"/>
        <v>13.95114954991838</v>
      </c>
      <c r="BA373" s="64">
        <f t="shared" si="124"/>
        <v>1.3742898999588222</v>
      </c>
      <c r="BB373" s="64">
        <f t="shared" si="125"/>
        <v>0.23662762546707761</v>
      </c>
    </row>
    <row r="374" spans="1:54" x14ac:dyDescent="0.3">
      <c r="A374" s="60">
        <v>31419</v>
      </c>
      <c r="B374" s="53">
        <v>4.891</v>
      </c>
      <c r="C374" s="53">
        <v>8.1950000000000003</v>
      </c>
      <c r="D374" s="53">
        <v>5.0170000000000003</v>
      </c>
      <c r="E374" s="53">
        <f t="shared" si="110"/>
        <v>4.891</v>
      </c>
      <c r="F374" s="53">
        <f t="shared" si="111"/>
        <v>0.12600000000000033</v>
      </c>
      <c r="G374" s="53">
        <f t="shared" si="112"/>
        <v>0</v>
      </c>
      <c r="H374" s="53">
        <f>IF(Q373&gt;SetUp!$B$56,SetUp!$B$56,Q373)</f>
        <v>17.385963711758563</v>
      </c>
      <c r="I374" s="53">
        <f t="shared" si="126"/>
        <v>4.0763736095648486</v>
      </c>
      <c r="J374" s="53">
        <f>MIN(F374,H374,(1-EXP(-SetUp!$B$52*H374/SetUp!$B$56))*F374)</f>
        <v>7.8817452392890161E-2</v>
      </c>
      <c r="K374" s="53">
        <f t="shared" si="113"/>
        <v>17.307146259365673</v>
      </c>
      <c r="L374" s="53">
        <f>IF(I374&lt;=0,0,MIN(SetUp!$B$50*I374^SetUp!$B$55,I374))</f>
        <v>0.22374230254237601</v>
      </c>
      <c r="M374" s="53">
        <f t="shared" si="114"/>
        <v>3.8526313070224725</v>
      </c>
      <c r="N374" s="53">
        <f>IF(SetUp!$B$62=0,X374,(B374-E374)*(1-(H374/SetUp!$B$66/SetUp!$B$56)))</f>
        <v>0</v>
      </c>
      <c r="O374" s="53">
        <f>K374*SetUp!$B$65</f>
        <v>0.15974497695743026</v>
      </c>
      <c r="P374" s="53">
        <f>MIN(SetUp!$B$54*L374^SetUp!$B$51,L374)</f>
        <v>0.15181762470227275</v>
      </c>
      <c r="Q374" s="53">
        <f t="shared" si="115"/>
        <v>17.147401282408243</v>
      </c>
      <c r="R374" s="53">
        <f>IF((H374+N374-O374)&gt;SetUp!$B$56,T373+H374+N374-O374-SetUp!$B$56,T373)</f>
        <v>0</v>
      </c>
      <c r="S374" s="53">
        <f>R374*SetUp!$B$65</f>
        <v>0</v>
      </c>
      <c r="T374" s="53">
        <f>IF((R374-S374)&lt;SetUp!$B$53,R374-S374,SetUp!$B$53)</f>
        <v>0</v>
      </c>
      <c r="U374" s="53">
        <f t="shared" si="116"/>
        <v>3.8526313070224725</v>
      </c>
      <c r="V374" s="53">
        <f>(L374-P374)/1000*SetUp!$B$13*1000000/SetUp!$B$48</f>
        <v>2.9269964300708682</v>
      </c>
      <c r="W374" s="53">
        <f t="shared" si="127"/>
        <v>1.1934897514720433E-15</v>
      </c>
      <c r="X374" s="53">
        <f>MAX((SetUp!$B$56*(1-($H374/SetUp!$B$56)^2)*TANH(($B374-$D374)/SetUp!$B$56))/(1+$H374/SetUp!$B$56*TANH(($B374-$D374)/SetUp!$B$56)),0)</f>
        <v>0</v>
      </c>
      <c r="AK374" s="61">
        <v>343</v>
      </c>
      <c r="AL374" s="62">
        <f t="shared" si="128"/>
        <v>14.965999999999999</v>
      </c>
      <c r="AM374" s="62">
        <f t="shared" si="129"/>
        <v>2.0765518717606719</v>
      </c>
      <c r="AN374" s="63">
        <f t="shared" si="130"/>
        <v>-0.86124870561534994</v>
      </c>
      <c r="AP374" s="60">
        <v>31508</v>
      </c>
      <c r="AQ374" s="51">
        <v>4</v>
      </c>
      <c r="AR374" s="51">
        <v>97</v>
      </c>
      <c r="AS374" s="62">
        <f t="shared" si="117"/>
        <v>15.776999999999999</v>
      </c>
      <c r="AT374" s="62">
        <f t="shared" si="118"/>
        <v>28.587379161045199</v>
      </c>
      <c r="AU374" s="51" t="str">
        <f>IF(OR($AP374&lt;SetUp!$B$97,$AP374&gt;SetUp!$B$98),"Não","Sim")</f>
        <v>Sim</v>
      </c>
      <c r="AV374" s="64">
        <f t="shared" si="119"/>
        <v>3.972027190239261</v>
      </c>
      <c r="AW374" s="64">
        <f t="shared" si="120"/>
        <v>5.3467166711024809</v>
      </c>
      <c r="AX374" s="64">
        <f t="shared" si="121"/>
        <v>1.1980244255331198</v>
      </c>
      <c r="AY374" s="64">
        <f t="shared" si="122"/>
        <v>1.4561743418543436</v>
      </c>
      <c r="AZ374" s="64">
        <f t="shared" si="123"/>
        <v>12.8103791610452</v>
      </c>
      <c r="BA374" s="64">
        <f t="shared" si="124"/>
        <v>1.37468948086322</v>
      </c>
      <c r="BB374" s="64">
        <f t="shared" si="125"/>
        <v>0.25814991632122375</v>
      </c>
    </row>
    <row r="375" spans="1:54" x14ac:dyDescent="0.3">
      <c r="A375" s="60">
        <v>31420</v>
      </c>
      <c r="B375" s="53">
        <v>4.17</v>
      </c>
      <c r="C375" s="53">
        <v>8.1950000000000003</v>
      </c>
      <c r="D375" s="53">
        <v>5.0170000000000003</v>
      </c>
      <c r="E375" s="53">
        <f t="shared" si="110"/>
        <v>4.17</v>
      </c>
      <c r="F375" s="53">
        <f t="shared" si="111"/>
        <v>0.84700000000000042</v>
      </c>
      <c r="G375" s="53">
        <f t="shared" si="112"/>
        <v>0</v>
      </c>
      <c r="H375" s="53">
        <f>IF(Q374&gt;SetUp!$B$56,SetUp!$B$56,Q374)</f>
        <v>17.147401282408243</v>
      </c>
      <c r="I375" s="53">
        <f t="shared" si="126"/>
        <v>4.0060512449244907</v>
      </c>
      <c r="J375" s="53">
        <f>MIN(F375,H375,(1-EXP(-SetUp!$B$52*H375/SetUp!$B$56))*F375)</f>
        <v>0.5255246203293914</v>
      </c>
      <c r="K375" s="53">
        <f t="shared" si="113"/>
        <v>16.621876662078851</v>
      </c>
      <c r="L375" s="53">
        <f>IF(I375&lt;=0,0,MIN(SetUp!$B$50*I375^SetUp!$B$55,I375))</f>
        <v>0.21734632517128372</v>
      </c>
      <c r="M375" s="53">
        <f t="shared" si="114"/>
        <v>3.788704919753207</v>
      </c>
      <c r="N375" s="53">
        <f>IF(SetUp!$B$62=0,X375,(B375-E375)*(1-(H375/SetUp!$B$66/SetUp!$B$56)))</f>
        <v>0</v>
      </c>
      <c r="O375" s="53">
        <f>K375*SetUp!$B$65</f>
        <v>0.15341993790201852</v>
      </c>
      <c r="P375" s="53">
        <f>MIN(SetUp!$B$54*L375^SetUp!$B$51,L375)</f>
        <v>0.14743615139067592</v>
      </c>
      <c r="Q375" s="53">
        <f t="shared" si="115"/>
        <v>16.468456724176832</v>
      </c>
      <c r="R375" s="53">
        <f>IF((H375+N375-O375)&gt;SetUp!$B$56,T374+H375+N375-O375-SetUp!$B$56,T374)</f>
        <v>0</v>
      </c>
      <c r="S375" s="53">
        <f>R375*SetUp!$B$65</f>
        <v>0</v>
      </c>
      <c r="T375" s="53">
        <f>IF((R375-S375)&lt;SetUp!$B$53,R375-S375,SetUp!$B$53)</f>
        <v>0</v>
      </c>
      <c r="U375" s="53">
        <f t="shared" si="116"/>
        <v>3.788704919753207</v>
      </c>
      <c r="V375" s="53">
        <f>(L375-P375)/1000*SetUp!$B$13*1000000/SetUp!$B$48</f>
        <v>2.8450155805547261</v>
      </c>
      <c r="W375" s="53">
        <f t="shared" si="127"/>
        <v>0</v>
      </c>
      <c r="X375" s="53">
        <f>MAX((SetUp!$B$56*(1-($H375/SetUp!$B$56)^2)*TANH(($B375-$D375)/SetUp!$B$56))/(1+$H375/SetUp!$B$56*TANH(($B375-$D375)/SetUp!$B$56)),0)</f>
        <v>0</v>
      </c>
      <c r="AK375" s="61">
        <v>344</v>
      </c>
      <c r="AL375" s="62">
        <f t="shared" si="128"/>
        <v>20.007000000000001</v>
      </c>
      <c r="AM375" s="62">
        <f t="shared" si="129"/>
        <v>3.1100440903274884</v>
      </c>
      <c r="AN375" s="63">
        <f t="shared" si="130"/>
        <v>-0.8445522022128511</v>
      </c>
      <c r="AP375" s="60">
        <v>31509</v>
      </c>
      <c r="AQ375" s="51">
        <v>4</v>
      </c>
      <c r="AR375" s="51">
        <v>98</v>
      </c>
      <c r="AS375" s="62">
        <f t="shared" si="117"/>
        <v>13.664</v>
      </c>
      <c r="AT375" s="62">
        <f t="shared" si="118"/>
        <v>25.176084272263736</v>
      </c>
      <c r="AU375" s="51" t="str">
        <f>IF(OR($AP375&lt;SetUp!$B$97,$AP375&gt;SetUp!$B$98),"Não","Sim")</f>
        <v>Sim</v>
      </c>
      <c r="AV375" s="64">
        <f t="shared" si="119"/>
        <v>3.696484816687335</v>
      </c>
      <c r="AW375" s="64">
        <f t="shared" si="120"/>
        <v>5.0175775302693371</v>
      </c>
      <c r="AX375" s="64">
        <f t="shared" si="121"/>
        <v>1.1355778533449299</v>
      </c>
      <c r="AY375" s="64">
        <f t="shared" si="122"/>
        <v>1.4009881836276721</v>
      </c>
      <c r="AZ375" s="64">
        <f t="shared" si="123"/>
        <v>11.512084272263737</v>
      </c>
      <c r="BA375" s="64">
        <f t="shared" si="124"/>
        <v>1.3210927135820021</v>
      </c>
      <c r="BB375" s="64">
        <f t="shared" si="125"/>
        <v>0.26541033028274219</v>
      </c>
    </row>
    <row r="376" spans="1:54" x14ac:dyDescent="0.3">
      <c r="A376" s="60">
        <v>31421</v>
      </c>
      <c r="B376" s="53">
        <v>0.30499999999999999</v>
      </c>
      <c r="C376" s="53">
        <v>8.1950000000000003</v>
      </c>
      <c r="D376" s="53">
        <v>5.0170000000000003</v>
      </c>
      <c r="E376" s="53">
        <f t="shared" si="110"/>
        <v>0.30499999999999999</v>
      </c>
      <c r="F376" s="53">
        <f t="shared" si="111"/>
        <v>4.7120000000000006</v>
      </c>
      <c r="G376" s="53">
        <f t="shared" si="112"/>
        <v>0</v>
      </c>
      <c r="H376" s="53">
        <f>IF(Q375&gt;SetUp!$B$56,SetUp!$B$56,Q375)</f>
        <v>16.468456724176832</v>
      </c>
      <c r="I376" s="53">
        <f t="shared" si="126"/>
        <v>3.9143696363171987</v>
      </c>
      <c r="J376" s="53">
        <f>MIN(F376,H376,(1-EXP(-SetUp!$B$52*H376/SetUp!$B$56))*F376)</f>
        <v>2.8536459762037403</v>
      </c>
      <c r="K376" s="53">
        <f t="shared" si="113"/>
        <v>13.614810747973092</v>
      </c>
      <c r="L376" s="53">
        <f>IF(I376&lt;=0,0,MIN(SetUp!$B$50*I376^SetUp!$B$55,I376))</f>
        <v>0.20911949631206025</v>
      </c>
      <c r="M376" s="53">
        <f t="shared" si="114"/>
        <v>3.7052501400051385</v>
      </c>
      <c r="N376" s="53">
        <f>IF(SetUp!$B$62=0,X376,(B376-E376)*(1-(H376/SetUp!$B$66/SetUp!$B$56)))</f>
        <v>0</v>
      </c>
      <c r="O376" s="53">
        <f>K376*SetUp!$B$65</f>
        <v>0.12566471656399164</v>
      </c>
      <c r="P376" s="53">
        <f>MIN(SetUp!$B$54*L376^SetUp!$B$51,L376)</f>
        <v>0.14180232686743338</v>
      </c>
      <c r="Q376" s="53">
        <f t="shared" si="115"/>
        <v>13.489146031409101</v>
      </c>
      <c r="R376" s="53">
        <f>IF((H376+N376-O376)&gt;SetUp!$B$56,T375+H376+N376-O376-SetUp!$B$56,T375)</f>
        <v>0</v>
      </c>
      <c r="S376" s="53">
        <f>R376*SetUp!$B$65</f>
        <v>0</v>
      </c>
      <c r="T376" s="53">
        <f>IF((R376-S376)&lt;SetUp!$B$53,R376-S376,SetUp!$B$53)</f>
        <v>0</v>
      </c>
      <c r="U376" s="53">
        <f t="shared" si="116"/>
        <v>3.7052501400051385</v>
      </c>
      <c r="V376" s="53">
        <f>(L376-P376)/1000*SetUp!$B$13*1000000/SetUp!$B$48</f>
        <v>2.7394924880294145</v>
      </c>
      <c r="W376" s="53">
        <f t="shared" si="127"/>
        <v>1.8596235662471372E-15</v>
      </c>
      <c r="X376" s="53">
        <f>MAX((SetUp!$B$56*(1-($H376/SetUp!$B$56)^2)*TANH(($B376-$D376)/SetUp!$B$56))/(1+$H376/SetUp!$B$56*TANH(($B376-$D376)/SetUp!$B$56)),0)</f>
        <v>0</v>
      </c>
      <c r="AK376" s="61">
        <v>345</v>
      </c>
      <c r="AL376" s="62">
        <f t="shared" si="128"/>
        <v>8.7944999999999993</v>
      </c>
      <c r="AM376" s="62">
        <f t="shared" si="129"/>
        <v>3.2297681213858862</v>
      </c>
      <c r="AN376" s="63">
        <f t="shared" si="130"/>
        <v>-0.63275136490012096</v>
      </c>
      <c r="AP376" s="60">
        <v>31510</v>
      </c>
      <c r="AQ376" s="51">
        <v>4</v>
      </c>
      <c r="AR376" s="51">
        <v>99</v>
      </c>
      <c r="AS376" s="62">
        <f t="shared" si="117"/>
        <v>12.38</v>
      </c>
      <c r="AT376" s="62">
        <f t="shared" si="118"/>
        <v>22.994611049676177</v>
      </c>
      <c r="AU376" s="51" t="str">
        <f>IF(OR($AP376&lt;SetUp!$B$97,$AP376&gt;SetUp!$B$98),"Não","Sim")</f>
        <v>Sim</v>
      </c>
      <c r="AV376" s="64">
        <f t="shared" si="119"/>
        <v>3.5185224171518361</v>
      </c>
      <c r="AW376" s="64">
        <f t="shared" si="120"/>
        <v>4.7952696534893819</v>
      </c>
      <c r="AX376" s="64">
        <f t="shared" si="121"/>
        <v>1.0927206446840991</v>
      </c>
      <c r="AY376" s="64">
        <f t="shared" si="122"/>
        <v>1.3616260679475436</v>
      </c>
      <c r="AZ376" s="64">
        <f t="shared" si="123"/>
        <v>10.614611049676176</v>
      </c>
      <c r="BA376" s="64">
        <f t="shared" si="124"/>
        <v>1.2767472363375458</v>
      </c>
      <c r="BB376" s="64">
        <f t="shared" si="125"/>
        <v>0.26890542326344447</v>
      </c>
    </row>
    <row r="377" spans="1:54" x14ac:dyDescent="0.3">
      <c r="A377" s="60">
        <v>31422</v>
      </c>
      <c r="B377" s="53">
        <v>2.218</v>
      </c>
      <c r="C377" s="53">
        <v>7.8890000000000002</v>
      </c>
      <c r="D377" s="53">
        <v>5.0170000000000003</v>
      </c>
      <c r="E377" s="53">
        <f t="shared" si="110"/>
        <v>2.218</v>
      </c>
      <c r="F377" s="53">
        <f t="shared" si="111"/>
        <v>2.7990000000000004</v>
      </c>
      <c r="G377" s="53">
        <f t="shared" si="112"/>
        <v>0</v>
      </c>
      <c r="H377" s="53">
        <f>IF(Q376&gt;SetUp!$B$56,SetUp!$B$56,Q376)</f>
        <v>13.489146031409101</v>
      </c>
      <c r="I377" s="53">
        <f t="shared" si="126"/>
        <v>3.8159769248599953</v>
      </c>
      <c r="J377" s="53">
        <f>MIN(F377,H377,(1-EXP(-SetUp!$B$52*H377/SetUp!$B$56))*F377)</f>
        <v>1.4927459140958466</v>
      </c>
      <c r="K377" s="53">
        <f t="shared" si="113"/>
        <v>11.996400117313254</v>
      </c>
      <c r="L377" s="53">
        <f>IF(I377&lt;=0,0,MIN(SetUp!$B$50*I377^SetUp!$B$55,I377))</f>
        <v>0.20043229566339424</v>
      </c>
      <c r="M377" s="53">
        <f t="shared" si="114"/>
        <v>3.6155446291966009</v>
      </c>
      <c r="N377" s="53">
        <f>IF(SetUp!$B$62=0,X377,(B377-E377)*(1-(H377/SetUp!$B$66/SetUp!$B$56)))</f>
        <v>0</v>
      </c>
      <c r="O377" s="53">
        <f>K377*SetUp!$B$65</f>
        <v>0.11072678485485661</v>
      </c>
      <c r="P377" s="53">
        <f>MIN(SetUp!$B$54*L377^SetUp!$B$51,L377)</f>
        <v>0.13585557449026003</v>
      </c>
      <c r="Q377" s="53">
        <f t="shared" si="115"/>
        <v>11.885673332458397</v>
      </c>
      <c r="R377" s="53">
        <f>IF((H377+N377-O377)&gt;SetUp!$B$56,T376+H377+N377-O377-SetUp!$B$56,T376)</f>
        <v>0</v>
      </c>
      <c r="S377" s="53">
        <f>R377*SetUp!$B$65</f>
        <v>0</v>
      </c>
      <c r="T377" s="53">
        <f>IF((R377-S377)&lt;SetUp!$B$53,R377-S377,SetUp!$B$53)</f>
        <v>0</v>
      </c>
      <c r="U377" s="53">
        <f t="shared" si="116"/>
        <v>3.6155446291966009</v>
      </c>
      <c r="V377" s="53">
        <f>(L377-P377)/1000*SetUp!$B$13*1000000/SetUp!$B$48</f>
        <v>2.6279691201349467</v>
      </c>
      <c r="W377" s="53">
        <f t="shared" si="127"/>
        <v>-8.0491169285323849E-16</v>
      </c>
      <c r="X377" s="53">
        <f>MAX((SetUp!$B$56*(1-($H377/SetUp!$B$56)^2)*TANH(($B377-$D377)/SetUp!$B$56))/(1+$H377/SetUp!$B$56*TANH(($B377-$D377)/SetUp!$B$56)),0)</f>
        <v>0</v>
      </c>
      <c r="AK377" s="61">
        <v>346</v>
      </c>
      <c r="AL377" s="62">
        <f t="shared" si="128"/>
        <v>5.6585000000000001</v>
      </c>
      <c r="AM377" s="62">
        <f t="shared" si="129"/>
        <v>3.2992422995008877</v>
      </c>
      <c r="AN377" s="63">
        <f t="shared" si="130"/>
        <v>-0.41694047901371606</v>
      </c>
      <c r="AP377" s="60">
        <v>31511</v>
      </c>
      <c r="AQ377" s="51">
        <v>4</v>
      </c>
      <c r="AR377" s="51">
        <v>100</v>
      </c>
      <c r="AS377" s="62">
        <f t="shared" si="117"/>
        <v>11.667</v>
      </c>
      <c r="AT377" s="62">
        <f t="shared" si="118"/>
        <v>20.916911276211547</v>
      </c>
      <c r="AU377" s="51" t="str">
        <f>IF(OR($AP377&lt;SetUp!$B$97,$AP377&gt;SetUp!$B$98),"Não","Sim")</f>
        <v>Sim</v>
      </c>
      <c r="AV377" s="64">
        <f t="shared" si="119"/>
        <v>3.4156990499749829</v>
      </c>
      <c r="AW377" s="64">
        <f t="shared" si="120"/>
        <v>4.5735009867946399</v>
      </c>
      <c r="AX377" s="64">
        <f t="shared" si="121"/>
        <v>1.0669591978671222</v>
      </c>
      <c r="AY377" s="64">
        <f t="shared" si="122"/>
        <v>1.3204975542519504</v>
      </c>
      <c r="AZ377" s="64">
        <f t="shared" si="123"/>
        <v>9.249911276211547</v>
      </c>
      <c r="BA377" s="64">
        <f t="shared" si="124"/>
        <v>1.157801936819657</v>
      </c>
      <c r="BB377" s="64">
        <f t="shared" si="125"/>
        <v>0.25353835638482813</v>
      </c>
    </row>
    <row r="378" spans="1:54" x14ac:dyDescent="0.3">
      <c r="A378" s="60">
        <v>31423</v>
      </c>
      <c r="B378" s="53">
        <v>0.433</v>
      </c>
      <c r="C378" s="53">
        <v>7.8890000000000002</v>
      </c>
      <c r="D378" s="53">
        <v>5.0170000000000003</v>
      </c>
      <c r="E378" s="53">
        <f t="shared" si="110"/>
        <v>0.433</v>
      </c>
      <c r="F378" s="53">
        <f t="shared" si="111"/>
        <v>4.5840000000000005</v>
      </c>
      <c r="G378" s="53">
        <f t="shared" si="112"/>
        <v>0</v>
      </c>
      <c r="H378" s="53">
        <f>IF(Q377&gt;SetUp!$B$56,SetUp!$B$56,Q377)</f>
        <v>11.885673332458397</v>
      </c>
      <c r="I378" s="53">
        <f t="shared" si="126"/>
        <v>3.7045570350727224</v>
      </c>
      <c r="J378" s="53">
        <f>MIN(F378,H378,(1-EXP(-SetUp!$B$52*H378/SetUp!$B$56))*F378)</f>
        <v>2.2418600699819886</v>
      </c>
      <c r="K378" s="53">
        <f t="shared" si="113"/>
        <v>9.6438132624764084</v>
      </c>
      <c r="L378" s="53">
        <f>IF(I378&lt;=0,0,MIN(SetUp!$B$50*I378^SetUp!$B$55,I378))</f>
        <v>0.19077374716104806</v>
      </c>
      <c r="M378" s="53">
        <f t="shared" si="114"/>
        <v>3.5137832879116742</v>
      </c>
      <c r="N378" s="53">
        <f>IF(SetUp!$B$62=0,X378,(B378-E378)*(1-(H378/SetUp!$B$66/SetUp!$B$56)))</f>
        <v>0</v>
      </c>
      <c r="O378" s="53">
        <f>K378*SetUp!$B$65</f>
        <v>8.9012405876121428E-2</v>
      </c>
      <c r="P378" s="53">
        <f>MIN(SetUp!$B$54*L378^SetUp!$B$51,L378)</f>
        <v>0.12924683949332108</v>
      </c>
      <c r="Q378" s="53">
        <f t="shared" si="115"/>
        <v>9.5548008566002878</v>
      </c>
      <c r="R378" s="53">
        <f>IF((H378+N378-O378)&gt;SetUp!$B$56,T377+H378+N378-O378-SetUp!$B$56,T377)</f>
        <v>0</v>
      </c>
      <c r="S378" s="53">
        <f>R378*SetUp!$B$65</f>
        <v>0</v>
      </c>
      <c r="T378" s="53">
        <f>IF((R378-S378)&lt;SetUp!$B$53,R378-S378,SetUp!$B$53)</f>
        <v>0</v>
      </c>
      <c r="U378" s="53">
        <f t="shared" si="116"/>
        <v>3.5137832879116742</v>
      </c>
      <c r="V378" s="53">
        <f>(L378-P378)/1000*SetUp!$B$13*1000000/SetUp!$B$48</f>
        <v>2.5038560408583992</v>
      </c>
      <c r="W378" s="53">
        <f t="shared" si="127"/>
        <v>1.1657341758564144E-15</v>
      </c>
      <c r="X378" s="53">
        <f>MAX((SetUp!$B$56*(1-($H378/SetUp!$B$56)^2)*TANH(($B378-$D378)/SetUp!$B$56))/(1+$H378/SetUp!$B$56*TANH(($B378-$D378)/SetUp!$B$56)),0)</f>
        <v>0</v>
      </c>
      <c r="AK378" s="61">
        <v>347</v>
      </c>
      <c r="AL378" s="62">
        <f t="shared" si="128"/>
        <v>5.0614999999999997</v>
      </c>
      <c r="AM378" s="62">
        <f t="shared" si="129"/>
        <v>3.3211147355667823</v>
      </c>
      <c r="AN378" s="63">
        <f t="shared" si="130"/>
        <v>-0.34384772585858292</v>
      </c>
      <c r="AP378" s="60">
        <v>31512</v>
      </c>
      <c r="AQ378" s="51">
        <v>4</v>
      </c>
      <c r="AR378" s="51">
        <v>101</v>
      </c>
      <c r="AS378" s="62">
        <f t="shared" si="117"/>
        <v>11.143000000000001</v>
      </c>
      <c r="AT378" s="62">
        <f t="shared" si="118"/>
        <v>20.830005067894277</v>
      </c>
      <c r="AU378" s="51" t="str">
        <f>IF(OR($AP378&lt;SetUp!$B$97,$AP378&gt;SetUp!$B$98),"Não","Sim")</f>
        <v>Sim</v>
      </c>
      <c r="AV378" s="64">
        <f t="shared" si="119"/>
        <v>3.3381132395411632</v>
      </c>
      <c r="AW378" s="64">
        <f t="shared" si="120"/>
        <v>4.5639900381019975</v>
      </c>
      <c r="AX378" s="64">
        <f t="shared" si="121"/>
        <v>1.0470021305185055</v>
      </c>
      <c r="AY378" s="64">
        <f t="shared" si="122"/>
        <v>1.3186893756106479</v>
      </c>
      <c r="AZ378" s="64">
        <f t="shared" si="123"/>
        <v>9.6870050678942761</v>
      </c>
      <c r="BA378" s="64">
        <f t="shared" si="124"/>
        <v>1.2258767985608343</v>
      </c>
      <c r="BB378" s="64">
        <f t="shared" si="125"/>
        <v>0.27168724509214237</v>
      </c>
    </row>
    <row r="379" spans="1:54" x14ac:dyDescent="0.3">
      <c r="A379" s="60">
        <v>31424</v>
      </c>
      <c r="B379" s="53">
        <v>0</v>
      </c>
      <c r="C379" s="53">
        <v>7.8890000000000002</v>
      </c>
      <c r="D379" s="53">
        <v>5.0170000000000003</v>
      </c>
      <c r="E379" s="53">
        <f t="shared" si="110"/>
        <v>0</v>
      </c>
      <c r="F379" s="53">
        <f t="shared" si="111"/>
        <v>5.0170000000000003</v>
      </c>
      <c r="G379" s="53">
        <f t="shared" si="112"/>
        <v>0</v>
      </c>
      <c r="H379" s="53">
        <f>IF(Q378&gt;SetUp!$B$56,SetUp!$B$56,Q378)</f>
        <v>9.5548008566002878</v>
      </c>
      <c r="I379" s="53">
        <f t="shared" si="126"/>
        <v>3.5826573458437414</v>
      </c>
      <c r="J379" s="53">
        <f>MIN(F379,H379,(1-EXP(-SetUp!$B$52*H379/SetUp!$B$56))*F379)</f>
        <v>2.0928235424468111</v>
      </c>
      <c r="K379" s="53">
        <f t="shared" si="113"/>
        <v>7.4619773141534766</v>
      </c>
      <c r="L379" s="53">
        <f>IF(I379&lt;=0,0,MIN(SetUp!$B$50*I379^SetUp!$B$55,I379))</f>
        <v>0.18042647160594374</v>
      </c>
      <c r="M379" s="53">
        <f t="shared" si="114"/>
        <v>3.4022308742377976</v>
      </c>
      <c r="N379" s="53">
        <f>IF(SetUp!$B$62=0,X379,(B379-E379)*(1-(H379/SetUp!$B$66/SetUp!$B$56)))</f>
        <v>0</v>
      </c>
      <c r="O379" s="53">
        <f>K379*SetUp!$B$65</f>
        <v>6.887405793206737E-2</v>
      </c>
      <c r="P379" s="53">
        <f>MIN(SetUp!$B$54*L379^SetUp!$B$51,L379)</f>
        <v>0.12217046468636407</v>
      </c>
      <c r="Q379" s="53">
        <f t="shared" si="115"/>
        <v>7.3931032562214094</v>
      </c>
      <c r="R379" s="53">
        <f>IF((H379+N379-O379)&gt;SetUp!$B$56,T378+H379+N379-O379-SetUp!$B$56,T378)</f>
        <v>0</v>
      </c>
      <c r="S379" s="53">
        <f>R379*SetUp!$B$65</f>
        <v>0</v>
      </c>
      <c r="T379" s="53">
        <f>IF((R379-S379)&lt;SetUp!$B$53,R379-S379,SetUp!$B$53)</f>
        <v>0</v>
      </c>
      <c r="U379" s="53">
        <f t="shared" si="116"/>
        <v>3.4022308742377976</v>
      </c>
      <c r="V379" s="53">
        <f>(L379-P379)/1000*SetUp!$B$13*1000000/SetUp!$B$48</f>
        <v>2.3707457496419795</v>
      </c>
      <c r="W379" s="53">
        <f t="shared" si="127"/>
        <v>-5.2735593669694936E-16</v>
      </c>
      <c r="X379" s="53">
        <f>MAX((SetUp!$B$56*(1-($H379/SetUp!$B$56)^2)*TANH(($B379-$D379)/SetUp!$B$56))/(1+$H379/SetUp!$B$56*TANH(($B379-$D379)/SetUp!$B$56)),0)</f>
        <v>0</v>
      </c>
      <c r="AK379" s="61">
        <v>348</v>
      </c>
      <c r="AL379" s="62">
        <f t="shared" si="128"/>
        <v>4.7314999999999996</v>
      </c>
      <c r="AM379" s="62">
        <f t="shared" si="129"/>
        <v>3.3016196286957111</v>
      </c>
      <c r="AN379" s="63">
        <f t="shared" si="130"/>
        <v>-0.30220445340891655</v>
      </c>
      <c r="AP379" s="60">
        <v>31513</v>
      </c>
      <c r="AQ379" s="51">
        <v>4</v>
      </c>
      <c r="AR379" s="51">
        <v>102</v>
      </c>
      <c r="AS379" s="62">
        <f t="shared" si="117"/>
        <v>10.629</v>
      </c>
      <c r="AT379" s="62">
        <f t="shared" si="118"/>
        <v>19.166357880636166</v>
      </c>
      <c r="AU379" s="51" t="str">
        <f>IF(OR($AP379&lt;SetUp!$B$97,$AP379&gt;SetUp!$B$98),"Não","Sim")</f>
        <v>Sim</v>
      </c>
      <c r="AV379" s="64">
        <f t="shared" si="119"/>
        <v>3.2602147168553177</v>
      </c>
      <c r="AW379" s="64">
        <f t="shared" si="120"/>
        <v>4.377939912862689</v>
      </c>
      <c r="AX379" s="64">
        <f t="shared" si="121"/>
        <v>1.0264924070528396</v>
      </c>
      <c r="AY379" s="64">
        <f t="shared" si="122"/>
        <v>1.2825395931795649</v>
      </c>
      <c r="AZ379" s="64">
        <f t="shared" si="123"/>
        <v>8.5373578806361667</v>
      </c>
      <c r="BA379" s="64">
        <f t="shared" si="124"/>
        <v>1.1177251960073713</v>
      </c>
      <c r="BB379" s="64">
        <f t="shared" si="125"/>
        <v>0.25604718612672528</v>
      </c>
    </row>
    <row r="380" spans="1:54" x14ac:dyDescent="0.3">
      <c r="A380" s="60">
        <v>31425</v>
      </c>
      <c r="B380" s="53">
        <v>0</v>
      </c>
      <c r="C380" s="53">
        <v>7.8890000000000002</v>
      </c>
      <c r="D380" s="53">
        <v>5.0170000000000003</v>
      </c>
      <c r="E380" s="53">
        <f t="shared" si="110"/>
        <v>0</v>
      </c>
      <c r="F380" s="53">
        <f t="shared" si="111"/>
        <v>5.0170000000000003</v>
      </c>
      <c r="G380" s="53">
        <f t="shared" si="112"/>
        <v>0</v>
      </c>
      <c r="H380" s="53">
        <f>IF(Q379&gt;SetUp!$B$56,SetUp!$B$56,Q379)</f>
        <v>7.3931032562214094</v>
      </c>
      <c r="I380" s="53">
        <f t="shared" si="126"/>
        <v>3.4546585024621028</v>
      </c>
      <c r="J380" s="53">
        <f>MIN(F380,H380,(1-EXP(-SetUp!$B$52*H380/SetUp!$B$56))*F380)</f>
        <v>1.7129707913896817</v>
      </c>
      <c r="K380" s="53">
        <f t="shared" si="113"/>
        <v>5.6801324648317273</v>
      </c>
      <c r="L380" s="53">
        <f>IF(I380&lt;=0,0,MIN(SetUp!$B$50*I380^SetUp!$B$55,I380))</f>
        <v>0.16981133372980767</v>
      </c>
      <c r="M380" s="53">
        <f t="shared" si="114"/>
        <v>3.2848471687322953</v>
      </c>
      <c r="N380" s="53">
        <f>IF(SetUp!$B$62=0,X380,(B380-E380)*(1-(H380/SetUp!$B$66/SetUp!$B$56)))</f>
        <v>0</v>
      </c>
      <c r="O380" s="53">
        <f>K380*SetUp!$B$65</f>
        <v>5.2427628224305078E-2</v>
      </c>
      <c r="P380" s="53">
        <f>MIN(SetUp!$B$54*L380^SetUp!$B$51,L380)</f>
        <v>0.11491500351030284</v>
      </c>
      <c r="Q380" s="53">
        <f t="shared" si="115"/>
        <v>5.627704836607422</v>
      </c>
      <c r="R380" s="53">
        <f>IF((H380+N380-O380)&gt;SetUp!$B$56,T379+H380+N380-O380-SetUp!$B$56,T379)</f>
        <v>0</v>
      </c>
      <c r="S380" s="53">
        <f>R380*SetUp!$B$65</f>
        <v>0</v>
      </c>
      <c r="T380" s="53">
        <f>IF((R380-S380)&lt;SetUp!$B$53,R380-S380,SetUp!$B$53)</f>
        <v>0</v>
      </c>
      <c r="U380" s="53">
        <f t="shared" si="116"/>
        <v>3.2848471687322953</v>
      </c>
      <c r="V380" s="53">
        <f>(L380-P380)/1000*SetUp!$B$13*1000000/SetUp!$B$48</f>
        <v>2.2340226943205095</v>
      </c>
      <c r="W380" s="53">
        <f t="shared" si="127"/>
        <v>0</v>
      </c>
      <c r="X380" s="53">
        <f>MAX((SetUp!$B$56*(1-($H380/SetUp!$B$56)^2)*TANH(($B380-$D380)/SetUp!$B$56))/(1+$H380/SetUp!$B$56*TANH(($B380-$D380)/SetUp!$B$56)),0)</f>
        <v>0</v>
      </c>
      <c r="AK380" s="61">
        <v>349</v>
      </c>
      <c r="AL380" s="62">
        <f t="shared" si="128"/>
        <v>4.4104999999999999</v>
      </c>
      <c r="AM380" s="62">
        <f t="shared" si="129"/>
        <v>3.2597974501302129</v>
      </c>
      <c r="AN380" s="63">
        <f t="shared" si="130"/>
        <v>-0.26090070283863209</v>
      </c>
      <c r="AP380" s="60">
        <v>31514</v>
      </c>
      <c r="AQ380" s="51">
        <v>4</v>
      </c>
      <c r="AR380" s="51">
        <v>103</v>
      </c>
      <c r="AS380" s="62">
        <f t="shared" si="117"/>
        <v>10.122999999999999</v>
      </c>
      <c r="AT380" s="62">
        <f t="shared" si="118"/>
        <v>17.793026078559599</v>
      </c>
      <c r="AU380" s="51" t="str">
        <f>IF(OR($AP380&lt;SetUp!$B$97,$AP380&gt;SetUp!$B$98),"Não","Sim")</f>
        <v>Sim</v>
      </c>
      <c r="AV380" s="64">
        <f t="shared" si="119"/>
        <v>3.1816662301379131</v>
      </c>
      <c r="AW380" s="64">
        <f t="shared" si="120"/>
        <v>4.2181780520219387</v>
      </c>
      <c r="AX380" s="64">
        <f t="shared" si="121"/>
        <v>1.0053092368485166</v>
      </c>
      <c r="AY380" s="64">
        <f t="shared" si="122"/>
        <v>1.2502498152823194</v>
      </c>
      <c r="AZ380" s="64">
        <f t="shared" si="123"/>
        <v>7.6700260785595997</v>
      </c>
      <c r="BA380" s="64">
        <f t="shared" si="124"/>
        <v>1.0365118218840257</v>
      </c>
      <c r="BB380" s="64">
        <f t="shared" si="125"/>
        <v>0.24494057843380279</v>
      </c>
    </row>
    <row r="381" spans="1:54" x14ac:dyDescent="0.3">
      <c r="A381" s="60">
        <v>31426</v>
      </c>
      <c r="B381" s="53">
        <v>0</v>
      </c>
      <c r="C381" s="53">
        <v>7.7370000000000001</v>
      </c>
      <c r="D381" s="53">
        <v>5.0170000000000003</v>
      </c>
      <c r="E381" s="53">
        <f t="shared" si="110"/>
        <v>0</v>
      </c>
      <c r="F381" s="53">
        <f t="shared" si="111"/>
        <v>5.0170000000000003</v>
      </c>
      <c r="G381" s="53">
        <f t="shared" si="112"/>
        <v>0</v>
      </c>
      <c r="H381" s="53">
        <f>IF(Q380&gt;SetUp!$B$56,SetUp!$B$56,Q380)</f>
        <v>5.627704836607422</v>
      </c>
      <c r="I381" s="53">
        <f t="shared" si="126"/>
        <v>3.3241787194362016</v>
      </c>
      <c r="J381" s="53">
        <f>MIN(F381,H381,(1-EXP(-SetUp!$B$52*H381/SetUp!$B$56))*F381)</f>
        <v>1.3664321906351675</v>
      </c>
      <c r="K381" s="53">
        <f t="shared" si="113"/>
        <v>4.2612726459722543</v>
      </c>
      <c r="L381" s="53">
        <f>IF(I381&lt;=0,0,MIN(SetUp!$B$50*I381^SetUp!$B$55,I381))</f>
        <v>0.15925707774981562</v>
      </c>
      <c r="M381" s="53">
        <f t="shared" si="114"/>
        <v>3.1649216416863859</v>
      </c>
      <c r="N381" s="53">
        <f>IF(SetUp!$B$62=0,X381,(B381-E381)*(1-(H381/SetUp!$B$66/SetUp!$B$56)))</f>
        <v>0</v>
      </c>
      <c r="O381" s="53">
        <f>K381*SetUp!$B$65</f>
        <v>3.933155070390644E-2</v>
      </c>
      <c r="P381" s="53">
        <f>MIN(SetUp!$B$54*L381^SetUp!$B$51,L381)</f>
        <v>0.10770552587565836</v>
      </c>
      <c r="Q381" s="53">
        <f t="shared" si="115"/>
        <v>4.221941095268348</v>
      </c>
      <c r="R381" s="53">
        <f>IF((H381+N381-O381)&gt;SetUp!$B$56,T380+H381+N381-O381-SetUp!$B$56,T380)</f>
        <v>0</v>
      </c>
      <c r="S381" s="53">
        <f>R381*SetUp!$B$65</f>
        <v>0</v>
      </c>
      <c r="T381" s="53">
        <f>IF((R381-S381)&lt;SetUp!$B$53,R381-S381,SetUp!$B$53)</f>
        <v>0</v>
      </c>
      <c r="U381" s="53">
        <f t="shared" si="116"/>
        <v>3.1649216416863859</v>
      </c>
      <c r="V381" s="53">
        <f>(L381-P381)/1000*SetUp!$B$13*1000000/SetUp!$B$48</f>
        <v>2.0979059320323934</v>
      </c>
      <c r="W381" s="53">
        <f t="shared" si="127"/>
        <v>0</v>
      </c>
      <c r="X381" s="53">
        <f>MAX((SetUp!$B$56*(1-($H381/SetUp!$B$56)^2)*TANH(($B381-$D381)/SetUp!$B$56))/(1+$H381/SetUp!$B$56*TANH(($B381-$D381)/SetUp!$B$56)),0)</f>
        <v>0</v>
      </c>
      <c r="AK381" s="61">
        <v>350</v>
      </c>
      <c r="AL381" s="62">
        <f t="shared" si="128"/>
        <v>4.2530000000000001</v>
      </c>
      <c r="AM381" s="62">
        <f t="shared" si="129"/>
        <v>3.2025389717805681</v>
      </c>
      <c r="AN381" s="63">
        <f t="shared" si="130"/>
        <v>-0.24699295279083752</v>
      </c>
      <c r="AP381" s="60">
        <v>31515</v>
      </c>
      <c r="AQ381" s="51">
        <v>4</v>
      </c>
      <c r="AR381" s="51">
        <v>104</v>
      </c>
      <c r="AS381" s="62">
        <f t="shared" si="117"/>
        <v>9.9570000000000007</v>
      </c>
      <c r="AT381" s="62">
        <f t="shared" si="118"/>
        <v>16.64802868175823</v>
      </c>
      <c r="AU381" s="51" t="str">
        <f>IF(OR($AP381&lt;SetUp!$B$97,$AP381&gt;SetUp!$B$98),"Não","Sim")</f>
        <v>Sim</v>
      </c>
      <c r="AV381" s="64">
        <f t="shared" si="119"/>
        <v>3.1554714386284659</v>
      </c>
      <c r="AW381" s="64">
        <f t="shared" si="120"/>
        <v>4.0801995884709159</v>
      </c>
      <c r="AX381" s="64">
        <f t="shared" si="121"/>
        <v>0.9981285071282664</v>
      </c>
      <c r="AY381" s="64">
        <f t="shared" si="122"/>
        <v>1.2213628154206897</v>
      </c>
      <c r="AZ381" s="64">
        <f t="shared" si="123"/>
        <v>6.6910286817582296</v>
      </c>
      <c r="BA381" s="64">
        <f t="shared" si="124"/>
        <v>0.92472814984245</v>
      </c>
      <c r="BB381" s="64">
        <f t="shared" si="125"/>
        <v>0.2232343082924233</v>
      </c>
    </row>
    <row r="382" spans="1:54" x14ac:dyDescent="0.3">
      <c r="A382" s="60">
        <v>31427</v>
      </c>
      <c r="B382" s="53">
        <v>0.13</v>
      </c>
      <c r="C382" s="53">
        <v>7.7370000000000001</v>
      </c>
      <c r="D382" s="53">
        <v>5.0170000000000003</v>
      </c>
      <c r="E382" s="53">
        <f t="shared" si="110"/>
        <v>0.13</v>
      </c>
      <c r="F382" s="53">
        <f t="shared" si="111"/>
        <v>4.8870000000000005</v>
      </c>
      <c r="G382" s="53">
        <f t="shared" si="112"/>
        <v>0</v>
      </c>
      <c r="H382" s="53">
        <f>IF(Q381&gt;SetUp!$B$56,SetUp!$B$56,Q381)</f>
        <v>4.221941095268348</v>
      </c>
      <c r="I382" s="53">
        <f t="shared" si="126"/>
        <v>3.1943178595585433</v>
      </c>
      <c r="J382" s="53">
        <f>MIN(F382,H382,(1-EXP(-SetUp!$B$52*H382/SetUp!$B$56))*F382)</f>
        <v>1.0370857597470142</v>
      </c>
      <c r="K382" s="53">
        <f t="shared" si="113"/>
        <v>3.184855335521334</v>
      </c>
      <c r="L382" s="53">
        <f>IF(I382&lt;=0,0,MIN(SetUp!$B$50*I382^SetUp!$B$55,I382))</f>
        <v>0.1490235884917995</v>
      </c>
      <c r="M382" s="53">
        <f t="shared" si="114"/>
        <v>3.0452942710667439</v>
      </c>
      <c r="N382" s="53">
        <f>IF(SetUp!$B$62=0,X382,(B382-E382)*(1-(H382/SetUp!$B$66/SetUp!$B$56)))</f>
        <v>0</v>
      </c>
      <c r="O382" s="53">
        <f>K382*SetUp!$B$65</f>
        <v>2.9396217872157227E-2</v>
      </c>
      <c r="P382" s="53">
        <f>MIN(SetUp!$B$54*L382^SetUp!$B$51,L382)</f>
        <v>0.1007195922115024</v>
      </c>
      <c r="Q382" s="53">
        <f t="shared" si="115"/>
        <v>3.1554591176491766</v>
      </c>
      <c r="R382" s="53">
        <f>IF((H382+N382-O382)&gt;SetUp!$B$56,T381+H382+N382-O382-SetUp!$B$56,T381)</f>
        <v>0</v>
      </c>
      <c r="S382" s="53">
        <f>R382*SetUp!$B$65</f>
        <v>0</v>
      </c>
      <c r="T382" s="53">
        <f>IF((R382-S382)&lt;SetUp!$B$53,R382-S382,SetUp!$B$53)</f>
        <v>0</v>
      </c>
      <c r="U382" s="53">
        <f t="shared" si="116"/>
        <v>3.0452942710667439</v>
      </c>
      <c r="V382" s="53">
        <f>(L382-P382)/1000*SetUp!$B$13*1000000/SetUp!$B$48</f>
        <v>1.9657456789017871</v>
      </c>
      <c r="W382" s="53">
        <f t="shared" si="127"/>
        <v>3.0531133177191805E-16</v>
      </c>
      <c r="X382" s="53">
        <f>MAX((SetUp!$B$56*(1-($H382/SetUp!$B$56)^2)*TANH(($B382-$D382)/SetUp!$B$56))/(1+$H382/SetUp!$B$56*TANH(($B382-$D382)/SetUp!$B$56)),0)</f>
        <v>0</v>
      </c>
      <c r="AK382" s="61">
        <v>351</v>
      </c>
      <c r="AL382" s="62">
        <f t="shared" si="128"/>
        <v>4.1749999999999998</v>
      </c>
      <c r="AM382" s="62">
        <f t="shared" si="129"/>
        <v>3.428458260195296</v>
      </c>
      <c r="AN382" s="63">
        <f t="shared" si="130"/>
        <v>-0.17881239276759375</v>
      </c>
      <c r="AP382" s="60">
        <v>31516</v>
      </c>
      <c r="AQ382" s="51">
        <v>4</v>
      </c>
      <c r="AR382" s="51">
        <v>105</v>
      </c>
      <c r="AS382" s="62">
        <f t="shared" si="117"/>
        <v>9.7910000000000004</v>
      </c>
      <c r="AT382" s="62">
        <f t="shared" si="118"/>
        <v>15.707580307430392</v>
      </c>
      <c r="AU382" s="51" t="str">
        <f>IF(OR($AP382&lt;SetUp!$B$97,$AP382&gt;SetUp!$B$98),"Não","Sim")</f>
        <v>Sim</v>
      </c>
      <c r="AV382" s="64">
        <f t="shared" si="119"/>
        <v>3.1290573660449246</v>
      </c>
      <c r="AW382" s="64">
        <f t="shared" si="120"/>
        <v>3.9632789843045861</v>
      </c>
      <c r="AX382" s="64">
        <f t="shared" si="121"/>
        <v>0.99082705056747888</v>
      </c>
      <c r="AY382" s="64">
        <f t="shared" si="122"/>
        <v>1.1961092887912694</v>
      </c>
      <c r="AZ382" s="64">
        <f t="shared" si="123"/>
        <v>5.916580307430392</v>
      </c>
      <c r="BA382" s="64">
        <f t="shared" si="124"/>
        <v>0.83422161825966157</v>
      </c>
      <c r="BB382" s="64">
        <f t="shared" si="125"/>
        <v>0.20528223822379055</v>
      </c>
    </row>
    <row r="383" spans="1:54" x14ac:dyDescent="0.3">
      <c r="A383" s="60">
        <v>31428</v>
      </c>
      <c r="B383" s="53">
        <v>0.16500000000000001</v>
      </c>
      <c r="C383" s="53">
        <v>7.5869999999999997</v>
      </c>
      <c r="D383" s="53">
        <v>5.0170000000000003</v>
      </c>
      <c r="E383" s="53">
        <f t="shared" si="110"/>
        <v>0.16500000000000001</v>
      </c>
      <c r="F383" s="53">
        <f t="shared" si="111"/>
        <v>4.8520000000000003</v>
      </c>
      <c r="G383" s="53">
        <f t="shared" si="112"/>
        <v>0</v>
      </c>
      <c r="H383" s="53">
        <f>IF(Q382&gt;SetUp!$B$56,SetUp!$B$56,Q382)</f>
        <v>3.1554591176491766</v>
      </c>
      <c r="I383" s="53">
        <f t="shared" si="126"/>
        <v>3.067106508781329</v>
      </c>
      <c r="J383" s="53">
        <f>MIN(F383,H383,(1-EXP(-SetUp!$B$52*H383/SetUp!$B$56))*F383)</f>
        <v>0.79227001736855585</v>
      </c>
      <c r="K383" s="53">
        <f t="shared" si="113"/>
        <v>2.3631891002806209</v>
      </c>
      <c r="L383" s="53">
        <f>IF(I383&lt;=0,0,MIN(SetUp!$B$50*I383^SetUp!$B$55,I383))</f>
        <v>0.13926422402542621</v>
      </c>
      <c r="M383" s="53">
        <f t="shared" si="114"/>
        <v>2.9278422847559029</v>
      </c>
      <c r="N383" s="53">
        <f>IF(SetUp!$B$62=0,X383,(B383-E383)*(1-(H383/SetUp!$B$66/SetUp!$B$56)))</f>
        <v>0</v>
      </c>
      <c r="O383" s="53">
        <f>K383*SetUp!$B$65</f>
        <v>2.1812237714585202E-2</v>
      </c>
      <c r="P383" s="53">
        <f>MIN(SetUp!$B$54*L383^SetUp!$B$51,L383)</f>
        <v>9.4061661983335099E-2</v>
      </c>
      <c r="Q383" s="53">
        <f t="shared" si="115"/>
        <v>2.3413768625660358</v>
      </c>
      <c r="R383" s="53">
        <f>IF((H383+N383-O383)&gt;SetUp!$B$56,T382+H383+N383-O383-SetUp!$B$56,T382)</f>
        <v>0</v>
      </c>
      <c r="S383" s="53">
        <f>R383*SetUp!$B$65</f>
        <v>0</v>
      </c>
      <c r="T383" s="53">
        <f>IF((R383-S383)&lt;SetUp!$B$53,R383-S383,SetUp!$B$53)</f>
        <v>0</v>
      </c>
      <c r="U383" s="53">
        <f t="shared" si="116"/>
        <v>2.9278422847559029</v>
      </c>
      <c r="V383" s="53">
        <f>(L383-P383)/1000*SetUp!$B$13*1000000/SetUp!$B$48</f>
        <v>1.8395318783546413</v>
      </c>
      <c r="W383" s="53">
        <f t="shared" si="127"/>
        <v>7.2164496600635175E-16</v>
      </c>
      <c r="X383" s="53">
        <f>MAX((SetUp!$B$56*(1-($H383/SetUp!$B$56)^2)*TANH(($B383-$D383)/SetUp!$B$56))/(1+$H383/SetUp!$B$56*TANH(($B383-$D383)/SetUp!$B$56)),0)</f>
        <v>0</v>
      </c>
      <c r="AK383" s="61">
        <v>352</v>
      </c>
      <c r="AL383" s="62">
        <f t="shared" si="128"/>
        <v>5.4855</v>
      </c>
      <c r="AM383" s="62">
        <f t="shared" si="129"/>
        <v>3.9293724678389168</v>
      </c>
      <c r="AN383" s="63">
        <f t="shared" si="130"/>
        <v>-0.28368016263988394</v>
      </c>
      <c r="AP383" s="60">
        <v>31517</v>
      </c>
      <c r="AQ383" s="51">
        <v>4</v>
      </c>
      <c r="AR383" s="51">
        <v>106</v>
      </c>
      <c r="AS383" s="62">
        <f t="shared" si="117"/>
        <v>9.6270000000000007</v>
      </c>
      <c r="AT383" s="62">
        <f t="shared" si="118"/>
        <v>14.920971497704462</v>
      </c>
      <c r="AU383" s="51" t="str">
        <f>IF(OR($AP383&lt;SetUp!$B$97,$AP383&gt;SetUp!$B$98),"Não","Sim")</f>
        <v>Sim</v>
      </c>
      <c r="AV383" s="64">
        <f t="shared" si="119"/>
        <v>3.1027407239406908</v>
      </c>
      <c r="AW383" s="64">
        <f t="shared" si="120"/>
        <v>3.8627673367295192</v>
      </c>
      <c r="AX383" s="64">
        <f t="shared" si="121"/>
        <v>0.98349097181516654</v>
      </c>
      <c r="AY383" s="64">
        <f t="shared" si="122"/>
        <v>1.1737971007744883</v>
      </c>
      <c r="AZ383" s="64">
        <f t="shared" si="123"/>
        <v>5.2939714977044616</v>
      </c>
      <c r="BA383" s="64">
        <f t="shared" si="124"/>
        <v>0.76002661278882844</v>
      </c>
      <c r="BB383" s="64">
        <f t="shared" si="125"/>
        <v>0.19030612895932175</v>
      </c>
    </row>
    <row r="384" spans="1:54" x14ac:dyDescent="0.3">
      <c r="A384" s="60">
        <v>31429</v>
      </c>
      <c r="B384" s="53">
        <v>2.1999999999999999E-2</v>
      </c>
      <c r="C384" s="53">
        <v>7.5869999999999997</v>
      </c>
      <c r="D384" s="53">
        <v>5.0170000000000003</v>
      </c>
      <c r="E384" s="53">
        <f t="shared" si="110"/>
        <v>2.1999999999999999E-2</v>
      </c>
      <c r="F384" s="53">
        <f t="shared" si="111"/>
        <v>4.9950000000000001</v>
      </c>
      <c r="G384" s="53">
        <f t="shared" si="112"/>
        <v>0</v>
      </c>
      <c r="H384" s="53">
        <f>IF(Q383&gt;SetUp!$B$56,SetUp!$B$56,Q383)</f>
        <v>2.3413768625660358</v>
      </c>
      <c r="I384" s="53">
        <f t="shared" si="126"/>
        <v>2.9437406798946859</v>
      </c>
      <c r="J384" s="53">
        <f>MIN(F384,H384,(1-EXP(-SetUp!$B$52*H384/SetUp!$B$56))*F384)</f>
        <v>0.61890736651779743</v>
      </c>
      <c r="K384" s="53">
        <f t="shared" si="113"/>
        <v>1.7224694960482383</v>
      </c>
      <c r="L384" s="53">
        <f>IF(I384&lt;=0,0,MIN(SetUp!$B$50*I384^SetUp!$B$55,I384))</f>
        <v>0.1300541006041849</v>
      </c>
      <c r="M384" s="53">
        <f t="shared" si="114"/>
        <v>2.813686579290501</v>
      </c>
      <c r="N384" s="53">
        <f>IF(SetUp!$B$62=0,X384,(B384-E384)*(1-(H384/SetUp!$B$66/SetUp!$B$56)))</f>
        <v>0</v>
      </c>
      <c r="O384" s="53">
        <f>K384*SetUp!$B$65</f>
        <v>1.5898395138782811E-2</v>
      </c>
      <c r="P384" s="53">
        <f>MIN(SetUp!$B$54*L384^SetUp!$B$51,L384)</f>
        <v>8.7782584091848123E-2</v>
      </c>
      <c r="Q384" s="53">
        <f t="shared" si="115"/>
        <v>1.7065711009094555</v>
      </c>
      <c r="R384" s="53">
        <f>IF((H384+N384-O384)&gt;SetUp!$B$56,T383+H384+N384-O384-SetUp!$B$56,T383)</f>
        <v>0</v>
      </c>
      <c r="S384" s="53">
        <f>R384*SetUp!$B$65</f>
        <v>0</v>
      </c>
      <c r="T384" s="53">
        <f>IF((R384-S384)&lt;SetUp!$B$53,R384-S384,SetUp!$B$53)</f>
        <v>0</v>
      </c>
      <c r="U384" s="53">
        <f t="shared" si="116"/>
        <v>2.813686579290501</v>
      </c>
      <c r="V384" s="53">
        <f>(L384-P384)/1000*SetUp!$B$13*1000000/SetUp!$B$48</f>
        <v>1.7202520976229354</v>
      </c>
      <c r="W384" s="53">
        <f t="shared" si="127"/>
        <v>3.6082248300317588E-16</v>
      </c>
      <c r="X384" s="53">
        <f>MAX((SetUp!$B$56*(1-($H384/SetUp!$B$56)^2)*TANH(($B384-$D384)/SetUp!$B$56))/(1+$H384/SetUp!$B$56*TANH(($B384-$D384)/SetUp!$B$56)),0)</f>
        <v>0</v>
      </c>
      <c r="AK384" s="61">
        <v>353</v>
      </c>
      <c r="AL384" s="62">
        <f t="shared" si="128"/>
        <v>13.010999999999999</v>
      </c>
      <c r="AM384" s="62">
        <f t="shared" si="129"/>
        <v>3.8721271612397601</v>
      </c>
      <c r="AN384" s="63">
        <f t="shared" si="130"/>
        <v>-0.70239588338792092</v>
      </c>
      <c r="AP384" s="60">
        <v>31518</v>
      </c>
      <c r="AQ384" s="51">
        <v>4</v>
      </c>
      <c r="AR384" s="51">
        <v>107</v>
      </c>
      <c r="AS384" s="62">
        <f t="shared" si="117"/>
        <v>9.4629999999999992</v>
      </c>
      <c r="AT384" s="62">
        <f t="shared" si="118"/>
        <v>17.854381981299024</v>
      </c>
      <c r="AU384" s="51" t="str">
        <f>IF(OR($AP384&lt;SetUp!$B$97,$AP384&gt;SetUp!$B$98),"Não","Sim")</f>
        <v>Sim</v>
      </c>
      <c r="AV384" s="64">
        <f t="shared" si="119"/>
        <v>3.0761989532538365</v>
      </c>
      <c r="AW384" s="64">
        <f t="shared" si="120"/>
        <v>4.2254445897797579</v>
      </c>
      <c r="AX384" s="64">
        <f t="shared" si="121"/>
        <v>0.97602884009112589</v>
      </c>
      <c r="AY384" s="64">
        <f t="shared" si="122"/>
        <v>1.251744821946511</v>
      </c>
      <c r="AZ384" s="64">
        <f t="shared" si="123"/>
        <v>8.3913819812990251</v>
      </c>
      <c r="BA384" s="64">
        <f t="shared" si="124"/>
        <v>1.1492456365259214</v>
      </c>
      <c r="BB384" s="64">
        <f t="shared" si="125"/>
        <v>0.27571598185538515</v>
      </c>
    </row>
    <row r="385" spans="1:54" x14ac:dyDescent="0.3">
      <c r="A385" s="60">
        <v>31430</v>
      </c>
      <c r="B385" s="53">
        <v>0</v>
      </c>
      <c r="C385" s="53">
        <v>7.5869999999999997</v>
      </c>
      <c r="D385" s="53">
        <v>5.0170000000000003</v>
      </c>
      <c r="E385" s="53">
        <f t="shared" si="110"/>
        <v>0</v>
      </c>
      <c r="F385" s="53">
        <f t="shared" si="111"/>
        <v>5.0170000000000003</v>
      </c>
      <c r="G385" s="53">
        <f t="shared" si="112"/>
        <v>0</v>
      </c>
      <c r="H385" s="53">
        <f>IF(Q384&gt;SetUp!$B$56,SetUp!$B$56,Q384)</f>
        <v>1.7065711009094555</v>
      </c>
      <c r="I385" s="53">
        <f t="shared" si="126"/>
        <v>2.8251819677182559</v>
      </c>
      <c r="J385" s="53">
        <f>MIN(F385,H385,(1-EXP(-SetUp!$B$52*H385/SetUp!$B$56))*F385)</f>
        <v>0.46113370051852032</v>
      </c>
      <c r="K385" s="53">
        <f t="shared" si="113"/>
        <v>1.2454374003909352</v>
      </c>
      <c r="L385" s="53">
        <f>IF(I385&lt;=0,0,MIN(SetUp!$B$50*I385^SetUp!$B$55,I385))</f>
        <v>0.12144198118886852</v>
      </c>
      <c r="M385" s="53">
        <f t="shared" si="114"/>
        <v>2.7037399865293872</v>
      </c>
      <c r="N385" s="53">
        <f>IF(SetUp!$B$62=0,X385,(B385-E385)*(1-(H385/SetUp!$B$66/SetUp!$B$56)))</f>
        <v>0</v>
      </c>
      <c r="O385" s="53">
        <f>K385*SetUp!$B$65</f>
        <v>1.149538842775479E-2</v>
      </c>
      <c r="P385" s="53">
        <f>MIN(SetUp!$B$54*L385^SetUp!$B$51,L385)</f>
        <v>8.191510566052497E-2</v>
      </c>
      <c r="Q385" s="53">
        <f t="shared" si="115"/>
        <v>1.2339420119631803</v>
      </c>
      <c r="R385" s="53">
        <f>IF((H385+N385-O385)&gt;SetUp!$B$56,T384+H385+N385-O385-SetUp!$B$56,T384)</f>
        <v>0</v>
      </c>
      <c r="S385" s="53">
        <f>R385*SetUp!$B$65</f>
        <v>0</v>
      </c>
      <c r="T385" s="53">
        <f>IF((R385-S385)&lt;SetUp!$B$53,R385-S385,SetUp!$B$53)</f>
        <v>0</v>
      </c>
      <c r="U385" s="53">
        <f t="shared" si="116"/>
        <v>2.7037399865293872</v>
      </c>
      <c r="V385" s="53">
        <f>(L385-P385)/1000*SetUp!$B$13*1000000/SetUp!$B$48</f>
        <v>1.6085581060303158</v>
      </c>
      <c r="W385" s="53">
        <f t="shared" si="127"/>
        <v>-2.0816681711721685E-16</v>
      </c>
      <c r="X385" s="53">
        <f>MAX((SetUp!$B$56*(1-($H385/SetUp!$B$56)^2)*TANH(($B385-$D385)/SetUp!$B$56))/(1+$H385/SetUp!$B$56*TANH(($B385-$D385)/SetUp!$B$56)),0)</f>
        <v>0</v>
      </c>
      <c r="AK385" s="61">
        <v>354</v>
      </c>
      <c r="AL385" s="62">
        <f t="shared" si="128"/>
        <v>5.4855</v>
      </c>
      <c r="AM385" s="62">
        <f t="shared" si="129"/>
        <v>3.8199607970181648</v>
      </c>
      <c r="AN385" s="63">
        <f t="shared" si="130"/>
        <v>-0.30362577759216758</v>
      </c>
      <c r="AP385" s="60">
        <v>31519</v>
      </c>
      <c r="AQ385" s="51">
        <v>4</v>
      </c>
      <c r="AR385" s="51">
        <v>108</v>
      </c>
      <c r="AS385" s="62">
        <f t="shared" si="117"/>
        <v>9.6270000000000007</v>
      </c>
      <c r="AT385" s="62">
        <f t="shared" si="118"/>
        <v>16.638312181323723</v>
      </c>
      <c r="AU385" s="51" t="str">
        <f>IF(OR($AP385&lt;SetUp!$B$97,$AP385&gt;SetUp!$B$98),"Não","Sim")</f>
        <v>Sim</v>
      </c>
      <c r="AV385" s="64">
        <f t="shared" si="119"/>
        <v>3.1027407239406908</v>
      </c>
      <c r="AW385" s="64">
        <f t="shared" si="120"/>
        <v>4.0790087253306684</v>
      </c>
      <c r="AX385" s="64">
        <f t="shared" si="121"/>
        <v>0.98349097181516654</v>
      </c>
      <c r="AY385" s="64">
        <f t="shared" si="122"/>
        <v>1.2211092686184546</v>
      </c>
      <c r="AZ385" s="64">
        <f t="shared" si="123"/>
        <v>7.0113121813237225</v>
      </c>
      <c r="BA385" s="64">
        <f t="shared" si="124"/>
        <v>0.9762680013899776</v>
      </c>
      <c r="BB385" s="64">
        <f t="shared" si="125"/>
        <v>0.23761829680328805</v>
      </c>
    </row>
    <row r="386" spans="1:54" x14ac:dyDescent="0.3">
      <c r="A386" s="60">
        <v>31431</v>
      </c>
      <c r="B386" s="53">
        <v>0</v>
      </c>
      <c r="C386" s="53">
        <v>7.5869999999999997</v>
      </c>
      <c r="D386" s="53">
        <v>5.0170000000000003</v>
      </c>
      <c r="E386" s="53">
        <f t="shared" si="110"/>
        <v>0</v>
      </c>
      <c r="F386" s="53">
        <f t="shared" si="111"/>
        <v>5.0170000000000003</v>
      </c>
      <c r="G386" s="53">
        <f t="shared" si="112"/>
        <v>0</v>
      </c>
      <c r="H386" s="53">
        <f>IF(Q385&gt;SetUp!$B$56,SetUp!$B$56,Q385)</f>
        <v>1.2339420119631803</v>
      </c>
      <c r="I386" s="53">
        <f t="shared" si="126"/>
        <v>2.7120109787858797</v>
      </c>
      <c r="J386" s="53">
        <f>MIN(F386,H386,(1-EXP(-SetUp!$B$52*H386/SetUp!$B$56))*F386)</f>
        <v>0.33784327121001106</v>
      </c>
      <c r="K386" s="53">
        <f t="shared" si="113"/>
        <v>0.89609874075316931</v>
      </c>
      <c r="L386" s="53">
        <f>IF(I386&lt;=0,0,MIN(SetUp!$B$50*I386^SetUp!$B$55,I386))</f>
        <v>0.11344287032168038</v>
      </c>
      <c r="M386" s="53">
        <f t="shared" si="114"/>
        <v>2.5985681084641992</v>
      </c>
      <c r="N386" s="53">
        <f>IF(SetUp!$B$62=0,X386,(B386-E386)*(1-(H386/SetUp!$B$66/SetUp!$B$56)))</f>
        <v>0</v>
      </c>
      <c r="O386" s="53">
        <f>K386*SetUp!$B$65</f>
        <v>8.2709922564925386E-3</v>
      </c>
      <c r="P386" s="53">
        <f>MIN(SetUp!$B$54*L386^SetUp!$B$51,L386)</f>
        <v>7.6468890529403255E-2</v>
      </c>
      <c r="Q386" s="53">
        <f t="shared" si="115"/>
        <v>0.88782774849667678</v>
      </c>
      <c r="R386" s="53">
        <f>IF((H386+N386-O386)&gt;SetUp!$B$56,T385+H386+N386-O386-SetUp!$B$56,T385)</f>
        <v>0</v>
      </c>
      <c r="S386" s="53">
        <f>R386*SetUp!$B$65</f>
        <v>0</v>
      </c>
      <c r="T386" s="53">
        <f>IF((R386-S386)&lt;SetUp!$B$53,R386-S386,SetUp!$B$53)</f>
        <v>0</v>
      </c>
      <c r="U386" s="53">
        <f t="shared" si="116"/>
        <v>2.5985681084641992</v>
      </c>
      <c r="V386" s="53">
        <f>(L386-P386)/1000*SetUp!$B$13*1000000/SetUp!$B$48</f>
        <v>1.5046672450601577</v>
      </c>
      <c r="W386" s="53">
        <f t="shared" si="127"/>
        <v>1.1102230246251565E-16</v>
      </c>
      <c r="X386" s="53">
        <f>MAX((SetUp!$B$56*(1-($H386/SetUp!$B$56)^2)*TANH(($B386-$D386)/SetUp!$B$56))/(1+$H386/SetUp!$B$56*TANH(($B386-$D386)/SetUp!$B$56)),0)</f>
        <v>0</v>
      </c>
      <c r="AK386" s="61">
        <v>355</v>
      </c>
      <c r="AL386" s="62">
        <f t="shared" si="128"/>
        <v>5.8334999999999999</v>
      </c>
      <c r="AM386" s="62">
        <f t="shared" si="129"/>
        <v>3.735419870628514</v>
      </c>
      <c r="AN386" s="63">
        <f t="shared" si="130"/>
        <v>-0.3596606033035889</v>
      </c>
      <c r="AP386" s="60">
        <v>31520</v>
      </c>
      <c r="AQ386" s="51">
        <v>4</v>
      </c>
      <c r="AR386" s="51">
        <v>109</v>
      </c>
      <c r="AS386" s="62">
        <f t="shared" si="117"/>
        <v>9.3010000000000002</v>
      </c>
      <c r="AT386" s="62">
        <f t="shared" si="118"/>
        <v>15.624268753526589</v>
      </c>
      <c r="AU386" s="51" t="str">
        <f>IF(OR($AP386&lt;SetUp!$B$97,$AP386&gt;SetUp!$B$98),"Não","Sim")</f>
        <v>Sim</v>
      </c>
      <c r="AV386" s="64">
        <f t="shared" si="119"/>
        <v>3.0497540884471324</v>
      </c>
      <c r="AW386" s="64">
        <f t="shared" si="120"/>
        <v>3.9527545779527711</v>
      </c>
      <c r="AX386" s="64">
        <f t="shared" si="121"/>
        <v>0.96852964437483957</v>
      </c>
      <c r="AY386" s="64">
        <f t="shared" si="122"/>
        <v>1.193799700656766</v>
      </c>
      <c r="AZ386" s="64">
        <f t="shared" si="123"/>
        <v>6.3232687535265892</v>
      </c>
      <c r="BA386" s="64">
        <f t="shared" si="124"/>
        <v>0.90300048950563871</v>
      </c>
      <c r="BB386" s="64">
        <f t="shared" si="125"/>
        <v>0.22527005628192642</v>
      </c>
    </row>
    <row r="387" spans="1:54" x14ac:dyDescent="0.3">
      <c r="A387" s="60">
        <v>31432</v>
      </c>
      <c r="B387" s="53">
        <v>0</v>
      </c>
      <c r="C387" s="53">
        <v>0</v>
      </c>
      <c r="D387" s="53">
        <v>5.0170000000000003</v>
      </c>
      <c r="E387" s="53">
        <f t="shared" ref="E387:E450" si="131">IF(B387&gt;=D387,D387,B387)</f>
        <v>0</v>
      </c>
      <c r="F387" s="53">
        <f t="shared" ref="F387:F450" si="132">D387-E387</f>
        <v>5.0170000000000003</v>
      </c>
      <c r="G387" s="53">
        <f t="shared" ref="G387:G450" si="133">MAX(B387-D387-N387,0)</f>
        <v>0</v>
      </c>
      <c r="H387" s="53">
        <f>IF(Q386&gt;SetUp!$B$56,SetUp!$B$56,Q386)</f>
        <v>0.88782774849667678</v>
      </c>
      <c r="I387" s="53">
        <f t="shared" si="126"/>
        <v>2.6044973079461005</v>
      </c>
      <c r="J387" s="53">
        <f>MIN(F387,H387,(1-EXP(-SetUp!$B$52*H387/SetUp!$B$56))*F387)</f>
        <v>0.24544434096349591</v>
      </c>
      <c r="K387" s="53">
        <f t="shared" ref="K387:K450" si="134">MAX(H387-J387,0)</f>
        <v>0.64238340753318091</v>
      </c>
      <c r="L387" s="53">
        <f>IF(I387&lt;=0,0,MIN(SetUp!$B$50*I387^SetUp!$B$55,I387))</f>
        <v>0.10604690280112503</v>
      </c>
      <c r="M387" s="53">
        <f t="shared" ref="M387:M450" si="135">MAX(I387-L387,0)</f>
        <v>2.4984504051449754</v>
      </c>
      <c r="N387" s="53">
        <f>IF(SetUp!$B$62=0,X387,(B387-E387)*(1-(H387/SetUp!$B$66/SetUp!$B$56)))</f>
        <v>0</v>
      </c>
      <c r="O387" s="53">
        <f>K387*SetUp!$B$65</f>
        <v>5.9291994819014471E-3</v>
      </c>
      <c r="P387" s="53">
        <f>MIN(SetUp!$B$54*L387^SetUp!$B$51,L387)</f>
        <v>7.1436643111354725E-2</v>
      </c>
      <c r="Q387" s="53">
        <f t="shared" ref="Q387:Q450" si="136">IF((K387+N387-O387)&lt;0,0,K387+N387-O387)</f>
        <v>0.6364542080512795</v>
      </c>
      <c r="R387" s="53">
        <f>IF((H387+N387-O387)&gt;SetUp!$B$56,T386+H387+N387-O387-SetUp!$B$56,T386)</f>
        <v>0</v>
      </c>
      <c r="S387" s="53">
        <f>R387*SetUp!$B$65</f>
        <v>0</v>
      </c>
      <c r="T387" s="53">
        <f>IF((R387-S387)&lt;SetUp!$B$53,R387-S387,SetUp!$B$53)</f>
        <v>0</v>
      </c>
      <c r="U387" s="53">
        <f t="shared" ref="U387:U450" si="137">M387+R387-T387</f>
        <v>2.4984504051449754</v>
      </c>
      <c r="V387" s="53">
        <f>(L387-P387)/1000*SetUp!$B$13*1000000/SetUp!$B$48</f>
        <v>1.4084749434817614</v>
      </c>
      <c r="W387" s="53">
        <f t="shared" si="127"/>
        <v>-2.2204460492503131E-16</v>
      </c>
      <c r="X387" s="53">
        <f>MAX((SetUp!$B$56*(1-($H387/SetUp!$B$56)^2)*TANH(($B387-$D387)/SetUp!$B$56))/(1+$H387/SetUp!$B$56*TANH(($B387-$D387)/SetUp!$B$56)),0)</f>
        <v>0</v>
      </c>
      <c r="AK387" s="61">
        <v>356</v>
      </c>
      <c r="AL387" s="62">
        <f t="shared" si="128"/>
        <v>4.9785000000000004</v>
      </c>
      <c r="AM387" s="62">
        <f t="shared" si="129"/>
        <v>3.6298618401556637</v>
      </c>
      <c r="AN387" s="63">
        <f t="shared" si="130"/>
        <v>-0.27089246958809615</v>
      </c>
      <c r="AP387" s="60">
        <v>31521</v>
      </c>
      <c r="AQ387" s="51">
        <v>4</v>
      </c>
      <c r="AR387" s="51">
        <v>110</v>
      </c>
      <c r="AS387" s="62">
        <f t="shared" ref="AS387:AS450" si="138">VLOOKUP($AP387,$A:$C,3,FALSE)</f>
        <v>9.14</v>
      </c>
      <c r="AT387" s="62">
        <f t="shared" ref="AT387:AT450" si="139">VLOOKUP($AP387,$A:$V,22,FALSE)</f>
        <v>14.751037036317031</v>
      </c>
      <c r="AU387" s="51" t="str">
        <f>IF(OR($AP387&lt;SetUp!$B$97,$AP387&gt;SetUp!$B$98),"Não","Sim")</f>
        <v>Sim</v>
      </c>
      <c r="AV387" s="64">
        <f t="shared" ref="AV387:AV450" si="140">IFERROR(SQRT(AS387),0)</f>
        <v>3.0232432915661951</v>
      </c>
      <c r="AW387" s="64">
        <f t="shared" ref="AW387:AW450" si="141">IFERROR(SQRT(AT387),0)</f>
        <v>3.8407078821900829</v>
      </c>
      <c r="AX387" s="64">
        <f t="shared" ref="AX387:AX450" si="142">IFERROR(LOG(AS387),0)</f>
        <v>0.96094619573383144</v>
      </c>
      <c r="AY387" s="64">
        <f t="shared" ref="AY387:AY450" si="143">IFERROR(LOG(AT387),0)</f>
        <v>1.1688225534205028</v>
      </c>
      <c r="AZ387" s="64">
        <f t="shared" ref="AZ387:AZ450" si="144">AT387-AS387</f>
        <v>5.6110370363170308</v>
      </c>
      <c r="BA387" s="64">
        <f t="shared" ref="BA387:BA450" si="145">AW387-AV387</f>
        <v>0.81746459062388777</v>
      </c>
      <c r="BB387" s="64">
        <f t="shared" ref="BB387:BB450" si="146">AY387-AX387</f>
        <v>0.20787635768667134</v>
      </c>
    </row>
    <row r="388" spans="1:54" x14ac:dyDescent="0.3">
      <c r="A388" s="60">
        <v>31433</v>
      </c>
      <c r="B388" s="53">
        <v>0.11899999999999999</v>
      </c>
      <c r="C388" s="53">
        <v>0</v>
      </c>
      <c r="D388" s="53">
        <v>5.0170000000000003</v>
      </c>
      <c r="E388" s="53">
        <f t="shared" si="131"/>
        <v>0.11899999999999999</v>
      </c>
      <c r="F388" s="53">
        <f t="shared" si="132"/>
        <v>4.8980000000000006</v>
      </c>
      <c r="G388" s="53">
        <f t="shared" si="133"/>
        <v>0</v>
      </c>
      <c r="H388" s="53">
        <f>IF(Q387&gt;SetUp!$B$56,SetUp!$B$56,Q387)</f>
        <v>0.6364542080512795</v>
      </c>
      <c r="I388" s="53">
        <f t="shared" ref="I388:I451" si="147">U387+G388+O388</f>
        <v>2.5027281547848497</v>
      </c>
      <c r="J388" s="53">
        <f>MIN(F388,H388,(1-EXP(-SetUp!$B$52*H388/SetUp!$B$56))*F388)</f>
        <v>0.17299275788009061</v>
      </c>
      <c r="K388" s="53">
        <f t="shared" si="134"/>
        <v>0.46346145017118889</v>
      </c>
      <c r="L388" s="53">
        <f>IF(I388&lt;=0,0,MIN(SetUp!$B$50*I388^SetUp!$B$55,I388))</f>
        <v>9.9231052960667754E-2</v>
      </c>
      <c r="M388" s="53">
        <f t="shared" si="135"/>
        <v>2.4034971018241817</v>
      </c>
      <c r="N388" s="53">
        <f>IF(SetUp!$B$62=0,X388,(B388-E388)*(1-(H388/SetUp!$B$66/SetUp!$B$56)))</f>
        <v>0</v>
      </c>
      <c r="O388" s="53">
        <f>K388*SetUp!$B$65</f>
        <v>4.2777496398743254E-3</v>
      </c>
      <c r="P388" s="53">
        <f>MIN(SetUp!$B$54*L388^SetUp!$B$51,L388)</f>
        <v>6.6802125808219273E-2</v>
      </c>
      <c r="Q388" s="53">
        <f t="shared" si="136"/>
        <v>0.45918370053131458</v>
      </c>
      <c r="R388" s="53">
        <f>IF((H388+N388-O388)&gt;SetUp!$B$56,T387+H388+N388-O388-SetUp!$B$56,T387)</f>
        <v>0</v>
      </c>
      <c r="S388" s="53">
        <f>R388*SetUp!$B$65</f>
        <v>0</v>
      </c>
      <c r="T388" s="53">
        <f>IF((R388-S388)&lt;SetUp!$B$53,R388-S388,SetUp!$B$53)</f>
        <v>0</v>
      </c>
      <c r="U388" s="53">
        <f t="shared" si="137"/>
        <v>2.4034971018241817</v>
      </c>
      <c r="V388" s="53">
        <f>(L388-P388)/1000*SetUp!$B$13*1000000/SetUp!$B$48</f>
        <v>1.3197049588078997</v>
      </c>
      <c r="W388" s="53">
        <f t="shared" ref="W388:W451" si="148">Q388+U388+T388-H388-U387-T387-B388+E388+J388+L388</f>
        <v>0</v>
      </c>
      <c r="X388" s="53">
        <f>MAX((SetUp!$B$56*(1-($H388/SetUp!$B$56)^2)*TANH(($B388-$D388)/SetUp!$B$56))/(1+$H388/SetUp!$B$56*TANH(($B388-$D388)/SetUp!$B$56)),0)</f>
        <v>0</v>
      </c>
      <c r="AK388" s="61">
        <v>357</v>
      </c>
      <c r="AL388" s="62">
        <f t="shared" si="128"/>
        <v>4.57</v>
      </c>
      <c r="AM388" s="62">
        <f t="shared" si="129"/>
        <v>3.5064177866785355</v>
      </c>
      <c r="AN388" s="63">
        <f t="shared" si="130"/>
        <v>-0.23273133770710386</v>
      </c>
      <c r="AP388" s="60">
        <v>31522</v>
      </c>
      <c r="AQ388" s="51">
        <v>4</v>
      </c>
      <c r="AR388" s="51">
        <v>111</v>
      </c>
      <c r="AS388" s="62">
        <f t="shared" si="138"/>
        <v>8.98</v>
      </c>
      <c r="AT388" s="62">
        <f t="shared" si="139"/>
        <v>15.640668675435634</v>
      </c>
      <c r="AU388" s="51" t="str">
        <f>IF(OR($AP388&lt;SetUp!$B$97,$AP388&gt;SetUp!$B$98),"Não","Sim")</f>
        <v>Sim</v>
      </c>
      <c r="AV388" s="64">
        <f t="shared" si="140"/>
        <v>2.9966648127543394</v>
      </c>
      <c r="AW388" s="64">
        <f t="shared" si="141"/>
        <v>3.9548285266792078</v>
      </c>
      <c r="AX388" s="64">
        <f t="shared" si="142"/>
        <v>0.95327633666730438</v>
      </c>
      <c r="AY388" s="64">
        <f t="shared" si="143"/>
        <v>1.1942553162330432</v>
      </c>
      <c r="AZ388" s="64">
        <f t="shared" si="144"/>
        <v>6.6606686754356339</v>
      </c>
      <c r="BA388" s="64">
        <f t="shared" si="145"/>
        <v>0.95816371392486843</v>
      </c>
      <c r="BB388" s="64">
        <f t="shared" si="146"/>
        <v>0.24097897956573877</v>
      </c>
    </row>
    <row r="389" spans="1:54" x14ac:dyDescent="0.3">
      <c r="A389" s="60">
        <v>31434</v>
      </c>
      <c r="B389" s="53">
        <v>0.314</v>
      </c>
      <c r="C389" s="53">
        <v>0</v>
      </c>
      <c r="D389" s="53">
        <v>5.0170000000000003</v>
      </c>
      <c r="E389" s="53">
        <f t="shared" si="131"/>
        <v>0.314</v>
      </c>
      <c r="F389" s="53">
        <f t="shared" si="132"/>
        <v>4.7030000000000003</v>
      </c>
      <c r="G389" s="53">
        <f t="shared" si="133"/>
        <v>0</v>
      </c>
      <c r="H389" s="53">
        <f>IF(Q388&gt;SetUp!$B$56,SetUp!$B$56,Q388)</f>
        <v>0.45918370053131458</v>
      </c>
      <c r="I389" s="53">
        <f t="shared" si="147"/>
        <v>2.4066237161171493</v>
      </c>
      <c r="J389" s="53">
        <f>MIN(F389,H389,(1-EXP(-SetUp!$B$52*H389/SetUp!$B$56))*F389)</f>
        <v>0.1204389594091424</v>
      </c>
      <c r="K389" s="53">
        <f t="shared" si="134"/>
        <v>0.33874474112217218</v>
      </c>
      <c r="L389" s="53">
        <f>IF(I389&lt;=0,0,MIN(SetUp!$B$50*I389^SetUp!$B$55,I389))</f>
        <v>9.2961927769009356E-2</v>
      </c>
      <c r="M389" s="53">
        <f t="shared" si="135"/>
        <v>2.3136617883481398</v>
      </c>
      <c r="N389" s="53">
        <f>IF(SetUp!$B$62=0,X389,(B389-E389)*(1-(H389/SetUp!$B$66/SetUp!$B$56)))</f>
        <v>0</v>
      </c>
      <c r="O389" s="53">
        <f>K389*SetUp!$B$65</f>
        <v>3.1266142929675203E-3</v>
      </c>
      <c r="P389" s="53">
        <f>MIN(SetUp!$B$54*L389^SetUp!$B$51,L389)</f>
        <v>6.2542087700714857E-2</v>
      </c>
      <c r="Q389" s="53">
        <f t="shared" si="136"/>
        <v>0.33561812682920467</v>
      </c>
      <c r="R389" s="53">
        <f>IF((H389+N389-O389)&gt;SetUp!$B$56,T388+H389+N389-O389-SetUp!$B$56,T388)</f>
        <v>0</v>
      </c>
      <c r="S389" s="53">
        <f>R389*SetUp!$B$65</f>
        <v>0</v>
      </c>
      <c r="T389" s="53">
        <f>IF((R389-S389)&lt;SetUp!$B$53,R389-S389,SetUp!$B$53)</f>
        <v>0</v>
      </c>
      <c r="U389" s="53">
        <f t="shared" si="137"/>
        <v>2.3136617883481398</v>
      </c>
      <c r="V389" s="53">
        <f>(L389-P389)/1000*SetUp!$B$13*1000000/SetUp!$B$48</f>
        <v>1.2379445547349972</v>
      </c>
      <c r="W389" s="53">
        <f t="shared" si="148"/>
        <v>-1.6653345369377348E-16</v>
      </c>
      <c r="X389" s="53">
        <f>MAX((SetUp!$B$56*(1-($H389/SetUp!$B$56)^2)*TANH(($B389-$D389)/SetUp!$B$56))/(1+$H389/SetUp!$B$56*TANH(($B389-$D389)/SetUp!$B$56)),0)</f>
        <v>0</v>
      </c>
      <c r="AK389" s="61">
        <v>358</v>
      </c>
      <c r="AL389" s="62">
        <f t="shared" si="128"/>
        <v>4.4104999999999999</v>
      </c>
      <c r="AM389" s="62">
        <f t="shared" si="129"/>
        <v>3.405344691027298</v>
      </c>
      <c r="AN389" s="63">
        <f t="shared" si="130"/>
        <v>-0.22790053485380385</v>
      </c>
      <c r="AP389" s="60">
        <v>31523</v>
      </c>
      <c r="AQ389" s="51">
        <v>4</v>
      </c>
      <c r="AR389" s="51">
        <v>112</v>
      </c>
      <c r="AS389" s="62">
        <f t="shared" si="138"/>
        <v>8.8209999999999997</v>
      </c>
      <c r="AT389" s="62">
        <f t="shared" si="139"/>
        <v>21.27083935030269</v>
      </c>
      <c r="AU389" s="51" t="str">
        <f>IF(OR($AP389&lt;SetUp!$B$97,$AP389&gt;SetUp!$B$98),"Não","Sim")</f>
        <v>Sim</v>
      </c>
      <c r="AV389" s="64">
        <f t="shared" si="140"/>
        <v>2.9700168349691216</v>
      </c>
      <c r="AW389" s="64">
        <f t="shared" si="141"/>
        <v>4.6120320196528004</v>
      </c>
      <c r="AX389" s="64">
        <f t="shared" si="142"/>
        <v>0.94551782207783963</v>
      </c>
      <c r="AY389" s="64">
        <f t="shared" si="143"/>
        <v>1.3277846275619973</v>
      </c>
      <c r="AZ389" s="64">
        <f t="shared" si="144"/>
        <v>12.449839350302691</v>
      </c>
      <c r="BA389" s="64">
        <f t="shared" si="145"/>
        <v>1.6420151846836788</v>
      </c>
      <c r="BB389" s="64">
        <f t="shared" si="146"/>
        <v>0.3822668054841577</v>
      </c>
    </row>
    <row r="390" spans="1:54" x14ac:dyDescent="0.3">
      <c r="A390" s="60">
        <v>31435</v>
      </c>
      <c r="B390" s="53">
        <v>0.93500000000000005</v>
      </c>
      <c r="C390" s="53">
        <v>0</v>
      </c>
      <c r="D390" s="53">
        <v>5.0170000000000003</v>
      </c>
      <c r="E390" s="53">
        <f t="shared" si="131"/>
        <v>0.93500000000000005</v>
      </c>
      <c r="F390" s="53">
        <f t="shared" si="132"/>
        <v>4.0820000000000007</v>
      </c>
      <c r="G390" s="53">
        <f t="shared" si="133"/>
        <v>0</v>
      </c>
      <c r="H390" s="53">
        <f>IF(Q389&gt;SetUp!$B$56,SetUp!$B$56,Q389)</f>
        <v>0.33561812682920467</v>
      </c>
      <c r="I390" s="53">
        <f t="shared" si="147"/>
        <v>2.3160518655489071</v>
      </c>
      <c r="J390" s="53">
        <f>MIN(F390,H390,(1-EXP(-SetUp!$B$52*H390/SetUp!$B$56))*F390)</f>
        <v>7.6671545392251586E-2</v>
      </c>
      <c r="K390" s="53">
        <f t="shared" si="134"/>
        <v>0.25894658143695309</v>
      </c>
      <c r="L390" s="53">
        <f>IF(I390&lt;=0,0,MIN(SetUp!$B$50*I390^SetUp!$B$55,I390))</f>
        <v>8.7204440929714092E-2</v>
      </c>
      <c r="M390" s="53">
        <f t="shared" si="135"/>
        <v>2.2288474246191932</v>
      </c>
      <c r="N390" s="53">
        <f>IF(SetUp!$B$62=0,X390,(B390-E390)*(1-(H390/SetUp!$B$66/SetUp!$B$56)))</f>
        <v>0</v>
      </c>
      <c r="O390" s="53">
        <f>K390*SetUp!$B$65</f>
        <v>2.3900772007670952E-3</v>
      </c>
      <c r="P390" s="53">
        <f>MIN(SetUp!$B$54*L390^SetUp!$B$51,L390)</f>
        <v>5.8632177318822309E-2</v>
      </c>
      <c r="Q390" s="53">
        <f t="shared" si="136"/>
        <v>0.25655650423618598</v>
      </c>
      <c r="R390" s="53">
        <f>IF((H390+N390-O390)&gt;SetUp!$B$56,T389+H390+N390-O390-SetUp!$B$56,T389)</f>
        <v>0</v>
      </c>
      <c r="S390" s="53">
        <f>R390*SetUp!$B$65</f>
        <v>0</v>
      </c>
      <c r="T390" s="53">
        <f>IF((R390-S390)&lt;SetUp!$B$53,R390-S390,SetUp!$B$53)</f>
        <v>0</v>
      </c>
      <c r="U390" s="53">
        <f t="shared" si="137"/>
        <v>2.2288474246191932</v>
      </c>
      <c r="V390" s="53">
        <f>(L390-P390)/1000*SetUp!$B$13*1000000/SetUp!$B$48</f>
        <v>1.1627568742684542</v>
      </c>
      <c r="W390" s="53">
        <f t="shared" si="148"/>
        <v>2.4980018054066022E-16</v>
      </c>
      <c r="X390" s="53">
        <f>MAX((SetUp!$B$56*(1-($H390/SetUp!$B$56)^2)*TANH(($B390-$D390)/SetUp!$B$56))/(1+$H390/SetUp!$B$56*TANH(($B390-$D390)/SetUp!$B$56)),0)</f>
        <v>0</v>
      </c>
      <c r="AK390" s="61">
        <v>359</v>
      </c>
      <c r="AL390" s="62">
        <f t="shared" si="128"/>
        <v>4.2530000000000001</v>
      </c>
      <c r="AM390" s="62">
        <f t="shared" si="129"/>
        <v>3.4808204628281678</v>
      </c>
      <c r="AN390" s="63">
        <f t="shared" si="130"/>
        <v>-0.18156114205780208</v>
      </c>
      <c r="AP390" s="60">
        <v>31524</v>
      </c>
      <c r="AQ390" s="51">
        <v>4</v>
      </c>
      <c r="AR390" s="51">
        <v>113</v>
      </c>
      <c r="AS390" s="62">
        <f t="shared" si="138"/>
        <v>8.8209999999999997</v>
      </c>
      <c r="AT390" s="62">
        <f t="shared" si="139"/>
        <v>19.253391502787469</v>
      </c>
      <c r="AU390" s="51" t="str">
        <f>IF(OR($AP390&lt;SetUp!$B$97,$AP390&gt;SetUp!$B$98),"Não","Sim")</f>
        <v>Sim</v>
      </c>
      <c r="AV390" s="64">
        <f t="shared" si="140"/>
        <v>2.9700168349691216</v>
      </c>
      <c r="AW390" s="64">
        <f t="shared" si="141"/>
        <v>4.3878686742868078</v>
      </c>
      <c r="AX390" s="64">
        <f t="shared" si="142"/>
        <v>0.94551782207783963</v>
      </c>
      <c r="AY390" s="64">
        <f t="shared" si="143"/>
        <v>1.2845072419593779</v>
      </c>
      <c r="AZ390" s="64">
        <f t="shared" si="144"/>
        <v>10.432391502787469</v>
      </c>
      <c r="BA390" s="64">
        <f t="shared" si="145"/>
        <v>1.4178518393176862</v>
      </c>
      <c r="BB390" s="64">
        <f t="shared" si="146"/>
        <v>0.3389894198815383</v>
      </c>
    </row>
    <row r="391" spans="1:54" x14ac:dyDescent="0.3">
      <c r="A391" s="60">
        <v>31436</v>
      </c>
      <c r="B391" s="53">
        <v>0.114</v>
      </c>
      <c r="C391" s="53">
        <v>0</v>
      </c>
      <c r="D391" s="53">
        <v>5.0170000000000003</v>
      </c>
      <c r="E391" s="53">
        <f t="shared" si="131"/>
        <v>0.114</v>
      </c>
      <c r="F391" s="53">
        <f t="shared" si="132"/>
        <v>4.9030000000000005</v>
      </c>
      <c r="G391" s="53">
        <f t="shared" si="133"/>
        <v>0</v>
      </c>
      <c r="H391" s="53">
        <f>IF(Q390&gt;SetUp!$B$56,SetUp!$B$56,Q390)</f>
        <v>0.25655650423618598</v>
      </c>
      <c r="I391" s="53">
        <f t="shared" si="147"/>
        <v>2.2305642184250059</v>
      </c>
      <c r="J391" s="53">
        <f>MIN(F391,H391,(1-EXP(-SetUp!$B$52*H391/SetUp!$B$56))*F391)</f>
        <v>7.0555028256799782E-2</v>
      </c>
      <c r="K391" s="53">
        <f t="shared" si="134"/>
        <v>0.18600147597938621</v>
      </c>
      <c r="L391" s="53">
        <f>IF(I391&lt;=0,0,MIN(SetUp!$B$50*I391^SetUp!$B$55,I391))</f>
        <v>8.1906057058818205E-2</v>
      </c>
      <c r="M391" s="53">
        <f t="shared" si="135"/>
        <v>2.1486581613661877</v>
      </c>
      <c r="N391" s="53">
        <f>IF(SetUp!$B$62=0,X391,(B391-E391)*(1-(H391/SetUp!$B$66/SetUp!$B$56)))</f>
        <v>0</v>
      </c>
      <c r="O391" s="53">
        <f>K391*SetUp!$B$65</f>
        <v>1.7167938058127946E-3</v>
      </c>
      <c r="P391" s="53">
        <f>MIN(SetUp!$B$54*L391^SetUp!$B$51,L391)</f>
        <v>5.5036257303590005E-2</v>
      </c>
      <c r="Q391" s="53">
        <f t="shared" si="136"/>
        <v>0.18428468217357341</v>
      </c>
      <c r="R391" s="53">
        <f>IF((H391+N391-O391)&gt;SetUp!$B$56,T390+H391+N391-O391-SetUp!$B$56,T390)</f>
        <v>0</v>
      </c>
      <c r="S391" s="53">
        <f>R391*SetUp!$B$65</f>
        <v>0</v>
      </c>
      <c r="T391" s="53">
        <f>IF((R391-S391)&lt;SetUp!$B$53,R391-S391,SetUp!$B$53)</f>
        <v>0</v>
      </c>
      <c r="U391" s="53">
        <f t="shared" si="137"/>
        <v>2.1486581613661877</v>
      </c>
      <c r="V391" s="53">
        <f>(L391-P391)/1000*SetUp!$B$13*1000000/SetUp!$B$48</f>
        <v>1.0934745948409397</v>
      </c>
      <c r="W391" s="53">
        <f t="shared" si="148"/>
        <v>1.2490009027033011E-16</v>
      </c>
      <c r="X391" s="53">
        <f>MAX((SetUp!$B$56*(1-($H391/SetUp!$B$56)^2)*TANH(($B391-$D391)/SetUp!$B$56))/(1+$H391/SetUp!$B$56*TANH(($B391-$D391)/SetUp!$B$56)),0)</f>
        <v>0</v>
      </c>
      <c r="AK391" s="61">
        <v>360</v>
      </c>
      <c r="AL391" s="62">
        <f t="shared" si="128"/>
        <v>4.2530000000000001</v>
      </c>
      <c r="AM391" s="62">
        <f t="shared" si="129"/>
        <v>3.511532434336786</v>
      </c>
      <c r="AN391" s="63">
        <f t="shared" si="130"/>
        <v>-0.1743398931726344</v>
      </c>
      <c r="AP391" s="60">
        <v>31525</v>
      </c>
      <c r="AQ391" s="51">
        <v>4</v>
      </c>
      <c r="AR391" s="51">
        <v>114</v>
      </c>
      <c r="AS391" s="62">
        <f t="shared" si="138"/>
        <v>8.8209999999999997</v>
      </c>
      <c r="AT391" s="62">
        <f t="shared" si="139"/>
        <v>17.642441037700355</v>
      </c>
      <c r="AU391" s="51" t="str">
        <f>IF(OR($AP391&lt;SetUp!$B$97,$AP391&gt;SetUp!$B$98),"Não","Sim")</f>
        <v>Sim</v>
      </c>
      <c r="AV391" s="64">
        <f t="shared" si="140"/>
        <v>2.9700168349691216</v>
      </c>
      <c r="AW391" s="64">
        <f t="shared" si="141"/>
        <v>4.2002905896735712</v>
      </c>
      <c r="AX391" s="64">
        <f t="shared" si="142"/>
        <v>0.94551782207783963</v>
      </c>
      <c r="AY391" s="64">
        <f t="shared" si="143"/>
        <v>1.2465586746653798</v>
      </c>
      <c r="AZ391" s="64">
        <f t="shared" si="144"/>
        <v>8.8214410377003549</v>
      </c>
      <c r="BA391" s="64">
        <f t="shared" si="145"/>
        <v>1.2302737547044496</v>
      </c>
      <c r="BB391" s="64">
        <f t="shared" si="146"/>
        <v>0.30104085258754021</v>
      </c>
    </row>
    <row r="392" spans="1:54" x14ac:dyDescent="0.3">
      <c r="A392" s="60">
        <v>31437</v>
      </c>
      <c r="B392" s="53">
        <v>5.7000000000000002E-2</v>
      </c>
      <c r="C392" s="53">
        <v>0</v>
      </c>
      <c r="D392" s="53">
        <v>5.0170000000000003</v>
      </c>
      <c r="E392" s="53">
        <f t="shared" si="131"/>
        <v>5.7000000000000002E-2</v>
      </c>
      <c r="F392" s="53">
        <f t="shared" si="132"/>
        <v>4.96</v>
      </c>
      <c r="G392" s="53">
        <f t="shared" si="133"/>
        <v>0</v>
      </c>
      <c r="H392" s="53">
        <f>IF(Q391&gt;SetUp!$B$56,SetUp!$B$56,Q391)</f>
        <v>0.18428468217357341</v>
      </c>
      <c r="I392" s="53">
        <f t="shared" si="147"/>
        <v>2.1498849321309317</v>
      </c>
      <c r="J392" s="53">
        <f>MIN(F392,H392,(1-EXP(-SetUp!$B$52*H392/SetUp!$B$56))*F392)</f>
        <v>5.1373454186743911E-2</v>
      </c>
      <c r="K392" s="53">
        <f t="shared" si="134"/>
        <v>0.1329112279868295</v>
      </c>
      <c r="L392" s="53">
        <f>IF(I392&lt;=0,0,MIN(SetUp!$B$50*I392^SetUp!$B$55,I392))</f>
        <v>7.7028272963733338E-2</v>
      </c>
      <c r="M392" s="53">
        <f t="shared" si="135"/>
        <v>2.0728566591671984</v>
      </c>
      <c r="N392" s="53">
        <f>IF(SetUp!$B$62=0,X392,(B392-E392)*(1-(H392/SetUp!$B$66/SetUp!$B$56)))</f>
        <v>0</v>
      </c>
      <c r="O392" s="53">
        <f>K392*SetUp!$B$65</f>
        <v>1.2267707647440897E-3</v>
      </c>
      <c r="P392" s="53">
        <f>MIN(SetUp!$B$54*L392^SetUp!$B$51,L392)</f>
        <v>5.1727786716035055E-2</v>
      </c>
      <c r="Q392" s="53">
        <f t="shared" si="136"/>
        <v>0.13168445722208541</v>
      </c>
      <c r="R392" s="53">
        <f>IF((H392+N392-O392)&gt;SetUp!$B$56,T391+H392+N392-O392-SetUp!$B$56,T391)</f>
        <v>0</v>
      </c>
      <c r="S392" s="53">
        <f>R392*SetUp!$B$65</f>
        <v>0</v>
      </c>
      <c r="T392" s="53">
        <f>IF((R392-S392)&lt;SetUp!$B$53,R392-S392,SetUp!$B$53)</f>
        <v>0</v>
      </c>
      <c r="U392" s="53">
        <f t="shared" si="137"/>
        <v>2.0728566591671984</v>
      </c>
      <c r="V392" s="53">
        <f>(L392-P392)/1000*SetUp!$B$13*1000000/SetUp!$B$48</f>
        <v>1.0296109089386731</v>
      </c>
      <c r="W392" s="53">
        <f t="shared" si="148"/>
        <v>-1.2490009027033011E-16</v>
      </c>
      <c r="X392" s="53">
        <f>MAX((SetUp!$B$56*(1-($H392/SetUp!$B$56)^2)*TANH(($B392-$D392)/SetUp!$B$56))/(1+$H392/SetUp!$B$56*TANH(($B392-$D392)/SetUp!$B$56)),0)</f>
        <v>0</v>
      </c>
      <c r="AK392" s="61">
        <v>361</v>
      </c>
      <c r="AL392" s="62">
        <f t="shared" si="128"/>
        <v>12.384</v>
      </c>
      <c r="AM392" s="62">
        <f t="shared" si="129"/>
        <v>3.5806601077124212</v>
      </c>
      <c r="AN392" s="63">
        <f t="shared" si="130"/>
        <v>-0.71086400939014682</v>
      </c>
      <c r="AP392" s="60">
        <v>31526</v>
      </c>
      <c r="AQ392" s="51">
        <v>4</v>
      </c>
      <c r="AR392" s="51">
        <v>115</v>
      </c>
      <c r="AS392" s="62">
        <f t="shared" si="138"/>
        <v>8.6630000000000003</v>
      </c>
      <c r="AT392" s="62">
        <f t="shared" si="139"/>
        <v>16.352166323393686</v>
      </c>
      <c r="AU392" s="51" t="str">
        <f>IF(OR($AP392&lt;SetUp!$B$97,$AP392&gt;SetUp!$B$98),"Não","Sim")</f>
        <v>Sim</v>
      </c>
      <c r="AV392" s="64">
        <f t="shared" si="140"/>
        <v>2.9432974705251933</v>
      </c>
      <c r="AW392" s="64">
        <f t="shared" si="141"/>
        <v>4.0437811913348733</v>
      </c>
      <c r="AX392" s="64">
        <f t="shared" si="142"/>
        <v>0.93766831439900511</v>
      </c>
      <c r="AY392" s="64">
        <f t="shared" si="143"/>
        <v>1.2135752958325989</v>
      </c>
      <c r="AZ392" s="64">
        <f t="shared" si="144"/>
        <v>7.6891663233936853</v>
      </c>
      <c r="BA392" s="64">
        <f t="shared" si="145"/>
        <v>1.10048372080968</v>
      </c>
      <c r="BB392" s="64">
        <f t="shared" si="146"/>
        <v>0.27590698143359382</v>
      </c>
    </row>
    <row r="393" spans="1:54" x14ac:dyDescent="0.3">
      <c r="A393" s="60">
        <v>31438</v>
      </c>
      <c r="B393" s="53">
        <v>9.8000000000000004E-2</v>
      </c>
      <c r="C393" s="53">
        <v>0</v>
      </c>
      <c r="D393" s="53">
        <v>5.0170000000000003</v>
      </c>
      <c r="E393" s="53">
        <f t="shared" si="131"/>
        <v>9.8000000000000004E-2</v>
      </c>
      <c r="F393" s="53">
        <f t="shared" si="132"/>
        <v>4.9190000000000005</v>
      </c>
      <c r="G393" s="53">
        <f t="shared" si="133"/>
        <v>0</v>
      </c>
      <c r="H393" s="53">
        <f>IF(Q392&gt;SetUp!$B$56,SetUp!$B$56,Q392)</f>
        <v>0.13168445722208541</v>
      </c>
      <c r="I393" s="53">
        <f t="shared" si="147"/>
        <v>2.073735575669994</v>
      </c>
      <c r="J393" s="53">
        <f>MIN(F393,H393,(1-EXP(-SetUp!$B$52*H393/SetUp!$B$56))*F393)</f>
        <v>3.6460577552267281E-2</v>
      </c>
      <c r="K393" s="53">
        <f t="shared" si="134"/>
        <v>9.5223879669818129E-2</v>
      </c>
      <c r="L393" s="53">
        <f>IF(I393&lt;=0,0,MIN(SetUp!$B$50*I393^SetUp!$B$55,I393))</f>
        <v>7.2534913580021246E-2</v>
      </c>
      <c r="M393" s="53">
        <f t="shared" si="135"/>
        <v>2.0012006620899729</v>
      </c>
      <c r="N393" s="53">
        <f>IF(SetUp!$B$62=0,X393,(B393-E393)*(1-(H393/SetUp!$B$66/SetUp!$B$56)))</f>
        <v>0</v>
      </c>
      <c r="O393" s="53">
        <f>K393*SetUp!$B$65</f>
        <v>8.7891650279551799E-4</v>
      </c>
      <c r="P393" s="53">
        <f>MIN(SetUp!$B$54*L393^SetUp!$B$51,L393)</f>
        <v>4.8681860336448599E-2</v>
      </c>
      <c r="Q393" s="53">
        <f t="shared" si="136"/>
        <v>9.4344963167022608E-2</v>
      </c>
      <c r="R393" s="53">
        <f>IF((H393+N393-O393)&gt;SetUp!$B$56,T392+H393+N393-O393-SetUp!$B$56,T392)</f>
        <v>0</v>
      </c>
      <c r="S393" s="53">
        <f>R393*SetUp!$B$65</f>
        <v>0</v>
      </c>
      <c r="T393" s="53">
        <f>IF((R393-S393)&lt;SetUp!$B$53,R393-S393,SetUp!$B$53)</f>
        <v>0</v>
      </c>
      <c r="U393" s="53">
        <f t="shared" si="137"/>
        <v>2.0012006620899729</v>
      </c>
      <c r="V393" s="53">
        <f>(L393-P393)/1000*SetUp!$B$13*1000000/SetUp!$B$48</f>
        <v>0.97070718683565582</v>
      </c>
      <c r="W393" s="53">
        <f t="shared" si="148"/>
        <v>1.8041124150158794E-16</v>
      </c>
      <c r="X393" s="53">
        <f>MAX((SetUp!$B$56*(1-($H393/SetUp!$B$56)^2)*TANH(($B393-$D393)/SetUp!$B$56))/(1+$H393/SetUp!$B$56*TANH(($B393-$D393)/SetUp!$B$56)),0)</f>
        <v>0</v>
      </c>
      <c r="AK393" s="61">
        <v>362</v>
      </c>
      <c r="AL393" s="62">
        <f t="shared" si="128"/>
        <v>9.25</v>
      </c>
      <c r="AM393" s="62">
        <f t="shared" si="129"/>
        <v>3.5573633525784247</v>
      </c>
      <c r="AN393" s="63">
        <f t="shared" si="130"/>
        <v>-0.61542017809962979</v>
      </c>
      <c r="AP393" s="60">
        <v>31527</v>
      </c>
      <c r="AQ393" s="51">
        <v>4</v>
      </c>
      <c r="AR393" s="51">
        <v>116</v>
      </c>
      <c r="AS393" s="62">
        <f t="shared" si="138"/>
        <v>8.6630000000000003</v>
      </c>
      <c r="AT393" s="62">
        <f t="shared" si="139"/>
        <v>15.275640692323915</v>
      </c>
      <c r="AU393" s="51" t="str">
        <f>IF(OR($AP393&lt;SetUp!$B$97,$AP393&gt;SetUp!$B$98),"Não","Sim")</f>
        <v>Sim</v>
      </c>
      <c r="AV393" s="64">
        <f t="shared" si="140"/>
        <v>2.9432974705251933</v>
      </c>
      <c r="AW393" s="64">
        <f t="shared" si="141"/>
        <v>3.9084064134022598</v>
      </c>
      <c r="AX393" s="64">
        <f t="shared" si="142"/>
        <v>0.93766831439900511</v>
      </c>
      <c r="AY393" s="64">
        <f t="shared" si="143"/>
        <v>1.1839994345156142</v>
      </c>
      <c r="AZ393" s="64">
        <f t="shared" si="144"/>
        <v>6.6126406923239145</v>
      </c>
      <c r="BA393" s="64">
        <f t="shared" si="145"/>
        <v>0.9651089428770665</v>
      </c>
      <c r="BB393" s="64">
        <f t="shared" si="146"/>
        <v>0.24633112011660907</v>
      </c>
    </row>
    <row r="394" spans="1:54" x14ac:dyDescent="0.3">
      <c r="A394" s="60">
        <v>31439</v>
      </c>
      <c r="B394" s="53">
        <v>1.127</v>
      </c>
      <c r="C394" s="53">
        <v>0</v>
      </c>
      <c r="D394" s="53">
        <v>5.0170000000000003</v>
      </c>
      <c r="E394" s="53">
        <f t="shared" si="131"/>
        <v>1.127</v>
      </c>
      <c r="F394" s="53">
        <f t="shared" si="132"/>
        <v>3.8900000000000006</v>
      </c>
      <c r="G394" s="53">
        <f t="shared" si="133"/>
        <v>0</v>
      </c>
      <c r="H394" s="53">
        <f>IF(Q393&gt;SetUp!$B$56,SetUp!$B$56,Q393)</f>
        <v>9.4344963167022608E-2</v>
      </c>
      <c r="I394" s="53">
        <f t="shared" si="147"/>
        <v>2.0018805952262992</v>
      </c>
      <c r="J394" s="53">
        <f>MIN(F394,H394,(1-EXP(-SetUp!$B$52*H394/SetUp!$B$56))*F394)</f>
        <v>2.0679409100026767E-2</v>
      </c>
      <c r="K394" s="53">
        <f t="shared" si="134"/>
        <v>7.3665554066995848E-2</v>
      </c>
      <c r="L394" s="53">
        <f>IF(I394&lt;=0,0,MIN(SetUp!$B$50*I394^SetUp!$B$55,I394))</f>
        <v>6.8394590037144987E-2</v>
      </c>
      <c r="M394" s="53">
        <f t="shared" si="135"/>
        <v>1.9334860051891543</v>
      </c>
      <c r="N394" s="53">
        <f>IF(SetUp!$B$62=0,X394,(B394-E394)*(1-(H394/SetUp!$B$66/SetUp!$B$56)))</f>
        <v>0</v>
      </c>
      <c r="O394" s="53">
        <f>K394*SetUp!$B$65</f>
        <v>6.7993313632630525E-4</v>
      </c>
      <c r="P394" s="53">
        <f>MIN(SetUp!$B$54*L394^SetUp!$B$51,L394)</f>
        <v>4.5876868443120264E-2</v>
      </c>
      <c r="Q394" s="53">
        <f t="shared" si="136"/>
        <v>7.2985620930669542E-2</v>
      </c>
      <c r="R394" s="53">
        <f>IF((H394+N394-O394)&gt;SetUp!$B$56,T393+H394+N394-O394-SetUp!$B$56,T393)</f>
        <v>0</v>
      </c>
      <c r="S394" s="53">
        <f>R394*SetUp!$B$65</f>
        <v>0</v>
      </c>
      <c r="T394" s="53">
        <f>IF((R394-S394)&lt;SetUp!$B$53,R394-S394,SetUp!$B$53)</f>
        <v>0</v>
      </c>
      <c r="U394" s="53">
        <f t="shared" si="137"/>
        <v>1.9334860051891543</v>
      </c>
      <c r="V394" s="53">
        <f>(L394-P394)/1000*SetUp!$B$13*1000000/SetUp!$B$48</f>
        <v>0.91636546312468592</v>
      </c>
      <c r="W394" s="53">
        <f t="shared" si="148"/>
        <v>1.3877787807814457E-16</v>
      </c>
      <c r="X394" s="53">
        <f>MAX((SetUp!$B$56*(1-($H394/SetUp!$B$56)^2)*TANH(($B394-$D394)/SetUp!$B$56))/(1+$H394/SetUp!$B$56*TANH(($B394-$D394)/SetUp!$B$56)),0)</f>
        <v>0</v>
      </c>
      <c r="AK394" s="61">
        <v>363</v>
      </c>
      <c r="AL394" s="62">
        <f t="shared" si="128"/>
        <v>13.257999999999999</v>
      </c>
      <c r="AM394" s="62">
        <f t="shared" si="129"/>
        <v>3.5038822926444926</v>
      </c>
      <c r="AN394" s="63">
        <f t="shared" si="130"/>
        <v>-0.73571562131207624</v>
      </c>
      <c r="AP394" s="60">
        <v>31528</v>
      </c>
      <c r="AQ394" s="51">
        <v>4</v>
      </c>
      <c r="AR394" s="51">
        <v>117</v>
      </c>
      <c r="AS394" s="62">
        <f t="shared" si="138"/>
        <v>8.5060000000000002</v>
      </c>
      <c r="AT394" s="62">
        <f t="shared" si="139"/>
        <v>14.334353557344706</v>
      </c>
      <c r="AU394" s="51" t="str">
        <f>IF(OR($AP394&lt;SetUp!$B$97,$AP394&gt;SetUp!$B$98),"Não","Sim")</f>
        <v>Sim</v>
      </c>
      <c r="AV394" s="64">
        <f t="shared" si="140"/>
        <v>2.9165047574108294</v>
      </c>
      <c r="AW394" s="64">
        <f t="shared" si="141"/>
        <v>3.7860736333759681</v>
      </c>
      <c r="AX394" s="64">
        <f t="shared" si="142"/>
        <v>0.92972537837800451</v>
      </c>
      <c r="AY394" s="64">
        <f t="shared" si="143"/>
        <v>1.1563781121546037</v>
      </c>
      <c r="AZ394" s="64">
        <f t="shared" si="144"/>
        <v>5.8283535573447054</v>
      </c>
      <c r="BA394" s="64">
        <f t="shared" si="145"/>
        <v>0.86956887596513877</v>
      </c>
      <c r="BB394" s="64">
        <f t="shared" si="146"/>
        <v>0.22665273377659922</v>
      </c>
    </row>
    <row r="395" spans="1:54" x14ac:dyDescent="0.3">
      <c r="A395" s="60">
        <v>31440</v>
      </c>
      <c r="B395" s="53">
        <v>0.91</v>
      </c>
      <c r="C395" s="53">
        <v>0</v>
      </c>
      <c r="D395" s="53">
        <v>5.0170000000000003</v>
      </c>
      <c r="E395" s="53">
        <f t="shared" si="131"/>
        <v>0.91</v>
      </c>
      <c r="F395" s="53">
        <f t="shared" si="132"/>
        <v>4.1070000000000002</v>
      </c>
      <c r="G395" s="53">
        <f t="shared" si="133"/>
        <v>0</v>
      </c>
      <c r="H395" s="53">
        <f>IF(Q394&gt;SetUp!$B$56,SetUp!$B$56,Q394)</f>
        <v>7.2985620930669542E-2</v>
      </c>
      <c r="I395" s="53">
        <f t="shared" si="147"/>
        <v>1.9340036730312196</v>
      </c>
      <c r="J395" s="53">
        <f>MIN(F395,H395,(1-EXP(-SetUp!$B$52*H395/SetUp!$B$56))*F395)</f>
        <v>1.6900270223321138E-2</v>
      </c>
      <c r="K395" s="53">
        <f t="shared" si="134"/>
        <v>5.6085350707348408E-2</v>
      </c>
      <c r="L395" s="53">
        <f>IF(I395&lt;=0,0,MIN(SetUp!$B$50*I395^SetUp!$B$55,I395))</f>
        <v>6.45733957126607E-2</v>
      </c>
      <c r="M395" s="53">
        <f t="shared" si="135"/>
        <v>1.8694302773185589</v>
      </c>
      <c r="N395" s="53">
        <f>IF(SetUp!$B$62=0,X395,(B395-E395)*(1-(H395/SetUp!$B$66/SetUp!$B$56)))</f>
        <v>0</v>
      </c>
      <c r="O395" s="53">
        <f>K395*SetUp!$B$65</f>
        <v>5.1766784206532359E-4</v>
      </c>
      <c r="P395" s="53">
        <f>MIN(SetUp!$B$54*L395^SetUp!$B$51,L395)</f>
        <v>4.328954302166893E-2</v>
      </c>
      <c r="Q395" s="53">
        <f t="shared" si="136"/>
        <v>5.5567682865283081E-2</v>
      </c>
      <c r="R395" s="53">
        <f>IF((H395+N395-O395)&gt;SetUp!$B$56,T394+H395+N395-O395-SetUp!$B$56,T394)</f>
        <v>0</v>
      </c>
      <c r="S395" s="53">
        <f>R395*SetUp!$B$65</f>
        <v>0</v>
      </c>
      <c r="T395" s="53">
        <f>IF((R395-S395)&lt;SetUp!$B$53,R395-S395,SetUp!$B$53)</f>
        <v>0</v>
      </c>
      <c r="U395" s="53">
        <f t="shared" si="137"/>
        <v>1.8694302773185589</v>
      </c>
      <c r="V395" s="53">
        <f>(L395-P395)/1000*SetUp!$B$13*1000000/SetUp!$B$48</f>
        <v>0.86615279644605636</v>
      </c>
      <c r="W395" s="53">
        <f t="shared" si="148"/>
        <v>0</v>
      </c>
      <c r="X395" s="53">
        <f>MAX((SetUp!$B$56*(1-($H395/SetUp!$B$56)^2)*TANH(($B395-$D395)/SetUp!$B$56))/(1+$H395/SetUp!$B$56*TANH(($B395-$D395)/SetUp!$B$56)),0)</f>
        <v>0</v>
      </c>
      <c r="AK395" s="61">
        <v>364</v>
      </c>
      <c r="AL395" s="62">
        <f t="shared" si="128"/>
        <v>12.738999999999999</v>
      </c>
      <c r="AM395" s="62">
        <f t="shared" si="129"/>
        <v>3.5204480828545979</v>
      </c>
      <c r="AN395" s="63">
        <f t="shared" si="130"/>
        <v>-0.72364800354387326</v>
      </c>
      <c r="AP395" s="60">
        <v>31529</v>
      </c>
      <c r="AQ395" s="51">
        <v>4</v>
      </c>
      <c r="AR395" s="51">
        <v>118</v>
      </c>
      <c r="AS395" s="62">
        <f t="shared" si="138"/>
        <v>8.5060000000000002</v>
      </c>
      <c r="AT395" s="62">
        <f t="shared" si="139"/>
        <v>13.518238148062608</v>
      </c>
      <c r="AU395" s="51" t="str">
        <f>IF(OR($AP395&lt;SetUp!$B$97,$AP395&gt;SetUp!$B$98),"Não","Sim")</f>
        <v>Sim</v>
      </c>
      <c r="AV395" s="64">
        <f t="shared" si="140"/>
        <v>2.9165047574108294</v>
      </c>
      <c r="AW395" s="64">
        <f t="shared" si="141"/>
        <v>3.6767156740850395</v>
      </c>
      <c r="AX395" s="64">
        <f t="shared" si="142"/>
        <v>0.92972537837800451</v>
      </c>
      <c r="AY395" s="64">
        <f t="shared" si="143"/>
        <v>1.1309200930527652</v>
      </c>
      <c r="AZ395" s="64">
        <f t="shared" si="144"/>
        <v>5.0122381480626075</v>
      </c>
      <c r="BA395" s="64">
        <f t="shared" si="145"/>
        <v>0.76021091667421015</v>
      </c>
      <c r="BB395" s="64">
        <f t="shared" si="146"/>
        <v>0.20119471467476069</v>
      </c>
    </row>
    <row r="396" spans="1:54" x14ac:dyDescent="0.3">
      <c r="A396" s="60">
        <v>31441</v>
      </c>
      <c r="B396" s="53">
        <v>1.4179999999999999</v>
      </c>
      <c r="C396" s="53">
        <v>0</v>
      </c>
      <c r="D396" s="53">
        <v>5.0170000000000003</v>
      </c>
      <c r="E396" s="53">
        <f t="shared" si="131"/>
        <v>1.4179999999999999</v>
      </c>
      <c r="F396" s="53">
        <f t="shared" si="132"/>
        <v>3.5990000000000002</v>
      </c>
      <c r="G396" s="53">
        <f t="shared" si="133"/>
        <v>0</v>
      </c>
      <c r="H396" s="53">
        <f>IF(Q395&gt;SetUp!$B$56,SetUp!$B$56,Q395)</f>
        <v>5.5567682865283081E-2</v>
      </c>
      <c r="I396" s="53">
        <f t="shared" si="147"/>
        <v>1.8698390430298428</v>
      </c>
      <c r="J396" s="53">
        <f>MIN(F396,H396,(1-EXP(-SetUp!$B$52*H396/SetUp!$B$56))*F396)</f>
        <v>1.1281044964371838E-2</v>
      </c>
      <c r="K396" s="53">
        <f t="shared" si="134"/>
        <v>4.4286637900911245E-2</v>
      </c>
      <c r="L396" s="53">
        <f>IF(I396&lt;=0,0,MIN(SetUp!$B$50*I396^SetUp!$B$55,I396))</f>
        <v>6.1042433758663903E-2</v>
      </c>
      <c r="M396" s="53">
        <f t="shared" si="135"/>
        <v>1.8087966092711789</v>
      </c>
      <c r="N396" s="53">
        <f>IF(SetUp!$B$62=0,X396,(B396-E396)*(1-(H396/SetUp!$B$66/SetUp!$B$56)))</f>
        <v>0</v>
      </c>
      <c r="O396" s="53">
        <f>K396*SetUp!$B$65</f>
        <v>4.0876571128384368E-4</v>
      </c>
      <c r="P396" s="53">
        <f>MIN(SetUp!$B$54*L396^SetUp!$B$51,L396)</f>
        <v>4.0900054573489691E-2</v>
      </c>
      <c r="Q396" s="53">
        <f t="shared" si="136"/>
        <v>4.3877872189627402E-2</v>
      </c>
      <c r="R396" s="53">
        <f>IF((H396+N396-O396)&gt;SetUp!$B$56,T395+H396+N396-O396-SetUp!$B$56,T395)</f>
        <v>0</v>
      </c>
      <c r="S396" s="53">
        <f>R396*SetUp!$B$65</f>
        <v>0</v>
      </c>
      <c r="T396" s="53">
        <f>IF((R396-S396)&lt;SetUp!$B$53,R396-S396,SetUp!$B$53)</f>
        <v>0</v>
      </c>
      <c r="U396" s="53">
        <f t="shared" si="137"/>
        <v>1.8087966092711789</v>
      </c>
      <c r="V396" s="53">
        <f>(L396-P396)/1000*SetUp!$B$13*1000000/SetUp!$B$48</f>
        <v>0.81970018828872693</v>
      </c>
      <c r="W396" s="53">
        <f t="shared" si="148"/>
        <v>-5.5511151231257827E-17</v>
      </c>
      <c r="X396" s="53">
        <f>MAX((SetUp!$B$56*(1-($H396/SetUp!$B$56)^2)*TANH(($B396-$D396)/SetUp!$B$56))/(1+$H396/SetUp!$B$56*TANH(($B396-$D396)/SetUp!$B$56)),0)</f>
        <v>0</v>
      </c>
      <c r="AK396" s="61">
        <v>365</v>
      </c>
      <c r="AL396" s="62">
        <f t="shared" si="128"/>
        <v>9.6144999999999996</v>
      </c>
      <c r="AM396" s="62">
        <f t="shared" si="129"/>
        <v>3.4598096227736432</v>
      </c>
      <c r="AN396" s="63">
        <f t="shared" si="130"/>
        <v>-0.64014669272727198</v>
      </c>
      <c r="AP396" s="60">
        <v>31530</v>
      </c>
      <c r="AQ396" s="51">
        <v>4</v>
      </c>
      <c r="AR396" s="51">
        <v>119</v>
      </c>
      <c r="AS396" s="62">
        <f t="shared" si="138"/>
        <v>8.5060000000000002</v>
      </c>
      <c r="AT396" s="62">
        <f t="shared" si="139"/>
        <v>12.773701651577193</v>
      </c>
      <c r="AU396" s="51" t="str">
        <f>IF(OR($AP396&lt;SetUp!$B$97,$AP396&gt;SetUp!$B$98),"Não","Sim")</f>
        <v>Sim</v>
      </c>
      <c r="AV396" s="64">
        <f t="shared" si="140"/>
        <v>2.9165047574108294</v>
      </c>
      <c r="AW396" s="64">
        <f t="shared" si="141"/>
        <v>3.5740315683520749</v>
      </c>
      <c r="AX396" s="64">
        <f t="shared" si="142"/>
        <v>0.92972537837800451</v>
      </c>
      <c r="AY396" s="64">
        <f t="shared" si="143"/>
        <v>1.1063167683597102</v>
      </c>
      <c r="AZ396" s="64">
        <f t="shared" si="144"/>
        <v>4.2677016515771928</v>
      </c>
      <c r="BA396" s="64">
        <f t="shared" si="145"/>
        <v>0.65752681094124554</v>
      </c>
      <c r="BB396" s="64">
        <f t="shared" si="146"/>
        <v>0.17659138998170565</v>
      </c>
    </row>
    <row r="397" spans="1:54" x14ac:dyDescent="0.3">
      <c r="A397" s="60">
        <v>31442</v>
      </c>
      <c r="B397" s="53">
        <v>2.1120000000000001</v>
      </c>
      <c r="C397" s="53">
        <v>0</v>
      </c>
      <c r="D397" s="53">
        <v>5.0170000000000003</v>
      </c>
      <c r="E397" s="53">
        <f t="shared" si="131"/>
        <v>2.1120000000000001</v>
      </c>
      <c r="F397" s="53">
        <f t="shared" si="132"/>
        <v>2.9050000000000002</v>
      </c>
      <c r="G397" s="53">
        <f t="shared" si="133"/>
        <v>0</v>
      </c>
      <c r="H397" s="53">
        <f>IF(Q396&gt;SetUp!$B$56,SetUp!$B$56,Q396)</f>
        <v>4.3877872189627402E-2</v>
      </c>
      <c r="I397" s="53">
        <f t="shared" si="147"/>
        <v>1.8091352152363867</v>
      </c>
      <c r="J397" s="53">
        <f>MIN(F397,H397,(1-EXP(-SetUp!$B$52*H397/SetUp!$B$56))*F397)</f>
        <v>7.1925060782079032E-3</v>
      </c>
      <c r="K397" s="53">
        <f t="shared" si="134"/>
        <v>3.6685366111419496E-2</v>
      </c>
      <c r="L397" s="53">
        <f>IF(I397&lt;=0,0,MIN(SetUp!$B$50*I397^SetUp!$B$55,I397))</f>
        <v>5.7775429124024211E-2</v>
      </c>
      <c r="M397" s="53">
        <f t="shared" si="135"/>
        <v>1.7513597861123624</v>
      </c>
      <c r="N397" s="53">
        <f>IF(SetUp!$B$62=0,X397,(B397-E397)*(1-(H397/SetUp!$B$66/SetUp!$B$56)))</f>
        <v>0</v>
      </c>
      <c r="O397" s="53">
        <f>K397*SetUp!$B$65</f>
        <v>3.3860596520771455E-4</v>
      </c>
      <c r="P397" s="53">
        <f>MIN(SetUp!$B$54*L397^SetUp!$B$51,L397)</f>
        <v>3.8690387415945986E-2</v>
      </c>
      <c r="Q397" s="53">
        <f t="shared" si="136"/>
        <v>3.6346760146211785E-2</v>
      </c>
      <c r="R397" s="53">
        <f>IF((H397+N397-O397)&gt;SetUp!$B$56,T396+H397+N397-O397-SetUp!$B$56,T396)</f>
        <v>0</v>
      </c>
      <c r="S397" s="53">
        <f>R397*SetUp!$B$65</f>
        <v>0</v>
      </c>
      <c r="T397" s="53">
        <f>IF((R397-S397)&lt;SetUp!$B$53,R397-S397,SetUp!$B$53)</f>
        <v>0</v>
      </c>
      <c r="U397" s="53">
        <f t="shared" si="137"/>
        <v>1.7513597861123624</v>
      </c>
      <c r="V397" s="53">
        <f>(L397-P397)/1000*SetUp!$B$13*1000000/SetUp!$B$48</f>
        <v>0.77667152116392979</v>
      </c>
      <c r="W397" s="53">
        <f t="shared" si="148"/>
        <v>-2.0816681711721685E-16</v>
      </c>
      <c r="X397" s="53">
        <f>MAX((SetUp!$B$56*(1-($H397/SetUp!$B$56)^2)*TANH(($B397-$D397)/SetUp!$B$56))/(1+$H397/SetUp!$B$56*TANH(($B397-$D397)/SetUp!$B$56)),0)</f>
        <v>0</v>
      </c>
      <c r="AK397" s="61">
        <v>366</v>
      </c>
      <c r="AL397" s="62">
        <f t="shared" si="128"/>
        <v>11.291</v>
      </c>
      <c r="AM397" s="62">
        <f t="shared" si="129"/>
        <v>3.37338107829199</v>
      </c>
      <c r="AN397" s="63">
        <f t="shared" si="130"/>
        <v>-0.7012327448151634</v>
      </c>
      <c r="AP397" s="60">
        <v>31531</v>
      </c>
      <c r="AQ397" s="51">
        <v>4</v>
      </c>
      <c r="AR397" s="51">
        <v>120</v>
      </c>
      <c r="AS397" s="62">
        <f t="shared" si="138"/>
        <v>8.5060000000000002</v>
      </c>
      <c r="AT397" s="62">
        <f t="shared" si="139"/>
        <v>12.105401519889403</v>
      </c>
      <c r="AU397" s="51" t="str">
        <f>IF(OR($AP397&lt;SetUp!$B$97,$AP397&gt;SetUp!$B$98),"Não","Sim")</f>
        <v>Sim</v>
      </c>
      <c r="AV397" s="64">
        <f t="shared" si="140"/>
        <v>2.9165047574108294</v>
      </c>
      <c r="AW397" s="64">
        <f t="shared" si="141"/>
        <v>3.4792817534498988</v>
      </c>
      <c r="AX397" s="64">
        <f t="shared" si="142"/>
        <v>0.92972537837800451</v>
      </c>
      <c r="AY397" s="64">
        <f t="shared" si="143"/>
        <v>1.082979198980591</v>
      </c>
      <c r="AZ397" s="64">
        <f t="shared" si="144"/>
        <v>3.5994015198894029</v>
      </c>
      <c r="BA397" s="64">
        <f t="shared" si="145"/>
        <v>0.56277699603906939</v>
      </c>
      <c r="BB397" s="64">
        <f t="shared" si="146"/>
        <v>0.15325382060258652</v>
      </c>
    </row>
    <row r="398" spans="1:54" x14ac:dyDescent="0.3">
      <c r="A398" s="60">
        <v>31443</v>
      </c>
      <c r="B398" s="53">
        <v>1.4870000000000001</v>
      </c>
      <c r="C398" s="53">
        <v>0</v>
      </c>
      <c r="D398" s="53">
        <v>5.0170000000000003</v>
      </c>
      <c r="E398" s="53">
        <f t="shared" si="131"/>
        <v>1.4870000000000001</v>
      </c>
      <c r="F398" s="53">
        <f t="shared" si="132"/>
        <v>3.5300000000000002</v>
      </c>
      <c r="G398" s="53">
        <f t="shared" si="133"/>
        <v>0</v>
      </c>
      <c r="H398" s="53">
        <f>IF(Q397&gt;SetUp!$B$56,SetUp!$B$56,Q397)</f>
        <v>3.6346760146211785E-2</v>
      </c>
      <c r="I398" s="53">
        <f t="shared" si="147"/>
        <v>1.7516284288038795</v>
      </c>
      <c r="J398" s="53">
        <f>MIN(F398,H398,(1-EXP(-SetUp!$B$52*H398/SetUp!$B$56))*F398)</f>
        <v>7.241379544262099E-3</v>
      </c>
      <c r="K398" s="53">
        <f t="shared" si="134"/>
        <v>2.9105380601949685E-2</v>
      </c>
      <c r="L398" s="53">
        <f>IF(I398&lt;=0,0,MIN(SetUp!$B$50*I398^SetUp!$B$55,I398))</f>
        <v>5.4747140801785159E-2</v>
      </c>
      <c r="M398" s="53">
        <f t="shared" si="135"/>
        <v>1.6968812880020943</v>
      </c>
      <c r="N398" s="53">
        <f>IF(SetUp!$B$62=0,X398,(B398-E398)*(1-(H398/SetUp!$B$66/SetUp!$B$56)))</f>
        <v>0</v>
      </c>
      <c r="O398" s="53">
        <f>K398*SetUp!$B$65</f>
        <v>2.6864269151707611E-4</v>
      </c>
      <c r="P398" s="53">
        <f>MIN(SetUp!$B$54*L398^SetUp!$B$51,L398)</f>
        <v>3.6643261285204926E-2</v>
      </c>
      <c r="Q398" s="53">
        <f t="shared" si="136"/>
        <v>2.8836737910432609E-2</v>
      </c>
      <c r="R398" s="53">
        <f>IF((H398+N398-O398)&gt;SetUp!$B$56,T397+H398+N398-O398-SetUp!$B$56,T397)</f>
        <v>0</v>
      </c>
      <c r="S398" s="53">
        <f>R398*SetUp!$B$65</f>
        <v>0</v>
      </c>
      <c r="T398" s="53">
        <f>IF((R398-S398)&lt;SetUp!$B$53,R398-S398,SetUp!$B$53)</f>
        <v>0</v>
      </c>
      <c r="U398" s="53">
        <f t="shared" si="137"/>
        <v>1.6968812880020943</v>
      </c>
      <c r="V398" s="53">
        <f>(L398-P398)/1000*SetUp!$B$13*1000000/SetUp!$B$48</f>
        <v>0.73674283023229148</v>
      </c>
      <c r="W398" s="53">
        <f t="shared" si="148"/>
        <v>0</v>
      </c>
      <c r="X398" s="53">
        <f>MAX((SetUp!$B$56*(1-($H398/SetUp!$B$56)^2)*TANH(($B398-$D398)/SetUp!$B$56))/(1+$H398/SetUp!$B$56*TANH(($B398-$D398)/SetUp!$B$56)),0)</f>
        <v>0</v>
      </c>
      <c r="AK398" s="75" t="s">
        <v>182</v>
      </c>
      <c r="AL398" s="75"/>
      <c r="AM398" s="75"/>
      <c r="AN398" s="75"/>
      <c r="AP398" s="60">
        <v>31532</v>
      </c>
      <c r="AQ398" s="51">
        <v>4</v>
      </c>
      <c r="AR398" s="51">
        <v>121</v>
      </c>
      <c r="AS398" s="62">
        <f t="shared" si="138"/>
        <v>8.35</v>
      </c>
      <c r="AT398" s="62">
        <f t="shared" si="139"/>
        <v>13.835385335046009</v>
      </c>
      <c r="AU398" s="51" t="str">
        <f>IF(OR($AP398&lt;SetUp!$B$97,$AP398&gt;SetUp!$B$98),"Não","Sim")</f>
        <v>Sim</v>
      </c>
      <c r="AV398" s="64">
        <f t="shared" si="140"/>
        <v>2.8896366553599777</v>
      </c>
      <c r="AW398" s="64">
        <f t="shared" si="141"/>
        <v>3.7195947810273648</v>
      </c>
      <c r="AX398" s="64">
        <f t="shared" si="142"/>
        <v>0.92168647548360205</v>
      </c>
      <c r="AY398" s="64">
        <f t="shared" si="143"/>
        <v>1.1409912593608662</v>
      </c>
      <c r="AZ398" s="64">
        <f t="shared" si="144"/>
        <v>5.4853853350460096</v>
      </c>
      <c r="BA398" s="64">
        <f t="shared" si="145"/>
        <v>0.82995812566738714</v>
      </c>
      <c r="BB398" s="64">
        <f t="shared" si="146"/>
        <v>0.21930478387726415</v>
      </c>
    </row>
    <row r="399" spans="1:54" x14ac:dyDescent="0.3">
      <c r="A399" s="60">
        <v>31444</v>
      </c>
      <c r="B399" s="53">
        <v>10.814</v>
      </c>
      <c r="C399" s="53"/>
      <c r="D399" s="53">
        <v>4.5679999999999996</v>
      </c>
      <c r="E399" s="53">
        <f t="shared" si="131"/>
        <v>4.5679999999999996</v>
      </c>
      <c r="F399" s="53">
        <f t="shared" si="132"/>
        <v>0</v>
      </c>
      <c r="G399" s="53">
        <f t="shared" si="133"/>
        <v>2.6273697403578211E-3</v>
      </c>
      <c r="H399" s="53">
        <f>IF(Q398&gt;SetUp!$B$56,SetUp!$B$56,Q398)</f>
        <v>2.8836737910432609E-2</v>
      </c>
      <c r="I399" s="53">
        <f t="shared" si="147"/>
        <v>1.6997748208616628</v>
      </c>
      <c r="J399" s="53">
        <f>MIN(F399,H399,(1-EXP(-SetUp!$B$52*H399/SetUp!$B$56))*F399)</f>
        <v>0</v>
      </c>
      <c r="K399" s="53">
        <f t="shared" si="134"/>
        <v>2.8836737910432609E-2</v>
      </c>
      <c r="L399" s="53">
        <f>IF(I399&lt;=0,0,MIN(SetUp!$B$50*I399^SetUp!$B$55,I399))</f>
        <v>5.207274280592307E-2</v>
      </c>
      <c r="M399" s="53">
        <f t="shared" si="135"/>
        <v>1.6477020780557396</v>
      </c>
      <c r="N399" s="53">
        <f>IF(SetUp!$B$62=0,X399,(B399-E399)*(1-(H399/SetUp!$B$66/SetUp!$B$56)))</f>
        <v>6.2433726302596426</v>
      </c>
      <c r="O399" s="53">
        <f>K399*SetUp!$B$65</f>
        <v>2.6616311921075469E-4</v>
      </c>
      <c r="P399" s="53">
        <f>MIN(SetUp!$B$54*L399^SetUp!$B$51,L399)</f>
        <v>3.4836278637852561E-2</v>
      </c>
      <c r="Q399" s="53">
        <f t="shared" si="136"/>
        <v>6.2719432050508646</v>
      </c>
      <c r="R399" s="53">
        <f>IF((H399+N399-O399)&gt;SetUp!$B$56,T398+H399+N399-O399-SetUp!$B$56,T398)</f>
        <v>0</v>
      </c>
      <c r="S399" s="53">
        <f>R399*SetUp!$B$65</f>
        <v>0</v>
      </c>
      <c r="T399" s="53">
        <f>IF((R399-S399)&lt;SetUp!$B$53,R399-S399,SetUp!$B$53)</f>
        <v>0</v>
      </c>
      <c r="U399" s="53">
        <f t="shared" si="137"/>
        <v>1.6477020780557396</v>
      </c>
      <c r="V399" s="53">
        <f>(L399-P399)/1000*SetUp!$B$13*1000000/SetUp!$B$48</f>
        <v>0.70144310133922705</v>
      </c>
      <c r="W399" s="53">
        <f t="shared" si="148"/>
        <v>-2.6367796834847468E-16</v>
      </c>
      <c r="X399" s="53">
        <f>MAX((SetUp!$B$56*(1-($H399/SetUp!$B$56)^2)*TANH(($B399-$D399)/SetUp!$B$56))/(1+$H399/SetUp!$B$56*TANH(($B399-$D399)/SetUp!$B$56)),0)</f>
        <v>6.2433726302596426</v>
      </c>
      <c r="AK399" s="61">
        <v>31</v>
      </c>
      <c r="AL399" s="62">
        <f>IFERROR(AVERAGEIFS($AS$3:$AS$1070,$AU$3:$AU$1070,"Não",$AR$3:$AR$1070,#REF!),0)</f>
        <v>0</v>
      </c>
      <c r="AM399" s="62">
        <f>IFERROR(AVERAGEIFS($AT$3:$AT$1070,$AU$3:$AU$1070,"Não",$AR$3:$AR$1070,#REF!),0)</f>
        <v>0</v>
      </c>
      <c r="AN399" s="63" t="str">
        <f t="shared" ref="AN399:AN462" si="149">IFERROR((AM399-AL399)/AL399,"")</f>
        <v/>
      </c>
      <c r="AP399" s="60">
        <v>31533</v>
      </c>
      <c r="AQ399" s="51">
        <v>5</v>
      </c>
      <c r="AR399" s="51">
        <v>122</v>
      </c>
      <c r="AS399" s="62">
        <f t="shared" si="138"/>
        <v>8.35</v>
      </c>
      <c r="AT399" s="62">
        <f t="shared" si="139"/>
        <v>13.015581861315777</v>
      </c>
      <c r="AU399" s="51" t="str">
        <f>IF(OR($AP399&lt;SetUp!$B$97,$AP399&gt;SetUp!$B$98),"Não","Sim")</f>
        <v>Sim</v>
      </c>
      <c r="AV399" s="64">
        <f t="shared" si="140"/>
        <v>2.8896366553599777</v>
      </c>
      <c r="AW399" s="64">
        <f t="shared" si="141"/>
        <v>3.6077114437432183</v>
      </c>
      <c r="AX399" s="64">
        <f t="shared" si="142"/>
        <v>0.92168647548360205</v>
      </c>
      <c r="AY399" s="64">
        <f t="shared" si="143"/>
        <v>1.1144635880050038</v>
      </c>
      <c r="AZ399" s="64">
        <f t="shared" si="144"/>
        <v>4.6655818613157773</v>
      </c>
      <c r="BA399" s="64">
        <f t="shared" si="145"/>
        <v>0.71807478838324057</v>
      </c>
      <c r="BB399" s="64">
        <f t="shared" si="146"/>
        <v>0.19277711252140173</v>
      </c>
    </row>
    <row r="400" spans="1:54" x14ac:dyDescent="0.3">
      <c r="A400" s="60">
        <v>31445</v>
      </c>
      <c r="B400" s="53">
        <v>1.4359999999999999</v>
      </c>
      <c r="C400" s="53"/>
      <c r="D400" s="53">
        <v>4.5679999999999996</v>
      </c>
      <c r="E400" s="53">
        <f t="shared" si="131"/>
        <v>1.4359999999999999</v>
      </c>
      <c r="F400" s="53">
        <f t="shared" si="132"/>
        <v>3.1319999999999997</v>
      </c>
      <c r="G400" s="53">
        <f t="shared" si="133"/>
        <v>0</v>
      </c>
      <c r="H400" s="53">
        <f>IF(Q399&gt;SetUp!$B$56,SetUp!$B$56,Q399)</f>
        <v>6.2719432050508646</v>
      </c>
      <c r="I400" s="53">
        <f t="shared" si="147"/>
        <v>1.6969667723843862</v>
      </c>
      <c r="J400" s="53">
        <f>MIN(F400,H400,(1-EXP(-SetUp!$B$52*H400/SetUp!$B$56))*F400)</f>
        <v>0.93449043246043761</v>
      </c>
      <c r="K400" s="53">
        <f t="shared" si="134"/>
        <v>5.3374527725904271</v>
      </c>
      <c r="L400" s="53">
        <f>IF(I400&lt;=0,0,MIN(SetUp!$B$50*I400^SetUp!$B$55,I400))</f>
        <v>5.1929447108790536E-2</v>
      </c>
      <c r="M400" s="53">
        <f t="shared" si="135"/>
        <v>1.6450373252755957</v>
      </c>
      <c r="N400" s="53">
        <f>IF(SetUp!$B$62=0,X400,(B400-E400)*(1-(H400/SetUp!$B$66/SetUp!$B$56)))</f>
        <v>0</v>
      </c>
      <c r="O400" s="53">
        <f>K400*SetUp!$B$65</f>
        <v>4.9264694328646642E-2</v>
      </c>
      <c r="P400" s="53">
        <f>MIN(SetUp!$B$54*L400^SetUp!$B$51,L400)</f>
        <v>3.4739484577659255E-2</v>
      </c>
      <c r="Q400" s="53">
        <f t="shared" si="136"/>
        <v>5.2881880782617801</v>
      </c>
      <c r="R400" s="53">
        <f>IF((H400+N400-O400)&gt;SetUp!$B$56,T399+H400+N400-O400-SetUp!$B$56,T399)</f>
        <v>0</v>
      </c>
      <c r="S400" s="53">
        <f>R400*SetUp!$B$65</f>
        <v>0</v>
      </c>
      <c r="T400" s="53">
        <f>IF((R400-S400)&lt;SetUp!$B$53,R400-S400,SetUp!$B$53)</f>
        <v>0</v>
      </c>
      <c r="U400" s="53">
        <f t="shared" si="137"/>
        <v>1.6450373252755957</v>
      </c>
      <c r="V400" s="53">
        <f>(L400-P400)/1000*SetUp!$B$13*1000000/SetUp!$B$48</f>
        <v>0.69955070321662216</v>
      </c>
      <c r="W400" s="53">
        <f t="shared" si="148"/>
        <v>3.1918911957973251E-16</v>
      </c>
      <c r="X400" s="53">
        <f>MAX((SetUp!$B$56*(1-($H400/SetUp!$B$56)^2)*TANH(($B400-$D400)/SetUp!$B$56))/(1+$H400/SetUp!$B$56*TANH(($B400-$D400)/SetUp!$B$56)),0)</f>
        <v>0</v>
      </c>
      <c r="AK400" s="61">
        <v>32</v>
      </c>
      <c r="AL400" s="62">
        <f>IFERROR(AVERAGEIFS($AS$3:$AS$1070,$AU$3:$AU$1070,"Não",$AR$3:$AR$1070,#REF!),0)</f>
        <v>0</v>
      </c>
      <c r="AM400" s="62">
        <f>IFERROR(AVERAGEIFS($AT$3:$AT$1070,$AU$3:$AU$1070,"Não",$AR$3:$AR$1070,#REF!),0)</f>
        <v>0</v>
      </c>
      <c r="AN400" s="63" t="str">
        <f t="shared" si="149"/>
        <v/>
      </c>
      <c r="AP400" s="60">
        <v>31534</v>
      </c>
      <c r="AQ400" s="51">
        <v>5</v>
      </c>
      <c r="AR400" s="51">
        <v>123</v>
      </c>
      <c r="AS400" s="62">
        <f t="shared" si="138"/>
        <v>8.5060000000000002</v>
      </c>
      <c r="AT400" s="62">
        <f t="shared" si="139"/>
        <v>12.273828786097363</v>
      </c>
      <c r="AU400" s="51" t="str">
        <f>IF(OR($AP400&lt;SetUp!$B$97,$AP400&gt;SetUp!$B$98),"Não","Sim")</f>
        <v>Sim</v>
      </c>
      <c r="AV400" s="64">
        <f t="shared" si="140"/>
        <v>2.9165047574108294</v>
      </c>
      <c r="AW400" s="64">
        <f t="shared" si="141"/>
        <v>3.5034024584819488</v>
      </c>
      <c r="AX400" s="64">
        <f t="shared" si="142"/>
        <v>0.92972537837800451</v>
      </c>
      <c r="AY400" s="64">
        <f t="shared" si="143"/>
        <v>1.0889800607947633</v>
      </c>
      <c r="AZ400" s="64">
        <f t="shared" si="144"/>
        <v>3.7678287860973629</v>
      </c>
      <c r="BA400" s="64">
        <f t="shared" si="145"/>
        <v>0.58689770107111938</v>
      </c>
      <c r="BB400" s="64">
        <f t="shared" si="146"/>
        <v>0.15925468241675877</v>
      </c>
    </row>
    <row r="401" spans="1:54" x14ac:dyDescent="0.3">
      <c r="A401" s="60">
        <v>31446</v>
      </c>
      <c r="B401" s="53">
        <v>0.91500000000000004</v>
      </c>
      <c r="C401" s="53"/>
      <c r="D401" s="53">
        <v>4.5679999999999996</v>
      </c>
      <c r="E401" s="53">
        <f t="shared" si="131"/>
        <v>0.91500000000000004</v>
      </c>
      <c r="F401" s="53">
        <f t="shared" si="132"/>
        <v>3.6529999999999996</v>
      </c>
      <c r="G401" s="53">
        <f t="shared" si="133"/>
        <v>0</v>
      </c>
      <c r="H401" s="53">
        <f>IF(Q400&gt;SetUp!$B$56,SetUp!$B$56,Q400)</f>
        <v>5.2881880782617801</v>
      </c>
      <c r="I401" s="53">
        <f t="shared" si="147"/>
        <v>1.6851392242459744</v>
      </c>
      <c r="J401" s="53">
        <f>MIN(F401,H401,(1-EXP(-SetUp!$B$52*H401/SetUp!$B$56))*F401)</f>
        <v>0.9434540905157629</v>
      </c>
      <c r="K401" s="53">
        <f t="shared" si="134"/>
        <v>4.3447339877460172</v>
      </c>
      <c r="L401" s="53">
        <f>IF(I401&lt;=0,0,MIN(SetUp!$B$50*I401^SetUp!$B$55,I401))</f>
        <v>5.1327618414130027E-2</v>
      </c>
      <c r="M401" s="53">
        <f t="shared" si="135"/>
        <v>1.6338116058318444</v>
      </c>
      <c r="N401" s="53">
        <f>IF(SetUp!$B$62=0,X401,(B401-E401)*(1-(H401/SetUp!$B$66/SetUp!$B$56)))</f>
        <v>0</v>
      </c>
      <c r="O401" s="53">
        <f>K401*SetUp!$B$65</f>
        <v>4.0101898970378802E-2</v>
      </c>
      <c r="P401" s="53">
        <f>MIN(SetUp!$B$54*L401^SetUp!$B$51,L401)</f>
        <v>3.4332986889580044E-2</v>
      </c>
      <c r="Q401" s="53">
        <f t="shared" si="136"/>
        <v>4.3046320887756382</v>
      </c>
      <c r="R401" s="53">
        <f>IF((H401+N401-O401)&gt;SetUp!$B$56,T400+H401+N401-O401-SetUp!$B$56,T400)</f>
        <v>0</v>
      </c>
      <c r="S401" s="53">
        <f>R401*SetUp!$B$65</f>
        <v>0</v>
      </c>
      <c r="T401" s="53">
        <f>IF((R401-S401)&lt;SetUp!$B$53,R401-S401,SetUp!$B$53)</f>
        <v>0</v>
      </c>
      <c r="U401" s="53">
        <f t="shared" si="137"/>
        <v>1.6338116058318444</v>
      </c>
      <c r="V401" s="53">
        <f>(L401-P401)/1000*SetUp!$B$13*1000000/SetUp!$B$48</f>
        <v>0.69160164906560284</v>
      </c>
      <c r="W401" s="53">
        <f t="shared" si="148"/>
        <v>-6.6613381477509392E-16</v>
      </c>
      <c r="X401" s="53">
        <f>MAX((SetUp!$B$56*(1-($H401/SetUp!$B$56)^2)*TANH(($B401-$D401)/SetUp!$B$56))/(1+$H401/SetUp!$B$56*TANH(($B401-$D401)/SetUp!$B$56)),0)</f>
        <v>0</v>
      </c>
      <c r="AK401" s="61">
        <v>33</v>
      </c>
      <c r="AL401" s="62">
        <f>IFERROR(AVERAGEIFS($AS$3:$AS$1070,$AU$3:$AU$1070,"Não",$AR$3:$AR$1070,#REF!),0)</f>
        <v>0</v>
      </c>
      <c r="AM401" s="62">
        <f>IFERROR(AVERAGEIFS($AT$3:$AT$1070,$AU$3:$AU$1070,"Não",$AR$3:$AR$1070,#REF!),0)</f>
        <v>0</v>
      </c>
      <c r="AN401" s="63" t="str">
        <f t="shared" si="149"/>
        <v/>
      </c>
      <c r="AP401" s="60">
        <v>31535</v>
      </c>
      <c r="AQ401" s="51">
        <v>5</v>
      </c>
      <c r="AR401" s="51">
        <v>124</v>
      </c>
      <c r="AS401" s="62">
        <f t="shared" si="138"/>
        <v>8.8209999999999997</v>
      </c>
      <c r="AT401" s="62">
        <f t="shared" si="139"/>
        <v>11.61654762965939</v>
      </c>
      <c r="AU401" s="51" t="str">
        <f>IF(OR($AP401&lt;SetUp!$B$97,$AP401&gt;SetUp!$B$98),"Não","Sim")</f>
        <v>Sim</v>
      </c>
      <c r="AV401" s="64">
        <f t="shared" si="140"/>
        <v>2.9700168349691216</v>
      </c>
      <c r="AW401" s="64">
        <f t="shared" si="141"/>
        <v>3.4083056831304597</v>
      </c>
      <c r="AX401" s="64">
        <f t="shared" si="142"/>
        <v>0.94551782207783963</v>
      </c>
      <c r="AY401" s="64">
        <f t="shared" si="143"/>
        <v>1.0650770774377278</v>
      </c>
      <c r="AZ401" s="64">
        <f t="shared" si="144"/>
        <v>2.7955476296593904</v>
      </c>
      <c r="BA401" s="64">
        <f t="shared" si="145"/>
        <v>0.43828884816133806</v>
      </c>
      <c r="BB401" s="64">
        <f t="shared" si="146"/>
        <v>0.11955925535988821</v>
      </c>
    </row>
    <row r="402" spans="1:54" x14ac:dyDescent="0.3">
      <c r="A402" s="60">
        <v>31447</v>
      </c>
      <c r="B402" s="53">
        <v>2.4020000000000001</v>
      </c>
      <c r="C402" s="53"/>
      <c r="D402" s="53">
        <v>4.5679999999999996</v>
      </c>
      <c r="E402" s="53">
        <f t="shared" si="131"/>
        <v>2.4020000000000001</v>
      </c>
      <c r="F402" s="53">
        <f t="shared" si="132"/>
        <v>2.1659999999999995</v>
      </c>
      <c r="G402" s="53">
        <f t="shared" si="133"/>
        <v>0</v>
      </c>
      <c r="H402" s="53">
        <f>IF(Q401&gt;SetUp!$B$56,SetUp!$B$56,Q401)</f>
        <v>4.3046320887756382</v>
      </c>
      <c r="I402" s="53">
        <f t="shared" si="147"/>
        <v>1.6692273525094641</v>
      </c>
      <c r="J402" s="53">
        <f>MIN(F402,H402,(1-EXP(-SetUp!$B$52*H402/SetUp!$B$56))*F402)</f>
        <v>0.46760685450146139</v>
      </c>
      <c r="K402" s="53">
        <f t="shared" si="134"/>
        <v>3.8370252342741766</v>
      </c>
      <c r="L402" s="53">
        <f>IF(I402&lt;=0,0,MIN(SetUp!$B$50*I402^SetUp!$B$55,I402))</f>
        <v>5.0522397940311686E-2</v>
      </c>
      <c r="M402" s="53">
        <f t="shared" si="135"/>
        <v>1.6187049545691523</v>
      </c>
      <c r="N402" s="53">
        <f>IF(SetUp!$B$62=0,X402,(B402-E402)*(1-(H402/SetUp!$B$66/SetUp!$B$56)))</f>
        <v>0</v>
      </c>
      <c r="O402" s="53">
        <f>K402*SetUp!$B$65</f>
        <v>3.5415746677619625E-2</v>
      </c>
      <c r="P402" s="53">
        <f>MIN(SetUp!$B$54*L402^SetUp!$B$51,L402)</f>
        <v>3.3789183297146919E-2</v>
      </c>
      <c r="Q402" s="53">
        <f t="shared" si="136"/>
        <v>3.8016094875965569</v>
      </c>
      <c r="R402" s="53">
        <f>IF((H402+N402-O402)&gt;SetUp!$B$56,T401+H402+N402-O402-SetUp!$B$56,T401)</f>
        <v>0</v>
      </c>
      <c r="S402" s="53">
        <f>R402*SetUp!$B$65</f>
        <v>0</v>
      </c>
      <c r="T402" s="53">
        <f>IF((R402-S402)&lt;SetUp!$B$53,R402-S402,SetUp!$B$53)</f>
        <v>0</v>
      </c>
      <c r="U402" s="53">
        <f t="shared" si="137"/>
        <v>1.6187049545691523</v>
      </c>
      <c r="V402" s="53">
        <f>(L402-P402)/1000*SetUp!$B$13*1000000/SetUp!$B$48</f>
        <v>0.6809632103328519</v>
      </c>
      <c r="W402" s="53">
        <f t="shared" si="148"/>
        <v>1.9428902930940239E-16</v>
      </c>
      <c r="X402" s="53">
        <f>MAX((SetUp!$B$56*(1-($H402/SetUp!$B$56)^2)*TANH(($B402-$D402)/SetUp!$B$56))/(1+$H402/SetUp!$B$56*TANH(($B402-$D402)/SetUp!$B$56)),0)</f>
        <v>0</v>
      </c>
      <c r="AK402" s="61">
        <v>34</v>
      </c>
      <c r="AL402" s="62">
        <f>IFERROR(AVERAGEIFS($AS$3:$AS$1070,$AU$3:$AU$1070,"Não",$AR$3:$AR$1070,#REF!),0)</f>
        <v>0</v>
      </c>
      <c r="AM402" s="62">
        <f>IFERROR(AVERAGEIFS($AT$3:$AT$1070,$AU$3:$AU$1070,"Não",$AR$3:$AR$1070,#REF!),0)</f>
        <v>0</v>
      </c>
      <c r="AN402" s="63" t="str">
        <f t="shared" si="149"/>
        <v/>
      </c>
      <c r="AP402" s="60">
        <v>31536</v>
      </c>
      <c r="AQ402" s="51">
        <v>5</v>
      </c>
      <c r="AR402" s="51">
        <v>125</v>
      </c>
      <c r="AS402" s="62">
        <f t="shared" si="138"/>
        <v>8.98</v>
      </c>
      <c r="AT402" s="62">
        <f t="shared" si="139"/>
        <v>11.003119029056796</v>
      </c>
      <c r="AU402" s="51" t="str">
        <f>IF(OR($AP402&lt;SetUp!$B$97,$AP402&gt;SetUp!$B$98),"Não","Sim")</f>
        <v>Sim</v>
      </c>
      <c r="AV402" s="64">
        <f t="shared" si="140"/>
        <v>2.9966648127543394</v>
      </c>
      <c r="AW402" s="64">
        <f t="shared" si="141"/>
        <v>3.317094968350589</v>
      </c>
      <c r="AX402" s="64">
        <f t="shared" si="142"/>
        <v>0.95327633666730438</v>
      </c>
      <c r="AY402" s="64">
        <f t="shared" si="143"/>
        <v>1.0415158110764684</v>
      </c>
      <c r="AZ402" s="64">
        <f t="shared" si="144"/>
        <v>2.0231190290567955</v>
      </c>
      <c r="BA402" s="64">
        <f t="shared" si="145"/>
        <v>0.32043015559624966</v>
      </c>
      <c r="BB402" s="64">
        <f t="shared" si="146"/>
        <v>8.823947440916402E-2</v>
      </c>
    </row>
    <row r="403" spans="1:54" x14ac:dyDescent="0.3">
      <c r="A403" s="60">
        <v>31448</v>
      </c>
      <c r="B403" s="53">
        <v>13.772</v>
      </c>
      <c r="C403" s="53"/>
      <c r="D403" s="53">
        <v>4.5679999999999996</v>
      </c>
      <c r="E403" s="53">
        <f t="shared" si="131"/>
        <v>4.5679999999999996</v>
      </c>
      <c r="F403" s="53">
        <f t="shared" si="132"/>
        <v>0</v>
      </c>
      <c r="G403" s="53">
        <f t="shared" si="133"/>
        <v>2.2773825016594529E-2</v>
      </c>
      <c r="H403" s="53">
        <f>IF(Q402&gt;SetUp!$B$56,SetUp!$B$56,Q402)</f>
        <v>3.8016094875965569</v>
      </c>
      <c r="I403" s="53">
        <f t="shared" si="147"/>
        <v>1.6765676388867785</v>
      </c>
      <c r="J403" s="53">
        <f>MIN(F403,H403,(1-EXP(-SetUp!$B$52*H403/SetUp!$B$56))*F403)</f>
        <v>0</v>
      </c>
      <c r="K403" s="53">
        <f t="shared" si="134"/>
        <v>3.8016094875965569</v>
      </c>
      <c r="L403" s="53">
        <f>IF(I403&lt;=0,0,MIN(SetUp!$B$50*I403^SetUp!$B$55,I403))</f>
        <v>5.08932204007553E-2</v>
      </c>
      <c r="M403" s="53">
        <f t="shared" si="135"/>
        <v>1.6256744184860232</v>
      </c>
      <c r="N403" s="53">
        <f>IF(SetUp!$B$62=0,X403,(B403-E403)*(1-(H403/SetUp!$B$66/SetUp!$B$56)))</f>
        <v>9.1812261749834061</v>
      </c>
      <c r="O403" s="53">
        <f>K403*SetUp!$B$65</f>
        <v>3.5088859301031762E-2</v>
      </c>
      <c r="P403" s="53">
        <f>MIN(SetUp!$B$54*L403^SetUp!$B$51,L403)</f>
        <v>3.4039606917473861E-2</v>
      </c>
      <c r="Q403" s="53">
        <f t="shared" si="136"/>
        <v>12.94774680327893</v>
      </c>
      <c r="R403" s="53">
        <f>IF((H403+N403-O403)&gt;SetUp!$B$56,T402+H403+N403-O403-SetUp!$B$56,T402)</f>
        <v>0</v>
      </c>
      <c r="S403" s="53">
        <f>R403*SetUp!$B$65</f>
        <v>0</v>
      </c>
      <c r="T403" s="53">
        <f>IF((R403-S403)&lt;SetUp!$B$53,R403-S403,SetUp!$B$53)</f>
        <v>0</v>
      </c>
      <c r="U403" s="53">
        <f t="shared" si="137"/>
        <v>1.6256744184860232</v>
      </c>
      <c r="V403" s="53">
        <f>(L403-P403)/1000*SetUp!$B$13*1000000/SetUp!$B$48</f>
        <v>0.68586287739830065</v>
      </c>
      <c r="W403" s="53">
        <f t="shared" si="148"/>
        <v>-2.1996293675385914E-15</v>
      </c>
      <c r="X403" s="53">
        <f>MAX((SetUp!$B$56*(1-($H403/SetUp!$B$56)^2)*TANH(($B403-$D403)/SetUp!$B$56))/(1+$H403/SetUp!$B$56*TANH(($B403-$D403)/SetUp!$B$56)),0)</f>
        <v>9.1812261749834061</v>
      </c>
      <c r="AK403" s="61">
        <v>35</v>
      </c>
      <c r="AL403" s="62">
        <f>IFERROR(AVERAGEIFS($AS$3:$AS$1070,$AU$3:$AU$1070,"Não",$AR$3:$AR$1070,#REF!),0)</f>
        <v>0</v>
      </c>
      <c r="AM403" s="62">
        <f>IFERROR(AVERAGEIFS($AT$3:$AT$1070,$AU$3:$AU$1070,"Não",$AR$3:$AR$1070,#REF!),0)</f>
        <v>0</v>
      </c>
      <c r="AN403" s="63" t="str">
        <f t="shared" si="149"/>
        <v/>
      </c>
      <c r="AP403" s="60">
        <v>31537</v>
      </c>
      <c r="AQ403" s="51">
        <v>5</v>
      </c>
      <c r="AR403" s="51">
        <v>126</v>
      </c>
      <c r="AS403" s="62">
        <f t="shared" si="138"/>
        <v>9.14</v>
      </c>
      <c r="AT403" s="62">
        <f t="shared" si="139"/>
        <v>10.439532459018739</v>
      </c>
      <c r="AU403" s="51" t="str">
        <f>IF(OR($AP403&lt;SetUp!$B$97,$AP403&gt;SetUp!$B$98),"Não","Sim")</f>
        <v>Sim</v>
      </c>
      <c r="AV403" s="64">
        <f t="shared" si="140"/>
        <v>3.0232432915661951</v>
      </c>
      <c r="AW403" s="64">
        <f t="shared" si="141"/>
        <v>3.2310265333201365</v>
      </c>
      <c r="AX403" s="64">
        <f t="shared" si="142"/>
        <v>0.96094619573383144</v>
      </c>
      <c r="AY403" s="64">
        <f t="shared" si="143"/>
        <v>1.0186810489521603</v>
      </c>
      <c r="AZ403" s="64">
        <f t="shared" si="144"/>
        <v>1.2995324590187387</v>
      </c>
      <c r="BA403" s="64">
        <f t="shared" si="145"/>
        <v>0.20778324175394136</v>
      </c>
      <c r="BB403" s="64">
        <f t="shared" si="146"/>
        <v>5.773485321832883E-2</v>
      </c>
    </row>
    <row r="404" spans="1:54" x14ac:dyDescent="0.3">
      <c r="A404" s="60">
        <v>31449</v>
      </c>
      <c r="B404" s="53">
        <v>4.7859999999999996</v>
      </c>
      <c r="C404" s="53"/>
      <c r="D404" s="53">
        <v>4.5679999999999996</v>
      </c>
      <c r="E404" s="53">
        <f t="shared" si="131"/>
        <v>4.5679999999999996</v>
      </c>
      <c r="F404" s="53">
        <f t="shared" si="132"/>
        <v>0</v>
      </c>
      <c r="G404" s="53">
        <f t="shared" si="133"/>
        <v>1.186180194819475E-3</v>
      </c>
      <c r="H404" s="53">
        <f>IF(Q403&gt;SetUp!$B$56,SetUp!$B$56,Q403)</f>
        <v>12.94774680327893</v>
      </c>
      <c r="I404" s="53">
        <f t="shared" si="147"/>
        <v>1.746368314380718</v>
      </c>
      <c r="J404" s="53">
        <f>MIN(F404,H404,(1-EXP(-SetUp!$B$52*H404/SetUp!$B$56))*F404)</f>
        <v>0</v>
      </c>
      <c r="K404" s="53">
        <f t="shared" si="134"/>
        <v>12.94774680327893</v>
      </c>
      <c r="L404" s="53">
        <f>IF(I404&lt;=0,0,MIN(SetUp!$B$50*I404^SetUp!$B$55,I404))</f>
        <v>5.447340707572982E-2</v>
      </c>
      <c r="M404" s="53">
        <f t="shared" si="135"/>
        <v>1.6918949073049883</v>
      </c>
      <c r="N404" s="53">
        <f>IF(SetUp!$B$62=0,X404,(B404-E404)*(1-(H404/SetUp!$B$66/SetUp!$B$56)))</f>
        <v>0.2168138198051805</v>
      </c>
      <c r="O404" s="53">
        <f>K404*SetUp!$B$65</f>
        <v>0.11950771569987534</v>
      </c>
      <c r="P404" s="53">
        <f>MIN(SetUp!$B$54*L404^SetUp!$B$51,L404)</f>
        <v>3.6458270334145185E-2</v>
      </c>
      <c r="Q404" s="53">
        <f t="shared" si="136"/>
        <v>13.045052907384235</v>
      </c>
      <c r="R404" s="53">
        <f>IF((H404+N404-O404)&gt;SetUp!$B$56,T403+H404+N404-O404-SetUp!$B$56,T403)</f>
        <v>0</v>
      </c>
      <c r="S404" s="53">
        <f>R404*SetUp!$B$65</f>
        <v>0</v>
      </c>
      <c r="T404" s="53">
        <f>IF((R404-S404)&lt;SetUp!$B$53,R404-S404,SetUp!$B$53)</f>
        <v>0</v>
      </c>
      <c r="U404" s="53">
        <f t="shared" si="137"/>
        <v>1.6918949073049883</v>
      </c>
      <c r="V404" s="53">
        <f>(L404-P404)/1000*SetUp!$B$13*1000000/SetUp!$B$48</f>
        <v>0.7331314162724798</v>
      </c>
      <c r="W404" s="53">
        <f t="shared" si="148"/>
        <v>4.7878367936959876E-16</v>
      </c>
      <c r="X404" s="53">
        <f>MAX((SetUp!$B$56*(1-($H404/SetUp!$B$56)^2)*TANH(($B404-$D404)/SetUp!$B$56))/(1+$H404/SetUp!$B$56*TANH(($B404-$D404)/SetUp!$B$56)),0)</f>
        <v>0.2168138198051805</v>
      </c>
      <c r="AK404" s="61">
        <v>36</v>
      </c>
      <c r="AL404" s="62">
        <f>IFERROR(AVERAGEIFS($AS$3:$AS$1070,$AU$3:$AU$1070,"Não",$AR$3:$AR$1070,#REF!),0)</f>
        <v>0</v>
      </c>
      <c r="AM404" s="62">
        <f>IFERROR(AVERAGEIFS($AT$3:$AT$1070,$AU$3:$AU$1070,"Não",$AR$3:$AR$1070,#REF!),0)</f>
        <v>0</v>
      </c>
      <c r="AN404" s="63" t="str">
        <f t="shared" si="149"/>
        <v/>
      </c>
      <c r="AP404" s="60">
        <v>31538</v>
      </c>
      <c r="AQ404" s="51">
        <v>5</v>
      </c>
      <c r="AR404" s="51">
        <v>127</v>
      </c>
      <c r="AS404" s="62">
        <f t="shared" si="138"/>
        <v>9.14</v>
      </c>
      <c r="AT404" s="62">
        <f t="shared" si="139"/>
        <v>9.9285172583052148</v>
      </c>
      <c r="AU404" s="51" t="str">
        <f>IF(OR($AP404&lt;SetUp!$B$97,$AP404&gt;SetUp!$B$98),"Não","Sim")</f>
        <v>Sim</v>
      </c>
      <c r="AV404" s="64">
        <f t="shared" si="140"/>
        <v>3.0232432915661951</v>
      </c>
      <c r="AW404" s="64">
        <f t="shared" si="141"/>
        <v>3.1509549756074291</v>
      </c>
      <c r="AX404" s="64">
        <f t="shared" si="142"/>
        <v>0.96094619573383144</v>
      </c>
      <c r="AY404" s="64">
        <f t="shared" si="143"/>
        <v>0.99688439505955273</v>
      </c>
      <c r="AZ404" s="64">
        <f t="shared" si="144"/>
        <v>0.78851725830521424</v>
      </c>
      <c r="BA404" s="64">
        <f t="shared" si="145"/>
        <v>0.12771168404123401</v>
      </c>
      <c r="BB404" s="64">
        <f t="shared" si="146"/>
        <v>3.5938199325721287E-2</v>
      </c>
    </row>
    <row r="405" spans="1:54" x14ac:dyDescent="0.3">
      <c r="A405" s="60">
        <v>31450</v>
      </c>
      <c r="B405" s="53">
        <v>3.4540000000000002</v>
      </c>
      <c r="C405" s="53"/>
      <c r="D405" s="53">
        <v>4.5679999999999996</v>
      </c>
      <c r="E405" s="53">
        <f t="shared" si="131"/>
        <v>3.4540000000000002</v>
      </c>
      <c r="F405" s="53">
        <f t="shared" si="132"/>
        <v>1.1139999999999994</v>
      </c>
      <c r="G405" s="53">
        <f t="shared" si="133"/>
        <v>0</v>
      </c>
      <c r="H405" s="53">
        <f>IF(Q404&gt;SetUp!$B$56,SetUp!$B$56,Q404)</f>
        <v>13.045052907384235</v>
      </c>
      <c r="I405" s="53">
        <f t="shared" si="147"/>
        <v>1.8069390250770714</v>
      </c>
      <c r="J405" s="53">
        <f>MIN(F405,H405,(1-EXP(-SetUp!$B$52*H405/SetUp!$B$56))*F405)</f>
        <v>0.58090279459710203</v>
      </c>
      <c r="K405" s="53">
        <f t="shared" si="134"/>
        <v>12.464150112787133</v>
      </c>
      <c r="L405" s="53">
        <f>IF(I405&lt;=0,0,MIN(SetUp!$B$50*I405^SetUp!$B$55,I405))</f>
        <v>5.7658582801751714E-2</v>
      </c>
      <c r="M405" s="53">
        <f t="shared" si="135"/>
        <v>1.7492804422753196</v>
      </c>
      <c r="N405" s="53">
        <f>IF(SetUp!$B$62=0,X405,(B405-E405)*(1-(H405/SetUp!$B$66/SetUp!$B$56)))</f>
        <v>0</v>
      </c>
      <c r="O405" s="53">
        <f>K405*SetUp!$B$65</f>
        <v>0.11504411777208311</v>
      </c>
      <c r="P405" s="53">
        <f>MIN(SetUp!$B$54*L405^SetUp!$B$51,L405)</f>
        <v>3.8611379474984095E-2</v>
      </c>
      <c r="Q405" s="53">
        <f t="shared" si="136"/>
        <v>12.34910599501505</v>
      </c>
      <c r="R405" s="53">
        <f>IF((H405+N405-O405)&gt;SetUp!$B$56,T404+H405+N405-O405-SetUp!$B$56,T404)</f>
        <v>0</v>
      </c>
      <c r="S405" s="53">
        <f>R405*SetUp!$B$65</f>
        <v>0</v>
      </c>
      <c r="T405" s="53">
        <f>IF((R405-S405)&lt;SetUp!$B$53,R405-S405,SetUp!$B$53)</f>
        <v>0</v>
      </c>
      <c r="U405" s="53">
        <f t="shared" si="137"/>
        <v>1.7492804422753196</v>
      </c>
      <c r="V405" s="53">
        <f>(L405-P405)/1000*SetUp!$B$13*1000000/SetUp!$B$48</f>
        <v>0.77513167683870354</v>
      </c>
      <c r="W405" s="53">
        <f t="shared" si="148"/>
        <v>-1.2420620087993939E-15</v>
      </c>
      <c r="X405" s="53">
        <f>MAX((SetUp!$B$56*(1-($H405/SetUp!$B$56)^2)*TANH(($B405-$D405)/SetUp!$B$56))/(1+$H405/SetUp!$B$56*TANH(($B405-$D405)/SetUp!$B$56)),0)</f>
        <v>0</v>
      </c>
      <c r="AK405" s="61">
        <v>37</v>
      </c>
      <c r="AL405" s="62">
        <f>IFERROR(AVERAGEIFS($AS$3:$AS$1070,$AU$3:$AU$1070,"Não",$AR$3:$AR$1070,#REF!),0)</f>
        <v>0</v>
      </c>
      <c r="AM405" s="62">
        <f>IFERROR(AVERAGEIFS($AT$3:$AT$1070,$AU$3:$AU$1070,"Não",$AR$3:$AR$1070,#REF!),0)</f>
        <v>0</v>
      </c>
      <c r="AN405" s="63" t="str">
        <f t="shared" si="149"/>
        <v/>
      </c>
      <c r="AP405" s="60">
        <v>31539</v>
      </c>
      <c r="AQ405" s="51">
        <v>5</v>
      </c>
      <c r="AR405" s="51">
        <v>128</v>
      </c>
      <c r="AS405" s="62">
        <f t="shared" si="138"/>
        <v>9.14</v>
      </c>
      <c r="AT405" s="62">
        <f t="shared" si="139"/>
        <v>9.4396093518244601</v>
      </c>
      <c r="AU405" s="51" t="str">
        <f>IF(OR($AP405&lt;SetUp!$B$97,$AP405&gt;SetUp!$B$98),"Não","Sim")</f>
        <v>Sim</v>
      </c>
      <c r="AV405" s="64">
        <f t="shared" si="140"/>
        <v>3.0232432915661951</v>
      </c>
      <c r="AW405" s="64">
        <f t="shared" si="141"/>
        <v>3.0723947259140485</v>
      </c>
      <c r="AX405" s="64">
        <f t="shared" si="142"/>
        <v>0.96094619573383144</v>
      </c>
      <c r="AY405" s="64">
        <f t="shared" si="143"/>
        <v>0.97495402185553959</v>
      </c>
      <c r="AZ405" s="64">
        <f t="shared" si="144"/>
        <v>0.29960935182445958</v>
      </c>
      <c r="BA405" s="64">
        <f t="shared" si="145"/>
        <v>4.9151434347853407E-2</v>
      </c>
      <c r="BB405" s="64">
        <f t="shared" si="146"/>
        <v>1.4007826121708145E-2</v>
      </c>
    </row>
    <row r="406" spans="1:54" x14ac:dyDescent="0.3">
      <c r="A406" s="60">
        <v>31451</v>
      </c>
      <c r="B406" s="53">
        <v>2.7130000000000001</v>
      </c>
      <c r="C406" s="53"/>
      <c r="D406" s="53">
        <v>4.5679999999999996</v>
      </c>
      <c r="E406" s="53">
        <f t="shared" si="131"/>
        <v>2.7130000000000001</v>
      </c>
      <c r="F406" s="53">
        <f t="shared" si="132"/>
        <v>1.8549999999999995</v>
      </c>
      <c r="G406" s="53">
        <f t="shared" si="133"/>
        <v>0</v>
      </c>
      <c r="H406" s="53">
        <f>IF(Q405&gt;SetUp!$B$56,SetUp!$B$56,Q405)</f>
        <v>12.34910599501505</v>
      </c>
      <c r="I406" s="53">
        <f t="shared" si="147"/>
        <v>1.8546630781058058</v>
      </c>
      <c r="J406" s="53">
        <f>MIN(F406,H406,(1-EXP(-SetUp!$B$52*H406/SetUp!$B$56))*F406)</f>
        <v>0.93170354359568797</v>
      </c>
      <c r="K406" s="53">
        <f t="shared" si="134"/>
        <v>11.417402451419361</v>
      </c>
      <c r="L406" s="53">
        <f>IF(I406&lt;=0,0,MIN(SetUp!$B$50*I406^SetUp!$B$55,I406))</f>
        <v>6.0218949912143119E-2</v>
      </c>
      <c r="M406" s="53">
        <f t="shared" si="135"/>
        <v>1.7944441281936627</v>
      </c>
      <c r="N406" s="53">
        <f>IF(SetUp!$B$62=0,X406,(B406-E406)*(1-(H406/SetUp!$B$66/SetUp!$B$56)))</f>
        <v>0</v>
      </c>
      <c r="O406" s="53">
        <f>K406*SetUp!$B$65</f>
        <v>0.10538263583048617</v>
      </c>
      <c r="P406" s="53">
        <f>MIN(SetUp!$B$54*L406^SetUp!$B$51,L406)</f>
        <v>4.0342973243989722E-2</v>
      </c>
      <c r="Q406" s="53">
        <f t="shared" si="136"/>
        <v>11.312019815588876</v>
      </c>
      <c r="R406" s="53">
        <f>IF((H406+N406-O406)&gt;SetUp!$B$56,T405+H406+N406-O406-SetUp!$B$56,T405)</f>
        <v>0</v>
      </c>
      <c r="S406" s="53">
        <f>R406*SetUp!$B$65</f>
        <v>0</v>
      </c>
      <c r="T406" s="53">
        <f>IF((R406-S406)&lt;SetUp!$B$53,R406-S406,SetUp!$B$53)</f>
        <v>0</v>
      </c>
      <c r="U406" s="53">
        <f t="shared" si="137"/>
        <v>1.7944441281936627</v>
      </c>
      <c r="V406" s="53">
        <f>(L406-P406)/1000*SetUp!$B$13*1000000/SetUp!$B$48</f>
        <v>0.80885885761199727</v>
      </c>
      <c r="W406" s="53">
        <f t="shared" si="148"/>
        <v>-1.5265566588595902E-16</v>
      </c>
      <c r="X406" s="53">
        <f>MAX((SetUp!$B$56*(1-($H406/SetUp!$B$56)^2)*TANH(($B406-$D406)/SetUp!$B$56))/(1+$H406/SetUp!$B$56*TANH(($B406-$D406)/SetUp!$B$56)),0)</f>
        <v>0</v>
      </c>
      <c r="AK406" s="61">
        <v>38</v>
      </c>
      <c r="AL406" s="62">
        <f>IFERROR(AVERAGEIFS($AS$3:$AS$1070,$AU$3:$AU$1070,"Não",$AR$3:$AR$1070,#REF!),0)</f>
        <v>0</v>
      </c>
      <c r="AM406" s="62">
        <f>IFERROR(AVERAGEIFS($AT$3:$AT$1070,$AU$3:$AU$1070,"Não",$AR$3:$AR$1070,#REF!),0)</f>
        <v>0</v>
      </c>
      <c r="AN406" s="63" t="str">
        <f t="shared" si="149"/>
        <v/>
      </c>
      <c r="AP406" s="60">
        <v>31540</v>
      </c>
      <c r="AQ406" s="51">
        <v>5</v>
      </c>
      <c r="AR406" s="51">
        <v>129</v>
      </c>
      <c r="AS406" s="62">
        <f t="shared" si="138"/>
        <v>9.14</v>
      </c>
      <c r="AT406" s="62">
        <f t="shared" si="139"/>
        <v>8.9657625290315277</v>
      </c>
      <c r="AU406" s="51" t="str">
        <f>IF(OR($AP406&lt;SetUp!$B$97,$AP406&gt;SetUp!$B$98),"Não","Sim")</f>
        <v>Sim</v>
      </c>
      <c r="AV406" s="64">
        <f t="shared" si="140"/>
        <v>3.0232432915661951</v>
      </c>
      <c r="AW406" s="64">
        <f t="shared" si="141"/>
        <v>2.9942883176193185</v>
      </c>
      <c r="AX406" s="64">
        <f t="shared" si="142"/>
        <v>0.96094619573383144</v>
      </c>
      <c r="AY406" s="64">
        <f t="shared" si="143"/>
        <v>0.95258723177525484</v>
      </c>
      <c r="AZ406" s="64">
        <f t="shared" si="144"/>
        <v>-0.17423747096847286</v>
      </c>
      <c r="BA406" s="64">
        <f t="shared" si="145"/>
        <v>-2.8954973946876628E-2</v>
      </c>
      <c r="BB406" s="64">
        <f t="shared" si="146"/>
        <v>-8.358963958576604E-3</v>
      </c>
    </row>
    <row r="407" spans="1:54" x14ac:dyDescent="0.3">
      <c r="A407" s="60">
        <v>31452</v>
      </c>
      <c r="B407" s="53">
        <v>3.6440000000000001</v>
      </c>
      <c r="C407" s="53"/>
      <c r="D407" s="53">
        <v>4.5679999999999996</v>
      </c>
      <c r="E407" s="53">
        <f t="shared" si="131"/>
        <v>3.6440000000000001</v>
      </c>
      <c r="F407" s="53">
        <f t="shared" si="132"/>
        <v>0.92399999999999949</v>
      </c>
      <c r="G407" s="53">
        <f t="shared" si="133"/>
        <v>0</v>
      </c>
      <c r="H407" s="53">
        <f>IF(Q406&gt;SetUp!$B$56,SetUp!$B$56,Q406)</f>
        <v>11.312019815588876</v>
      </c>
      <c r="I407" s="53">
        <f t="shared" si="147"/>
        <v>1.8948266476533759</v>
      </c>
      <c r="J407" s="53">
        <f>MIN(F407,H407,(1-EXP(-SetUp!$B$52*H407/SetUp!$B$56))*F407)</f>
        <v>0.4363417237772465</v>
      </c>
      <c r="K407" s="53">
        <f t="shared" si="134"/>
        <v>10.875678091811629</v>
      </c>
      <c r="L407" s="53">
        <f>IF(I407&lt;=0,0,MIN(SetUp!$B$50*I407^SetUp!$B$55,I407))</f>
        <v>6.2408049186157354E-2</v>
      </c>
      <c r="M407" s="53">
        <f t="shared" si="135"/>
        <v>1.8324185984672186</v>
      </c>
      <c r="N407" s="53">
        <f>IF(SetUp!$B$62=0,X407,(B407-E407)*(1-(H407/SetUp!$B$66/SetUp!$B$56)))</f>
        <v>0</v>
      </c>
      <c r="O407" s="53">
        <f>K407*SetUp!$B$65</f>
        <v>0.10038251945971323</v>
      </c>
      <c r="P407" s="53">
        <f>MIN(SetUp!$B$54*L407^SetUp!$B$51,L407)</f>
        <v>4.1824044829118785E-2</v>
      </c>
      <c r="Q407" s="53">
        <f t="shared" si="136"/>
        <v>10.775295572351915</v>
      </c>
      <c r="R407" s="53">
        <f>IF((H407+N407-O407)&gt;SetUp!$B$56,T406+H407+N407-O407-SetUp!$B$56,T406)</f>
        <v>0</v>
      </c>
      <c r="S407" s="53">
        <f>R407*SetUp!$B$65</f>
        <v>0</v>
      </c>
      <c r="T407" s="53">
        <f>IF((R407-S407)&lt;SetUp!$B$53,R407-S407,SetUp!$B$53)</f>
        <v>0</v>
      </c>
      <c r="U407" s="53">
        <f t="shared" si="137"/>
        <v>1.8324185984672186</v>
      </c>
      <c r="V407" s="53">
        <f>(L407-P407)/1000*SetUp!$B$13*1000000/SetUp!$B$48</f>
        <v>0.83767225768541009</v>
      </c>
      <c r="W407" s="53">
        <f t="shared" si="148"/>
        <v>-1.5334955527634975E-15</v>
      </c>
      <c r="X407" s="53">
        <f>MAX((SetUp!$B$56*(1-($H407/SetUp!$B$56)^2)*TANH(($B407-$D407)/SetUp!$B$56))/(1+$H407/SetUp!$B$56*TANH(($B407-$D407)/SetUp!$B$56)),0)</f>
        <v>0</v>
      </c>
      <c r="AK407" s="61">
        <v>39</v>
      </c>
      <c r="AL407" s="62">
        <f>IFERROR(AVERAGEIFS($AS$3:$AS$1070,$AU$3:$AU$1070,"Não",$AR$3:$AR$1070,#REF!),0)</f>
        <v>0</v>
      </c>
      <c r="AM407" s="62">
        <f>IFERROR(AVERAGEIFS($AT$3:$AT$1070,$AU$3:$AU$1070,"Não",$AR$3:$AR$1070,#REF!),0)</f>
        <v>0</v>
      </c>
      <c r="AN407" s="63" t="str">
        <f t="shared" si="149"/>
        <v/>
      </c>
      <c r="AP407" s="60">
        <v>31541</v>
      </c>
      <c r="AQ407" s="51">
        <v>5</v>
      </c>
      <c r="AR407" s="51">
        <v>130</v>
      </c>
      <c r="AS407" s="62">
        <f t="shared" si="138"/>
        <v>8.98</v>
      </c>
      <c r="AT407" s="62">
        <f t="shared" si="139"/>
        <v>8.5006271953041583</v>
      </c>
      <c r="AU407" s="51" t="str">
        <f>IF(OR($AP407&lt;SetUp!$B$97,$AP407&gt;SetUp!$B$98),"Não","Sim")</f>
        <v>Sim</v>
      </c>
      <c r="AV407" s="64">
        <f t="shared" si="140"/>
        <v>2.9966648127543394</v>
      </c>
      <c r="AW407" s="64">
        <f t="shared" si="141"/>
        <v>2.9155835085457866</v>
      </c>
      <c r="AX407" s="64">
        <f t="shared" si="142"/>
        <v>0.95327633666730438</v>
      </c>
      <c r="AY407" s="64">
        <f t="shared" si="143"/>
        <v>0.929450970115557</v>
      </c>
      <c r="AZ407" s="64">
        <f t="shared" si="144"/>
        <v>-0.47937280469584209</v>
      </c>
      <c r="BA407" s="64">
        <f t="shared" si="145"/>
        <v>-8.1081304208552751E-2</v>
      </c>
      <c r="BB407" s="64">
        <f t="shared" si="146"/>
        <v>-2.3825366551747384E-2</v>
      </c>
    </row>
    <row r="408" spans="1:54" x14ac:dyDescent="0.3">
      <c r="A408" s="60">
        <v>31453</v>
      </c>
      <c r="B408" s="53">
        <v>0.371</v>
      </c>
      <c r="C408" s="53"/>
      <c r="D408" s="53">
        <v>4.5679999999999996</v>
      </c>
      <c r="E408" s="53">
        <f t="shared" si="131"/>
        <v>0.371</v>
      </c>
      <c r="F408" s="53">
        <f t="shared" si="132"/>
        <v>4.1969999999999992</v>
      </c>
      <c r="G408" s="53">
        <f t="shared" si="133"/>
        <v>0</v>
      </c>
      <c r="H408" s="53">
        <f>IF(Q407&gt;SetUp!$B$56,SetUp!$B$56,Q407)</f>
        <v>10.775295572351915</v>
      </c>
      <c r="I408" s="53">
        <f t="shared" si="147"/>
        <v>1.9142105960137767</v>
      </c>
      <c r="J408" s="53">
        <f>MIN(F408,H408,(1-EXP(-SetUp!$B$52*H408/SetUp!$B$56))*F408)</f>
        <v>1.9137583187505491</v>
      </c>
      <c r="K408" s="53">
        <f t="shared" si="134"/>
        <v>8.8615372536013659</v>
      </c>
      <c r="L408" s="53">
        <f>IF(I408&lt;=0,0,MIN(SetUp!$B$50*I408^SetUp!$B$55,I408))</f>
        <v>6.3475723661906056E-2</v>
      </c>
      <c r="M408" s="53">
        <f t="shared" si="135"/>
        <v>1.8507348723518706</v>
      </c>
      <c r="N408" s="53">
        <f>IF(SetUp!$B$62=0,X408,(B408-E408)*(1-(H408/SetUp!$B$66/SetUp!$B$56)))</f>
        <v>0</v>
      </c>
      <c r="O408" s="53">
        <f>K408*SetUp!$B$65</f>
        <v>8.1791997546558137E-2</v>
      </c>
      <c r="P408" s="53">
        <f>MIN(SetUp!$B$54*L408^SetUp!$B$51,L408)</f>
        <v>4.2546582094117047E-2</v>
      </c>
      <c r="Q408" s="53">
        <f t="shared" si="136"/>
        <v>8.7797452560548077</v>
      </c>
      <c r="R408" s="53">
        <f>IF((H408+N408-O408)&gt;SetUp!$B$56,T407+H408+N408-O408-SetUp!$B$56,T407)</f>
        <v>0</v>
      </c>
      <c r="S408" s="53">
        <f>R408*SetUp!$B$65</f>
        <v>0</v>
      </c>
      <c r="T408" s="53">
        <f>IF((R408-S408)&lt;SetUp!$B$53,R408-S408,SetUp!$B$53)</f>
        <v>0</v>
      </c>
      <c r="U408" s="53">
        <f t="shared" si="137"/>
        <v>1.8507348723518706</v>
      </c>
      <c r="V408" s="53">
        <f>(L408-P408)/1000*SetUp!$B$13*1000000/SetUp!$B$48</f>
        <v>0.85171772044016847</v>
      </c>
      <c r="W408" s="53">
        <f t="shared" si="148"/>
        <v>-7.3552275381416621E-16</v>
      </c>
      <c r="X408" s="53">
        <f>MAX((SetUp!$B$56*(1-($H408/SetUp!$B$56)^2)*TANH(($B408-$D408)/SetUp!$B$56))/(1+$H408/SetUp!$B$56*TANH(($B408-$D408)/SetUp!$B$56)),0)</f>
        <v>0</v>
      </c>
      <c r="AK408" s="61">
        <v>40</v>
      </c>
      <c r="AL408" s="62">
        <f>IFERROR(AVERAGEIFS($AS$3:$AS$1070,$AU$3:$AU$1070,"Não",$AR$3:$AR$1070,#REF!),0)</f>
        <v>0</v>
      </c>
      <c r="AM408" s="62">
        <f>IFERROR(AVERAGEIFS($AT$3:$AT$1070,$AU$3:$AU$1070,"Não",$AR$3:$AR$1070,#REF!),0)</f>
        <v>0</v>
      </c>
      <c r="AN408" s="63" t="str">
        <f t="shared" si="149"/>
        <v/>
      </c>
      <c r="AP408" s="60">
        <v>31542</v>
      </c>
      <c r="AQ408" s="51">
        <v>5</v>
      </c>
      <c r="AR408" s="51">
        <v>131</v>
      </c>
      <c r="AS408" s="62">
        <f t="shared" si="138"/>
        <v>8.8209999999999997</v>
      </c>
      <c r="AT408" s="62">
        <f t="shared" si="139"/>
        <v>8.0483221754169989</v>
      </c>
      <c r="AU408" s="51" t="str">
        <f>IF(OR($AP408&lt;SetUp!$B$97,$AP408&gt;SetUp!$B$98),"Não","Sim")</f>
        <v>Sim</v>
      </c>
      <c r="AV408" s="64">
        <f t="shared" si="140"/>
        <v>2.9700168349691216</v>
      </c>
      <c r="AW408" s="64">
        <f t="shared" si="141"/>
        <v>2.8369564986825226</v>
      </c>
      <c r="AX408" s="64">
        <f t="shared" si="142"/>
        <v>0.94551782207783963</v>
      </c>
      <c r="AY408" s="64">
        <f t="shared" si="143"/>
        <v>0.90570535292622611</v>
      </c>
      <c r="AZ408" s="64">
        <f t="shared" si="144"/>
        <v>-0.77267782458300083</v>
      </c>
      <c r="BA408" s="64">
        <f t="shared" si="145"/>
        <v>-0.13306033628659897</v>
      </c>
      <c r="BB408" s="64">
        <f t="shared" si="146"/>
        <v>-3.9812469151613517E-2</v>
      </c>
    </row>
    <row r="409" spans="1:54" x14ac:dyDescent="0.3">
      <c r="A409" s="60">
        <v>31454</v>
      </c>
      <c r="B409" s="53">
        <v>0.54700000000000004</v>
      </c>
      <c r="C409" s="53"/>
      <c r="D409" s="53">
        <v>4.5679999999999996</v>
      </c>
      <c r="E409" s="53">
        <f t="shared" si="131"/>
        <v>0.54700000000000004</v>
      </c>
      <c r="F409" s="53">
        <f t="shared" si="132"/>
        <v>4.0209999999999999</v>
      </c>
      <c r="G409" s="53">
        <f t="shared" si="133"/>
        <v>0</v>
      </c>
      <c r="H409" s="53">
        <f>IF(Q408&gt;SetUp!$B$56,SetUp!$B$56,Q408)</f>
        <v>8.7797452560548077</v>
      </c>
      <c r="I409" s="53">
        <f t="shared" si="147"/>
        <v>1.9172583007414665</v>
      </c>
      <c r="J409" s="53">
        <f>MIN(F409,H409,(1-EXP(-SetUp!$B$52*H409/SetUp!$B$56))*F409)</f>
        <v>1.5724406713229309</v>
      </c>
      <c r="K409" s="53">
        <f t="shared" si="134"/>
        <v>7.2073045847318769</v>
      </c>
      <c r="L409" s="53">
        <f>IF(I409&lt;=0,0,MIN(SetUp!$B$50*I409^SetUp!$B$55,I409))</f>
        <v>6.3644250847550349E-2</v>
      </c>
      <c r="M409" s="53">
        <f t="shared" si="135"/>
        <v>1.8536140498939162</v>
      </c>
      <c r="N409" s="53">
        <f>IF(SetUp!$B$62=0,X409,(B409-E409)*(1-(H409/SetUp!$B$66/SetUp!$B$56)))</f>
        <v>0</v>
      </c>
      <c r="O409" s="53">
        <f>K409*SetUp!$B$65</f>
        <v>6.6523428389595907E-2</v>
      </c>
      <c r="P409" s="53">
        <f>MIN(SetUp!$B$54*L409^SetUp!$B$51,L409)</f>
        <v>4.2660641905974891E-2</v>
      </c>
      <c r="Q409" s="53">
        <f t="shared" si="136"/>
        <v>7.1407811563422809</v>
      </c>
      <c r="R409" s="53">
        <f>IF((H409+N409-O409)&gt;SetUp!$B$56,T408+H409+N409-O409-SetUp!$B$56,T408)</f>
        <v>0</v>
      </c>
      <c r="S409" s="53">
        <f>R409*SetUp!$B$65</f>
        <v>0</v>
      </c>
      <c r="T409" s="53">
        <f>IF((R409-S409)&lt;SetUp!$B$53,R409-S409,SetUp!$B$53)</f>
        <v>0</v>
      </c>
      <c r="U409" s="53">
        <f t="shared" si="137"/>
        <v>1.8536140498939162</v>
      </c>
      <c r="V409" s="53">
        <f>(L409-P409)/1000*SetUp!$B$13*1000000/SetUp!$B$48</f>
        <v>0.85393428662323412</v>
      </c>
      <c r="W409" s="53">
        <f t="shared" si="148"/>
        <v>0</v>
      </c>
      <c r="X409" s="53">
        <f>MAX((SetUp!$B$56*(1-($H409/SetUp!$B$56)^2)*TANH(($B409-$D409)/SetUp!$B$56))/(1+$H409/SetUp!$B$56*TANH(($B409-$D409)/SetUp!$B$56)),0)</f>
        <v>0</v>
      </c>
      <c r="AK409" s="61">
        <v>41</v>
      </c>
      <c r="AL409" s="62">
        <f>IFERROR(AVERAGEIFS($AS$3:$AS$1070,$AU$3:$AU$1070,"Não",$AR$3:$AR$1070,#REF!),0)</f>
        <v>0</v>
      </c>
      <c r="AM409" s="62">
        <f>IFERROR(AVERAGEIFS($AT$3:$AT$1070,$AU$3:$AU$1070,"Não",$AR$3:$AR$1070,#REF!),0)</f>
        <v>0</v>
      </c>
      <c r="AN409" s="63" t="str">
        <f t="shared" si="149"/>
        <v/>
      </c>
      <c r="AP409" s="60">
        <v>31543</v>
      </c>
      <c r="AQ409" s="51">
        <v>5</v>
      </c>
      <c r="AR409" s="51">
        <v>132</v>
      </c>
      <c r="AS409" s="62">
        <f t="shared" si="138"/>
        <v>8.6630000000000003</v>
      </c>
      <c r="AT409" s="62">
        <f t="shared" si="139"/>
        <v>7.6074896248623203</v>
      </c>
      <c r="AU409" s="51" t="str">
        <f>IF(OR($AP409&lt;SetUp!$B$97,$AP409&gt;SetUp!$B$98),"Não","Sim")</f>
        <v>Sim</v>
      </c>
      <c r="AV409" s="64">
        <f t="shared" si="140"/>
        <v>2.9432974705251933</v>
      </c>
      <c r="AW409" s="64">
        <f t="shared" si="141"/>
        <v>2.7581678021582228</v>
      </c>
      <c r="AX409" s="64">
        <f t="shared" si="142"/>
        <v>0.93766831439900511</v>
      </c>
      <c r="AY409" s="64">
        <f t="shared" si="143"/>
        <v>0.88124136873732062</v>
      </c>
      <c r="AZ409" s="64">
        <f t="shared" si="144"/>
        <v>-1.05551037513768</v>
      </c>
      <c r="BA409" s="64">
        <f t="shared" si="145"/>
        <v>-0.18512966836697053</v>
      </c>
      <c r="BB409" s="64">
        <f t="shared" si="146"/>
        <v>-5.6426945661684491E-2</v>
      </c>
    </row>
    <row r="410" spans="1:54" x14ac:dyDescent="0.3">
      <c r="A410" s="60">
        <v>31455</v>
      </c>
      <c r="B410" s="53">
        <v>4.1360000000000001</v>
      </c>
      <c r="C410" s="53"/>
      <c r="D410" s="53">
        <v>4.5679999999999996</v>
      </c>
      <c r="E410" s="53">
        <f t="shared" si="131"/>
        <v>4.1360000000000001</v>
      </c>
      <c r="F410" s="53">
        <f t="shared" si="132"/>
        <v>0.4319999999999995</v>
      </c>
      <c r="G410" s="53">
        <f t="shared" si="133"/>
        <v>0</v>
      </c>
      <c r="H410" s="53">
        <f>IF(Q409&gt;SetUp!$B$56,SetUp!$B$56,Q409)</f>
        <v>7.1407811563422809</v>
      </c>
      <c r="I410" s="53">
        <f t="shared" si="147"/>
        <v>1.9181997515900109</v>
      </c>
      <c r="J410" s="53">
        <f>MIN(F410,H410,(1-EXP(-SetUp!$B$52*H410/SetUp!$B$56))*F410)</f>
        <v>0.14341443591045605</v>
      </c>
      <c r="K410" s="53">
        <f t="shared" si="134"/>
        <v>6.9973667204318248</v>
      </c>
      <c r="L410" s="53">
        <f>IF(I410&lt;=0,0,MIN(SetUp!$B$50*I410^SetUp!$B$55,I410))</f>
        <v>6.3696345845894342E-2</v>
      </c>
      <c r="M410" s="53">
        <f t="shared" si="135"/>
        <v>1.8545034057441165</v>
      </c>
      <c r="N410" s="53">
        <f>IF(SetUp!$B$62=0,X410,(B410-E410)*(1-(H410/SetUp!$B$66/SetUp!$B$56)))</f>
        <v>0</v>
      </c>
      <c r="O410" s="53">
        <f>K410*SetUp!$B$65</f>
        <v>6.4585701696094622E-2</v>
      </c>
      <c r="P410" s="53">
        <f>MIN(SetUp!$B$54*L410^SetUp!$B$51,L410)</f>
        <v>4.2695900584463133E-2</v>
      </c>
      <c r="Q410" s="53">
        <f t="shared" si="136"/>
        <v>6.9327810187357306</v>
      </c>
      <c r="R410" s="53">
        <f>IF((H410+N410-O410)&gt;SetUp!$B$56,T409+H410+N410-O410-SetUp!$B$56,T409)</f>
        <v>0</v>
      </c>
      <c r="S410" s="53">
        <f>R410*SetUp!$B$65</f>
        <v>0</v>
      </c>
      <c r="T410" s="53">
        <f>IF((R410-S410)&lt;SetUp!$B$53,R410-S410,SetUp!$B$53)</f>
        <v>0</v>
      </c>
      <c r="U410" s="53">
        <f t="shared" si="137"/>
        <v>1.8545034057441165</v>
      </c>
      <c r="V410" s="53">
        <f>(L410-P410)/1000*SetUp!$B$13*1000000/SetUp!$B$48</f>
        <v>0.85461944573125093</v>
      </c>
      <c r="W410" s="53">
        <f t="shared" si="148"/>
        <v>0</v>
      </c>
      <c r="X410" s="53">
        <f>MAX((SetUp!$B$56*(1-($H410/SetUp!$B$56)^2)*TANH(($B410-$D410)/SetUp!$B$56))/(1+$H410/SetUp!$B$56*TANH(($B410-$D410)/SetUp!$B$56)),0)</f>
        <v>0</v>
      </c>
      <c r="AK410" s="61">
        <v>42</v>
      </c>
      <c r="AL410" s="62">
        <f>IFERROR(AVERAGEIFS($AS$3:$AS$1070,$AU$3:$AU$1070,"Não",$AR$3:$AR$1070,#REF!),0)</f>
        <v>0</v>
      </c>
      <c r="AM410" s="62">
        <f>IFERROR(AVERAGEIFS($AT$3:$AT$1070,$AU$3:$AU$1070,"Não",$AR$3:$AR$1070,#REF!),0)</f>
        <v>0</v>
      </c>
      <c r="AN410" s="63" t="str">
        <f t="shared" si="149"/>
        <v/>
      </c>
      <c r="AP410" s="60">
        <v>31544</v>
      </c>
      <c r="AQ410" s="51">
        <v>5</v>
      </c>
      <c r="AR410" s="51">
        <v>133</v>
      </c>
      <c r="AS410" s="62">
        <f t="shared" si="138"/>
        <v>8.6630000000000003</v>
      </c>
      <c r="AT410" s="62">
        <f t="shared" si="139"/>
        <v>7.2081227131661745</v>
      </c>
      <c r="AU410" s="51" t="str">
        <f>IF(OR($AP410&lt;SetUp!$B$97,$AP410&gt;SetUp!$B$98),"Não","Sim")</f>
        <v>Sim</v>
      </c>
      <c r="AV410" s="64">
        <f t="shared" si="140"/>
        <v>2.9432974705251933</v>
      </c>
      <c r="AW410" s="64">
        <f t="shared" si="141"/>
        <v>2.6847947245862529</v>
      </c>
      <c r="AX410" s="64">
        <f t="shared" si="142"/>
        <v>0.93766831439900511</v>
      </c>
      <c r="AY410" s="64">
        <f t="shared" si="143"/>
        <v>0.85782217158883134</v>
      </c>
      <c r="AZ410" s="64">
        <f t="shared" si="144"/>
        <v>-1.4548772868338258</v>
      </c>
      <c r="BA410" s="64">
        <f t="shared" si="145"/>
        <v>-0.2585027459389404</v>
      </c>
      <c r="BB410" s="64">
        <f t="shared" si="146"/>
        <v>-7.984614281017377E-2</v>
      </c>
    </row>
    <row r="411" spans="1:54" x14ac:dyDescent="0.3">
      <c r="A411" s="60">
        <v>31456</v>
      </c>
      <c r="B411" s="53">
        <v>3.085</v>
      </c>
      <c r="C411" s="53"/>
      <c r="D411" s="53">
        <v>4.5679999999999996</v>
      </c>
      <c r="E411" s="53">
        <f t="shared" si="131"/>
        <v>3.085</v>
      </c>
      <c r="F411" s="53">
        <f t="shared" si="132"/>
        <v>1.4829999999999997</v>
      </c>
      <c r="G411" s="53">
        <f t="shared" si="133"/>
        <v>0</v>
      </c>
      <c r="H411" s="53">
        <f>IF(Q410&gt;SetUp!$B$56,SetUp!$B$56,Q410)</f>
        <v>6.9327810187357306</v>
      </c>
      <c r="I411" s="53">
        <f t="shared" si="147"/>
        <v>1.9140569262570661</v>
      </c>
      <c r="J411" s="53">
        <f>MIN(F411,H411,(1-EXP(-SetUp!$B$52*H411/SetUp!$B$56))*F411)</f>
        <v>0.48061263504739249</v>
      </c>
      <c r="K411" s="53">
        <f t="shared" si="134"/>
        <v>6.4521683836883383</v>
      </c>
      <c r="L411" s="53">
        <f>IF(I411&lt;=0,0,MIN(SetUp!$B$50*I411^SetUp!$B$55,I411))</f>
        <v>6.3467231007013639E-2</v>
      </c>
      <c r="M411" s="53">
        <f t="shared" si="135"/>
        <v>1.8505896952500525</v>
      </c>
      <c r="N411" s="53">
        <f>IF(SetUp!$B$62=0,X411,(B411-E411)*(1-(H411/SetUp!$B$66/SetUp!$B$56)))</f>
        <v>0</v>
      </c>
      <c r="O411" s="53">
        <f>K411*SetUp!$B$65</f>
        <v>5.9553520512949661E-2</v>
      </c>
      <c r="P411" s="53">
        <f>MIN(SetUp!$B$54*L411^SetUp!$B$51,L411)</f>
        <v>4.2540834312235307E-2</v>
      </c>
      <c r="Q411" s="53">
        <f t="shared" si="136"/>
        <v>6.392614863175389</v>
      </c>
      <c r="R411" s="53">
        <f>IF((H411+N411-O411)&gt;SetUp!$B$56,T410+H411+N411-O411-SetUp!$B$56,T410)</f>
        <v>0</v>
      </c>
      <c r="S411" s="53">
        <f>R411*SetUp!$B$65</f>
        <v>0</v>
      </c>
      <c r="T411" s="53">
        <f>IF((R411-S411)&lt;SetUp!$B$53,R411-S411,SetUp!$B$53)</f>
        <v>0</v>
      </c>
      <c r="U411" s="53">
        <f t="shared" si="137"/>
        <v>1.8505896952500525</v>
      </c>
      <c r="V411" s="53">
        <f>(L411-P411)/1000*SetUp!$B$13*1000000/SetUp!$B$48</f>
        <v>0.85160601700617988</v>
      </c>
      <c r="W411" s="53">
        <f t="shared" si="148"/>
        <v>1.8041124150158794E-16</v>
      </c>
      <c r="X411" s="53">
        <f>MAX((SetUp!$B$56*(1-($H411/SetUp!$B$56)^2)*TANH(($B411-$D411)/SetUp!$B$56))/(1+$H411/SetUp!$B$56*TANH(($B411-$D411)/SetUp!$B$56)),0)</f>
        <v>0</v>
      </c>
      <c r="AK411" s="61">
        <v>43</v>
      </c>
      <c r="AL411" s="62">
        <f>IFERROR(AVERAGEIFS($AS$3:$AS$1070,$AU$3:$AU$1070,"Não",$AR$3:$AR$1070,#REF!),0)</f>
        <v>0</v>
      </c>
      <c r="AM411" s="62">
        <f>IFERROR(AVERAGEIFS($AT$3:$AT$1070,$AU$3:$AU$1070,"Não",$AR$3:$AR$1070,#REF!),0)</f>
        <v>0</v>
      </c>
      <c r="AN411" s="63" t="str">
        <f t="shared" si="149"/>
        <v/>
      </c>
      <c r="AP411" s="60">
        <v>31545</v>
      </c>
      <c r="AQ411" s="51">
        <v>5</v>
      </c>
      <c r="AR411" s="51">
        <v>134</v>
      </c>
      <c r="AS411" s="62">
        <f t="shared" si="138"/>
        <v>8.5060000000000002</v>
      </c>
      <c r="AT411" s="62">
        <f t="shared" si="139"/>
        <v>6.8185665994154689</v>
      </c>
      <c r="AU411" s="51" t="str">
        <f>IF(OR($AP411&lt;SetUp!$B$97,$AP411&gt;SetUp!$B$98),"Não","Sim")</f>
        <v>Sim</v>
      </c>
      <c r="AV411" s="64">
        <f t="shared" si="140"/>
        <v>2.9165047574108294</v>
      </c>
      <c r="AW411" s="64">
        <f t="shared" si="141"/>
        <v>2.6112385182927027</v>
      </c>
      <c r="AX411" s="64">
        <f t="shared" si="142"/>
        <v>0.92972537837800451</v>
      </c>
      <c r="AY411" s="64">
        <f t="shared" si="143"/>
        <v>0.83369308676900578</v>
      </c>
      <c r="AZ411" s="64">
        <f t="shared" si="144"/>
        <v>-1.6874334005845313</v>
      </c>
      <c r="BA411" s="64">
        <f t="shared" si="145"/>
        <v>-0.30526623911812667</v>
      </c>
      <c r="BB411" s="64">
        <f t="shared" si="146"/>
        <v>-9.6032291608998732E-2</v>
      </c>
    </row>
    <row r="412" spans="1:54" x14ac:dyDescent="0.3">
      <c r="A412" s="60">
        <v>31457</v>
      </c>
      <c r="B412" s="53">
        <v>6.03</v>
      </c>
      <c r="C412" s="53"/>
      <c r="D412" s="53">
        <v>4.5679999999999996</v>
      </c>
      <c r="E412" s="53">
        <f t="shared" si="131"/>
        <v>4.5679999999999996</v>
      </c>
      <c r="F412" s="53">
        <f t="shared" si="132"/>
        <v>0</v>
      </c>
      <c r="G412" s="53">
        <f t="shared" si="133"/>
        <v>2.3756583670691001E-3</v>
      </c>
      <c r="H412" s="53">
        <f>IF(Q411&gt;SetUp!$B$56,SetUp!$B$56,Q411)</f>
        <v>6.392614863175389</v>
      </c>
      <c r="I412" s="53">
        <f t="shared" si="147"/>
        <v>1.9119691950772968</v>
      </c>
      <c r="J412" s="53">
        <f>MIN(F412,H412,(1-EXP(-SetUp!$B$52*H412/SetUp!$B$56))*F412)</f>
        <v>0</v>
      </c>
      <c r="K412" s="53">
        <f t="shared" si="134"/>
        <v>6.392614863175389</v>
      </c>
      <c r="L412" s="53">
        <f>IF(I412&lt;=0,0,MIN(SetUp!$B$50*I412^SetUp!$B$55,I412))</f>
        <v>6.3351896283237494E-2</v>
      </c>
      <c r="M412" s="53">
        <f t="shared" si="135"/>
        <v>1.8486172987940592</v>
      </c>
      <c r="N412" s="53">
        <f>IF(SetUp!$B$62=0,X412,(B412-E412)*(1-(H412/SetUp!$B$66/SetUp!$B$56)))</f>
        <v>1.4596243416329315</v>
      </c>
      <c r="O412" s="53">
        <f>K412*SetUp!$B$65</f>
        <v>5.900384146017533E-2</v>
      </c>
      <c r="P412" s="53">
        <f>MIN(SetUp!$B$54*L412^SetUp!$B$51,L412)</f>
        <v>4.2462777149186129E-2</v>
      </c>
      <c r="Q412" s="53">
        <f t="shared" si="136"/>
        <v>7.7932353633481455</v>
      </c>
      <c r="R412" s="53">
        <f>IF((H412+N412-O412)&gt;SetUp!$B$56,T411+H412+N412-O412-SetUp!$B$56,T411)</f>
        <v>0</v>
      </c>
      <c r="S412" s="53">
        <f>R412*SetUp!$B$65</f>
        <v>0</v>
      </c>
      <c r="T412" s="53">
        <f>IF((R412-S412)&lt;SetUp!$B$53,R412-S412,SetUp!$B$53)</f>
        <v>0</v>
      </c>
      <c r="U412" s="53">
        <f t="shared" si="137"/>
        <v>1.8486172987940592</v>
      </c>
      <c r="V412" s="53">
        <f>(L412-P412)/1000*SetUp!$B$13*1000000/SetUp!$B$48</f>
        <v>0.850088995443537</v>
      </c>
      <c r="W412" s="53">
        <f t="shared" si="148"/>
        <v>-2.9143354396410359E-16</v>
      </c>
      <c r="X412" s="53">
        <f>MAX((SetUp!$B$56*(1-($H412/SetUp!$B$56)^2)*TANH(($B412-$D412)/SetUp!$B$56))/(1+$H412/SetUp!$B$56*TANH(($B412-$D412)/SetUp!$B$56)),0)</f>
        <v>1.4596243416329315</v>
      </c>
      <c r="AK412" s="61">
        <v>44</v>
      </c>
      <c r="AL412" s="62">
        <f>IFERROR(AVERAGEIFS($AS$3:$AS$1070,$AU$3:$AU$1070,"Não",$AR$3:$AR$1070,#REF!),0)</f>
        <v>0</v>
      </c>
      <c r="AM412" s="62">
        <f>IFERROR(AVERAGEIFS($AT$3:$AT$1070,$AU$3:$AU$1070,"Não",$AR$3:$AR$1070,#REF!),0)</f>
        <v>0</v>
      </c>
      <c r="AN412" s="63" t="str">
        <f t="shared" si="149"/>
        <v/>
      </c>
      <c r="AP412" s="60">
        <v>31546</v>
      </c>
      <c r="AQ412" s="51">
        <v>5</v>
      </c>
      <c r="AR412" s="51">
        <v>135</v>
      </c>
      <c r="AS412" s="62">
        <f t="shared" si="138"/>
        <v>8.5060000000000002</v>
      </c>
      <c r="AT412" s="62">
        <f t="shared" si="139"/>
        <v>6.4384023548825864</v>
      </c>
      <c r="AU412" s="51" t="str">
        <f>IF(OR($AP412&lt;SetUp!$B$97,$AP412&gt;SetUp!$B$98),"Não","Sim")</f>
        <v>Sim</v>
      </c>
      <c r="AV412" s="64">
        <f t="shared" si="140"/>
        <v>2.9165047574108294</v>
      </c>
      <c r="AW412" s="64">
        <f t="shared" si="141"/>
        <v>2.537400708379066</v>
      </c>
      <c r="AX412" s="64">
        <f t="shared" si="142"/>
        <v>0.92972537837800451</v>
      </c>
      <c r="AY412" s="64">
        <f t="shared" si="143"/>
        <v>0.80877811354952234</v>
      </c>
      <c r="AZ412" s="64">
        <f t="shared" si="144"/>
        <v>-2.0675976451174138</v>
      </c>
      <c r="BA412" s="64">
        <f t="shared" si="145"/>
        <v>-0.37910404903176342</v>
      </c>
      <c r="BB412" s="64">
        <f t="shared" si="146"/>
        <v>-0.12094726482848217</v>
      </c>
    </row>
    <row r="413" spans="1:54" x14ac:dyDescent="0.3">
      <c r="A413" s="60">
        <v>31458</v>
      </c>
      <c r="B413" s="53">
        <v>1.669</v>
      </c>
      <c r="C413" s="53"/>
      <c r="D413" s="53">
        <v>4.5679999999999996</v>
      </c>
      <c r="E413" s="53">
        <f t="shared" si="131"/>
        <v>1.669</v>
      </c>
      <c r="F413" s="53">
        <f t="shared" si="132"/>
        <v>2.8989999999999996</v>
      </c>
      <c r="G413" s="53">
        <f t="shared" si="133"/>
        <v>0</v>
      </c>
      <c r="H413" s="53">
        <f>IF(Q412&gt;SetUp!$B$56,SetUp!$B$56,Q412)</f>
        <v>7.7932353633481455</v>
      </c>
      <c r="I413" s="53">
        <f t="shared" si="147"/>
        <v>1.9110189797866091</v>
      </c>
      <c r="J413" s="53">
        <f>MIN(F413,H413,(1-EXP(-SetUp!$B$52*H413/SetUp!$B$56))*F413)</f>
        <v>1.0324905791403631</v>
      </c>
      <c r="K413" s="53">
        <f t="shared" si="134"/>
        <v>6.7607447842077821</v>
      </c>
      <c r="L413" s="53">
        <f>IF(I413&lt;=0,0,MIN(SetUp!$B$50*I413^SetUp!$B$55,I413))</f>
        <v>6.3299430333729381E-2</v>
      </c>
      <c r="M413" s="53">
        <f t="shared" si="135"/>
        <v>1.8477195494528798</v>
      </c>
      <c r="N413" s="53">
        <f>IF(SetUp!$B$62=0,X413,(B413-E413)*(1-(H413/SetUp!$B$66/SetUp!$B$56)))</f>
        <v>0</v>
      </c>
      <c r="O413" s="53">
        <f>K413*SetUp!$B$65</f>
        <v>6.2401680992549835E-2</v>
      </c>
      <c r="P413" s="53">
        <f>MIN(SetUp!$B$54*L413^SetUp!$B$51,L413)</f>
        <v>4.2427269278252501E-2</v>
      </c>
      <c r="Q413" s="53">
        <f t="shared" si="136"/>
        <v>6.6983431032152323</v>
      </c>
      <c r="R413" s="53">
        <f>IF((H413+N413-O413)&gt;SetUp!$B$56,T412+H413+N413-O413-SetUp!$B$56,T412)</f>
        <v>0</v>
      </c>
      <c r="S413" s="53">
        <f>R413*SetUp!$B$65</f>
        <v>0</v>
      </c>
      <c r="T413" s="53">
        <f>IF((R413-S413)&lt;SetUp!$B$53,R413-S413,SetUp!$B$53)</f>
        <v>0</v>
      </c>
      <c r="U413" s="53">
        <f t="shared" si="137"/>
        <v>1.8477195494528798</v>
      </c>
      <c r="V413" s="53">
        <f>(L413-P413)/1000*SetUp!$B$13*1000000/SetUp!$B$48</f>
        <v>0.84939888132778496</v>
      </c>
      <c r="W413" s="53">
        <f t="shared" si="148"/>
        <v>2.9143354396410359E-16</v>
      </c>
      <c r="X413" s="53">
        <f>MAX((SetUp!$B$56*(1-($H413/SetUp!$B$56)^2)*TANH(($B413-$D413)/SetUp!$B$56))/(1+$H413/SetUp!$B$56*TANH(($B413-$D413)/SetUp!$B$56)),0)</f>
        <v>0</v>
      </c>
      <c r="AK413" s="61">
        <v>45</v>
      </c>
      <c r="AL413" s="62">
        <f>IFERROR(AVERAGEIFS($AS$3:$AS$1070,$AU$3:$AU$1070,"Não",$AR$3:$AR$1070,#REF!),0)</f>
        <v>0</v>
      </c>
      <c r="AM413" s="62">
        <f>IFERROR(AVERAGEIFS($AT$3:$AT$1070,$AU$3:$AU$1070,"Não",$AR$3:$AR$1070,#REF!),0)</f>
        <v>0</v>
      </c>
      <c r="AN413" s="63" t="str">
        <f t="shared" si="149"/>
        <v/>
      </c>
      <c r="AP413" s="60">
        <v>31547</v>
      </c>
      <c r="AQ413" s="51">
        <v>5</v>
      </c>
      <c r="AR413" s="51">
        <v>136</v>
      </c>
      <c r="AS413" s="62">
        <f t="shared" si="138"/>
        <v>8.35</v>
      </c>
      <c r="AT413" s="62">
        <f t="shared" si="139"/>
        <v>6.0692426516560642</v>
      </c>
      <c r="AU413" s="51" t="str">
        <f>IF(OR($AP413&lt;SetUp!$B$97,$AP413&gt;SetUp!$B$98),"Não","Sim")</f>
        <v>Sim</v>
      </c>
      <c r="AV413" s="64">
        <f t="shared" si="140"/>
        <v>2.8896366553599777</v>
      </c>
      <c r="AW413" s="64">
        <f t="shared" si="141"/>
        <v>2.4635832950513494</v>
      </c>
      <c r="AX413" s="64">
        <f t="shared" si="142"/>
        <v>0.92168647548360205</v>
      </c>
      <c r="AY413" s="64">
        <f t="shared" si="143"/>
        <v>0.78313450116959127</v>
      </c>
      <c r="AZ413" s="64">
        <f t="shared" si="144"/>
        <v>-2.2807573483439354</v>
      </c>
      <c r="BA413" s="64">
        <f t="shared" si="145"/>
        <v>-0.42605336030862828</v>
      </c>
      <c r="BB413" s="64">
        <f t="shared" si="146"/>
        <v>-0.13855197431401078</v>
      </c>
    </row>
    <row r="414" spans="1:54" x14ac:dyDescent="0.3">
      <c r="A414" s="60">
        <v>31459</v>
      </c>
      <c r="B414" s="53">
        <v>4.008</v>
      </c>
      <c r="C414" s="53"/>
      <c r="D414" s="53">
        <v>4.5679999999999996</v>
      </c>
      <c r="E414" s="53">
        <f t="shared" si="131"/>
        <v>4.008</v>
      </c>
      <c r="F414" s="53">
        <f t="shared" si="132"/>
        <v>0.55999999999999961</v>
      </c>
      <c r="G414" s="53">
        <f t="shared" si="133"/>
        <v>0</v>
      </c>
      <c r="H414" s="53">
        <f>IF(Q413&gt;SetUp!$B$56,SetUp!$B$56,Q413)</f>
        <v>6.6983431032152323</v>
      </c>
      <c r="I414" s="53">
        <f t="shared" si="147"/>
        <v>1.9079167330296241</v>
      </c>
      <c r="J414" s="53">
        <f>MIN(F414,H414,(1-EXP(-SetUp!$B$52*H414/SetUp!$B$56))*F414)</f>
        <v>0.17643875036515067</v>
      </c>
      <c r="K414" s="53">
        <f t="shared" si="134"/>
        <v>6.5219043528500817</v>
      </c>
      <c r="L414" s="53">
        <f>IF(I414&lt;=0,0,MIN(SetUp!$B$50*I414^SetUp!$B$55,I414))</f>
        <v>6.3128261464966376E-2</v>
      </c>
      <c r="M414" s="53">
        <f t="shared" si="135"/>
        <v>1.8447884715646576</v>
      </c>
      <c r="N414" s="53">
        <f>IF(SetUp!$B$62=0,X414,(B414-E414)*(1-(H414/SetUp!$B$66/SetUp!$B$56)))</f>
        <v>0</v>
      </c>
      <c r="O414" s="53">
        <f>K414*SetUp!$B$65</f>
        <v>6.019718357674439E-2</v>
      </c>
      <c r="P414" s="53">
        <f>MIN(SetUp!$B$54*L414^SetUp!$B$51,L414)</f>
        <v>4.2311427713257535E-2</v>
      </c>
      <c r="Q414" s="53">
        <f t="shared" si="136"/>
        <v>6.4617071692733372</v>
      </c>
      <c r="R414" s="53">
        <f>IF((H414+N414-O414)&gt;SetUp!$B$56,T413+H414+N414-O414-SetUp!$B$56,T413)</f>
        <v>0</v>
      </c>
      <c r="S414" s="53">
        <f>R414*SetUp!$B$65</f>
        <v>0</v>
      </c>
      <c r="T414" s="53">
        <f>IF((R414-S414)&lt;SetUp!$B$53,R414-S414,SetUp!$B$53)</f>
        <v>0</v>
      </c>
      <c r="U414" s="53">
        <f t="shared" si="137"/>
        <v>1.8447884715646576</v>
      </c>
      <c r="V414" s="53">
        <f>(L414-P414)/1000*SetUp!$B$13*1000000/SetUp!$B$48</f>
        <v>0.84714732003508775</v>
      </c>
      <c r="W414" s="53">
        <f t="shared" si="148"/>
        <v>-3.7470027081099033E-16</v>
      </c>
      <c r="X414" s="53">
        <f>MAX((SetUp!$B$56*(1-($H414/SetUp!$B$56)^2)*TANH(($B414-$D414)/SetUp!$B$56))/(1+$H414/SetUp!$B$56*TANH(($B414-$D414)/SetUp!$B$56)),0)</f>
        <v>0</v>
      </c>
      <c r="AK414" s="61">
        <v>46</v>
      </c>
      <c r="AL414" s="62">
        <f>IFERROR(AVERAGEIFS($AS$3:$AS$1070,$AU$3:$AU$1070,"Não",$AR$3:$AR$1070,#REF!),0)</f>
        <v>0</v>
      </c>
      <c r="AM414" s="62">
        <f>IFERROR(AVERAGEIFS($AT$3:$AT$1070,$AU$3:$AU$1070,"Não",$AR$3:$AR$1070,#REF!),0)</f>
        <v>0</v>
      </c>
      <c r="AN414" s="63" t="str">
        <f t="shared" si="149"/>
        <v/>
      </c>
      <c r="AP414" s="60">
        <v>31548</v>
      </c>
      <c r="AQ414" s="51">
        <v>5</v>
      </c>
      <c r="AR414" s="51">
        <v>137</v>
      </c>
      <c r="AS414" s="62">
        <f t="shared" si="138"/>
        <v>8.35</v>
      </c>
      <c r="AT414" s="62">
        <f t="shared" si="139"/>
        <v>5.7057914655885744</v>
      </c>
      <c r="AU414" s="51" t="str">
        <f>IF(OR($AP414&lt;SetUp!$B$97,$AP414&gt;SetUp!$B$98),"Não","Sim")</f>
        <v>Sim</v>
      </c>
      <c r="AV414" s="64">
        <f t="shared" si="140"/>
        <v>2.8896366553599777</v>
      </c>
      <c r="AW414" s="64">
        <f t="shared" si="141"/>
        <v>2.3886798583294024</v>
      </c>
      <c r="AX414" s="64">
        <f t="shared" si="142"/>
        <v>0.92168647548360205</v>
      </c>
      <c r="AY414" s="64">
        <f t="shared" si="143"/>
        <v>0.7563158950814618</v>
      </c>
      <c r="AZ414" s="64">
        <f t="shared" si="144"/>
        <v>-2.6442085344114252</v>
      </c>
      <c r="BA414" s="64">
        <f t="shared" si="145"/>
        <v>-0.50095679703057527</v>
      </c>
      <c r="BB414" s="64">
        <f t="shared" si="146"/>
        <v>-0.16537058040214025</v>
      </c>
    </row>
    <row r="415" spans="1:54" x14ac:dyDescent="0.3">
      <c r="A415" s="60">
        <v>31460</v>
      </c>
      <c r="B415" s="53">
        <v>3.827</v>
      </c>
      <c r="C415" s="53"/>
      <c r="D415" s="53">
        <v>4.5679999999999996</v>
      </c>
      <c r="E415" s="53">
        <f t="shared" si="131"/>
        <v>3.827</v>
      </c>
      <c r="F415" s="53">
        <f t="shared" si="132"/>
        <v>0.74099999999999966</v>
      </c>
      <c r="G415" s="53">
        <f t="shared" si="133"/>
        <v>0</v>
      </c>
      <c r="H415" s="53">
        <f>IF(Q414&gt;SetUp!$B$56,SetUp!$B$56,Q414)</f>
        <v>6.4617071692733372</v>
      </c>
      <c r="I415" s="53">
        <f t="shared" si="147"/>
        <v>1.9023381904512031</v>
      </c>
      <c r="J415" s="53">
        <f>MIN(F415,H415,(1-EXP(-SetUp!$B$52*H415/SetUp!$B$56))*F415)</f>
        <v>0.22663536341462218</v>
      </c>
      <c r="K415" s="53">
        <f t="shared" si="134"/>
        <v>6.2350718058587153</v>
      </c>
      <c r="L415" s="53">
        <f>IF(I415&lt;=0,0,MIN(SetUp!$B$50*I415^SetUp!$B$55,I415))</f>
        <v>6.2820927688082659E-2</v>
      </c>
      <c r="M415" s="53">
        <f t="shared" si="135"/>
        <v>1.8395172627631204</v>
      </c>
      <c r="N415" s="53">
        <f>IF(SetUp!$B$62=0,X415,(B415-E415)*(1-(H415/SetUp!$B$66/SetUp!$B$56)))</f>
        <v>0</v>
      </c>
      <c r="O415" s="53">
        <f>K415*SetUp!$B$65</f>
        <v>5.7549718886545587E-2</v>
      </c>
      <c r="P415" s="53">
        <f>MIN(SetUp!$B$54*L415^SetUp!$B$51,L415)</f>
        <v>4.2103441799716222E-2</v>
      </c>
      <c r="Q415" s="53">
        <f t="shared" si="136"/>
        <v>6.1775220869721696</v>
      </c>
      <c r="R415" s="53">
        <f>IF((H415+N415-O415)&gt;SetUp!$B$56,T414+H415+N415-O415-SetUp!$B$56,T414)</f>
        <v>0</v>
      </c>
      <c r="S415" s="53">
        <f>R415*SetUp!$B$65</f>
        <v>0</v>
      </c>
      <c r="T415" s="53">
        <f>IF((R415-S415)&lt;SetUp!$B$53,R415-S415,SetUp!$B$53)</f>
        <v>0</v>
      </c>
      <c r="U415" s="53">
        <f t="shared" si="137"/>
        <v>1.8395172627631204</v>
      </c>
      <c r="V415" s="53">
        <f>(L415-P415)/1000*SetUp!$B$13*1000000/SetUp!$B$48</f>
        <v>0.84310432881050623</v>
      </c>
      <c r="W415" s="53">
        <f t="shared" si="148"/>
        <v>-1.5265566588595902E-16</v>
      </c>
      <c r="X415" s="53">
        <f>MAX((SetUp!$B$56*(1-($H415/SetUp!$B$56)^2)*TANH(($B415-$D415)/SetUp!$B$56))/(1+$H415/SetUp!$B$56*TANH(($B415-$D415)/SetUp!$B$56)),0)</f>
        <v>0</v>
      </c>
      <c r="AK415" s="61">
        <v>47</v>
      </c>
      <c r="AL415" s="62">
        <f>IFERROR(AVERAGEIFS($AS$3:$AS$1070,$AU$3:$AU$1070,"Não",$AR$3:$AR$1070,#REF!),0)</f>
        <v>0</v>
      </c>
      <c r="AM415" s="62">
        <f>IFERROR(AVERAGEIFS($AT$3:$AT$1070,$AU$3:$AU$1070,"Não",$AR$3:$AR$1070,#REF!),0)</f>
        <v>0</v>
      </c>
      <c r="AN415" s="63" t="str">
        <f t="shared" si="149"/>
        <v/>
      </c>
      <c r="AP415" s="60">
        <v>31549</v>
      </c>
      <c r="AQ415" s="51">
        <v>5</v>
      </c>
      <c r="AR415" s="51">
        <v>138</v>
      </c>
      <c r="AS415" s="62">
        <f t="shared" si="138"/>
        <v>8.1950000000000003</v>
      </c>
      <c r="AT415" s="62">
        <f t="shared" si="139"/>
        <v>5.3525082649742766</v>
      </c>
      <c r="AU415" s="51" t="str">
        <f>IF(OR($AP415&lt;SetUp!$B$97,$AP415&gt;SetUp!$B$98),"Não","Sim")</f>
        <v>Sim</v>
      </c>
      <c r="AV415" s="64">
        <f t="shared" si="140"/>
        <v>2.8626910416599274</v>
      </c>
      <c r="AW415" s="64">
        <f t="shared" si="141"/>
        <v>2.3135488464638643</v>
      </c>
      <c r="AX415" s="64">
        <f t="shared" si="142"/>
        <v>0.91354895790651791</v>
      </c>
      <c r="AY415" s="64">
        <f t="shared" si="143"/>
        <v>0.7285573465745937</v>
      </c>
      <c r="AZ415" s="64">
        <f t="shared" si="144"/>
        <v>-2.8424917350257237</v>
      </c>
      <c r="BA415" s="64">
        <f t="shared" si="145"/>
        <v>-0.54914219519606311</v>
      </c>
      <c r="BB415" s="64">
        <f t="shared" si="146"/>
        <v>-0.18499161133192421</v>
      </c>
    </row>
    <row r="416" spans="1:54" x14ac:dyDescent="0.3">
      <c r="A416" s="60">
        <v>31461</v>
      </c>
      <c r="B416" s="53">
        <v>5.4509999999999996</v>
      </c>
      <c r="C416" s="53"/>
      <c r="D416" s="53">
        <v>4.5679999999999996</v>
      </c>
      <c r="E416" s="53">
        <f t="shared" si="131"/>
        <v>4.5679999999999996</v>
      </c>
      <c r="F416" s="53">
        <f t="shared" si="132"/>
        <v>0</v>
      </c>
      <c r="G416" s="53">
        <f t="shared" si="133"/>
        <v>1.2364205486351532E-3</v>
      </c>
      <c r="H416" s="53">
        <f>IF(Q415&gt;SetUp!$B$56,SetUp!$B$56,Q415)</f>
        <v>6.1775220869721696</v>
      </c>
      <c r="I416" s="53">
        <f t="shared" si="147"/>
        <v>1.8977722182365049</v>
      </c>
      <c r="J416" s="53">
        <f>MIN(F416,H416,(1-EXP(-SetUp!$B$52*H416/SetUp!$B$56))*F416)</f>
        <v>0</v>
      </c>
      <c r="K416" s="53">
        <f t="shared" si="134"/>
        <v>6.1775220869721696</v>
      </c>
      <c r="L416" s="53">
        <f>IF(I416&lt;=0,0,MIN(SetUp!$B$50*I416^SetUp!$B$55,I416))</f>
        <v>6.2569825245219715E-2</v>
      </c>
      <c r="M416" s="53">
        <f t="shared" si="135"/>
        <v>1.8352023929912851</v>
      </c>
      <c r="N416" s="53">
        <f>IF(SetUp!$B$62=0,X416,(B416-E416)*(1-(H416/SetUp!$B$66/SetUp!$B$56)))</f>
        <v>0.88176357945136485</v>
      </c>
      <c r="O416" s="53">
        <f>K416*SetUp!$B$65</f>
        <v>5.7018534924749294E-2</v>
      </c>
      <c r="P416" s="53">
        <f>MIN(SetUp!$B$54*L416^SetUp!$B$51,L416)</f>
        <v>4.1933517372835627E-2</v>
      </c>
      <c r="Q416" s="53">
        <f t="shared" si="136"/>
        <v>7.002267131498785</v>
      </c>
      <c r="R416" s="53">
        <f>IF((H416+N416-O416)&gt;SetUp!$B$56,T415+H416+N416-O416-SetUp!$B$56,T415)</f>
        <v>0</v>
      </c>
      <c r="S416" s="53">
        <f>R416*SetUp!$B$65</f>
        <v>0</v>
      </c>
      <c r="T416" s="53">
        <f>IF((R416-S416)&lt;SetUp!$B$53,R416-S416,SetUp!$B$53)</f>
        <v>0</v>
      </c>
      <c r="U416" s="53">
        <f t="shared" si="137"/>
        <v>1.8352023929912851</v>
      </c>
      <c r="V416" s="53">
        <f>(L416-P416)/1000*SetUp!$B$13*1000000/SetUp!$B$48</f>
        <v>0.83980076499741829</v>
      </c>
      <c r="W416" s="53">
        <f t="shared" si="148"/>
        <v>-7.6327832942979512E-16</v>
      </c>
      <c r="X416" s="53">
        <f>MAX((SetUp!$B$56*(1-($H416/SetUp!$B$56)^2)*TANH(($B416-$D416)/SetUp!$B$56))/(1+$H416/SetUp!$B$56*TANH(($B416-$D416)/SetUp!$B$56)),0)</f>
        <v>0.88176357945136485</v>
      </c>
      <c r="AK416" s="61">
        <v>48</v>
      </c>
      <c r="AL416" s="62">
        <f>IFERROR(AVERAGEIFS($AS$3:$AS$1070,$AU$3:$AU$1070,"Não",$AR$3:$AR$1070,#REF!),0)</f>
        <v>0</v>
      </c>
      <c r="AM416" s="62">
        <f>IFERROR(AVERAGEIFS($AT$3:$AT$1070,$AU$3:$AU$1070,"Não",$AR$3:$AR$1070,#REF!),0)</f>
        <v>0</v>
      </c>
      <c r="AN416" s="63" t="str">
        <f t="shared" si="149"/>
        <v/>
      </c>
      <c r="AP416" s="60">
        <v>31550</v>
      </c>
      <c r="AQ416" s="51">
        <v>5</v>
      </c>
      <c r="AR416" s="51">
        <v>139</v>
      </c>
      <c r="AS416" s="62">
        <f t="shared" si="138"/>
        <v>8.1950000000000003</v>
      </c>
      <c r="AT416" s="62">
        <f t="shared" si="139"/>
        <v>5.0156790471162616</v>
      </c>
      <c r="AU416" s="51" t="str">
        <f>IF(OR($AP416&lt;SetUp!$B$97,$AP416&gt;SetUp!$B$98),"Não","Sim")</f>
        <v>Sim</v>
      </c>
      <c r="AV416" s="64">
        <f t="shared" si="140"/>
        <v>2.8626910416599274</v>
      </c>
      <c r="AW416" s="64">
        <f t="shared" si="141"/>
        <v>2.239571174827061</v>
      </c>
      <c r="AX416" s="64">
        <f t="shared" si="142"/>
        <v>0.91354895790651791</v>
      </c>
      <c r="AY416" s="64">
        <f t="shared" si="143"/>
        <v>0.7003297382441156</v>
      </c>
      <c r="AZ416" s="64">
        <f t="shared" si="144"/>
        <v>-3.1793209528837387</v>
      </c>
      <c r="BA416" s="64">
        <f t="shared" si="145"/>
        <v>-0.62311986683286635</v>
      </c>
      <c r="BB416" s="64">
        <f t="shared" si="146"/>
        <v>-0.21321921966240232</v>
      </c>
    </row>
    <row r="417" spans="1:54" x14ac:dyDescent="0.3">
      <c r="A417" s="60">
        <v>31462</v>
      </c>
      <c r="B417" s="53">
        <v>1.379</v>
      </c>
      <c r="C417" s="53"/>
      <c r="D417" s="53">
        <v>4.5679999999999996</v>
      </c>
      <c r="E417" s="53">
        <f t="shared" si="131"/>
        <v>1.379</v>
      </c>
      <c r="F417" s="53">
        <f t="shared" si="132"/>
        <v>3.1889999999999996</v>
      </c>
      <c r="G417" s="53">
        <f t="shared" si="133"/>
        <v>0</v>
      </c>
      <c r="H417" s="53">
        <f>IF(Q416&gt;SetUp!$B$56,SetUp!$B$56,Q416)</f>
        <v>7.002267131498785</v>
      </c>
      <c r="I417" s="53">
        <f t="shared" si="147"/>
        <v>1.8902162105556528</v>
      </c>
      <c r="J417" s="53">
        <f>MIN(F417,H417,(1-EXP(-SetUp!$B$52*H417/SetUp!$B$56))*F417)</f>
        <v>1.0419408351276385</v>
      </c>
      <c r="K417" s="53">
        <f t="shared" si="134"/>
        <v>5.9603262963711465</v>
      </c>
      <c r="L417" s="53">
        <f>IF(I417&lt;=0,0,MIN(SetUp!$B$50*I417^SetUp!$B$55,I417))</f>
        <v>6.215517208852113E-2</v>
      </c>
      <c r="M417" s="53">
        <f t="shared" si="135"/>
        <v>1.8280610384671316</v>
      </c>
      <c r="N417" s="53">
        <f>IF(SetUp!$B$62=0,X417,(B417-E417)*(1-(H417/SetUp!$B$66/SetUp!$B$56)))</f>
        <v>0</v>
      </c>
      <c r="O417" s="53">
        <f>K417*SetUp!$B$65</f>
        <v>5.5013817564367837E-2</v>
      </c>
      <c r="P417" s="53">
        <f>MIN(SetUp!$B$54*L417^SetUp!$B$51,L417)</f>
        <v>4.165293048041753E-2</v>
      </c>
      <c r="Q417" s="53">
        <f t="shared" si="136"/>
        <v>5.9053124788067786</v>
      </c>
      <c r="R417" s="53">
        <f>IF((H417+N417-O417)&gt;SetUp!$B$56,T416+H417+N417-O417-SetUp!$B$56,T416)</f>
        <v>0</v>
      </c>
      <c r="S417" s="53">
        <f>R417*SetUp!$B$65</f>
        <v>0</v>
      </c>
      <c r="T417" s="53">
        <f>IF((R417-S417)&lt;SetUp!$B$53,R417-S417,SetUp!$B$53)</f>
        <v>0</v>
      </c>
      <c r="U417" s="53">
        <f t="shared" si="137"/>
        <v>1.8280610384671316</v>
      </c>
      <c r="V417" s="53">
        <f>(L417-P417)/1000*SetUp!$B$13*1000000/SetUp!$B$48</f>
        <v>0.83434489798868017</v>
      </c>
      <c r="W417" s="53">
        <f t="shared" si="148"/>
        <v>-2.6367796834847468E-16</v>
      </c>
      <c r="X417" s="53">
        <f>MAX((SetUp!$B$56*(1-($H417/SetUp!$B$56)^2)*TANH(($B417-$D417)/SetUp!$B$56))/(1+$H417/SetUp!$B$56*TANH(($B417-$D417)/SetUp!$B$56)),0)</f>
        <v>0</v>
      </c>
      <c r="AK417" s="61">
        <v>49</v>
      </c>
      <c r="AL417" s="62">
        <f>IFERROR(AVERAGEIFS($AS$3:$AS$1070,$AU$3:$AU$1070,"Não",$AR$3:$AR$1070,#REF!),0)</f>
        <v>0</v>
      </c>
      <c r="AM417" s="62">
        <f>IFERROR(AVERAGEIFS($AT$3:$AT$1070,$AU$3:$AU$1070,"Não",$AR$3:$AR$1070,#REF!),0)</f>
        <v>0</v>
      </c>
      <c r="AN417" s="63" t="str">
        <f t="shared" si="149"/>
        <v/>
      </c>
      <c r="AP417" s="60">
        <v>31551</v>
      </c>
      <c r="AQ417" s="51">
        <v>5</v>
      </c>
      <c r="AR417" s="51">
        <v>140</v>
      </c>
      <c r="AS417" s="62">
        <f t="shared" si="138"/>
        <v>8.1950000000000003</v>
      </c>
      <c r="AT417" s="62">
        <f t="shared" si="139"/>
        <v>4.6880205513745512</v>
      </c>
      <c r="AU417" s="51" t="str">
        <f>IF(OR($AP417&lt;SetUp!$B$97,$AP417&gt;SetUp!$B$98),"Não","Sim")</f>
        <v>Sim</v>
      </c>
      <c r="AV417" s="64">
        <f t="shared" si="140"/>
        <v>2.8626910416599274</v>
      </c>
      <c r="AW417" s="64">
        <f t="shared" si="141"/>
        <v>2.1651837223142407</v>
      </c>
      <c r="AX417" s="64">
        <f t="shared" si="142"/>
        <v>0.91354895790651791</v>
      </c>
      <c r="AY417" s="64">
        <f t="shared" si="143"/>
        <v>0.67098950687714165</v>
      </c>
      <c r="AZ417" s="64">
        <f t="shared" si="144"/>
        <v>-3.5069794486254491</v>
      </c>
      <c r="BA417" s="64">
        <f t="shared" si="145"/>
        <v>-0.69750731934568666</v>
      </c>
      <c r="BB417" s="64">
        <f t="shared" si="146"/>
        <v>-0.24255945102937626</v>
      </c>
    </row>
    <row r="418" spans="1:54" x14ac:dyDescent="0.3">
      <c r="A418" s="60">
        <v>31463</v>
      </c>
      <c r="B418" s="53">
        <v>4.0179999999999998</v>
      </c>
      <c r="C418" s="53"/>
      <c r="D418" s="53">
        <v>4.5679999999999996</v>
      </c>
      <c r="E418" s="53">
        <f t="shared" si="131"/>
        <v>4.0179999999999998</v>
      </c>
      <c r="F418" s="53">
        <f t="shared" si="132"/>
        <v>0.54999999999999982</v>
      </c>
      <c r="G418" s="53">
        <f t="shared" si="133"/>
        <v>0</v>
      </c>
      <c r="H418" s="53">
        <f>IF(Q417&gt;SetUp!$B$56,SetUp!$B$56,Q417)</f>
        <v>5.9053124788067786</v>
      </c>
      <c r="I418" s="53">
        <f t="shared" si="147"/>
        <v>1.8811269578994665</v>
      </c>
      <c r="J418" s="53">
        <f>MIN(F418,H418,(1-EXP(-SetUp!$B$52*H418/SetUp!$B$56))*F418)</f>
        <v>0.15602604429259914</v>
      </c>
      <c r="K418" s="53">
        <f t="shared" si="134"/>
        <v>5.749286434514179</v>
      </c>
      <c r="L418" s="53">
        <f>IF(I418&lt;=0,0,MIN(SetUp!$B$50*I418^SetUp!$B$55,I418))</f>
        <v>6.1657840928428659E-2</v>
      </c>
      <c r="M418" s="53">
        <f t="shared" si="135"/>
        <v>1.8194691169710377</v>
      </c>
      <c r="N418" s="53">
        <f>IF(SetUp!$B$62=0,X418,(B418-E418)*(1-(H418/SetUp!$B$66/SetUp!$B$56)))</f>
        <v>0</v>
      </c>
      <c r="O418" s="53">
        <f>K418*SetUp!$B$65</f>
        <v>5.3065919432334824E-2</v>
      </c>
      <c r="P418" s="53">
        <f>MIN(SetUp!$B$54*L418^SetUp!$B$51,L418)</f>
        <v>4.1316421160256765E-2</v>
      </c>
      <c r="Q418" s="53">
        <f t="shared" si="136"/>
        <v>5.6962205150818441</v>
      </c>
      <c r="R418" s="53">
        <f>IF((H418+N418-O418)&gt;SetUp!$B$56,T417+H418+N418-O418-SetUp!$B$56,T417)</f>
        <v>0</v>
      </c>
      <c r="S418" s="53">
        <f>R418*SetUp!$B$65</f>
        <v>0</v>
      </c>
      <c r="T418" s="53">
        <f>IF((R418-S418)&lt;SetUp!$B$53,R418-S418,SetUp!$B$53)</f>
        <v>0</v>
      </c>
      <c r="U418" s="53">
        <f t="shared" si="137"/>
        <v>1.8194691169710377</v>
      </c>
      <c r="V418" s="53">
        <f>(L418-P418)/1000*SetUp!$B$13*1000000/SetUp!$B$48</f>
        <v>0.82780020476942107</v>
      </c>
      <c r="W418" s="53">
        <f t="shared" si="148"/>
        <v>-3.0531133177191805E-16</v>
      </c>
      <c r="X418" s="53">
        <f>MAX((SetUp!$B$56*(1-($H418/SetUp!$B$56)^2)*TANH(($B418-$D418)/SetUp!$B$56))/(1+$H418/SetUp!$B$56*TANH(($B418-$D418)/SetUp!$B$56)),0)</f>
        <v>0</v>
      </c>
      <c r="AK418" s="61">
        <v>50</v>
      </c>
      <c r="AL418" s="62">
        <f>IFERROR(AVERAGEIFS($AS$3:$AS$1070,$AU$3:$AU$1070,"Não",$AR$3:$AR$1070,#REF!),0)</f>
        <v>0</v>
      </c>
      <c r="AM418" s="62">
        <f>IFERROR(AVERAGEIFS($AT$3:$AT$1070,$AU$3:$AU$1070,"Não",$AR$3:$AR$1070,#REF!),0)</f>
        <v>0</v>
      </c>
      <c r="AN418" s="63" t="str">
        <f t="shared" si="149"/>
        <v/>
      </c>
      <c r="AP418" s="60">
        <v>31552</v>
      </c>
      <c r="AQ418" s="51">
        <v>5</v>
      </c>
      <c r="AR418" s="51">
        <v>141</v>
      </c>
      <c r="AS418" s="62">
        <f t="shared" si="138"/>
        <v>8.0410000000000004</v>
      </c>
      <c r="AT418" s="62">
        <f t="shared" si="139"/>
        <v>4.3806597576393314</v>
      </c>
      <c r="AU418" s="51" t="str">
        <f>IF(OR($AP418&lt;SetUp!$B$97,$AP418&gt;SetUp!$B$98),"Não","Sim")</f>
        <v>Sim</v>
      </c>
      <c r="AV418" s="64">
        <f t="shared" si="140"/>
        <v>2.8356657066727737</v>
      </c>
      <c r="AW418" s="64">
        <f t="shared" si="141"/>
        <v>2.0930025699074837</v>
      </c>
      <c r="AX418" s="64">
        <f t="shared" si="142"/>
        <v>0.90531006211608556</v>
      </c>
      <c r="AY418" s="64">
        <f t="shared" si="143"/>
        <v>0.64153952318091234</v>
      </c>
      <c r="AZ418" s="64">
        <f t="shared" si="144"/>
        <v>-3.660340242360669</v>
      </c>
      <c r="BA418" s="64">
        <f t="shared" si="145"/>
        <v>-0.74266313676529006</v>
      </c>
      <c r="BB418" s="64">
        <f t="shared" si="146"/>
        <v>-0.26377053893517322</v>
      </c>
    </row>
    <row r="419" spans="1:54" x14ac:dyDescent="0.3">
      <c r="A419" s="60">
        <v>31464</v>
      </c>
      <c r="B419" s="53">
        <v>0.42299999999999999</v>
      </c>
      <c r="C419" s="53"/>
      <c r="D419" s="53">
        <v>4.5679999999999996</v>
      </c>
      <c r="E419" s="53">
        <f t="shared" si="131"/>
        <v>0.42299999999999999</v>
      </c>
      <c r="F419" s="53">
        <f t="shared" si="132"/>
        <v>4.1449999999999996</v>
      </c>
      <c r="G419" s="53">
        <f t="shared" si="133"/>
        <v>0</v>
      </c>
      <c r="H419" s="53">
        <f>IF(Q418&gt;SetUp!$B$56,SetUp!$B$56,Q418)</f>
        <v>5.6962205150818441</v>
      </c>
      <c r="I419" s="53">
        <f t="shared" si="147"/>
        <v>1.8615176246839014</v>
      </c>
      <c r="J419" s="53">
        <f>MIN(F419,H419,(1-EXP(-SetUp!$B$52*H419/SetUp!$B$56))*F419)</f>
        <v>1.1405863609730209</v>
      </c>
      <c r="K419" s="53">
        <f t="shared" si="134"/>
        <v>4.555634154108823</v>
      </c>
      <c r="L419" s="53">
        <f>IF(I419&lt;=0,0,MIN(SetUp!$B$50*I419^SetUp!$B$55,I419))</f>
        <v>6.0590339832918824E-2</v>
      </c>
      <c r="M419" s="53">
        <f t="shared" si="135"/>
        <v>1.8009272848509825</v>
      </c>
      <c r="N419" s="53">
        <f>IF(SetUp!$B$62=0,X419,(B419-E419)*(1-(H419/SetUp!$B$66/SetUp!$B$56)))</f>
        <v>0</v>
      </c>
      <c r="O419" s="53">
        <f>K419*SetUp!$B$65</f>
        <v>4.2048507712863614E-2</v>
      </c>
      <c r="P419" s="53">
        <f>MIN(SetUp!$B$54*L419^SetUp!$B$51,L419)</f>
        <v>4.0594206943368745E-2</v>
      </c>
      <c r="Q419" s="53">
        <f t="shared" si="136"/>
        <v>4.5135856463959598</v>
      </c>
      <c r="R419" s="53">
        <f>IF((H419+N419-O419)&gt;SetUp!$B$56,T418+H419+N419-O419-SetUp!$B$56,T418)</f>
        <v>0</v>
      </c>
      <c r="S419" s="53">
        <f>R419*SetUp!$B$65</f>
        <v>0</v>
      </c>
      <c r="T419" s="53">
        <f>IF((R419-S419)&lt;SetUp!$B$53,R419-S419,SetUp!$B$53)</f>
        <v>0</v>
      </c>
      <c r="U419" s="53">
        <f t="shared" si="137"/>
        <v>1.8009272848509825</v>
      </c>
      <c r="V419" s="53">
        <f>(L419-P419)/1000*SetUp!$B$13*1000000/SetUp!$B$48</f>
        <v>0.81374865123555384</v>
      </c>
      <c r="W419" s="53">
        <f t="shared" si="148"/>
        <v>2.0816681711721685E-16</v>
      </c>
      <c r="X419" s="53">
        <f>MAX((SetUp!$B$56*(1-($H419/SetUp!$B$56)^2)*TANH(($B419-$D419)/SetUp!$B$56))/(1+$H419/SetUp!$B$56*TANH(($B419-$D419)/SetUp!$B$56)),0)</f>
        <v>0</v>
      </c>
      <c r="AK419" s="61">
        <v>51</v>
      </c>
      <c r="AL419" s="62">
        <f>IFERROR(AVERAGEIFS($AS$3:$AS$1070,$AU$3:$AU$1070,"Não",$AR$3:$AR$1070,#REF!),0)</f>
        <v>0</v>
      </c>
      <c r="AM419" s="62">
        <f>IFERROR(AVERAGEIFS($AT$3:$AT$1070,$AU$3:$AU$1070,"Não",$AR$3:$AR$1070,#REF!),0)</f>
        <v>0</v>
      </c>
      <c r="AN419" s="63" t="str">
        <f t="shared" si="149"/>
        <v/>
      </c>
      <c r="AP419" s="60">
        <v>31553</v>
      </c>
      <c r="AQ419" s="51">
        <v>5</v>
      </c>
      <c r="AR419" s="51">
        <v>142</v>
      </c>
      <c r="AS419" s="62">
        <f t="shared" si="138"/>
        <v>8.0410000000000004</v>
      </c>
      <c r="AT419" s="62">
        <f t="shared" si="139"/>
        <v>4.0848171580203347</v>
      </c>
      <c r="AU419" s="51" t="str">
        <f>IF(OR($AP419&lt;SetUp!$B$97,$AP419&gt;SetUp!$B$98),"Não","Sim")</f>
        <v>Sim</v>
      </c>
      <c r="AV419" s="64">
        <f t="shared" si="140"/>
        <v>2.8356657066727737</v>
      </c>
      <c r="AW419" s="64">
        <f t="shared" si="141"/>
        <v>2.0210930602078507</v>
      </c>
      <c r="AX419" s="64">
        <f t="shared" si="142"/>
        <v>0.90531006211608556</v>
      </c>
      <c r="AY419" s="64">
        <f t="shared" si="143"/>
        <v>0.61117262169095787</v>
      </c>
      <c r="AZ419" s="64">
        <f t="shared" si="144"/>
        <v>-3.9561828419796656</v>
      </c>
      <c r="BA419" s="64">
        <f t="shared" si="145"/>
        <v>-0.814572646464923</v>
      </c>
      <c r="BB419" s="64">
        <f t="shared" si="146"/>
        <v>-0.29413744042512768</v>
      </c>
    </row>
    <row r="420" spans="1:54" x14ac:dyDescent="0.3">
      <c r="A420" s="60">
        <v>31465</v>
      </c>
      <c r="B420" s="53">
        <v>1.3160000000000001</v>
      </c>
      <c r="C420" s="53"/>
      <c r="D420" s="53">
        <v>4.5679999999999996</v>
      </c>
      <c r="E420" s="53">
        <f t="shared" si="131"/>
        <v>1.3160000000000001</v>
      </c>
      <c r="F420" s="53">
        <f t="shared" si="132"/>
        <v>3.2519999999999998</v>
      </c>
      <c r="G420" s="53">
        <f t="shared" si="133"/>
        <v>0</v>
      </c>
      <c r="H420" s="53">
        <f>IF(Q419&gt;SetUp!$B$56,SetUp!$B$56,Q419)</f>
        <v>4.5135856463959598</v>
      </c>
      <c r="I420" s="53">
        <f t="shared" si="147"/>
        <v>1.8358314741351667</v>
      </c>
      <c r="J420" s="53">
        <f>MIN(F420,H420,(1-EXP(-SetUp!$B$52*H420/SetUp!$B$56))*F420)</f>
        <v>0.73198374246290354</v>
      </c>
      <c r="K420" s="53">
        <f t="shared" si="134"/>
        <v>3.7816019039330562</v>
      </c>
      <c r="L420" s="53">
        <f>IF(I420&lt;=0,0,MIN(SetUp!$B$50*I420^SetUp!$B$55,I420))</f>
        <v>5.920333244997171E-2</v>
      </c>
      <c r="M420" s="53">
        <f t="shared" si="135"/>
        <v>1.776628141685195</v>
      </c>
      <c r="N420" s="53">
        <f>IF(SetUp!$B$62=0,X420,(B420-E420)*(1-(H420/SetUp!$B$66/SetUp!$B$56)))</f>
        <v>0</v>
      </c>
      <c r="O420" s="53">
        <f>K420*SetUp!$B$65</f>
        <v>3.4904189284184227E-2</v>
      </c>
      <c r="P420" s="53">
        <f>MIN(SetUp!$B$54*L420^SetUp!$B$51,L420)</f>
        <v>3.9656016865043012E-2</v>
      </c>
      <c r="Q420" s="53">
        <f t="shared" si="136"/>
        <v>3.7466977146488718</v>
      </c>
      <c r="R420" s="53">
        <f>IF((H420+N420-O420)&gt;SetUp!$B$56,T419+H420+N420-O420-SetUp!$B$56,T419)</f>
        <v>0</v>
      </c>
      <c r="S420" s="53">
        <f>R420*SetUp!$B$65</f>
        <v>0</v>
      </c>
      <c r="T420" s="53">
        <f>IF((R420-S420)&lt;SetUp!$B$53,R420-S420,SetUp!$B$53)</f>
        <v>0</v>
      </c>
      <c r="U420" s="53">
        <f t="shared" si="137"/>
        <v>1.776628141685195</v>
      </c>
      <c r="V420" s="53">
        <f>(L420-P420)/1000*SetUp!$B$13*1000000/SetUp!$B$48</f>
        <v>0.79548389582988777</v>
      </c>
      <c r="W420" s="53">
        <f t="shared" si="148"/>
        <v>-2.9143354396410359E-16</v>
      </c>
      <c r="X420" s="53">
        <f>MAX((SetUp!$B$56*(1-($H420/SetUp!$B$56)^2)*TANH(($B420-$D420)/SetUp!$B$56))/(1+$H420/SetUp!$B$56*TANH(($B420-$D420)/SetUp!$B$56)),0)</f>
        <v>0</v>
      </c>
      <c r="AK420" s="61">
        <v>52</v>
      </c>
      <c r="AL420" s="62">
        <f>IFERROR(AVERAGEIFS($AS$3:$AS$1070,$AU$3:$AU$1070,"Não",$AR$3:$AR$1070,#REF!),0)</f>
        <v>0</v>
      </c>
      <c r="AM420" s="62">
        <f>IFERROR(AVERAGEIFS($AT$3:$AT$1070,$AU$3:$AU$1070,"Não",$AR$3:$AR$1070,#REF!),0)</f>
        <v>0</v>
      </c>
      <c r="AN420" s="63" t="str">
        <f t="shared" si="149"/>
        <v/>
      </c>
      <c r="AP420" s="60">
        <v>31554</v>
      </c>
      <c r="AQ420" s="51">
        <v>5</v>
      </c>
      <c r="AR420" s="51">
        <v>143</v>
      </c>
      <c r="AS420" s="62">
        <f t="shared" si="138"/>
        <v>8.0410000000000004</v>
      </c>
      <c r="AT420" s="62">
        <f t="shared" si="139"/>
        <v>3.8017119487990843</v>
      </c>
      <c r="AU420" s="51" t="str">
        <f>IF(OR($AP420&lt;SetUp!$B$97,$AP420&gt;SetUp!$B$98),"Não","Sim")</f>
        <v>Sim</v>
      </c>
      <c r="AV420" s="64">
        <f t="shared" si="140"/>
        <v>2.8356657066727737</v>
      </c>
      <c r="AW420" s="64">
        <f t="shared" si="141"/>
        <v>1.9497979251191864</v>
      </c>
      <c r="AX420" s="64">
        <f t="shared" si="142"/>
        <v>0.90531006211608556</v>
      </c>
      <c r="AY420" s="64">
        <f t="shared" si="143"/>
        <v>0.57997920779869139</v>
      </c>
      <c r="AZ420" s="64">
        <f t="shared" si="144"/>
        <v>-4.2392880512009157</v>
      </c>
      <c r="BA420" s="64">
        <f t="shared" si="145"/>
        <v>-0.88586778155358736</v>
      </c>
      <c r="BB420" s="64">
        <f t="shared" si="146"/>
        <v>-0.32533085431739417</v>
      </c>
    </row>
    <row r="421" spans="1:54" x14ac:dyDescent="0.3">
      <c r="A421" s="60">
        <v>31466</v>
      </c>
      <c r="B421" s="53">
        <v>0.59299999999999997</v>
      </c>
      <c r="C421" s="53"/>
      <c r="D421" s="53">
        <v>4.5679999999999996</v>
      </c>
      <c r="E421" s="53">
        <f t="shared" si="131"/>
        <v>0.59299999999999997</v>
      </c>
      <c r="F421" s="53">
        <f t="shared" si="132"/>
        <v>3.9749999999999996</v>
      </c>
      <c r="G421" s="53">
        <f t="shared" si="133"/>
        <v>0</v>
      </c>
      <c r="H421" s="53">
        <f>IF(Q420&gt;SetUp!$B$56,SetUp!$B$56,Q420)</f>
        <v>3.7466977146488718</v>
      </c>
      <c r="I421" s="53">
        <f t="shared" si="147"/>
        <v>1.804210785991986</v>
      </c>
      <c r="J421" s="53">
        <f>MIN(F421,H421,(1-EXP(-SetUp!$B$52*H421/SetUp!$B$56))*F421)</f>
        <v>0.75832920172275009</v>
      </c>
      <c r="K421" s="53">
        <f t="shared" si="134"/>
        <v>2.9883685129261215</v>
      </c>
      <c r="L421" s="53">
        <f>IF(I421&lt;=0,0,MIN(SetUp!$B$50*I421^SetUp!$B$55,I421))</f>
        <v>5.7513561107515911E-2</v>
      </c>
      <c r="M421" s="53">
        <f t="shared" si="135"/>
        <v>1.7466972248844701</v>
      </c>
      <c r="N421" s="53">
        <f>IF(SetUp!$B$62=0,X421,(B421-E421)*(1-(H421/SetUp!$B$66/SetUp!$B$56)))</f>
        <v>0</v>
      </c>
      <c r="O421" s="53">
        <f>K421*SetUp!$B$65</f>
        <v>2.7582644306791096E-2</v>
      </c>
      <c r="P421" s="53">
        <f>MIN(SetUp!$B$54*L421^SetUp!$B$51,L421)</f>
        <v>3.8513322365926077E-2</v>
      </c>
      <c r="Q421" s="53">
        <f t="shared" si="136"/>
        <v>2.9607858686193302</v>
      </c>
      <c r="R421" s="53">
        <f>IF((H421+N421-O421)&gt;SetUp!$B$56,T420+H421+N421-O421-SetUp!$B$56,T420)</f>
        <v>0</v>
      </c>
      <c r="S421" s="53">
        <f>R421*SetUp!$B$65</f>
        <v>0</v>
      </c>
      <c r="T421" s="53">
        <f>IF((R421-S421)&lt;SetUp!$B$53,R421-S421,SetUp!$B$53)</f>
        <v>0</v>
      </c>
      <c r="U421" s="53">
        <f t="shared" si="137"/>
        <v>1.7466972248844701</v>
      </c>
      <c r="V421" s="53">
        <f>(L421-P421)/1000*SetUp!$B$13*1000000/SetUp!$B$48</f>
        <v>0.7732204388980799</v>
      </c>
      <c r="W421" s="53">
        <f t="shared" si="148"/>
        <v>-6.8695049648681561E-16</v>
      </c>
      <c r="X421" s="53">
        <f>MAX((SetUp!$B$56*(1-($H421/SetUp!$B$56)^2)*TANH(($B421-$D421)/SetUp!$B$56))/(1+$H421/SetUp!$B$56*TANH(($B421-$D421)/SetUp!$B$56)),0)</f>
        <v>0</v>
      </c>
      <c r="AK421" s="61">
        <v>53</v>
      </c>
      <c r="AL421" s="62">
        <f>IFERROR(AVERAGEIFS($AS$3:$AS$1070,$AU$3:$AU$1070,"Não",$AR$3:$AR$1070,#REF!),0)</f>
        <v>0</v>
      </c>
      <c r="AM421" s="62">
        <f>IFERROR(AVERAGEIFS($AT$3:$AT$1070,$AU$3:$AU$1070,"Não",$AR$3:$AR$1070,#REF!),0)</f>
        <v>0</v>
      </c>
      <c r="AN421" s="63" t="str">
        <f t="shared" si="149"/>
        <v/>
      </c>
      <c r="AP421" s="60">
        <v>31555</v>
      </c>
      <c r="AQ421" s="51">
        <v>5</v>
      </c>
      <c r="AR421" s="51">
        <v>144</v>
      </c>
      <c r="AS421" s="62">
        <f t="shared" si="138"/>
        <v>7.8890000000000002</v>
      </c>
      <c r="AT421" s="62">
        <f t="shared" si="139"/>
        <v>3.5350067112250434</v>
      </c>
      <c r="AU421" s="51" t="str">
        <f>IF(OR($AP421&lt;SetUp!$B$97,$AP421&gt;SetUp!$B$98),"Não","Sim")</f>
        <v>Sim</v>
      </c>
      <c r="AV421" s="64">
        <f t="shared" si="140"/>
        <v>2.8087363706834432</v>
      </c>
      <c r="AW421" s="64">
        <f t="shared" si="141"/>
        <v>1.880161352444264</v>
      </c>
      <c r="AX421" s="64">
        <f t="shared" si="142"/>
        <v>0.89702195606036339</v>
      </c>
      <c r="AY421" s="64">
        <f t="shared" si="143"/>
        <v>0.54839024264359326</v>
      </c>
      <c r="AZ421" s="64">
        <f t="shared" si="144"/>
        <v>-4.3539932887749568</v>
      </c>
      <c r="BA421" s="64">
        <f t="shared" si="145"/>
        <v>-0.92857501823917921</v>
      </c>
      <c r="BB421" s="64">
        <f t="shared" si="146"/>
        <v>-0.34863171341677013</v>
      </c>
    </row>
    <row r="422" spans="1:54" x14ac:dyDescent="0.3">
      <c r="A422" s="60">
        <v>31467</v>
      </c>
      <c r="B422" s="53">
        <v>0.40200000000000002</v>
      </c>
      <c r="C422" s="53"/>
      <c r="D422" s="53">
        <v>4.5679999999999996</v>
      </c>
      <c r="E422" s="53">
        <f t="shared" si="131"/>
        <v>0.40200000000000002</v>
      </c>
      <c r="F422" s="53">
        <f t="shared" si="132"/>
        <v>4.1659999999999995</v>
      </c>
      <c r="G422" s="53">
        <f t="shared" si="133"/>
        <v>0</v>
      </c>
      <c r="H422" s="53">
        <f>IF(Q421&gt;SetUp!$B$56,SetUp!$B$56,Q421)</f>
        <v>2.9607858686193302</v>
      </c>
      <c r="I422" s="53">
        <f t="shared" si="147"/>
        <v>1.768102339960355</v>
      </c>
      <c r="J422" s="53">
        <f>MIN(F422,H422,(1-EXP(-SetUp!$B$52*H422/SetUp!$B$56))*F422)</f>
        <v>0.641705391894139</v>
      </c>
      <c r="K422" s="53">
        <f t="shared" si="134"/>
        <v>2.3190804767251914</v>
      </c>
      <c r="L422" s="53">
        <f>IF(I422&lt;=0,0,MIN(SetUp!$B$50*I422^SetUp!$B$55,I422))</f>
        <v>5.5607981683636475E-2</v>
      </c>
      <c r="M422" s="53">
        <f t="shared" si="135"/>
        <v>1.7124943582767185</v>
      </c>
      <c r="N422" s="53">
        <f>IF(SetUp!$B$62=0,X422,(B422-E422)*(1-(H422/SetUp!$B$66/SetUp!$B$56)))</f>
        <v>0</v>
      </c>
      <c r="O422" s="53">
        <f>K422*SetUp!$B$65</f>
        <v>2.1405115075884839E-2</v>
      </c>
      <c r="P422" s="53">
        <f>MIN(SetUp!$B$54*L422^SetUp!$B$51,L422)</f>
        <v>3.7225081273554526E-2</v>
      </c>
      <c r="Q422" s="53">
        <f t="shared" si="136"/>
        <v>2.2976753616493064</v>
      </c>
      <c r="R422" s="53">
        <f>IF((H422+N422-O422)&gt;SetUp!$B$56,T421+H422+N422-O422-SetUp!$B$56,T421)</f>
        <v>0</v>
      </c>
      <c r="S422" s="53">
        <f>R422*SetUp!$B$65</f>
        <v>0</v>
      </c>
      <c r="T422" s="53">
        <f>IF((R422-S422)&lt;SetUp!$B$53,R422-S422,SetUp!$B$53)</f>
        <v>0</v>
      </c>
      <c r="U422" s="53">
        <f t="shared" si="137"/>
        <v>1.7124943582767185</v>
      </c>
      <c r="V422" s="53">
        <f>(L422-P422)/1000*SetUp!$B$13*1000000/SetUp!$B$48</f>
        <v>0.74809766954085677</v>
      </c>
      <c r="W422" s="53">
        <f t="shared" si="148"/>
        <v>1.3183898417423734E-16</v>
      </c>
      <c r="X422" s="53">
        <f>MAX((SetUp!$B$56*(1-($H422/SetUp!$B$56)^2)*TANH(($B422-$D422)/SetUp!$B$56))/(1+$H422/SetUp!$B$56*TANH(($B422-$D422)/SetUp!$B$56)),0)</f>
        <v>0</v>
      </c>
      <c r="AK422" s="61">
        <v>54</v>
      </c>
      <c r="AL422" s="62">
        <f>IFERROR(AVERAGEIFS($AS$3:$AS$1070,$AU$3:$AU$1070,"Não",$AR$3:$AR$1070,#REF!),0)</f>
        <v>0</v>
      </c>
      <c r="AM422" s="62">
        <f>IFERROR(AVERAGEIFS($AT$3:$AT$1070,$AU$3:$AU$1070,"Não",$AR$3:$AR$1070,#REF!),0)</f>
        <v>0</v>
      </c>
      <c r="AN422" s="63" t="str">
        <f t="shared" si="149"/>
        <v/>
      </c>
      <c r="AP422" s="60">
        <v>31556</v>
      </c>
      <c r="AQ422" s="51">
        <v>5</v>
      </c>
      <c r="AR422" s="51">
        <v>145</v>
      </c>
      <c r="AS422" s="62">
        <f t="shared" si="138"/>
        <v>7.8890000000000002</v>
      </c>
      <c r="AT422" s="62">
        <f t="shared" si="139"/>
        <v>3.284436280515</v>
      </c>
      <c r="AU422" s="51" t="str">
        <f>IF(OR($AP422&lt;SetUp!$B$97,$AP422&gt;SetUp!$B$98),"Não","Sim")</f>
        <v>Sim</v>
      </c>
      <c r="AV422" s="64">
        <f t="shared" si="140"/>
        <v>2.8087363706834432</v>
      </c>
      <c r="AW422" s="64">
        <f t="shared" si="141"/>
        <v>1.8123013768451979</v>
      </c>
      <c r="AX422" s="64">
        <f t="shared" si="142"/>
        <v>0.89702195606036339</v>
      </c>
      <c r="AY422" s="64">
        <f t="shared" si="143"/>
        <v>0.51646084078463939</v>
      </c>
      <c r="AZ422" s="64">
        <f t="shared" si="144"/>
        <v>-4.6045637194850002</v>
      </c>
      <c r="BA422" s="64">
        <f t="shared" si="145"/>
        <v>-0.9964349938382453</v>
      </c>
      <c r="BB422" s="64">
        <f t="shared" si="146"/>
        <v>-0.380561115275724</v>
      </c>
    </row>
    <row r="423" spans="1:54" x14ac:dyDescent="0.3">
      <c r="A423" s="60">
        <v>31468</v>
      </c>
      <c r="B423" s="53">
        <v>3.0169999999999999</v>
      </c>
      <c r="C423" s="53"/>
      <c r="D423" s="53">
        <v>4.5679999999999996</v>
      </c>
      <c r="E423" s="53">
        <f t="shared" si="131"/>
        <v>3.0169999999999999</v>
      </c>
      <c r="F423" s="53">
        <f t="shared" si="132"/>
        <v>1.5509999999999997</v>
      </c>
      <c r="G423" s="53">
        <f t="shared" si="133"/>
        <v>0</v>
      </c>
      <c r="H423" s="53">
        <f>IF(Q422&gt;SetUp!$B$56,SetUp!$B$56,Q422)</f>
        <v>2.2976753616493064</v>
      </c>
      <c r="I423" s="53">
        <f t="shared" si="147"/>
        <v>1.7319591124243452</v>
      </c>
      <c r="J423" s="53">
        <f>MIN(F423,H423,(1-EXP(-SetUp!$B$52*H423/SetUp!$B$56))*F423)</f>
        <v>0.18881814840908492</v>
      </c>
      <c r="K423" s="53">
        <f t="shared" si="134"/>
        <v>2.1088572132402215</v>
      </c>
      <c r="L423" s="53">
        <f>IF(I423&lt;=0,0,MIN(SetUp!$B$50*I423^SetUp!$B$55,I423))</f>
        <v>5.3726373399999562E-2</v>
      </c>
      <c r="M423" s="53">
        <f t="shared" si="135"/>
        <v>1.6782327390243457</v>
      </c>
      <c r="N423" s="53">
        <f>IF(SetUp!$B$62=0,X423,(B423-E423)*(1-(H423/SetUp!$B$66/SetUp!$B$56)))</f>
        <v>0</v>
      </c>
      <c r="O423" s="53">
        <f>K423*SetUp!$B$65</f>
        <v>1.9464754147626689E-2</v>
      </c>
      <c r="P423" s="53">
        <f>MIN(SetUp!$B$54*L423^SetUp!$B$51,L423)</f>
        <v>3.5953466438496132E-2</v>
      </c>
      <c r="Q423" s="53">
        <f t="shared" si="136"/>
        <v>2.0893924590925947</v>
      </c>
      <c r="R423" s="53">
        <f>IF((H423+N423-O423)&gt;SetUp!$B$56,T422+H423+N423-O423-SetUp!$B$56,T422)</f>
        <v>0</v>
      </c>
      <c r="S423" s="53">
        <f>R423*SetUp!$B$65</f>
        <v>0</v>
      </c>
      <c r="T423" s="53">
        <f>IF((R423-S423)&lt;SetUp!$B$53,R423-S423,SetUp!$B$53)</f>
        <v>0</v>
      </c>
      <c r="U423" s="53">
        <f t="shared" si="137"/>
        <v>1.6782327390243457</v>
      </c>
      <c r="V423" s="53">
        <f>(L423-P423)/1000*SetUp!$B$13*1000000/SetUp!$B$48</f>
        <v>0.7232738024068921</v>
      </c>
      <c r="W423" s="53">
        <f t="shared" si="148"/>
        <v>0</v>
      </c>
      <c r="X423" s="53">
        <f>MAX((SetUp!$B$56*(1-($H423/SetUp!$B$56)^2)*TANH(($B423-$D423)/SetUp!$B$56))/(1+$H423/SetUp!$B$56*TANH(($B423-$D423)/SetUp!$B$56)),0)</f>
        <v>0</v>
      </c>
      <c r="AK423" s="61">
        <v>55</v>
      </c>
      <c r="AL423" s="62">
        <f>IFERROR(AVERAGEIFS($AS$3:$AS$1070,$AU$3:$AU$1070,"Não",$AR$3:$AR$1070,#REF!),0)</f>
        <v>0</v>
      </c>
      <c r="AM423" s="62">
        <f>IFERROR(AVERAGEIFS($AT$3:$AT$1070,$AU$3:$AU$1070,"Não",$AR$3:$AR$1070,#REF!),0)</f>
        <v>0</v>
      </c>
      <c r="AN423" s="63" t="str">
        <f t="shared" si="149"/>
        <v/>
      </c>
      <c r="AP423" s="60">
        <v>31557</v>
      </c>
      <c r="AQ423" s="51">
        <v>5</v>
      </c>
      <c r="AR423" s="51">
        <v>146</v>
      </c>
      <c r="AS423" s="62">
        <f t="shared" si="138"/>
        <v>7.8890000000000002</v>
      </c>
      <c r="AT423" s="62">
        <f t="shared" si="139"/>
        <v>3.0494170457267358</v>
      </c>
      <c r="AU423" s="51" t="str">
        <f>IF(OR($AP423&lt;SetUp!$B$97,$AP423&gt;SetUp!$B$98),"Não","Sim")</f>
        <v>Sim</v>
      </c>
      <c r="AV423" s="64">
        <f t="shared" si="140"/>
        <v>2.8087363706834432</v>
      </c>
      <c r="AW423" s="64">
        <f t="shared" si="141"/>
        <v>1.7462580123586364</v>
      </c>
      <c r="AX423" s="64">
        <f t="shared" si="142"/>
        <v>0.89702195606036339</v>
      </c>
      <c r="AY423" s="64">
        <f t="shared" si="143"/>
        <v>0.4842168236018537</v>
      </c>
      <c r="AZ423" s="64">
        <f t="shared" si="144"/>
        <v>-4.8395829542732649</v>
      </c>
      <c r="BA423" s="64">
        <f t="shared" si="145"/>
        <v>-1.0624783583248067</v>
      </c>
      <c r="BB423" s="64">
        <f t="shared" si="146"/>
        <v>-0.41280513245850969</v>
      </c>
    </row>
    <row r="424" spans="1:54" x14ac:dyDescent="0.3">
      <c r="A424" s="60">
        <v>31469</v>
      </c>
      <c r="B424" s="53">
        <v>10.477</v>
      </c>
      <c r="C424" s="53"/>
      <c r="D424" s="53">
        <v>4.5679999999999996</v>
      </c>
      <c r="E424" s="53">
        <f t="shared" si="131"/>
        <v>4.5679999999999996</v>
      </c>
      <c r="F424" s="53">
        <f t="shared" si="132"/>
        <v>0</v>
      </c>
      <c r="G424" s="53">
        <f t="shared" si="133"/>
        <v>5.3429759069780758E-3</v>
      </c>
      <c r="H424" s="53">
        <f>IF(Q423&gt;SetUp!$B$56,SetUp!$B$56,Q423)</f>
        <v>2.0893924590925947</v>
      </c>
      <c r="I424" s="53">
        <f t="shared" si="147"/>
        <v>1.7028608093790671</v>
      </c>
      <c r="J424" s="53">
        <f>MIN(F424,H424,(1-EXP(-SetUp!$B$52*H424/SetUp!$B$56))*F424)</f>
        <v>0</v>
      </c>
      <c r="K424" s="53">
        <f t="shared" si="134"/>
        <v>2.0893924590925947</v>
      </c>
      <c r="L424" s="53">
        <f>IF(I424&lt;=0,0,MIN(SetUp!$B$50*I424^SetUp!$B$55,I424))</f>
        <v>5.2230403999310802E-2</v>
      </c>
      <c r="M424" s="53">
        <f t="shared" si="135"/>
        <v>1.6506304053797562</v>
      </c>
      <c r="N424" s="53">
        <f>IF(SetUp!$B$62=0,X424,(B424-E424)*(1-(H424/SetUp!$B$66/SetUp!$B$56)))</f>
        <v>5.9036570240930226</v>
      </c>
      <c r="O424" s="53">
        <f>K424*SetUp!$B$65</f>
        <v>1.9285094447743352E-2</v>
      </c>
      <c r="P424" s="53">
        <f>MIN(SetUp!$B$54*L424^SetUp!$B$51,L424)</f>
        <v>3.4942779362403975E-2</v>
      </c>
      <c r="Q424" s="53">
        <f t="shared" si="136"/>
        <v>7.973764388737874</v>
      </c>
      <c r="R424" s="53">
        <f>IF((H424+N424-O424)&gt;SetUp!$B$56,T423+H424+N424-O424-SetUp!$B$56,T423)</f>
        <v>0</v>
      </c>
      <c r="S424" s="53">
        <f>R424*SetUp!$B$65</f>
        <v>0</v>
      </c>
      <c r="T424" s="53">
        <f>IF((R424-S424)&lt;SetUp!$B$53,R424-S424,SetUp!$B$53)</f>
        <v>0</v>
      </c>
      <c r="U424" s="53">
        <f t="shared" si="137"/>
        <v>1.6506304053797562</v>
      </c>
      <c r="V424" s="53">
        <f>(L424-P424)/1000*SetUp!$B$13*1000000/SetUp!$B$48</f>
        <v>0.7035250920292313</v>
      </c>
      <c r="W424" s="53">
        <f t="shared" si="148"/>
        <v>5.7592819402429996E-16</v>
      </c>
      <c r="X424" s="53">
        <f>MAX((SetUp!$B$56*(1-($H424/SetUp!$B$56)^2)*TANH(($B424-$D424)/SetUp!$B$56))/(1+$H424/SetUp!$B$56*TANH(($B424-$D424)/SetUp!$B$56)),0)</f>
        <v>5.9036570240930226</v>
      </c>
      <c r="AK424" s="61">
        <v>56</v>
      </c>
      <c r="AL424" s="62">
        <f>IFERROR(AVERAGEIFS($AS$3:$AS$1070,$AU$3:$AU$1070,"Não",$AR$3:$AR$1070,#REF!),0)</f>
        <v>0</v>
      </c>
      <c r="AM424" s="62">
        <f>IFERROR(AVERAGEIFS($AT$3:$AT$1070,$AU$3:$AU$1070,"Não",$AR$3:$AR$1070,#REF!),0)</f>
        <v>0</v>
      </c>
      <c r="AN424" s="63" t="str">
        <f t="shared" si="149"/>
        <v/>
      </c>
      <c r="AP424" s="60">
        <v>31558</v>
      </c>
      <c r="AQ424" s="51">
        <v>5</v>
      </c>
      <c r="AR424" s="51">
        <v>147</v>
      </c>
      <c r="AS424" s="62">
        <f t="shared" si="138"/>
        <v>7.8890000000000002</v>
      </c>
      <c r="AT424" s="62">
        <f t="shared" si="139"/>
        <v>2.8296330661358882</v>
      </c>
      <c r="AU424" s="51" t="str">
        <f>IF(OR($AP424&lt;SetUp!$B$97,$AP424&gt;SetUp!$B$98),"Não","Sim")</f>
        <v>Sim</v>
      </c>
      <c r="AV424" s="64">
        <f t="shared" si="140"/>
        <v>2.8087363706834432</v>
      </c>
      <c r="AW424" s="64">
        <f t="shared" si="141"/>
        <v>1.6821513208198269</v>
      </c>
      <c r="AX424" s="64">
        <f t="shared" si="142"/>
        <v>0.89702195606036339</v>
      </c>
      <c r="AY424" s="64">
        <f t="shared" si="143"/>
        <v>0.45173012185491684</v>
      </c>
      <c r="AZ424" s="64">
        <f t="shared" si="144"/>
        <v>-5.0593669338641121</v>
      </c>
      <c r="BA424" s="64">
        <f t="shared" si="145"/>
        <v>-1.1265850498636163</v>
      </c>
      <c r="BB424" s="64">
        <f t="shared" si="146"/>
        <v>-0.44529183420544655</v>
      </c>
    </row>
    <row r="425" spans="1:54" x14ac:dyDescent="0.3">
      <c r="A425" s="60">
        <v>31470</v>
      </c>
      <c r="B425" s="53">
        <v>20.856000000000002</v>
      </c>
      <c r="C425" s="53"/>
      <c r="D425" s="53">
        <v>4.5679999999999996</v>
      </c>
      <c r="E425" s="53">
        <f t="shared" si="131"/>
        <v>4.5679999999999996</v>
      </c>
      <c r="F425" s="53">
        <f t="shared" si="132"/>
        <v>0</v>
      </c>
      <c r="G425" s="53">
        <f t="shared" si="133"/>
        <v>0.14551568644733237</v>
      </c>
      <c r="H425" s="53">
        <f>IF(Q424&gt;SetUp!$B$56,SetUp!$B$56,Q424)</f>
        <v>7.973764388737874</v>
      </c>
      <c r="I425" s="53">
        <f t="shared" si="147"/>
        <v>1.8697439449597861</v>
      </c>
      <c r="J425" s="53">
        <f>MIN(F425,H425,(1-EXP(-SetUp!$B$52*H425/SetUp!$B$56))*F425)</f>
        <v>0</v>
      </c>
      <c r="K425" s="53">
        <f t="shared" si="134"/>
        <v>7.973764388737874</v>
      </c>
      <c r="L425" s="53">
        <f>IF(I425&lt;=0,0,MIN(SetUp!$B$50*I425^SetUp!$B$55,I425))</f>
        <v>6.1037259588503208E-2</v>
      </c>
      <c r="M425" s="53">
        <f t="shared" si="135"/>
        <v>1.808706685371283</v>
      </c>
      <c r="N425" s="53">
        <f>IF(SetUp!$B$62=0,X425,(B425-E425)*(1-(H425/SetUp!$B$66/SetUp!$B$56)))</f>
        <v>16.142484313552671</v>
      </c>
      <c r="O425" s="53">
        <f>K425*SetUp!$B$65</f>
        <v>7.3597853132697497E-2</v>
      </c>
      <c r="P425" s="53">
        <f>MIN(SetUp!$B$54*L425^SetUp!$B$51,L425)</f>
        <v>4.0896554052844758E-2</v>
      </c>
      <c r="Q425" s="53">
        <f t="shared" si="136"/>
        <v>24.042650849157848</v>
      </c>
      <c r="R425" s="53">
        <f>IF((H425+N425-O425)&gt;SetUp!$B$56,T424+H425+N425-O425-SetUp!$B$56,T424)</f>
        <v>0</v>
      </c>
      <c r="S425" s="53">
        <f>R425*SetUp!$B$65</f>
        <v>0</v>
      </c>
      <c r="T425" s="53">
        <f>IF((R425-S425)&lt;SetUp!$B$53,R425-S425,SetUp!$B$53)</f>
        <v>0</v>
      </c>
      <c r="U425" s="53">
        <f t="shared" si="137"/>
        <v>1.808706685371283</v>
      </c>
      <c r="V425" s="53">
        <f>(L425-P425)/1000*SetUp!$B$13*1000000/SetUp!$B$48</f>
        <v>0.8196320786175415</v>
      </c>
      <c r="W425" s="53">
        <f t="shared" si="148"/>
        <v>2.5049406993105094E-15</v>
      </c>
      <c r="X425" s="53">
        <f>MAX((SetUp!$B$56*(1-($H425/SetUp!$B$56)^2)*TANH(($B425-$D425)/SetUp!$B$56))/(1+$H425/SetUp!$B$56*TANH(($B425-$D425)/SetUp!$B$56)),0)</f>
        <v>16.142484313552671</v>
      </c>
      <c r="AK425" s="61">
        <v>57</v>
      </c>
      <c r="AL425" s="62">
        <f>IFERROR(AVERAGEIFS($AS$3:$AS$1070,$AU$3:$AU$1070,"Não",$AR$3:$AR$1070,#REF!),0)</f>
        <v>0</v>
      </c>
      <c r="AM425" s="62">
        <f>IFERROR(AVERAGEIFS($AT$3:$AT$1070,$AU$3:$AU$1070,"Não",$AR$3:$AR$1070,#REF!),0)</f>
        <v>0</v>
      </c>
      <c r="AN425" s="63" t="str">
        <f t="shared" si="149"/>
        <v/>
      </c>
      <c r="AP425" s="60">
        <v>31559</v>
      </c>
      <c r="AQ425" s="51">
        <v>5</v>
      </c>
      <c r="AR425" s="51">
        <v>148</v>
      </c>
      <c r="AS425" s="62">
        <f t="shared" si="138"/>
        <v>7.8890000000000002</v>
      </c>
      <c r="AT425" s="62">
        <f t="shared" si="139"/>
        <v>2.6315874868399978</v>
      </c>
      <c r="AU425" s="51" t="str">
        <f>IF(OR($AP425&lt;SetUp!$B$97,$AP425&gt;SetUp!$B$98),"Não","Sim")</f>
        <v>Sim</v>
      </c>
      <c r="AV425" s="64">
        <f t="shared" si="140"/>
        <v>2.8087363706834432</v>
      </c>
      <c r="AW425" s="64">
        <f t="shared" si="141"/>
        <v>1.6222168433473985</v>
      </c>
      <c r="AX425" s="64">
        <f t="shared" si="142"/>
        <v>0.89702195606036339</v>
      </c>
      <c r="AY425" s="64">
        <f t="shared" si="143"/>
        <v>0.42021781266614927</v>
      </c>
      <c r="AZ425" s="64">
        <f t="shared" si="144"/>
        <v>-5.257412513160002</v>
      </c>
      <c r="BA425" s="64">
        <f t="shared" si="145"/>
        <v>-1.1865195273360447</v>
      </c>
      <c r="BB425" s="64">
        <f t="shared" si="146"/>
        <v>-0.47680414339421412</v>
      </c>
    </row>
    <row r="426" spans="1:54" x14ac:dyDescent="0.3">
      <c r="A426" s="60">
        <v>31471</v>
      </c>
      <c r="B426" s="53">
        <v>3.8759999999999999</v>
      </c>
      <c r="C426" s="53"/>
      <c r="D426" s="53">
        <v>4.5679999999999996</v>
      </c>
      <c r="E426" s="53">
        <f t="shared" si="131"/>
        <v>3.8759999999999999</v>
      </c>
      <c r="F426" s="53">
        <f t="shared" si="132"/>
        <v>0.69199999999999973</v>
      </c>
      <c r="G426" s="53">
        <f t="shared" si="133"/>
        <v>0</v>
      </c>
      <c r="H426" s="53">
        <f>IF(Q425&gt;SetUp!$B$56,SetUp!$B$56,Q425)</f>
        <v>24.042650849157848</v>
      </c>
      <c r="I426" s="53">
        <f t="shared" si="147"/>
        <v>2.025875269751666</v>
      </c>
      <c r="J426" s="53">
        <f>MIN(F426,H426,(1-EXP(-SetUp!$B$52*H426/SetUp!$B$56))*F426)</f>
        <v>0.51409599630455083</v>
      </c>
      <c r="K426" s="53">
        <f t="shared" si="134"/>
        <v>23.528554852853297</v>
      </c>
      <c r="L426" s="53">
        <f>IF(I426&lt;=0,0,MIN(SetUp!$B$50*I426^SetUp!$B$55,I426))</f>
        <v>6.9766345205228633E-2</v>
      </c>
      <c r="M426" s="53">
        <f t="shared" si="135"/>
        <v>1.9561089245464374</v>
      </c>
      <c r="N426" s="53">
        <f>IF(SetUp!$B$62=0,X426,(B426-E426)*(1-(H426/SetUp!$B$66/SetUp!$B$56)))</f>
        <v>0</v>
      </c>
      <c r="O426" s="53">
        <f>K426*SetUp!$B$65</f>
        <v>0.21716858438038297</v>
      </c>
      <c r="P426" s="53">
        <f>MIN(SetUp!$B$54*L426^SetUp!$B$51,L426)</f>
        <v>4.6806028928198143E-2</v>
      </c>
      <c r="Q426" s="53">
        <f t="shared" si="136"/>
        <v>23.311386268472916</v>
      </c>
      <c r="R426" s="53">
        <f>IF((H426+N426-O426)&gt;SetUp!$B$56,T425+H426+N426-O426-SetUp!$B$56,T425)</f>
        <v>0</v>
      </c>
      <c r="S426" s="53">
        <f>R426*SetUp!$B$65</f>
        <v>0</v>
      </c>
      <c r="T426" s="53">
        <f>IF((R426-S426)&lt;SetUp!$B$53,R426-S426,SetUp!$B$53)</f>
        <v>0</v>
      </c>
      <c r="U426" s="53">
        <f t="shared" si="137"/>
        <v>1.9561089245464374</v>
      </c>
      <c r="V426" s="53">
        <f>(L426-P426)/1000*SetUp!$B$13*1000000/SetUp!$B$48</f>
        <v>0.93437698706930761</v>
      </c>
      <c r="W426" s="53">
        <f t="shared" si="148"/>
        <v>2.2343238370581275E-15</v>
      </c>
      <c r="X426" s="53">
        <f>MAX((SetUp!$B$56*(1-($H426/SetUp!$B$56)^2)*TANH(($B426-$D426)/SetUp!$B$56))/(1+$H426/SetUp!$B$56*TANH(($B426-$D426)/SetUp!$B$56)),0)</f>
        <v>0</v>
      </c>
      <c r="AK426" s="61">
        <v>58</v>
      </c>
      <c r="AL426" s="62">
        <f>IFERROR(AVERAGEIFS($AS$3:$AS$1070,$AU$3:$AU$1070,"Não",$AR$3:$AR$1070,#REF!),0)</f>
        <v>0</v>
      </c>
      <c r="AM426" s="62">
        <f>IFERROR(AVERAGEIFS($AT$3:$AT$1070,$AU$3:$AU$1070,"Não",$AR$3:$AR$1070,#REF!),0)</f>
        <v>0</v>
      </c>
      <c r="AN426" s="63" t="str">
        <f t="shared" si="149"/>
        <v/>
      </c>
      <c r="AP426" s="60">
        <v>31560</v>
      </c>
      <c r="AQ426" s="51">
        <v>5</v>
      </c>
      <c r="AR426" s="51">
        <v>149</v>
      </c>
      <c r="AS426" s="62">
        <f t="shared" si="138"/>
        <v>7.8890000000000002</v>
      </c>
      <c r="AT426" s="62">
        <f t="shared" si="139"/>
        <v>2.4473493295542781</v>
      </c>
      <c r="AU426" s="51" t="str">
        <f>IF(OR($AP426&lt;SetUp!$B$97,$AP426&gt;SetUp!$B$98),"Não","Sim")</f>
        <v>Sim</v>
      </c>
      <c r="AV426" s="64">
        <f t="shared" si="140"/>
        <v>2.8087363706834432</v>
      </c>
      <c r="AW426" s="64">
        <f t="shared" si="141"/>
        <v>1.5644006294917803</v>
      </c>
      <c r="AX426" s="64">
        <f t="shared" si="142"/>
        <v>0.89702195606036339</v>
      </c>
      <c r="AY426" s="64">
        <f t="shared" si="143"/>
        <v>0.38869596406766704</v>
      </c>
      <c r="AZ426" s="64">
        <f t="shared" si="144"/>
        <v>-5.4416506704457221</v>
      </c>
      <c r="BA426" s="64">
        <f t="shared" si="145"/>
        <v>-1.2443357411916629</v>
      </c>
      <c r="BB426" s="64">
        <f t="shared" si="146"/>
        <v>-0.50832599199269635</v>
      </c>
    </row>
    <row r="427" spans="1:54" x14ac:dyDescent="0.3">
      <c r="A427" s="60">
        <v>31472</v>
      </c>
      <c r="B427" s="53">
        <v>20.887</v>
      </c>
      <c r="C427" s="53">
        <v>0</v>
      </c>
      <c r="D427" s="53">
        <v>4.1970000000000001</v>
      </c>
      <c r="E427" s="53">
        <f t="shared" si="131"/>
        <v>4.1970000000000001</v>
      </c>
      <c r="F427" s="53">
        <f t="shared" si="132"/>
        <v>0</v>
      </c>
      <c r="G427" s="53">
        <f t="shared" si="133"/>
        <v>0.53792953890371464</v>
      </c>
      <c r="H427" s="53">
        <f>IF(Q426&gt;SetUp!$B$56,SetUp!$B$56,Q426)</f>
        <v>23.311386268472916</v>
      </c>
      <c r="I427" s="53">
        <f t="shared" si="147"/>
        <v>2.7092025815835967</v>
      </c>
      <c r="J427" s="53">
        <f>MIN(F427,H427,(1-EXP(-SetUp!$B$52*H427/SetUp!$B$56))*F427)</f>
        <v>0</v>
      </c>
      <c r="K427" s="53">
        <f t="shared" si="134"/>
        <v>23.311386268472916</v>
      </c>
      <c r="L427" s="53">
        <f>IF(I427&lt;=0,0,MIN(SetUp!$B$50*I427^SetUp!$B$55,I427))</f>
        <v>0.11324714676844286</v>
      </c>
      <c r="M427" s="53">
        <f t="shared" si="135"/>
        <v>2.5959554348151537</v>
      </c>
      <c r="N427" s="53">
        <f>IF(SetUp!$B$62=0,X427,(B427-E427)*(1-(H427/SetUp!$B$66/SetUp!$B$56)))</f>
        <v>16.152070461096287</v>
      </c>
      <c r="O427" s="53">
        <f>K427*SetUp!$B$65</f>
        <v>0.21516411813344474</v>
      </c>
      <c r="P427" s="53">
        <f>MIN(SetUp!$B$54*L427^SetUp!$B$51,L427)</f>
        <v>7.6335677378892908E-2</v>
      </c>
      <c r="Q427" s="53">
        <f t="shared" si="136"/>
        <v>39.248292611435758</v>
      </c>
      <c r="R427" s="53">
        <f>IF((H427+N427-O427)&gt;SetUp!$B$56,T426+H427+N427-O427-SetUp!$B$56,T426)</f>
        <v>0</v>
      </c>
      <c r="S427" s="53">
        <f>R427*SetUp!$B$65</f>
        <v>0</v>
      </c>
      <c r="T427" s="53">
        <f>IF((R427-S427)&lt;SetUp!$B$53,R427-S427,SetUp!$B$53)</f>
        <v>0</v>
      </c>
      <c r="U427" s="53">
        <f t="shared" si="137"/>
        <v>2.5959554348151537</v>
      </c>
      <c r="V427" s="53">
        <f>(L427-P427)/1000*SetUp!$B$13*1000000/SetUp!$B$48</f>
        <v>1.5021233653916037</v>
      </c>
      <c r="W427" s="53">
        <f t="shared" si="148"/>
        <v>-1.9428902930940239E-16</v>
      </c>
      <c r="X427" s="53">
        <f>MAX((SetUp!$B$56*(1-($H427/SetUp!$B$56)^2)*TANH(($B427-$D427)/SetUp!$B$56))/(1+$H427/SetUp!$B$56*TANH(($B427-$D427)/SetUp!$B$56)),0)</f>
        <v>16.152070461096287</v>
      </c>
      <c r="AK427" s="61">
        <v>59</v>
      </c>
      <c r="AL427" s="62">
        <f>IFERROR(AVERAGEIFS($AS$3:$AS$1070,$AU$3:$AU$1070,"Não",$AR$3:$AR$1070,#REF!),0)</f>
        <v>0</v>
      </c>
      <c r="AM427" s="62">
        <f>IFERROR(AVERAGEIFS($AT$3:$AT$1070,$AU$3:$AU$1070,"Não",$AR$3:$AR$1070,#REF!),0)</f>
        <v>0</v>
      </c>
      <c r="AN427" s="63" t="str">
        <f t="shared" si="149"/>
        <v/>
      </c>
      <c r="AP427" s="60">
        <v>31561</v>
      </c>
      <c r="AQ427" s="51">
        <v>5</v>
      </c>
      <c r="AR427" s="51">
        <v>150</v>
      </c>
      <c r="AS427" s="62">
        <f t="shared" si="138"/>
        <v>7.8890000000000002</v>
      </c>
      <c r="AT427" s="62">
        <f t="shared" si="139"/>
        <v>2.2762904385578677</v>
      </c>
      <c r="AU427" s="51" t="str">
        <f>IF(OR($AP427&lt;SetUp!$B$97,$AP427&gt;SetUp!$B$98),"Não","Sim")</f>
        <v>Sim</v>
      </c>
      <c r="AV427" s="64">
        <f t="shared" si="140"/>
        <v>2.8087363706834432</v>
      </c>
      <c r="AW427" s="64">
        <f t="shared" si="141"/>
        <v>1.5087380284720961</v>
      </c>
      <c r="AX427" s="64">
        <f t="shared" si="142"/>
        <v>0.89702195606036339</v>
      </c>
      <c r="AY427" s="64">
        <f t="shared" si="143"/>
        <v>0.35722767416224693</v>
      </c>
      <c r="AZ427" s="64">
        <f t="shared" si="144"/>
        <v>-5.6127095614421325</v>
      </c>
      <c r="BA427" s="64">
        <f t="shared" si="145"/>
        <v>-1.299998342211347</v>
      </c>
      <c r="BB427" s="64">
        <f t="shared" si="146"/>
        <v>-0.53979428189811651</v>
      </c>
    </row>
    <row r="428" spans="1:54" x14ac:dyDescent="0.3">
      <c r="A428" s="60">
        <v>31473</v>
      </c>
      <c r="B428" s="53">
        <v>4.5759999999999996</v>
      </c>
      <c r="C428" s="53">
        <v>0</v>
      </c>
      <c r="D428" s="53">
        <v>4.1970000000000001</v>
      </c>
      <c r="E428" s="53">
        <f t="shared" si="131"/>
        <v>4.1970000000000001</v>
      </c>
      <c r="F428" s="53">
        <f t="shared" si="132"/>
        <v>0</v>
      </c>
      <c r="G428" s="53">
        <f t="shared" si="133"/>
        <v>1.8806778021671855E-2</v>
      </c>
      <c r="H428" s="53">
        <f>IF(Q427&gt;SetUp!$B$56,SetUp!$B$56,Q427)</f>
        <v>39.248292611435758</v>
      </c>
      <c r="I428" s="53">
        <f t="shared" si="147"/>
        <v>2.9770239921546873</v>
      </c>
      <c r="J428" s="53">
        <f>MIN(F428,H428,(1-EXP(-SetUp!$B$52*H428/SetUp!$B$56))*F428)</f>
        <v>0</v>
      </c>
      <c r="K428" s="53">
        <f t="shared" si="134"/>
        <v>39.248292611435758</v>
      </c>
      <c r="L428" s="53">
        <f>IF(I428&lt;=0,0,MIN(SetUp!$B$50*I428^SetUp!$B$55,I428))</f>
        <v>0.13251407989611874</v>
      </c>
      <c r="M428" s="53">
        <f t="shared" si="135"/>
        <v>2.8445099122585686</v>
      </c>
      <c r="N428" s="53">
        <f>IF(SetUp!$B$62=0,X428,(B428-E428)*(1-(H428/SetUp!$B$66/SetUp!$B$56)))</f>
        <v>0.3601932219783277</v>
      </c>
      <c r="O428" s="53">
        <f>K428*SetUp!$B$65</f>
        <v>0.3622617793178618</v>
      </c>
      <c r="P428" s="53">
        <f>MIN(SetUp!$B$54*L428^SetUp!$B$51,L428)</f>
        <v>8.945928460342388E-2</v>
      </c>
      <c r="Q428" s="53">
        <f t="shared" si="136"/>
        <v>39.246224054096224</v>
      </c>
      <c r="R428" s="53">
        <f>IF((H428+N428-O428)&gt;SetUp!$B$56,T427+H428+N428-O428-SetUp!$B$56,T427)</f>
        <v>0</v>
      </c>
      <c r="S428" s="53">
        <f>R428*SetUp!$B$65</f>
        <v>0</v>
      </c>
      <c r="T428" s="53">
        <f>IF((R428-S428)&lt;SetUp!$B$53,R428-S428,SetUp!$B$53)</f>
        <v>0</v>
      </c>
      <c r="U428" s="53">
        <f t="shared" si="137"/>
        <v>2.8445099122585686</v>
      </c>
      <c r="V428" s="53">
        <f>(L428-P428)/1000*SetUp!$B$13*1000000/SetUp!$B$48</f>
        <v>1.752127863531199</v>
      </c>
      <c r="W428" s="53">
        <f t="shared" si="148"/>
        <v>-2.55351295663786E-15</v>
      </c>
      <c r="X428" s="53">
        <f>MAX((SetUp!$B$56*(1-($H428/SetUp!$B$56)^2)*TANH(($B428-$D428)/SetUp!$B$56))/(1+$H428/SetUp!$B$56*TANH(($B428-$D428)/SetUp!$B$56)),0)</f>
        <v>0.3601932219783277</v>
      </c>
      <c r="AK428" s="61">
        <v>60</v>
      </c>
      <c r="AL428" s="62">
        <f>IFERROR(AVERAGEIFS($AS$3:$AS$1070,$AU$3:$AU$1070,"Não",$AR$3:$AR$1070,#REF!),0)</f>
        <v>0</v>
      </c>
      <c r="AM428" s="62">
        <f>IFERROR(AVERAGEIFS($AT$3:$AT$1070,$AU$3:$AU$1070,"Não",$AR$3:$AR$1070,#REF!),0)</f>
        <v>0</v>
      </c>
      <c r="AN428" s="63" t="str">
        <f t="shared" si="149"/>
        <v/>
      </c>
      <c r="AP428" s="60">
        <v>31562</v>
      </c>
      <c r="AQ428" s="51">
        <v>5</v>
      </c>
      <c r="AR428" s="51">
        <v>151</v>
      </c>
      <c r="AS428" s="62">
        <f t="shared" si="138"/>
        <v>7.8890000000000002</v>
      </c>
      <c r="AT428" s="62">
        <f t="shared" si="139"/>
        <v>2.1177330876599849</v>
      </c>
      <c r="AU428" s="51" t="str">
        <f>IF(OR($AP428&lt;SetUp!$B$97,$AP428&gt;SetUp!$B$98),"Não","Sim")</f>
        <v>Sim</v>
      </c>
      <c r="AV428" s="64">
        <f t="shared" si="140"/>
        <v>2.8087363706834432</v>
      </c>
      <c r="AW428" s="64">
        <f t="shared" si="141"/>
        <v>1.4552433087494288</v>
      </c>
      <c r="AX428" s="64">
        <f t="shared" si="142"/>
        <v>0.89702195606036339</v>
      </c>
      <c r="AY428" s="64">
        <f t="shared" si="143"/>
        <v>0.32587122212599096</v>
      </c>
      <c r="AZ428" s="64">
        <f t="shared" si="144"/>
        <v>-5.7712669123400158</v>
      </c>
      <c r="BA428" s="64">
        <f t="shared" si="145"/>
        <v>-1.3534930619340144</v>
      </c>
      <c r="BB428" s="64">
        <f t="shared" si="146"/>
        <v>-0.57115073393437243</v>
      </c>
    </row>
    <row r="429" spans="1:54" x14ac:dyDescent="0.3">
      <c r="A429" s="60">
        <v>31474</v>
      </c>
      <c r="B429" s="53">
        <v>10.523</v>
      </c>
      <c r="C429" s="53">
        <v>0</v>
      </c>
      <c r="D429" s="53">
        <v>4.1970000000000001</v>
      </c>
      <c r="E429" s="53">
        <f t="shared" si="131"/>
        <v>4.1970000000000001</v>
      </c>
      <c r="F429" s="53">
        <f t="shared" si="132"/>
        <v>0</v>
      </c>
      <c r="G429" s="53">
        <f t="shared" si="133"/>
        <v>0.36082455024369864</v>
      </c>
      <c r="H429" s="53">
        <f>IF(Q428&gt;SetUp!$B$56,SetUp!$B$56,Q428)</f>
        <v>39.246224054096224</v>
      </c>
      <c r="I429" s="53">
        <f t="shared" si="147"/>
        <v>3.5675771490338555</v>
      </c>
      <c r="J429" s="53">
        <f>MIN(F429,H429,(1-EXP(-SetUp!$B$52*H429/SetUp!$B$56))*F429)</f>
        <v>0</v>
      </c>
      <c r="K429" s="53">
        <f t="shared" si="134"/>
        <v>39.246224054096224</v>
      </c>
      <c r="L429" s="53">
        <f>IF(I429&lt;=0,0,MIN(SetUp!$B$50*I429^SetUp!$B$55,I429))</f>
        <v>0.17916249021131542</v>
      </c>
      <c r="M429" s="53">
        <f t="shared" si="135"/>
        <v>3.3884146588225401</v>
      </c>
      <c r="N429" s="53">
        <f>IF(SetUp!$B$62=0,X429,(B429-E429)*(1-(H429/SetUp!$B$66/SetUp!$B$56)))</f>
        <v>5.965175449756301</v>
      </c>
      <c r="O429" s="53">
        <f>K429*SetUp!$B$65</f>
        <v>0.36224268653158803</v>
      </c>
      <c r="P429" s="53">
        <f>MIN(SetUp!$B$54*L429^SetUp!$B$51,L429)</f>
        <v>0.12130630918050049</v>
      </c>
      <c r="Q429" s="53">
        <f t="shared" si="136"/>
        <v>44.849156817320939</v>
      </c>
      <c r="R429" s="53">
        <f>IF((H429+N429-O429)&gt;SetUp!$B$56,T428+H429+N429-O429-SetUp!$B$56,T428)</f>
        <v>0</v>
      </c>
      <c r="S429" s="53">
        <f>R429*SetUp!$B$65</f>
        <v>0</v>
      </c>
      <c r="T429" s="53">
        <f>IF((R429-S429)&lt;SetUp!$B$53,R429-S429,SetUp!$B$53)</f>
        <v>0</v>
      </c>
      <c r="U429" s="53">
        <f t="shared" si="137"/>
        <v>3.3884146588225401</v>
      </c>
      <c r="V429" s="53">
        <f>(L429-P429)/1000*SetUp!$B$13*1000000/SetUp!$B$48</f>
        <v>2.3544747146619414</v>
      </c>
      <c r="W429" s="53">
        <f t="shared" si="148"/>
        <v>2.2759572004815709E-15</v>
      </c>
      <c r="X429" s="53">
        <f>MAX((SetUp!$B$56*(1-($H429/SetUp!$B$56)^2)*TANH(($B429-$D429)/SetUp!$B$56))/(1+$H429/SetUp!$B$56*TANH(($B429-$D429)/SetUp!$B$56)),0)</f>
        <v>5.965175449756301</v>
      </c>
      <c r="AK429" s="61">
        <v>61</v>
      </c>
      <c r="AL429" s="62">
        <f>IFERROR(AVERAGEIFS($AS$3:$AS$1070,$AU$3:$AU$1070,"Não",$AR$3:$AR$1070,AK399),0)</f>
        <v>2.1883333333333335</v>
      </c>
      <c r="AM429" s="62">
        <f>IFERROR(AVERAGEIFS($AT$3:$AT$1070,$AU$3:$AU$1070,"Não",$AR$3:$AR$1070,AK399),0)</f>
        <v>2.6788038695655447</v>
      </c>
      <c r="AN429" s="63">
        <f t="shared" si="149"/>
        <v>0.22412971952728616</v>
      </c>
      <c r="AP429" s="60">
        <v>31563</v>
      </c>
      <c r="AQ429" s="51">
        <v>5</v>
      </c>
      <c r="AR429" s="51">
        <v>152</v>
      </c>
      <c r="AS429" s="62">
        <f t="shared" si="138"/>
        <v>7.8890000000000002</v>
      </c>
      <c r="AT429" s="62">
        <f t="shared" si="139"/>
        <v>1.9712627791443316</v>
      </c>
      <c r="AU429" s="51" t="str">
        <f>IF(OR($AP429&lt;SetUp!$B$97,$AP429&gt;SetUp!$B$98),"Não","Sim")</f>
        <v>Sim</v>
      </c>
      <c r="AV429" s="64">
        <f t="shared" si="140"/>
        <v>2.8087363706834432</v>
      </c>
      <c r="AW429" s="64">
        <f t="shared" si="141"/>
        <v>1.4040166591406</v>
      </c>
      <c r="AX429" s="64">
        <f t="shared" si="142"/>
        <v>0.89702195606036339</v>
      </c>
      <c r="AY429" s="64">
        <f t="shared" si="143"/>
        <v>0.29474452175554006</v>
      </c>
      <c r="AZ429" s="64">
        <f t="shared" si="144"/>
        <v>-5.9177372208556687</v>
      </c>
      <c r="BA429" s="64">
        <f t="shared" si="145"/>
        <v>-1.4047197115428431</v>
      </c>
      <c r="BB429" s="64">
        <f t="shared" si="146"/>
        <v>-0.60227743430482339</v>
      </c>
    </row>
    <row r="430" spans="1:54" x14ac:dyDescent="0.3">
      <c r="A430" s="60">
        <v>31475</v>
      </c>
      <c r="B430" s="53">
        <v>10.284000000000001</v>
      </c>
      <c r="C430" s="53">
        <v>0</v>
      </c>
      <c r="D430" s="53">
        <v>4.1970000000000001</v>
      </c>
      <c r="E430" s="53">
        <f t="shared" si="131"/>
        <v>4.1970000000000001</v>
      </c>
      <c r="F430" s="53">
        <f t="shared" si="132"/>
        <v>0</v>
      </c>
      <c r="G430" s="53">
        <f t="shared" si="133"/>
        <v>0.44222266226283491</v>
      </c>
      <c r="H430" s="53">
        <f>IF(Q429&gt;SetUp!$B$56,SetUp!$B$56,Q429)</f>
        <v>44.849156817320939</v>
      </c>
      <c r="I430" s="53">
        <f t="shared" si="147"/>
        <v>4.2445950825196794</v>
      </c>
      <c r="J430" s="53">
        <f>MIN(F430,H430,(1-EXP(-SetUp!$B$52*H430/SetUp!$B$56))*F430)</f>
        <v>0</v>
      </c>
      <c r="K430" s="53">
        <f t="shared" si="134"/>
        <v>44.849156817320939</v>
      </c>
      <c r="L430" s="53">
        <f>IF(I430&lt;=0,0,MIN(SetUp!$B$50*I430^SetUp!$B$55,I430))</f>
        <v>0.23934181417250608</v>
      </c>
      <c r="M430" s="53">
        <f t="shared" si="135"/>
        <v>4.0052532683471735</v>
      </c>
      <c r="N430" s="53">
        <f>IF(SetUp!$B$62=0,X430,(B430-E430)*(1-(H430/SetUp!$B$66/SetUp!$B$56)))</f>
        <v>5.6447773377371657</v>
      </c>
      <c r="O430" s="53">
        <f>K430*SetUp!$B$65</f>
        <v>0.41395776143430441</v>
      </c>
      <c r="P430" s="53">
        <f>MIN(SetUp!$B$54*L430^SetUp!$B$51,L430)</f>
        <v>0.16250888711045516</v>
      </c>
      <c r="Q430" s="53">
        <f t="shared" si="136"/>
        <v>50.079976393623802</v>
      </c>
      <c r="R430" s="53">
        <f>IF((H430+N430-O430)&gt;SetUp!$B$56,T429+H430+N430-O430-SetUp!$B$56,T429)</f>
        <v>0</v>
      </c>
      <c r="S430" s="53">
        <f>R430*SetUp!$B$65</f>
        <v>0</v>
      </c>
      <c r="T430" s="53">
        <f>IF((R430-S430)&lt;SetUp!$B$53,R430-S430,SetUp!$B$53)</f>
        <v>0</v>
      </c>
      <c r="U430" s="53">
        <f t="shared" si="137"/>
        <v>4.0052532683471735</v>
      </c>
      <c r="V430" s="53">
        <f>(L430-P430)/1000*SetUp!$B$13*1000000/SetUp!$B$48</f>
        <v>3.1267391106356262</v>
      </c>
      <c r="W430" s="53">
        <f t="shared" si="148"/>
        <v>3.7470027081099033E-15</v>
      </c>
      <c r="X430" s="53">
        <f>MAX((SetUp!$B$56*(1-($H430/SetUp!$B$56)^2)*TANH(($B430-$D430)/SetUp!$B$56))/(1+$H430/SetUp!$B$56*TANH(($B430-$D430)/SetUp!$B$56)),0)</f>
        <v>5.6447773377371657</v>
      </c>
      <c r="AK430" s="61">
        <v>62</v>
      </c>
      <c r="AL430" s="62">
        <f>IFERROR(AVERAGEIFS($AS$3:$AS$1070,$AU$3:$AU$1070,"Não",$AR$3:$AR$1070,AK400),0)</f>
        <v>6.0069999999999997</v>
      </c>
      <c r="AM430" s="62">
        <f>IFERROR(AVERAGEIFS($AT$3:$AT$1070,$AU$3:$AU$1070,"Não",$AR$3:$AR$1070,AK400),0)</f>
        <v>5.5163737470879504</v>
      </c>
      <c r="AN430" s="63">
        <f t="shared" si="149"/>
        <v>-8.1675753772606843E-2</v>
      </c>
      <c r="AP430" s="60">
        <v>31564</v>
      </c>
      <c r="AQ430" s="51">
        <v>6</v>
      </c>
      <c r="AR430" s="51">
        <v>153</v>
      </c>
      <c r="AS430" s="62">
        <f t="shared" si="138"/>
        <v>8.0410000000000004</v>
      </c>
      <c r="AT430" s="62">
        <f t="shared" si="139"/>
        <v>1.8368470263642773</v>
      </c>
      <c r="AU430" s="51" t="str">
        <f>IF(OR($AP430&lt;SetUp!$B$97,$AP430&gt;SetUp!$B$98),"Não","Sim")</f>
        <v>Sim</v>
      </c>
      <c r="AV430" s="64">
        <f t="shared" si="140"/>
        <v>2.8356657066727737</v>
      </c>
      <c r="AW430" s="64">
        <f t="shared" si="141"/>
        <v>1.3553032968174605</v>
      </c>
      <c r="AX430" s="64">
        <f t="shared" si="142"/>
        <v>0.90531006211608556</v>
      </c>
      <c r="AY430" s="64">
        <f t="shared" si="143"/>
        <v>0.2640729895272611</v>
      </c>
      <c r="AZ430" s="64">
        <f t="shared" si="144"/>
        <v>-6.2041529736357228</v>
      </c>
      <c r="BA430" s="64">
        <f t="shared" si="145"/>
        <v>-1.4803624098553132</v>
      </c>
      <c r="BB430" s="64">
        <f t="shared" si="146"/>
        <v>-0.64123707258882445</v>
      </c>
    </row>
    <row r="431" spans="1:54" x14ac:dyDescent="0.3">
      <c r="A431" s="60">
        <v>31476</v>
      </c>
      <c r="B431" s="53">
        <v>10.337</v>
      </c>
      <c r="C431" s="53">
        <v>0</v>
      </c>
      <c r="D431" s="53">
        <v>4.1970000000000001</v>
      </c>
      <c r="E431" s="53">
        <f t="shared" si="131"/>
        <v>4.1970000000000001</v>
      </c>
      <c r="F431" s="53">
        <f t="shared" si="132"/>
        <v>0</v>
      </c>
      <c r="G431" s="53">
        <f t="shared" si="133"/>
        <v>0.54865117820916343</v>
      </c>
      <c r="H431" s="53">
        <f>IF(Q430&gt;SetUp!$B$56,SetUp!$B$56,Q430)</f>
        <v>50.079976393623802</v>
      </c>
      <c r="I431" s="53">
        <f t="shared" si="147"/>
        <v>5.0161426778129146</v>
      </c>
      <c r="J431" s="53">
        <f>MIN(F431,H431,(1-EXP(-SetUp!$B$52*H431/SetUp!$B$56))*F431)</f>
        <v>0</v>
      </c>
      <c r="K431" s="53">
        <f t="shared" si="134"/>
        <v>50.079976393623802</v>
      </c>
      <c r="L431" s="53">
        <f>IF(I431&lt;=0,0,MIN(SetUp!$B$50*I431^SetUp!$B$55,I431))</f>
        <v>0.3161607374155978</v>
      </c>
      <c r="M431" s="53">
        <f t="shared" si="135"/>
        <v>4.6999819403973166</v>
      </c>
      <c r="N431" s="53">
        <f>IF(SetUp!$B$62=0,X431,(B431-E431)*(1-(H431/SetUp!$B$66/SetUp!$B$56)))</f>
        <v>5.5913488217908363</v>
      </c>
      <c r="O431" s="53">
        <f>K431*SetUp!$B$65</f>
        <v>0.46223823125657781</v>
      </c>
      <c r="P431" s="53">
        <f>MIN(SetUp!$B$54*L431^SetUp!$B$51,L431)</f>
        <v>0.215249062085518</v>
      </c>
      <c r="Q431" s="53">
        <f t="shared" si="136"/>
        <v>55.209086984158063</v>
      </c>
      <c r="R431" s="53">
        <f>IF((H431+N431-O431)&gt;SetUp!$B$56,T430+H431+N431-O431-SetUp!$B$56,T430)</f>
        <v>0</v>
      </c>
      <c r="S431" s="53">
        <f>R431*SetUp!$B$65</f>
        <v>0</v>
      </c>
      <c r="T431" s="53">
        <f>IF((R431-S431)&lt;SetUp!$B$53,R431-S431,SetUp!$B$53)</f>
        <v>0</v>
      </c>
      <c r="U431" s="53">
        <f t="shared" si="137"/>
        <v>4.6999819403973166</v>
      </c>
      <c r="V431" s="53">
        <f>(L431-P431)/1000*SetUp!$B$13*1000000/SetUp!$B$48</f>
        <v>4.106631024476064</v>
      </c>
      <c r="W431" s="53">
        <f t="shared" si="148"/>
        <v>0</v>
      </c>
      <c r="X431" s="53">
        <f>MAX((SetUp!$B$56*(1-($H431/SetUp!$B$56)^2)*TANH(($B431-$D431)/SetUp!$B$56))/(1+$H431/SetUp!$B$56*TANH(($B431-$D431)/SetUp!$B$56)),0)</f>
        <v>5.5913488217908363</v>
      </c>
      <c r="AK431" s="61">
        <v>63</v>
      </c>
      <c r="AL431" s="62">
        <f>IFERROR(AVERAGEIFS($AS$3:$AS$1070,$AU$3:$AU$1070,"Não",$AR$3:$AR$1070,AK401),0)</f>
        <v>0</v>
      </c>
      <c r="AM431" s="62">
        <f>IFERROR(AVERAGEIFS($AT$3:$AT$1070,$AU$3:$AU$1070,"Não",$AR$3:$AR$1070,AK401),0)</f>
        <v>5.357314061994165</v>
      </c>
      <c r="AN431" s="63" t="str">
        <f t="shared" si="149"/>
        <v/>
      </c>
      <c r="AP431" s="60">
        <v>31565</v>
      </c>
      <c r="AQ431" s="51">
        <v>6</v>
      </c>
      <c r="AR431" s="51">
        <v>154</v>
      </c>
      <c r="AS431" s="62">
        <f t="shared" si="138"/>
        <v>8.8209999999999997</v>
      </c>
      <c r="AT431" s="62">
        <f t="shared" si="139"/>
        <v>1.7138758061725017</v>
      </c>
      <c r="AU431" s="51" t="str">
        <f>IF(OR($AP431&lt;SetUp!$B$97,$AP431&gt;SetUp!$B$98),"Não","Sim")</f>
        <v>Sim</v>
      </c>
      <c r="AV431" s="64">
        <f t="shared" si="140"/>
        <v>2.9700168349691216</v>
      </c>
      <c r="AW431" s="64">
        <f t="shared" si="141"/>
        <v>1.309150795810972</v>
      </c>
      <c r="AX431" s="64">
        <f t="shared" si="142"/>
        <v>0.94551782207783963</v>
      </c>
      <c r="AY431" s="64">
        <f t="shared" si="143"/>
        <v>0.23397934813084992</v>
      </c>
      <c r="AZ431" s="64">
        <f t="shared" si="144"/>
        <v>-7.1071241938274978</v>
      </c>
      <c r="BA431" s="64">
        <f t="shared" si="145"/>
        <v>-1.6608660391581496</v>
      </c>
      <c r="BB431" s="64">
        <f t="shared" si="146"/>
        <v>-0.71153847394698966</v>
      </c>
    </row>
    <row r="432" spans="1:54" x14ac:dyDescent="0.3">
      <c r="A432" s="60">
        <v>31477</v>
      </c>
      <c r="B432" s="53">
        <v>6.6420000000000003</v>
      </c>
      <c r="C432" s="53">
        <v>0</v>
      </c>
      <c r="D432" s="53">
        <v>4.1970000000000001</v>
      </c>
      <c r="E432" s="53">
        <f t="shared" si="131"/>
        <v>4.1970000000000001</v>
      </c>
      <c r="F432" s="53">
        <f t="shared" si="132"/>
        <v>0</v>
      </c>
      <c r="G432" s="53">
        <f t="shared" si="133"/>
        <v>0.24748567959073631</v>
      </c>
      <c r="H432" s="53">
        <f>IF(Q431&gt;SetUp!$B$56,SetUp!$B$56,Q431)</f>
        <v>55.209086984158063</v>
      </c>
      <c r="I432" s="53">
        <f t="shared" si="147"/>
        <v>5.4570475470284538</v>
      </c>
      <c r="J432" s="53">
        <f>MIN(F432,H432,(1-EXP(-SetUp!$B$52*H432/SetUp!$B$56))*F432)</f>
        <v>0</v>
      </c>
      <c r="K432" s="53">
        <f t="shared" si="134"/>
        <v>55.209086984158063</v>
      </c>
      <c r="L432" s="53">
        <f>IF(I432&lt;=0,0,MIN(SetUp!$B$50*I432^SetUp!$B$55,I432))</f>
        <v>0.36382094472995047</v>
      </c>
      <c r="M432" s="53">
        <f t="shared" si="135"/>
        <v>5.0932266022985031</v>
      </c>
      <c r="N432" s="53">
        <f>IF(SetUp!$B$62=0,X432,(B432-E432)*(1-(H432/SetUp!$B$66/SetUp!$B$56)))</f>
        <v>2.197514320409264</v>
      </c>
      <c r="O432" s="53">
        <f>K432*SetUp!$B$65</f>
        <v>0.5095799270404</v>
      </c>
      <c r="P432" s="53">
        <f>MIN(SetUp!$B$54*L432^SetUp!$B$51,L432)</f>
        <v>0.24803537587502314</v>
      </c>
      <c r="Q432" s="53">
        <f t="shared" si="136"/>
        <v>56.897021377526926</v>
      </c>
      <c r="R432" s="53">
        <f>IF((H432+N432-O432)&gt;SetUp!$B$56,T431+H432+N432-O432-SetUp!$B$56,T431)</f>
        <v>0</v>
      </c>
      <c r="S432" s="53">
        <f>R432*SetUp!$B$65</f>
        <v>0</v>
      </c>
      <c r="T432" s="53">
        <f>IF((R432-S432)&lt;SetUp!$B$53,R432-S432,SetUp!$B$53)</f>
        <v>0</v>
      </c>
      <c r="U432" s="53">
        <f t="shared" si="137"/>
        <v>5.0932266022985031</v>
      </c>
      <c r="V432" s="53">
        <f>(L432-P432)/1000*SetUp!$B$13*1000000/SetUp!$B$48</f>
        <v>4.7119286018286939</v>
      </c>
      <c r="W432" s="53">
        <f t="shared" si="148"/>
        <v>-2.9420910152566648E-15</v>
      </c>
      <c r="X432" s="53">
        <f>MAX((SetUp!$B$56*(1-($H432/SetUp!$B$56)^2)*TANH(($B432-$D432)/SetUp!$B$56))/(1+$H432/SetUp!$B$56*TANH(($B432-$D432)/SetUp!$B$56)),0)</f>
        <v>2.197514320409264</v>
      </c>
      <c r="AK432" s="61">
        <v>64</v>
      </c>
      <c r="AL432" s="62">
        <f>IFERROR(AVERAGEIFS($AS$3:$AS$1070,$AU$3:$AU$1070,"Não",$AR$3:$AR$1070,AK402),0)</f>
        <v>0</v>
      </c>
      <c r="AM432" s="62">
        <f>IFERROR(AVERAGEIFS($AT$3:$AT$1070,$AU$3:$AU$1070,"Não",$AR$3:$AR$1070,AK402),0)</f>
        <v>5.1990837331313813</v>
      </c>
      <c r="AN432" s="63" t="str">
        <f t="shared" si="149"/>
        <v/>
      </c>
      <c r="AP432" s="60">
        <v>31566</v>
      </c>
      <c r="AQ432" s="51">
        <v>6</v>
      </c>
      <c r="AR432" s="51">
        <v>155</v>
      </c>
      <c r="AS432" s="62">
        <f t="shared" si="138"/>
        <v>9.3010000000000002</v>
      </c>
      <c r="AT432" s="62">
        <f t="shared" si="139"/>
        <v>1.6016369069017222</v>
      </c>
      <c r="AU432" s="51" t="str">
        <f>IF(OR($AP432&lt;SetUp!$B$97,$AP432&gt;SetUp!$B$98),"Não","Sim")</f>
        <v>Sim</v>
      </c>
      <c r="AV432" s="64">
        <f t="shared" si="140"/>
        <v>3.0497540884471324</v>
      </c>
      <c r="AW432" s="64">
        <f t="shared" si="141"/>
        <v>1.2655579429254602</v>
      </c>
      <c r="AX432" s="64">
        <f t="shared" si="142"/>
        <v>0.96852964437483957</v>
      </c>
      <c r="AY432" s="64">
        <f t="shared" si="143"/>
        <v>0.20456406780200592</v>
      </c>
      <c r="AZ432" s="64">
        <f t="shared" si="144"/>
        <v>-7.6993630930982775</v>
      </c>
      <c r="BA432" s="64">
        <f t="shared" si="145"/>
        <v>-1.7841961455216722</v>
      </c>
      <c r="BB432" s="64">
        <f t="shared" si="146"/>
        <v>-0.7639655765728337</v>
      </c>
    </row>
    <row r="433" spans="1:54" x14ac:dyDescent="0.3">
      <c r="A433" s="60">
        <v>31478</v>
      </c>
      <c r="B433" s="53">
        <v>3.8610000000000002</v>
      </c>
      <c r="C433" s="53">
        <v>0</v>
      </c>
      <c r="D433" s="53">
        <v>4.1970000000000001</v>
      </c>
      <c r="E433" s="53">
        <f t="shared" si="131"/>
        <v>3.8610000000000002</v>
      </c>
      <c r="F433" s="53">
        <f t="shared" si="132"/>
        <v>0.33599999999999985</v>
      </c>
      <c r="G433" s="53">
        <f t="shared" si="133"/>
        <v>0</v>
      </c>
      <c r="H433" s="53">
        <f>IF(Q432&gt;SetUp!$B$56,SetUp!$B$56,Q432)</f>
        <v>56.897021377526926</v>
      </c>
      <c r="I433" s="53">
        <f t="shared" si="147"/>
        <v>5.6154094777311103</v>
      </c>
      <c r="J433" s="53">
        <f>MIN(F433,H433,(1-EXP(-SetUp!$B$52*H433/SetUp!$B$56))*F433)</f>
        <v>0.3225013432812075</v>
      </c>
      <c r="K433" s="53">
        <f t="shared" si="134"/>
        <v>56.574520034245715</v>
      </c>
      <c r="L433" s="53">
        <f>IF(I433&lt;=0,0,MIN(SetUp!$B$50*I433^SetUp!$B$55,I433))</f>
        <v>0.38158724726148047</v>
      </c>
      <c r="M433" s="53">
        <f t="shared" si="135"/>
        <v>5.23382223046963</v>
      </c>
      <c r="N433" s="53">
        <f>IF(SetUp!$B$62=0,X433,(B433-E433)*(1-(H433/SetUp!$B$66/SetUp!$B$56)))</f>
        <v>0</v>
      </c>
      <c r="O433" s="53">
        <f>K433*SetUp!$B$65</f>
        <v>0.52218287543260711</v>
      </c>
      <c r="P433" s="53">
        <f>MIN(SetUp!$B$54*L433^SetUp!$B$51,L433)</f>
        <v>0.26026813612719485</v>
      </c>
      <c r="Q433" s="53">
        <f t="shared" si="136"/>
        <v>56.05233715881311</v>
      </c>
      <c r="R433" s="53">
        <f>IF((H433+N433-O433)&gt;SetUp!$B$56,T432+H433+N433-O433-SetUp!$B$56,T432)</f>
        <v>0</v>
      </c>
      <c r="S433" s="53">
        <f>R433*SetUp!$B$65</f>
        <v>0</v>
      </c>
      <c r="T433" s="53">
        <f>IF((R433-S433)&lt;SetUp!$B$53,R433-S433,SetUp!$B$53)</f>
        <v>0</v>
      </c>
      <c r="U433" s="53">
        <f t="shared" si="137"/>
        <v>5.23382223046963</v>
      </c>
      <c r="V433" s="53">
        <f>(L433-P433)/1000*SetUp!$B$13*1000000/SetUp!$B$48</f>
        <v>4.9371177717174337</v>
      </c>
      <c r="W433" s="53">
        <f t="shared" si="148"/>
        <v>-3.2751579226442118E-15</v>
      </c>
      <c r="X433" s="53">
        <f>MAX((SetUp!$B$56*(1-($H433/SetUp!$B$56)^2)*TANH(($B433-$D433)/SetUp!$B$56))/(1+$H433/SetUp!$B$56*TANH(($B433-$D433)/SetUp!$B$56)),0)</f>
        <v>0</v>
      </c>
      <c r="AK433" s="61">
        <v>65</v>
      </c>
      <c r="AL433" s="62">
        <f>IFERROR(AVERAGEIFS($AS$3:$AS$1070,$AU$3:$AU$1070,"Não",$AR$3:$AR$1070,AK403),0)</f>
        <v>0</v>
      </c>
      <c r="AM433" s="62">
        <f>IFERROR(AVERAGEIFS($AT$3:$AT$1070,$AU$3:$AU$1070,"Não",$AR$3:$AR$1070,AK403),0)</f>
        <v>5.0231826783594506</v>
      </c>
      <c r="AN433" s="63" t="str">
        <f t="shared" si="149"/>
        <v/>
      </c>
      <c r="AP433" s="60">
        <v>31567</v>
      </c>
      <c r="AQ433" s="51">
        <v>6</v>
      </c>
      <c r="AR433" s="51">
        <v>156</v>
      </c>
      <c r="AS433" s="62">
        <f t="shared" si="138"/>
        <v>9.7910000000000004</v>
      </c>
      <c r="AT433" s="62">
        <f t="shared" si="139"/>
        <v>1.4981744675099271</v>
      </c>
      <c r="AU433" s="51" t="str">
        <f>IF(OR($AP433&lt;SetUp!$B$97,$AP433&gt;SetUp!$B$98),"Não","Sim")</f>
        <v>Sim</v>
      </c>
      <c r="AV433" s="64">
        <f t="shared" si="140"/>
        <v>3.1290573660449246</v>
      </c>
      <c r="AW433" s="64">
        <f t="shared" si="141"/>
        <v>1.2239993739826533</v>
      </c>
      <c r="AX433" s="64">
        <f t="shared" si="142"/>
        <v>0.99082705056747888</v>
      </c>
      <c r="AY433" s="64">
        <f t="shared" si="143"/>
        <v>0.17556239137733839</v>
      </c>
      <c r="AZ433" s="64">
        <f t="shared" si="144"/>
        <v>-8.2928255324900739</v>
      </c>
      <c r="BA433" s="64">
        <f t="shared" si="145"/>
        <v>-1.9050579920622712</v>
      </c>
      <c r="BB433" s="64">
        <f t="shared" si="146"/>
        <v>-0.81526465919014046</v>
      </c>
    </row>
    <row r="434" spans="1:54" x14ac:dyDescent="0.3">
      <c r="A434" s="60">
        <v>31479</v>
      </c>
      <c r="B434" s="53">
        <v>14.404999999999999</v>
      </c>
      <c r="C434" s="53">
        <v>0</v>
      </c>
      <c r="D434" s="53">
        <v>4.1970000000000001</v>
      </c>
      <c r="E434" s="53">
        <f t="shared" si="131"/>
        <v>4.1970000000000001</v>
      </c>
      <c r="F434" s="53">
        <f t="shared" si="132"/>
        <v>0</v>
      </c>
      <c r="G434" s="53">
        <f t="shared" si="133"/>
        <v>1.1982586659125651</v>
      </c>
      <c r="H434" s="53">
        <f>IF(Q433&gt;SetUp!$B$56,SetUp!$B$56,Q433)</f>
        <v>56.05233715881311</v>
      </c>
      <c r="I434" s="53">
        <f t="shared" si="147"/>
        <v>6.9494440233621422</v>
      </c>
      <c r="J434" s="53">
        <f>MIN(F434,H434,(1-EXP(-SetUp!$B$52*H434/SetUp!$B$56))*F434)</f>
        <v>0</v>
      </c>
      <c r="K434" s="53">
        <f t="shared" si="134"/>
        <v>56.05233715881311</v>
      </c>
      <c r="L434" s="53">
        <f>IF(I434&lt;=0,0,MIN(SetUp!$B$50*I434^SetUp!$B$55,I434))</f>
        <v>0.54434583306886197</v>
      </c>
      <c r="M434" s="53">
        <f t="shared" si="135"/>
        <v>6.4050981902932804</v>
      </c>
      <c r="N434" s="53">
        <f>IF(SetUp!$B$62=0,X434,(B434-E434)*(1-(H434/SetUp!$B$66/SetUp!$B$56)))</f>
        <v>9.0097413340874333</v>
      </c>
      <c r="O434" s="53">
        <f>K434*SetUp!$B$65</f>
        <v>0.51736312697994669</v>
      </c>
      <c r="P434" s="53">
        <f>MIN(SetUp!$B$54*L434^SetUp!$B$51,L434)</f>
        <v>0.37256439237944339</v>
      </c>
      <c r="Q434" s="53">
        <f t="shared" si="136"/>
        <v>64.544715365920595</v>
      </c>
      <c r="R434" s="53">
        <f>IF((H434+N434-O434)&gt;SetUp!$B$56,T433+H434+N434-O434-SetUp!$B$56,T433)</f>
        <v>0</v>
      </c>
      <c r="S434" s="53">
        <f>R434*SetUp!$B$65</f>
        <v>0</v>
      </c>
      <c r="T434" s="53">
        <f>IF((R434-S434)&lt;SetUp!$B$53,R434-S434,SetUp!$B$53)</f>
        <v>0</v>
      </c>
      <c r="U434" s="53">
        <f t="shared" si="137"/>
        <v>6.4050981902932804</v>
      </c>
      <c r="V434" s="53">
        <f>(L434-P434)/1000*SetUp!$B$13*1000000/SetUp!$B$48</f>
        <v>6.990697473378308</v>
      </c>
      <c r="W434" s="53">
        <f t="shared" si="148"/>
        <v>4.6629367034256575E-15</v>
      </c>
      <c r="X434" s="53">
        <f>MAX((SetUp!$B$56*(1-($H434/SetUp!$B$56)^2)*TANH(($B434-$D434)/SetUp!$B$56))/(1+$H434/SetUp!$B$56*TANH(($B434-$D434)/SetUp!$B$56)),0)</f>
        <v>9.0097413340874333</v>
      </c>
      <c r="AK434" s="61">
        <v>66</v>
      </c>
      <c r="AL434" s="62">
        <f>IFERROR(AVERAGEIFS($AS$3:$AS$1070,$AU$3:$AU$1070,"Não",$AR$3:$AR$1070,AK404),0)</f>
        <v>0</v>
      </c>
      <c r="AM434" s="62">
        <f>IFERROR(AVERAGEIFS($AT$3:$AT$1070,$AU$3:$AU$1070,"Não",$AR$3:$AR$1070,AK404),0)</f>
        <v>4.857488459385638</v>
      </c>
      <c r="AN434" s="63" t="str">
        <f t="shared" si="149"/>
        <v/>
      </c>
      <c r="AP434" s="60">
        <v>31568</v>
      </c>
      <c r="AQ434" s="51">
        <v>6</v>
      </c>
      <c r="AR434" s="51">
        <v>157</v>
      </c>
      <c r="AS434" s="62">
        <f t="shared" si="138"/>
        <v>9.3010000000000002</v>
      </c>
      <c r="AT434" s="62">
        <f t="shared" si="139"/>
        <v>1.4029311386552139</v>
      </c>
      <c r="AU434" s="51" t="str">
        <f>IF(OR($AP434&lt;SetUp!$B$97,$AP434&gt;SetUp!$B$98),"Não","Sim")</f>
        <v>Sim</v>
      </c>
      <c r="AV434" s="64">
        <f t="shared" si="140"/>
        <v>3.0497540884471324</v>
      </c>
      <c r="AW434" s="64">
        <f t="shared" si="141"/>
        <v>1.1844539411286594</v>
      </c>
      <c r="AX434" s="64">
        <f t="shared" si="142"/>
        <v>0.96852964437483957</v>
      </c>
      <c r="AY434" s="64">
        <f t="shared" si="143"/>
        <v>0.14703635468053439</v>
      </c>
      <c r="AZ434" s="64">
        <f t="shared" si="144"/>
        <v>-7.898068861344786</v>
      </c>
      <c r="BA434" s="64">
        <f t="shared" si="145"/>
        <v>-1.8653001473184729</v>
      </c>
      <c r="BB434" s="64">
        <f t="shared" si="146"/>
        <v>-0.82149328969430524</v>
      </c>
    </row>
    <row r="435" spans="1:54" x14ac:dyDescent="0.3">
      <c r="A435" s="60">
        <v>31480</v>
      </c>
      <c r="B435" s="53">
        <v>7.6529999999999996</v>
      </c>
      <c r="C435" s="53">
        <v>0</v>
      </c>
      <c r="D435" s="53">
        <v>4.1970000000000001</v>
      </c>
      <c r="E435" s="53">
        <f t="shared" si="131"/>
        <v>4.1970000000000001</v>
      </c>
      <c r="F435" s="53">
        <f t="shared" si="132"/>
        <v>0</v>
      </c>
      <c r="G435" s="53">
        <f t="shared" si="133"/>
        <v>0.4811262560239995</v>
      </c>
      <c r="H435" s="53">
        <f>IF(Q434&gt;SetUp!$B$56,SetUp!$B$56,Q434)</f>
        <v>64.544715365920595</v>
      </c>
      <c r="I435" s="53">
        <f t="shared" si="147"/>
        <v>7.4819722324823914</v>
      </c>
      <c r="J435" s="53">
        <f>MIN(F435,H435,(1-EXP(-SetUp!$B$52*H435/SetUp!$B$56))*F435)</f>
        <v>0</v>
      </c>
      <c r="K435" s="53">
        <f t="shared" si="134"/>
        <v>64.544715365920595</v>
      </c>
      <c r="L435" s="53">
        <f>IF(I435&lt;=0,0,MIN(SetUp!$B$50*I435^SetUp!$B$55,I435))</f>
        <v>0.61562789163450038</v>
      </c>
      <c r="M435" s="53">
        <f t="shared" si="135"/>
        <v>6.866344340847891</v>
      </c>
      <c r="N435" s="53">
        <f>IF(SetUp!$B$62=0,X435,(B435-E435)*(1-(H435/SetUp!$B$66/SetUp!$B$56)))</f>
        <v>2.974873743976</v>
      </c>
      <c r="O435" s="53">
        <f>K435*SetUp!$B$65</f>
        <v>0.59574778616511093</v>
      </c>
      <c r="P435" s="53">
        <f>MIN(SetUp!$B$54*L435^SetUp!$B$51,L435)</f>
        <v>0.42185586279617943</v>
      </c>
      <c r="Q435" s="53">
        <f t="shared" si="136"/>
        <v>66.923841323731494</v>
      </c>
      <c r="R435" s="53">
        <f>IF((H435+N435-O435)&gt;SetUp!$B$56,T434+H435+N435-O435-SetUp!$B$56,T434)</f>
        <v>0</v>
      </c>
      <c r="S435" s="53">
        <f>R435*SetUp!$B$65</f>
        <v>0</v>
      </c>
      <c r="T435" s="53">
        <f>IF((R435-S435)&lt;SetUp!$B$53,R435-S435,SetUp!$B$53)</f>
        <v>0</v>
      </c>
      <c r="U435" s="53">
        <f t="shared" si="137"/>
        <v>6.866344340847891</v>
      </c>
      <c r="V435" s="53">
        <f>(L435-P435)/1000*SetUp!$B$13*1000000/SetUp!$B$48</f>
        <v>7.8856110821690191</v>
      </c>
      <c r="W435" s="53">
        <f t="shared" si="148"/>
        <v>7.9936057773011271E-15</v>
      </c>
      <c r="X435" s="53">
        <f>MAX((SetUp!$B$56*(1-($H435/SetUp!$B$56)^2)*TANH(($B435-$D435)/SetUp!$B$56))/(1+$H435/SetUp!$B$56*TANH(($B435-$D435)/SetUp!$B$56)),0)</f>
        <v>2.974873743976</v>
      </c>
      <c r="AK435" s="61">
        <v>67</v>
      </c>
      <c r="AL435" s="62">
        <f>IFERROR(AVERAGEIFS($AS$3:$AS$1070,$AU$3:$AU$1070,"Não",$AR$3:$AR$1070,AK405),0)</f>
        <v>0</v>
      </c>
      <c r="AM435" s="62">
        <f>IFERROR(AVERAGEIFS($AT$3:$AT$1070,$AU$3:$AU$1070,"Não",$AR$3:$AR$1070,AK405),0)</f>
        <v>5.1890544091697901</v>
      </c>
      <c r="AN435" s="63" t="str">
        <f t="shared" si="149"/>
        <v/>
      </c>
      <c r="AP435" s="60">
        <v>31569</v>
      </c>
      <c r="AQ435" s="51">
        <v>6</v>
      </c>
      <c r="AR435" s="51">
        <v>158</v>
      </c>
      <c r="AS435" s="62">
        <f t="shared" si="138"/>
        <v>9.4629999999999992</v>
      </c>
      <c r="AT435" s="62">
        <f t="shared" si="139"/>
        <v>1.3152859769379588</v>
      </c>
      <c r="AU435" s="51" t="str">
        <f>IF(OR($AP435&lt;SetUp!$B$97,$AP435&gt;SetUp!$B$98),"Não","Sim")</f>
        <v>Sim</v>
      </c>
      <c r="AV435" s="64">
        <f t="shared" si="140"/>
        <v>3.0761989532538365</v>
      </c>
      <c r="AW435" s="64">
        <f t="shared" si="141"/>
        <v>1.1468591792098797</v>
      </c>
      <c r="AX435" s="64">
        <f t="shared" si="142"/>
        <v>0.97602884009112589</v>
      </c>
      <c r="AY435" s="64">
        <f t="shared" si="143"/>
        <v>0.11902018986242245</v>
      </c>
      <c r="AZ435" s="64">
        <f t="shared" si="144"/>
        <v>-8.14771402306204</v>
      </c>
      <c r="BA435" s="64">
        <f t="shared" si="145"/>
        <v>-1.9293397740439568</v>
      </c>
      <c r="BB435" s="64">
        <f t="shared" si="146"/>
        <v>-0.85700865022870343</v>
      </c>
    </row>
    <row r="436" spans="1:54" x14ac:dyDescent="0.3">
      <c r="A436" s="60">
        <v>31481</v>
      </c>
      <c r="B436" s="53">
        <v>5.14</v>
      </c>
      <c r="C436" s="53">
        <v>0</v>
      </c>
      <c r="D436" s="53">
        <v>4.1970000000000001</v>
      </c>
      <c r="E436" s="53">
        <f t="shared" si="131"/>
        <v>4.1970000000000001</v>
      </c>
      <c r="F436" s="53">
        <f t="shared" si="132"/>
        <v>0</v>
      </c>
      <c r="G436" s="53">
        <f t="shared" si="133"/>
        <v>0.13644384061428849</v>
      </c>
      <c r="H436" s="53">
        <f>IF(Q435&gt;SetUp!$B$56,SetUp!$B$56,Q435)</f>
        <v>66.923841323731494</v>
      </c>
      <c r="I436" s="53">
        <f t="shared" si="147"/>
        <v>7.6204953025525191</v>
      </c>
      <c r="J436" s="53">
        <f>MIN(F436,H436,(1-EXP(-SetUp!$B$52*H436/SetUp!$B$56))*F436)</f>
        <v>0</v>
      </c>
      <c r="K436" s="53">
        <f t="shared" si="134"/>
        <v>66.923841323731494</v>
      </c>
      <c r="L436" s="53">
        <f>IF(I436&lt;=0,0,MIN(SetUp!$B$50*I436^SetUp!$B$55,I436))</f>
        <v>0.63474136352941857</v>
      </c>
      <c r="M436" s="53">
        <f t="shared" si="135"/>
        <v>6.9857539390231</v>
      </c>
      <c r="N436" s="53">
        <f>IF(SetUp!$B$62=0,X436,(B436-E436)*(1-(H436/SetUp!$B$66/SetUp!$B$56)))</f>
        <v>0.80655615938571112</v>
      </c>
      <c r="O436" s="53">
        <f>K436*SetUp!$B$65</f>
        <v>0.61770712109033943</v>
      </c>
      <c r="P436" s="53">
        <f>MIN(SetUp!$B$54*L436^SetUp!$B$51,L436)</f>
        <v>0.43508252621471843</v>
      </c>
      <c r="Q436" s="53">
        <f t="shared" si="136"/>
        <v>67.112690362026868</v>
      </c>
      <c r="R436" s="53">
        <f>IF((H436+N436-O436)&gt;SetUp!$B$56,T435+H436+N436-O436-SetUp!$B$56,T435)</f>
        <v>0</v>
      </c>
      <c r="S436" s="53">
        <f>R436*SetUp!$B$65</f>
        <v>0</v>
      </c>
      <c r="T436" s="53">
        <f>IF((R436-S436)&lt;SetUp!$B$53,R436-S436,SetUp!$B$53)</f>
        <v>0</v>
      </c>
      <c r="U436" s="53">
        <f t="shared" si="137"/>
        <v>6.9857539390231</v>
      </c>
      <c r="V436" s="53">
        <f>(L436-P436)/1000*SetUp!$B$13*1000000/SetUp!$B$48</f>
        <v>8.1251765263574303</v>
      </c>
      <c r="W436" s="53">
        <f t="shared" si="148"/>
        <v>0</v>
      </c>
      <c r="X436" s="53">
        <f>MAX((SetUp!$B$56*(1-($H436/SetUp!$B$56)^2)*TANH(($B436-$D436)/SetUp!$B$56))/(1+$H436/SetUp!$B$56*TANH(($B436-$D436)/SetUp!$B$56)),0)</f>
        <v>0.80655615938571112</v>
      </c>
      <c r="AK436" s="61">
        <v>68</v>
      </c>
      <c r="AL436" s="62">
        <f>IFERROR(AVERAGEIFS($AS$3:$AS$1070,$AU$3:$AU$1070,"Não",$AR$3:$AR$1070,AK406),0)</f>
        <v>0</v>
      </c>
      <c r="AM436" s="62">
        <f>IFERROR(AVERAGEIFS($AT$3:$AT$1070,$AU$3:$AU$1070,"Não",$AR$3:$AR$1070,AK406),0)</f>
        <v>6.2930846109881911</v>
      </c>
      <c r="AN436" s="63" t="str">
        <f t="shared" si="149"/>
        <v/>
      </c>
      <c r="AP436" s="60">
        <v>31570</v>
      </c>
      <c r="AQ436" s="51">
        <v>6</v>
      </c>
      <c r="AR436" s="51">
        <v>159</v>
      </c>
      <c r="AS436" s="62">
        <f t="shared" si="138"/>
        <v>9.6270000000000007</v>
      </c>
      <c r="AT436" s="62">
        <f t="shared" si="139"/>
        <v>1.2346073677222555</v>
      </c>
      <c r="AU436" s="51" t="str">
        <f>IF(OR($AP436&lt;SetUp!$B$97,$AP436&gt;SetUp!$B$98),"Não","Sim")</f>
        <v>Sim</v>
      </c>
      <c r="AV436" s="64">
        <f t="shared" si="140"/>
        <v>3.1027407239406908</v>
      </c>
      <c r="AW436" s="64">
        <f t="shared" si="141"/>
        <v>1.1111288708886362</v>
      </c>
      <c r="AX436" s="64">
        <f t="shared" si="142"/>
        <v>0.98349097181516654</v>
      </c>
      <c r="AY436" s="64">
        <f t="shared" si="143"/>
        <v>9.1528864362479215E-2</v>
      </c>
      <c r="AZ436" s="64">
        <f t="shared" si="144"/>
        <v>-8.3923926322777458</v>
      </c>
      <c r="BA436" s="64">
        <f t="shared" si="145"/>
        <v>-1.9916118530520546</v>
      </c>
      <c r="BB436" s="64">
        <f t="shared" si="146"/>
        <v>-0.89196210745268734</v>
      </c>
    </row>
    <row r="437" spans="1:54" x14ac:dyDescent="0.3">
      <c r="A437" s="60">
        <v>31482</v>
      </c>
      <c r="B437" s="53">
        <v>2.3340000000000001</v>
      </c>
      <c r="C437" s="53">
        <v>0</v>
      </c>
      <c r="D437" s="53">
        <v>4.1970000000000001</v>
      </c>
      <c r="E437" s="53">
        <f t="shared" si="131"/>
        <v>2.3340000000000001</v>
      </c>
      <c r="F437" s="53">
        <f t="shared" si="132"/>
        <v>1.863</v>
      </c>
      <c r="G437" s="53">
        <f t="shared" si="133"/>
        <v>0</v>
      </c>
      <c r="H437" s="53">
        <f>IF(Q436&gt;SetUp!$B$56,SetUp!$B$56,Q436)</f>
        <v>67.112690362026868</v>
      </c>
      <c r="I437" s="53">
        <f t="shared" si="147"/>
        <v>7.5883965363778163</v>
      </c>
      <c r="J437" s="53">
        <f>MIN(F437,H437,(1-EXP(-SetUp!$B$52*H437/SetUp!$B$56))*F437)</f>
        <v>1.8209749466398373</v>
      </c>
      <c r="K437" s="53">
        <f t="shared" si="134"/>
        <v>65.291715415387031</v>
      </c>
      <c r="L437" s="53">
        <f>IF(I437&lt;=0,0,MIN(SetUp!$B$50*I437^SetUp!$B$55,I437))</f>
        <v>0.63029156649937934</v>
      </c>
      <c r="M437" s="53">
        <f t="shared" si="135"/>
        <v>6.9581049698784367</v>
      </c>
      <c r="N437" s="53">
        <f>IF(SetUp!$B$62=0,X437,(B437-E437)*(1-(H437/SetUp!$B$66/SetUp!$B$56)))</f>
        <v>0</v>
      </c>
      <c r="O437" s="53">
        <f>K437*SetUp!$B$65</f>
        <v>0.60264259735471648</v>
      </c>
      <c r="P437" s="53">
        <f>MIN(SetUp!$B$54*L437^SetUp!$B$51,L437)</f>
        <v>0.43200288386657032</v>
      </c>
      <c r="Q437" s="53">
        <f t="shared" si="136"/>
        <v>64.689072818032315</v>
      </c>
      <c r="R437" s="53">
        <f>IF((H437+N437-O437)&gt;SetUp!$B$56,T436+H437+N437-O437-SetUp!$B$56,T436)</f>
        <v>0</v>
      </c>
      <c r="S437" s="53">
        <f>R437*SetUp!$B$65</f>
        <v>0</v>
      </c>
      <c r="T437" s="53">
        <f>IF((R437-S437)&lt;SetUp!$B$53,R437-S437,SetUp!$B$53)</f>
        <v>0</v>
      </c>
      <c r="U437" s="53">
        <f t="shared" si="137"/>
        <v>6.9581049698784367</v>
      </c>
      <c r="V437" s="53">
        <f>(L437-P437)/1000*SetUp!$B$13*1000000/SetUp!$B$48</f>
        <v>8.069417668855758</v>
      </c>
      <c r="W437" s="53">
        <f t="shared" si="148"/>
        <v>-1.5543122344752192E-15</v>
      </c>
      <c r="X437" s="53">
        <f>MAX((SetUp!$B$56*(1-($H437/SetUp!$B$56)^2)*TANH(($B437-$D437)/SetUp!$B$56))/(1+$H437/SetUp!$B$56*TANH(($B437-$D437)/SetUp!$B$56)),0)</f>
        <v>0</v>
      </c>
      <c r="AK437" s="61">
        <v>69</v>
      </c>
      <c r="AL437" s="62">
        <f>IFERROR(AVERAGEIFS($AS$3:$AS$1070,$AU$3:$AU$1070,"Não",$AR$3:$AR$1070,AK407),0)</f>
        <v>0</v>
      </c>
      <c r="AM437" s="62">
        <f>IFERROR(AVERAGEIFS($AT$3:$AT$1070,$AU$3:$AU$1070,"Não",$AR$3:$AR$1070,AK407),0)</f>
        <v>6.2150548665778222</v>
      </c>
      <c r="AN437" s="63" t="str">
        <f t="shared" si="149"/>
        <v/>
      </c>
      <c r="AP437" s="60">
        <v>31571</v>
      </c>
      <c r="AQ437" s="51">
        <v>6</v>
      </c>
      <c r="AR437" s="51">
        <v>160</v>
      </c>
      <c r="AS437" s="62">
        <f t="shared" si="138"/>
        <v>9.4629999999999992</v>
      </c>
      <c r="AT437" s="62">
        <f t="shared" si="139"/>
        <v>1.1603380116282089</v>
      </c>
      <c r="AU437" s="51" t="str">
        <f>IF(OR($AP437&lt;SetUp!$B$97,$AP437&gt;SetUp!$B$98),"Não","Sim")</f>
        <v>Sim</v>
      </c>
      <c r="AV437" s="64">
        <f t="shared" si="140"/>
        <v>3.0761989532538365</v>
      </c>
      <c r="AW437" s="64">
        <f t="shared" si="141"/>
        <v>1.077189867956531</v>
      </c>
      <c r="AX437" s="64">
        <f t="shared" si="142"/>
        <v>0.97602884009112589</v>
      </c>
      <c r="AY437" s="64">
        <f t="shared" si="143"/>
        <v>6.4584519573146482E-2</v>
      </c>
      <c r="AZ437" s="64">
        <f t="shared" si="144"/>
        <v>-8.3026619883717903</v>
      </c>
      <c r="BA437" s="64">
        <f t="shared" si="145"/>
        <v>-1.9990090852973055</v>
      </c>
      <c r="BB437" s="64">
        <f t="shared" si="146"/>
        <v>-0.91144432051797941</v>
      </c>
    </row>
    <row r="438" spans="1:54" x14ac:dyDescent="0.3">
      <c r="A438" s="60">
        <v>31483</v>
      </c>
      <c r="B438" s="53">
        <v>7.1349999999999998</v>
      </c>
      <c r="C438" s="53">
        <v>0</v>
      </c>
      <c r="D438" s="53">
        <v>4.1970000000000001</v>
      </c>
      <c r="E438" s="53">
        <f t="shared" si="131"/>
        <v>4.1970000000000001</v>
      </c>
      <c r="F438" s="53">
        <f t="shared" si="132"/>
        <v>0</v>
      </c>
      <c r="G438" s="53">
        <f t="shared" si="133"/>
        <v>0.40801487307722439</v>
      </c>
      <c r="H438" s="53">
        <f>IF(Q437&gt;SetUp!$B$56,SetUp!$B$56,Q437)</f>
        <v>64.689072818032315</v>
      </c>
      <c r="I438" s="53">
        <f t="shared" si="147"/>
        <v>7.9632000485454206</v>
      </c>
      <c r="J438" s="53">
        <f>MIN(F438,H438,(1-EXP(-SetUp!$B$52*H438/SetUp!$B$56))*F438)</f>
        <v>0</v>
      </c>
      <c r="K438" s="53">
        <f t="shared" si="134"/>
        <v>64.689072818032315</v>
      </c>
      <c r="L438" s="53">
        <f>IF(I438&lt;=0,0,MIN(SetUp!$B$50*I438^SetUp!$B$55,I438))</f>
        <v>0.68302643282940978</v>
      </c>
      <c r="M438" s="53">
        <f t="shared" si="135"/>
        <v>7.2801736157160111</v>
      </c>
      <c r="N438" s="53">
        <f>IF(SetUp!$B$62=0,X438,(B438-E438)*(1-(H438/SetUp!$B$66/SetUp!$B$56)))</f>
        <v>2.5299851269227753</v>
      </c>
      <c r="O438" s="53">
        <f>K438*SetUp!$B$65</f>
        <v>0.59708020558975994</v>
      </c>
      <c r="P438" s="53">
        <f>MIN(SetUp!$B$54*L438^SetUp!$B$51,L438)</f>
        <v>0.46851314234216979</v>
      </c>
      <c r="Q438" s="53">
        <f t="shared" si="136"/>
        <v>66.621977739365335</v>
      </c>
      <c r="R438" s="53">
        <f>IF((H438+N438-O438)&gt;SetUp!$B$56,T437+H438+N438-O438-SetUp!$B$56,T437)</f>
        <v>0</v>
      </c>
      <c r="S438" s="53">
        <f>R438*SetUp!$B$65</f>
        <v>0</v>
      </c>
      <c r="T438" s="53">
        <f>IF((R438-S438)&lt;SetUp!$B$53,R438-S438,SetUp!$B$53)</f>
        <v>0</v>
      </c>
      <c r="U438" s="53">
        <f t="shared" si="137"/>
        <v>7.2801736157160111</v>
      </c>
      <c r="V438" s="53">
        <f>(L438-P438)/1000*SetUp!$B$13*1000000/SetUp!$B$48</f>
        <v>8.7296829727170184</v>
      </c>
      <c r="W438" s="53">
        <f t="shared" si="148"/>
        <v>1.9984014443252818E-15</v>
      </c>
      <c r="X438" s="53">
        <f>MAX((SetUp!$B$56*(1-($H438/SetUp!$B$56)^2)*TANH(($B438-$D438)/SetUp!$B$56))/(1+$H438/SetUp!$B$56*TANH(($B438-$D438)/SetUp!$B$56)),0)</f>
        <v>2.5299851269227753</v>
      </c>
      <c r="AK438" s="61">
        <v>70</v>
      </c>
      <c r="AL438" s="62">
        <f>IFERROR(AVERAGEIFS($AS$3:$AS$1070,$AU$3:$AU$1070,"Não",$AR$3:$AR$1070,AK408),0)</f>
        <v>0</v>
      </c>
      <c r="AM438" s="62">
        <f>IFERROR(AVERAGEIFS($AT$3:$AT$1070,$AU$3:$AU$1070,"Não",$AR$3:$AR$1070,AK408),0)</f>
        <v>6.0868354667475808</v>
      </c>
      <c r="AN438" s="63" t="str">
        <f t="shared" si="149"/>
        <v/>
      </c>
      <c r="AP438" s="60">
        <v>31572</v>
      </c>
      <c r="AQ438" s="51">
        <v>6</v>
      </c>
      <c r="AR438" s="51">
        <v>161</v>
      </c>
      <c r="AS438" s="62">
        <f t="shared" si="138"/>
        <v>9.4629999999999992</v>
      </c>
      <c r="AT438" s="62">
        <f t="shared" si="139"/>
        <v>1.0918498754156463</v>
      </c>
      <c r="AU438" s="51" t="str">
        <f>IF(OR($AP438&lt;SetUp!$B$97,$AP438&gt;SetUp!$B$98),"Não","Sim")</f>
        <v>Sim</v>
      </c>
      <c r="AV438" s="64">
        <f t="shared" si="140"/>
        <v>3.0761989532538365</v>
      </c>
      <c r="AW438" s="64">
        <f t="shared" si="141"/>
        <v>1.0449162049732248</v>
      </c>
      <c r="AX438" s="64">
        <f t="shared" si="142"/>
        <v>0.97602884009112589</v>
      </c>
      <c r="AY438" s="64">
        <f t="shared" si="143"/>
        <v>3.816292888097432E-2</v>
      </c>
      <c r="AZ438" s="64">
        <f t="shared" si="144"/>
        <v>-8.3711501245843536</v>
      </c>
      <c r="BA438" s="64">
        <f t="shared" si="145"/>
        <v>-2.0312827482806117</v>
      </c>
      <c r="BB438" s="64">
        <f t="shared" si="146"/>
        <v>-0.93786591121015161</v>
      </c>
    </row>
    <row r="439" spans="1:54" x14ac:dyDescent="0.3">
      <c r="A439" s="60">
        <v>31484</v>
      </c>
      <c r="B439" s="53">
        <v>6.3310000000000004</v>
      </c>
      <c r="C439" s="53">
        <v>0</v>
      </c>
      <c r="D439" s="53">
        <v>4.1970000000000001</v>
      </c>
      <c r="E439" s="53">
        <f t="shared" si="131"/>
        <v>4.1970000000000001</v>
      </c>
      <c r="F439" s="53">
        <f t="shared" si="132"/>
        <v>0</v>
      </c>
      <c r="G439" s="53">
        <f t="shared" si="133"/>
        <v>0.31069369500462529</v>
      </c>
      <c r="H439" s="53">
        <f>IF(Q438&gt;SetUp!$B$56,SetUp!$B$56,Q438)</f>
        <v>66.621977739365335</v>
      </c>
      <c r="I439" s="53">
        <f t="shared" si="147"/>
        <v>8.2057882306310574</v>
      </c>
      <c r="J439" s="53">
        <f>MIN(F439,H439,(1-EXP(-SetUp!$B$52*H439/SetUp!$B$56))*F439)</f>
        <v>0</v>
      </c>
      <c r="K439" s="53">
        <f t="shared" si="134"/>
        <v>66.621977739365335</v>
      </c>
      <c r="L439" s="53">
        <f>IF(I439&lt;=0,0,MIN(SetUp!$B$50*I439^SetUp!$B$55,I439))</f>
        <v>0.71805654032680355</v>
      </c>
      <c r="M439" s="53">
        <f t="shared" si="135"/>
        <v>7.4877316903042539</v>
      </c>
      <c r="N439" s="53">
        <f>IF(SetUp!$B$62=0,X439,(B439-E439)*(1-(H439/SetUp!$B$66/SetUp!$B$56)))</f>
        <v>1.823306304995375</v>
      </c>
      <c r="O439" s="53">
        <f>K439*SetUp!$B$65</f>
        <v>0.6149209199104213</v>
      </c>
      <c r="P439" s="53">
        <f>MIN(SetUp!$B$54*L439^SetUp!$B$51,L439)</f>
        <v>0.49278104427871516</v>
      </c>
      <c r="Q439" s="53">
        <f t="shared" si="136"/>
        <v>67.830363124450287</v>
      </c>
      <c r="R439" s="53">
        <f>IF((H439+N439-O439)&gt;SetUp!$B$56,T438+H439+N439-O439-SetUp!$B$56,T438)</f>
        <v>0</v>
      </c>
      <c r="S439" s="53">
        <f>R439*SetUp!$B$65</f>
        <v>0</v>
      </c>
      <c r="T439" s="53">
        <f>IF((R439-S439)&lt;SetUp!$B$53,R439-S439,SetUp!$B$53)</f>
        <v>0</v>
      </c>
      <c r="U439" s="53">
        <f t="shared" si="137"/>
        <v>7.4877316903042539</v>
      </c>
      <c r="V439" s="53">
        <f>(L439-P439)/1000*SetUp!$B$13*1000000/SetUp!$B$48</f>
        <v>9.1676541698396861</v>
      </c>
      <c r="W439" s="53">
        <f t="shared" si="148"/>
        <v>2.6645352591003757E-15</v>
      </c>
      <c r="X439" s="53">
        <f>MAX((SetUp!$B$56*(1-($H439/SetUp!$B$56)^2)*TANH(($B439-$D439)/SetUp!$B$56))/(1+$H439/SetUp!$B$56*TANH(($B439-$D439)/SetUp!$B$56)),0)</f>
        <v>1.823306304995375</v>
      </c>
      <c r="AK439" s="61">
        <v>71</v>
      </c>
      <c r="AL439" s="62">
        <f>IFERROR(AVERAGEIFS($AS$3:$AS$1070,$AU$3:$AU$1070,"Não",$AR$3:$AR$1070,AK409),0)</f>
        <v>0</v>
      </c>
      <c r="AM439" s="62">
        <f>IFERROR(AVERAGEIFS($AT$3:$AT$1070,$AU$3:$AU$1070,"Não",$AR$3:$AR$1070,AK409),0)</f>
        <v>5.9103868042462224</v>
      </c>
      <c r="AN439" s="63" t="str">
        <f t="shared" si="149"/>
        <v/>
      </c>
      <c r="AP439" s="60">
        <v>31573</v>
      </c>
      <c r="AQ439" s="51">
        <v>6</v>
      </c>
      <c r="AR439" s="51">
        <v>162</v>
      </c>
      <c r="AS439" s="62">
        <f t="shared" si="138"/>
        <v>9.4629999999999992</v>
      </c>
      <c r="AT439" s="62">
        <f t="shared" si="139"/>
        <v>1.028667776264258</v>
      </c>
      <c r="AU439" s="51" t="str">
        <f>IF(OR($AP439&lt;SetUp!$B$97,$AP439&gt;SetUp!$B$98),"Não","Sim")</f>
        <v>Sim</v>
      </c>
      <c r="AV439" s="64">
        <f t="shared" si="140"/>
        <v>3.0761989532538365</v>
      </c>
      <c r="AW439" s="64">
        <f t="shared" si="141"/>
        <v>1.0142326046150647</v>
      </c>
      <c r="AX439" s="64">
        <f t="shared" si="142"/>
        <v>0.97602884009112589</v>
      </c>
      <c r="AY439" s="64">
        <f t="shared" si="143"/>
        <v>1.2275135470057244E-2</v>
      </c>
      <c r="AZ439" s="64">
        <f t="shared" si="144"/>
        <v>-8.4343322237357405</v>
      </c>
      <c r="BA439" s="64">
        <f t="shared" si="145"/>
        <v>-2.061966348638772</v>
      </c>
      <c r="BB439" s="64">
        <f t="shared" si="146"/>
        <v>-0.96375370462106869</v>
      </c>
    </row>
    <row r="440" spans="1:54" x14ac:dyDescent="0.3">
      <c r="A440" s="60">
        <v>31485</v>
      </c>
      <c r="B440" s="53">
        <v>31.870999999999999</v>
      </c>
      <c r="C440" s="53">
        <v>0</v>
      </c>
      <c r="D440" s="53">
        <v>4.1970000000000001</v>
      </c>
      <c r="E440" s="53">
        <f t="shared" si="131"/>
        <v>4.1970000000000001</v>
      </c>
      <c r="F440" s="53">
        <f t="shared" si="132"/>
        <v>0</v>
      </c>
      <c r="G440" s="53">
        <f t="shared" si="133"/>
        <v>5.5685129843032932</v>
      </c>
      <c r="H440" s="53">
        <f>IF(Q439&gt;SetUp!$B$56,SetUp!$B$56,Q439)</f>
        <v>67.830363124450287</v>
      </c>
      <c r="I440" s="53">
        <f t="shared" si="147"/>
        <v>13.68231899280809</v>
      </c>
      <c r="J440" s="53">
        <f>MIN(F440,H440,(1-EXP(-SetUp!$B$52*H440/SetUp!$B$56))*F440)</f>
        <v>0</v>
      </c>
      <c r="K440" s="53">
        <f t="shared" si="134"/>
        <v>67.830363124450287</v>
      </c>
      <c r="L440" s="53">
        <f>IF(I440&lt;=0,0,MIN(SetUp!$B$50*I440^SetUp!$B$55,I440))</f>
        <v>1.6835434135383049</v>
      </c>
      <c r="M440" s="53">
        <f t="shared" si="135"/>
        <v>11.998775579269786</v>
      </c>
      <c r="N440" s="53">
        <f>IF(SetUp!$B$62=0,X440,(B440-E440)*(1-(H440/SetUp!$B$66/SetUp!$B$56)))</f>
        <v>22.105487015696706</v>
      </c>
      <c r="O440" s="53">
        <f>K440*SetUp!$B$65</f>
        <v>0.62607431820054271</v>
      </c>
      <c r="P440" s="53">
        <f>MIN(SetUp!$B$54*L440^SetUp!$B$51,L440)</f>
        <v>1.164973224112688</v>
      </c>
      <c r="Q440" s="53">
        <f t="shared" si="136"/>
        <v>89.309775821946459</v>
      </c>
      <c r="R440" s="53">
        <f>IF((H440+N440-O440)&gt;SetUp!$B$56,T439+H440+N440-O440-SetUp!$B$56,T439)</f>
        <v>0</v>
      </c>
      <c r="S440" s="53">
        <f>R440*SetUp!$B$65</f>
        <v>0</v>
      </c>
      <c r="T440" s="53">
        <f>IF((R440-S440)&lt;SetUp!$B$53,R440-S440,SetUp!$B$53)</f>
        <v>0</v>
      </c>
      <c r="U440" s="53">
        <f t="shared" si="137"/>
        <v>11.998775579269786</v>
      </c>
      <c r="V440" s="53">
        <f>(L440-P440)/1000*SetUp!$B$13*1000000/SetUp!$B$48</f>
        <v>21.103370063948212</v>
      </c>
      <c r="W440" s="53">
        <f t="shared" si="148"/>
        <v>1.3988810110276972E-14</v>
      </c>
      <c r="X440" s="53">
        <f>MAX((SetUp!$B$56*(1-($H440/SetUp!$B$56)^2)*TANH(($B440-$D440)/SetUp!$B$56))/(1+$H440/SetUp!$B$56*TANH(($B440-$D440)/SetUp!$B$56)),0)</f>
        <v>22.105487015696706</v>
      </c>
      <c r="AK440" s="61">
        <v>72</v>
      </c>
      <c r="AL440" s="62">
        <f>IFERROR(AVERAGEIFS($AS$3:$AS$1070,$AU$3:$AU$1070,"Não",$AR$3:$AR$1070,AK410),0)</f>
        <v>0</v>
      </c>
      <c r="AM440" s="62">
        <f>IFERROR(AVERAGEIFS($AT$3:$AT$1070,$AU$3:$AU$1070,"Não",$AR$3:$AR$1070,AK410),0)</f>
        <v>5.6954271663106244</v>
      </c>
      <c r="AN440" s="63" t="str">
        <f t="shared" si="149"/>
        <v/>
      </c>
      <c r="AP440" s="60">
        <v>31574</v>
      </c>
      <c r="AQ440" s="51">
        <v>6</v>
      </c>
      <c r="AR440" s="51">
        <v>163</v>
      </c>
      <c r="AS440" s="62">
        <f t="shared" si="138"/>
        <v>9.4629999999999992</v>
      </c>
      <c r="AT440" s="62">
        <f t="shared" si="139"/>
        <v>0.97030708885424366</v>
      </c>
      <c r="AU440" s="51" t="str">
        <f>IF(OR($AP440&lt;SetUp!$B$97,$AP440&gt;SetUp!$B$98),"Não","Sim")</f>
        <v>Sim</v>
      </c>
      <c r="AV440" s="64">
        <f t="shared" si="140"/>
        <v>3.0761989532538365</v>
      </c>
      <c r="AW440" s="64">
        <f t="shared" si="141"/>
        <v>0.98504166858780329</v>
      </c>
      <c r="AX440" s="64">
        <f t="shared" si="142"/>
        <v>0.97602884009112589</v>
      </c>
      <c r="AY440" s="64">
        <f t="shared" si="143"/>
        <v>-1.3090795745904587E-2</v>
      </c>
      <c r="AZ440" s="64">
        <f t="shared" si="144"/>
        <v>-8.4926929111457561</v>
      </c>
      <c r="BA440" s="64">
        <f t="shared" si="145"/>
        <v>-2.0911572846660333</v>
      </c>
      <c r="BB440" s="64">
        <f t="shared" si="146"/>
        <v>-0.98911963583703044</v>
      </c>
    </row>
    <row r="441" spans="1:54" x14ac:dyDescent="0.3">
      <c r="A441" s="60">
        <v>31486</v>
      </c>
      <c r="B441" s="53">
        <v>10.436999999999999</v>
      </c>
      <c r="C441" s="53">
        <v>0</v>
      </c>
      <c r="D441" s="53">
        <v>4.1970000000000001</v>
      </c>
      <c r="E441" s="53">
        <f t="shared" si="131"/>
        <v>4.1970000000000001</v>
      </c>
      <c r="F441" s="53">
        <f t="shared" si="132"/>
        <v>0</v>
      </c>
      <c r="G441" s="53">
        <f t="shared" si="133"/>
        <v>1.6718314538533932</v>
      </c>
      <c r="H441" s="53">
        <f>IF(Q440&gt;SetUp!$B$56,SetUp!$B$56,Q440)</f>
        <v>89.309775821946459</v>
      </c>
      <c r="I441" s="53">
        <f t="shared" si="147"/>
        <v>14.494936351599337</v>
      </c>
      <c r="J441" s="53">
        <f>MIN(F441,H441,(1-EXP(-SetUp!$B$52*H441/SetUp!$B$56))*F441)</f>
        <v>0</v>
      </c>
      <c r="K441" s="53">
        <f t="shared" si="134"/>
        <v>89.309775821946459</v>
      </c>
      <c r="L441" s="53">
        <f>IF(I441&lt;=0,0,MIN(SetUp!$B$50*I441^SetUp!$B$55,I441))</f>
        <v>1.8534689802875348</v>
      </c>
      <c r="M441" s="53">
        <f t="shared" si="135"/>
        <v>12.641467371311803</v>
      </c>
      <c r="N441" s="53">
        <f>IF(SetUp!$B$62=0,X441,(B441-E441)*(1-(H441/SetUp!$B$66/SetUp!$B$56)))</f>
        <v>4.5681685461466062</v>
      </c>
      <c r="O441" s="53">
        <f>K441*SetUp!$B$65</f>
        <v>0.82432931847615831</v>
      </c>
      <c r="P441" s="53">
        <f>MIN(SetUp!$B$54*L441^SetUp!$B$51,L441)</f>
        <v>1.2837568563949766</v>
      </c>
      <c r="Q441" s="53">
        <f t="shared" si="136"/>
        <v>93.053615049616909</v>
      </c>
      <c r="R441" s="53">
        <f>IF((H441+N441-O441)&gt;SetUp!$B$56,T440+H441+N441-O441-SetUp!$B$56,T440)</f>
        <v>0</v>
      </c>
      <c r="S441" s="53">
        <f>R441*SetUp!$B$65</f>
        <v>0</v>
      </c>
      <c r="T441" s="53">
        <f>IF((R441-S441)&lt;SetUp!$B$53,R441-S441,SetUp!$B$53)</f>
        <v>0</v>
      </c>
      <c r="U441" s="53">
        <f t="shared" si="137"/>
        <v>12.641467371311803</v>
      </c>
      <c r="V441" s="53">
        <f>(L441-P441)/1000*SetUp!$B$13*1000000/SetUp!$B$48</f>
        <v>23.184606492207767</v>
      </c>
      <c r="W441" s="53">
        <f t="shared" si="148"/>
        <v>3.3306690738754696E-15</v>
      </c>
      <c r="X441" s="53">
        <f>MAX((SetUp!$B$56*(1-($H441/SetUp!$B$56)^2)*TANH(($B441-$D441)/SetUp!$B$56))/(1+$H441/SetUp!$B$56*TANH(($B441-$D441)/SetUp!$B$56)),0)</f>
        <v>4.5681685461466062</v>
      </c>
      <c r="AK441" s="61">
        <v>73</v>
      </c>
      <c r="AL441" s="62">
        <f>IFERROR(AVERAGEIFS($AS$3:$AS$1070,$AU$3:$AU$1070,"Não",$AR$3:$AR$1070,AK411),0)</f>
        <v>0</v>
      </c>
      <c r="AM441" s="62">
        <f>IFERROR(AVERAGEIFS($AT$3:$AT$1070,$AU$3:$AU$1070,"Não",$AR$3:$AR$1070,AK411),0)</f>
        <v>5.4560816308028199</v>
      </c>
      <c r="AN441" s="63" t="str">
        <f t="shared" si="149"/>
        <v/>
      </c>
      <c r="AP441" s="60">
        <v>31575</v>
      </c>
      <c r="AQ441" s="51">
        <v>6</v>
      </c>
      <c r="AR441" s="51">
        <v>164</v>
      </c>
      <c r="AS441" s="62">
        <f t="shared" si="138"/>
        <v>9.4629999999999992</v>
      </c>
      <c r="AT441" s="62">
        <f t="shared" si="139"/>
        <v>0.91646747548422947</v>
      </c>
      <c r="AU441" s="51" t="str">
        <f>IF(OR($AP441&lt;SetUp!$B$97,$AP441&gt;SetUp!$B$98),"Não","Sim")</f>
        <v>Sim</v>
      </c>
      <c r="AV441" s="64">
        <f t="shared" si="140"/>
        <v>3.0761989532538365</v>
      </c>
      <c r="AW441" s="64">
        <f t="shared" si="141"/>
        <v>0.9573230779022458</v>
      </c>
      <c r="AX441" s="64">
        <f t="shared" si="142"/>
        <v>0.97602884009112589</v>
      </c>
      <c r="AY441" s="64">
        <f t="shared" si="143"/>
        <v>-3.7882943105875477E-2</v>
      </c>
      <c r="AZ441" s="64">
        <f t="shared" si="144"/>
        <v>-8.5465325245157704</v>
      </c>
      <c r="BA441" s="64">
        <f t="shared" si="145"/>
        <v>-2.1188758753515908</v>
      </c>
      <c r="BB441" s="64">
        <f t="shared" si="146"/>
        <v>-1.0139117831970013</v>
      </c>
    </row>
    <row r="442" spans="1:54" x14ac:dyDescent="0.3">
      <c r="A442" s="60">
        <v>31487</v>
      </c>
      <c r="B442" s="53">
        <v>4.617</v>
      </c>
      <c r="C442" s="53">
        <v>0</v>
      </c>
      <c r="D442" s="53">
        <v>4.1970000000000001</v>
      </c>
      <c r="E442" s="53">
        <f t="shared" si="131"/>
        <v>4.1970000000000001</v>
      </c>
      <c r="F442" s="53">
        <f t="shared" si="132"/>
        <v>0</v>
      </c>
      <c r="G442" s="53">
        <f t="shared" si="133"/>
        <v>0.11646239831721639</v>
      </c>
      <c r="H442" s="53">
        <f>IF(Q441&gt;SetUp!$B$56,SetUp!$B$56,Q441)</f>
        <v>93.053615049616909</v>
      </c>
      <c r="I442" s="53">
        <f t="shared" si="147"/>
        <v>13.616814727850402</v>
      </c>
      <c r="J442" s="53">
        <f>MIN(F442,H442,(1-EXP(-SetUp!$B$52*H442/SetUp!$B$56))*F442)</f>
        <v>0</v>
      </c>
      <c r="K442" s="53">
        <f t="shared" si="134"/>
        <v>93.053615049616909</v>
      </c>
      <c r="L442" s="53">
        <f>IF(I442&lt;=0,0,MIN(SetUp!$B$50*I442^SetUp!$B$55,I442))</f>
        <v>1.6701315554629443</v>
      </c>
      <c r="M442" s="53">
        <f t="shared" si="135"/>
        <v>11.946683172387457</v>
      </c>
      <c r="N442" s="53">
        <f>IF(SetUp!$B$62=0,X442,(B442-E442)*(1-(H442/SetUp!$B$66/SetUp!$B$56)))</f>
        <v>0.30353760168278354</v>
      </c>
      <c r="O442" s="53">
        <f>K442*SetUp!$B$65</f>
        <v>0.85888495822138222</v>
      </c>
      <c r="P442" s="53">
        <f>MIN(SetUp!$B$54*L442^SetUp!$B$51,L442)</f>
        <v>1.1556027021006983</v>
      </c>
      <c r="Q442" s="53">
        <f t="shared" si="136"/>
        <v>92.498267693078304</v>
      </c>
      <c r="R442" s="53">
        <f>IF((H442+N442-O442)&gt;SetUp!$B$56,T441+H442+N442-O442-SetUp!$B$56,T441)</f>
        <v>0</v>
      </c>
      <c r="S442" s="53">
        <f>R442*SetUp!$B$65</f>
        <v>0</v>
      </c>
      <c r="T442" s="53">
        <f>IF((R442-S442)&lt;SetUp!$B$53,R442-S442,SetUp!$B$53)</f>
        <v>0</v>
      </c>
      <c r="U442" s="53">
        <f t="shared" si="137"/>
        <v>11.946683172387457</v>
      </c>
      <c r="V442" s="53">
        <f>(L442-P442)/1000*SetUp!$B$13*1000000/SetUp!$B$48</f>
        <v>20.938906675505926</v>
      </c>
      <c r="W442" s="53">
        <f t="shared" si="148"/>
        <v>-1.0880185641326534E-14</v>
      </c>
      <c r="X442" s="53">
        <f>MAX((SetUp!$B$56*(1-($H442/SetUp!$B$56)^2)*TANH(($B442-$D442)/SetUp!$B$56))/(1+$H442/SetUp!$B$56*TANH(($B442-$D442)/SetUp!$B$56)),0)</f>
        <v>0.30353760168278354</v>
      </c>
      <c r="AK442" s="61">
        <v>74</v>
      </c>
      <c r="AL442" s="62">
        <f>IFERROR(AVERAGEIFS($AS$3:$AS$1070,$AU$3:$AU$1070,"Não",$AR$3:$AR$1070,AK412),0)</f>
        <v>0</v>
      </c>
      <c r="AM442" s="62">
        <f>IFERROR(AVERAGEIFS($AT$3:$AT$1070,$AU$3:$AU$1070,"Não",$AR$3:$AR$1070,AK412),0)</f>
        <v>5.1998438936007911</v>
      </c>
      <c r="AN442" s="63" t="str">
        <f t="shared" si="149"/>
        <v/>
      </c>
      <c r="AP442" s="60">
        <v>31576</v>
      </c>
      <c r="AQ442" s="51">
        <v>6</v>
      </c>
      <c r="AR442" s="51">
        <v>165</v>
      </c>
      <c r="AS442" s="62">
        <f t="shared" si="138"/>
        <v>9.4629999999999992</v>
      </c>
      <c r="AT442" s="62">
        <f t="shared" si="139"/>
        <v>0.86749210868662485</v>
      </c>
      <c r="AU442" s="51" t="str">
        <f>IF(OR($AP442&lt;SetUp!$B$97,$AP442&gt;SetUp!$B$98),"Não","Sim")</f>
        <v>Sim</v>
      </c>
      <c r="AV442" s="64">
        <f t="shared" si="140"/>
        <v>3.0761989532538365</v>
      </c>
      <c r="AW442" s="64">
        <f t="shared" si="141"/>
        <v>0.93139256422124439</v>
      </c>
      <c r="AX442" s="64">
        <f t="shared" si="142"/>
        <v>0.97602884009112589</v>
      </c>
      <c r="AY442" s="64">
        <f t="shared" si="143"/>
        <v>-6.1734467164687105E-2</v>
      </c>
      <c r="AZ442" s="64">
        <f t="shared" si="144"/>
        <v>-8.5955078913133747</v>
      </c>
      <c r="BA442" s="64">
        <f t="shared" si="145"/>
        <v>-2.1448063890325919</v>
      </c>
      <c r="BB442" s="64">
        <f t="shared" si="146"/>
        <v>-1.037763307255813</v>
      </c>
    </row>
    <row r="443" spans="1:54" x14ac:dyDescent="0.3">
      <c r="A443" s="60">
        <v>31488</v>
      </c>
      <c r="B443" s="53">
        <v>1.518</v>
      </c>
      <c r="C443" s="53">
        <v>0</v>
      </c>
      <c r="D443" s="53">
        <v>4.1970000000000001</v>
      </c>
      <c r="E443" s="53">
        <f t="shared" si="131"/>
        <v>1.518</v>
      </c>
      <c r="F443" s="53">
        <f t="shared" si="132"/>
        <v>2.6790000000000003</v>
      </c>
      <c r="G443" s="53">
        <f t="shared" si="133"/>
        <v>0</v>
      </c>
      <c r="H443" s="53">
        <f>IF(Q442&gt;SetUp!$B$56,SetUp!$B$56,Q442)</f>
        <v>92.498267693078304</v>
      </c>
      <c r="I443" s="53">
        <f t="shared" si="147"/>
        <v>12.775848023959425</v>
      </c>
      <c r="J443" s="53">
        <f>MIN(F443,H443,(1-EXP(-SetUp!$B$52*H443/SetUp!$B$56))*F443)</f>
        <v>2.66459885036114</v>
      </c>
      <c r="K443" s="53">
        <f t="shared" si="134"/>
        <v>89.833668842717159</v>
      </c>
      <c r="L443" s="53">
        <f>IF(I443&lt;=0,0,MIN(SetUp!$B$50*I443^SetUp!$B$55,I443))</f>
        <v>1.5017847706386362</v>
      </c>
      <c r="M443" s="53">
        <f t="shared" si="135"/>
        <v>11.274063253320788</v>
      </c>
      <c r="N443" s="53">
        <f>IF(SetUp!$B$62=0,X443,(B443-E443)*(1-(H443/SetUp!$B$66/SetUp!$B$56)))</f>
        <v>0</v>
      </c>
      <c r="O443" s="53">
        <f>K443*SetUp!$B$65</f>
        <v>0.82916485157196762</v>
      </c>
      <c r="P443" s="53">
        <f>MIN(SetUp!$B$54*L443^SetUp!$B$51,L443)</f>
        <v>1.038047313004258</v>
      </c>
      <c r="Q443" s="53">
        <f t="shared" si="136"/>
        <v>89.004503991145185</v>
      </c>
      <c r="R443" s="53">
        <f>IF((H443+N443-O443)&gt;SetUp!$B$56,T442+H443+N443-O443-SetUp!$B$56,T442)</f>
        <v>0</v>
      </c>
      <c r="S443" s="53">
        <f>R443*SetUp!$B$65</f>
        <v>0</v>
      </c>
      <c r="T443" s="53">
        <f>IF((R443-S443)&lt;SetUp!$B$53,R443-S443,SetUp!$B$53)</f>
        <v>0</v>
      </c>
      <c r="U443" s="53">
        <f t="shared" si="137"/>
        <v>11.274063253320788</v>
      </c>
      <c r="V443" s="53">
        <f>(L443-P443)/1000*SetUp!$B$13*1000000/SetUp!$B$48</f>
        <v>18.8719355268233</v>
      </c>
      <c r="W443" s="53">
        <f t="shared" si="148"/>
        <v>-1.021405182655144E-14</v>
      </c>
      <c r="X443" s="53">
        <f>MAX((SetUp!$B$56*(1-($H443/SetUp!$B$56)^2)*TANH(($B443-$D443)/SetUp!$B$56))/(1+$H443/SetUp!$B$56*TANH(($B443-$D443)/SetUp!$B$56)),0)</f>
        <v>0</v>
      </c>
      <c r="AK443" s="61">
        <v>75</v>
      </c>
      <c r="AL443" s="62">
        <f>IFERROR(AVERAGEIFS($AS$3:$AS$1070,$AU$3:$AU$1070,"Não",$AR$3:$AR$1070,AK413),0)</f>
        <v>0</v>
      </c>
      <c r="AM443" s="62">
        <f>IFERROR(AVERAGEIFS($AT$3:$AT$1070,$AU$3:$AU$1070,"Não",$AR$3:$AR$1070,AK413),0)</f>
        <v>5.0470246567040329</v>
      </c>
      <c r="AN443" s="63" t="str">
        <f t="shared" si="149"/>
        <v/>
      </c>
      <c r="AP443" s="60">
        <v>31577</v>
      </c>
      <c r="AQ443" s="51">
        <v>6</v>
      </c>
      <c r="AR443" s="51">
        <v>166</v>
      </c>
      <c r="AS443" s="62">
        <f t="shared" si="138"/>
        <v>9.4629999999999992</v>
      </c>
      <c r="AT443" s="62">
        <f t="shared" si="139"/>
        <v>0.84484407112830939</v>
      </c>
      <c r="AU443" s="51" t="str">
        <f>IF(OR($AP443&lt;SetUp!$B$97,$AP443&gt;SetUp!$B$98),"Não","Sim")</f>
        <v>Sim</v>
      </c>
      <c r="AV443" s="64">
        <f t="shared" si="140"/>
        <v>3.0761989532538365</v>
      </c>
      <c r="AW443" s="64">
        <f t="shared" si="141"/>
        <v>0.91915399750439497</v>
      </c>
      <c r="AX443" s="64">
        <f t="shared" si="142"/>
        <v>0.97602884009112589</v>
      </c>
      <c r="AY443" s="64">
        <f t="shared" si="143"/>
        <v>-7.3223439331316351E-2</v>
      </c>
      <c r="AZ443" s="64">
        <f t="shared" si="144"/>
        <v>-8.6181559288716905</v>
      </c>
      <c r="BA443" s="64">
        <f t="shared" si="145"/>
        <v>-2.1570449557494413</v>
      </c>
      <c r="BB443" s="64">
        <f t="shared" si="146"/>
        <v>-1.0492522794224421</v>
      </c>
    </row>
    <row r="444" spans="1:54" x14ac:dyDescent="0.3">
      <c r="A444" s="60">
        <v>31489</v>
      </c>
      <c r="B444" s="53">
        <v>5.5330000000000004</v>
      </c>
      <c r="C444" s="53">
        <v>0</v>
      </c>
      <c r="D444" s="53">
        <v>4.1970000000000001</v>
      </c>
      <c r="E444" s="53">
        <f t="shared" si="131"/>
        <v>4.1970000000000001</v>
      </c>
      <c r="F444" s="53">
        <f t="shared" si="132"/>
        <v>0</v>
      </c>
      <c r="G444" s="53">
        <f t="shared" si="133"/>
        <v>0.3416119708311719</v>
      </c>
      <c r="H444" s="53">
        <f>IF(Q443&gt;SetUp!$B$56,SetUp!$B$56,Q443)</f>
        <v>89.004503991145185</v>
      </c>
      <c r="I444" s="53">
        <f t="shared" si="147"/>
        <v>12.437186883330259</v>
      </c>
      <c r="J444" s="53">
        <f>MIN(F444,H444,(1-EXP(-SetUp!$B$52*H444/SetUp!$B$56))*F444)</f>
        <v>0</v>
      </c>
      <c r="K444" s="53">
        <f t="shared" si="134"/>
        <v>89.004503991145185</v>
      </c>
      <c r="L444" s="53">
        <f>IF(I444&lt;=0,0,MIN(SetUp!$B$50*I444^SetUp!$B$55,I444))</f>
        <v>1.4360241199977033</v>
      </c>
      <c r="M444" s="53">
        <f t="shared" si="135"/>
        <v>11.001162763332555</v>
      </c>
      <c r="N444" s="53">
        <f>IF(SetUp!$B$62=0,X444,(B444-E444)*(1-(H444/SetUp!$B$66/SetUp!$B$56)))</f>
        <v>0.9943880291688284</v>
      </c>
      <c r="O444" s="53">
        <f>K444*SetUp!$B$65</f>
        <v>0.8215116591782996</v>
      </c>
      <c r="P444" s="53">
        <f>MIN(SetUp!$B$54*L444^SetUp!$B$51,L444)</f>
        <v>0.99216113941821049</v>
      </c>
      <c r="Q444" s="53">
        <f t="shared" si="136"/>
        <v>89.177380361135718</v>
      </c>
      <c r="R444" s="53">
        <f>IF((H444+N444-O444)&gt;SetUp!$B$56,T443+H444+N444-O444-SetUp!$B$56,T443)</f>
        <v>0</v>
      </c>
      <c r="S444" s="53">
        <f>R444*SetUp!$B$65</f>
        <v>0</v>
      </c>
      <c r="T444" s="53">
        <f>IF((R444-S444)&lt;SetUp!$B$53,R444-S444,SetUp!$B$53)</f>
        <v>0</v>
      </c>
      <c r="U444" s="53">
        <f t="shared" si="137"/>
        <v>11.001162763332555</v>
      </c>
      <c r="V444" s="53">
        <f>(L444-P444)/1000*SetUp!$B$13*1000000/SetUp!$B$48</f>
        <v>18.063137696424963</v>
      </c>
      <c r="W444" s="53">
        <f t="shared" si="148"/>
        <v>6.4392935428259079E-15</v>
      </c>
      <c r="X444" s="53">
        <f>MAX((SetUp!$B$56*(1-($H444/SetUp!$B$56)^2)*TANH(($B444-$D444)/SetUp!$B$56))/(1+$H444/SetUp!$B$56*TANH(($B444-$D444)/SetUp!$B$56)),0)</f>
        <v>0.9943880291688284</v>
      </c>
      <c r="AK444" s="61">
        <v>76</v>
      </c>
      <c r="AL444" s="62">
        <f>IFERROR(AVERAGEIFS($AS$3:$AS$1070,$AU$3:$AU$1070,"Não",$AR$3:$AR$1070,AK414),0)</f>
        <v>0</v>
      </c>
      <c r="AM444" s="62">
        <f>IFERROR(AVERAGEIFS($AT$3:$AT$1070,$AU$3:$AU$1070,"Não",$AR$3:$AR$1070,AK414),0)</f>
        <v>4.8449287435353883</v>
      </c>
      <c r="AN444" s="63" t="str">
        <f t="shared" si="149"/>
        <v/>
      </c>
      <c r="AP444" s="60">
        <v>31578</v>
      </c>
      <c r="AQ444" s="51">
        <v>6</v>
      </c>
      <c r="AR444" s="51">
        <v>167</v>
      </c>
      <c r="AS444" s="62">
        <f t="shared" si="138"/>
        <v>9.4629999999999992</v>
      </c>
      <c r="AT444" s="62">
        <f t="shared" si="139"/>
        <v>0.81863826541929252</v>
      </c>
      <c r="AU444" s="51" t="str">
        <f>IF(OR($AP444&lt;SetUp!$B$97,$AP444&gt;SetUp!$B$98),"Não","Sim")</f>
        <v>Sim</v>
      </c>
      <c r="AV444" s="64">
        <f t="shared" si="140"/>
        <v>3.0761989532538365</v>
      </c>
      <c r="AW444" s="64">
        <f t="shared" si="141"/>
        <v>0.90478630925721493</v>
      </c>
      <c r="AX444" s="64">
        <f t="shared" si="142"/>
        <v>0.97602884009112589</v>
      </c>
      <c r="AY444" s="64">
        <f t="shared" si="143"/>
        <v>-8.690795908966939E-2</v>
      </c>
      <c r="AZ444" s="64">
        <f t="shared" si="144"/>
        <v>-8.6443617345807073</v>
      </c>
      <c r="BA444" s="64">
        <f t="shared" si="145"/>
        <v>-2.1714126439966215</v>
      </c>
      <c r="BB444" s="64">
        <f t="shared" si="146"/>
        <v>-1.0629367991807952</v>
      </c>
    </row>
    <row r="445" spans="1:54" x14ac:dyDescent="0.3">
      <c r="A445" s="60">
        <v>31490</v>
      </c>
      <c r="B445" s="53">
        <v>1.8</v>
      </c>
      <c r="C445" s="53">
        <v>0</v>
      </c>
      <c r="D445" s="53">
        <v>4.1970000000000001</v>
      </c>
      <c r="E445" s="53">
        <f t="shared" si="131"/>
        <v>1.8</v>
      </c>
      <c r="F445" s="53">
        <f t="shared" si="132"/>
        <v>2.3970000000000002</v>
      </c>
      <c r="G445" s="53">
        <f t="shared" si="133"/>
        <v>0</v>
      </c>
      <c r="H445" s="53">
        <f>IF(Q444&gt;SetUp!$B$56,SetUp!$B$56,Q444)</f>
        <v>89.177380361135718</v>
      </c>
      <c r="I445" s="53">
        <f t="shared" si="147"/>
        <v>11.802289234439751</v>
      </c>
      <c r="J445" s="53">
        <f>MIN(F445,H445,(1-EXP(-SetUp!$B$52*H445/SetUp!$B$56))*F445)</f>
        <v>2.3814555578374978</v>
      </c>
      <c r="K445" s="53">
        <f t="shared" si="134"/>
        <v>86.79592480329822</v>
      </c>
      <c r="L445" s="53">
        <f>IF(I445&lt;=0,0,MIN(SetUp!$B$50*I445^SetUp!$B$55,I445))</f>
        <v>1.3159373799775393</v>
      </c>
      <c r="M445" s="53">
        <f t="shared" si="135"/>
        <v>10.486351854462212</v>
      </c>
      <c r="N445" s="53">
        <f>IF(SetUp!$B$62=0,X445,(B445-E445)*(1-(H445/SetUp!$B$66/SetUp!$B$56)))</f>
        <v>0</v>
      </c>
      <c r="O445" s="53">
        <f>K445*SetUp!$B$65</f>
        <v>0.80112647110719559</v>
      </c>
      <c r="P445" s="53">
        <f>MIN(SetUp!$B$54*L445^SetUp!$B$51,L445)</f>
        <v>0.90842093571504223</v>
      </c>
      <c r="Q445" s="53">
        <f t="shared" si="136"/>
        <v>85.994798332191024</v>
      </c>
      <c r="R445" s="53">
        <f>IF((H445+N445-O445)&gt;SetUp!$B$56,T444+H445+N445-O445-SetUp!$B$56,T444)</f>
        <v>0</v>
      </c>
      <c r="S445" s="53">
        <f>R445*SetUp!$B$65</f>
        <v>0</v>
      </c>
      <c r="T445" s="53">
        <f>IF((R445-S445)&lt;SetUp!$B$53,R445-S445,SetUp!$B$53)</f>
        <v>0</v>
      </c>
      <c r="U445" s="53">
        <f t="shared" si="137"/>
        <v>10.486351854462212</v>
      </c>
      <c r="V445" s="53">
        <f>(L445-P445)/1000*SetUp!$B$13*1000000/SetUp!$B$48</f>
        <v>16.584004452591795</v>
      </c>
      <c r="W445" s="53">
        <f t="shared" si="148"/>
        <v>1.9984014443252818E-15</v>
      </c>
      <c r="X445" s="53">
        <f>MAX((SetUp!$B$56*(1-($H445/SetUp!$B$56)^2)*TANH(($B445-$D445)/SetUp!$B$56))/(1+$H445/SetUp!$B$56*TANH(($B445-$D445)/SetUp!$B$56)),0)</f>
        <v>0</v>
      </c>
      <c r="AK445" s="61">
        <v>77</v>
      </c>
      <c r="AL445" s="62">
        <f>IFERROR(AVERAGEIFS($AS$3:$AS$1070,$AU$3:$AU$1070,"Não",$AR$3:$AR$1070,AK415),0)</f>
        <v>0</v>
      </c>
      <c r="AM445" s="62">
        <f>IFERROR(AVERAGEIFS($AT$3:$AT$1070,$AU$3:$AU$1070,"Não",$AR$3:$AR$1070,AK415),0)</f>
        <v>5.2492381300194157</v>
      </c>
      <c r="AN445" s="63" t="str">
        <f t="shared" si="149"/>
        <v/>
      </c>
      <c r="AP445" s="60">
        <v>31579</v>
      </c>
      <c r="AQ445" s="51">
        <v>6</v>
      </c>
      <c r="AR445" s="51">
        <v>168</v>
      </c>
      <c r="AS445" s="62">
        <f t="shared" si="138"/>
        <v>9.4629999999999992</v>
      </c>
      <c r="AT445" s="62">
        <f t="shared" si="139"/>
        <v>0.790592083650837</v>
      </c>
      <c r="AU445" s="51" t="str">
        <f>IF(OR($AP445&lt;SetUp!$B$97,$AP445&gt;SetUp!$B$98),"Não","Sim")</f>
        <v>Sim</v>
      </c>
      <c r="AV445" s="64">
        <f t="shared" si="140"/>
        <v>3.0761989532538365</v>
      </c>
      <c r="AW445" s="64">
        <f t="shared" si="141"/>
        <v>0.88915245242356333</v>
      </c>
      <c r="AX445" s="64">
        <f t="shared" si="142"/>
        <v>0.97602884009112589</v>
      </c>
      <c r="AY445" s="64">
        <f t="shared" si="143"/>
        <v>-0.10204753864466855</v>
      </c>
      <c r="AZ445" s="64">
        <f t="shared" si="144"/>
        <v>-8.6724079163491616</v>
      </c>
      <c r="BA445" s="64">
        <f t="shared" si="145"/>
        <v>-2.1870465008302733</v>
      </c>
      <c r="BB445" s="64">
        <f t="shared" si="146"/>
        <v>-1.0780763787357945</v>
      </c>
    </row>
    <row r="446" spans="1:54" x14ac:dyDescent="0.3">
      <c r="A446" s="60">
        <v>31491</v>
      </c>
      <c r="B446" s="53">
        <v>0.24199999999999999</v>
      </c>
      <c r="C446" s="53">
        <v>0</v>
      </c>
      <c r="D446" s="53">
        <v>4.1970000000000001</v>
      </c>
      <c r="E446" s="53">
        <f t="shared" si="131"/>
        <v>0.24199999999999999</v>
      </c>
      <c r="F446" s="53">
        <f t="shared" si="132"/>
        <v>3.9550000000000001</v>
      </c>
      <c r="G446" s="53">
        <f t="shared" si="133"/>
        <v>0</v>
      </c>
      <c r="H446" s="53">
        <f>IF(Q445&gt;SetUp!$B$56,SetUp!$B$56,Q445)</f>
        <v>85.994798332191024</v>
      </c>
      <c r="I446" s="53">
        <f t="shared" si="147"/>
        <v>11.24386263744984</v>
      </c>
      <c r="J446" s="53">
        <f>MIN(F446,H446,(1-EXP(-SetUp!$B$52*H446/SetUp!$B$56))*F446)</f>
        <v>3.9242996916783843</v>
      </c>
      <c r="K446" s="53">
        <f t="shared" si="134"/>
        <v>82.070498640512639</v>
      </c>
      <c r="L446" s="53">
        <f>IF(I446&lt;=0,0,MIN(SetUp!$B$50*I446^SetUp!$B$55,I446))</f>
        <v>1.2138099311989363</v>
      </c>
      <c r="M446" s="53">
        <f t="shared" si="135"/>
        <v>10.030052706250904</v>
      </c>
      <c r="N446" s="53">
        <f>IF(SetUp!$B$62=0,X446,(B446-E446)*(1-(H446/SetUp!$B$66/SetUp!$B$56)))</f>
        <v>0</v>
      </c>
      <c r="O446" s="53">
        <f>K446*SetUp!$B$65</f>
        <v>0.75751078298762886</v>
      </c>
      <c r="P446" s="53">
        <f>MIN(SetUp!$B$54*L446^SetUp!$B$51,L446)</f>
        <v>0.83726251612218339</v>
      </c>
      <c r="Q446" s="53">
        <f t="shared" si="136"/>
        <v>81.312987857525016</v>
      </c>
      <c r="R446" s="53">
        <f>IF((H446+N446-O446)&gt;SetUp!$B$56,T445+H446+N446-O446-SetUp!$B$56,T445)</f>
        <v>0</v>
      </c>
      <c r="S446" s="53">
        <f>R446*SetUp!$B$65</f>
        <v>0</v>
      </c>
      <c r="T446" s="53">
        <f>IF((R446-S446)&lt;SetUp!$B$53,R446-S446,SetUp!$B$53)</f>
        <v>0</v>
      </c>
      <c r="U446" s="53">
        <f t="shared" si="137"/>
        <v>10.030052706250904</v>
      </c>
      <c r="V446" s="53">
        <f>(L446-P446)/1000*SetUp!$B$13*1000000/SetUp!$B$48</f>
        <v>15.323710481293785</v>
      </c>
      <c r="W446" s="53">
        <f t="shared" si="148"/>
        <v>0</v>
      </c>
      <c r="X446" s="53">
        <f>MAX((SetUp!$B$56*(1-($H446/SetUp!$B$56)^2)*TANH(($B446-$D446)/SetUp!$B$56))/(1+$H446/SetUp!$B$56*TANH(($B446-$D446)/SetUp!$B$56)),0)</f>
        <v>0</v>
      </c>
      <c r="AK446" s="61">
        <v>78</v>
      </c>
      <c r="AL446" s="62">
        <f>IFERROR(AVERAGEIFS($AS$3:$AS$1070,$AU$3:$AU$1070,"Não",$AR$3:$AR$1070,AK416),0)</f>
        <v>8.5060000000000002</v>
      </c>
      <c r="AM446" s="62">
        <f>IFERROR(AVERAGEIFS($AT$3:$AT$1070,$AU$3:$AU$1070,"Não",$AR$3:$AR$1070,AK416),0)</f>
        <v>5.1393241488578116</v>
      </c>
      <c r="AN446" s="63">
        <f t="shared" si="149"/>
        <v>-0.39580012357655636</v>
      </c>
      <c r="AP446" s="60">
        <v>31580</v>
      </c>
      <c r="AQ446" s="51">
        <v>6</v>
      </c>
      <c r="AR446" s="51">
        <v>169</v>
      </c>
      <c r="AS446" s="62">
        <f t="shared" si="138"/>
        <v>9.9570000000000007</v>
      </c>
      <c r="AT446" s="62">
        <f t="shared" si="139"/>
        <v>0.76142589115315351</v>
      </c>
      <c r="AU446" s="51" t="str">
        <f>IF(OR($AP446&lt;SetUp!$B$97,$AP446&gt;SetUp!$B$98),"Não","Sim")</f>
        <v>Sim</v>
      </c>
      <c r="AV446" s="64">
        <f t="shared" si="140"/>
        <v>3.1554714386284659</v>
      </c>
      <c r="AW446" s="64">
        <f t="shared" si="141"/>
        <v>0.87259721014518121</v>
      </c>
      <c r="AX446" s="64">
        <f t="shared" si="142"/>
        <v>0.9981285071282664</v>
      </c>
      <c r="AY446" s="64">
        <f t="shared" si="143"/>
        <v>-0.11837235973367125</v>
      </c>
      <c r="AZ446" s="64">
        <f t="shared" si="144"/>
        <v>-9.1955741088468468</v>
      </c>
      <c r="BA446" s="64">
        <f t="shared" si="145"/>
        <v>-2.2828742284832848</v>
      </c>
      <c r="BB446" s="64">
        <f t="shared" si="146"/>
        <v>-1.1165008668619376</v>
      </c>
    </row>
    <row r="447" spans="1:54" x14ac:dyDescent="0.3">
      <c r="A447" s="60">
        <v>31492</v>
      </c>
      <c r="B447" s="53">
        <v>6.673</v>
      </c>
      <c r="C447" s="53">
        <v>0</v>
      </c>
      <c r="D447" s="53">
        <v>4.1970000000000001</v>
      </c>
      <c r="E447" s="53">
        <f t="shared" si="131"/>
        <v>4.1970000000000001</v>
      </c>
      <c r="F447" s="53">
        <f t="shared" si="132"/>
        <v>0</v>
      </c>
      <c r="G447" s="53">
        <f t="shared" si="133"/>
        <v>0.53514450412600079</v>
      </c>
      <c r="H447" s="53">
        <f>IF(Q446&gt;SetUp!$B$56,SetUp!$B$56,Q446)</f>
        <v>81.312987857525016</v>
      </c>
      <c r="I447" s="53">
        <f t="shared" si="147"/>
        <v>11.315716168094212</v>
      </c>
      <c r="J447" s="53">
        <f>MIN(F447,H447,(1-EXP(-SetUp!$B$52*H447/SetUp!$B$56))*F447)</f>
        <v>0</v>
      </c>
      <c r="K447" s="53">
        <f t="shared" si="134"/>
        <v>81.312987857525016</v>
      </c>
      <c r="L447" s="53">
        <f>IF(I447&lt;=0,0,MIN(SetUp!$B$50*I447^SetUp!$B$55,I447))</f>
        <v>1.2267654704483062</v>
      </c>
      <c r="M447" s="53">
        <f t="shared" si="135"/>
        <v>10.088950697645906</v>
      </c>
      <c r="N447" s="53">
        <f>IF(SetUp!$B$62=0,X447,(B447-E447)*(1-(H447/SetUp!$B$66/SetUp!$B$56)))</f>
        <v>1.9408554958739992</v>
      </c>
      <c r="O447" s="53">
        <f>K447*SetUp!$B$65</f>
        <v>0.75051895771730848</v>
      </c>
      <c r="P447" s="53">
        <f>MIN(SetUp!$B$54*L447^SetUp!$B$51,L447)</f>
        <v>0.8462863058824015</v>
      </c>
      <c r="Q447" s="53">
        <f t="shared" si="136"/>
        <v>82.503324395681716</v>
      </c>
      <c r="R447" s="53">
        <f>IF((H447+N447-O447)&gt;SetUp!$B$56,T446+H447+N447-O447-SetUp!$B$56,T446)</f>
        <v>0</v>
      </c>
      <c r="S447" s="53">
        <f>R447*SetUp!$B$65</f>
        <v>0</v>
      </c>
      <c r="T447" s="53">
        <f>IF((R447-S447)&lt;SetUp!$B$53,R447-S447,SetUp!$B$53)</f>
        <v>0</v>
      </c>
      <c r="U447" s="53">
        <f t="shared" si="137"/>
        <v>10.088950697645906</v>
      </c>
      <c r="V447" s="53">
        <f>(L447-P447)/1000*SetUp!$B$13*1000000/SetUp!$B$48</f>
        <v>15.483714211088227</v>
      </c>
      <c r="W447" s="53">
        <f t="shared" si="148"/>
        <v>1.4876988529977098E-14</v>
      </c>
      <c r="X447" s="53">
        <f>MAX((SetUp!$B$56*(1-($H447/SetUp!$B$56)^2)*TANH(($B447-$D447)/SetUp!$B$56))/(1+$H447/SetUp!$B$56*TANH(($B447-$D447)/SetUp!$B$56)),0)</f>
        <v>1.9408554958739992</v>
      </c>
      <c r="AK447" s="61">
        <v>79</v>
      </c>
      <c r="AL447" s="62">
        <f>IFERROR(AVERAGEIFS($AS$3:$AS$1070,$AU$3:$AU$1070,"Não",$AR$3:$AR$1070,AK417),0)</f>
        <v>8.0410000000000004</v>
      </c>
      <c r="AM447" s="62">
        <f>IFERROR(AVERAGEIFS($AT$3:$AT$1070,$AU$3:$AU$1070,"Não",$AR$3:$AR$1070,AK417),0)</f>
        <v>5.0116217210280105</v>
      </c>
      <c r="AN447" s="63">
        <f t="shared" si="149"/>
        <v>-0.37674148476209302</v>
      </c>
      <c r="AP447" s="60">
        <v>31581</v>
      </c>
      <c r="AQ447" s="51">
        <v>6</v>
      </c>
      <c r="AR447" s="51">
        <v>170</v>
      </c>
      <c r="AS447" s="62">
        <f t="shared" si="138"/>
        <v>9.9570000000000007</v>
      </c>
      <c r="AT447" s="62">
        <f t="shared" si="139"/>
        <v>0.73168037397373797</v>
      </c>
      <c r="AU447" s="51" t="str">
        <f>IF(OR($AP447&lt;SetUp!$B$97,$AP447&gt;SetUp!$B$98),"Não","Sim")</f>
        <v>Sim</v>
      </c>
      <c r="AV447" s="64">
        <f t="shared" si="140"/>
        <v>3.1554714386284659</v>
      </c>
      <c r="AW447" s="64">
        <f t="shared" si="141"/>
        <v>0.85538317377286421</v>
      </c>
      <c r="AX447" s="64">
        <f t="shared" si="142"/>
        <v>0.9981285071282664</v>
      </c>
      <c r="AY447" s="64">
        <f t="shared" si="143"/>
        <v>-0.13567859398836424</v>
      </c>
      <c r="AZ447" s="64">
        <f t="shared" si="144"/>
        <v>-9.2253196260262627</v>
      </c>
      <c r="BA447" s="64">
        <f t="shared" si="145"/>
        <v>-2.3000882648556016</v>
      </c>
      <c r="BB447" s="64">
        <f t="shared" si="146"/>
        <v>-1.1338071011166306</v>
      </c>
    </row>
    <row r="448" spans="1:54" x14ac:dyDescent="0.3">
      <c r="A448" s="60">
        <v>31493</v>
      </c>
      <c r="B448" s="53">
        <v>2.573</v>
      </c>
      <c r="C448" s="53">
        <v>0</v>
      </c>
      <c r="D448" s="53">
        <v>4.1970000000000001</v>
      </c>
      <c r="E448" s="53">
        <f t="shared" si="131"/>
        <v>2.573</v>
      </c>
      <c r="F448" s="53">
        <f t="shared" si="132"/>
        <v>1.6240000000000001</v>
      </c>
      <c r="G448" s="53">
        <f t="shared" si="133"/>
        <v>0</v>
      </c>
      <c r="H448" s="53">
        <f>IF(Q447&gt;SetUp!$B$56,SetUp!$B$56,Q447)</f>
        <v>82.503324395681716</v>
      </c>
      <c r="I448" s="53">
        <f t="shared" si="147"/>
        <v>10.835608668076496</v>
      </c>
      <c r="J448" s="53">
        <f>MIN(F448,H448,(1-EXP(-SetUp!$B$52*H448/SetUp!$B$56))*F448)</f>
        <v>1.6086449754517698</v>
      </c>
      <c r="K448" s="53">
        <f t="shared" si="134"/>
        <v>80.894679420229949</v>
      </c>
      <c r="L448" s="53">
        <f>IF(I448&lt;=0,0,MIN(SetUp!$B$50*I448^SetUp!$B$55,I448))</f>
        <v>1.1412487657075856</v>
      </c>
      <c r="M448" s="53">
        <f t="shared" si="135"/>
        <v>9.6943599023689107</v>
      </c>
      <c r="N448" s="53">
        <f>IF(SetUp!$B$62=0,X448,(B448-E448)*(1-(H448/SetUp!$B$66/SetUp!$B$56)))</f>
        <v>0</v>
      </c>
      <c r="O448" s="53">
        <f>K448*SetUp!$B$65</f>
        <v>0.74665797043058935</v>
      </c>
      <c r="P448" s="53">
        <f>MIN(SetUp!$B$54*L448^SetUp!$B$51,L448)</f>
        <v>0.78673981673535276</v>
      </c>
      <c r="Q448" s="53">
        <f t="shared" si="136"/>
        <v>80.148021449799359</v>
      </c>
      <c r="R448" s="53">
        <f>IF((H448+N448-O448)&gt;SetUp!$B$56,T447+H448+N448-O448-SetUp!$B$56,T447)</f>
        <v>0</v>
      </c>
      <c r="S448" s="53">
        <f>R448*SetUp!$B$65</f>
        <v>0</v>
      </c>
      <c r="T448" s="53">
        <f>IF((R448-S448)&lt;SetUp!$B$53,R448-S448,SetUp!$B$53)</f>
        <v>0</v>
      </c>
      <c r="U448" s="53">
        <f t="shared" si="137"/>
        <v>9.6943599023689107</v>
      </c>
      <c r="V448" s="53">
        <f>(L448-P448)/1000*SetUp!$B$13*1000000/SetUp!$B$48</f>
        <v>14.426848464677271</v>
      </c>
      <c r="W448" s="53">
        <f t="shared" si="148"/>
        <v>7.5495165674510645E-15</v>
      </c>
      <c r="X448" s="53">
        <f>MAX((SetUp!$B$56*(1-($H448/SetUp!$B$56)^2)*TANH(($B448-$D448)/SetUp!$B$56))/(1+$H448/SetUp!$B$56*TANH(($B448-$D448)/SetUp!$B$56)),0)</f>
        <v>0</v>
      </c>
      <c r="AK448" s="61">
        <v>80</v>
      </c>
      <c r="AL448" s="62">
        <f>IFERROR(AVERAGEIFS($AS$3:$AS$1070,$AU$3:$AU$1070,"Não",$AR$3:$AR$1070,AK418),0)</f>
        <v>8.0410000000000004</v>
      </c>
      <c r="AM448" s="62">
        <f>IFERROR(AVERAGEIFS($AT$3:$AT$1070,$AU$3:$AU$1070,"Não",$AR$3:$AR$1070,AK418),0)</f>
        <v>4.9869909056740171</v>
      </c>
      <c r="AN448" s="63">
        <f t="shared" si="149"/>
        <v>-0.37980463802089082</v>
      </c>
      <c r="AP448" s="60">
        <v>31582</v>
      </c>
      <c r="AQ448" s="51">
        <v>6</v>
      </c>
      <c r="AR448" s="51">
        <v>171</v>
      </c>
      <c r="AS448" s="62">
        <f t="shared" si="138"/>
        <v>9.9570000000000007</v>
      </c>
      <c r="AT448" s="62">
        <f t="shared" si="139"/>
        <v>0.70189671898342765</v>
      </c>
      <c r="AU448" s="51" t="str">
        <f>IF(OR($AP448&lt;SetUp!$B$97,$AP448&gt;SetUp!$B$98),"Não","Sim")</f>
        <v>Sim</v>
      </c>
      <c r="AV448" s="64">
        <f t="shared" si="140"/>
        <v>3.1554714386284659</v>
      </c>
      <c r="AW448" s="64">
        <f t="shared" si="141"/>
        <v>0.83779276613219078</v>
      </c>
      <c r="AX448" s="64">
        <f t="shared" si="142"/>
        <v>0.9981285071282664</v>
      </c>
      <c r="AY448" s="64">
        <f t="shared" si="143"/>
        <v>-0.15372678769282003</v>
      </c>
      <c r="AZ448" s="64">
        <f t="shared" si="144"/>
        <v>-9.2551032810165736</v>
      </c>
      <c r="BA448" s="64">
        <f t="shared" si="145"/>
        <v>-2.317678672496275</v>
      </c>
      <c r="BB448" s="64">
        <f t="shared" si="146"/>
        <v>-1.1518552948210865</v>
      </c>
    </row>
    <row r="449" spans="1:54" x14ac:dyDescent="0.3">
      <c r="A449" s="60">
        <v>31494</v>
      </c>
      <c r="B449" s="53">
        <v>22.9</v>
      </c>
      <c r="C449" s="53">
        <v>0</v>
      </c>
      <c r="D449" s="53">
        <v>4.1970000000000001</v>
      </c>
      <c r="E449" s="53">
        <f t="shared" si="131"/>
        <v>4.1970000000000001</v>
      </c>
      <c r="F449" s="53">
        <f t="shared" si="132"/>
        <v>0</v>
      </c>
      <c r="G449" s="53">
        <f t="shared" si="133"/>
        <v>4.5639659235664141</v>
      </c>
      <c r="H449" s="53">
        <f>IF(Q448&gt;SetUp!$B$56,SetUp!$B$56,Q448)</f>
        <v>80.148021449799359</v>
      </c>
      <c r="I449" s="53">
        <f t="shared" si="147"/>
        <v>14.998092142566145</v>
      </c>
      <c r="J449" s="53">
        <f>MIN(F449,H449,(1-EXP(-SetUp!$B$52*H449/SetUp!$B$56))*F449)</f>
        <v>0</v>
      </c>
      <c r="K449" s="53">
        <f t="shared" si="134"/>
        <v>80.148021449799359</v>
      </c>
      <c r="L449" s="53">
        <f>IF(I449&lt;=0,0,MIN(SetUp!$B$50*I449^SetUp!$B$55,I449))</f>
        <v>1.9619359716900939</v>
      </c>
      <c r="M449" s="53">
        <f t="shared" si="135"/>
        <v>13.036156170876051</v>
      </c>
      <c r="N449" s="53">
        <f>IF(SetUp!$B$62=0,X449,(B449-E449)*(1-(H449/SetUp!$B$66/SetUp!$B$56)))</f>
        <v>14.139034076433585</v>
      </c>
      <c r="O449" s="53">
        <f>K449*SetUp!$B$65</f>
        <v>0.73976631663082038</v>
      </c>
      <c r="P449" s="53">
        <f>MIN(SetUp!$B$54*L449^SetUp!$B$51,L449)</f>
        <v>1.3596349259843679</v>
      </c>
      <c r="Q449" s="53">
        <f t="shared" si="136"/>
        <v>93.547289209602127</v>
      </c>
      <c r="R449" s="53">
        <f>IF((H449+N449-O449)&gt;SetUp!$B$56,T448+H449+N449-O449-SetUp!$B$56,T448)</f>
        <v>0</v>
      </c>
      <c r="S449" s="53">
        <f>R449*SetUp!$B$65</f>
        <v>0</v>
      </c>
      <c r="T449" s="53">
        <f>IF((R449-S449)&lt;SetUp!$B$53,R449-S449,SetUp!$B$53)</f>
        <v>0</v>
      </c>
      <c r="U449" s="53">
        <f t="shared" si="137"/>
        <v>13.036156170876051</v>
      </c>
      <c r="V449" s="53">
        <f>(L449-P449)/1000*SetUp!$B$13*1000000/SetUp!$B$48</f>
        <v>24.510822481927715</v>
      </c>
      <c r="W449" s="53">
        <f t="shared" si="148"/>
        <v>9.5479180117763462E-15</v>
      </c>
      <c r="X449" s="53">
        <f>MAX((SetUp!$B$56*(1-($H449/SetUp!$B$56)^2)*TANH(($B449-$D449)/SetUp!$B$56))/(1+$H449/SetUp!$B$56*TANH(($B449-$D449)/SetUp!$B$56)),0)</f>
        <v>14.139034076433585</v>
      </c>
      <c r="AK449" s="61">
        <v>81</v>
      </c>
      <c r="AL449" s="62">
        <f>IFERROR(AVERAGEIFS($AS$3:$AS$1070,$AU$3:$AU$1070,"Não",$AR$3:$AR$1070,AK419),0)</f>
        <v>7.8890000000000002</v>
      </c>
      <c r="AM449" s="62">
        <f>IFERROR(AVERAGEIFS($AT$3:$AT$1070,$AU$3:$AU$1070,"Não",$AR$3:$AR$1070,AK419),0)</f>
        <v>4.8476018191564316</v>
      </c>
      <c r="AN449" s="63">
        <f t="shared" si="149"/>
        <v>-0.38552391695317134</v>
      </c>
      <c r="AP449" s="60">
        <v>31583</v>
      </c>
      <c r="AQ449" s="51">
        <v>6</v>
      </c>
      <c r="AR449" s="51">
        <v>172</v>
      </c>
      <c r="AS449" s="62">
        <f t="shared" si="138"/>
        <v>9.7910000000000004</v>
      </c>
      <c r="AT449" s="62">
        <f t="shared" si="139"/>
        <v>0.67253017271891891</v>
      </c>
      <c r="AU449" s="51" t="str">
        <f>IF(OR($AP449&lt;SetUp!$B$97,$AP449&gt;SetUp!$B$98),"Não","Sim")</f>
        <v>Sim</v>
      </c>
      <c r="AV449" s="64">
        <f t="shared" si="140"/>
        <v>3.1290573660449246</v>
      </c>
      <c r="AW449" s="64">
        <f t="shared" si="141"/>
        <v>0.82007936976790174</v>
      </c>
      <c r="AX449" s="64">
        <f t="shared" si="142"/>
        <v>0.99082705056747888</v>
      </c>
      <c r="AY449" s="64">
        <f t="shared" si="143"/>
        <v>-0.17228822649079237</v>
      </c>
      <c r="AZ449" s="64">
        <f t="shared" si="144"/>
        <v>-9.118469827281082</v>
      </c>
      <c r="BA449" s="64">
        <f t="shared" si="145"/>
        <v>-2.3089779962770227</v>
      </c>
      <c r="BB449" s="64">
        <f t="shared" si="146"/>
        <v>-1.1631152770582713</v>
      </c>
    </row>
    <row r="450" spans="1:54" x14ac:dyDescent="0.3">
      <c r="A450" s="60">
        <v>31495</v>
      </c>
      <c r="B450" s="53">
        <v>8.6440000000000001</v>
      </c>
      <c r="C450" s="53">
        <v>0</v>
      </c>
      <c r="D450" s="53">
        <v>4.1970000000000001</v>
      </c>
      <c r="E450" s="53">
        <f t="shared" si="131"/>
        <v>4.1970000000000001</v>
      </c>
      <c r="F450" s="53">
        <f t="shared" si="132"/>
        <v>0</v>
      </c>
      <c r="G450" s="53">
        <f t="shared" si="133"/>
        <v>1.2848301146511982</v>
      </c>
      <c r="H450" s="53">
        <f>IF(Q449&gt;SetUp!$B$56,SetUp!$B$56,Q449)</f>
        <v>93.547289209602127</v>
      </c>
      <c r="I450" s="53">
        <f t="shared" si="147"/>
        <v>15.184427856729737</v>
      </c>
      <c r="J450" s="53">
        <f>MIN(F450,H450,(1-EXP(-SetUp!$B$52*H450/SetUp!$B$56))*F450)</f>
        <v>0</v>
      </c>
      <c r="K450" s="53">
        <f t="shared" si="134"/>
        <v>93.547289209602127</v>
      </c>
      <c r="L450" s="53">
        <f>IF(I450&lt;=0,0,MIN(SetUp!$B$50*I450^SetUp!$B$55,I450))</f>
        <v>2.0027290088174206</v>
      </c>
      <c r="M450" s="53">
        <f t="shared" si="135"/>
        <v>13.181698847912317</v>
      </c>
      <c r="N450" s="53">
        <f>IF(SetUp!$B$62=0,X450,(B450-E450)*(1-(H450/SetUp!$B$66/SetUp!$B$56)))</f>
        <v>3.1621698853488018</v>
      </c>
      <c r="O450" s="53">
        <f>K450*SetUp!$B$65</f>
        <v>0.86344157120248777</v>
      </c>
      <c r="P450" s="53">
        <f>MIN(SetUp!$B$54*L450^SetUp!$B$51,L450)</f>
        <v>1.3881823658640751</v>
      </c>
      <c r="Q450" s="53">
        <f t="shared" si="136"/>
        <v>95.846017523748444</v>
      </c>
      <c r="R450" s="53">
        <f>IF((H450+N450-O450)&gt;SetUp!$B$56,T449+H450+N450-O450-SetUp!$B$56,T449)</f>
        <v>0</v>
      </c>
      <c r="S450" s="53">
        <f>R450*SetUp!$B$65</f>
        <v>0</v>
      </c>
      <c r="T450" s="53">
        <f>IF((R450-S450)&lt;SetUp!$B$53,R450-S450,SetUp!$B$53)</f>
        <v>0</v>
      </c>
      <c r="U450" s="53">
        <f t="shared" si="137"/>
        <v>13.181698847912317</v>
      </c>
      <c r="V450" s="53">
        <f>(L450-P450)/1000*SetUp!$B$13*1000000/SetUp!$B$48</f>
        <v>25.00916075057523</v>
      </c>
      <c r="W450" s="53">
        <f t="shared" si="148"/>
        <v>0</v>
      </c>
      <c r="X450" s="53">
        <f>MAX((SetUp!$B$56*(1-($H450/SetUp!$B$56)^2)*TANH(($B450-$D450)/SetUp!$B$56))/(1+$H450/SetUp!$B$56*TANH(($B450-$D450)/SetUp!$B$56)),0)</f>
        <v>3.1621698853488018</v>
      </c>
      <c r="AK450" s="61">
        <v>82</v>
      </c>
      <c r="AL450" s="62">
        <f>IFERROR(AVERAGEIFS($AS$3:$AS$1070,$AU$3:$AU$1070,"Não",$AR$3:$AR$1070,AK420),0)</f>
        <v>7.5869999999999997</v>
      </c>
      <c r="AM450" s="62">
        <f>IFERROR(AVERAGEIFS($AT$3:$AT$1070,$AU$3:$AU$1070,"Não",$AR$3:$AR$1070,AK420),0)</f>
        <v>4.6735346048524518</v>
      </c>
      <c r="AN450" s="63">
        <f t="shared" si="149"/>
        <v>-0.38400756493311561</v>
      </c>
      <c r="AP450" s="60">
        <v>31584</v>
      </c>
      <c r="AQ450" s="51">
        <v>6</v>
      </c>
      <c r="AR450" s="51">
        <v>173</v>
      </c>
      <c r="AS450" s="62">
        <f t="shared" si="138"/>
        <v>9.7910000000000004</v>
      </c>
      <c r="AT450" s="62">
        <f t="shared" si="139"/>
        <v>0.64393889440764318</v>
      </c>
      <c r="AU450" s="51" t="str">
        <f>IF(OR($AP450&lt;SetUp!$B$97,$AP450&gt;SetUp!$B$98),"Não","Sim")</f>
        <v>Sim</v>
      </c>
      <c r="AV450" s="64">
        <f t="shared" si="140"/>
        <v>3.1290573660449246</v>
      </c>
      <c r="AW450" s="64">
        <f t="shared" si="141"/>
        <v>0.80245803280149375</v>
      </c>
      <c r="AX450" s="64">
        <f t="shared" si="142"/>
        <v>0.99082705056747888</v>
      </c>
      <c r="AY450" s="64">
        <f t="shared" si="143"/>
        <v>-0.19115534239277654</v>
      </c>
      <c r="AZ450" s="64">
        <f t="shared" si="144"/>
        <v>-9.147061105592357</v>
      </c>
      <c r="BA450" s="64">
        <f t="shared" si="145"/>
        <v>-2.3265993332434309</v>
      </c>
      <c r="BB450" s="64">
        <f t="shared" si="146"/>
        <v>-1.1819823929602555</v>
      </c>
    </row>
    <row r="451" spans="1:54" x14ac:dyDescent="0.3">
      <c r="A451" s="60">
        <v>31496</v>
      </c>
      <c r="B451" s="53">
        <v>3.4420000000000002</v>
      </c>
      <c r="C451" s="53">
        <v>8.98</v>
      </c>
      <c r="D451" s="53">
        <v>4.1970000000000001</v>
      </c>
      <c r="E451" s="53">
        <f t="shared" ref="E451:E514" si="150">IF(B451&gt;=D451,D451,B451)</f>
        <v>3.4420000000000002</v>
      </c>
      <c r="F451" s="53">
        <f t="shared" ref="F451:F514" si="151">D451-E451</f>
        <v>0.75499999999999989</v>
      </c>
      <c r="G451" s="53">
        <f t="shared" ref="G451:G514" si="152">MAX(B451-D451-N451,0)</f>
        <v>0</v>
      </c>
      <c r="H451" s="53">
        <f>IF(Q450&gt;SetUp!$B$56,SetUp!$B$56,Q450)</f>
        <v>95.846017523748444</v>
      </c>
      <c r="I451" s="53">
        <f t="shared" si="147"/>
        <v>14.059420037943923</v>
      </c>
      <c r="J451" s="53">
        <f>MIN(F451,H451,(1-EXP(-SetUp!$B$52*H451/SetUp!$B$56))*F451)</f>
        <v>0.75164084816980548</v>
      </c>
      <c r="K451" s="53">
        <f t="shared" ref="K451:K514" si="153">MAX(H451-J451,0)</f>
        <v>95.094376675578644</v>
      </c>
      <c r="L451" s="53">
        <f>IF(I451&lt;=0,0,MIN(SetUp!$B$50*I451^SetUp!$B$55,I451))</f>
        <v>1.7615858414519621</v>
      </c>
      <c r="M451" s="53">
        <f t="shared" ref="M451:M514" si="154">MAX(I451-L451,0)</f>
        <v>12.29783419649196</v>
      </c>
      <c r="N451" s="53">
        <f>IF(SetUp!$B$62=0,X451,(B451-E451)*(1-(H451/SetUp!$B$66/SetUp!$B$56)))</f>
        <v>0</v>
      </c>
      <c r="O451" s="53">
        <f>K451*SetUp!$B$65</f>
        <v>0.87772119003160642</v>
      </c>
      <c r="P451" s="53">
        <f>MIN(SetUp!$B$54*L451^SetUp!$B$51,L451)</f>
        <v>1.2195136859727367</v>
      </c>
      <c r="Q451" s="53">
        <f t="shared" ref="Q451:Q514" si="155">IF((K451+N451-O451)&lt;0,0,K451+N451-O451)</f>
        <v>94.216655485547037</v>
      </c>
      <c r="R451" s="53">
        <f>IF((H451+N451-O451)&gt;SetUp!$B$56,T450+H451+N451-O451-SetUp!$B$56,T450)</f>
        <v>0</v>
      </c>
      <c r="S451" s="53">
        <f>R451*SetUp!$B$65</f>
        <v>0</v>
      </c>
      <c r="T451" s="53">
        <f>IF((R451-S451)&lt;SetUp!$B$53,R451-S451,SetUp!$B$53)</f>
        <v>0</v>
      </c>
      <c r="U451" s="53">
        <f t="shared" ref="U451:U514" si="156">M451+R451-T451</f>
        <v>12.29783419649196</v>
      </c>
      <c r="V451" s="53">
        <f>(L451-P451)/1000*SetUp!$B$13*1000000/SetUp!$B$48</f>
        <v>22.059789651832737</v>
      </c>
      <c r="W451" s="53">
        <f t="shared" si="148"/>
        <v>5.773159728050814E-15</v>
      </c>
      <c r="X451" s="53">
        <f>MAX((SetUp!$B$56*(1-($H451/SetUp!$B$56)^2)*TANH(($B451-$D451)/SetUp!$B$56))/(1+$H451/SetUp!$B$56*TANH(($B451-$D451)/SetUp!$B$56)),0)</f>
        <v>0</v>
      </c>
      <c r="AK451" s="61">
        <v>83</v>
      </c>
      <c r="AL451" s="62">
        <f>IFERROR(AVERAGEIFS($AS$3:$AS$1070,$AU$3:$AU$1070,"Não",$AR$3:$AR$1070,AK421),0)</f>
        <v>7.5869999999999997</v>
      </c>
      <c r="AM451" s="62">
        <f>IFERROR(AVERAGEIFS($AT$3:$AT$1070,$AU$3:$AU$1070,"Não",$AR$3:$AR$1070,AK421),0)</f>
        <v>4.4767864370508645</v>
      </c>
      <c r="AN451" s="63">
        <f t="shared" si="149"/>
        <v>-0.40993983958733826</v>
      </c>
      <c r="AP451" s="60">
        <v>31585</v>
      </c>
      <c r="AQ451" s="51">
        <v>6</v>
      </c>
      <c r="AR451" s="51">
        <v>174</v>
      </c>
      <c r="AS451" s="62">
        <f t="shared" ref="AS451:AS514" si="157">VLOOKUP($AP451,$A:$C,3,FALSE)</f>
        <v>9.6270000000000007</v>
      </c>
      <c r="AT451" s="62">
        <f t="shared" ref="AT451:AT514" si="158">VLOOKUP($AP451,$A:$V,22,FALSE)</f>
        <v>0.61629138908807712</v>
      </c>
      <c r="AU451" s="51" t="str">
        <f>IF(OR($AP451&lt;SetUp!$B$97,$AP451&gt;SetUp!$B$98),"Não","Sim")</f>
        <v>Sim</v>
      </c>
      <c r="AV451" s="64">
        <f t="shared" ref="AV451:AV514" si="159">IFERROR(SQRT(AS451),0)</f>
        <v>3.1027407239406908</v>
      </c>
      <c r="AW451" s="64">
        <f t="shared" ref="AW451:AW514" si="160">IFERROR(SQRT(AT451),0)</f>
        <v>0.78504228490449934</v>
      </c>
      <c r="AX451" s="64">
        <f t="shared" ref="AX451:AX514" si="161">IFERROR(LOG(AS451),0)</f>
        <v>0.98349097181516654</v>
      </c>
      <c r="AY451" s="64">
        <f t="shared" ref="AY451:AY514" si="162">IFERROR(LOG(AT451),0)</f>
        <v>-0.2102139002518944</v>
      </c>
      <c r="AZ451" s="64">
        <f t="shared" ref="AZ451:AZ514" si="163">AT451-AS451</f>
        <v>-9.010708610911923</v>
      </c>
      <c r="BA451" s="64">
        <f t="shared" ref="BA451:BA514" si="164">AW451-AV451</f>
        <v>-2.3176984390361914</v>
      </c>
      <c r="BB451" s="64">
        <f t="shared" ref="BB451:BB514" si="165">AY451-AX451</f>
        <v>-1.1937048720670609</v>
      </c>
    </row>
    <row r="452" spans="1:54" x14ac:dyDescent="0.3">
      <c r="A452" s="60">
        <v>31497</v>
      </c>
      <c r="B452" s="53">
        <v>14.542999999999999</v>
      </c>
      <c r="C452" s="53">
        <v>7.8890000000000002</v>
      </c>
      <c r="D452" s="53">
        <v>4.1970000000000001</v>
      </c>
      <c r="E452" s="53">
        <f t="shared" si="150"/>
        <v>4.1970000000000001</v>
      </c>
      <c r="F452" s="53">
        <f t="shared" si="151"/>
        <v>0</v>
      </c>
      <c r="G452" s="53">
        <f t="shared" si="152"/>
        <v>3.1631079509175848</v>
      </c>
      <c r="H452" s="53">
        <f>IF(Q451&gt;SetUp!$B$56,SetUp!$B$56,Q451)</f>
        <v>94.216655485547037</v>
      </c>
      <c r="I452" s="53">
        <f t="shared" ref="I452:I515" si="166">U451+G452+O452</f>
        <v>16.330561969995852</v>
      </c>
      <c r="J452" s="53">
        <f>MIN(F452,H452,(1-EXP(-SetUp!$B$52*H452/SetUp!$B$56))*F452)</f>
        <v>0</v>
      </c>
      <c r="K452" s="53">
        <f t="shared" si="153"/>
        <v>94.216655485547037</v>
      </c>
      <c r="L452" s="53">
        <f>IF(I452&lt;=0,0,MIN(SetUp!$B$50*I452^SetUp!$B$55,I452))</f>
        <v>2.2609624567399202</v>
      </c>
      <c r="M452" s="53">
        <f t="shared" si="154"/>
        <v>14.069599513255932</v>
      </c>
      <c r="N452" s="53">
        <f>IF(SetUp!$B$62=0,X452,(B452-E452)*(1-(H452/SetUp!$B$66/SetUp!$B$56)))</f>
        <v>7.1828920490824153</v>
      </c>
      <c r="O452" s="53">
        <f>K452*SetUp!$B$65</f>
        <v>0.86961982258630777</v>
      </c>
      <c r="P452" s="53">
        <f>MIN(SetUp!$B$54*L452^SetUp!$B$51,L452)</f>
        <v>1.5690238328113741</v>
      </c>
      <c r="Q452" s="53">
        <f t="shared" si="155"/>
        <v>100.52992771204315</v>
      </c>
      <c r="R452" s="53">
        <f>IF((H452+N452-O452)&gt;SetUp!$B$56,T451+H452+N452-O452-SetUp!$B$56,T451)</f>
        <v>0</v>
      </c>
      <c r="S452" s="53">
        <f>R452*SetUp!$B$65</f>
        <v>0</v>
      </c>
      <c r="T452" s="53">
        <f>IF((R452-S452)&lt;SetUp!$B$53,R452-S452,SetUp!$B$53)</f>
        <v>0</v>
      </c>
      <c r="U452" s="53">
        <f t="shared" si="156"/>
        <v>14.069599513255932</v>
      </c>
      <c r="V452" s="53">
        <f>(L452-P452)/1000*SetUp!$B$13*1000000/SetUp!$B$48</f>
        <v>28.158650728606386</v>
      </c>
      <c r="W452" s="53">
        <f t="shared" ref="W452:W515" si="167">Q452+U452+T452-H452-U451-T451-B452+E452+J452+L452</f>
        <v>8.4376949871511897E-15</v>
      </c>
      <c r="X452" s="53">
        <f>MAX((SetUp!$B$56*(1-($H452/SetUp!$B$56)^2)*TANH(($B452-$D452)/SetUp!$B$56))/(1+$H452/SetUp!$B$56*TANH(($B452-$D452)/SetUp!$B$56)),0)</f>
        <v>7.1828920490824153</v>
      </c>
      <c r="AK452" s="61">
        <v>84</v>
      </c>
      <c r="AL452" s="62">
        <f>IFERROR(AVERAGEIFS($AS$3:$AS$1070,$AU$3:$AU$1070,"Não",$AR$3:$AR$1070,AK422),0)</f>
        <v>7.5869999999999997</v>
      </c>
      <c r="AM452" s="62">
        <f>IFERROR(AVERAGEIFS($AT$3:$AT$1070,$AU$3:$AU$1070,"Não",$AR$3:$AR$1070,AK422),0)</f>
        <v>4.2664577816417095</v>
      </c>
      <c r="AN452" s="63">
        <f t="shared" si="149"/>
        <v>-0.43766208229317127</v>
      </c>
      <c r="AP452" s="60">
        <v>31586</v>
      </c>
      <c r="AQ452" s="51">
        <v>6</v>
      </c>
      <c r="AR452" s="51">
        <v>175</v>
      </c>
      <c r="AS452" s="62">
        <f t="shared" si="157"/>
        <v>9.6270000000000007</v>
      </c>
      <c r="AT452" s="62">
        <f t="shared" si="158"/>
        <v>0.58981916190410644</v>
      </c>
      <c r="AU452" s="51" t="str">
        <f>IF(OR($AP452&lt;SetUp!$B$97,$AP452&gt;SetUp!$B$98),"Não","Sim")</f>
        <v>Sim</v>
      </c>
      <c r="AV452" s="64">
        <f t="shared" si="159"/>
        <v>3.1027407239406908</v>
      </c>
      <c r="AW452" s="64">
        <f t="shared" si="160"/>
        <v>0.76799685019152675</v>
      </c>
      <c r="AX452" s="64">
        <f t="shared" si="161"/>
        <v>0.98349097181516654</v>
      </c>
      <c r="AY452" s="64">
        <f t="shared" si="162"/>
        <v>-0.22928112229959099</v>
      </c>
      <c r="AZ452" s="64">
        <f t="shared" si="163"/>
        <v>-9.0371808380958942</v>
      </c>
      <c r="BA452" s="64">
        <f t="shared" si="164"/>
        <v>-2.3347438737491641</v>
      </c>
      <c r="BB452" s="64">
        <f t="shared" si="165"/>
        <v>-1.2127720941147575</v>
      </c>
    </row>
    <row r="453" spans="1:54" x14ac:dyDescent="0.3">
      <c r="A453" s="60">
        <v>31498</v>
      </c>
      <c r="B453" s="53">
        <v>5.21</v>
      </c>
      <c r="C453" s="53">
        <v>8.6630000000000003</v>
      </c>
      <c r="D453" s="53">
        <v>4.1970000000000001</v>
      </c>
      <c r="E453" s="53">
        <f t="shared" si="150"/>
        <v>4.1970000000000001</v>
      </c>
      <c r="F453" s="53">
        <f t="shared" si="151"/>
        <v>0</v>
      </c>
      <c r="G453" s="53">
        <f t="shared" si="152"/>
        <v>0.3290094548549527</v>
      </c>
      <c r="H453" s="53">
        <f>IF(Q452&gt;SetUp!$B$56,SetUp!$B$56,Q452)</f>
        <v>100.52992771204315</v>
      </c>
      <c r="I453" s="53">
        <f t="shared" si="166"/>
        <v>15.32650029954296</v>
      </c>
      <c r="J453" s="53">
        <f>MIN(F453,H453,(1-EXP(-SetUp!$B$52*H453/SetUp!$B$56))*F453)</f>
        <v>0</v>
      </c>
      <c r="K453" s="53">
        <f t="shared" si="153"/>
        <v>100.52992771204315</v>
      </c>
      <c r="L453" s="53">
        <f>IF(I453&lt;=0,0,MIN(SetUp!$B$50*I453^SetUp!$B$55,I453))</f>
        <v>2.0340570565654228</v>
      </c>
      <c r="M453" s="53">
        <f t="shared" si="154"/>
        <v>13.292443242977537</v>
      </c>
      <c r="N453" s="53">
        <f>IF(SetUp!$B$62=0,X453,(B453-E453)*(1-(H453/SetUp!$B$66/SetUp!$B$56)))</f>
        <v>0.6839905451450472</v>
      </c>
      <c r="O453" s="53">
        <f>K453*SetUp!$B$65</f>
        <v>0.92789133143207447</v>
      </c>
      <c r="P453" s="53">
        <f>MIN(SetUp!$B$54*L453^SetUp!$B$51,L453)</f>
        <v>1.4101099393023706</v>
      </c>
      <c r="Q453" s="53">
        <f t="shared" si="155"/>
        <v>100.28602692575612</v>
      </c>
      <c r="R453" s="53">
        <f>IF((H453+N453-O453)&gt;SetUp!$B$56,T452+H453+N453-O453-SetUp!$B$56,T452)</f>
        <v>0</v>
      </c>
      <c r="S453" s="53">
        <f>R453*SetUp!$B$65</f>
        <v>0</v>
      </c>
      <c r="T453" s="53">
        <f>IF((R453-S453)&lt;SetUp!$B$53,R453-S453,SetUp!$B$53)</f>
        <v>0</v>
      </c>
      <c r="U453" s="53">
        <f t="shared" si="156"/>
        <v>13.292443242977537</v>
      </c>
      <c r="V453" s="53">
        <f>(L453-P453)/1000*SetUp!$B$13*1000000/SetUp!$B$48</f>
        <v>25.391715884247898</v>
      </c>
      <c r="W453" s="53">
        <f t="shared" si="167"/>
        <v>0</v>
      </c>
      <c r="X453" s="53">
        <f>MAX((SetUp!$B$56*(1-($H453/SetUp!$B$56)^2)*TANH(($B453-$D453)/SetUp!$B$56))/(1+$H453/SetUp!$B$56*TANH(($B453-$D453)/SetUp!$B$56)),0)</f>
        <v>0.6839905451450472</v>
      </c>
      <c r="AK453" s="61">
        <v>85</v>
      </c>
      <c r="AL453" s="62">
        <f>IFERROR(AVERAGEIFS($AS$3:$AS$1070,$AU$3:$AU$1070,"Não",$AR$3:$AR$1070,AK423),0)</f>
        <v>7.1420000000000003</v>
      </c>
      <c r="AM453" s="62">
        <f>IFERROR(AVERAGEIFS($AT$3:$AT$1070,$AU$3:$AU$1070,"Não",$AR$3:$AR$1070,AK423),0)</f>
        <v>4.0481704931532185</v>
      </c>
      <c r="AN453" s="63">
        <f t="shared" si="149"/>
        <v>-0.43318811353217329</v>
      </c>
      <c r="AP453" s="60">
        <v>31587</v>
      </c>
      <c r="AQ453" s="51">
        <v>6</v>
      </c>
      <c r="AR453" s="51">
        <v>176</v>
      </c>
      <c r="AS453" s="62">
        <f t="shared" si="157"/>
        <v>9.6270000000000007</v>
      </c>
      <c r="AT453" s="62">
        <f t="shared" si="158"/>
        <v>0.56449481916770472</v>
      </c>
      <c r="AU453" s="51" t="str">
        <f>IF(OR($AP453&lt;SetUp!$B$97,$AP453&gt;SetUp!$B$98),"Não","Sim")</f>
        <v>Sim</v>
      </c>
      <c r="AV453" s="64">
        <f t="shared" si="159"/>
        <v>3.1027407239406908</v>
      </c>
      <c r="AW453" s="64">
        <f t="shared" si="160"/>
        <v>0.75132870247828598</v>
      </c>
      <c r="AX453" s="64">
        <f t="shared" si="161"/>
        <v>0.98349097181516654</v>
      </c>
      <c r="AY453" s="64">
        <f t="shared" si="162"/>
        <v>-0.24834003959765383</v>
      </c>
      <c r="AZ453" s="64">
        <f t="shared" si="163"/>
        <v>-9.0625051808322965</v>
      </c>
      <c r="BA453" s="64">
        <f t="shared" si="164"/>
        <v>-2.351412021462405</v>
      </c>
      <c r="BB453" s="64">
        <f t="shared" si="165"/>
        <v>-1.2318310114128204</v>
      </c>
    </row>
    <row r="454" spans="1:54" x14ac:dyDescent="0.3">
      <c r="A454" s="60">
        <v>31499</v>
      </c>
      <c r="B454" s="53">
        <v>7.5960000000000001</v>
      </c>
      <c r="C454" s="53">
        <v>8.98</v>
      </c>
      <c r="D454" s="53">
        <v>4.1970000000000001</v>
      </c>
      <c r="E454" s="53">
        <f t="shared" si="150"/>
        <v>4.1970000000000001</v>
      </c>
      <c r="F454" s="53">
        <f t="shared" si="151"/>
        <v>0</v>
      </c>
      <c r="G454" s="53">
        <f t="shared" si="152"/>
        <v>1.1162701986142047</v>
      </c>
      <c r="H454" s="53">
        <f>IF(Q453&gt;SetUp!$B$56,SetUp!$B$56,Q453)</f>
        <v>100.28602692575612</v>
      </c>
      <c r="I454" s="53">
        <f t="shared" si="166"/>
        <v>15.334353568527048</v>
      </c>
      <c r="J454" s="53">
        <f>MIN(F454,H454,(1-EXP(-SetUp!$B$52*H454/SetUp!$B$56))*F454)</f>
        <v>0</v>
      </c>
      <c r="K454" s="53">
        <f t="shared" si="153"/>
        <v>100.28602692575612</v>
      </c>
      <c r="L454" s="53">
        <f>IF(I454&lt;=0,0,MIN(SetUp!$B$50*I454^SetUp!$B$55,I454))</f>
        <v>2.0357944313819174</v>
      </c>
      <c r="M454" s="53">
        <f t="shared" si="154"/>
        <v>13.29855913714513</v>
      </c>
      <c r="N454" s="53">
        <f>IF(SetUp!$B$62=0,X454,(B454-E454)*(1-(H454/SetUp!$B$66/SetUp!$B$56)))</f>
        <v>2.2827298013857953</v>
      </c>
      <c r="O454" s="53">
        <f>K454*SetUp!$B$65</f>
        <v>0.92564012693530562</v>
      </c>
      <c r="P454" s="53">
        <f>MIN(SetUp!$B$54*L454^SetUp!$B$51,L454)</f>
        <v>1.4113260839561883</v>
      </c>
      <c r="Q454" s="53">
        <f t="shared" si="155"/>
        <v>101.64311660020661</v>
      </c>
      <c r="R454" s="53">
        <f>IF((H454+N454-O454)&gt;SetUp!$B$56,T453+H454+N454-O454-SetUp!$B$56,T453)</f>
        <v>0</v>
      </c>
      <c r="S454" s="53">
        <f>R454*SetUp!$B$65</f>
        <v>0</v>
      </c>
      <c r="T454" s="53">
        <f>IF((R454-S454)&lt;SetUp!$B$53,R454-S454,SetUp!$B$53)</f>
        <v>0</v>
      </c>
      <c r="U454" s="53">
        <f t="shared" si="156"/>
        <v>13.29855913714513</v>
      </c>
      <c r="V454" s="53">
        <f>(L454-P454)/1000*SetUp!$B$13*1000000/SetUp!$B$48</f>
        <v>25.412927502724557</v>
      </c>
      <c r="W454" s="53">
        <f t="shared" si="167"/>
        <v>5.773159728050814E-15</v>
      </c>
      <c r="X454" s="53">
        <f>MAX((SetUp!$B$56*(1-($H454/SetUp!$B$56)^2)*TANH(($B454-$D454)/SetUp!$B$56))/(1+$H454/SetUp!$B$56*TANH(($B454-$D454)/SetUp!$B$56)),0)</f>
        <v>2.2827298013857953</v>
      </c>
      <c r="AK454" s="61">
        <v>86</v>
      </c>
      <c r="AL454" s="62">
        <f>IFERROR(AVERAGEIFS($AS$3:$AS$1070,$AU$3:$AU$1070,"Não",$AR$3:$AR$1070,AK424),0)</f>
        <v>6.7080000000000002</v>
      </c>
      <c r="AM454" s="62">
        <f>IFERROR(AVERAGEIFS($AT$3:$AT$1070,$AU$3:$AU$1070,"Não",$AR$3:$AR$1070,AK424),0)</f>
        <v>3.8198636396541064</v>
      </c>
      <c r="AN454" s="63">
        <f t="shared" si="149"/>
        <v>-0.43055103761864844</v>
      </c>
      <c r="AP454" s="60">
        <v>31588</v>
      </c>
      <c r="AQ454" s="51">
        <v>6</v>
      </c>
      <c r="AR454" s="51">
        <v>177</v>
      </c>
      <c r="AS454" s="62">
        <f t="shared" si="157"/>
        <v>9.6270000000000007</v>
      </c>
      <c r="AT454" s="62">
        <f t="shared" si="158"/>
        <v>0.5403707017326761</v>
      </c>
      <c r="AU454" s="51" t="str">
        <f>IF(OR($AP454&lt;SetUp!$B$97,$AP454&gt;SetUp!$B$98),"Não","Sim")</f>
        <v>Sim</v>
      </c>
      <c r="AV454" s="64">
        <f t="shared" si="159"/>
        <v>3.1027407239406908</v>
      </c>
      <c r="AW454" s="64">
        <f t="shared" si="160"/>
        <v>0.73509911014275897</v>
      </c>
      <c r="AX454" s="64">
        <f t="shared" si="161"/>
        <v>0.98349097181516654</v>
      </c>
      <c r="AY454" s="64">
        <f t="shared" si="162"/>
        <v>-0.26730820595045873</v>
      </c>
      <c r="AZ454" s="64">
        <f t="shared" si="163"/>
        <v>-9.086629298267324</v>
      </c>
      <c r="BA454" s="64">
        <f t="shared" si="164"/>
        <v>-2.3676416137979319</v>
      </c>
      <c r="BB454" s="64">
        <f t="shared" si="165"/>
        <v>-1.2507991777656253</v>
      </c>
    </row>
    <row r="455" spans="1:54" x14ac:dyDescent="0.3">
      <c r="A455" s="60">
        <v>31500</v>
      </c>
      <c r="B455" s="53">
        <v>13.476000000000001</v>
      </c>
      <c r="C455" s="53">
        <v>9.14</v>
      </c>
      <c r="D455" s="53">
        <v>4.1970000000000001</v>
      </c>
      <c r="E455" s="53">
        <f t="shared" si="150"/>
        <v>4.1970000000000001</v>
      </c>
      <c r="F455" s="53">
        <f t="shared" si="151"/>
        <v>0</v>
      </c>
      <c r="G455" s="53">
        <f t="shared" si="152"/>
        <v>3.2470380937675722</v>
      </c>
      <c r="H455" s="53">
        <f>IF(Q454&gt;SetUp!$B$56,SetUp!$B$56,Q454)</f>
        <v>101.64311660020661</v>
      </c>
      <c r="I455" s="53">
        <f t="shared" si="166"/>
        <v>17.483763296874894</v>
      </c>
      <c r="J455" s="53">
        <f>MIN(F455,H455,(1-EXP(-SetUp!$B$52*H455/SetUp!$B$56))*F455)</f>
        <v>0</v>
      </c>
      <c r="K455" s="53">
        <f t="shared" si="153"/>
        <v>101.64311660020661</v>
      </c>
      <c r="L455" s="53">
        <f>IF(I455&lt;=0,0,MIN(SetUp!$B$50*I455^SetUp!$B$55,I455))</f>
        <v>2.5332788537011539</v>
      </c>
      <c r="M455" s="53">
        <f t="shared" si="154"/>
        <v>14.950484443173741</v>
      </c>
      <c r="N455" s="53">
        <f>IF(SetUp!$B$62=0,X455,(B455-E455)*(1-(H455/SetUp!$B$66/SetUp!$B$56)))</f>
        <v>6.0319619062324277</v>
      </c>
      <c r="O455" s="53">
        <f>K455*SetUp!$B$65</f>
        <v>0.93816606596219432</v>
      </c>
      <c r="P455" s="53">
        <f>MIN(SetUp!$B$54*L455^SetUp!$B$51,L455)</f>
        <v>1.7599452292457374</v>
      </c>
      <c r="Q455" s="53">
        <f t="shared" si="155"/>
        <v>106.73691244047684</v>
      </c>
      <c r="R455" s="53">
        <f>IF((H455+N455-O455)&gt;SetUp!$B$56,T454+H455+N455-O455-SetUp!$B$56,T454)</f>
        <v>0</v>
      </c>
      <c r="S455" s="53">
        <f>R455*SetUp!$B$65</f>
        <v>0</v>
      </c>
      <c r="T455" s="53">
        <f>IF((R455-S455)&lt;SetUp!$B$53,R455-S455,SetUp!$B$53)</f>
        <v>0</v>
      </c>
      <c r="U455" s="53">
        <f t="shared" si="156"/>
        <v>14.950484443173741</v>
      </c>
      <c r="V455" s="53">
        <f>(L455-P455)/1000*SetUp!$B$13*1000000/SetUp!$B$48</f>
        <v>31.471044793094332</v>
      </c>
      <c r="W455" s="53">
        <f t="shared" si="167"/>
        <v>-9.3258734068513149E-15</v>
      </c>
      <c r="X455" s="53">
        <f>MAX((SetUp!$B$56*(1-($H455/SetUp!$B$56)^2)*TANH(($B455-$D455)/SetUp!$B$56))/(1+$H455/SetUp!$B$56*TANH(($B455-$D455)/SetUp!$B$56)),0)</f>
        <v>6.0319619062324277</v>
      </c>
      <c r="AK455" s="61">
        <v>87</v>
      </c>
      <c r="AL455" s="62">
        <f>IFERROR(AVERAGEIFS($AS$3:$AS$1070,$AU$3:$AU$1070,"Não",$AR$3:$AR$1070,AK425),0)</f>
        <v>0</v>
      </c>
      <c r="AM455" s="62">
        <f>IFERROR(AVERAGEIFS($AT$3:$AT$1070,$AU$3:$AU$1070,"Não",$AR$3:$AR$1070,AK425),0)</f>
        <v>3.5885959688150373</v>
      </c>
      <c r="AN455" s="63" t="str">
        <f t="shared" si="149"/>
        <v/>
      </c>
      <c r="AP455" s="60">
        <v>31589</v>
      </c>
      <c r="AQ455" s="51">
        <v>6</v>
      </c>
      <c r="AR455" s="51">
        <v>178</v>
      </c>
      <c r="AS455" s="62">
        <f t="shared" si="157"/>
        <v>9.4629999999999992</v>
      </c>
      <c r="AT455" s="62">
        <f t="shared" si="158"/>
        <v>0.51740733580958409</v>
      </c>
      <c r="AU455" s="51" t="str">
        <f>IF(OR($AP455&lt;SetUp!$B$97,$AP455&gt;SetUp!$B$98),"Não","Sim")</f>
        <v>Sim</v>
      </c>
      <c r="AV455" s="64">
        <f t="shared" si="159"/>
        <v>3.0761989532538365</v>
      </c>
      <c r="AW455" s="64">
        <f t="shared" si="160"/>
        <v>0.71931031954893021</v>
      </c>
      <c r="AX455" s="64">
        <f t="shared" si="161"/>
        <v>0.97602884009112589</v>
      </c>
      <c r="AY455" s="64">
        <f t="shared" si="162"/>
        <v>-0.2861674181416291</v>
      </c>
      <c r="AZ455" s="64">
        <f t="shared" si="163"/>
        <v>-8.9455926641904142</v>
      </c>
      <c r="BA455" s="64">
        <f t="shared" si="164"/>
        <v>-2.3568886337049064</v>
      </c>
      <c r="BB455" s="64">
        <f t="shared" si="165"/>
        <v>-1.2621962582327551</v>
      </c>
    </row>
    <row r="456" spans="1:54" x14ac:dyDescent="0.3">
      <c r="A456" s="60">
        <v>31501</v>
      </c>
      <c r="B456" s="53">
        <v>24.045000000000002</v>
      </c>
      <c r="C456" s="53">
        <v>9.3010000000000002</v>
      </c>
      <c r="D456" s="53">
        <v>4.1970000000000001</v>
      </c>
      <c r="E456" s="53">
        <f t="shared" si="150"/>
        <v>4.1970000000000001</v>
      </c>
      <c r="F456" s="53">
        <f t="shared" si="151"/>
        <v>0</v>
      </c>
      <c r="G456" s="53">
        <f t="shared" si="152"/>
        <v>8.0639195145772149</v>
      </c>
      <c r="H456" s="53">
        <f>IF(Q455&gt;SetUp!$B$56,SetUp!$B$56,Q455)</f>
        <v>106.73691244047684</v>
      </c>
      <c r="I456" s="53">
        <f t="shared" si="166"/>
        <v>23.999585764317384</v>
      </c>
      <c r="J456" s="53">
        <f>MIN(F456,H456,(1-EXP(-SetUp!$B$52*H456/SetUp!$B$56))*F456)</f>
        <v>0</v>
      </c>
      <c r="K456" s="53">
        <f t="shared" si="153"/>
        <v>106.73691244047684</v>
      </c>
      <c r="L456" s="53">
        <f>IF(I456&lt;=0,0,MIN(SetUp!$B$50*I456^SetUp!$B$55,I456))</f>
        <v>4.2950119576074712</v>
      </c>
      <c r="M456" s="53">
        <f t="shared" si="154"/>
        <v>19.704573806709913</v>
      </c>
      <c r="N456" s="53">
        <f>IF(SetUp!$B$62=0,X456,(B456-E456)*(1-(H456/SetUp!$B$66/SetUp!$B$56)))</f>
        <v>11.784080485422788</v>
      </c>
      <c r="O456" s="53">
        <f>K456*SetUp!$B$65</f>
        <v>0.98518180656642529</v>
      </c>
      <c r="P456" s="53">
        <f>MIN(SetUp!$B$54*L456^SetUp!$B$51,L456)</f>
        <v>2.9992224083041013</v>
      </c>
      <c r="Q456" s="53">
        <f t="shared" si="155"/>
        <v>117.5358111193332</v>
      </c>
      <c r="R456" s="53">
        <f>IF((H456+N456-O456)&gt;SetUp!$B$56,T455+H456+N456-O456-SetUp!$B$56,T455)</f>
        <v>0</v>
      </c>
      <c r="S456" s="53">
        <f>R456*SetUp!$B$65</f>
        <v>0</v>
      </c>
      <c r="T456" s="53">
        <f>IF((R456-S456)&lt;SetUp!$B$53,R456-S456,SetUp!$B$53)</f>
        <v>0</v>
      </c>
      <c r="U456" s="53">
        <f t="shared" si="156"/>
        <v>19.704573806709913</v>
      </c>
      <c r="V456" s="53">
        <f>(L456-P456)/1000*SetUp!$B$13*1000000/SetUp!$B$48</f>
        <v>52.732546030527459</v>
      </c>
      <c r="W456" s="53">
        <f t="shared" si="167"/>
        <v>-7.9936057773011271E-15</v>
      </c>
      <c r="X456" s="53">
        <f>MAX((SetUp!$B$56*(1-($H456/SetUp!$B$56)^2)*TANH(($B456-$D456)/SetUp!$B$56))/(1+$H456/SetUp!$B$56*TANH(($B456-$D456)/SetUp!$B$56)),0)</f>
        <v>11.784080485422788</v>
      </c>
      <c r="AK456" s="61">
        <v>88</v>
      </c>
      <c r="AL456" s="62">
        <f>IFERROR(AVERAGEIFS($AS$3:$AS$1070,$AU$3:$AU$1070,"Não",$AR$3:$AR$1070,AK426),0)</f>
        <v>0</v>
      </c>
      <c r="AM456" s="62">
        <f>IFERROR(AVERAGEIFS($AT$3:$AT$1070,$AU$3:$AU$1070,"Não",$AR$3:$AR$1070,AK426),0)</f>
        <v>3.3583644435485835</v>
      </c>
      <c r="AN456" s="63" t="str">
        <f t="shared" si="149"/>
        <v/>
      </c>
      <c r="AP456" s="60">
        <v>31590</v>
      </c>
      <c r="AQ456" s="51">
        <v>6</v>
      </c>
      <c r="AR456" s="51">
        <v>179</v>
      </c>
      <c r="AS456" s="62">
        <f t="shared" si="157"/>
        <v>9.3010000000000002</v>
      </c>
      <c r="AT456" s="62">
        <f t="shared" si="158"/>
        <v>0.49560872857144045</v>
      </c>
      <c r="AU456" s="51" t="str">
        <f>IF(OR($AP456&lt;SetUp!$B$97,$AP456&gt;SetUp!$B$98),"Não","Sim")</f>
        <v>Sim</v>
      </c>
      <c r="AV456" s="64">
        <f t="shared" si="159"/>
        <v>3.0497540884471324</v>
      </c>
      <c r="AW456" s="64">
        <f t="shared" si="160"/>
        <v>0.70399483561418297</v>
      </c>
      <c r="AX456" s="64">
        <f t="shared" si="161"/>
        <v>0.96852964437483957</v>
      </c>
      <c r="AY456" s="64">
        <f t="shared" si="162"/>
        <v>-0.30486105351262044</v>
      </c>
      <c r="AZ456" s="64">
        <f t="shared" si="163"/>
        <v>-8.8053912714285598</v>
      </c>
      <c r="BA456" s="64">
        <f t="shared" si="164"/>
        <v>-2.3457592528329494</v>
      </c>
      <c r="BB456" s="64">
        <f t="shared" si="165"/>
        <v>-1.2733906978874601</v>
      </c>
    </row>
    <row r="457" spans="1:54" x14ac:dyDescent="0.3">
      <c r="A457" s="60">
        <v>31502</v>
      </c>
      <c r="B457" s="53">
        <v>47.088999999999999</v>
      </c>
      <c r="C457" s="53">
        <v>25.783999999999999</v>
      </c>
      <c r="D457" s="53">
        <v>4.1970000000000001</v>
      </c>
      <c r="E457" s="53">
        <f t="shared" si="150"/>
        <v>4.1970000000000001</v>
      </c>
      <c r="F457" s="53">
        <f t="shared" si="151"/>
        <v>0</v>
      </c>
      <c r="G457" s="53">
        <f t="shared" si="152"/>
        <v>22.578306045141101</v>
      </c>
      <c r="H457" s="53">
        <f>IF(Q456&gt;SetUp!$B$56,SetUp!$B$56,Q456)</f>
        <v>117.5358111193332</v>
      </c>
      <c r="I457" s="53">
        <f t="shared" si="166"/>
        <v>43.367735503820235</v>
      </c>
      <c r="J457" s="53">
        <f>MIN(F457,H457,(1-EXP(-SetUp!$B$52*H457/SetUp!$B$56))*F457)</f>
        <v>0</v>
      </c>
      <c r="K457" s="53">
        <f t="shared" si="153"/>
        <v>117.5358111193332</v>
      </c>
      <c r="L457" s="53">
        <f>IF(I457&lt;=0,0,MIN(SetUp!$B$50*I457^SetUp!$B$55,I457))</f>
        <v>11.514260308281324</v>
      </c>
      <c r="M457" s="53">
        <f t="shared" si="154"/>
        <v>31.853475195538913</v>
      </c>
      <c r="N457" s="53">
        <f>IF(SetUp!$B$62=0,X457,(B457-E457)*(1-(H457/SetUp!$B$66/SetUp!$B$56)))</f>
        <v>20.313693954858895</v>
      </c>
      <c r="O457" s="53">
        <f>K457*SetUp!$B$65</f>
        <v>1.0848556519692178</v>
      </c>
      <c r="P457" s="53">
        <f>MIN(SetUp!$B$54*L457^SetUp!$B$51,L457)</f>
        <v>8.1178729953718758</v>
      </c>
      <c r="Q457" s="53">
        <f t="shared" si="155"/>
        <v>136.7646494222229</v>
      </c>
      <c r="R457" s="53">
        <f>IF((H457+N457-O457)&gt;SetUp!$B$56,T456+H457+N457-O457-SetUp!$B$56,T456)</f>
        <v>0</v>
      </c>
      <c r="S457" s="53">
        <f>R457*SetUp!$B$65</f>
        <v>0</v>
      </c>
      <c r="T457" s="53">
        <f>IF((R457-S457)&lt;SetUp!$B$53,R457-S457,SetUp!$B$53)</f>
        <v>0</v>
      </c>
      <c r="U457" s="53">
        <f t="shared" si="156"/>
        <v>31.853475195538913</v>
      </c>
      <c r="V457" s="53">
        <f>(L457-P457)/1000*SetUp!$B$13*1000000/SetUp!$B$48</f>
        <v>138.21700476885545</v>
      </c>
      <c r="W457" s="53">
        <f t="shared" si="167"/>
        <v>3.0198066269804258E-14</v>
      </c>
      <c r="X457" s="53">
        <f>MAX((SetUp!$B$56*(1-($H457/SetUp!$B$56)^2)*TANH(($B457-$D457)/SetUp!$B$56))/(1+$H457/SetUp!$B$56*TANH(($B457-$D457)/SetUp!$B$56)),0)</f>
        <v>20.313693954858895</v>
      </c>
      <c r="AK457" s="61">
        <v>89</v>
      </c>
      <c r="AL457" s="62">
        <f>IFERROR(AVERAGEIFS($AS$3:$AS$1070,$AU$3:$AU$1070,"Não",$AR$3:$AR$1070,AK427),0)</f>
        <v>0</v>
      </c>
      <c r="AM457" s="62">
        <f>IFERROR(AVERAGEIFS($AT$3:$AT$1070,$AU$3:$AU$1070,"Não",$AR$3:$AR$1070,AK427),0)</f>
        <v>3.1331321721543302</v>
      </c>
      <c r="AN457" s="63" t="str">
        <f t="shared" si="149"/>
        <v/>
      </c>
      <c r="AP457" s="60">
        <v>31591</v>
      </c>
      <c r="AQ457" s="51">
        <v>6</v>
      </c>
      <c r="AR457" s="51">
        <v>180</v>
      </c>
      <c r="AS457" s="62">
        <f t="shared" si="157"/>
        <v>9.14</v>
      </c>
      <c r="AT457" s="62">
        <f t="shared" si="158"/>
        <v>0.47492672038260741</v>
      </c>
      <c r="AU457" s="51" t="str">
        <f>IF(OR($AP457&lt;SetUp!$B$97,$AP457&gt;SetUp!$B$98),"Não","Sim")</f>
        <v>Sim</v>
      </c>
      <c r="AV457" s="64">
        <f t="shared" si="159"/>
        <v>3.0232432915661951</v>
      </c>
      <c r="AW457" s="64">
        <f t="shared" si="160"/>
        <v>0.68914927293192974</v>
      </c>
      <c r="AX457" s="64">
        <f t="shared" si="161"/>
        <v>0.96094619573383144</v>
      </c>
      <c r="AY457" s="64">
        <f t="shared" si="162"/>
        <v>-0.32337339540373161</v>
      </c>
      <c r="AZ457" s="64">
        <f t="shared" si="163"/>
        <v>-8.6650732796173937</v>
      </c>
      <c r="BA457" s="64">
        <f t="shared" si="164"/>
        <v>-2.3340940186342651</v>
      </c>
      <c r="BB457" s="64">
        <f t="shared" si="165"/>
        <v>-1.2843195911375631</v>
      </c>
    </row>
    <row r="458" spans="1:54" x14ac:dyDescent="0.3">
      <c r="A458" s="60">
        <v>31503</v>
      </c>
      <c r="B458" s="53">
        <v>3.415</v>
      </c>
      <c r="C458" s="53">
        <v>153.178</v>
      </c>
      <c r="D458" s="53">
        <v>4.1100000000000003</v>
      </c>
      <c r="E458" s="53">
        <f t="shared" si="150"/>
        <v>3.415</v>
      </c>
      <c r="F458" s="53">
        <f t="shared" si="151"/>
        <v>0.69500000000000028</v>
      </c>
      <c r="G458" s="53">
        <f t="shared" si="152"/>
        <v>0</v>
      </c>
      <c r="H458" s="53">
        <f>IF(Q457&gt;SetUp!$B$56,SetUp!$B$56,Q457)</f>
        <v>136.7646494222229</v>
      </c>
      <c r="I458" s="53">
        <f t="shared" si="166"/>
        <v>33.10940102118834</v>
      </c>
      <c r="J458" s="53">
        <f>MIN(F458,H458,(1-EXP(-SetUp!$B$52*H458/SetUp!$B$56))*F458)</f>
        <v>0.69469361245945926</v>
      </c>
      <c r="K458" s="53">
        <f t="shared" si="153"/>
        <v>136.06995580976346</v>
      </c>
      <c r="L458" s="53">
        <f>IF(I458&lt;=0,0,MIN(SetUp!$B$50*I458^SetUp!$B$55,I458))</f>
        <v>7.3430588307475508</v>
      </c>
      <c r="M458" s="53">
        <f t="shared" si="154"/>
        <v>25.766342190440788</v>
      </c>
      <c r="N458" s="53">
        <f>IF(SetUp!$B$62=0,X458,(B458-E458)*(1-(H458/SetUp!$B$66/SetUp!$B$56)))</f>
        <v>0</v>
      </c>
      <c r="O458" s="53">
        <f>K458*SetUp!$B$65</f>
        <v>1.2559258256494266</v>
      </c>
      <c r="P458" s="53">
        <f>MIN(SetUp!$B$54*L458^SetUp!$B$51,L458)</f>
        <v>5.1544784851358694</v>
      </c>
      <c r="Q458" s="53">
        <f t="shared" si="155"/>
        <v>134.81402998411403</v>
      </c>
      <c r="R458" s="53">
        <f>IF((H458+N458-O458)&gt;SetUp!$B$56,T457+H458+N458-O458-SetUp!$B$56,T457)</f>
        <v>0</v>
      </c>
      <c r="S458" s="53">
        <f>R458*SetUp!$B$65</f>
        <v>0</v>
      </c>
      <c r="T458" s="53">
        <f>IF((R458-S458)&lt;SetUp!$B$53,R458-S458,SetUp!$B$53)</f>
        <v>0</v>
      </c>
      <c r="U458" s="53">
        <f t="shared" si="156"/>
        <v>25.766342190440788</v>
      </c>
      <c r="V458" s="53">
        <f>(L458-P458)/1000*SetUp!$B$13*1000000/SetUp!$B$48</f>
        <v>89.064936415424071</v>
      </c>
      <c r="W458" s="53">
        <f t="shared" si="167"/>
        <v>0</v>
      </c>
      <c r="X458" s="53">
        <f>MAX((SetUp!$B$56*(1-($H458/SetUp!$B$56)^2)*TANH(($B458-$D458)/SetUp!$B$56))/(1+$H458/SetUp!$B$56*TANH(($B458-$D458)/SetUp!$B$56)),0)</f>
        <v>0</v>
      </c>
      <c r="AK458" s="61">
        <v>90</v>
      </c>
      <c r="AL458" s="62">
        <f>IFERROR(AVERAGEIFS($AS$3:$AS$1070,$AU$3:$AU$1070,"Não",$AR$3:$AR$1070,AK428),0)</f>
        <v>0</v>
      </c>
      <c r="AM458" s="62">
        <f>IFERROR(AVERAGEIFS($AT$3:$AT$1070,$AU$3:$AU$1070,"Não",$AR$3:$AR$1070,AK428),0)</f>
        <v>0</v>
      </c>
      <c r="AN458" s="63" t="str">
        <f t="shared" si="149"/>
        <v/>
      </c>
      <c r="AP458" s="60">
        <v>31592</v>
      </c>
      <c r="AQ458" s="51">
        <v>6</v>
      </c>
      <c r="AR458" s="51">
        <v>181</v>
      </c>
      <c r="AS458" s="62">
        <f t="shared" si="157"/>
        <v>0</v>
      </c>
      <c r="AT458" s="62">
        <f t="shared" si="158"/>
        <v>0.45532474049864624</v>
      </c>
      <c r="AU458" s="51" t="str">
        <f>IF(OR($AP458&lt;SetUp!$B$97,$AP458&gt;SetUp!$B$98),"Não","Sim")</f>
        <v>Sim</v>
      </c>
      <c r="AV458" s="64">
        <f t="shared" si="159"/>
        <v>0</v>
      </c>
      <c r="AW458" s="64">
        <f t="shared" si="160"/>
        <v>0.67477754889937336</v>
      </c>
      <c r="AX458" s="64">
        <f t="shared" si="161"/>
        <v>0</v>
      </c>
      <c r="AY458" s="64">
        <f t="shared" si="162"/>
        <v>-0.3416787512509456</v>
      </c>
      <c r="AZ458" s="64">
        <f t="shared" si="163"/>
        <v>0.45532474049864624</v>
      </c>
      <c r="BA458" s="64">
        <f t="shared" si="164"/>
        <v>0.67477754889937336</v>
      </c>
      <c r="BB458" s="64">
        <f t="shared" si="165"/>
        <v>-0.3416787512509456</v>
      </c>
    </row>
    <row r="459" spans="1:54" x14ac:dyDescent="0.3">
      <c r="A459" s="60">
        <v>31504</v>
      </c>
      <c r="B459" s="53">
        <v>1.7789999999999999</v>
      </c>
      <c r="C459" s="53">
        <v>205.91800000000001</v>
      </c>
      <c r="D459" s="53">
        <v>4.1100000000000003</v>
      </c>
      <c r="E459" s="53">
        <f t="shared" si="150"/>
        <v>1.7789999999999999</v>
      </c>
      <c r="F459" s="53">
        <f t="shared" si="151"/>
        <v>2.3310000000000004</v>
      </c>
      <c r="G459" s="53">
        <f t="shared" si="152"/>
        <v>0</v>
      </c>
      <c r="H459" s="53">
        <f>IF(Q458&gt;SetUp!$B$56,SetUp!$B$56,Q458)</f>
        <v>134.81402998411403</v>
      </c>
      <c r="I459" s="53">
        <f t="shared" si="166"/>
        <v>26.989171277091298</v>
      </c>
      <c r="J459" s="53">
        <f>MIN(F459,H459,(1-EXP(-SetUp!$B$52*H459/SetUp!$B$56))*F459)</f>
        <v>2.329852666246278</v>
      </c>
      <c r="K459" s="53">
        <f t="shared" si="153"/>
        <v>132.48417731786776</v>
      </c>
      <c r="L459" s="53">
        <f>IF(I459&lt;=0,0,MIN(SetUp!$B$50*I459^SetUp!$B$55,I459))</f>
        <v>5.2232488418265328</v>
      </c>
      <c r="M459" s="53">
        <f t="shared" si="154"/>
        <v>21.765922435264766</v>
      </c>
      <c r="N459" s="53">
        <f>IF(SetUp!$B$62=0,X459,(B459-E459)*(1-(H459/SetUp!$B$66/SetUp!$B$56)))</f>
        <v>0</v>
      </c>
      <c r="O459" s="53">
        <f>K459*SetUp!$B$65</f>
        <v>1.2228290866505085</v>
      </c>
      <c r="P459" s="53">
        <f>MIN(SetUp!$B$54*L459^SetUp!$B$51,L459)</f>
        <v>3.6543556003137514</v>
      </c>
      <c r="Q459" s="53">
        <f t="shared" si="155"/>
        <v>131.26134823121726</v>
      </c>
      <c r="R459" s="53">
        <f>IF((H459+N459-O459)&gt;SetUp!$B$56,T458+H459+N459-O459-SetUp!$B$56,T458)</f>
        <v>0</v>
      </c>
      <c r="S459" s="53">
        <f>R459*SetUp!$B$65</f>
        <v>0</v>
      </c>
      <c r="T459" s="53">
        <f>IF((R459-S459)&lt;SetUp!$B$53,R459-S459,SetUp!$B$53)</f>
        <v>0</v>
      </c>
      <c r="U459" s="53">
        <f t="shared" si="156"/>
        <v>21.765922435264766</v>
      </c>
      <c r="V459" s="53">
        <f>(L459-P459)/1000*SetUp!$B$13*1000000/SetUp!$B$48</f>
        <v>63.84658305010533</v>
      </c>
      <c r="W459" s="53">
        <f t="shared" si="167"/>
        <v>1.865174681370263E-14</v>
      </c>
      <c r="X459" s="53">
        <f>MAX((SetUp!$B$56*(1-($H459/SetUp!$B$56)^2)*TANH(($B459-$D459)/SetUp!$B$56))/(1+$H459/SetUp!$B$56*TANH(($B459-$D459)/SetUp!$B$56)),0)</f>
        <v>0</v>
      </c>
      <c r="AK459" s="61">
        <v>91</v>
      </c>
      <c r="AL459" s="62">
        <f>IFERROR(AVERAGEIFS($AS$3:$AS$1070,$AU$3:$AU$1070,"Não",$AR$3:$AR$1070,AK429),0)</f>
        <v>0</v>
      </c>
      <c r="AM459" s="62">
        <f>IFERROR(AVERAGEIFS($AT$3:$AT$1070,$AU$3:$AU$1070,"Não",$AR$3:$AR$1070,AK429),0)</f>
        <v>1.2869343858761439</v>
      </c>
      <c r="AN459" s="63" t="str">
        <f t="shared" si="149"/>
        <v/>
      </c>
      <c r="AP459" s="60">
        <v>31593</v>
      </c>
      <c r="AQ459" s="51">
        <v>6</v>
      </c>
      <c r="AR459" s="51">
        <v>182</v>
      </c>
      <c r="AS459" s="62">
        <f t="shared" si="157"/>
        <v>0</v>
      </c>
      <c r="AT459" s="62">
        <f t="shared" si="158"/>
        <v>0.43675712548243795</v>
      </c>
      <c r="AU459" s="51" t="str">
        <f>IF(OR($AP459&lt;SetUp!$B$97,$AP459&gt;SetUp!$B$98),"Não","Sim")</f>
        <v>Sim</v>
      </c>
      <c r="AV459" s="64">
        <f t="shared" si="159"/>
        <v>0</v>
      </c>
      <c r="AW459" s="64">
        <f t="shared" si="160"/>
        <v>0.66087602883024732</v>
      </c>
      <c r="AX459" s="64">
        <f t="shared" si="161"/>
        <v>0</v>
      </c>
      <c r="AY459" s="64">
        <f t="shared" si="162"/>
        <v>-0.35976000098164174</v>
      </c>
      <c r="AZ459" s="64">
        <f t="shared" si="163"/>
        <v>0.43675712548243795</v>
      </c>
      <c r="BA459" s="64">
        <f t="shared" si="164"/>
        <v>0.66087602883024732</v>
      </c>
      <c r="BB459" s="64">
        <f t="shared" si="165"/>
        <v>-0.35976000098164174</v>
      </c>
    </row>
    <row r="460" spans="1:54" x14ac:dyDescent="0.3">
      <c r="A460" s="60">
        <v>31505</v>
      </c>
      <c r="B460" s="53">
        <v>3.1669999999999998</v>
      </c>
      <c r="C460" s="53">
        <v>46.045000000000002</v>
      </c>
      <c r="D460" s="53">
        <v>4.1100000000000003</v>
      </c>
      <c r="E460" s="53">
        <f t="shared" si="150"/>
        <v>3.1669999999999998</v>
      </c>
      <c r="F460" s="53">
        <f t="shared" si="151"/>
        <v>0.9430000000000005</v>
      </c>
      <c r="G460" s="53">
        <f t="shared" si="152"/>
        <v>0</v>
      </c>
      <c r="H460" s="53">
        <f>IF(Q459&gt;SetUp!$B$56,SetUp!$B$56,Q459)</f>
        <v>131.26134823121726</v>
      </c>
      <c r="I460" s="53">
        <f t="shared" si="166"/>
        <v>22.968766153698265</v>
      </c>
      <c r="J460" s="53">
        <f>MIN(F460,H460,(1-EXP(-SetUp!$B$52*H460/SetUp!$B$56))*F460)</f>
        <v>0.94243267848928514</v>
      </c>
      <c r="K460" s="53">
        <f t="shared" si="153"/>
        <v>130.31891555272796</v>
      </c>
      <c r="L460" s="53">
        <f>IF(I460&lt;=0,0,MIN(SetUp!$B$50*I460^SetUp!$B$55,I460))</f>
        <v>3.9919728409186908</v>
      </c>
      <c r="M460" s="53">
        <f t="shared" si="154"/>
        <v>18.976793312779574</v>
      </c>
      <c r="N460" s="53">
        <f>IF(SetUp!$B$62=0,X460,(B460-E460)*(1-(H460/SetUp!$B$66/SetUp!$B$56)))</f>
        <v>0</v>
      </c>
      <c r="O460" s="53">
        <f>K460*SetUp!$B$65</f>
        <v>1.2028437184334988</v>
      </c>
      <c r="P460" s="53">
        <f>MIN(SetUp!$B$54*L460^SetUp!$B$51,L460)</f>
        <v>2.7856276729336975</v>
      </c>
      <c r="Q460" s="53">
        <f t="shared" si="155"/>
        <v>129.11607183429447</v>
      </c>
      <c r="R460" s="53">
        <f>IF((H460+N460-O460)&gt;SetUp!$B$56,T459+H460+N460-O460-SetUp!$B$56,T459)</f>
        <v>0</v>
      </c>
      <c r="S460" s="53">
        <f>R460*SetUp!$B$65</f>
        <v>0</v>
      </c>
      <c r="T460" s="53">
        <f>IF((R460-S460)&lt;SetUp!$B$53,R460-S460,SetUp!$B$53)</f>
        <v>0</v>
      </c>
      <c r="U460" s="53">
        <f t="shared" si="156"/>
        <v>18.976793312779574</v>
      </c>
      <c r="V460" s="53">
        <f>(L460-P460)/1000*SetUp!$B$13*1000000/SetUp!$B$48</f>
        <v>49.092579990070448</v>
      </c>
      <c r="W460" s="53">
        <f t="shared" si="167"/>
        <v>-8.8817841970012523E-15</v>
      </c>
      <c r="X460" s="53">
        <f>MAX((SetUp!$B$56*(1-($H460/SetUp!$B$56)^2)*TANH(($B460-$D460)/SetUp!$B$56))/(1+$H460/SetUp!$B$56*TANH(($B460-$D460)/SetUp!$B$56)),0)</f>
        <v>0</v>
      </c>
      <c r="AK460" s="61">
        <v>92</v>
      </c>
      <c r="AL460" s="62">
        <f>IFERROR(AVERAGEIFS($AS$3:$AS$1070,$AU$3:$AU$1070,"Não",$AR$3:$AR$1070,AK430),0)</f>
        <v>0</v>
      </c>
      <c r="AM460" s="62">
        <f>IFERROR(AVERAGEIFS($AT$3:$AT$1070,$AU$3:$AU$1070,"Não",$AR$3:$AR$1070,AK430),0)</f>
        <v>1.2107277706310746</v>
      </c>
      <c r="AN460" s="63" t="str">
        <f t="shared" si="149"/>
        <v/>
      </c>
      <c r="AP460" s="60">
        <v>31837</v>
      </c>
      <c r="AQ460" s="51">
        <v>3</v>
      </c>
      <c r="AR460" s="51">
        <v>61</v>
      </c>
      <c r="AS460" s="62">
        <f t="shared" si="157"/>
        <v>0</v>
      </c>
      <c r="AT460" s="62">
        <f t="shared" si="158"/>
        <v>0.77436661342164637</v>
      </c>
      <c r="AU460" s="51" t="str">
        <f>IF(OR($AP460&lt;SetUp!$B$97,$AP460&gt;SetUp!$B$98),"Não","Sim")</f>
        <v>Sim</v>
      </c>
      <c r="AV460" s="64">
        <f t="shared" si="159"/>
        <v>0</v>
      </c>
      <c r="AW460" s="64">
        <f t="shared" si="160"/>
        <v>0.87998103014874496</v>
      </c>
      <c r="AX460" s="64">
        <f t="shared" si="161"/>
        <v>0</v>
      </c>
      <c r="AY460" s="64">
        <f t="shared" si="162"/>
        <v>-0.11105337976902892</v>
      </c>
      <c r="AZ460" s="64">
        <f t="shared" si="163"/>
        <v>0.77436661342164637</v>
      </c>
      <c r="BA460" s="64">
        <f t="shared" si="164"/>
        <v>0.87998103014874496</v>
      </c>
      <c r="BB460" s="64">
        <f t="shared" si="165"/>
        <v>-0.11105337976902892</v>
      </c>
    </row>
    <row r="461" spans="1:54" x14ac:dyDescent="0.3">
      <c r="A461" s="60">
        <v>31506</v>
      </c>
      <c r="B461" s="53">
        <v>2.0459999999999998</v>
      </c>
      <c r="C461" s="53">
        <v>28.440999999999999</v>
      </c>
      <c r="D461" s="53">
        <v>4.1100000000000003</v>
      </c>
      <c r="E461" s="53">
        <f t="shared" si="150"/>
        <v>2.0459999999999998</v>
      </c>
      <c r="F461" s="53">
        <f t="shared" si="151"/>
        <v>2.0640000000000005</v>
      </c>
      <c r="G461" s="53">
        <f t="shared" si="152"/>
        <v>0</v>
      </c>
      <c r="H461" s="53">
        <f>IF(Q460&gt;SetUp!$B$56,SetUp!$B$56,Q460)</f>
        <v>129.11607183429447</v>
      </c>
      <c r="I461" s="53">
        <f t="shared" si="166"/>
        <v>20.149496998463409</v>
      </c>
      <c r="J461" s="53">
        <f>MIN(F461,H461,(1-EXP(-SetUp!$B$52*H461/SetUp!$B$56))*F461)</f>
        <v>2.0625982691385119</v>
      </c>
      <c r="K461" s="53">
        <f t="shared" si="153"/>
        <v>127.05347356515597</v>
      </c>
      <c r="L461" s="53">
        <f>IF(I461&lt;=0,0,MIN(SetUp!$B$50*I461^SetUp!$B$55,I461))</f>
        <v>3.2092125566269143</v>
      </c>
      <c r="M461" s="53">
        <f t="shared" si="154"/>
        <v>16.940284441836496</v>
      </c>
      <c r="N461" s="53">
        <f>IF(SetUp!$B$62=0,X461,(B461-E461)*(1-(H461/SetUp!$B$66/SetUp!$B$56)))</f>
        <v>0</v>
      </c>
      <c r="O461" s="53">
        <f>K461*SetUp!$B$65</f>
        <v>1.1727036856838344</v>
      </c>
      <c r="P461" s="53">
        <f>MIN(SetUp!$B$54*L461^SetUp!$B$51,L461)</f>
        <v>2.2346670182494397</v>
      </c>
      <c r="Q461" s="53">
        <f t="shared" si="155"/>
        <v>125.88076987947214</v>
      </c>
      <c r="R461" s="53">
        <f>IF((H461+N461-O461)&gt;SetUp!$B$56,T460+H461+N461-O461-SetUp!$B$56,T460)</f>
        <v>0</v>
      </c>
      <c r="S461" s="53">
        <f>R461*SetUp!$B$65</f>
        <v>0</v>
      </c>
      <c r="T461" s="53">
        <f>IF((R461-S461)&lt;SetUp!$B$53,R461-S461,SetUp!$B$53)</f>
        <v>0</v>
      </c>
      <c r="U461" s="53">
        <f t="shared" si="156"/>
        <v>16.940284441836496</v>
      </c>
      <c r="V461" s="53">
        <f>(L461-P461)/1000*SetUp!$B$13*1000000/SetUp!$B$48</f>
        <v>39.659424239810612</v>
      </c>
      <c r="W461" s="53">
        <f t="shared" si="167"/>
        <v>0</v>
      </c>
      <c r="X461" s="53">
        <f>MAX((SetUp!$B$56*(1-($H461/SetUp!$B$56)^2)*TANH(($B461-$D461)/SetUp!$B$56))/(1+$H461/SetUp!$B$56*TANH(($B461-$D461)/SetUp!$B$56)),0)</f>
        <v>0</v>
      </c>
      <c r="AK461" s="61">
        <v>93</v>
      </c>
      <c r="AL461" s="62">
        <f>IFERROR(AVERAGEIFS($AS$3:$AS$1070,$AU$3:$AU$1070,"Não",$AR$3:$AR$1070,AK431),0)</f>
        <v>0</v>
      </c>
      <c r="AM461" s="62">
        <f>IFERROR(AVERAGEIFS($AT$3:$AT$1070,$AU$3:$AU$1070,"Não",$AR$3:$AR$1070,AK431),0)</f>
        <v>1.1583986587378872</v>
      </c>
      <c r="AN461" s="63" t="str">
        <f t="shared" si="149"/>
        <v/>
      </c>
      <c r="AP461" s="60">
        <v>31838</v>
      </c>
      <c r="AQ461" s="51">
        <v>3</v>
      </c>
      <c r="AR461" s="51">
        <v>62</v>
      </c>
      <c r="AS461" s="62">
        <f t="shared" si="157"/>
        <v>0</v>
      </c>
      <c r="AT461" s="62">
        <f t="shared" si="158"/>
        <v>0.75411195197049719</v>
      </c>
      <c r="AU461" s="51" t="str">
        <f>IF(OR($AP461&lt;SetUp!$B$97,$AP461&gt;SetUp!$B$98),"Não","Sim")</f>
        <v>Sim</v>
      </c>
      <c r="AV461" s="64">
        <f t="shared" si="159"/>
        <v>0</v>
      </c>
      <c r="AW461" s="64">
        <f t="shared" si="160"/>
        <v>0.86839619527638257</v>
      </c>
      <c r="AX461" s="64">
        <f t="shared" si="161"/>
        <v>0</v>
      </c>
      <c r="AY461" s="64">
        <f t="shared" si="162"/>
        <v>-0.12256417599509692</v>
      </c>
      <c r="AZ461" s="64">
        <f t="shared" si="163"/>
        <v>0.75411195197049719</v>
      </c>
      <c r="BA461" s="64">
        <f t="shared" si="164"/>
        <v>0.86839619527638257</v>
      </c>
      <c r="BB461" s="64">
        <f t="shared" si="165"/>
        <v>-0.12256417599509692</v>
      </c>
    </row>
    <row r="462" spans="1:54" x14ac:dyDescent="0.3">
      <c r="A462" s="60">
        <v>31507</v>
      </c>
      <c r="B462" s="53">
        <v>0.70299999999999996</v>
      </c>
      <c r="C462" s="53">
        <v>19.260000000000002</v>
      </c>
      <c r="D462" s="53">
        <v>4.1100000000000003</v>
      </c>
      <c r="E462" s="53">
        <f t="shared" si="150"/>
        <v>0.70299999999999996</v>
      </c>
      <c r="F462" s="53">
        <f t="shared" si="151"/>
        <v>3.4070000000000005</v>
      </c>
      <c r="G462" s="53">
        <f t="shared" si="152"/>
        <v>0</v>
      </c>
      <c r="H462" s="53">
        <f>IF(Q461&gt;SetUp!$B$56,SetUp!$B$56,Q461)</f>
        <v>125.88076987947214</v>
      </c>
      <c r="I462" s="53">
        <f t="shared" si="166"/>
        <v>18.07074309762378</v>
      </c>
      <c r="J462" s="53">
        <f>MIN(F462,H462,(1-EXP(-SetUp!$B$52*H462/SetUp!$B$56))*F462)</f>
        <v>3.4042221437007405</v>
      </c>
      <c r="K462" s="53">
        <f t="shared" si="153"/>
        <v>122.4765477357714</v>
      </c>
      <c r="L462" s="53">
        <f>IF(I462&lt;=0,0,MIN(SetUp!$B$50*I462^SetUp!$B$55,I462))</f>
        <v>2.6766083016405604</v>
      </c>
      <c r="M462" s="53">
        <f t="shared" si="154"/>
        <v>15.39413479598322</v>
      </c>
      <c r="N462" s="53">
        <f>IF(SetUp!$B$62=0,X462,(B462-E462)*(1-(H462/SetUp!$B$66/SetUp!$B$56)))</f>
        <v>0</v>
      </c>
      <c r="O462" s="53">
        <f>K462*SetUp!$B$65</f>
        <v>1.1304586557872822</v>
      </c>
      <c r="P462" s="53">
        <f>MIN(SetUp!$B$54*L462^SetUp!$B$51,L462)</f>
        <v>1.8605153240281704</v>
      </c>
      <c r="Q462" s="53">
        <f t="shared" si="155"/>
        <v>121.34608907998413</v>
      </c>
      <c r="R462" s="53">
        <f>IF((H462+N462-O462)&gt;SetUp!$B$56,T461+H462+N462-O462-SetUp!$B$56,T461)</f>
        <v>0</v>
      </c>
      <c r="S462" s="53">
        <f>R462*SetUp!$B$65</f>
        <v>0</v>
      </c>
      <c r="T462" s="53">
        <f>IF((R462-S462)&lt;SetUp!$B$53,R462-S462,SetUp!$B$53)</f>
        <v>0</v>
      </c>
      <c r="U462" s="53">
        <f t="shared" si="156"/>
        <v>15.39413479598322</v>
      </c>
      <c r="V462" s="53">
        <f>(L462-P462)/1000*SetUp!$B$13*1000000/SetUp!$B$48</f>
        <v>33.211149549918382</v>
      </c>
      <c r="W462" s="53">
        <f t="shared" si="167"/>
        <v>-4.8849813083506888E-15</v>
      </c>
      <c r="X462" s="53">
        <f>MAX((SetUp!$B$56*(1-($H462/SetUp!$B$56)^2)*TANH(($B462-$D462)/SetUp!$B$56))/(1+$H462/SetUp!$B$56*TANH(($B462-$D462)/SetUp!$B$56)),0)</f>
        <v>0</v>
      </c>
      <c r="AK462" s="61">
        <v>94</v>
      </c>
      <c r="AL462" s="62">
        <f>IFERROR(AVERAGEIFS($AS$3:$AS$1070,$AU$3:$AU$1070,"Não",$AR$3:$AR$1070,AK432),0)</f>
        <v>0</v>
      </c>
      <c r="AM462" s="62">
        <f>IFERROR(AVERAGEIFS($AT$3:$AT$1070,$AU$3:$AU$1070,"Não",$AR$3:$AR$1070,AK432),0)</f>
        <v>1.124228280318446</v>
      </c>
      <c r="AN462" s="63" t="str">
        <f t="shared" si="149"/>
        <v/>
      </c>
      <c r="AP462" s="60">
        <v>31839</v>
      </c>
      <c r="AQ462" s="51">
        <v>3</v>
      </c>
      <c r="AR462" s="51">
        <v>63</v>
      </c>
      <c r="AS462" s="62">
        <f t="shared" si="157"/>
        <v>0</v>
      </c>
      <c r="AT462" s="62">
        <f t="shared" si="158"/>
        <v>0.7355515443759858</v>
      </c>
      <c r="AU462" s="51" t="str">
        <f>IF(OR($AP462&lt;SetUp!$B$97,$AP462&gt;SetUp!$B$98),"Não","Sim")</f>
        <v>Sim</v>
      </c>
      <c r="AV462" s="64">
        <f t="shared" si="159"/>
        <v>0</v>
      </c>
      <c r="AW462" s="64">
        <f t="shared" si="160"/>
        <v>0.85764301686423461</v>
      </c>
      <c r="AX462" s="64">
        <f t="shared" si="161"/>
        <v>0</v>
      </c>
      <c r="AY462" s="64">
        <f t="shared" si="162"/>
        <v>-0.13338688832910028</v>
      </c>
      <c r="AZ462" s="64">
        <f t="shared" si="163"/>
        <v>0.7355515443759858</v>
      </c>
      <c r="BA462" s="64">
        <f t="shared" si="164"/>
        <v>0.85764301686423461</v>
      </c>
      <c r="BB462" s="64">
        <f t="shared" si="165"/>
        <v>-0.13338688832910028</v>
      </c>
    </row>
    <row r="463" spans="1:54" x14ac:dyDescent="0.3">
      <c r="A463" s="60">
        <v>31508</v>
      </c>
      <c r="B463" s="53">
        <v>0.69399999999999995</v>
      </c>
      <c r="C463" s="53">
        <v>15.776999999999999</v>
      </c>
      <c r="D463" s="53">
        <v>4.1100000000000003</v>
      </c>
      <c r="E463" s="53">
        <f t="shared" si="150"/>
        <v>0.69399999999999995</v>
      </c>
      <c r="F463" s="53">
        <f t="shared" si="151"/>
        <v>3.4160000000000004</v>
      </c>
      <c r="G463" s="53">
        <f t="shared" si="152"/>
        <v>0</v>
      </c>
      <c r="H463" s="53">
        <f>IF(Q462&gt;SetUp!$B$56,SetUp!$B$56,Q462)</f>
        <v>121.34608907998413</v>
      </c>
      <c r="I463" s="53">
        <f t="shared" si="166"/>
        <v>16.482662847982198</v>
      </c>
      <c r="J463" s="53">
        <f>MIN(F463,H463,(1-EXP(-SetUp!$B$52*H463/SetUp!$B$56))*F463)</f>
        <v>3.41240151002006</v>
      </c>
      <c r="K463" s="53">
        <f t="shared" si="153"/>
        <v>117.93368756996406</v>
      </c>
      <c r="L463" s="53">
        <f>IF(I463&lt;=0,0,MIN(SetUp!$B$50*I463^SetUp!$B$55,I463))</f>
        <v>2.2961685259334921</v>
      </c>
      <c r="M463" s="53">
        <f t="shared" si="154"/>
        <v>14.186494322048706</v>
      </c>
      <c r="N463" s="53">
        <f>IF(SetUp!$B$62=0,X463,(B463-E463)*(1-(H463/SetUp!$B$66/SetUp!$B$56)))</f>
        <v>0</v>
      </c>
      <c r="O463" s="53">
        <f>K463*SetUp!$B$65</f>
        <v>1.0885280519989764</v>
      </c>
      <c r="P463" s="53">
        <f>MIN(SetUp!$B$54*L463^SetUp!$B$51,L463)</f>
        <v>1.5936948176204024</v>
      </c>
      <c r="Q463" s="53">
        <f t="shared" si="155"/>
        <v>116.84515951796509</v>
      </c>
      <c r="R463" s="53">
        <f>IF((H463+N463-O463)&gt;SetUp!$B$56,T462+H463+N463-O463-SetUp!$B$56,T462)</f>
        <v>0</v>
      </c>
      <c r="S463" s="53">
        <f>R463*SetUp!$B$65</f>
        <v>0</v>
      </c>
      <c r="T463" s="53">
        <f>IF((R463-S463)&lt;SetUp!$B$53,R463-S463,SetUp!$B$53)</f>
        <v>0</v>
      </c>
      <c r="U463" s="53">
        <f t="shared" si="156"/>
        <v>14.186494322048706</v>
      </c>
      <c r="V463" s="53">
        <f>(L463-P463)/1000*SetUp!$B$13*1000000/SetUp!$B$48</f>
        <v>28.587379161045199</v>
      </c>
      <c r="W463" s="53">
        <f t="shared" si="167"/>
        <v>9.7699626167013776E-15</v>
      </c>
      <c r="X463" s="53">
        <f>MAX((SetUp!$B$56*(1-($H463/SetUp!$B$56)^2)*TANH(($B463-$D463)/SetUp!$B$56))/(1+$H463/SetUp!$B$56*TANH(($B463-$D463)/SetUp!$B$56)),0)</f>
        <v>0</v>
      </c>
      <c r="AK463" s="61">
        <v>95</v>
      </c>
      <c r="AL463" s="62">
        <f>IFERROR(AVERAGEIFS($AS$3:$AS$1070,$AU$3:$AU$1070,"Não",$AR$3:$AR$1070,AK433),0)</f>
        <v>0</v>
      </c>
      <c r="AM463" s="62">
        <f>IFERROR(AVERAGEIFS($AT$3:$AT$1070,$AU$3:$AU$1070,"Não",$AR$3:$AR$1070,AK433),0)</f>
        <v>1.0910638985039414</v>
      </c>
      <c r="AN463" s="63" t="str">
        <f t="shared" ref="AN463:AN526" si="168">IFERROR((AM463-AL463)/AL463,"")</f>
        <v/>
      </c>
      <c r="AP463" s="60">
        <v>31840</v>
      </c>
      <c r="AQ463" s="51">
        <v>3</v>
      </c>
      <c r="AR463" s="51">
        <v>64</v>
      </c>
      <c r="AS463" s="62">
        <f t="shared" si="157"/>
        <v>0</v>
      </c>
      <c r="AT463" s="62">
        <f t="shared" si="158"/>
        <v>0.72867132577753213</v>
      </c>
      <c r="AU463" s="51" t="str">
        <f>IF(OR($AP463&lt;SetUp!$B$97,$AP463&gt;SetUp!$B$98),"Não","Sim")</f>
        <v>Sim</v>
      </c>
      <c r="AV463" s="64">
        <f t="shared" si="159"/>
        <v>0</v>
      </c>
      <c r="AW463" s="64">
        <f t="shared" si="160"/>
        <v>0.85362247262916646</v>
      </c>
      <c r="AX463" s="64">
        <f t="shared" si="161"/>
        <v>0</v>
      </c>
      <c r="AY463" s="64">
        <f t="shared" si="162"/>
        <v>-0.13746832022628419</v>
      </c>
      <c r="AZ463" s="64">
        <f t="shared" si="163"/>
        <v>0.72867132577753213</v>
      </c>
      <c r="BA463" s="64">
        <f t="shared" si="164"/>
        <v>0.85362247262916646</v>
      </c>
      <c r="BB463" s="64">
        <f t="shared" si="165"/>
        <v>-0.13746832022628419</v>
      </c>
    </row>
    <row r="464" spans="1:54" x14ac:dyDescent="0.3">
      <c r="A464" s="60">
        <v>31509</v>
      </c>
      <c r="B464" s="53">
        <v>2.1080000000000001</v>
      </c>
      <c r="C464" s="53">
        <v>13.664</v>
      </c>
      <c r="D464" s="53">
        <v>4.1100000000000003</v>
      </c>
      <c r="E464" s="53">
        <f t="shared" si="150"/>
        <v>2.1080000000000001</v>
      </c>
      <c r="F464" s="53">
        <f t="shared" si="151"/>
        <v>2.0020000000000002</v>
      </c>
      <c r="G464" s="53">
        <f t="shared" si="152"/>
        <v>0</v>
      </c>
      <c r="H464" s="53">
        <f>IF(Q463&gt;SetUp!$B$56,SetUp!$B$56,Q463)</f>
        <v>116.84515951796509</v>
      </c>
      <c r="I464" s="53">
        <f t="shared" si="166"/>
        <v>15.246521898897919</v>
      </c>
      <c r="J464" s="53">
        <f>MIN(F464,H464,(1-EXP(-SetUp!$B$52*H464/SetUp!$B$56))*F464)</f>
        <v>1.9992804116738254</v>
      </c>
      <c r="K464" s="53">
        <f t="shared" si="153"/>
        <v>114.84587910629126</v>
      </c>
      <c r="L464" s="53">
        <f>IF(I464&lt;=0,0,MIN(SetUp!$B$50*I464^SetUp!$B$55,I464))</f>
        <v>2.0163972853495631</v>
      </c>
      <c r="M464" s="53">
        <f t="shared" si="154"/>
        <v>13.230124613548355</v>
      </c>
      <c r="N464" s="53">
        <f>IF(SetUp!$B$62=0,X464,(B464-E464)*(1-(H464/SetUp!$B$66/SetUp!$B$56)))</f>
        <v>0</v>
      </c>
      <c r="O464" s="53">
        <f>K464*SetUp!$B$65</f>
        <v>1.0600275768492131</v>
      </c>
      <c r="P464" s="53">
        <f>MIN(SetUp!$B$54*L464^SetUp!$B$51,L464)</f>
        <v>1.3977488538193554</v>
      </c>
      <c r="Q464" s="53">
        <f t="shared" si="155"/>
        <v>113.78585152944206</v>
      </c>
      <c r="R464" s="53">
        <f>IF((H464+N464-O464)&gt;SetUp!$B$56,T463+H464+N464-O464-SetUp!$B$56,T463)</f>
        <v>0</v>
      </c>
      <c r="S464" s="53">
        <f>R464*SetUp!$B$65</f>
        <v>0</v>
      </c>
      <c r="T464" s="53">
        <f>IF((R464-S464)&lt;SetUp!$B$53,R464-S464,SetUp!$B$53)</f>
        <v>0</v>
      </c>
      <c r="U464" s="53">
        <f t="shared" si="156"/>
        <v>13.230124613548355</v>
      </c>
      <c r="V464" s="53">
        <f>(L464-P464)/1000*SetUp!$B$13*1000000/SetUp!$B$48</f>
        <v>25.176084272263736</v>
      </c>
      <c r="W464" s="53">
        <f t="shared" si="167"/>
        <v>7.1054273576010019E-15</v>
      </c>
      <c r="X464" s="53">
        <f>MAX((SetUp!$B$56*(1-($H464/SetUp!$B$56)^2)*TANH(($B464-$D464)/SetUp!$B$56))/(1+$H464/SetUp!$B$56*TANH(($B464-$D464)/SetUp!$B$56)),0)</f>
        <v>0</v>
      </c>
      <c r="AK464" s="61">
        <v>96</v>
      </c>
      <c r="AL464" s="62">
        <f>IFERROR(AVERAGEIFS($AS$3:$AS$1070,$AU$3:$AU$1070,"Não",$AR$3:$AR$1070,AK434),0)</f>
        <v>0</v>
      </c>
      <c r="AM464" s="62">
        <f>IFERROR(AVERAGEIFS($AT$3:$AT$1070,$AU$3:$AU$1070,"Não",$AR$3:$AR$1070,AK434),0)</f>
        <v>1.057634636419617</v>
      </c>
      <c r="AN464" s="63" t="str">
        <f t="shared" si="168"/>
        <v/>
      </c>
      <c r="AP464" s="60">
        <v>31841</v>
      </c>
      <c r="AQ464" s="51">
        <v>3</v>
      </c>
      <c r="AR464" s="51">
        <v>65</v>
      </c>
      <c r="AS464" s="62">
        <f t="shared" si="157"/>
        <v>0</v>
      </c>
      <c r="AT464" s="62">
        <f t="shared" si="158"/>
        <v>0.72160193227013147</v>
      </c>
      <c r="AU464" s="51" t="str">
        <f>IF(OR($AP464&lt;SetUp!$B$97,$AP464&gt;SetUp!$B$98),"Não","Sim")</f>
        <v>Sim</v>
      </c>
      <c r="AV464" s="64">
        <f t="shared" si="159"/>
        <v>0</v>
      </c>
      <c r="AW464" s="64">
        <f t="shared" si="160"/>
        <v>0.84947156060113715</v>
      </c>
      <c r="AX464" s="64">
        <f t="shared" si="161"/>
        <v>0</v>
      </c>
      <c r="AY464" s="64">
        <f t="shared" si="162"/>
        <v>-0.1417023125321733</v>
      </c>
      <c r="AZ464" s="64">
        <f t="shared" si="163"/>
        <v>0.72160193227013147</v>
      </c>
      <c r="BA464" s="64">
        <f t="shared" si="164"/>
        <v>0.84947156060113715</v>
      </c>
      <c r="BB464" s="64">
        <f t="shared" si="165"/>
        <v>-0.1417023125321733</v>
      </c>
    </row>
    <row r="465" spans="1:54" x14ac:dyDescent="0.3">
      <c r="A465" s="60">
        <v>31510</v>
      </c>
      <c r="B465" s="53">
        <v>4.452</v>
      </c>
      <c r="C465" s="53">
        <v>12.38</v>
      </c>
      <c r="D465" s="53">
        <v>4.1100000000000003</v>
      </c>
      <c r="E465" s="53">
        <f t="shared" si="150"/>
        <v>4.1100000000000003</v>
      </c>
      <c r="F465" s="53">
        <f t="shared" si="151"/>
        <v>0</v>
      </c>
      <c r="G465" s="53">
        <f t="shared" si="152"/>
        <v>0.14158626541503946</v>
      </c>
      <c r="H465" s="53">
        <f>IF(Q464&gt;SetUp!$B$56,SetUp!$B$56,Q464)</f>
        <v>113.78585152944206</v>
      </c>
      <c r="I465" s="53">
        <f t="shared" si="166"/>
        <v>14.421954400238086</v>
      </c>
      <c r="J465" s="53">
        <f>MIN(F465,H465,(1-EXP(-SetUp!$B$52*H465/SetUp!$B$56))*F465)</f>
        <v>0</v>
      </c>
      <c r="K465" s="53">
        <f t="shared" si="153"/>
        <v>113.78585152944206</v>
      </c>
      <c r="L465" s="53">
        <f>IF(I465&lt;=0,0,MIN(SetUp!$B$50*I465^SetUp!$B$55,I465))</f>
        <v>1.8379414166324328</v>
      </c>
      <c r="M465" s="53">
        <f t="shared" si="154"/>
        <v>12.584012983605653</v>
      </c>
      <c r="N465" s="53">
        <f>IF(SetUp!$B$62=0,X465,(B465-E465)*(1-(H465/SetUp!$B$66/SetUp!$B$56)))</f>
        <v>0.20041373458496017</v>
      </c>
      <c r="O465" s="53">
        <f>K465*SetUp!$B$65</f>
        <v>1.050243521274691</v>
      </c>
      <c r="P465" s="53">
        <f>MIN(SetUp!$B$54*L465^SetUp!$B$51,L465)</f>
        <v>1.2728980244317822</v>
      </c>
      <c r="Q465" s="53">
        <f t="shared" si="155"/>
        <v>112.93602174275232</v>
      </c>
      <c r="R465" s="53">
        <f>IF((H465+N465-O465)&gt;SetUp!$B$56,T464+H465+N465-O465-SetUp!$B$56,T464)</f>
        <v>0</v>
      </c>
      <c r="S465" s="53">
        <f>R465*SetUp!$B$65</f>
        <v>0</v>
      </c>
      <c r="T465" s="53">
        <f>IF((R465-S465)&lt;SetUp!$B$53,R465-S465,SetUp!$B$53)</f>
        <v>0</v>
      </c>
      <c r="U465" s="53">
        <f t="shared" si="156"/>
        <v>12.584012983605653</v>
      </c>
      <c r="V465" s="53">
        <f>(L465-P465)/1000*SetUp!$B$13*1000000/SetUp!$B$48</f>
        <v>22.994611049676177</v>
      </c>
      <c r="W465" s="53">
        <f t="shared" si="167"/>
        <v>0</v>
      </c>
      <c r="X465" s="53">
        <f>MAX((SetUp!$B$56*(1-($H465/SetUp!$B$56)^2)*TANH(($B465-$D465)/SetUp!$B$56))/(1+$H465/SetUp!$B$56*TANH(($B465-$D465)/SetUp!$B$56)),0)</f>
        <v>0.20041373458496017</v>
      </c>
      <c r="AK465" s="61">
        <v>97</v>
      </c>
      <c r="AL465" s="62">
        <f>IFERROR(AVERAGEIFS($AS$3:$AS$1070,$AU$3:$AU$1070,"Não",$AR$3:$AR$1070,AK435),0)</f>
        <v>0</v>
      </c>
      <c r="AM465" s="62">
        <f>IFERROR(AVERAGEIFS($AT$3:$AT$1070,$AU$3:$AU$1070,"Não",$AR$3:$AR$1070,AK435),0)</f>
        <v>1.0223538521844622</v>
      </c>
      <c r="AN465" s="63" t="str">
        <f t="shared" si="168"/>
        <v/>
      </c>
      <c r="AP465" s="60">
        <v>31842</v>
      </c>
      <c r="AQ465" s="51">
        <v>3</v>
      </c>
      <c r="AR465" s="51">
        <v>66</v>
      </c>
      <c r="AS465" s="62">
        <f t="shared" si="157"/>
        <v>0</v>
      </c>
      <c r="AT465" s="62">
        <f t="shared" si="158"/>
        <v>0.71192567681069219</v>
      </c>
      <c r="AU465" s="51" t="str">
        <f>IF(OR($AP465&lt;SetUp!$B$97,$AP465&gt;SetUp!$B$98),"Não","Sim")</f>
        <v>Sim</v>
      </c>
      <c r="AV465" s="64">
        <f t="shared" si="159"/>
        <v>0</v>
      </c>
      <c r="AW465" s="64">
        <f t="shared" si="160"/>
        <v>0.84375688252641368</v>
      </c>
      <c r="AX465" s="64">
        <f t="shared" si="161"/>
        <v>0</v>
      </c>
      <c r="AY465" s="64">
        <f t="shared" si="162"/>
        <v>-0.14756534321119519</v>
      </c>
      <c r="AZ465" s="64">
        <f t="shared" si="163"/>
        <v>0.71192567681069219</v>
      </c>
      <c r="BA465" s="64">
        <f t="shared" si="164"/>
        <v>0.84375688252641368</v>
      </c>
      <c r="BB465" s="64">
        <f t="shared" si="165"/>
        <v>-0.14756534321119519</v>
      </c>
    </row>
    <row r="466" spans="1:54" x14ac:dyDescent="0.3">
      <c r="A466" s="60">
        <v>31511</v>
      </c>
      <c r="B466" s="53">
        <v>2.1160000000000001</v>
      </c>
      <c r="C466" s="53">
        <v>11.667</v>
      </c>
      <c r="D466" s="53">
        <v>4.1100000000000003</v>
      </c>
      <c r="E466" s="53">
        <f t="shared" si="150"/>
        <v>2.1160000000000001</v>
      </c>
      <c r="F466" s="53">
        <f t="shared" si="151"/>
        <v>1.9940000000000002</v>
      </c>
      <c r="G466" s="53">
        <f t="shared" si="152"/>
        <v>0</v>
      </c>
      <c r="H466" s="53">
        <f>IF(Q465&gt;SetUp!$B$56,SetUp!$B$56,Q465)</f>
        <v>112.93602174275232</v>
      </c>
      <c r="I466" s="53">
        <f t="shared" si="166"/>
        <v>13.608039133596369</v>
      </c>
      <c r="J466" s="53">
        <f>MIN(F466,H466,(1-EXP(-SetUp!$B$52*H466/SetUp!$B$56))*F466)</f>
        <v>1.990621838081889</v>
      </c>
      <c r="K466" s="53">
        <f t="shared" si="153"/>
        <v>110.94539990467042</v>
      </c>
      <c r="L466" s="53">
        <f>IF(I466&lt;=0,0,MIN(SetUp!$B$50*I466^SetUp!$B$55,I466))</f>
        <v>1.6683380317418146</v>
      </c>
      <c r="M466" s="53">
        <f t="shared" si="154"/>
        <v>11.939701101854554</v>
      </c>
      <c r="N466" s="53">
        <f>IF(SetUp!$B$62=0,X466,(B466-E466)*(1-(H466/SetUp!$B$66/SetUp!$B$56)))</f>
        <v>0</v>
      </c>
      <c r="O466" s="53">
        <f>K466*SetUp!$B$65</f>
        <v>1.0240261499907166</v>
      </c>
      <c r="P466" s="53">
        <f>MIN(SetUp!$B$54*L466^SetUp!$B$51,L466)</f>
        <v>1.1543496682797132</v>
      </c>
      <c r="Q466" s="53">
        <f t="shared" si="155"/>
        <v>109.92137375467971</v>
      </c>
      <c r="R466" s="53">
        <f>IF((H466+N466-O466)&gt;SetUp!$B$56,T465+H466+N466-O466-SetUp!$B$56,T465)</f>
        <v>0</v>
      </c>
      <c r="S466" s="53">
        <f>R466*SetUp!$B$65</f>
        <v>0</v>
      </c>
      <c r="T466" s="53">
        <f>IF((R466-S466)&lt;SetUp!$B$53,R466-S466,SetUp!$B$53)</f>
        <v>0</v>
      </c>
      <c r="U466" s="53">
        <f t="shared" si="156"/>
        <v>11.939701101854554</v>
      </c>
      <c r="V466" s="53">
        <f>(L466-P466)/1000*SetUp!$B$13*1000000/SetUp!$B$48</f>
        <v>20.916911276211547</v>
      </c>
      <c r="W466" s="53">
        <f t="shared" si="167"/>
        <v>-7.1054273576010019E-15</v>
      </c>
      <c r="X466" s="53">
        <f>MAX((SetUp!$B$56*(1-($H466/SetUp!$B$56)^2)*TANH(($B466-$D466)/SetUp!$B$56))/(1+$H466/SetUp!$B$56*TANH(($B466-$D466)/SetUp!$B$56)),0)</f>
        <v>0</v>
      </c>
      <c r="AK466" s="61">
        <v>98</v>
      </c>
      <c r="AL466" s="62">
        <f>IFERROR(AVERAGEIFS($AS$3:$AS$1070,$AU$3:$AU$1070,"Não",$AR$3:$AR$1070,AK436),0)</f>
        <v>0</v>
      </c>
      <c r="AM466" s="62">
        <f>IFERROR(AVERAGEIFS($AT$3:$AT$1070,$AU$3:$AU$1070,"Não",$AR$3:$AR$1070,AK436),0)</f>
        <v>0.98560817832223646</v>
      </c>
      <c r="AN466" s="63" t="str">
        <f t="shared" si="168"/>
        <v/>
      </c>
      <c r="AP466" s="60">
        <v>31843</v>
      </c>
      <c r="AQ466" s="51">
        <v>3</v>
      </c>
      <c r="AR466" s="51">
        <v>67</v>
      </c>
      <c r="AS466" s="62">
        <f t="shared" si="157"/>
        <v>0</v>
      </c>
      <c r="AT466" s="62">
        <f t="shared" si="158"/>
        <v>0.70043982211519851</v>
      </c>
      <c r="AU466" s="51" t="str">
        <f>IF(OR($AP466&lt;SetUp!$B$97,$AP466&gt;SetUp!$B$98),"Não","Sim")</f>
        <v>Sim</v>
      </c>
      <c r="AV466" s="64">
        <f t="shared" si="159"/>
        <v>0</v>
      </c>
      <c r="AW466" s="64">
        <f t="shared" si="160"/>
        <v>0.83692282924723627</v>
      </c>
      <c r="AX466" s="64">
        <f t="shared" si="161"/>
        <v>0</v>
      </c>
      <c r="AY466" s="64">
        <f t="shared" si="162"/>
        <v>-0.15462917093631254</v>
      </c>
      <c r="AZ466" s="64">
        <f t="shared" si="163"/>
        <v>0.70043982211519851</v>
      </c>
      <c r="BA466" s="64">
        <f t="shared" si="164"/>
        <v>0.83692282924723627</v>
      </c>
      <c r="BB466" s="64">
        <f t="shared" si="165"/>
        <v>-0.15462917093631254</v>
      </c>
    </row>
    <row r="467" spans="1:54" x14ac:dyDescent="0.3">
      <c r="A467" s="60">
        <v>31512</v>
      </c>
      <c r="B467" s="53">
        <v>5.7009999999999996</v>
      </c>
      <c r="C467" s="53">
        <v>11.143000000000001</v>
      </c>
      <c r="D467" s="53">
        <v>4.1100000000000003</v>
      </c>
      <c r="E467" s="53">
        <f t="shared" si="150"/>
        <v>4.1100000000000003</v>
      </c>
      <c r="F467" s="53">
        <f t="shared" si="151"/>
        <v>0</v>
      </c>
      <c r="G467" s="53">
        <f t="shared" si="152"/>
        <v>0.61905543092414461</v>
      </c>
      <c r="H467" s="53">
        <f>IF(Q466&gt;SetUp!$B$56,SetUp!$B$56,Q466)</f>
        <v>109.92137375467971</v>
      </c>
      <c r="I467" s="53">
        <f t="shared" si="166"/>
        <v>13.573330920400124</v>
      </c>
      <c r="J467" s="53">
        <f>MIN(F467,H467,(1-EXP(-SetUp!$B$52*H467/SetUp!$B$56))*F467)</f>
        <v>0</v>
      </c>
      <c r="K467" s="53">
        <f t="shared" si="153"/>
        <v>109.92137375467971</v>
      </c>
      <c r="L467" s="53">
        <f>IF(I467&lt;=0,0,MIN(SetUp!$B$50*I467^SetUp!$B$55,I467))</f>
        <v>1.6612520502691992</v>
      </c>
      <c r="M467" s="53">
        <f t="shared" si="154"/>
        <v>11.912078870130925</v>
      </c>
      <c r="N467" s="53">
        <f>IF(SetUp!$B$62=0,X467,(B467-E467)*(1-(H467/SetUp!$B$66/SetUp!$B$56)))</f>
        <v>0.97194456907585469</v>
      </c>
      <c r="O467" s="53">
        <f>K467*SetUp!$B$65</f>
        <v>1.0145743876214264</v>
      </c>
      <c r="P467" s="53">
        <f>MIN(SetUp!$B$54*L467^SetUp!$B$51,L467)</f>
        <v>1.1493992210261721</v>
      </c>
      <c r="Q467" s="53">
        <f t="shared" si="155"/>
        <v>109.87874393613414</v>
      </c>
      <c r="R467" s="53">
        <f>IF((H467+N467-O467)&gt;SetUp!$B$56,T466+H467+N467-O467-SetUp!$B$56,T466)</f>
        <v>0</v>
      </c>
      <c r="S467" s="53">
        <f>R467*SetUp!$B$65</f>
        <v>0</v>
      </c>
      <c r="T467" s="53">
        <f>IF((R467-S467)&lt;SetUp!$B$53,R467-S467,SetUp!$B$53)</f>
        <v>0</v>
      </c>
      <c r="U467" s="53">
        <f t="shared" si="156"/>
        <v>11.912078870130925</v>
      </c>
      <c r="V467" s="53">
        <f>(L467-P467)/1000*SetUp!$B$13*1000000/SetUp!$B$48</f>
        <v>20.830005067894277</v>
      </c>
      <c r="W467" s="53">
        <f t="shared" si="167"/>
        <v>8.4376949871511897E-15</v>
      </c>
      <c r="X467" s="53">
        <f>MAX((SetUp!$B$56*(1-($H467/SetUp!$B$56)^2)*TANH(($B467-$D467)/SetUp!$B$56))/(1+$H467/SetUp!$B$56*TANH(($B467-$D467)/SetUp!$B$56)),0)</f>
        <v>0.97194456907585469</v>
      </c>
      <c r="AK467" s="61">
        <v>99</v>
      </c>
      <c r="AL467" s="62">
        <f>IFERROR(AVERAGEIFS($AS$3:$AS$1070,$AU$3:$AU$1070,"Não",$AR$3:$AR$1070,AK437),0)</f>
        <v>0</v>
      </c>
      <c r="AM467" s="62">
        <f>IFERROR(AVERAGEIFS($AT$3:$AT$1070,$AU$3:$AU$1070,"Não",$AR$3:$AR$1070,AK437),0)</f>
        <v>0.9484734396247867</v>
      </c>
      <c r="AN467" s="63" t="str">
        <f t="shared" si="168"/>
        <v/>
      </c>
      <c r="AP467" s="60">
        <v>31844</v>
      </c>
      <c r="AQ467" s="51">
        <v>3</v>
      </c>
      <c r="AR467" s="51">
        <v>68</v>
      </c>
      <c r="AS467" s="62">
        <f t="shared" si="157"/>
        <v>0</v>
      </c>
      <c r="AT467" s="62">
        <f t="shared" si="158"/>
        <v>0.68950974637401519</v>
      </c>
      <c r="AU467" s="51" t="str">
        <f>IF(OR($AP467&lt;SetUp!$B$97,$AP467&gt;SetUp!$B$98),"Não","Sim")</f>
        <v>Sim</v>
      </c>
      <c r="AV467" s="64">
        <f t="shared" si="159"/>
        <v>0</v>
      </c>
      <c r="AW467" s="64">
        <f t="shared" si="160"/>
        <v>0.8303672358505092</v>
      </c>
      <c r="AX467" s="64">
        <f t="shared" si="161"/>
        <v>0</v>
      </c>
      <c r="AY467" s="64">
        <f t="shared" si="162"/>
        <v>-0.16145959059540127</v>
      </c>
      <c r="AZ467" s="64">
        <f t="shared" si="163"/>
        <v>0.68950974637401519</v>
      </c>
      <c r="BA467" s="64">
        <f t="shared" si="164"/>
        <v>0.8303672358505092</v>
      </c>
      <c r="BB467" s="64">
        <f t="shared" si="165"/>
        <v>-0.16145959059540127</v>
      </c>
    </row>
    <row r="468" spans="1:54" x14ac:dyDescent="0.3">
      <c r="A468" s="60">
        <v>31513</v>
      </c>
      <c r="B468" s="53">
        <v>1.0129999999999999</v>
      </c>
      <c r="C468" s="53">
        <v>10.629</v>
      </c>
      <c r="D468" s="53">
        <v>4.1100000000000003</v>
      </c>
      <c r="E468" s="53">
        <f t="shared" si="150"/>
        <v>1.0129999999999999</v>
      </c>
      <c r="F468" s="53">
        <f t="shared" si="151"/>
        <v>3.0970000000000004</v>
      </c>
      <c r="G468" s="53">
        <f t="shared" si="152"/>
        <v>0</v>
      </c>
      <c r="H468" s="53">
        <f>IF(Q467&gt;SetUp!$B$56,SetUp!$B$56,Q467)</f>
        <v>109.87874393613414</v>
      </c>
      <c r="I468" s="53">
        <f t="shared" si="166"/>
        <v>12.897732030399387</v>
      </c>
      <c r="J468" s="53">
        <f>MIN(F468,H468,(1-EXP(-SetUp!$B$52*H468/SetUp!$B$56))*F468)</f>
        <v>3.0907639277348302</v>
      </c>
      <c r="K468" s="53">
        <f t="shared" si="153"/>
        <v>106.78798000839932</v>
      </c>
      <c r="L468" s="53">
        <f>IF(I468&lt;=0,0,MIN(SetUp!$B$50*I468^SetUp!$B$55,I468))</f>
        <v>1.5257394778916114</v>
      </c>
      <c r="M468" s="53">
        <f t="shared" si="154"/>
        <v>11.371992552507777</v>
      </c>
      <c r="N468" s="53">
        <f>IF(SetUp!$B$62=0,X468,(B468-E468)*(1-(H468/SetUp!$B$66/SetUp!$B$56)))</f>
        <v>0</v>
      </c>
      <c r="O468" s="53">
        <f>K468*SetUp!$B$65</f>
        <v>0.98565316026846228</v>
      </c>
      <c r="P468" s="53">
        <f>MIN(SetUp!$B$54*L468^SetUp!$B$51,L468)</f>
        <v>1.0547672205392156</v>
      </c>
      <c r="Q468" s="53">
        <f t="shared" si="155"/>
        <v>105.80232684813086</v>
      </c>
      <c r="R468" s="53">
        <f>IF((H468+N468-O468)&gt;SetUp!$B$56,T467+H468+N468-O468-SetUp!$B$56,T467)</f>
        <v>0</v>
      </c>
      <c r="S468" s="53">
        <f>R468*SetUp!$B$65</f>
        <v>0</v>
      </c>
      <c r="T468" s="53">
        <f>IF((R468-S468)&lt;SetUp!$B$53,R468-S468,SetUp!$B$53)</f>
        <v>0</v>
      </c>
      <c r="U468" s="53">
        <f t="shared" si="156"/>
        <v>11.371992552507777</v>
      </c>
      <c r="V468" s="53">
        <f>(L468-P468)/1000*SetUp!$B$13*1000000/SetUp!$B$48</f>
        <v>19.166357880636166</v>
      </c>
      <c r="W468" s="53">
        <f t="shared" si="167"/>
        <v>1.1546319456101628E-14</v>
      </c>
      <c r="X468" s="53">
        <f>MAX((SetUp!$B$56*(1-($H468/SetUp!$B$56)^2)*TANH(($B468-$D468)/SetUp!$B$56))/(1+$H468/SetUp!$B$56*TANH(($B468-$D468)/SetUp!$B$56)),0)</f>
        <v>0</v>
      </c>
      <c r="AK468" s="61">
        <v>100</v>
      </c>
      <c r="AL468" s="62">
        <f>IFERROR(AVERAGEIFS($AS$3:$AS$1070,$AU$3:$AU$1070,"Não",$AR$3:$AR$1070,AK438),0)</f>
        <v>0</v>
      </c>
      <c r="AM468" s="62">
        <f>IFERROR(AVERAGEIFS($AT$3:$AT$1070,$AU$3:$AU$1070,"Não",$AR$3:$AR$1070,AK438),0)</f>
        <v>0.91143482693692546</v>
      </c>
      <c r="AN468" s="63" t="str">
        <f t="shared" si="168"/>
        <v/>
      </c>
      <c r="AP468" s="60">
        <v>31845</v>
      </c>
      <c r="AQ468" s="51">
        <v>3</v>
      </c>
      <c r="AR468" s="51">
        <v>69</v>
      </c>
      <c r="AS468" s="62">
        <f t="shared" si="157"/>
        <v>0</v>
      </c>
      <c r="AT468" s="62">
        <f t="shared" si="158"/>
        <v>0.6849710435195776</v>
      </c>
      <c r="AU468" s="51" t="str">
        <f>IF(OR($AP468&lt;SetUp!$B$97,$AP468&gt;SetUp!$B$98),"Não","Sim")</f>
        <v>Sim</v>
      </c>
      <c r="AV468" s="64">
        <f t="shared" si="159"/>
        <v>0</v>
      </c>
      <c r="AW468" s="64">
        <f t="shared" si="160"/>
        <v>0.82762977442790053</v>
      </c>
      <c r="AX468" s="64">
        <f t="shared" si="161"/>
        <v>0</v>
      </c>
      <c r="AY468" s="64">
        <f t="shared" si="162"/>
        <v>-0.1643277874936627</v>
      </c>
      <c r="AZ468" s="64">
        <f t="shared" si="163"/>
        <v>0.6849710435195776</v>
      </c>
      <c r="BA468" s="64">
        <f t="shared" si="164"/>
        <v>0.82762977442790053</v>
      </c>
      <c r="BB468" s="64">
        <f t="shared" si="165"/>
        <v>-0.1643277874936627</v>
      </c>
    </row>
    <row r="469" spans="1:54" x14ac:dyDescent="0.3">
      <c r="A469" s="60">
        <v>31514</v>
      </c>
      <c r="B469" s="53">
        <v>1.3120000000000001</v>
      </c>
      <c r="C469" s="53">
        <v>10.122999999999999</v>
      </c>
      <c r="D469" s="53">
        <v>4.1100000000000003</v>
      </c>
      <c r="E469" s="53">
        <f t="shared" si="150"/>
        <v>1.3120000000000001</v>
      </c>
      <c r="F469" s="53">
        <f t="shared" si="151"/>
        <v>2.798</v>
      </c>
      <c r="G469" s="53">
        <f t="shared" si="152"/>
        <v>0</v>
      </c>
      <c r="H469" s="53">
        <f>IF(Q468&gt;SetUp!$B$56,SetUp!$B$56,Q468)</f>
        <v>105.80232684813086</v>
      </c>
      <c r="I469" s="53">
        <f t="shared" si="166"/>
        <v>12.3227880600469</v>
      </c>
      <c r="J469" s="53">
        <f>MIN(F469,H469,(1-EXP(-SetUp!$B$52*H469/SetUp!$B$56))*F469)</f>
        <v>2.7909068639356933</v>
      </c>
      <c r="K469" s="53">
        <f t="shared" si="153"/>
        <v>103.01141998419517</v>
      </c>
      <c r="L469" s="53">
        <f>IF(I469&lt;=0,0,MIN(SetUp!$B$50*I469^SetUp!$B$55,I469))</f>
        <v>1.4140771332572435</v>
      </c>
      <c r="M469" s="53">
        <f t="shared" si="154"/>
        <v>10.908710926789656</v>
      </c>
      <c r="N469" s="53">
        <f>IF(SetUp!$B$62=0,X469,(B469-E469)*(1-(H469/SetUp!$B$66/SetUp!$B$56)))</f>
        <v>0</v>
      </c>
      <c r="O469" s="53">
        <f>K469*SetUp!$B$65</f>
        <v>0.95079550753912345</v>
      </c>
      <c r="P469" s="53">
        <f>MIN(SetUp!$B$54*L469^SetUp!$B$51,L469)</f>
        <v>0.97685156804875783</v>
      </c>
      <c r="Q469" s="53">
        <f t="shared" si="155"/>
        <v>102.06062447665605</v>
      </c>
      <c r="R469" s="53">
        <f>IF((H469+N469-O469)&gt;SetUp!$B$56,T468+H469+N469-O469-SetUp!$B$56,T468)</f>
        <v>0</v>
      </c>
      <c r="S469" s="53">
        <f>R469*SetUp!$B$65</f>
        <v>0</v>
      </c>
      <c r="T469" s="53">
        <f>IF((R469-S469)&lt;SetUp!$B$53,R469-S469,SetUp!$B$53)</f>
        <v>0</v>
      </c>
      <c r="U469" s="53">
        <f t="shared" si="156"/>
        <v>10.908710926789656</v>
      </c>
      <c r="V469" s="53">
        <f>(L469-P469)/1000*SetUp!$B$13*1000000/SetUp!$B$48</f>
        <v>17.793026078559599</v>
      </c>
      <c r="W469" s="53">
        <f t="shared" si="167"/>
        <v>-3.3306690738754696E-15</v>
      </c>
      <c r="X469" s="53">
        <f>MAX((SetUp!$B$56*(1-($H469/SetUp!$B$56)^2)*TANH(($B469-$D469)/SetUp!$B$56))/(1+$H469/SetUp!$B$56*TANH(($B469-$D469)/SetUp!$B$56)),0)</f>
        <v>0</v>
      </c>
      <c r="AK469" s="61">
        <v>101</v>
      </c>
      <c r="AL469" s="62">
        <f>IFERROR(AVERAGEIFS($AS$3:$AS$1070,$AU$3:$AU$1070,"Não",$AR$3:$AR$1070,AK439),0)</f>
        <v>0</v>
      </c>
      <c r="AM469" s="62">
        <f>IFERROR(AVERAGEIFS($AT$3:$AT$1070,$AU$3:$AU$1070,"Não",$AR$3:$AR$1070,AK439),0)</f>
        <v>0.87680746004976362</v>
      </c>
      <c r="AN469" s="63" t="str">
        <f t="shared" si="168"/>
        <v/>
      </c>
      <c r="AP469" s="60">
        <v>31846</v>
      </c>
      <c r="AQ469" s="51">
        <v>3</v>
      </c>
      <c r="AR469" s="51">
        <v>70</v>
      </c>
      <c r="AS469" s="62">
        <f t="shared" si="157"/>
        <v>0</v>
      </c>
      <c r="AT469" s="62">
        <f t="shared" si="158"/>
        <v>0.69868280527328885</v>
      </c>
      <c r="AU469" s="51" t="str">
        <f>IF(OR($AP469&lt;SetUp!$B$97,$AP469&gt;SetUp!$B$98),"Não","Sim")</f>
        <v>Sim</v>
      </c>
      <c r="AV469" s="64">
        <f t="shared" si="159"/>
        <v>0</v>
      </c>
      <c r="AW469" s="64">
        <f t="shared" si="160"/>
        <v>0.83587248146669413</v>
      </c>
      <c r="AX469" s="64">
        <f t="shared" si="161"/>
        <v>0</v>
      </c>
      <c r="AY469" s="64">
        <f t="shared" si="162"/>
        <v>-0.15571994469014949</v>
      </c>
      <c r="AZ469" s="64">
        <f t="shared" si="163"/>
        <v>0.69868280527328885</v>
      </c>
      <c r="BA469" s="64">
        <f t="shared" si="164"/>
        <v>0.83587248146669413</v>
      </c>
      <c r="BB469" s="64">
        <f t="shared" si="165"/>
        <v>-0.15571994469014949</v>
      </c>
    </row>
    <row r="470" spans="1:54" x14ac:dyDescent="0.3">
      <c r="A470" s="60">
        <v>31515</v>
      </c>
      <c r="B470" s="53">
        <v>1.88</v>
      </c>
      <c r="C470" s="53">
        <v>9.9570000000000007</v>
      </c>
      <c r="D470" s="53">
        <v>4.1100000000000003</v>
      </c>
      <c r="E470" s="53">
        <f t="shared" si="150"/>
        <v>1.88</v>
      </c>
      <c r="F470" s="53">
        <f t="shared" si="151"/>
        <v>2.2300000000000004</v>
      </c>
      <c r="G470" s="53">
        <f t="shared" si="152"/>
        <v>0</v>
      </c>
      <c r="H470" s="53">
        <f>IF(Q469&gt;SetUp!$B$56,SetUp!$B$56,Q469)</f>
        <v>102.06062447665605</v>
      </c>
      <c r="I470" s="53">
        <f t="shared" si="166"/>
        <v>11.830212150875312</v>
      </c>
      <c r="J470" s="53">
        <f>MIN(F470,H470,(1-EXP(-SetUp!$B$52*H470/SetUp!$B$56))*F470)</f>
        <v>2.2230160134802626</v>
      </c>
      <c r="K470" s="53">
        <f t="shared" si="153"/>
        <v>99.837608463175783</v>
      </c>
      <c r="L470" s="53">
        <f>IF(I470&lt;=0,0,MIN(SetUp!$B$50*I470^SetUp!$B$55,I470))</f>
        <v>1.321130409229581</v>
      </c>
      <c r="M470" s="53">
        <f t="shared" si="154"/>
        <v>10.50908174164573</v>
      </c>
      <c r="N470" s="53">
        <f>IF(SetUp!$B$62=0,X470,(B470-E470)*(1-(H470/SetUp!$B$66/SetUp!$B$56)))</f>
        <v>0</v>
      </c>
      <c r="O470" s="53">
        <f>K470*SetUp!$B$65</f>
        <v>0.92150122408565649</v>
      </c>
      <c r="P470" s="53">
        <f>MIN(SetUp!$B$54*L470^SetUp!$B$51,L470)</f>
        <v>0.9120407064521614</v>
      </c>
      <c r="Q470" s="53">
        <f t="shared" si="155"/>
        <v>98.916107239090124</v>
      </c>
      <c r="R470" s="53">
        <f>IF((H470+N470-O470)&gt;SetUp!$B$56,T469+H470+N470-O470-SetUp!$B$56,T469)</f>
        <v>0</v>
      </c>
      <c r="S470" s="53">
        <f>R470*SetUp!$B$65</f>
        <v>0</v>
      </c>
      <c r="T470" s="53">
        <f>IF((R470-S470)&lt;SetUp!$B$53,R470-S470,SetUp!$B$53)</f>
        <v>0</v>
      </c>
      <c r="U470" s="53">
        <f t="shared" si="156"/>
        <v>10.50908174164573</v>
      </c>
      <c r="V470" s="53">
        <f>(L470-P470)/1000*SetUp!$B$13*1000000/SetUp!$B$48</f>
        <v>16.64802868175823</v>
      </c>
      <c r="W470" s="53">
        <f t="shared" si="167"/>
        <v>-3.5527136788005009E-15</v>
      </c>
      <c r="X470" s="53">
        <f>MAX((SetUp!$B$56*(1-($H470/SetUp!$B$56)^2)*TANH(($B470-$D470)/SetUp!$B$56))/(1+$H470/SetUp!$B$56*TANH(($B470-$D470)/SetUp!$B$56)),0)</f>
        <v>0</v>
      </c>
      <c r="AK470" s="61">
        <v>102</v>
      </c>
      <c r="AL470" s="62">
        <f>IFERROR(AVERAGEIFS($AS$3:$AS$1070,$AU$3:$AU$1070,"Não",$AR$3:$AR$1070,AK440),0)</f>
        <v>0</v>
      </c>
      <c r="AM470" s="62">
        <f>IFERROR(AVERAGEIFS($AT$3:$AT$1070,$AU$3:$AU$1070,"Não",$AR$3:$AR$1070,AK440),0)</f>
        <v>0.85156765959186143</v>
      </c>
      <c r="AN470" s="63" t="str">
        <f t="shared" si="168"/>
        <v/>
      </c>
      <c r="AP470" s="60">
        <v>31847</v>
      </c>
      <c r="AQ470" s="51">
        <v>3</v>
      </c>
      <c r="AR470" s="51">
        <v>71</v>
      </c>
      <c r="AS470" s="62">
        <f t="shared" si="157"/>
        <v>0</v>
      </c>
      <c r="AT470" s="62">
        <f t="shared" si="158"/>
        <v>0.71145842140939175</v>
      </c>
      <c r="AU470" s="51" t="str">
        <f>IF(OR($AP470&lt;SetUp!$B$97,$AP470&gt;SetUp!$B$98),"Não","Sim")</f>
        <v>Sim</v>
      </c>
      <c r="AV470" s="64">
        <f t="shared" si="159"/>
        <v>0</v>
      </c>
      <c r="AW470" s="64">
        <f t="shared" si="160"/>
        <v>0.8434799472479424</v>
      </c>
      <c r="AX470" s="64">
        <f t="shared" si="161"/>
        <v>0</v>
      </c>
      <c r="AY470" s="64">
        <f t="shared" si="162"/>
        <v>-0.14785047559389816</v>
      </c>
      <c r="AZ470" s="64">
        <f t="shared" si="163"/>
        <v>0.71145842140939175</v>
      </c>
      <c r="BA470" s="64">
        <f t="shared" si="164"/>
        <v>0.8434799472479424</v>
      </c>
      <c r="BB470" s="64">
        <f t="shared" si="165"/>
        <v>-0.14785047559389816</v>
      </c>
    </row>
    <row r="471" spans="1:54" x14ac:dyDescent="0.3">
      <c r="A471" s="60">
        <v>31516</v>
      </c>
      <c r="B471" s="53">
        <v>3.4239999999999999</v>
      </c>
      <c r="C471" s="53">
        <v>9.7910000000000004</v>
      </c>
      <c r="D471" s="53">
        <v>4.1100000000000003</v>
      </c>
      <c r="E471" s="53">
        <f t="shared" si="150"/>
        <v>3.4239999999999999</v>
      </c>
      <c r="F471" s="53">
        <f t="shared" si="151"/>
        <v>0.68600000000000039</v>
      </c>
      <c r="G471" s="53">
        <f t="shared" si="152"/>
        <v>0</v>
      </c>
      <c r="H471" s="53">
        <f>IF(Q470&gt;SetUp!$B$56,SetUp!$B$56,Q470)</f>
        <v>98.916107239090124</v>
      </c>
      <c r="I471" s="53">
        <f t="shared" si="166"/>
        <v>11.415769413192232</v>
      </c>
      <c r="J471" s="53">
        <f>MIN(F471,H471,(1-EXP(-SetUp!$B$52*H471/SetUp!$B$56))*F471)</f>
        <v>0.6834338749646125</v>
      </c>
      <c r="K471" s="53">
        <f t="shared" si="153"/>
        <v>98.232673364125517</v>
      </c>
      <c r="L471" s="53">
        <f>IF(I471&lt;=0,0,MIN(SetUp!$B$50*I471^SetUp!$B$55,I471))</f>
        <v>1.2448970775785797</v>
      </c>
      <c r="M471" s="53">
        <f t="shared" si="154"/>
        <v>10.170872335613652</v>
      </c>
      <c r="N471" s="53">
        <f>IF(SetUp!$B$62=0,X471,(B471-E471)*(1-(H471/SetUp!$B$66/SetUp!$B$56)))</f>
        <v>0</v>
      </c>
      <c r="O471" s="53">
        <f>K471*SetUp!$B$65</f>
        <v>0.90668767154650143</v>
      </c>
      <c r="P471" s="53">
        <f>MIN(SetUp!$B$54*L471^SetUp!$B$51,L471)</f>
        <v>0.8589168824363097</v>
      </c>
      <c r="Q471" s="53">
        <f t="shared" si="155"/>
        <v>97.32598569257901</v>
      </c>
      <c r="R471" s="53">
        <f>IF((H471+N471-O471)&gt;SetUp!$B$56,T470+H471+N471-O471-SetUp!$B$56,T470)</f>
        <v>0</v>
      </c>
      <c r="S471" s="53">
        <f>R471*SetUp!$B$65</f>
        <v>0</v>
      </c>
      <c r="T471" s="53">
        <f>IF((R471-S471)&lt;SetUp!$B$53,R471-S471,SetUp!$B$53)</f>
        <v>0</v>
      </c>
      <c r="U471" s="53">
        <f t="shared" si="156"/>
        <v>10.170872335613652</v>
      </c>
      <c r="V471" s="53">
        <f>(L471-P471)/1000*SetUp!$B$13*1000000/SetUp!$B$48</f>
        <v>15.707580307430392</v>
      </c>
      <c r="W471" s="53">
        <f t="shared" si="167"/>
        <v>0</v>
      </c>
      <c r="X471" s="53">
        <f>MAX((SetUp!$B$56*(1-($H471/SetUp!$B$56)^2)*TANH(($B471-$D471)/SetUp!$B$56))/(1+$H471/SetUp!$B$56*TANH(($B471-$D471)/SetUp!$B$56)),0)</f>
        <v>0</v>
      </c>
      <c r="AK471" s="61">
        <v>103</v>
      </c>
      <c r="AL471" s="62">
        <f>IFERROR(AVERAGEIFS($AS$3:$AS$1070,$AU$3:$AU$1070,"Não",$AR$3:$AR$1070,AK441),0)</f>
        <v>0</v>
      </c>
      <c r="AM471" s="62">
        <f>IFERROR(AVERAGEIFS($AT$3:$AT$1070,$AU$3:$AU$1070,"Não",$AR$3:$AR$1070,AK441),0)</f>
        <v>0.8493243012188042</v>
      </c>
      <c r="AN471" s="63" t="str">
        <f t="shared" si="168"/>
        <v/>
      </c>
      <c r="AP471" s="60">
        <v>31848</v>
      </c>
      <c r="AQ471" s="51">
        <v>3</v>
      </c>
      <c r="AR471" s="51">
        <v>72</v>
      </c>
      <c r="AS471" s="62">
        <f t="shared" si="157"/>
        <v>0</v>
      </c>
      <c r="AT471" s="62">
        <f t="shared" si="158"/>
        <v>0.73163266926885562</v>
      </c>
      <c r="AU471" s="51" t="str">
        <f>IF(OR($AP471&lt;SetUp!$B$97,$AP471&gt;SetUp!$B$98),"Não","Sim")</f>
        <v>Sim</v>
      </c>
      <c r="AV471" s="64">
        <f t="shared" si="159"/>
        <v>0</v>
      </c>
      <c r="AW471" s="64">
        <f t="shared" si="160"/>
        <v>0.85535528832693586</v>
      </c>
      <c r="AX471" s="64">
        <f t="shared" si="161"/>
        <v>0</v>
      </c>
      <c r="AY471" s="64">
        <f t="shared" si="162"/>
        <v>-0.13570691040390395</v>
      </c>
      <c r="AZ471" s="64">
        <f t="shared" si="163"/>
        <v>0.73163266926885562</v>
      </c>
      <c r="BA471" s="64">
        <f t="shared" si="164"/>
        <v>0.85535528832693586</v>
      </c>
      <c r="BB471" s="64">
        <f t="shared" si="165"/>
        <v>-0.13570691040390395</v>
      </c>
    </row>
    <row r="472" spans="1:54" x14ac:dyDescent="0.3">
      <c r="A472" s="60">
        <v>31517</v>
      </c>
      <c r="B472" s="53">
        <v>3.2959999999999998</v>
      </c>
      <c r="C472" s="53">
        <v>9.6270000000000007</v>
      </c>
      <c r="D472" s="53">
        <v>4.1100000000000003</v>
      </c>
      <c r="E472" s="53">
        <f t="shared" si="150"/>
        <v>3.2959999999999998</v>
      </c>
      <c r="F472" s="53">
        <f t="shared" si="151"/>
        <v>0.8140000000000005</v>
      </c>
      <c r="G472" s="53">
        <f t="shared" si="152"/>
        <v>0</v>
      </c>
      <c r="H472" s="53">
        <f>IF(Q471&gt;SetUp!$B$56,SetUp!$B$56,Q471)</f>
        <v>97.32598569257901</v>
      </c>
      <c r="I472" s="53">
        <f t="shared" si="166"/>
        <v>11.061708804766182</v>
      </c>
      <c r="J472" s="53">
        <f>MIN(F472,H472,(1-EXP(-SetUp!$B$52*H472/SetUp!$B$56))*F472)</f>
        <v>0.81066885160956148</v>
      </c>
      <c r="K472" s="53">
        <f t="shared" si="153"/>
        <v>96.515316840969447</v>
      </c>
      <c r="L472" s="53">
        <f>IF(I472&lt;=0,0,MIN(SetUp!$B$50*I472^SetUp!$B$55,I472))</f>
        <v>1.181213777000468</v>
      </c>
      <c r="M472" s="53">
        <f t="shared" si="154"/>
        <v>9.8804950277657149</v>
      </c>
      <c r="N472" s="53">
        <f>IF(SetUp!$B$62=0,X472,(B472-E472)*(1-(H472/SetUp!$B$66/SetUp!$B$56)))</f>
        <v>0</v>
      </c>
      <c r="O472" s="53">
        <f>K472*SetUp!$B$65</f>
        <v>0.89083646915253067</v>
      </c>
      <c r="P472" s="53">
        <f>MIN(SetUp!$B$54*L472^SetUp!$B$51,L472)</f>
        <v>0.8145628111816362</v>
      </c>
      <c r="Q472" s="53">
        <f t="shared" si="155"/>
        <v>95.624480371816915</v>
      </c>
      <c r="R472" s="53">
        <f>IF((H472+N472-O472)&gt;SetUp!$B$56,T471+H472+N472-O472-SetUp!$B$56,T471)</f>
        <v>0</v>
      </c>
      <c r="S472" s="53">
        <f>R472*SetUp!$B$65</f>
        <v>0</v>
      </c>
      <c r="T472" s="53">
        <f>IF((R472-S472)&lt;SetUp!$B$53,R472-S472,SetUp!$B$53)</f>
        <v>0</v>
      </c>
      <c r="U472" s="53">
        <f t="shared" si="156"/>
        <v>9.8804950277657149</v>
      </c>
      <c r="V472" s="53">
        <f>(L472-P472)/1000*SetUp!$B$13*1000000/SetUp!$B$48</f>
        <v>14.920971497704462</v>
      </c>
      <c r="W472" s="53">
        <f t="shared" si="167"/>
        <v>0</v>
      </c>
      <c r="X472" s="53">
        <f>MAX((SetUp!$B$56*(1-($H472/SetUp!$B$56)^2)*TANH(($B472-$D472)/SetUp!$B$56))/(1+$H472/SetUp!$B$56*TANH(($B472-$D472)/SetUp!$B$56)),0)</f>
        <v>0</v>
      </c>
      <c r="AK472" s="61">
        <v>104</v>
      </c>
      <c r="AL472" s="62">
        <f>IFERROR(AVERAGEIFS($AS$3:$AS$1070,$AU$3:$AU$1070,"Não",$AR$3:$AR$1070,AK442),0)</f>
        <v>0</v>
      </c>
      <c r="AM472" s="62">
        <f>IFERROR(AVERAGEIFS($AT$3:$AT$1070,$AU$3:$AU$1070,"Não",$AR$3:$AR$1070,AK442),0)</f>
        <v>0.85529043362848645</v>
      </c>
      <c r="AN472" s="63" t="str">
        <f t="shared" si="168"/>
        <v/>
      </c>
      <c r="AP472" s="60">
        <v>31849</v>
      </c>
      <c r="AQ472" s="51">
        <v>3</v>
      </c>
      <c r="AR472" s="51">
        <v>73</v>
      </c>
      <c r="AS472" s="62">
        <f t="shared" si="157"/>
        <v>0</v>
      </c>
      <c r="AT472" s="62">
        <f t="shared" si="158"/>
        <v>0.77597456323849334</v>
      </c>
      <c r="AU472" s="51" t="str">
        <f>IF(OR($AP472&lt;SetUp!$B$97,$AP472&gt;SetUp!$B$98),"Não","Sim")</f>
        <v>Sim</v>
      </c>
      <c r="AV472" s="64">
        <f t="shared" si="159"/>
        <v>0</v>
      </c>
      <c r="AW472" s="64">
        <f t="shared" si="160"/>
        <v>0.88089418390547525</v>
      </c>
      <c r="AX472" s="64">
        <f t="shared" si="161"/>
        <v>0</v>
      </c>
      <c r="AY472" s="64">
        <f t="shared" si="162"/>
        <v>-0.11015251485807595</v>
      </c>
      <c r="AZ472" s="64">
        <f t="shared" si="163"/>
        <v>0.77597456323849334</v>
      </c>
      <c r="BA472" s="64">
        <f t="shared" si="164"/>
        <v>0.88089418390547525</v>
      </c>
      <c r="BB472" s="64">
        <f t="shared" si="165"/>
        <v>-0.11015251485807595</v>
      </c>
    </row>
    <row r="473" spans="1:54" x14ac:dyDescent="0.3">
      <c r="A473" s="60">
        <v>31518</v>
      </c>
      <c r="B473" s="53">
        <v>9.34</v>
      </c>
      <c r="C473" s="53">
        <v>9.4629999999999992</v>
      </c>
      <c r="D473" s="53">
        <v>4.1100000000000003</v>
      </c>
      <c r="E473" s="53">
        <f t="shared" si="150"/>
        <v>4.1100000000000003</v>
      </c>
      <c r="F473" s="53">
        <f t="shared" si="151"/>
        <v>0</v>
      </c>
      <c r="G473" s="53">
        <f t="shared" si="152"/>
        <v>1.5857232026862582</v>
      </c>
      <c r="H473" s="53">
        <f>IF(Q472&gt;SetUp!$B$56,SetUp!$B$56,Q472)</f>
        <v>95.624480371816915</v>
      </c>
      <c r="I473" s="53">
        <f t="shared" si="166"/>
        <v>12.348832278120049</v>
      </c>
      <c r="J473" s="53">
        <f>MIN(F473,H473,(1-EXP(-SetUp!$B$52*H473/SetUp!$B$56))*F473)</f>
        <v>0</v>
      </c>
      <c r="K473" s="53">
        <f t="shared" si="153"/>
        <v>95.624480371816915</v>
      </c>
      <c r="L473" s="53">
        <f>IF(I473&lt;=0,0,MIN(SetUp!$B$50*I473^SetUp!$B$55,I473))</f>
        <v>1.4190617293661947</v>
      </c>
      <c r="M473" s="53">
        <f t="shared" si="154"/>
        <v>10.929770548753854</v>
      </c>
      <c r="N473" s="53">
        <f>IF(SetUp!$B$62=0,X473,(B473-E473)*(1-(H473/SetUp!$B$66/SetUp!$B$56)))</f>
        <v>3.6442767973137413</v>
      </c>
      <c r="O473" s="53">
        <f>K473*SetUp!$B$65</f>
        <v>0.88261404766807583</v>
      </c>
      <c r="P473" s="53">
        <f>MIN(SetUp!$B$54*L473^SetUp!$B$51,L473)</f>
        <v>0.98032847405847134</v>
      </c>
      <c r="Q473" s="53">
        <f t="shared" si="155"/>
        <v>98.386143121462581</v>
      </c>
      <c r="R473" s="53">
        <f>IF((H473+N473-O473)&gt;SetUp!$B$56,T472+H473+N473-O473-SetUp!$B$56,T472)</f>
        <v>0</v>
      </c>
      <c r="S473" s="53">
        <f>R473*SetUp!$B$65</f>
        <v>0</v>
      </c>
      <c r="T473" s="53">
        <f>IF((R473-S473)&lt;SetUp!$B$53,R473-S473,SetUp!$B$53)</f>
        <v>0</v>
      </c>
      <c r="U473" s="53">
        <f t="shared" si="156"/>
        <v>10.929770548753854</v>
      </c>
      <c r="V473" s="53">
        <f>(L473-P473)/1000*SetUp!$B$13*1000000/SetUp!$B$48</f>
        <v>17.854381981299024</v>
      </c>
      <c r="W473" s="53">
        <f t="shared" si="167"/>
        <v>-3.1086244689504383E-15</v>
      </c>
      <c r="X473" s="53">
        <f>MAX((SetUp!$B$56*(1-($H473/SetUp!$B$56)^2)*TANH(($B473-$D473)/SetUp!$B$56))/(1+$H473/SetUp!$B$56*TANH(($B473-$D473)/SetUp!$B$56)),0)</f>
        <v>3.6442767973137413</v>
      </c>
      <c r="AK473" s="61">
        <v>105</v>
      </c>
      <c r="AL473" s="62">
        <f>IFERROR(AVERAGEIFS($AS$3:$AS$1070,$AU$3:$AU$1070,"Não",$AR$3:$AR$1070,AK443),0)</f>
        <v>0</v>
      </c>
      <c r="AM473" s="62">
        <f>IFERROR(AVERAGEIFS($AT$3:$AT$1070,$AU$3:$AU$1070,"Não",$AR$3:$AR$1070,AK443),0)</f>
        <v>0.86746167009760822</v>
      </c>
      <c r="AN473" s="63" t="str">
        <f t="shared" si="168"/>
        <v/>
      </c>
      <c r="AP473" s="60">
        <v>31850</v>
      </c>
      <c r="AQ473" s="51">
        <v>3</v>
      </c>
      <c r="AR473" s="51">
        <v>74</v>
      </c>
      <c r="AS473" s="62">
        <f t="shared" si="157"/>
        <v>0</v>
      </c>
      <c r="AT473" s="62">
        <f t="shared" si="158"/>
        <v>0.82807430418522754</v>
      </c>
      <c r="AU473" s="51" t="str">
        <f>IF(OR($AP473&lt;SetUp!$B$97,$AP473&gt;SetUp!$B$98),"Não","Sim")</f>
        <v>Sim</v>
      </c>
      <c r="AV473" s="64">
        <f t="shared" si="159"/>
        <v>0</v>
      </c>
      <c r="AW473" s="64">
        <f t="shared" si="160"/>
        <v>0.90998588131092861</v>
      </c>
      <c r="AX473" s="64">
        <f t="shared" si="161"/>
        <v>0</v>
      </c>
      <c r="AY473" s="64">
        <f t="shared" si="162"/>
        <v>-8.1930691657422547E-2</v>
      </c>
      <c r="AZ473" s="64">
        <f t="shared" si="163"/>
        <v>0.82807430418522754</v>
      </c>
      <c r="BA473" s="64">
        <f t="shared" si="164"/>
        <v>0.90998588131092861</v>
      </c>
      <c r="BB473" s="64">
        <f t="shared" si="165"/>
        <v>-8.1930691657422547E-2</v>
      </c>
    </row>
    <row r="474" spans="1:54" x14ac:dyDescent="0.3">
      <c r="A474" s="60">
        <v>31519</v>
      </c>
      <c r="B474" s="53">
        <v>2.8159999999999998</v>
      </c>
      <c r="C474" s="53">
        <v>9.6270000000000007</v>
      </c>
      <c r="D474" s="53">
        <v>4.1100000000000003</v>
      </c>
      <c r="E474" s="53">
        <f t="shared" si="150"/>
        <v>2.8159999999999998</v>
      </c>
      <c r="F474" s="53">
        <f t="shared" si="151"/>
        <v>1.2940000000000005</v>
      </c>
      <c r="G474" s="53">
        <f t="shared" si="152"/>
        <v>0</v>
      </c>
      <c r="H474" s="53">
        <f>IF(Q473&gt;SetUp!$B$56,SetUp!$B$56,Q473)</f>
        <v>98.386143121462581</v>
      </c>
      <c r="I474" s="53">
        <f t="shared" si="166"/>
        <v>11.825977160570494</v>
      </c>
      <c r="J474" s="53">
        <f>MIN(F474,H474,(1-EXP(-SetUp!$B$52*H474/SetUp!$B$56))*F474)</f>
        <v>1.2890124025760159</v>
      </c>
      <c r="K474" s="53">
        <f t="shared" si="153"/>
        <v>97.097130718886561</v>
      </c>
      <c r="L474" s="53">
        <f>IF(I474&lt;=0,0,MIN(SetUp!$B$50*I474^SetUp!$B$55,I474))</f>
        <v>1.3203422708111543</v>
      </c>
      <c r="M474" s="53">
        <f t="shared" si="154"/>
        <v>10.505634889759339</v>
      </c>
      <c r="N474" s="53">
        <f>IF(SetUp!$B$62=0,X474,(B474-E474)*(1-(H474/SetUp!$B$66/SetUp!$B$56)))</f>
        <v>0</v>
      </c>
      <c r="O474" s="53">
        <f>K474*SetUp!$B$65</f>
        <v>0.89620661181663896</v>
      </c>
      <c r="P474" s="53">
        <f>MIN(SetUp!$B$54*L474^SetUp!$B$51,L474)</f>
        <v>0.91149133025302043</v>
      </c>
      <c r="Q474" s="53">
        <f t="shared" si="155"/>
        <v>96.200924107069923</v>
      </c>
      <c r="R474" s="53">
        <f>IF((H474+N474-O474)&gt;SetUp!$B$56,T473+H474+N474-O474-SetUp!$B$56,T473)</f>
        <v>0</v>
      </c>
      <c r="S474" s="53">
        <f>R474*SetUp!$B$65</f>
        <v>0</v>
      </c>
      <c r="T474" s="53">
        <f>IF((R474-S474)&lt;SetUp!$B$53,R474-S474,SetUp!$B$53)</f>
        <v>0</v>
      </c>
      <c r="U474" s="53">
        <f t="shared" si="156"/>
        <v>10.505634889759339</v>
      </c>
      <c r="V474" s="53">
        <f>(L474-P474)/1000*SetUp!$B$13*1000000/SetUp!$B$48</f>
        <v>16.638312181323723</v>
      </c>
      <c r="W474" s="53">
        <f t="shared" si="167"/>
        <v>-6.6613381477509392E-15</v>
      </c>
      <c r="X474" s="53">
        <f>MAX((SetUp!$B$56*(1-($H474/SetUp!$B$56)^2)*TANH(($B474-$D474)/SetUp!$B$56))/(1+$H474/SetUp!$B$56*TANH(($B474-$D474)/SetUp!$B$56)),0)</f>
        <v>0</v>
      </c>
      <c r="AK474" s="61">
        <v>106</v>
      </c>
      <c r="AL474" s="62">
        <f>IFERROR(AVERAGEIFS($AS$3:$AS$1070,$AU$3:$AU$1070,"Não",$AR$3:$AR$1070,AK444),0)</f>
        <v>0</v>
      </c>
      <c r="AM474" s="62">
        <f>IFERROR(AVERAGEIFS($AT$3:$AT$1070,$AU$3:$AU$1070,"Não",$AR$3:$AR$1070,AK444),0)</f>
        <v>0.94764063305091817</v>
      </c>
      <c r="AN474" s="63" t="str">
        <f t="shared" si="168"/>
        <v/>
      </c>
      <c r="AP474" s="60">
        <v>31851</v>
      </c>
      <c r="AQ474" s="51">
        <v>3</v>
      </c>
      <c r="AR474" s="51">
        <v>75</v>
      </c>
      <c r="AS474" s="62">
        <f t="shared" si="157"/>
        <v>0</v>
      </c>
      <c r="AT474" s="62">
        <f t="shared" si="158"/>
        <v>0.87144790269592298</v>
      </c>
      <c r="AU474" s="51" t="str">
        <f>IF(OR($AP474&lt;SetUp!$B$97,$AP474&gt;SetUp!$B$98),"Não","Sim")</f>
        <v>Sim</v>
      </c>
      <c r="AV474" s="64">
        <f t="shared" si="159"/>
        <v>0</v>
      </c>
      <c r="AW474" s="64">
        <f t="shared" si="160"/>
        <v>0.93351373996097298</v>
      </c>
      <c r="AX474" s="64">
        <f t="shared" si="161"/>
        <v>0</v>
      </c>
      <c r="AY474" s="64">
        <f t="shared" si="162"/>
        <v>-5.9758570972777966E-2</v>
      </c>
      <c r="AZ474" s="64">
        <f t="shared" si="163"/>
        <v>0.87144790269592298</v>
      </c>
      <c r="BA474" s="64">
        <f t="shared" si="164"/>
        <v>0.93351373996097298</v>
      </c>
      <c r="BB474" s="64">
        <f t="shared" si="165"/>
        <v>-5.9758570972777966E-2</v>
      </c>
    </row>
    <row r="475" spans="1:54" x14ac:dyDescent="0.3">
      <c r="A475" s="60">
        <v>31520</v>
      </c>
      <c r="B475" s="53">
        <v>2.4809999999999999</v>
      </c>
      <c r="C475" s="53">
        <v>9.3010000000000002</v>
      </c>
      <c r="D475" s="53">
        <v>4.1100000000000003</v>
      </c>
      <c r="E475" s="53">
        <f t="shared" si="150"/>
        <v>2.4809999999999999</v>
      </c>
      <c r="F475" s="53">
        <f t="shared" si="151"/>
        <v>1.6290000000000004</v>
      </c>
      <c r="G475" s="53">
        <f t="shared" si="152"/>
        <v>0</v>
      </c>
      <c r="H475" s="53">
        <f>IF(Q474&gt;SetUp!$B$56,SetUp!$B$56,Q474)</f>
        <v>96.200924107069923</v>
      </c>
      <c r="I475" s="53">
        <f t="shared" si="166"/>
        <v>11.378599410892718</v>
      </c>
      <c r="J475" s="53">
        <f>MIN(F475,H475,(1-EXP(-SetUp!$B$52*H475/SetUp!$B$56))*F475)</f>
        <v>1.6218961197377237</v>
      </c>
      <c r="K475" s="53">
        <f t="shared" si="153"/>
        <v>94.579027987332196</v>
      </c>
      <c r="L475" s="53">
        <f>IF(I475&lt;=0,0,MIN(SetUp!$B$50*I475^SetUp!$B$55,I475))</f>
        <v>1.2381487242576836</v>
      </c>
      <c r="M475" s="53">
        <f t="shared" si="154"/>
        <v>10.140450686635035</v>
      </c>
      <c r="N475" s="53">
        <f>IF(SetUp!$B$62=0,X475,(B475-E475)*(1-(H475/SetUp!$B$66/SetUp!$B$56)))</f>
        <v>0</v>
      </c>
      <c r="O475" s="53">
        <f>K475*SetUp!$B$65</f>
        <v>0.87296452113338052</v>
      </c>
      <c r="P475" s="53">
        <f>MIN(SetUp!$B$54*L475^SetUp!$B$51,L475)</f>
        <v>0.85421573238950321</v>
      </c>
      <c r="Q475" s="53">
        <f t="shared" si="155"/>
        <v>93.706063466198813</v>
      </c>
      <c r="R475" s="53">
        <f>IF((H475+N475-O475)&gt;SetUp!$B$56,T474+H475+N475-O475-SetUp!$B$56,T474)</f>
        <v>0</v>
      </c>
      <c r="S475" s="53">
        <f>R475*SetUp!$B$65</f>
        <v>0</v>
      </c>
      <c r="T475" s="53">
        <f>IF((R475-S475)&lt;SetUp!$B$53,R475-S475,SetUp!$B$53)</f>
        <v>0</v>
      </c>
      <c r="U475" s="53">
        <f t="shared" si="156"/>
        <v>10.140450686635035</v>
      </c>
      <c r="V475" s="53">
        <f>(L475-P475)/1000*SetUp!$B$13*1000000/SetUp!$B$48</f>
        <v>15.624268753526589</v>
      </c>
      <c r="W475" s="53">
        <f t="shared" si="167"/>
        <v>-6.8833827526759706E-15</v>
      </c>
      <c r="X475" s="53">
        <f>MAX((SetUp!$B$56*(1-($H475/SetUp!$B$56)^2)*TANH(($B475-$D475)/SetUp!$B$56))/(1+$H475/SetUp!$B$56*TANH(($B475-$D475)/SetUp!$B$56)),0)</f>
        <v>0</v>
      </c>
      <c r="AK475" s="61">
        <v>107</v>
      </c>
      <c r="AL475" s="62">
        <f>IFERROR(AVERAGEIFS($AS$3:$AS$1070,$AU$3:$AU$1070,"Não",$AR$3:$AR$1070,AK445),0)</f>
        <v>0</v>
      </c>
      <c r="AM475" s="62">
        <f>IFERROR(AVERAGEIFS($AT$3:$AT$1070,$AU$3:$AU$1070,"Não",$AR$3:$AR$1070,AK445),0)</f>
        <v>1.0139052299235756</v>
      </c>
      <c r="AN475" s="63" t="str">
        <f t="shared" si="168"/>
        <v/>
      </c>
      <c r="AP475" s="60">
        <v>31852</v>
      </c>
      <c r="AQ475" s="51">
        <v>3</v>
      </c>
      <c r="AR475" s="51">
        <v>76</v>
      </c>
      <c r="AS475" s="62">
        <f t="shared" si="157"/>
        <v>0</v>
      </c>
      <c r="AT475" s="62">
        <f t="shared" si="158"/>
        <v>0.96790349946578769</v>
      </c>
      <c r="AU475" s="51" t="str">
        <f>IF(OR($AP475&lt;SetUp!$B$97,$AP475&gt;SetUp!$B$98),"Não","Sim")</f>
        <v>Sim</v>
      </c>
      <c r="AV475" s="64">
        <f t="shared" si="159"/>
        <v>0</v>
      </c>
      <c r="AW475" s="64">
        <f t="shared" si="160"/>
        <v>0.98382086756979681</v>
      </c>
      <c r="AX475" s="64">
        <f t="shared" si="161"/>
        <v>0</v>
      </c>
      <c r="AY475" s="64">
        <f t="shared" si="162"/>
        <v>-1.4167939942275491E-2</v>
      </c>
      <c r="AZ475" s="64">
        <f t="shared" si="163"/>
        <v>0.96790349946578769</v>
      </c>
      <c r="BA475" s="64">
        <f t="shared" si="164"/>
        <v>0.98382086756979681</v>
      </c>
      <c r="BB475" s="64">
        <f t="shared" si="165"/>
        <v>-1.4167939942275491E-2</v>
      </c>
    </row>
    <row r="476" spans="1:54" x14ac:dyDescent="0.3">
      <c r="A476" s="60">
        <v>31521</v>
      </c>
      <c r="B476" s="53">
        <v>1.8149999999999999</v>
      </c>
      <c r="C476" s="53">
        <v>9.14</v>
      </c>
      <c r="D476" s="53">
        <v>4.1100000000000003</v>
      </c>
      <c r="E476" s="53">
        <f t="shared" si="150"/>
        <v>1.8149999999999999</v>
      </c>
      <c r="F476" s="53">
        <f t="shared" si="151"/>
        <v>2.2950000000000004</v>
      </c>
      <c r="G476" s="53">
        <f t="shared" si="152"/>
        <v>0</v>
      </c>
      <c r="H476" s="53">
        <f>IF(Q475&gt;SetUp!$B$56,SetUp!$B$56,Q475)</f>
        <v>93.706063466198813</v>
      </c>
      <c r="I476" s="53">
        <f t="shared" si="166"/>
        <v>10.984281251048118</v>
      </c>
      <c r="J476" s="53">
        <f>MIN(F476,H476,(1-EXP(-SetUp!$B$52*H476/SetUp!$B$56))*F476)</f>
        <v>2.2834768247912631</v>
      </c>
      <c r="K476" s="53">
        <f t="shared" si="153"/>
        <v>91.422586641407548</v>
      </c>
      <c r="L476" s="53">
        <f>IF(I476&lt;=0,0,MIN(SetUp!$B$50*I476^SetUp!$B$55,I476))</f>
        <v>1.1674659107606693</v>
      </c>
      <c r="M476" s="53">
        <f t="shared" si="154"/>
        <v>9.8168153402874498</v>
      </c>
      <c r="N476" s="53">
        <f>IF(SetUp!$B$62=0,X476,(B476-E476)*(1-(H476/SetUp!$B$66/SetUp!$B$56)))</f>
        <v>0</v>
      </c>
      <c r="O476" s="53">
        <f>K476*SetUp!$B$65</f>
        <v>0.84383056441308335</v>
      </c>
      <c r="P476" s="53">
        <f>MIN(SetUp!$B$54*L476^SetUp!$B$51,L476)</f>
        <v>0.80499072092285795</v>
      </c>
      <c r="Q476" s="53">
        <f t="shared" si="155"/>
        <v>90.578756076994466</v>
      </c>
      <c r="R476" s="53">
        <f>IF((H476+N476-O476)&gt;SetUp!$B$56,T475+H476+N476-O476-SetUp!$B$56,T475)</f>
        <v>0</v>
      </c>
      <c r="S476" s="53">
        <f>R476*SetUp!$B$65</f>
        <v>0</v>
      </c>
      <c r="T476" s="53">
        <f>IF((R476-S476)&lt;SetUp!$B$53,R476-S476,SetUp!$B$53)</f>
        <v>0</v>
      </c>
      <c r="U476" s="53">
        <f t="shared" si="156"/>
        <v>9.8168153402874498</v>
      </c>
      <c r="V476" s="53">
        <f>(L476-P476)/1000*SetUp!$B$13*1000000/SetUp!$B$48</f>
        <v>14.751037036317031</v>
      </c>
      <c r="W476" s="53">
        <f t="shared" si="167"/>
        <v>0</v>
      </c>
      <c r="X476" s="53">
        <f>MAX((SetUp!$B$56*(1-($H476/SetUp!$B$56)^2)*TANH(($B476-$D476)/SetUp!$B$56))/(1+$H476/SetUp!$B$56*TANH(($B476-$D476)/SetUp!$B$56)),0)</f>
        <v>0</v>
      </c>
      <c r="AK476" s="61">
        <v>108</v>
      </c>
      <c r="AL476" s="62">
        <f>IFERROR(AVERAGEIFS($AS$3:$AS$1070,$AU$3:$AU$1070,"Não",$AR$3:$AR$1070,AK446),0)</f>
        <v>5.3246666666666664</v>
      </c>
      <c r="AM476" s="62">
        <f>IFERROR(AVERAGEIFS($AT$3:$AT$1070,$AU$3:$AU$1070,"Não",$AR$3:$AR$1070,AK446),0)</f>
        <v>1.1593338827286734</v>
      </c>
      <c r="AN476" s="63">
        <f t="shared" si="168"/>
        <v>-0.78227108750557028</v>
      </c>
      <c r="AP476" s="60">
        <v>31853</v>
      </c>
      <c r="AQ476" s="51">
        <v>3</v>
      </c>
      <c r="AR476" s="51">
        <v>77</v>
      </c>
      <c r="AS476" s="62">
        <f t="shared" si="157"/>
        <v>0</v>
      </c>
      <c r="AT476" s="62">
        <f t="shared" si="158"/>
        <v>1.081469427148533</v>
      </c>
      <c r="AU476" s="51" t="str">
        <f>IF(OR($AP476&lt;SetUp!$B$97,$AP476&gt;SetUp!$B$98),"Não","Sim")</f>
        <v>Sim</v>
      </c>
      <c r="AV476" s="64">
        <f t="shared" si="159"/>
        <v>0</v>
      </c>
      <c r="AW476" s="64">
        <f t="shared" si="160"/>
        <v>1.0399372226959342</v>
      </c>
      <c r="AX476" s="64">
        <f t="shared" si="161"/>
        <v>0</v>
      </c>
      <c r="AY476" s="64">
        <f t="shared" si="162"/>
        <v>3.4014246559794709E-2</v>
      </c>
      <c r="AZ476" s="64">
        <f t="shared" si="163"/>
        <v>1.081469427148533</v>
      </c>
      <c r="BA476" s="64">
        <f t="shared" si="164"/>
        <v>1.0399372226959342</v>
      </c>
      <c r="BB476" s="64">
        <f t="shared" si="165"/>
        <v>3.4014246559794709E-2</v>
      </c>
    </row>
    <row r="477" spans="1:54" x14ac:dyDescent="0.3">
      <c r="A477" s="60">
        <v>31522</v>
      </c>
      <c r="B477" s="53">
        <v>6.8479999999999999</v>
      </c>
      <c r="C477" s="53">
        <v>8.98</v>
      </c>
      <c r="D477" s="53">
        <v>4.1100000000000003</v>
      </c>
      <c r="E477" s="53">
        <f t="shared" si="150"/>
        <v>4.1100000000000003</v>
      </c>
      <c r="F477" s="53">
        <f t="shared" si="151"/>
        <v>0</v>
      </c>
      <c r="G477" s="53">
        <f t="shared" si="152"/>
        <v>0.73306503364508124</v>
      </c>
      <c r="H477" s="53">
        <f>IF(Q476&gt;SetUp!$B$56,SetUp!$B$56,Q476)</f>
        <v>90.578756076994466</v>
      </c>
      <c r="I477" s="53">
        <f t="shared" si="166"/>
        <v>11.385922381408031</v>
      </c>
      <c r="J477" s="53">
        <f>MIN(F477,H477,(1-EXP(-SetUp!$B$52*H477/SetUp!$B$56))*F477)</f>
        <v>0</v>
      </c>
      <c r="K477" s="53">
        <f t="shared" si="153"/>
        <v>90.578756076994466</v>
      </c>
      <c r="L477" s="53">
        <f>IF(I477&lt;=0,0,MIN(SetUp!$B$50*I477^SetUp!$B$55,I477))</f>
        <v>1.2394770763119971</v>
      </c>
      <c r="M477" s="53">
        <f t="shared" si="154"/>
        <v>10.146445305096034</v>
      </c>
      <c r="N477" s="53">
        <f>IF(SetUp!$B$62=0,X477,(B477-E477)*(1-(H477/SetUp!$B$66/SetUp!$B$56)))</f>
        <v>2.0049349663549183</v>
      </c>
      <c r="O477" s="53">
        <f>K477*SetUp!$B$65</f>
        <v>0.8360420074755005</v>
      </c>
      <c r="P477" s="53">
        <f>MIN(SetUp!$B$54*L477^SetUp!$B$51,L477)</f>
        <v>0.85514109143439843</v>
      </c>
      <c r="Q477" s="53">
        <f t="shared" si="155"/>
        <v>91.747649035873891</v>
      </c>
      <c r="R477" s="53">
        <f>IF((H477+N477-O477)&gt;SetUp!$B$56,T476+H477+N477-O477-SetUp!$B$56,T476)</f>
        <v>0</v>
      </c>
      <c r="S477" s="53">
        <f>R477*SetUp!$B$65</f>
        <v>0</v>
      </c>
      <c r="T477" s="53">
        <f>IF((R477-S477)&lt;SetUp!$B$53,R477-S477,SetUp!$B$53)</f>
        <v>0</v>
      </c>
      <c r="U477" s="53">
        <f t="shared" si="156"/>
        <v>10.146445305096034</v>
      </c>
      <c r="V477" s="53">
        <f>(L477-P477)/1000*SetUp!$B$13*1000000/SetUp!$B$48</f>
        <v>15.640668675435634</v>
      </c>
      <c r="W477" s="53">
        <f t="shared" si="167"/>
        <v>1.021405182655144E-14</v>
      </c>
      <c r="X477" s="53">
        <f>MAX((SetUp!$B$56*(1-($H477/SetUp!$B$56)^2)*TANH(($B477-$D477)/SetUp!$B$56))/(1+$H477/SetUp!$B$56*TANH(($B477-$D477)/SetUp!$B$56)),0)</f>
        <v>2.0049349663549183</v>
      </c>
      <c r="AK477" s="61">
        <v>109</v>
      </c>
      <c r="AL477" s="62">
        <f>IFERROR(AVERAGEIFS($AS$3:$AS$1070,$AU$3:$AU$1070,"Não",$AR$3:$AR$1070,AK447),0)</f>
        <v>4.1266666666666669</v>
      </c>
      <c r="AM477" s="62">
        <f>IFERROR(AVERAGEIFS($AT$3:$AT$1070,$AU$3:$AU$1070,"Não",$AR$3:$AR$1070,AK447),0)</f>
        <v>1.2727518311051533</v>
      </c>
      <c r="AN477" s="63">
        <f t="shared" si="168"/>
        <v>-0.69157871621038292</v>
      </c>
      <c r="AP477" s="60">
        <v>31854</v>
      </c>
      <c r="AQ477" s="51">
        <v>3</v>
      </c>
      <c r="AR477" s="51">
        <v>78</v>
      </c>
      <c r="AS477" s="62">
        <f t="shared" si="157"/>
        <v>0</v>
      </c>
      <c r="AT477" s="62">
        <f t="shared" si="158"/>
        <v>1.1698277756522231</v>
      </c>
      <c r="AU477" s="51" t="str">
        <f>IF(OR($AP477&lt;SetUp!$B$97,$AP477&gt;SetUp!$B$98),"Não","Sim")</f>
        <v>Sim</v>
      </c>
      <c r="AV477" s="64">
        <f t="shared" si="159"/>
        <v>0</v>
      </c>
      <c r="AW477" s="64">
        <f t="shared" si="160"/>
        <v>1.0815857689763781</v>
      </c>
      <c r="AX477" s="64">
        <f t="shared" si="161"/>
        <v>0</v>
      </c>
      <c r="AY477" s="64">
        <f t="shared" si="162"/>
        <v>6.8121928763741055E-2</v>
      </c>
      <c r="AZ477" s="64">
        <f t="shared" si="163"/>
        <v>1.1698277756522231</v>
      </c>
      <c r="BA477" s="64">
        <f t="shared" si="164"/>
        <v>1.0815857689763781</v>
      </c>
      <c r="BB477" s="64">
        <f t="shared" si="165"/>
        <v>6.8121928763741055E-2</v>
      </c>
    </row>
    <row r="478" spans="1:54" x14ac:dyDescent="0.3">
      <c r="A478" s="60">
        <v>31523</v>
      </c>
      <c r="B478" s="53">
        <v>13.638</v>
      </c>
      <c r="C478" s="53">
        <v>8.8209999999999997</v>
      </c>
      <c r="D478" s="53">
        <v>4.1100000000000003</v>
      </c>
      <c r="E478" s="53">
        <f t="shared" si="150"/>
        <v>4.1100000000000003</v>
      </c>
      <c r="F478" s="53">
        <f t="shared" si="151"/>
        <v>0</v>
      </c>
      <c r="G478" s="53">
        <f t="shared" si="152"/>
        <v>2.7555421727128238</v>
      </c>
      <c r="H478" s="53">
        <f>IF(Q477&gt;SetUp!$B$56,SetUp!$B$56,Q477)</f>
        <v>91.747649035873891</v>
      </c>
      <c r="I478" s="53">
        <f t="shared" si="166"/>
        <v>13.748818368441849</v>
      </c>
      <c r="J478" s="53">
        <f>MIN(F478,H478,(1-EXP(-SetUp!$B$52*H478/SetUp!$B$56))*F478)</f>
        <v>0</v>
      </c>
      <c r="K478" s="53">
        <f t="shared" si="153"/>
        <v>91.747649035873891</v>
      </c>
      <c r="L478" s="53">
        <f>IF(I478&lt;=0,0,MIN(SetUp!$B$50*I478^SetUp!$B$55,I478))</f>
        <v>1.6972028747702994</v>
      </c>
      <c r="M478" s="53">
        <f t="shared" si="154"/>
        <v>12.05161549367155</v>
      </c>
      <c r="N478" s="53">
        <f>IF(SetUp!$B$62=0,X478,(B478-E478)*(1-(H478/SetUp!$B$66/SetUp!$B$56)))</f>
        <v>6.7724578272871749</v>
      </c>
      <c r="O478" s="53">
        <f>K478*SetUp!$B$65</f>
        <v>0.84683089063299111</v>
      </c>
      <c r="P478" s="53">
        <f>MIN(SetUp!$B$54*L478^SetUp!$B$51,L478)</f>
        <v>1.1745174857682805</v>
      </c>
      <c r="Q478" s="53">
        <f t="shared" si="155"/>
        <v>97.673275972528074</v>
      </c>
      <c r="R478" s="53">
        <f>IF((H478+N478-O478)&gt;SetUp!$B$56,T477+H478+N478-O478-SetUp!$B$56,T477)</f>
        <v>0</v>
      </c>
      <c r="S478" s="53">
        <f>R478*SetUp!$B$65</f>
        <v>0</v>
      </c>
      <c r="T478" s="53">
        <f>IF((R478-S478)&lt;SetUp!$B$53,R478-S478,SetUp!$B$53)</f>
        <v>0</v>
      </c>
      <c r="U478" s="53">
        <f t="shared" si="156"/>
        <v>12.05161549367155</v>
      </c>
      <c r="V478" s="53">
        <f>(L478-P478)/1000*SetUp!$B$13*1000000/SetUp!$B$48</f>
        <v>21.27083935030269</v>
      </c>
      <c r="W478" s="53">
        <f t="shared" si="167"/>
        <v>-2.886579864025407E-15</v>
      </c>
      <c r="X478" s="53">
        <f>MAX((SetUp!$B$56*(1-($H478/SetUp!$B$56)^2)*TANH(($B478-$D478)/SetUp!$B$56))/(1+$H478/SetUp!$B$56*TANH(($B478-$D478)/SetUp!$B$56)),0)</f>
        <v>6.7724578272871749</v>
      </c>
      <c r="AK478" s="61">
        <v>110</v>
      </c>
      <c r="AL478" s="62">
        <f>IFERROR(AVERAGEIFS($AS$3:$AS$1070,$AU$3:$AU$1070,"Não",$AR$3:$AR$1070,AK448),0)</f>
        <v>2.7316666666666669</v>
      </c>
      <c r="AM478" s="62">
        <f>IFERROR(AVERAGEIFS($AT$3:$AT$1070,$AU$3:$AU$1070,"Não",$AR$3:$AR$1070,AK448),0)</f>
        <v>1.3874121931082961</v>
      </c>
      <c r="AN478" s="63">
        <f t="shared" si="168"/>
        <v>-0.49210047842283244</v>
      </c>
      <c r="AP478" s="60">
        <v>31855</v>
      </c>
      <c r="AQ478" s="51">
        <v>3</v>
      </c>
      <c r="AR478" s="51">
        <v>79</v>
      </c>
      <c r="AS478" s="62">
        <f t="shared" si="157"/>
        <v>0</v>
      </c>
      <c r="AT478" s="62">
        <f t="shared" si="158"/>
        <v>1.2524498981452421</v>
      </c>
      <c r="AU478" s="51" t="str">
        <f>IF(OR($AP478&lt;SetUp!$B$97,$AP478&gt;SetUp!$B$98),"Não","Sim")</f>
        <v>Sim</v>
      </c>
      <c r="AV478" s="64">
        <f t="shared" si="159"/>
        <v>0</v>
      </c>
      <c r="AW478" s="64">
        <f t="shared" si="160"/>
        <v>1.1191290801981879</v>
      </c>
      <c r="AX478" s="64">
        <f t="shared" si="161"/>
        <v>0</v>
      </c>
      <c r="AY478" s="64">
        <f t="shared" si="162"/>
        <v>9.7760361769413967E-2</v>
      </c>
      <c r="AZ478" s="64">
        <f t="shared" si="163"/>
        <v>1.2524498981452421</v>
      </c>
      <c r="BA478" s="64">
        <f t="shared" si="164"/>
        <v>1.1191290801981879</v>
      </c>
      <c r="BB478" s="64">
        <f t="shared" si="165"/>
        <v>9.7760361769413967E-2</v>
      </c>
    </row>
    <row r="479" spans="1:54" x14ac:dyDescent="0.3">
      <c r="A479" s="60">
        <v>31524</v>
      </c>
      <c r="B479" s="53">
        <v>1.9870000000000001</v>
      </c>
      <c r="C479" s="53">
        <v>8.8209999999999997</v>
      </c>
      <c r="D479" s="53">
        <v>4.1100000000000003</v>
      </c>
      <c r="E479" s="53">
        <f t="shared" si="150"/>
        <v>1.9870000000000001</v>
      </c>
      <c r="F479" s="53">
        <f t="shared" si="151"/>
        <v>2.1230000000000002</v>
      </c>
      <c r="G479" s="53">
        <f t="shared" si="152"/>
        <v>0</v>
      </c>
      <c r="H479" s="53">
        <f>IF(Q478&gt;SetUp!$B$56,SetUp!$B$56,Q478)</f>
        <v>97.673275972528074</v>
      </c>
      <c r="I479" s="53">
        <f t="shared" si="166"/>
        <v>12.933623266794735</v>
      </c>
      <c r="J479" s="53">
        <f>MIN(F479,H479,(1-EXP(-SetUp!$B$52*H479/SetUp!$B$56))*F479)</f>
        <v>2.1144808098588785</v>
      </c>
      <c r="K479" s="53">
        <f t="shared" si="153"/>
        <v>95.558795162669199</v>
      </c>
      <c r="L479" s="53">
        <f>IF(I479&lt;=0,0,MIN(SetUp!$B$50*I479^SetUp!$B$55,I479))</f>
        <v>1.5328223065692721</v>
      </c>
      <c r="M479" s="53">
        <f t="shared" si="154"/>
        <v>11.400800960225462</v>
      </c>
      <c r="N479" s="53">
        <f>IF(SetUp!$B$62=0,X479,(B479-E479)*(1-(H479/SetUp!$B$66/SetUp!$B$56)))</f>
        <v>0</v>
      </c>
      <c r="O479" s="53">
        <f>K479*SetUp!$B$65</f>
        <v>0.88200777312318557</v>
      </c>
      <c r="P479" s="53">
        <f>MIN(SetUp!$B$54*L479^SetUp!$B$51,L479)</f>
        <v>1.0597113840753072</v>
      </c>
      <c r="Q479" s="53">
        <f t="shared" si="155"/>
        <v>94.676787389546007</v>
      </c>
      <c r="R479" s="53">
        <f>IF((H479+N479-O479)&gt;SetUp!$B$56,T478+H479+N479-O479-SetUp!$B$56,T478)</f>
        <v>0</v>
      </c>
      <c r="S479" s="53">
        <f>R479*SetUp!$B$65</f>
        <v>0</v>
      </c>
      <c r="T479" s="53">
        <f>IF((R479-S479)&lt;SetUp!$B$53,R479-S479,SetUp!$B$53)</f>
        <v>0</v>
      </c>
      <c r="U479" s="53">
        <f t="shared" si="156"/>
        <v>11.400800960225462</v>
      </c>
      <c r="V479" s="53">
        <f>(L479-P479)/1000*SetUp!$B$13*1000000/SetUp!$B$48</f>
        <v>19.253391502787469</v>
      </c>
      <c r="W479" s="53">
        <f t="shared" si="167"/>
        <v>0</v>
      </c>
      <c r="X479" s="53">
        <f>MAX((SetUp!$B$56*(1-($H479/SetUp!$B$56)^2)*TANH(($B479-$D479)/SetUp!$B$56))/(1+$H479/SetUp!$B$56*TANH(($B479-$D479)/SetUp!$B$56)),0)</f>
        <v>0</v>
      </c>
      <c r="AK479" s="61">
        <v>111</v>
      </c>
      <c r="AL479" s="62">
        <f>IFERROR(AVERAGEIFS($AS$3:$AS$1070,$AU$3:$AU$1070,"Não",$AR$3:$AR$1070,AK449),0)</f>
        <v>2.7316666666666669</v>
      </c>
      <c r="AM479" s="62">
        <f>IFERROR(AVERAGEIFS($AT$3:$AT$1070,$AU$3:$AU$1070,"Não",$AR$3:$AR$1070,AK449),0)</f>
        <v>1.4735086749040118</v>
      </c>
      <c r="AN479" s="63">
        <f t="shared" si="168"/>
        <v>-0.46058254732006892</v>
      </c>
      <c r="AP479" s="60">
        <v>31856</v>
      </c>
      <c r="AQ479" s="51">
        <v>3</v>
      </c>
      <c r="AR479" s="51">
        <v>80</v>
      </c>
      <c r="AS479" s="62">
        <f t="shared" si="157"/>
        <v>0</v>
      </c>
      <c r="AT479" s="62">
        <f t="shared" si="158"/>
        <v>1.3387910251745512</v>
      </c>
      <c r="AU479" s="51" t="str">
        <f>IF(OR($AP479&lt;SetUp!$B$97,$AP479&gt;SetUp!$B$98),"Não","Sim")</f>
        <v>Sim</v>
      </c>
      <c r="AV479" s="64">
        <f t="shared" si="159"/>
        <v>0</v>
      </c>
      <c r="AW479" s="64">
        <f t="shared" si="160"/>
        <v>1.1570613748520651</v>
      </c>
      <c r="AX479" s="64">
        <f t="shared" si="161"/>
        <v>0</v>
      </c>
      <c r="AY479" s="64">
        <f t="shared" si="162"/>
        <v>0.1267127923246453</v>
      </c>
      <c r="AZ479" s="64">
        <f t="shared" si="163"/>
        <v>1.3387910251745512</v>
      </c>
      <c r="BA479" s="64">
        <f t="shared" si="164"/>
        <v>1.1570613748520651</v>
      </c>
      <c r="BB479" s="64">
        <f t="shared" si="165"/>
        <v>0.1267127923246453</v>
      </c>
    </row>
    <row r="480" spans="1:54" x14ac:dyDescent="0.3">
      <c r="A480" s="60">
        <v>31525</v>
      </c>
      <c r="B480" s="53">
        <v>2.3740000000000001</v>
      </c>
      <c r="C480" s="53">
        <v>8.8209999999999997</v>
      </c>
      <c r="D480" s="53">
        <v>4.1100000000000003</v>
      </c>
      <c r="E480" s="53">
        <f t="shared" si="150"/>
        <v>2.3740000000000001</v>
      </c>
      <c r="F480" s="53">
        <f t="shared" si="151"/>
        <v>1.7360000000000002</v>
      </c>
      <c r="G480" s="53">
        <f t="shared" si="152"/>
        <v>0</v>
      </c>
      <c r="H480" s="53">
        <f>IF(Q479&gt;SetUp!$B$56,SetUp!$B$56,Q479)</f>
        <v>94.676787389546007</v>
      </c>
      <c r="I480" s="53">
        <f t="shared" si="166"/>
        <v>12.258720678319341</v>
      </c>
      <c r="J480" s="53">
        <f>MIN(F480,H480,(1-EXP(-SetUp!$B$52*H480/SetUp!$B$56))*F480)</f>
        <v>1.727748723990022</v>
      </c>
      <c r="K480" s="53">
        <f t="shared" si="153"/>
        <v>92.949038665555989</v>
      </c>
      <c r="L480" s="53">
        <f>IF(I480&lt;=0,0,MIN(SetUp!$B$50*I480^SetUp!$B$55,I480))</f>
        <v>1.4018451716283677</v>
      </c>
      <c r="M480" s="53">
        <f t="shared" si="154"/>
        <v>10.856875506690972</v>
      </c>
      <c r="N480" s="53">
        <f>IF(SetUp!$B$62=0,X480,(B480-E480)*(1-(H480/SetUp!$B$66/SetUp!$B$56)))</f>
        <v>0</v>
      </c>
      <c r="O480" s="53">
        <f>K480*SetUp!$B$65</f>
        <v>0.85791971809387924</v>
      </c>
      <c r="P480" s="53">
        <f>MIN(SetUp!$B$54*L480^SetUp!$B$51,L480)</f>
        <v>0.96831991177046894</v>
      </c>
      <c r="Q480" s="53">
        <f t="shared" si="155"/>
        <v>92.091118947462107</v>
      </c>
      <c r="R480" s="53">
        <f>IF((H480+N480-O480)&gt;SetUp!$B$56,T479+H480+N480-O480-SetUp!$B$56,T479)</f>
        <v>0</v>
      </c>
      <c r="S480" s="53">
        <f>R480*SetUp!$B$65</f>
        <v>0</v>
      </c>
      <c r="T480" s="53">
        <f>IF((R480-S480)&lt;SetUp!$B$53,R480-S480,SetUp!$B$53)</f>
        <v>0</v>
      </c>
      <c r="U480" s="53">
        <f t="shared" si="156"/>
        <v>10.856875506690972</v>
      </c>
      <c r="V480" s="53">
        <f>(L480-P480)/1000*SetUp!$B$13*1000000/SetUp!$B$48</f>
        <v>17.642441037700355</v>
      </c>
      <c r="W480" s="53">
        <f t="shared" si="167"/>
        <v>-4.2188474935755949E-15</v>
      </c>
      <c r="X480" s="53">
        <f>MAX((SetUp!$B$56*(1-($H480/SetUp!$B$56)^2)*TANH(($B480-$D480)/SetUp!$B$56))/(1+$H480/SetUp!$B$56*TANH(($B480-$D480)/SetUp!$B$56)),0)</f>
        <v>0</v>
      </c>
      <c r="AK480" s="61">
        <v>112</v>
      </c>
      <c r="AL480" s="62">
        <f>IFERROR(AVERAGEIFS($AS$3:$AS$1070,$AU$3:$AU$1070,"Não",$AR$3:$AR$1070,AK450),0)</f>
        <v>5.4130000000000003</v>
      </c>
      <c r="AM480" s="62">
        <f>IFERROR(AVERAGEIFS($AT$3:$AT$1070,$AU$3:$AU$1070,"Não",$AR$3:$AR$1070,AK450),0)</f>
        <v>1.6970266322453618</v>
      </c>
      <c r="AN480" s="63">
        <f t="shared" si="168"/>
        <v>-0.68649055380650992</v>
      </c>
      <c r="AP480" s="60">
        <v>31857</v>
      </c>
      <c r="AQ480" s="51">
        <v>3</v>
      </c>
      <c r="AR480" s="51">
        <v>81</v>
      </c>
      <c r="AS480" s="62">
        <f t="shared" si="157"/>
        <v>0</v>
      </c>
      <c r="AT480" s="62">
        <f t="shared" si="158"/>
        <v>1.5467174459501465</v>
      </c>
      <c r="AU480" s="51" t="str">
        <f>IF(OR($AP480&lt;SetUp!$B$97,$AP480&gt;SetUp!$B$98),"Não","Sim")</f>
        <v>Sim</v>
      </c>
      <c r="AV480" s="64">
        <f t="shared" si="159"/>
        <v>0</v>
      </c>
      <c r="AW480" s="64">
        <f t="shared" si="160"/>
        <v>1.2436709556591512</v>
      </c>
      <c r="AX480" s="64">
        <f t="shared" si="161"/>
        <v>0</v>
      </c>
      <c r="AY480" s="64">
        <f t="shared" si="162"/>
        <v>0.18941098411146826</v>
      </c>
      <c r="AZ480" s="64">
        <f t="shared" si="163"/>
        <v>1.5467174459501465</v>
      </c>
      <c r="BA480" s="64">
        <f t="shared" si="164"/>
        <v>1.2436709556591512</v>
      </c>
      <c r="BB480" s="64">
        <f t="shared" si="165"/>
        <v>0.18941098411146826</v>
      </c>
    </row>
    <row r="481" spans="1:54" x14ac:dyDescent="0.3">
      <c r="A481" s="60">
        <v>31526</v>
      </c>
      <c r="B481" s="53">
        <v>3.4510000000000001</v>
      </c>
      <c r="C481" s="53">
        <v>8.6630000000000003</v>
      </c>
      <c r="D481" s="53">
        <v>4.1100000000000003</v>
      </c>
      <c r="E481" s="53">
        <f t="shared" si="150"/>
        <v>3.4510000000000001</v>
      </c>
      <c r="F481" s="53">
        <f t="shared" si="151"/>
        <v>0.65900000000000025</v>
      </c>
      <c r="G481" s="53">
        <f t="shared" si="152"/>
        <v>0</v>
      </c>
      <c r="H481" s="53">
        <f>IF(Q480&gt;SetUp!$B$56,SetUp!$B$56,Q480)</f>
        <v>92.091118947462107</v>
      </c>
      <c r="I481" s="53">
        <f t="shared" si="166"/>
        <v>11.70082751242183</v>
      </c>
      <c r="J481" s="53">
        <f>MIN(F481,H481,(1-EXP(-SetUp!$B$52*H481/SetUp!$B$56))*F481)</f>
        <v>0.65537506825786085</v>
      </c>
      <c r="K481" s="53">
        <f t="shared" si="153"/>
        <v>91.435743879204253</v>
      </c>
      <c r="L481" s="53">
        <f>IF(I481&lt;=0,0,MIN(SetUp!$B$50*I481^SetUp!$B$55,I481))</f>
        <v>1.2971367477259232</v>
      </c>
      <c r="M481" s="53">
        <f t="shared" si="154"/>
        <v>10.403690764695906</v>
      </c>
      <c r="N481" s="53">
        <f>IF(SetUp!$B$62=0,X481,(B481-E481)*(1-(H481/SetUp!$B$66/SetUp!$B$56)))</f>
        <v>0</v>
      </c>
      <c r="O481" s="53">
        <f>K481*SetUp!$B$65</f>
        <v>0.84395200573085805</v>
      </c>
      <c r="P481" s="53">
        <f>MIN(SetUp!$B$54*L481^SetUp!$B$51,L481)</f>
        <v>0.89531722969890593</v>
      </c>
      <c r="Q481" s="53">
        <f t="shared" si="155"/>
        <v>90.591791873473397</v>
      </c>
      <c r="R481" s="53">
        <f>IF((H481+N481-O481)&gt;SetUp!$B$56,T480+H481+N481-O481-SetUp!$B$56,T480)</f>
        <v>0</v>
      </c>
      <c r="S481" s="53">
        <f>R481*SetUp!$B$65</f>
        <v>0</v>
      </c>
      <c r="T481" s="53">
        <f>IF((R481-S481)&lt;SetUp!$B$53,R481-S481,SetUp!$B$53)</f>
        <v>0</v>
      </c>
      <c r="U481" s="53">
        <f t="shared" si="156"/>
        <v>10.403690764695906</v>
      </c>
      <c r="V481" s="53">
        <f>(L481-P481)/1000*SetUp!$B$13*1000000/SetUp!$B$48</f>
        <v>16.352166323393686</v>
      </c>
      <c r="W481" s="53">
        <f t="shared" si="167"/>
        <v>1.1324274851176597E-14</v>
      </c>
      <c r="X481" s="53">
        <f>MAX((SetUp!$B$56*(1-($H481/SetUp!$B$56)^2)*TANH(($B481-$D481)/SetUp!$B$56))/(1+$H481/SetUp!$B$56*TANH(($B481-$D481)/SetUp!$B$56)),0)</f>
        <v>0</v>
      </c>
      <c r="AK481" s="61">
        <v>113</v>
      </c>
      <c r="AL481" s="62">
        <f>IFERROR(AVERAGEIFS($AS$3:$AS$1070,$AU$3:$AU$1070,"Não",$AR$3:$AR$1070,AK451),0)</f>
        <v>5.57</v>
      </c>
      <c r="AM481" s="62">
        <f>IFERROR(AVERAGEIFS($AT$3:$AT$1070,$AU$3:$AU$1070,"Não",$AR$3:$AR$1070,AK451),0)</f>
        <v>1.9040067769496041</v>
      </c>
      <c r="AN481" s="63">
        <f t="shared" si="168"/>
        <v>-0.65816754453328474</v>
      </c>
      <c r="AP481" s="60">
        <v>31858</v>
      </c>
      <c r="AQ481" s="51">
        <v>3</v>
      </c>
      <c r="AR481" s="51">
        <v>82</v>
      </c>
      <c r="AS481" s="62">
        <f t="shared" si="157"/>
        <v>0</v>
      </c>
      <c r="AT481" s="62">
        <f t="shared" si="158"/>
        <v>1.7119949828882923</v>
      </c>
      <c r="AU481" s="51" t="str">
        <f>IF(OR($AP481&lt;SetUp!$B$97,$AP481&gt;SetUp!$B$98),"Não","Sim")</f>
        <v>Sim</v>
      </c>
      <c r="AV481" s="64">
        <f t="shared" si="159"/>
        <v>0</v>
      </c>
      <c r="AW481" s="64">
        <f t="shared" si="160"/>
        <v>1.3084322614825317</v>
      </c>
      <c r="AX481" s="64">
        <f t="shared" si="161"/>
        <v>0</v>
      </c>
      <c r="AY481" s="64">
        <f t="shared" si="162"/>
        <v>0.23350248761501149</v>
      </c>
      <c r="AZ481" s="64">
        <f t="shared" si="163"/>
        <v>1.7119949828882923</v>
      </c>
      <c r="BA481" s="64">
        <f t="shared" si="164"/>
        <v>1.3084322614825317</v>
      </c>
      <c r="BB481" s="64">
        <f t="shared" si="165"/>
        <v>0.23350248761501149</v>
      </c>
    </row>
    <row r="482" spans="1:54" x14ac:dyDescent="0.3">
      <c r="A482" s="60">
        <v>31527</v>
      </c>
      <c r="B482" s="53">
        <v>2.1880000000000002</v>
      </c>
      <c r="C482" s="53">
        <v>8.6630000000000003</v>
      </c>
      <c r="D482" s="53">
        <v>4.1100000000000003</v>
      </c>
      <c r="E482" s="53">
        <f t="shared" si="150"/>
        <v>2.1880000000000002</v>
      </c>
      <c r="F482" s="53">
        <f t="shared" si="151"/>
        <v>1.9220000000000002</v>
      </c>
      <c r="G482" s="53">
        <f t="shared" si="152"/>
        <v>0</v>
      </c>
      <c r="H482" s="53">
        <f>IF(Q481&gt;SetUp!$B$56,SetUp!$B$56,Q481)</f>
        <v>90.591791873473397</v>
      </c>
      <c r="I482" s="53">
        <f t="shared" si="166"/>
        <v>11.222219238803406</v>
      </c>
      <c r="J482" s="53">
        <f>MIN(F482,H482,(1-EXP(-SetUp!$B$52*H482/SetUp!$B$56))*F482)</f>
        <v>1.9104931644125185</v>
      </c>
      <c r="K482" s="53">
        <f t="shared" si="153"/>
        <v>88.681298709060883</v>
      </c>
      <c r="L482" s="53">
        <f>IF(I482&lt;=0,0,MIN(SetUp!$B$50*I482^SetUp!$B$55,I482))</f>
        <v>1.2099183100450441</v>
      </c>
      <c r="M482" s="53">
        <f t="shared" si="154"/>
        <v>10.012300928758362</v>
      </c>
      <c r="N482" s="53">
        <f>IF(SetUp!$B$62=0,X482,(B482-E482)*(1-(H482/SetUp!$B$66/SetUp!$B$56)))</f>
        <v>0</v>
      </c>
      <c r="O482" s="53">
        <f>K482*SetUp!$B$65</f>
        <v>0.81852847410750051</v>
      </c>
      <c r="P482" s="53">
        <f>MIN(SetUp!$B$54*L482^SetUp!$B$51,L482)</f>
        <v>0.83455210723420981</v>
      </c>
      <c r="Q482" s="53">
        <f t="shared" si="155"/>
        <v>87.862770234953388</v>
      </c>
      <c r="R482" s="53">
        <f>IF((H482+N482-O482)&gt;SetUp!$B$56,T481+H482+N482-O482-SetUp!$B$56,T481)</f>
        <v>0</v>
      </c>
      <c r="S482" s="53">
        <f>R482*SetUp!$B$65</f>
        <v>0</v>
      </c>
      <c r="T482" s="53">
        <f>IF((R482-S482)&lt;SetUp!$B$53,R482-S482,SetUp!$B$53)</f>
        <v>0</v>
      </c>
      <c r="U482" s="53">
        <f t="shared" si="156"/>
        <v>10.012300928758362</v>
      </c>
      <c r="V482" s="53">
        <f>(L482-P482)/1000*SetUp!$B$13*1000000/SetUp!$B$48</f>
        <v>15.275640692323915</v>
      </c>
      <c r="W482" s="53">
        <f t="shared" si="167"/>
        <v>1.0880185641326534E-14</v>
      </c>
      <c r="X482" s="53">
        <f>MAX((SetUp!$B$56*(1-($H482/SetUp!$B$56)^2)*TANH(($B482-$D482)/SetUp!$B$56))/(1+$H482/SetUp!$B$56*TANH(($B482-$D482)/SetUp!$B$56)),0)</f>
        <v>0</v>
      </c>
      <c r="AK482" s="61">
        <v>114</v>
      </c>
      <c r="AL482" s="62">
        <f>IFERROR(AVERAGEIFS($AS$3:$AS$1070,$AU$3:$AU$1070,"Não",$AR$3:$AR$1070,AK452),0)</f>
        <v>5.3106666666666671</v>
      </c>
      <c r="AM482" s="62">
        <f>IFERROR(AVERAGEIFS($AT$3:$AT$1070,$AU$3:$AU$1070,"Não",$AR$3:$AR$1070,AK452),0)</f>
        <v>1.9759548815303738</v>
      </c>
      <c r="AN482" s="63">
        <f t="shared" si="168"/>
        <v>-0.6279271501009841</v>
      </c>
      <c r="AP482" s="60">
        <v>31859</v>
      </c>
      <c r="AQ482" s="51">
        <v>3</v>
      </c>
      <c r="AR482" s="51">
        <v>83</v>
      </c>
      <c r="AS482" s="62">
        <f t="shared" si="157"/>
        <v>0</v>
      </c>
      <c r="AT482" s="62">
        <f t="shared" si="158"/>
        <v>1.9116253165058033</v>
      </c>
      <c r="AU482" s="51" t="str">
        <f>IF(OR($AP482&lt;SetUp!$B$97,$AP482&gt;SetUp!$B$98),"Não","Sim")</f>
        <v>Sim</v>
      </c>
      <c r="AV482" s="64">
        <f t="shared" si="159"/>
        <v>0</v>
      </c>
      <c r="AW482" s="64">
        <f t="shared" si="160"/>
        <v>1.3826153899424827</v>
      </c>
      <c r="AX482" s="64">
        <f t="shared" si="161"/>
        <v>0</v>
      </c>
      <c r="AY482" s="64">
        <f t="shared" si="162"/>
        <v>0.28140277344216835</v>
      </c>
      <c r="AZ482" s="64">
        <f t="shared" si="163"/>
        <v>1.9116253165058033</v>
      </c>
      <c r="BA482" s="64">
        <f t="shared" si="164"/>
        <v>1.3826153899424827</v>
      </c>
      <c r="BB482" s="64">
        <f t="shared" si="165"/>
        <v>0.28140277344216835</v>
      </c>
    </row>
    <row r="483" spans="1:54" x14ac:dyDescent="0.3">
      <c r="A483" s="60">
        <v>31528</v>
      </c>
      <c r="B483" s="53">
        <v>0.80200000000000005</v>
      </c>
      <c r="C483" s="53">
        <v>8.5060000000000002</v>
      </c>
      <c r="D483" s="53">
        <v>4.1100000000000003</v>
      </c>
      <c r="E483" s="53">
        <f t="shared" si="150"/>
        <v>0.80200000000000005</v>
      </c>
      <c r="F483" s="53">
        <f t="shared" si="151"/>
        <v>3.3080000000000003</v>
      </c>
      <c r="G483" s="53">
        <f t="shared" si="152"/>
        <v>0</v>
      </c>
      <c r="H483" s="53">
        <f>IF(Q482&gt;SetUp!$B$56,SetUp!$B$56,Q482)</f>
        <v>87.862770234953388</v>
      </c>
      <c r="I483" s="53">
        <f t="shared" si="166"/>
        <v>10.792954811197555</v>
      </c>
      <c r="J483" s="53">
        <f>MIN(F483,H483,(1-EXP(-SetUp!$B$52*H483/SetUp!$B$56))*F483)</f>
        <v>3.2848938055916799</v>
      </c>
      <c r="K483" s="53">
        <f t="shared" si="153"/>
        <v>84.577876429361709</v>
      </c>
      <c r="L483" s="53">
        <f>IF(I483&lt;=0,0,MIN(SetUp!$B$50*I483^SetUp!$B$55,I483))</f>
        <v>1.1337711424243977</v>
      </c>
      <c r="M483" s="53">
        <f t="shared" si="154"/>
        <v>9.6591836687731583</v>
      </c>
      <c r="N483" s="53">
        <f>IF(SetUp!$B$62=0,X483,(B483-E483)*(1-(H483/SetUp!$B$66/SetUp!$B$56)))</f>
        <v>0</v>
      </c>
      <c r="O483" s="53">
        <f>K483*SetUp!$B$65</f>
        <v>0.78065388243919298</v>
      </c>
      <c r="P483" s="53">
        <f>MIN(SetUp!$B$54*L483^SetUp!$B$51,L483)</f>
        <v>0.78153505799801737</v>
      </c>
      <c r="Q483" s="53">
        <f t="shared" si="155"/>
        <v>83.797222546922512</v>
      </c>
      <c r="R483" s="53">
        <f>IF((H483+N483-O483)&gt;SetUp!$B$56,T482+H483+N483-O483-SetUp!$B$56,T482)</f>
        <v>0</v>
      </c>
      <c r="S483" s="53">
        <f>R483*SetUp!$B$65</f>
        <v>0</v>
      </c>
      <c r="T483" s="53">
        <f>IF((R483-S483)&lt;SetUp!$B$53,R483-S483,SetUp!$B$53)</f>
        <v>0</v>
      </c>
      <c r="U483" s="53">
        <f t="shared" si="156"/>
        <v>9.6591836687731583</v>
      </c>
      <c r="V483" s="53">
        <f>(L483-P483)/1000*SetUp!$B$13*1000000/SetUp!$B$48</f>
        <v>14.334353557344706</v>
      </c>
      <c r="W483" s="53">
        <f t="shared" si="167"/>
        <v>-7.3274719625260332E-15</v>
      </c>
      <c r="X483" s="53">
        <f>MAX((SetUp!$B$56*(1-($H483/SetUp!$B$56)^2)*TANH(($B483-$D483)/SetUp!$B$56))/(1+$H483/SetUp!$B$56*TANH(($B483-$D483)/SetUp!$B$56)),0)</f>
        <v>0</v>
      </c>
      <c r="AK483" s="61">
        <v>115</v>
      </c>
      <c r="AL483" s="62">
        <f>IFERROR(AVERAGEIFS($AS$3:$AS$1070,$AU$3:$AU$1070,"Não",$AR$3:$AR$1070,AK453),0)</f>
        <v>6.562333333333334</v>
      </c>
      <c r="AM483" s="62">
        <f>IFERROR(AVERAGEIFS($AT$3:$AT$1070,$AU$3:$AU$1070,"Não",$AR$3:$AR$1070,AK453),0)</f>
        <v>2.333041965557348</v>
      </c>
      <c r="AN483" s="63">
        <f t="shared" si="168"/>
        <v>-0.64447981425955991</v>
      </c>
      <c r="AP483" s="60">
        <v>31860</v>
      </c>
      <c r="AQ483" s="51">
        <v>3</v>
      </c>
      <c r="AR483" s="51">
        <v>84</v>
      </c>
      <c r="AS483" s="62">
        <f t="shared" si="157"/>
        <v>0</v>
      </c>
      <c r="AT483" s="62">
        <f t="shared" si="158"/>
        <v>2.052794719882475</v>
      </c>
      <c r="AU483" s="51" t="str">
        <f>IF(OR($AP483&lt;SetUp!$B$97,$AP483&gt;SetUp!$B$98),"Não","Sim")</f>
        <v>Sim</v>
      </c>
      <c r="AV483" s="64">
        <f t="shared" si="159"/>
        <v>0</v>
      </c>
      <c r="AW483" s="64">
        <f t="shared" si="160"/>
        <v>1.4327577324455363</v>
      </c>
      <c r="AX483" s="64">
        <f t="shared" si="161"/>
        <v>0</v>
      </c>
      <c r="AY483" s="64">
        <f t="shared" si="162"/>
        <v>0.31234552195717147</v>
      </c>
      <c r="AZ483" s="64">
        <f t="shared" si="163"/>
        <v>2.052794719882475</v>
      </c>
      <c r="BA483" s="64">
        <f t="shared" si="164"/>
        <v>1.4327577324455363</v>
      </c>
      <c r="BB483" s="64">
        <f t="shared" si="165"/>
        <v>0.31234552195717147</v>
      </c>
    </row>
    <row r="484" spans="1:54" x14ac:dyDescent="0.3">
      <c r="A484" s="60">
        <v>31529</v>
      </c>
      <c r="B484" s="53">
        <v>1.8420000000000001</v>
      </c>
      <c r="C484" s="53">
        <v>8.5060000000000002</v>
      </c>
      <c r="D484" s="53">
        <v>4.1100000000000003</v>
      </c>
      <c r="E484" s="53">
        <f t="shared" si="150"/>
        <v>1.8420000000000001</v>
      </c>
      <c r="F484" s="53">
        <f t="shared" si="151"/>
        <v>2.2680000000000002</v>
      </c>
      <c r="G484" s="53">
        <f t="shared" si="152"/>
        <v>0</v>
      </c>
      <c r="H484" s="53">
        <f>IF(Q483&gt;SetUp!$B$56,SetUp!$B$56,Q483)</f>
        <v>83.797222546922512</v>
      </c>
      <c r="I484" s="53">
        <f t="shared" si="166"/>
        <v>10.411882449096776</v>
      </c>
      <c r="J484" s="53">
        <f>MIN(F484,H484,(1-EXP(-SetUp!$B$52*H484/SetUp!$B$56))*F484)</f>
        <v>2.2480675848949292</v>
      </c>
      <c r="K484" s="53">
        <f t="shared" si="153"/>
        <v>81.549154962027586</v>
      </c>
      <c r="L484" s="53">
        <f>IF(I484&lt;=0,0,MIN(SetUp!$B$50*I484^SetUp!$B$55,I484))</f>
        <v>1.0678417450330338</v>
      </c>
      <c r="M484" s="53">
        <f t="shared" si="154"/>
        <v>9.3440407040637421</v>
      </c>
      <c r="N484" s="53">
        <f>IF(SetUp!$B$62=0,X484,(B484-E484)*(1-(H484/SetUp!$B$66/SetUp!$B$56)))</f>
        <v>0</v>
      </c>
      <c r="O484" s="53">
        <f>K484*SetUp!$B$65</f>
        <v>0.75269878032361781</v>
      </c>
      <c r="P484" s="53">
        <f>MIN(SetUp!$B$54*L484^SetUp!$B$51,L484)</f>
        <v>0.73565995151384722</v>
      </c>
      <c r="Q484" s="53">
        <f t="shared" si="155"/>
        <v>80.796456181703974</v>
      </c>
      <c r="R484" s="53">
        <f>IF((H484+N484-O484)&gt;SetUp!$B$56,T483+H484+N484-O484-SetUp!$B$56,T483)</f>
        <v>0</v>
      </c>
      <c r="S484" s="53">
        <f>R484*SetUp!$B$65</f>
        <v>0</v>
      </c>
      <c r="T484" s="53">
        <f>IF((R484-S484)&lt;SetUp!$B$53,R484-S484,SetUp!$B$53)</f>
        <v>0</v>
      </c>
      <c r="U484" s="53">
        <f t="shared" si="156"/>
        <v>9.3440407040637421</v>
      </c>
      <c r="V484" s="53">
        <f>(L484-P484)/1000*SetUp!$B$13*1000000/SetUp!$B$48</f>
        <v>13.518238148062608</v>
      </c>
      <c r="W484" s="53">
        <f t="shared" si="167"/>
        <v>9.5479180117763462E-15</v>
      </c>
      <c r="X484" s="53">
        <f>MAX((SetUp!$B$56*(1-($H484/SetUp!$B$56)^2)*TANH(($B484-$D484)/SetUp!$B$56))/(1+$H484/SetUp!$B$56*TANH(($B484-$D484)/SetUp!$B$56)),0)</f>
        <v>0</v>
      </c>
      <c r="AK484" s="61">
        <v>116</v>
      </c>
      <c r="AL484" s="62">
        <f>IFERROR(AVERAGEIFS($AS$3:$AS$1070,$AU$3:$AU$1070,"Não",$AR$3:$AR$1070,AK454),0)</f>
        <v>8.4039999999999981</v>
      </c>
      <c r="AM484" s="62">
        <f>IFERROR(AVERAGEIFS($AT$3:$AT$1070,$AU$3:$AU$1070,"Não",$AR$3:$AR$1070,AK454),0)</f>
        <v>2.6464533953272187</v>
      </c>
      <c r="AN484" s="63">
        <f t="shared" si="168"/>
        <v>-0.68509597866168259</v>
      </c>
      <c r="AP484" s="60">
        <v>31861</v>
      </c>
      <c r="AQ484" s="51">
        <v>3</v>
      </c>
      <c r="AR484" s="51">
        <v>85</v>
      </c>
      <c r="AS484" s="62">
        <f t="shared" si="157"/>
        <v>0</v>
      </c>
      <c r="AT484" s="62">
        <f t="shared" si="158"/>
        <v>2.166117010798069</v>
      </c>
      <c r="AU484" s="51" t="str">
        <f>IF(OR($AP484&lt;SetUp!$B$97,$AP484&gt;SetUp!$B$98),"Não","Sim")</f>
        <v>Sim</v>
      </c>
      <c r="AV484" s="64">
        <f t="shared" si="159"/>
        <v>0</v>
      </c>
      <c r="AW484" s="64">
        <f t="shared" si="160"/>
        <v>1.4717734237300486</v>
      </c>
      <c r="AX484" s="64">
        <f t="shared" si="161"/>
        <v>0</v>
      </c>
      <c r="AY484" s="64">
        <f t="shared" si="162"/>
        <v>0.33568191294089988</v>
      </c>
      <c r="AZ484" s="64">
        <f t="shared" si="163"/>
        <v>2.166117010798069</v>
      </c>
      <c r="BA484" s="64">
        <f t="shared" si="164"/>
        <v>1.4717734237300486</v>
      </c>
      <c r="BB484" s="64">
        <f t="shared" si="165"/>
        <v>0.33568191294089988</v>
      </c>
    </row>
    <row r="485" spans="1:54" x14ac:dyDescent="0.3">
      <c r="A485" s="60">
        <v>31530</v>
      </c>
      <c r="B485" s="53">
        <v>0.45500000000000002</v>
      </c>
      <c r="C485" s="53">
        <v>8.5060000000000002</v>
      </c>
      <c r="D485" s="53">
        <v>4.1100000000000003</v>
      </c>
      <c r="E485" s="53">
        <f t="shared" si="150"/>
        <v>0.45500000000000002</v>
      </c>
      <c r="F485" s="53">
        <f t="shared" si="151"/>
        <v>3.6550000000000002</v>
      </c>
      <c r="G485" s="53">
        <f t="shared" si="152"/>
        <v>0</v>
      </c>
      <c r="H485" s="53">
        <f>IF(Q484&gt;SetUp!$B$56,SetUp!$B$56,Q484)</f>
        <v>80.796456181703974</v>
      </c>
      <c r="I485" s="53">
        <f t="shared" si="166"/>
        <v>10.056407684640694</v>
      </c>
      <c r="J485" s="53">
        <f>MIN(F485,H485,(1-EXP(-SetUp!$B$52*H485/SetUp!$B$56))*F485)</f>
        <v>3.6169431978713669</v>
      </c>
      <c r="K485" s="53">
        <f t="shared" si="153"/>
        <v>77.179512983832609</v>
      </c>
      <c r="L485" s="53">
        <f>IF(I485&lt;=0,0,MIN(SetUp!$B$50*I485^SetUp!$B$55,I485))</f>
        <v>1.0077734664296647</v>
      </c>
      <c r="M485" s="53">
        <f t="shared" si="154"/>
        <v>9.0486342182110295</v>
      </c>
      <c r="N485" s="53">
        <f>IF(SetUp!$B$62=0,X485,(B485-E485)*(1-(H485/SetUp!$B$66/SetUp!$B$56)))</f>
        <v>0</v>
      </c>
      <c r="O485" s="53">
        <f>K485*SetUp!$B$65</f>
        <v>0.71236698057695291</v>
      </c>
      <c r="P485" s="53">
        <f>MIN(SetUp!$B$54*L485^SetUp!$B$51,L485)</f>
        <v>0.69388706510834841</v>
      </c>
      <c r="Q485" s="53">
        <f t="shared" si="155"/>
        <v>76.46714600325565</v>
      </c>
      <c r="R485" s="53">
        <f>IF((H485+N485-O485)&gt;SetUp!$B$56,T484+H485+N485-O485-SetUp!$B$56,T484)</f>
        <v>0</v>
      </c>
      <c r="S485" s="53">
        <f>R485*SetUp!$B$65</f>
        <v>0</v>
      </c>
      <c r="T485" s="53">
        <f>IF((R485-S485)&lt;SetUp!$B$53,R485-S485,SetUp!$B$53)</f>
        <v>0</v>
      </c>
      <c r="U485" s="53">
        <f t="shared" si="156"/>
        <v>9.0486342182110295</v>
      </c>
      <c r="V485" s="53">
        <f>(L485-P485)/1000*SetUp!$B$13*1000000/SetUp!$B$48</f>
        <v>12.773701651577193</v>
      </c>
      <c r="W485" s="53">
        <f t="shared" si="167"/>
        <v>0</v>
      </c>
      <c r="X485" s="53">
        <f>MAX((SetUp!$B$56*(1-($H485/SetUp!$B$56)^2)*TANH(($B485-$D485)/SetUp!$B$56))/(1+$H485/SetUp!$B$56*TANH(($B485-$D485)/SetUp!$B$56)),0)</f>
        <v>0</v>
      </c>
      <c r="AK485" s="61">
        <v>117</v>
      </c>
      <c r="AL485" s="62">
        <f>IFERROR(AVERAGEIFS($AS$3:$AS$1070,$AU$3:$AU$1070,"Não",$AR$3:$AR$1070,AK455),0)</f>
        <v>8.0423333333333336</v>
      </c>
      <c r="AM485" s="62">
        <f>IFERROR(AVERAGEIFS($AT$3:$AT$1070,$AU$3:$AU$1070,"Não",$AR$3:$AR$1070,AK455),0)</f>
        <v>2.7681257462075073</v>
      </c>
      <c r="AN485" s="63">
        <f t="shared" si="168"/>
        <v>-0.65580564352706416</v>
      </c>
      <c r="AP485" s="60">
        <v>31862</v>
      </c>
      <c r="AQ485" s="51">
        <v>3</v>
      </c>
      <c r="AR485" s="51">
        <v>86</v>
      </c>
      <c r="AS485" s="62">
        <f t="shared" si="157"/>
        <v>0</v>
      </c>
      <c r="AT485" s="62">
        <f t="shared" si="158"/>
        <v>2.2670355143147516</v>
      </c>
      <c r="AU485" s="51" t="str">
        <f>IF(OR($AP485&lt;SetUp!$B$97,$AP485&gt;SetUp!$B$98),"Não","Sim")</f>
        <v>Sim</v>
      </c>
      <c r="AV485" s="64">
        <f t="shared" si="159"/>
        <v>0</v>
      </c>
      <c r="AW485" s="64">
        <f t="shared" si="160"/>
        <v>1.5056677967980692</v>
      </c>
      <c r="AX485" s="64">
        <f t="shared" si="161"/>
        <v>0</v>
      </c>
      <c r="AY485" s="64">
        <f t="shared" si="162"/>
        <v>0.35545832363340513</v>
      </c>
      <c r="AZ485" s="64">
        <f t="shared" si="163"/>
        <v>2.2670355143147516</v>
      </c>
      <c r="BA485" s="64">
        <f t="shared" si="164"/>
        <v>1.5056677967980692</v>
      </c>
      <c r="BB485" s="64">
        <f t="shared" si="165"/>
        <v>0.35545832363340513</v>
      </c>
    </row>
    <row r="486" spans="1:54" x14ac:dyDescent="0.3">
      <c r="A486" s="60">
        <v>31531</v>
      </c>
      <c r="B486" s="53">
        <v>1.478</v>
      </c>
      <c r="C486" s="53">
        <v>8.5060000000000002</v>
      </c>
      <c r="D486" s="53">
        <v>4.1100000000000003</v>
      </c>
      <c r="E486" s="53">
        <f t="shared" si="150"/>
        <v>1.478</v>
      </c>
      <c r="F486" s="53">
        <f t="shared" si="151"/>
        <v>2.6320000000000006</v>
      </c>
      <c r="G486" s="53">
        <f t="shared" si="152"/>
        <v>0</v>
      </c>
      <c r="H486" s="53">
        <f>IF(Q485&gt;SetUp!$B$56,SetUp!$B$56,Q485)</f>
        <v>76.46714600325565</v>
      </c>
      <c r="I486" s="53">
        <f t="shared" si="166"/>
        <v>9.7304557297460477</v>
      </c>
      <c r="J486" s="53">
        <f>MIN(F486,H486,(1-EXP(-SetUp!$B$52*H486/SetUp!$B$56))*F486)</f>
        <v>2.5970009278146424</v>
      </c>
      <c r="K486" s="53">
        <f t="shared" si="153"/>
        <v>73.870145075441002</v>
      </c>
      <c r="L486" s="53">
        <f>IF(I486&lt;=0,0,MIN(SetUp!$B$50*I486^SetUp!$B$55,I486))</f>
        <v>0.95392325464118743</v>
      </c>
      <c r="M486" s="53">
        <f t="shared" si="154"/>
        <v>8.7765324751048599</v>
      </c>
      <c r="N486" s="53">
        <f>IF(SetUp!$B$62=0,X486,(B486-E486)*(1-(H486/SetUp!$B$66/SetUp!$B$56)))</f>
        <v>0</v>
      </c>
      <c r="O486" s="53">
        <f>K486*SetUp!$B$65</f>
        <v>0.68182151153501902</v>
      </c>
      <c r="P486" s="53">
        <f>MIN(SetUp!$B$54*L486^SetUp!$B$51,L486)</f>
        <v>0.65645889988553063</v>
      </c>
      <c r="Q486" s="53">
        <f t="shared" si="155"/>
        <v>73.188323563905982</v>
      </c>
      <c r="R486" s="53">
        <f>IF((H486+N486-O486)&gt;SetUp!$B$56,T485+H486+N486-O486-SetUp!$B$56,T485)</f>
        <v>0</v>
      </c>
      <c r="S486" s="53">
        <f>R486*SetUp!$B$65</f>
        <v>0</v>
      </c>
      <c r="T486" s="53">
        <f>IF((R486-S486)&lt;SetUp!$B$53,R486-S486,SetUp!$B$53)</f>
        <v>0</v>
      </c>
      <c r="U486" s="53">
        <f t="shared" si="156"/>
        <v>8.7765324751048599</v>
      </c>
      <c r="V486" s="53">
        <f>(L486-P486)/1000*SetUp!$B$13*1000000/SetUp!$B$48</f>
        <v>12.105401519889403</v>
      </c>
      <c r="W486" s="53">
        <f t="shared" si="167"/>
        <v>-9.2148511043887993E-15</v>
      </c>
      <c r="X486" s="53">
        <f>MAX((SetUp!$B$56*(1-($H486/SetUp!$B$56)^2)*TANH(($B486-$D486)/SetUp!$B$56))/(1+$H486/SetUp!$B$56*TANH(($B486-$D486)/SetUp!$B$56)),0)</f>
        <v>0</v>
      </c>
      <c r="AK486" s="61">
        <v>118</v>
      </c>
      <c r="AL486" s="62">
        <f>IFERROR(AVERAGEIFS($AS$3:$AS$1070,$AU$3:$AU$1070,"Não",$AR$3:$AR$1070,AK456),0)</f>
        <v>8.0416666666666661</v>
      </c>
      <c r="AM486" s="62">
        <f>IFERROR(AVERAGEIFS($AT$3:$AT$1070,$AU$3:$AU$1070,"Não",$AR$3:$AR$1070,AK456),0)</f>
        <v>3.1167530923326279</v>
      </c>
      <c r="AN486" s="63">
        <f t="shared" si="168"/>
        <v>-0.61242448592754883</v>
      </c>
      <c r="AP486" s="60">
        <v>31863</v>
      </c>
      <c r="AQ486" s="51">
        <v>3</v>
      </c>
      <c r="AR486" s="51">
        <v>87</v>
      </c>
      <c r="AS486" s="62">
        <f t="shared" si="157"/>
        <v>0</v>
      </c>
      <c r="AT486" s="62">
        <f t="shared" si="158"/>
        <v>2.3392500351993286</v>
      </c>
      <c r="AU486" s="51" t="str">
        <f>IF(OR($AP486&lt;SetUp!$B$97,$AP486&gt;SetUp!$B$98),"Não","Sim")</f>
        <v>Sim</v>
      </c>
      <c r="AV486" s="64">
        <f t="shared" si="159"/>
        <v>0</v>
      </c>
      <c r="AW486" s="64">
        <f t="shared" si="160"/>
        <v>1.5294607007698264</v>
      </c>
      <c r="AX486" s="64">
        <f t="shared" si="161"/>
        <v>0</v>
      </c>
      <c r="AY486" s="64">
        <f t="shared" si="162"/>
        <v>0.36907664468379053</v>
      </c>
      <c r="AZ486" s="64">
        <f t="shared" si="163"/>
        <v>2.3392500351993286</v>
      </c>
      <c r="BA486" s="64">
        <f t="shared" si="164"/>
        <v>1.5294607007698264</v>
      </c>
      <c r="BB486" s="64">
        <f t="shared" si="165"/>
        <v>0.36907664468379053</v>
      </c>
    </row>
    <row r="487" spans="1:54" x14ac:dyDescent="0.3">
      <c r="A487" s="60">
        <v>31532</v>
      </c>
      <c r="B487" s="53">
        <v>10.173999999999999</v>
      </c>
      <c r="C487" s="53">
        <v>8.35</v>
      </c>
      <c r="D487" s="53">
        <v>4.1100000000000003</v>
      </c>
      <c r="E487" s="53">
        <f t="shared" si="150"/>
        <v>4.1100000000000003</v>
      </c>
      <c r="F487" s="53">
        <f t="shared" si="151"/>
        <v>0</v>
      </c>
      <c r="G487" s="53">
        <f t="shared" si="152"/>
        <v>1.108936134662442</v>
      </c>
      <c r="H487" s="53">
        <f>IF(Q486&gt;SetUp!$B$56,SetUp!$B$56,Q486)</f>
        <v>73.188323563905982</v>
      </c>
      <c r="I487" s="53">
        <f t="shared" si="166"/>
        <v>10.560996908081782</v>
      </c>
      <c r="J487" s="53">
        <f>MIN(F487,H487,(1-EXP(-SetUp!$B$52*H487/SetUp!$B$56))*F487)</f>
        <v>0</v>
      </c>
      <c r="K487" s="53">
        <f t="shared" si="153"/>
        <v>73.188323563905982</v>
      </c>
      <c r="L487" s="53">
        <f>IF(I487&lt;=0,0,MIN(SetUp!$B$50*I487^SetUp!$B$55,I487))</f>
        <v>1.0934518408459186</v>
      </c>
      <c r="M487" s="53">
        <f t="shared" si="154"/>
        <v>9.4675450672358625</v>
      </c>
      <c r="N487" s="53">
        <f>IF(SetUp!$B$62=0,X487,(B487-E487)*(1-(H487/SetUp!$B$66/SetUp!$B$56)))</f>
        <v>4.9550638653375572</v>
      </c>
      <c r="O487" s="53">
        <f>K487*SetUp!$B$65</f>
        <v>0.67552829831448002</v>
      </c>
      <c r="P487" s="53">
        <f>MIN(SetUp!$B$54*L487^SetUp!$B$51,L487)</f>
        <v>0.75347683343096938</v>
      </c>
      <c r="Q487" s="53">
        <f t="shared" si="155"/>
        <v>77.467859130929071</v>
      </c>
      <c r="R487" s="53">
        <f>IF((H487+N487-O487)&gt;SetUp!$B$56,T486+H487+N487-O487-SetUp!$B$56,T486)</f>
        <v>0</v>
      </c>
      <c r="S487" s="53">
        <f>R487*SetUp!$B$65</f>
        <v>0</v>
      </c>
      <c r="T487" s="53">
        <f>IF((R487-S487)&lt;SetUp!$B$53,R487-S487,SetUp!$B$53)</f>
        <v>0</v>
      </c>
      <c r="U487" s="53">
        <f t="shared" si="156"/>
        <v>9.4675450672358625</v>
      </c>
      <c r="V487" s="53">
        <f>(L487-P487)/1000*SetUp!$B$13*1000000/SetUp!$B$48</f>
        <v>13.835385335046009</v>
      </c>
      <c r="W487" s="53">
        <f t="shared" si="167"/>
        <v>9.3258734068513149E-15</v>
      </c>
      <c r="X487" s="53">
        <f>MAX((SetUp!$B$56*(1-($H487/SetUp!$B$56)^2)*TANH(($B487-$D487)/SetUp!$B$56))/(1+$H487/SetUp!$B$56*TANH(($B487-$D487)/SetUp!$B$56)),0)</f>
        <v>4.9550638653375572</v>
      </c>
      <c r="AK487" s="61">
        <v>119</v>
      </c>
      <c r="AL487" s="62">
        <f>IFERROR(AVERAGEIFS($AS$3:$AS$1070,$AU$3:$AU$1070,"Não",$AR$3:$AR$1070,AK457),0)</f>
        <v>8.0439999999999987</v>
      </c>
      <c r="AM487" s="62">
        <f>IFERROR(AVERAGEIFS($AT$3:$AT$1070,$AU$3:$AU$1070,"Não",$AR$3:$AR$1070,AK457),0)</f>
        <v>3.8469522524013886</v>
      </c>
      <c r="AN487" s="63">
        <f t="shared" si="168"/>
        <v>-0.52176128140211475</v>
      </c>
      <c r="AP487" s="60">
        <v>31864</v>
      </c>
      <c r="AQ487" s="51">
        <v>3</v>
      </c>
      <c r="AR487" s="51">
        <v>88</v>
      </c>
      <c r="AS487" s="62">
        <f t="shared" si="157"/>
        <v>0</v>
      </c>
      <c r="AT487" s="62">
        <f t="shared" si="158"/>
        <v>2.4180197701576578</v>
      </c>
      <c r="AU487" s="51" t="str">
        <f>IF(OR($AP487&lt;SetUp!$B$97,$AP487&gt;SetUp!$B$98),"Não","Sim")</f>
        <v>Sim</v>
      </c>
      <c r="AV487" s="64">
        <f t="shared" si="159"/>
        <v>0</v>
      </c>
      <c r="AW487" s="64">
        <f t="shared" si="160"/>
        <v>1.5549983183777589</v>
      </c>
      <c r="AX487" s="64">
        <f t="shared" si="161"/>
        <v>0</v>
      </c>
      <c r="AY487" s="64">
        <f t="shared" si="162"/>
        <v>0.38345984740782851</v>
      </c>
      <c r="AZ487" s="64">
        <f t="shared" si="163"/>
        <v>2.4180197701576578</v>
      </c>
      <c r="BA487" s="64">
        <f t="shared" si="164"/>
        <v>1.5549983183777589</v>
      </c>
      <c r="BB487" s="64">
        <f t="shared" si="165"/>
        <v>0.38345984740782851</v>
      </c>
    </row>
    <row r="488" spans="1:54" x14ac:dyDescent="0.3">
      <c r="A488" s="60">
        <v>31533</v>
      </c>
      <c r="B488" s="53">
        <v>2.863</v>
      </c>
      <c r="C488" s="53">
        <v>8.35</v>
      </c>
      <c r="D488" s="53">
        <v>3.9409999999999998</v>
      </c>
      <c r="E488" s="53">
        <f t="shared" si="150"/>
        <v>2.863</v>
      </c>
      <c r="F488" s="53">
        <f t="shared" si="151"/>
        <v>1.0779999999999998</v>
      </c>
      <c r="G488" s="53">
        <f t="shared" si="152"/>
        <v>0</v>
      </c>
      <c r="H488" s="53">
        <f>IF(Q487&gt;SetUp!$B$56,SetUp!$B$56,Q487)</f>
        <v>77.467859130929071</v>
      </c>
      <c r="I488" s="53">
        <f t="shared" si="166"/>
        <v>10.172748578601476</v>
      </c>
      <c r="J488" s="53">
        <f>MIN(F488,H488,(1-EXP(-SetUp!$B$52*H488/SetUp!$B$56))*F488)</f>
        <v>1.0644532380765015</v>
      </c>
      <c r="K488" s="53">
        <f t="shared" si="153"/>
        <v>76.403405892852575</v>
      </c>
      <c r="L488" s="53">
        <f>IF(I488&lt;=0,0,MIN(SetUp!$B$50*I488^SetUp!$B$55,I488))</f>
        <v>1.0272795732170956</v>
      </c>
      <c r="M488" s="53">
        <f t="shared" si="154"/>
        <v>9.1454690053843812</v>
      </c>
      <c r="N488" s="53">
        <f>IF(SetUp!$B$62=0,X488,(B488-E488)*(1-(H488/SetUp!$B$66/SetUp!$B$56)))</f>
        <v>0</v>
      </c>
      <c r="O488" s="53">
        <f>K488*SetUp!$B$65</f>
        <v>0.7052035113656141</v>
      </c>
      <c r="P488" s="53">
        <f>MIN(SetUp!$B$54*L488^SetUp!$B$51,L488)</f>
        <v>0.70744948300616795</v>
      </c>
      <c r="Q488" s="53">
        <f t="shared" si="155"/>
        <v>75.698202381486965</v>
      </c>
      <c r="R488" s="53">
        <f>IF((H488+N488-O488)&gt;SetUp!$B$56,T487+H488+N488-O488-SetUp!$B$56,T487)</f>
        <v>0</v>
      </c>
      <c r="S488" s="53">
        <f>R488*SetUp!$B$65</f>
        <v>0</v>
      </c>
      <c r="T488" s="53">
        <f>IF((R488-S488)&lt;SetUp!$B$53,R488-S488,SetUp!$B$53)</f>
        <v>0</v>
      </c>
      <c r="U488" s="53">
        <f t="shared" si="156"/>
        <v>9.1454690053843812</v>
      </c>
      <c r="V488" s="53">
        <f>(L488-P488)/1000*SetUp!$B$13*1000000/SetUp!$B$48</f>
        <v>13.015581861315777</v>
      </c>
      <c r="W488" s="53">
        <f t="shared" si="167"/>
        <v>1.3766765505351941E-14</v>
      </c>
      <c r="X488" s="53">
        <f>MAX((SetUp!$B$56*(1-($H488/SetUp!$B$56)^2)*TANH(($B488-$D488)/SetUp!$B$56))/(1+$H488/SetUp!$B$56*TANH(($B488-$D488)/SetUp!$B$56)),0)</f>
        <v>0</v>
      </c>
      <c r="AK488" s="61">
        <v>120</v>
      </c>
      <c r="AL488" s="62">
        <f>IFERROR(AVERAGEIFS($AS$3:$AS$1070,$AU$3:$AU$1070,"Não",$AR$3:$AR$1070,AK458),0)</f>
        <v>7.8383333333333338</v>
      </c>
      <c r="AM488" s="62">
        <f>IFERROR(AVERAGEIFS($AT$3:$AT$1070,$AU$3:$AU$1070,"Não",$AR$3:$AR$1070,AK458),0)</f>
        <v>3.8656575682377805</v>
      </c>
      <c r="AN488" s="63">
        <f t="shared" si="168"/>
        <v>-0.50682659133687691</v>
      </c>
      <c r="AP488" s="60">
        <v>31865</v>
      </c>
      <c r="AQ488" s="51">
        <v>3</v>
      </c>
      <c r="AR488" s="51">
        <v>89</v>
      </c>
      <c r="AS488" s="62">
        <f t="shared" si="157"/>
        <v>0</v>
      </c>
      <c r="AT488" s="62">
        <f t="shared" si="158"/>
        <v>2.875593111975201</v>
      </c>
      <c r="AU488" s="51" t="str">
        <f>IF(OR($AP488&lt;SetUp!$B$97,$AP488&gt;SetUp!$B$98),"Não","Sim")</f>
        <v>Sim</v>
      </c>
      <c r="AV488" s="64">
        <f t="shared" si="159"/>
        <v>0</v>
      </c>
      <c r="AW488" s="64">
        <f t="shared" si="160"/>
        <v>1.6957573859415151</v>
      </c>
      <c r="AX488" s="64">
        <f t="shared" si="161"/>
        <v>0</v>
      </c>
      <c r="AY488" s="64">
        <f t="shared" si="162"/>
        <v>0.45872743465755828</v>
      </c>
      <c r="AZ488" s="64">
        <f t="shared" si="163"/>
        <v>2.875593111975201</v>
      </c>
      <c r="BA488" s="64">
        <f t="shared" si="164"/>
        <v>1.6957573859415151</v>
      </c>
      <c r="BB488" s="64">
        <f t="shared" si="165"/>
        <v>0.45872743465755828</v>
      </c>
    </row>
    <row r="489" spans="1:54" x14ac:dyDescent="0.3">
      <c r="A489" s="60">
        <v>31534</v>
      </c>
      <c r="B489" s="53">
        <v>0.54400000000000004</v>
      </c>
      <c r="C489" s="53">
        <v>8.5060000000000002</v>
      </c>
      <c r="D489" s="53">
        <v>3.9409999999999998</v>
      </c>
      <c r="E489" s="53">
        <f t="shared" si="150"/>
        <v>0.54400000000000004</v>
      </c>
      <c r="F489" s="53">
        <f t="shared" si="151"/>
        <v>3.3969999999999998</v>
      </c>
      <c r="G489" s="53">
        <f t="shared" si="152"/>
        <v>0</v>
      </c>
      <c r="H489" s="53">
        <f>IF(Q488&gt;SetUp!$B$56,SetUp!$B$56,Q488)</f>
        <v>75.698202381486965</v>
      </c>
      <c r="I489" s="53">
        <f t="shared" si="166"/>
        <v>9.8132446210687831</v>
      </c>
      <c r="J489" s="53">
        <f>MIN(F489,H489,(1-EXP(-SetUp!$B$52*H489/SetUp!$B$56))*F489)</f>
        <v>3.3498226752020321</v>
      </c>
      <c r="K489" s="53">
        <f t="shared" si="153"/>
        <v>72.348379706284931</v>
      </c>
      <c r="L489" s="53">
        <f>IF(I489&lt;=0,0,MIN(SetUp!$B$50*I489^SetUp!$B$55,I489))</f>
        <v>0.96748856897808622</v>
      </c>
      <c r="M489" s="53">
        <f t="shared" si="154"/>
        <v>8.8457560520906977</v>
      </c>
      <c r="N489" s="53">
        <f>IF(SetUp!$B$62=0,X489,(B489-E489)*(1-(H489/SetUp!$B$66/SetUp!$B$56)))</f>
        <v>0</v>
      </c>
      <c r="O489" s="53">
        <f>K489*SetUp!$B$65</f>
        <v>0.66777561568440158</v>
      </c>
      <c r="P489" s="53">
        <f>MIN(SetUp!$B$54*L489^SetUp!$B$51,L489)</f>
        <v>0.6658854743397834</v>
      </c>
      <c r="Q489" s="53">
        <f t="shared" si="155"/>
        <v>71.680604090600525</v>
      </c>
      <c r="R489" s="53">
        <f>IF((H489+N489-O489)&gt;SetUp!$B$56,T488+H489+N489-O489-SetUp!$B$56,T488)</f>
        <v>0</v>
      </c>
      <c r="S489" s="53">
        <f>R489*SetUp!$B$65</f>
        <v>0</v>
      </c>
      <c r="T489" s="53">
        <f>IF((R489-S489)&lt;SetUp!$B$53,R489-S489,SetUp!$B$53)</f>
        <v>0</v>
      </c>
      <c r="U489" s="53">
        <f t="shared" si="156"/>
        <v>8.8457560520906977</v>
      </c>
      <c r="V489" s="53">
        <f>(L489-P489)/1000*SetUp!$B$13*1000000/SetUp!$B$48</f>
        <v>12.273828786097363</v>
      </c>
      <c r="W489" s="53">
        <f t="shared" si="167"/>
        <v>-1.0325074129013956E-14</v>
      </c>
      <c r="X489" s="53">
        <f>MAX((SetUp!$B$56*(1-($H489/SetUp!$B$56)^2)*TANH(($B489-$D489)/SetUp!$B$56))/(1+$H489/SetUp!$B$56*TANH(($B489-$D489)/SetUp!$B$56)),0)</f>
        <v>0</v>
      </c>
      <c r="AK489" s="61">
        <v>121</v>
      </c>
      <c r="AL489" s="62">
        <f>IFERROR(AVERAGEIFS($AS$3:$AS$1070,$AU$3:$AU$1070,"Não",$AR$3:$AR$1070,AK459),0)</f>
        <v>7.7376666666666667</v>
      </c>
      <c r="AM489" s="62">
        <f>IFERROR(AVERAGEIFS($AT$3:$AT$1070,$AU$3:$AU$1070,"Não",$AR$3:$AR$1070,AK459),0)</f>
        <v>3.87655204687823</v>
      </c>
      <c r="AN489" s="63">
        <f t="shared" si="168"/>
        <v>-0.49900244946216821</v>
      </c>
      <c r="AP489" s="60">
        <v>31866</v>
      </c>
      <c r="AQ489" s="51">
        <v>3</v>
      </c>
      <c r="AR489" s="51">
        <v>90</v>
      </c>
      <c r="AS489" s="62">
        <f t="shared" si="157"/>
        <v>0</v>
      </c>
      <c r="AT489" s="62">
        <f t="shared" si="158"/>
        <v>4.3181293005964934</v>
      </c>
      <c r="AU489" s="51" t="str">
        <f>IF(OR($AP489&lt;SetUp!$B$97,$AP489&gt;SetUp!$B$98),"Não","Sim")</f>
        <v>Sim</v>
      </c>
      <c r="AV489" s="64">
        <f t="shared" si="159"/>
        <v>0</v>
      </c>
      <c r="AW489" s="64">
        <f t="shared" si="160"/>
        <v>2.0780109000186919</v>
      </c>
      <c r="AX489" s="64">
        <f t="shared" si="161"/>
        <v>0</v>
      </c>
      <c r="AY489" s="64">
        <f t="shared" si="162"/>
        <v>0.63529564255930959</v>
      </c>
      <c r="AZ489" s="64">
        <f t="shared" si="163"/>
        <v>4.3181293005964934</v>
      </c>
      <c r="BA489" s="64">
        <f t="shared" si="164"/>
        <v>2.0780109000186919</v>
      </c>
      <c r="BB489" s="64">
        <f t="shared" si="165"/>
        <v>0.63529564255930959</v>
      </c>
    </row>
    <row r="490" spans="1:54" x14ac:dyDescent="0.3">
      <c r="A490" s="60">
        <v>31535</v>
      </c>
      <c r="B490" s="53">
        <v>1.762</v>
      </c>
      <c r="C490" s="53">
        <v>8.8209999999999997</v>
      </c>
      <c r="D490" s="53">
        <v>3.9409999999999998</v>
      </c>
      <c r="E490" s="53">
        <f t="shared" si="150"/>
        <v>1.762</v>
      </c>
      <c r="F490" s="53">
        <f t="shared" si="151"/>
        <v>2.1789999999999998</v>
      </c>
      <c r="G490" s="53">
        <f t="shared" si="152"/>
        <v>0</v>
      </c>
      <c r="H490" s="53">
        <f>IF(Q489&gt;SetUp!$B$56,SetUp!$B$56,Q489)</f>
        <v>71.680604090600525</v>
      </c>
      <c r="I490" s="53">
        <f t="shared" si="166"/>
        <v>9.4876064148819594</v>
      </c>
      <c r="J490" s="53">
        <f>MIN(F490,H490,(1-EXP(-SetUp!$B$52*H490/SetUp!$B$56))*F490)</f>
        <v>2.1410272160452224</v>
      </c>
      <c r="K490" s="53">
        <f t="shared" si="153"/>
        <v>69.539576874555308</v>
      </c>
      <c r="L490" s="53">
        <f>IF(I490&lt;=0,0,MIN(SetUp!$B$50*I490^SetUp!$B$55,I490))</f>
        <v>0.9145748076364113</v>
      </c>
      <c r="M490" s="53">
        <f t="shared" si="154"/>
        <v>8.5730316072455484</v>
      </c>
      <c r="N490" s="53">
        <f>IF(SetUp!$B$62=0,X490,(B490-E490)*(1-(H490/SetUp!$B$66/SetUp!$B$56)))</f>
        <v>0</v>
      </c>
      <c r="O490" s="53">
        <f>K490*SetUp!$B$65</f>
        <v>0.64185036279126184</v>
      </c>
      <c r="P490" s="53">
        <f>MIN(SetUp!$B$54*L490^SetUp!$B$51,L490)</f>
        <v>0.6291229918112593</v>
      </c>
      <c r="Q490" s="53">
        <f t="shared" si="155"/>
        <v>68.897726511764048</v>
      </c>
      <c r="R490" s="53">
        <f>IF((H490+N490-O490)&gt;SetUp!$B$56,T489+H490+N490-O490-SetUp!$B$56,T489)</f>
        <v>0</v>
      </c>
      <c r="S490" s="53">
        <f>R490*SetUp!$B$65</f>
        <v>0</v>
      </c>
      <c r="T490" s="53">
        <f>IF((R490-S490)&lt;SetUp!$B$53,R490-S490,SetUp!$B$53)</f>
        <v>0</v>
      </c>
      <c r="U490" s="53">
        <f t="shared" si="156"/>
        <v>8.5730316072455484</v>
      </c>
      <c r="V490" s="53">
        <f>(L490-P490)/1000*SetUp!$B$13*1000000/SetUp!$B$48</f>
        <v>11.61654762965939</v>
      </c>
      <c r="W490" s="53">
        <f t="shared" si="167"/>
        <v>1.2656542480726785E-14</v>
      </c>
      <c r="X490" s="53">
        <f>MAX((SetUp!$B$56*(1-($H490/SetUp!$B$56)^2)*TANH(($B490-$D490)/SetUp!$B$56))/(1+$H490/SetUp!$B$56*TANH(($B490-$D490)/SetUp!$B$56)),0)</f>
        <v>0</v>
      </c>
      <c r="AK490" s="61">
        <v>122</v>
      </c>
      <c r="AL490" s="62">
        <f>IFERROR(AVERAGEIFS($AS$3:$AS$1070,$AU$3:$AU$1070,"Não",$AR$3:$AR$1070,AK460),0)</f>
        <v>7.7383333333333333</v>
      </c>
      <c r="AM490" s="62">
        <f>IFERROR(AVERAGEIFS($AT$3:$AT$1070,$AU$3:$AU$1070,"Não",$AR$3:$AR$1070,AK460),0)</f>
        <v>3.8610463638933212</v>
      </c>
      <c r="AN490" s="63">
        <f t="shared" si="168"/>
        <v>-0.50104936068576511</v>
      </c>
      <c r="AP490" s="60">
        <v>31867</v>
      </c>
      <c r="AQ490" s="51">
        <v>3</v>
      </c>
      <c r="AR490" s="51">
        <v>91</v>
      </c>
      <c r="AS490" s="62">
        <f t="shared" si="157"/>
        <v>8.1950000000000003</v>
      </c>
      <c r="AT490" s="62">
        <f t="shared" si="158"/>
        <v>4.8365740638806782</v>
      </c>
      <c r="AU490" s="51" t="str">
        <f>IF(OR($AP490&lt;SetUp!$B$97,$AP490&gt;SetUp!$B$98),"Não","Sim")</f>
        <v>Sim</v>
      </c>
      <c r="AV490" s="64">
        <f t="shared" si="159"/>
        <v>2.8626910416599274</v>
      </c>
      <c r="AW490" s="64">
        <f t="shared" si="160"/>
        <v>2.1992212403213731</v>
      </c>
      <c r="AX490" s="64">
        <f t="shared" si="161"/>
        <v>0.91354895790651791</v>
      </c>
      <c r="AY490" s="64">
        <f t="shared" si="162"/>
        <v>0.68453784263937645</v>
      </c>
      <c r="AZ490" s="64">
        <f t="shared" si="163"/>
        <v>-3.3584259361193221</v>
      </c>
      <c r="BA490" s="64">
        <f t="shared" si="164"/>
        <v>-0.66346980133855427</v>
      </c>
      <c r="BB490" s="64">
        <f t="shared" si="165"/>
        <v>-0.22901111526714146</v>
      </c>
    </row>
    <row r="491" spans="1:54" x14ac:dyDescent="0.3">
      <c r="A491" s="60">
        <v>31536</v>
      </c>
      <c r="B491" s="53">
        <v>0.43</v>
      </c>
      <c r="C491" s="53">
        <v>8.98</v>
      </c>
      <c r="D491" s="53">
        <v>3.9409999999999998</v>
      </c>
      <c r="E491" s="53">
        <f t="shared" si="150"/>
        <v>0.43</v>
      </c>
      <c r="F491" s="53">
        <f t="shared" si="151"/>
        <v>3.5109999999999997</v>
      </c>
      <c r="G491" s="53">
        <f t="shared" si="152"/>
        <v>0</v>
      </c>
      <c r="H491" s="53">
        <f>IF(Q490&gt;SetUp!$B$56,SetUp!$B$56,Q490)</f>
        <v>68.897726511764048</v>
      </c>
      <c r="I491" s="53">
        <f t="shared" si="166"/>
        <v>9.1772120477725956</v>
      </c>
      <c r="J491" s="53">
        <f>MIN(F491,H491,(1-EXP(-SetUp!$B$52*H491/SetUp!$B$56))*F491)</f>
        <v>3.4393975526248335</v>
      </c>
      <c r="K491" s="53">
        <f t="shared" si="153"/>
        <v>65.458328959139209</v>
      </c>
      <c r="L491" s="53">
        <f>IF(I491&lt;=0,0,MIN(SetUp!$B$50*I491^SetUp!$B$55,I491))</f>
        <v>0.86525226582338177</v>
      </c>
      <c r="M491" s="53">
        <f t="shared" si="154"/>
        <v>8.3119597819492146</v>
      </c>
      <c r="N491" s="53">
        <f>IF(SetUp!$B$62=0,X491,(B491-E491)*(1-(H491/SetUp!$B$66/SetUp!$B$56)))</f>
        <v>0</v>
      </c>
      <c r="O491" s="53">
        <f>K491*SetUp!$B$65</f>
        <v>0.60418044052704678</v>
      </c>
      <c r="P491" s="53">
        <f>MIN(SetUp!$B$54*L491^SetUp!$B$51,L491)</f>
        <v>0.59487414603112132</v>
      </c>
      <c r="Q491" s="53">
        <f t="shared" si="155"/>
        <v>64.854148518612163</v>
      </c>
      <c r="R491" s="53">
        <f>IF((H491+N491-O491)&gt;SetUp!$B$56,T490+H491+N491-O491-SetUp!$B$56,T490)</f>
        <v>0</v>
      </c>
      <c r="S491" s="53">
        <f>R491*SetUp!$B$65</f>
        <v>0</v>
      </c>
      <c r="T491" s="53">
        <f>IF((R491-S491)&lt;SetUp!$B$53,R491-S491,SetUp!$B$53)</f>
        <v>0</v>
      </c>
      <c r="U491" s="53">
        <f t="shared" si="156"/>
        <v>8.3119597819492146</v>
      </c>
      <c r="V491" s="53">
        <f>(L491-P491)/1000*SetUp!$B$13*1000000/SetUp!$B$48</f>
        <v>11.003119029056796</v>
      </c>
      <c r="W491" s="53">
        <f t="shared" si="167"/>
        <v>-5.440092820663267E-15</v>
      </c>
      <c r="X491" s="53">
        <f>MAX((SetUp!$B$56*(1-($H491/SetUp!$B$56)^2)*TANH(($B491-$D491)/SetUp!$B$56))/(1+$H491/SetUp!$B$56*TANH(($B491-$D491)/SetUp!$B$56)),0)</f>
        <v>0</v>
      </c>
      <c r="AK491" s="61">
        <v>123</v>
      </c>
      <c r="AL491" s="62">
        <f>IFERROR(AVERAGEIFS($AS$3:$AS$1070,$AU$3:$AU$1070,"Não",$AR$3:$AR$1070,AK461),0)</f>
        <v>7.7383333333333333</v>
      </c>
      <c r="AM491" s="62">
        <f>IFERROR(AVERAGEIFS($AT$3:$AT$1070,$AU$3:$AU$1070,"Não",$AR$3:$AR$1070,AK461),0)</f>
        <v>3.8536419846361594</v>
      </c>
      <c r="AN491" s="63">
        <f t="shared" si="168"/>
        <v>-0.50200620487148484</v>
      </c>
      <c r="AP491" s="60">
        <v>31868</v>
      </c>
      <c r="AQ491" s="51">
        <v>4</v>
      </c>
      <c r="AR491" s="51">
        <v>92</v>
      </c>
      <c r="AS491" s="62">
        <f t="shared" si="157"/>
        <v>8.1950000000000003</v>
      </c>
      <c r="AT491" s="62">
        <f t="shared" si="158"/>
        <v>5.5056289095761803</v>
      </c>
      <c r="AU491" s="51" t="str">
        <f>IF(OR($AP491&lt;SetUp!$B$97,$AP491&gt;SetUp!$B$98),"Não","Sim")</f>
        <v>Sim</v>
      </c>
      <c r="AV491" s="64">
        <f t="shared" si="159"/>
        <v>2.8626910416599274</v>
      </c>
      <c r="AW491" s="64">
        <f t="shared" si="160"/>
        <v>2.3464076605688491</v>
      </c>
      <c r="AX491" s="64">
        <f t="shared" si="161"/>
        <v>0.91354895790651791</v>
      </c>
      <c r="AY491" s="64">
        <f t="shared" si="162"/>
        <v>0.74080693572520673</v>
      </c>
      <c r="AZ491" s="64">
        <f t="shared" si="163"/>
        <v>-2.6893710904238199</v>
      </c>
      <c r="BA491" s="64">
        <f t="shared" si="164"/>
        <v>-0.5162833810910783</v>
      </c>
      <c r="BB491" s="64">
        <f t="shared" si="165"/>
        <v>-0.17274202218131118</v>
      </c>
    </row>
    <row r="492" spans="1:54" x14ac:dyDescent="0.3">
      <c r="A492" s="60">
        <v>31537</v>
      </c>
      <c r="B492" s="53">
        <v>1.22</v>
      </c>
      <c r="C492" s="53">
        <v>9.14</v>
      </c>
      <c r="D492" s="53">
        <v>3.9409999999999998</v>
      </c>
      <c r="E492" s="53">
        <f t="shared" si="150"/>
        <v>1.22</v>
      </c>
      <c r="F492" s="53">
        <f t="shared" si="151"/>
        <v>2.7210000000000001</v>
      </c>
      <c r="G492" s="53">
        <f t="shared" si="152"/>
        <v>0</v>
      </c>
      <c r="H492" s="53">
        <f>IF(Q491&gt;SetUp!$B$56,SetUp!$B$56,Q491)</f>
        <v>64.854148518612163</v>
      </c>
      <c r="I492" s="53">
        <f t="shared" si="166"/>
        <v>8.8860924425516608</v>
      </c>
      <c r="J492" s="53">
        <f>MIN(F492,H492,(1-EXP(-SetUp!$B$52*H492/SetUp!$B$56))*F492)</f>
        <v>2.6512666591516183</v>
      </c>
      <c r="K492" s="53">
        <f t="shared" si="153"/>
        <v>62.202881859460547</v>
      </c>
      <c r="L492" s="53">
        <f>IF(I492&lt;=0,0,MIN(SetUp!$B$50*I492^SetUp!$B$55,I492))</f>
        <v>0.81999180576490771</v>
      </c>
      <c r="M492" s="53">
        <f t="shared" si="154"/>
        <v>8.0661006367867536</v>
      </c>
      <c r="N492" s="53">
        <f>IF(SetUp!$B$62=0,X492,(B492-E492)*(1-(H492/SetUp!$B$66/SetUp!$B$56)))</f>
        <v>0</v>
      </c>
      <c r="O492" s="53">
        <f>K492*SetUp!$B$65</f>
        <v>0.57413266060244583</v>
      </c>
      <c r="P492" s="53">
        <f>MIN(SetUp!$B$54*L492^SetUp!$B$51,L492)</f>
        <v>0.56346262069239839</v>
      </c>
      <c r="Q492" s="53">
        <f t="shared" si="155"/>
        <v>61.628749198858102</v>
      </c>
      <c r="R492" s="53">
        <f>IF((H492+N492-O492)&gt;SetUp!$B$56,T491+H492+N492-O492-SetUp!$B$56,T491)</f>
        <v>0</v>
      </c>
      <c r="S492" s="53">
        <f>R492*SetUp!$B$65</f>
        <v>0</v>
      </c>
      <c r="T492" s="53">
        <f>IF((R492-S492)&lt;SetUp!$B$53,R492-S492,SetUp!$B$53)</f>
        <v>0</v>
      </c>
      <c r="U492" s="53">
        <f t="shared" si="156"/>
        <v>8.0661006367867536</v>
      </c>
      <c r="V492" s="53">
        <f>(L492-P492)/1000*SetUp!$B$13*1000000/SetUp!$B$48</f>
        <v>10.439532459018739</v>
      </c>
      <c r="W492" s="53">
        <f t="shared" si="167"/>
        <v>7.6605388699135801E-15</v>
      </c>
      <c r="X492" s="53">
        <f>MAX((SetUp!$B$56*(1-($H492/SetUp!$B$56)^2)*TANH(($B492-$D492)/SetUp!$B$56))/(1+$H492/SetUp!$B$56*TANH(($B492-$D492)/SetUp!$B$56)),0)</f>
        <v>0</v>
      </c>
      <c r="AK492" s="61">
        <v>124</v>
      </c>
      <c r="AL492" s="62">
        <f>IFERROR(AVERAGEIFS($AS$3:$AS$1070,$AU$3:$AU$1070,"Não",$AR$3:$AR$1070,AK462),0)</f>
        <v>8.3130000000000006</v>
      </c>
      <c r="AM492" s="62">
        <f>IFERROR(AVERAGEIFS($AT$3:$AT$1070,$AU$3:$AU$1070,"Não",$AR$3:$AR$1070,AK462),0)</f>
        <v>3.9724193397537708</v>
      </c>
      <c r="AN492" s="63">
        <f t="shared" si="168"/>
        <v>-0.52214370988165881</v>
      </c>
      <c r="AP492" s="60">
        <v>31869</v>
      </c>
      <c r="AQ492" s="51">
        <v>4</v>
      </c>
      <c r="AR492" s="51">
        <v>93</v>
      </c>
      <c r="AS492" s="62">
        <f t="shared" si="157"/>
        <v>7.8890000000000002</v>
      </c>
      <c r="AT492" s="62">
        <f t="shared" si="158"/>
        <v>5.6118933332345993</v>
      </c>
      <c r="AU492" s="51" t="str">
        <f>IF(OR($AP492&lt;SetUp!$B$97,$AP492&gt;SetUp!$B$98),"Não","Sim")</f>
        <v>Sim</v>
      </c>
      <c r="AV492" s="64">
        <f t="shared" si="159"/>
        <v>2.8087363706834432</v>
      </c>
      <c r="AW492" s="64">
        <f t="shared" si="160"/>
        <v>2.3689435057076813</v>
      </c>
      <c r="AX492" s="64">
        <f t="shared" si="161"/>
        <v>0.89702195606036339</v>
      </c>
      <c r="AY492" s="64">
        <f t="shared" si="162"/>
        <v>0.74910940768278933</v>
      </c>
      <c r="AZ492" s="64">
        <f t="shared" si="163"/>
        <v>-2.277106666765401</v>
      </c>
      <c r="BA492" s="64">
        <f t="shared" si="164"/>
        <v>-0.43979286497576187</v>
      </c>
      <c r="BB492" s="64">
        <f t="shared" si="165"/>
        <v>-0.14791254837757406</v>
      </c>
    </row>
    <row r="493" spans="1:54" x14ac:dyDescent="0.3">
      <c r="A493" s="60">
        <v>31538</v>
      </c>
      <c r="B493" s="53">
        <v>1.9179999999999999</v>
      </c>
      <c r="C493" s="53">
        <v>9.14</v>
      </c>
      <c r="D493" s="53">
        <v>3.9409999999999998</v>
      </c>
      <c r="E493" s="53">
        <f t="shared" si="150"/>
        <v>1.9179999999999999</v>
      </c>
      <c r="F493" s="53">
        <f t="shared" si="151"/>
        <v>2.0229999999999997</v>
      </c>
      <c r="G493" s="53">
        <f t="shared" si="152"/>
        <v>0</v>
      </c>
      <c r="H493" s="53">
        <f>IF(Q492&gt;SetUp!$B$56,SetUp!$B$56,Q492)</f>
        <v>61.628749198858102</v>
      </c>
      <c r="I493" s="53">
        <f t="shared" si="166"/>
        <v>8.6168359420017548</v>
      </c>
      <c r="J493" s="53">
        <f>MIN(F493,H493,(1-EXP(-SetUp!$B$52*H493/SetUp!$B$56))*F493)</f>
        <v>1.9607918139289899</v>
      </c>
      <c r="K493" s="53">
        <f t="shared" si="153"/>
        <v>59.66795738492911</v>
      </c>
      <c r="L493" s="53">
        <f>IF(I493&lt;=0,0,MIN(SetUp!$B$50*I493^SetUp!$B$55,I493))</f>
        <v>0.77900068862728677</v>
      </c>
      <c r="M493" s="53">
        <f t="shared" si="154"/>
        <v>7.8378352533744682</v>
      </c>
      <c r="N493" s="53">
        <f>IF(SetUp!$B$62=0,X493,(B493-E493)*(1-(H493/SetUp!$B$66/SetUp!$B$56)))</f>
        <v>0</v>
      </c>
      <c r="O493" s="53">
        <f>K493*SetUp!$B$65</f>
        <v>0.5507353052150018</v>
      </c>
      <c r="P493" s="53">
        <f>MIN(SetUp!$B$54*L493^SetUp!$B$51,L493)</f>
        <v>0.53502860929809604</v>
      </c>
      <c r="Q493" s="53">
        <f t="shared" si="155"/>
        <v>59.117222079714111</v>
      </c>
      <c r="R493" s="53">
        <f>IF((H493+N493-O493)&gt;SetUp!$B$56,T492+H493+N493-O493-SetUp!$B$56,T492)</f>
        <v>0</v>
      </c>
      <c r="S493" s="53">
        <f>R493*SetUp!$B$65</f>
        <v>0</v>
      </c>
      <c r="T493" s="53">
        <f>IF((R493-S493)&lt;SetUp!$B$53,R493-S493,SetUp!$B$53)</f>
        <v>0</v>
      </c>
      <c r="U493" s="53">
        <f t="shared" si="156"/>
        <v>7.8378352533744682</v>
      </c>
      <c r="V493" s="53">
        <f>(L493-P493)/1000*SetUp!$B$13*1000000/SetUp!$B$48</f>
        <v>9.9285172583052148</v>
      </c>
      <c r="W493" s="53">
        <f t="shared" si="167"/>
        <v>-3.8857805861880479E-15</v>
      </c>
      <c r="X493" s="53">
        <f>MAX((SetUp!$B$56*(1-($H493/SetUp!$B$56)^2)*TANH(($B493-$D493)/SetUp!$B$56))/(1+$H493/SetUp!$B$56*TANH(($B493-$D493)/SetUp!$B$56)),0)</f>
        <v>0</v>
      </c>
      <c r="AK493" s="61">
        <v>125</v>
      </c>
      <c r="AL493" s="62">
        <f>IFERROR(AVERAGEIFS($AS$3:$AS$1070,$AU$3:$AU$1070,"Não",$AR$3:$AR$1070,AK463),0)</f>
        <v>14.507333333333333</v>
      </c>
      <c r="AM493" s="62">
        <f>IFERROR(AVERAGEIFS($AT$3:$AT$1070,$AU$3:$AU$1070,"Não",$AR$3:$AR$1070,AK463),0)</f>
        <v>5.2046217146983942</v>
      </c>
      <c r="AN493" s="63">
        <f t="shared" si="168"/>
        <v>-0.641242012221516</v>
      </c>
      <c r="AP493" s="60">
        <v>31870</v>
      </c>
      <c r="AQ493" s="51">
        <v>4</v>
      </c>
      <c r="AR493" s="51">
        <v>94</v>
      </c>
      <c r="AS493" s="62">
        <f t="shared" si="157"/>
        <v>7.2889999999999997</v>
      </c>
      <c r="AT493" s="62">
        <f t="shared" si="158"/>
        <v>5.6879139669471055</v>
      </c>
      <c r="AU493" s="51" t="str">
        <f>IF(OR($AP493&lt;SetUp!$B$97,$AP493&gt;SetUp!$B$98),"Não","Sim")</f>
        <v>Sim</v>
      </c>
      <c r="AV493" s="64">
        <f t="shared" si="159"/>
        <v>2.6998148084637212</v>
      </c>
      <c r="AW493" s="64">
        <f t="shared" si="160"/>
        <v>2.3849347930178522</v>
      </c>
      <c r="AX493" s="64">
        <f t="shared" si="161"/>
        <v>0.86266795022858789</v>
      </c>
      <c r="AY493" s="64">
        <f t="shared" si="162"/>
        <v>0.75495301881124821</v>
      </c>
      <c r="AZ493" s="64">
        <f t="shared" si="163"/>
        <v>-1.6010860330528942</v>
      </c>
      <c r="BA493" s="64">
        <f t="shared" si="164"/>
        <v>-0.31488001544586908</v>
      </c>
      <c r="BB493" s="64">
        <f t="shared" si="165"/>
        <v>-0.10771493141733968</v>
      </c>
    </row>
    <row r="494" spans="1:54" x14ac:dyDescent="0.3">
      <c r="A494" s="60">
        <v>31539</v>
      </c>
      <c r="B494" s="53">
        <v>0.64800000000000002</v>
      </c>
      <c r="C494" s="53">
        <v>9.14</v>
      </c>
      <c r="D494" s="53">
        <v>3.9409999999999998</v>
      </c>
      <c r="E494" s="53">
        <f t="shared" si="150"/>
        <v>0.64800000000000002</v>
      </c>
      <c r="F494" s="53">
        <f t="shared" si="151"/>
        <v>3.2929999999999997</v>
      </c>
      <c r="G494" s="53">
        <f t="shared" si="152"/>
        <v>0</v>
      </c>
      <c r="H494" s="53">
        <f>IF(Q493&gt;SetUp!$B$56,SetUp!$B$56,Q493)</f>
        <v>59.117222079714111</v>
      </c>
      <c r="I494" s="53">
        <f t="shared" si="166"/>
        <v>8.3541700101176382</v>
      </c>
      <c r="J494" s="53">
        <f>MIN(F494,H494,(1-EXP(-SetUp!$B$52*H494/SetUp!$B$56))*F494)</f>
        <v>3.1763009693782371</v>
      </c>
      <c r="K494" s="53">
        <f t="shared" si="153"/>
        <v>55.940921110335871</v>
      </c>
      <c r="L494" s="53">
        <f>IF(I494&lt;=0,0,MIN(SetUp!$B$50*I494^SetUp!$B$55,I494))</f>
        <v>0.73982723708757059</v>
      </c>
      <c r="M494" s="53">
        <f t="shared" si="154"/>
        <v>7.6143427730300672</v>
      </c>
      <c r="N494" s="53">
        <f>IF(SetUp!$B$62=0,X494,(B494-E494)*(1-(H494/SetUp!$B$66/SetUp!$B$56)))</f>
        <v>0</v>
      </c>
      <c r="O494" s="53">
        <f>K494*SetUp!$B$65</f>
        <v>0.51633475674316931</v>
      </c>
      <c r="P494" s="53">
        <f>MIN(SetUp!$B$54*L494^SetUp!$B$51,L494)</f>
        <v>0.50786902402273204</v>
      </c>
      <c r="Q494" s="53">
        <f t="shared" si="155"/>
        <v>55.424586353592701</v>
      </c>
      <c r="R494" s="53">
        <f>IF((H494+N494-O494)&gt;SetUp!$B$56,T493+H494+N494-O494-SetUp!$B$56,T493)</f>
        <v>0</v>
      </c>
      <c r="S494" s="53">
        <f>R494*SetUp!$B$65</f>
        <v>0</v>
      </c>
      <c r="T494" s="53">
        <f>IF((R494-S494)&lt;SetUp!$B$53,R494-S494,SetUp!$B$53)</f>
        <v>0</v>
      </c>
      <c r="U494" s="53">
        <f t="shared" si="156"/>
        <v>7.6143427730300672</v>
      </c>
      <c r="V494" s="53">
        <f>(L494-P494)/1000*SetUp!$B$13*1000000/SetUp!$B$48</f>
        <v>9.4396093518244601</v>
      </c>
      <c r="W494" s="53">
        <f t="shared" si="167"/>
        <v>-2.1094237467877974E-15</v>
      </c>
      <c r="X494" s="53">
        <f>MAX((SetUp!$B$56*(1-($H494/SetUp!$B$56)^2)*TANH(($B494-$D494)/SetUp!$B$56))/(1+$H494/SetUp!$B$56*TANH(($B494-$D494)/SetUp!$B$56)),0)</f>
        <v>0</v>
      </c>
      <c r="AK494" s="61">
        <v>126</v>
      </c>
      <c r="AL494" s="62">
        <f>IFERROR(AVERAGEIFS($AS$3:$AS$1070,$AU$3:$AU$1070,"Não",$AR$3:$AR$1070,AK464),0)</f>
        <v>12.755666666666668</v>
      </c>
      <c r="AM494" s="62">
        <f>IFERROR(AVERAGEIFS($AT$3:$AT$1070,$AU$3:$AU$1070,"Não",$AR$3:$AR$1070,AK464),0)</f>
        <v>7.6732302524323401</v>
      </c>
      <c r="AN494" s="63">
        <f t="shared" si="168"/>
        <v>-0.39844537702728156</v>
      </c>
      <c r="AP494" s="60">
        <v>31871</v>
      </c>
      <c r="AQ494" s="51">
        <v>4</v>
      </c>
      <c r="AR494" s="51">
        <v>95</v>
      </c>
      <c r="AS494" s="62">
        <f t="shared" si="157"/>
        <v>7.1420000000000003</v>
      </c>
      <c r="AT494" s="62">
        <f t="shared" si="158"/>
        <v>5.7038433534068194</v>
      </c>
      <c r="AU494" s="51" t="str">
        <f>IF(OR($AP494&lt;SetUp!$B$97,$AP494&gt;SetUp!$B$98),"Não","Sim")</f>
        <v>Sim</v>
      </c>
      <c r="AV494" s="64">
        <f t="shared" si="159"/>
        <v>2.6724520575681052</v>
      </c>
      <c r="AW494" s="64">
        <f t="shared" si="160"/>
        <v>2.388272043425292</v>
      </c>
      <c r="AX494" s="64">
        <f t="shared" si="161"/>
        <v>0.85381984585676318</v>
      </c>
      <c r="AY494" s="64">
        <f t="shared" si="162"/>
        <v>0.75616758983027577</v>
      </c>
      <c r="AZ494" s="64">
        <f t="shared" si="163"/>
        <v>-1.438156646593181</v>
      </c>
      <c r="BA494" s="64">
        <f t="shared" si="164"/>
        <v>-0.28418001414281324</v>
      </c>
      <c r="BB494" s="64">
        <f t="shared" si="165"/>
        <v>-9.7652256026487416E-2</v>
      </c>
    </row>
    <row r="495" spans="1:54" x14ac:dyDescent="0.3">
      <c r="A495" s="60">
        <v>31540</v>
      </c>
      <c r="B495" s="53">
        <v>0.38600000000000001</v>
      </c>
      <c r="C495" s="53">
        <v>9.14</v>
      </c>
      <c r="D495" s="53">
        <v>3.9409999999999998</v>
      </c>
      <c r="E495" s="53">
        <f t="shared" si="150"/>
        <v>0.38600000000000001</v>
      </c>
      <c r="F495" s="53">
        <f t="shared" si="151"/>
        <v>3.5549999999999997</v>
      </c>
      <c r="G495" s="53">
        <f t="shared" si="152"/>
        <v>0</v>
      </c>
      <c r="H495" s="53">
        <f>IF(Q494&gt;SetUp!$B$56,SetUp!$B$56,Q494)</f>
        <v>55.424586353592701</v>
      </c>
      <c r="I495" s="53">
        <f t="shared" si="166"/>
        <v>8.0945316926223008</v>
      </c>
      <c r="J495" s="53">
        <f>MIN(F495,H495,(1-EXP(-SetUp!$B$52*H495/SetUp!$B$56))*F495)</f>
        <v>3.3997901953744414</v>
      </c>
      <c r="K495" s="53">
        <f t="shared" si="153"/>
        <v>52.024796158218258</v>
      </c>
      <c r="L495" s="53">
        <f>IF(I495&lt;=0,0,MIN(SetUp!$B$50*I495^SetUp!$B$55,I495))</f>
        <v>0.70190394058699412</v>
      </c>
      <c r="M495" s="53">
        <f t="shared" si="154"/>
        <v>7.392627752035307</v>
      </c>
      <c r="N495" s="53">
        <f>IF(SetUp!$B$62=0,X495,(B495-E495)*(1-(H495/SetUp!$B$66/SetUp!$B$56)))</f>
        <v>0</v>
      </c>
      <c r="O495" s="53">
        <f>K495*SetUp!$B$65</f>
        <v>0.48018891959223431</v>
      </c>
      <c r="P495" s="53">
        <f>MIN(SetUp!$B$54*L495^SetUp!$B$51,L495)</f>
        <v>0.48158949986324889</v>
      </c>
      <c r="Q495" s="53">
        <f t="shared" si="155"/>
        <v>51.544607238626021</v>
      </c>
      <c r="R495" s="53">
        <f>IF((H495+N495-O495)&gt;SetUp!$B$56,T494+H495+N495-O495-SetUp!$B$56,T494)</f>
        <v>0</v>
      </c>
      <c r="S495" s="53">
        <f>R495*SetUp!$B$65</f>
        <v>0</v>
      </c>
      <c r="T495" s="53">
        <f>IF((R495-S495)&lt;SetUp!$B$53,R495-S495,SetUp!$B$53)</f>
        <v>0</v>
      </c>
      <c r="U495" s="53">
        <f t="shared" si="156"/>
        <v>7.392627752035307</v>
      </c>
      <c r="V495" s="53">
        <f>(L495-P495)/1000*SetUp!$B$13*1000000/SetUp!$B$48</f>
        <v>8.9657625290315277</v>
      </c>
      <c r="W495" s="53">
        <f t="shared" si="167"/>
        <v>-2.3314683517128287E-15</v>
      </c>
      <c r="X495" s="53">
        <f>MAX((SetUp!$B$56*(1-($H495/SetUp!$B$56)^2)*TANH(($B495-$D495)/SetUp!$B$56))/(1+$H495/SetUp!$B$56*TANH(($B495-$D495)/SetUp!$B$56)),0)</f>
        <v>0</v>
      </c>
      <c r="AK495" s="61">
        <v>127</v>
      </c>
      <c r="AL495" s="62">
        <f>IFERROR(AVERAGEIFS($AS$3:$AS$1070,$AU$3:$AU$1070,"Não",$AR$3:$AR$1070,AK465),0)</f>
        <v>10.372999999999999</v>
      </c>
      <c r="AM495" s="62">
        <f>IFERROR(AVERAGEIFS($AT$3:$AT$1070,$AU$3:$AU$1070,"Não",$AR$3:$AR$1070,AK465),0)</f>
        <v>8.5254977348330314</v>
      </c>
      <c r="AN495" s="63">
        <f t="shared" si="168"/>
        <v>-0.17810684133490484</v>
      </c>
      <c r="AP495" s="60">
        <v>31872</v>
      </c>
      <c r="AQ495" s="51">
        <v>4</v>
      </c>
      <c r="AR495" s="51">
        <v>96</v>
      </c>
      <c r="AS495" s="62">
        <f t="shared" si="157"/>
        <v>0</v>
      </c>
      <c r="AT495" s="62">
        <f t="shared" si="158"/>
        <v>5.6794523028379569</v>
      </c>
      <c r="AU495" s="51" t="str">
        <f>IF(OR($AP495&lt;SetUp!$B$97,$AP495&gt;SetUp!$B$98),"Não","Sim")</f>
        <v>Sim</v>
      </c>
      <c r="AV495" s="64">
        <f t="shared" si="159"/>
        <v>0</v>
      </c>
      <c r="AW495" s="64">
        <f t="shared" si="160"/>
        <v>2.3831601504804407</v>
      </c>
      <c r="AX495" s="64">
        <f t="shared" si="161"/>
        <v>0</v>
      </c>
      <c r="AY495" s="64">
        <f t="shared" si="162"/>
        <v>0.75430645660469009</v>
      </c>
      <c r="AZ495" s="64">
        <f t="shared" si="163"/>
        <v>5.6794523028379569</v>
      </c>
      <c r="BA495" s="64">
        <f t="shared" si="164"/>
        <v>2.3831601504804407</v>
      </c>
      <c r="BB495" s="64">
        <f t="shared" si="165"/>
        <v>0.75430645660469009</v>
      </c>
    </row>
    <row r="496" spans="1:54" x14ac:dyDescent="0.3">
      <c r="A496" s="60">
        <v>31541</v>
      </c>
      <c r="B496" s="53">
        <v>5.3999999999999999E-2</v>
      </c>
      <c r="C496" s="53">
        <v>8.98</v>
      </c>
      <c r="D496" s="53">
        <v>3.9409999999999998</v>
      </c>
      <c r="E496" s="53">
        <f t="shared" si="150"/>
        <v>5.3999999999999999E-2</v>
      </c>
      <c r="F496" s="53">
        <f t="shared" si="151"/>
        <v>3.887</v>
      </c>
      <c r="G496" s="53">
        <f t="shared" si="152"/>
        <v>0</v>
      </c>
      <c r="H496" s="53">
        <f>IF(Q495&gt;SetUp!$B$56,SetUp!$B$56,Q495)</f>
        <v>51.544607238626021</v>
      </c>
      <c r="I496" s="53">
        <f t="shared" si="166"/>
        <v>7.8344577919602383</v>
      </c>
      <c r="J496" s="53">
        <f>MIN(F496,H496,(1-EXP(-SetUp!$B$52*H496/SetUp!$B$56))*F496)</f>
        <v>3.6757022601619584</v>
      </c>
      <c r="K496" s="53">
        <f t="shared" si="153"/>
        <v>47.868904978464066</v>
      </c>
      <c r="L496" s="53">
        <f>IF(I496&lt;=0,0,MIN(SetUp!$B$50*I496^SetUp!$B$55,I496))</f>
        <v>0.66472147478412758</v>
      </c>
      <c r="M496" s="53">
        <f t="shared" si="154"/>
        <v>7.1697363171761106</v>
      </c>
      <c r="N496" s="53">
        <f>IF(SetUp!$B$62=0,X496,(B496-E496)*(1-(H496/SetUp!$B$66/SetUp!$B$56)))</f>
        <v>0</v>
      </c>
      <c r="O496" s="53">
        <f>K496*SetUp!$B$65</f>
        <v>0.44183003992493131</v>
      </c>
      <c r="P496" s="53">
        <f>MIN(SetUp!$B$54*L496^SetUp!$B$51,L496)</f>
        <v>0.45583674018734882</v>
      </c>
      <c r="Q496" s="53">
        <f t="shared" si="155"/>
        <v>47.427074938539135</v>
      </c>
      <c r="R496" s="53">
        <f>IF((H496+N496-O496)&gt;SetUp!$B$56,T495+H496+N496-O496-SetUp!$B$56,T495)</f>
        <v>0</v>
      </c>
      <c r="S496" s="53">
        <f>R496*SetUp!$B$65</f>
        <v>0</v>
      </c>
      <c r="T496" s="53">
        <f>IF((R496-S496)&lt;SetUp!$B$53,R496-S496,SetUp!$B$53)</f>
        <v>0</v>
      </c>
      <c r="U496" s="53">
        <f t="shared" si="156"/>
        <v>7.1697363171761106</v>
      </c>
      <c r="V496" s="53">
        <f>(L496-P496)/1000*SetUp!$B$13*1000000/SetUp!$B$48</f>
        <v>8.5006271953041583</v>
      </c>
      <c r="W496" s="53">
        <f t="shared" si="167"/>
        <v>2.9976021664879227E-15</v>
      </c>
      <c r="X496" s="53">
        <f>MAX((SetUp!$B$56*(1-($H496/SetUp!$B$56)^2)*TANH(($B496-$D496)/SetUp!$B$56))/(1+$H496/SetUp!$B$56*TANH(($B496-$D496)/SetUp!$B$56)),0)</f>
        <v>0</v>
      </c>
      <c r="AK496" s="61">
        <v>128</v>
      </c>
      <c r="AL496" s="62">
        <f>IFERROR(AVERAGEIFS($AS$3:$AS$1070,$AU$3:$AU$1070,"Não",$AR$3:$AR$1070,AK466),0)</f>
        <v>8.9333333333333318</v>
      </c>
      <c r="AM496" s="62">
        <f>IFERROR(AVERAGEIFS($AT$3:$AT$1070,$AU$3:$AU$1070,"Não",$AR$3:$AR$1070,AK466),0)</f>
        <v>9.1969926196656662</v>
      </c>
      <c r="AN496" s="63">
        <f t="shared" si="168"/>
        <v>2.9514099216306093E-2</v>
      </c>
      <c r="AP496" s="60">
        <v>31873</v>
      </c>
      <c r="AQ496" s="51">
        <v>4</v>
      </c>
      <c r="AR496" s="51">
        <v>97</v>
      </c>
      <c r="AS496" s="62">
        <f t="shared" si="157"/>
        <v>0</v>
      </c>
      <c r="AT496" s="62">
        <f t="shared" si="158"/>
        <v>5.6083162425520179</v>
      </c>
      <c r="AU496" s="51" t="str">
        <f>IF(OR($AP496&lt;SetUp!$B$97,$AP496&gt;SetUp!$B$98),"Não","Sim")</f>
        <v>Sim</v>
      </c>
      <c r="AV496" s="64">
        <f t="shared" si="159"/>
        <v>0</v>
      </c>
      <c r="AW496" s="64">
        <f t="shared" si="160"/>
        <v>2.3681883883154264</v>
      </c>
      <c r="AX496" s="64">
        <f t="shared" si="161"/>
        <v>0</v>
      </c>
      <c r="AY496" s="64">
        <f t="shared" si="162"/>
        <v>0.74883249470948854</v>
      </c>
      <c r="AZ496" s="64">
        <f t="shared" si="163"/>
        <v>5.6083162425520179</v>
      </c>
      <c r="BA496" s="64">
        <f t="shared" si="164"/>
        <v>2.3681883883154264</v>
      </c>
      <c r="BB496" s="64">
        <f t="shared" si="165"/>
        <v>0.74883249470948854</v>
      </c>
    </row>
    <row r="497" spans="1:54" x14ac:dyDescent="0.3">
      <c r="A497" s="60">
        <v>31542</v>
      </c>
      <c r="B497" s="53">
        <v>0.30499999999999999</v>
      </c>
      <c r="C497" s="53">
        <v>8.8209999999999997</v>
      </c>
      <c r="D497" s="53">
        <v>3.9409999999999998</v>
      </c>
      <c r="E497" s="53">
        <f t="shared" si="150"/>
        <v>0.30499999999999999</v>
      </c>
      <c r="F497" s="53">
        <f t="shared" si="151"/>
        <v>3.6359999999999997</v>
      </c>
      <c r="G497" s="53">
        <f t="shared" si="152"/>
        <v>0</v>
      </c>
      <c r="H497" s="53">
        <f>IF(Q496&gt;SetUp!$B$56,SetUp!$B$56,Q496)</f>
        <v>47.427074938539135</v>
      </c>
      <c r="I497" s="53">
        <f t="shared" si="166"/>
        <v>7.5762301412767057</v>
      </c>
      <c r="J497" s="53">
        <f>MIN(F497,H497,(1-EXP(-SetUp!$B$52*H497/SetUp!$B$56))*F497)</f>
        <v>3.3865786347796139</v>
      </c>
      <c r="K497" s="53">
        <f t="shared" si="153"/>
        <v>44.040496303759525</v>
      </c>
      <c r="L497" s="53">
        <f>IF(I497&lt;=0,0,MIN(SetUp!$B$50*I497^SetUp!$B$55,I497))</f>
        <v>0.62860823387191134</v>
      </c>
      <c r="M497" s="53">
        <f t="shared" si="154"/>
        <v>6.9476219074047947</v>
      </c>
      <c r="N497" s="53">
        <f>IF(SetUp!$B$62=0,X497,(B497-E497)*(1-(H497/SetUp!$B$66/SetUp!$B$56)))</f>
        <v>0</v>
      </c>
      <c r="O497" s="53">
        <f>K497*SetUp!$B$65</f>
        <v>0.40649382410059481</v>
      </c>
      <c r="P497" s="53">
        <f>MIN(SetUp!$B$54*L497^SetUp!$B$51,L497)</f>
        <v>0.43083792787730818</v>
      </c>
      <c r="Q497" s="53">
        <f t="shared" si="155"/>
        <v>43.634002479658932</v>
      </c>
      <c r="R497" s="53">
        <f>IF((H497+N497-O497)&gt;SetUp!$B$56,T496+H497+N497-O497-SetUp!$B$56,T496)</f>
        <v>0</v>
      </c>
      <c r="S497" s="53">
        <f>R497*SetUp!$B$65</f>
        <v>0</v>
      </c>
      <c r="T497" s="53">
        <f>IF((R497-S497)&lt;SetUp!$B$53,R497-S497,SetUp!$B$53)</f>
        <v>0</v>
      </c>
      <c r="U497" s="53">
        <f t="shared" si="156"/>
        <v>6.9476219074047947</v>
      </c>
      <c r="V497" s="53">
        <f>(L497-P497)/1000*SetUp!$B$13*1000000/SetUp!$B$48</f>
        <v>8.0483221754169989</v>
      </c>
      <c r="W497" s="53">
        <f t="shared" si="167"/>
        <v>5.6621374255882984E-15</v>
      </c>
      <c r="X497" s="53">
        <f>MAX((SetUp!$B$56*(1-($H497/SetUp!$B$56)^2)*TANH(($B497-$D497)/SetUp!$B$56))/(1+$H497/SetUp!$B$56*TANH(($B497-$D497)/SetUp!$B$56)),0)</f>
        <v>0</v>
      </c>
      <c r="AK497" s="61">
        <v>129</v>
      </c>
      <c r="AL497" s="62">
        <f>IFERROR(AVERAGEIFS($AS$3:$AS$1070,$AU$3:$AU$1070,"Não",$AR$3:$AR$1070,AK467),0)</f>
        <v>11.132</v>
      </c>
      <c r="AM497" s="62">
        <f>IFERROR(AVERAGEIFS($AT$3:$AT$1070,$AU$3:$AU$1070,"Não",$AR$3:$AR$1070,AK467),0)</f>
        <v>12.036496120741646</v>
      </c>
      <c r="AN497" s="63">
        <f t="shared" si="168"/>
        <v>8.1251897299824474E-2</v>
      </c>
      <c r="AP497" s="60">
        <v>31874</v>
      </c>
      <c r="AQ497" s="51">
        <v>4</v>
      </c>
      <c r="AR497" s="51">
        <v>98</v>
      </c>
      <c r="AS497" s="62">
        <f t="shared" si="157"/>
        <v>0</v>
      </c>
      <c r="AT497" s="62">
        <f t="shared" si="158"/>
        <v>5.494143641385179</v>
      </c>
      <c r="AU497" s="51" t="str">
        <f>IF(OR($AP497&lt;SetUp!$B$97,$AP497&gt;SetUp!$B$98),"Não","Sim")</f>
        <v>Sim</v>
      </c>
      <c r="AV497" s="64">
        <f t="shared" si="159"/>
        <v>0</v>
      </c>
      <c r="AW497" s="64">
        <f t="shared" si="160"/>
        <v>2.3439589675131214</v>
      </c>
      <c r="AX497" s="64">
        <f t="shared" si="161"/>
        <v>0</v>
      </c>
      <c r="AY497" s="64">
        <f t="shared" si="162"/>
        <v>0.73990000962503621</v>
      </c>
      <c r="AZ497" s="64">
        <f t="shared" si="163"/>
        <v>5.494143641385179</v>
      </c>
      <c r="BA497" s="64">
        <f t="shared" si="164"/>
        <v>2.3439589675131214</v>
      </c>
      <c r="BB497" s="64">
        <f t="shared" si="165"/>
        <v>0.73990000962503621</v>
      </c>
    </row>
    <row r="498" spans="1:54" x14ac:dyDescent="0.3">
      <c r="A498" s="60">
        <v>31543</v>
      </c>
      <c r="B498" s="53">
        <v>0.23899999999999999</v>
      </c>
      <c r="C498" s="53">
        <v>8.6630000000000003</v>
      </c>
      <c r="D498" s="53">
        <v>3.9409999999999998</v>
      </c>
      <c r="E498" s="53">
        <f t="shared" si="150"/>
        <v>0.23899999999999999</v>
      </c>
      <c r="F498" s="53">
        <f t="shared" si="151"/>
        <v>3.702</v>
      </c>
      <c r="G498" s="53">
        <f t="shared" si="152"/>
        <v>0</v>
      </c>
      <c r="H498" s="53">
        <f>IF(Q497&gt;SetUp!$B$56,SetUp!$B$56,Q497)</f>
        <v>43.634002479658932</v>
      </c>
      <c r="I498" s="53">
        <f t="shared" si="166"/>
        <v>7.3190984612980969</v>
      </c>
      <c r="J498" s="53">
        <f>MIN(F498,H498,(1-EXP(-SetUp!$B$52*H498/SetUp!$B$56))*F498)</f>
        <v>3.3873595328211836</v>
      </c>
      <c r="K498" s="53">
        <f t="shared" si="153"/>
        <v>40.246642946837746</v>
      </c>
      <c r="L498" s="53">
        <f>IF(I498&lt;=0,0,MIN(SetUp!$B$50*I498^SetUp!$B$55,I498))</f>
        <v>0.59345453138139981</v>
      </c>
      <c r="M498" s="53">
        <f t="shared" si="154"/>
        <v>6.7256439299166972</v>
      </c>
      <c r="N498" s="53">
        <f>IF(SetUp!$B$62=0,X498,(B498-E498)*(1-(H498/SetUp!$B$66/SetUp!$B$56)))</f>
        <v>0</v>
      </c>
      <c r="O498" s="53">
        <f>K498*SetUp!$B$65</f>
        <v>0.37147655389330236</v>
      </c>
      <c r="P498" s="53">
        <f>MIN(SetUp!$B$54*L498^SetUp!$B$51,L498)</f>
        <v>0.40651674258918646</v>
      </c>
      <c r="Q498" s="53">
        <f t="shared" si="155"/>
        <v>39.875166392944443</v>
      </c>
      <c r="R498" s="53">
        <f>IF((H498+N498-O498)&gt;SetUp!$B$56,T497+H498+N498-O498-SetUp!$B$56,T497)</f>
        <v>0</v>
      </c>
      <c r="S498" s="53">
        <f>R498*SetUp!$B$65</f>
        <v>0</v>
      </c>
      <c r="T498" s="53">
        <f>IF((R498-S498)&lt;SetUp!$B$53,R498-S498,SetUp!$B$53)</f>
        <v>0</v>
      </c>
      <c r="U498" s="53">
        <f t="shared" si="156"/>
        <v>6.7256439299166972</v>
      </c>
      <c r="V498" s="53">
        <f>(L498-P498)/1000*SetUp!$B$13*1000000/SetUp!$B$48</f>
        <v>7.6074896248623203</v>
      </c>
      <c r="W498" s="53">
        <f t="shared" si="167"/>
        <v>0</v>
      </c>
      <c r="X498" s="53">
        <f>MAX((SetUp!$B$56*(1-($H498/SetUp!$B$56)^2)*TANH(($B498-$D498)/SetUp!$B$56))/(1+$H498/SetUp!$B$56*TANH(($B498-$D498)/SetUp!$B$56)),0)</f>
        <v>0</v>
      </c>
      <c r="AK498" s="61">
        <v>130</v>
      </c>
      <c r="AL498" s="62">
        <f>IFERROR(AVERAGEIFS($AS$3:$AS$1070,$AU$3:$AU$1070,"Não",$AR$3:$AR$1070,AK468),0)</f>
        <v>14.977666666666666</v>
      </c>
      <c r="AM498" s="62">
        <f>IFERROR(AVERAGEIFS($AT$3:$AT$1070,$AU$3:$AU$1070,"Não",$AR$3:$AR$1070,AK468),0)</f>
        <v>13.833564140279245</v>
      </c>
      <c r="AN498" s="63">
        <f t="shared" si="168"/>
        <v>-7.6387233862912851E-2</v>
      </c>
      <c r="AP498" s="60">
        <v>31875</v>
      </c>
      <c r="AQ498" s="51">
        <v>4</v>
      </c>
      <c r="AR498" s="51">
        <v>99</v>
      </c>
      <c r="AS498" s="62">
        <f t="shared" si="157"/>
        <v>0</v>
      </c>
      <c r="AT498" s="62">
        <f t="shared" si="158"/>
        <v>5.3398738418066101</v>
      </c>
      <c r="AU498" s="51" t="str">
        <f>IF(OR($AP498&lt;SetUp!$B$97,$AP498&gt;SetUp!$B$98),"Não","Sim")</f>
        <v>Sim</v>
      </c>
      <c r="AV498" s="64">
        <f t="shared" si="159"/>
        <v>0</v>
      </c>
      <c r="AW498" s="64">
        <f t="shared" si="160"/>
        <v>2.3108167045022436</v>
      </c>
      <c r="AX498" s="64">
        <f t="shared" si="161"/>
        <v>0</v>
      </c>
      <c r="AY498" s="64">
        <f t="shared" si="162"/>
        <v>0.72753099664382714</v>
      </c>
      <c r="AZ498" s="64">
        <f t="shared" si="163"/>
        <v>5.3398738418066101</v>
      </c>
      <c r="BA498" s="64">
        <f t="shared" si="164"/>
        <v>2.3108167045022436</v>
      </c>
      <c r="BB498" s="64">
        <f t="shared" si="165"/>
        <v>0.72753099664382714</v>
      </c>
    </row>
    <row r="499" spans="1:54" x14ac:dyDescent="0.3">
      <c r="A499" s="60">
        <v>31544</v>
      </c>
      <c r="B499" s="53">
        <v>2.4209999999999998</v>
      </c>
      <c r="C499" s="53">
        <v>8.6630000000000003</v>
      </c>
      <c r="D499" s="53">
        <v>3.9409999999999998</v>
      </c>
      <c r="E499" s="53">
        <f t="shared" si="150"/>
        <v>2.4209999999999998</v>
      </c>
      <c r="F499" s="53">
        <f t="shared" si="151"/>
        <v>1.52</v>
      </c>
      <c r="G499" s="53">
        <f t="shared" si="152"/>
        <v>0</v>
      </c>
      <c r="H499" s="53">
        <f>IF(Q498&gt;SetUp!$B$56,SetUp!$B$56,Q498)</f>
        <v>39.875166392944443</v>
      </c>
      <c r="I499" s="53">
        <f t="shared" si="166"/>
        <v>7.0811366773678834</v>
      </c>
      <c r="J499" s="53">
        <f>MIN(F499,H499,(1-EXP(-SetUp!$B$52*H499/SetUp!$B$56))*F499)</f>
        <v>1.3602466035040803</v>
      </c>
      <c r="K499" s="53">
        <f t="shared" si="153"/>
        <v>38.514919789440363</v>
      </c>
      <c r="L499" s="53">
        <f>IF(I499&lt;=0,0,MIN(SetUp!$B$50*I499^SetUp!$B$55,I499))</f>
        <v>0.56164655066807168</v>
      </c>
      <c r="M499" s="53">
        <f t="shared" si="154"/>
        <v>6.5194901266998118</v>
      </c>
      <c r="N499" s="53">
        <f>IF(SetUp!$B$62=0,X499,(B499-E499)*(1-(H499/SetUp!$B$66/SetUp!$B$56)))</f>
        <v>0</v>
      </c>
      <c r="O499" s="53">
        <f>K499*SetUp!$B$65</f>
        <v>0.35549274745118631</v>
      </c>
      <c r="P499" s="53">
        <f>MIN(SetUp!$B$54*L499^SetUp!$B$51,L499)</f>
        <v>0.38452234967823457</v>
      </c>
      <c r="Q499" s="53">
        <f t="shared" si="155"/>
        <v>38.159427041989176</v>
      </c>
      <c r="R499" s="53">
        <f>IF((H499+N499-O499)&gt;SetUp!$B$56,T498+H499+N499-O499-SetUp!$B$56,T498)</f>
        <v>0</v>
      </c>
      <c r="S499" s="53">
        <f>R499*SetUp!$B$65</f>
        <v>0</v>
      </c>
      <c r="T499" s="53">
        <f>IF((R499-S499)&lt;SetUp!$B$53,R499-S499,SetUp!$B$53)</f>
        <v>0</v>
      </c>
      <c r="U499" s="53">
        <f t="shared" si="156"/>
        <v>6.5194901266998118</v>
      </c>
      <c r="V499" s="53">
        <f>(L499-P499)/1000*SetUp!$B$13*1000000/SetUp!$B$48</f>
        <v>7.2081227131661745</v>
      </c>
      <c r="W499" s="53">
        <f t="shared" si="167"/>
        <v>1.1102230246251565E-15</v>
      </c>
      <c r="X499" s="53">
        <f>MAX((SetUp!$B$56*(1-($H499/SetUp!$B$56)^2)*TANH(($B499-$D499)/SetUp!$B$56))/(1+$H499/SetUp!$B$56*TANH(($B499-$D499)/SetUp!$B$56)),0)</f>
        <v>0</v>
      </c>
      <c r="AK499" s="61">
        <v>131</v>
      </c>
      <c r="AL499" s="62">
        <f>IFERROR(AVERAGEIFS($AS$3:$AS$1070,$AU$3:$AU$1070,"Não",$AR$3:$AR$1070,AK469),0)</f>
        <v>14.320666666666668</v>
      </c>
      <c r="AM499" s="62">
        <f>IFERROR(AVERAGEIFS($AT$3:$AT$1070,$AU$3:$AU$1070,"Não",$AR$3:$AR$1070,AK469),0)</f>
        <v>12.444956071417684</v>
      </c>
      <c r="AN499" s="63">
        <f t="shared" si="168"/>
        <v>-0.13097927903139872</v>
      </c>
      <c r="AP499" s="60">
        <v>31876</v>
      </c>
      <c r="AQ499" s="51">
        <v>4</v>
      </c>
      <c r="AR499" s="51">
        <v>100</v>
      </c>
      <c r="AS499" s="62">
        <f t="shared" si="157"/>
        <v>0</v>
      </c>
      <c r="AT499" s="62">
        <f t="shared" si="158"/>
        <v>5.1604603076264919</v>
      </c>
      <c r="AU499" s="51" t="str">
        <f>IF(OR($AP499&lt;SetUp!$B$97,$AP499&gt;SetUp!$B$98),"Não","Sim")</f>
        <v>Sim</v>
      </c>
      <c r="AV499" s="64">
        <f t="shared" si="159"/>
        <v>0</v>
      </c>
      <c r="AW499" s="64">
        <f t="shared" si="160"/>
        <v>2.2716646556273425</v>
      </c>
      <c r="AX499" s="64">
        <f t="shared" si="161"/>
        <v>0</v>
      </c>
      <c r="AY499" s="64">
        <f t="shared" si="162"/>
        <v>0.712688441965595</v>
      </c>
      <c r="AZ499" s="64">
        <f t="shared" si="163"/>
        <v>5.1604603076264919</v>
      </c>
      <c r="BA499" s="64">
        <f t="shared" si="164"/>
        <v>2.2716646556273425</v>
      </c>
      <c r="BB499" s="64">
        <f t="shared" si="165"/>
        <v>0.712688441965595</v>
      </c>
    </row>
    <row r="500" spans="1:54" x14ac:dyDescent="0.3">
      <c r="A500" s="60">
        <v>31545</v>
      </c>
      <c r="B500" s="53">
        <v>0.55400000000000005</v>
      </c>
      <c r="C500" s="53">
        <v>8.5060000000000002</v>
      </c>
      <c r="D500" s="53">
        <v>3.9409999999999998</v>
      </c>
      <c r="E500" s="53">
        <f t="shared" si="150"/>
        <v>0.55400000000000005</v>
      </c>
      <c r="F500" s="53">
        <f t="shared" si="151"/>
        <v>3.3869999999999996</v>
      </c>
      <c r="G500" s="53">
        <f t="shared" si="152"/>
        <v>0</v>
      </c>
      <c r="H500" s="53">
        <f>IF(Q499&gt;SetUp!$B$56,SetUp!$B$56,Q499)</f>
        <v>38.159427041989176</v>
      </c>
      <c r="I500" s="53">
        <f t="shared" si="166"/>
        <v>6.8440597705503468</v>
      </c>
      <c r="J500" s="53">
        <f>MIN(F500,H500,(1-EXP(-SetUp!$B$52*H500/SetUp!$B$56))*F500)</f>
        <v>2.9947889766033384</v>
      </c>
      <c r="K500" s="53">
        <f t="shared" si="153"/>
        <v>35.164638065385837</v>
      </c>
      <c r="L500" s="53">
        <f>IF(I500&lt;=0,0,MIN(SetUp!$B$50*I500^SetUp!$B$55,I500))</f>
        <v>0.5306576837438447</v>
      </c>
      <c r="M500" s="53">
        <f t="shared" si="154"/>
        <v>6.3134020868065024</v>
      </c>
      <c r="N500" s="53">
        <f>IF(SetUp!$B$62=0,X500,(B500-E500)*(1-(H500/SetUp!$B$66/SetUp!$B$56)))</f>
        <v>0</v>
      </c>
      <c r="O500" s="53">
        <f>K500*SetUp!$B$65</f>
        <v>0.32456964385053499</v>
      </c>
      <c r="P500" s="53">
        <f>MIN(SetUp!$B$54*L500^SetUp!$B$51,L500)</f>
        <v>0.36310599117742365</v>
      </c>
      <c r="Q500" s="53">
        <f t="shared" si="155"/>
        <v>34.8400684215353</v>
      </c>
      <c r="R500" s="53">
        <f>IF((H500+N500-O500)&gt;SetUp!$B$56,T499+H500+N500-O500-SetUp!$B$56,T499)</f>
        <v>0</v>
      </c>
      <c r="S500" s="53">
        <f>R500*SetUp!$B$65</f>
        <v>0</v>
      </c>
      <c r="T500" s="53">
        <f>IF((R500-S500)&lt;SetUp!$B$53,R500-S500,SetUp!$B$53)</f>
        <v>0</v>
      </c>
      <c r="U500" s="53">
        <f t="shared" si="156"/>
        <v>6.3134020868065024</v>
      </c>
      <c r="V500" s="53">
        <f>(L500-P500)/1000*SetUp!$B$13*1000000/SetUp!$B$48</f>
        <v>6.8185665994154689</v>
      </c>
      <c r="W500" s="53">
        <f t="shared" si="167"/>
        <v>0</v>
      </c>
      <c r="X500" s="53">
        <f>MAX((SetUp!$B$56*(1-($H500/SetUp!$B$56)^2)*TANH(($B500-$D500)/SetUp!$B$56))/(1+$H500/SetUp!$B$56*TANH(($B500-$D500)/SetUp!$B$56)),0)</f>
        <v>0</v>
      </c>
      <c r="AK500" s="61">
        <v>132</v>
      </c>
      <c r="AL500" s="62">
        <f>IFERROR(AVERAGEIFS($AS$3:$AS$1070,$AU$3:$AU$1070,"Não",$AR$3:$AR$1070,AK470),0)</f>
        <v>8.9966666666666679</v>
      </c>
      <c r="AM500" s="62">
        <f>IFERROR(AVERAGEIFS($AT$3:$AT$1070,$AU$3:$AU$1070,"Não",$AR$3:$AR$1070,AK470),0)</f>
        <v>11.365809809794984</v>
      </c>
      <c r="AN500" s="63">
        <f t="shared" si="168"/>
        <v>0.26333565873971643</v>
      </c>
      <c r="AP500" s="60">
        <v>31877</v>
      </c>
      <c r="AQ500" s="51">
        <v>4</v>
      </c>
      <c r="AR500" s="51">
        <v>101</v>
      </c>
      <c r="AS500" s="62">
        <f t="shared" si="157"/>
        <v>0</v>
      </c>
      <c r="AT500" s="62">
        <f t="shared" si="158"/>
        <v>4.9651118414484925</v>
      </c>
      <c r="AU500" s="51" t="str">
        <f>IF(OR($AP500&lt;SetUp!$B$97,$AP500&gt;SetUp!$B$98),"Não","Sim")</f>
        <v>Sim</v>
      </c>
      <c r="AV500" s="64">
        <f t="shared" si="159"/>
        <v>0</v>
      </c>
      <c r="AW500" s="64">
        <f t="shared" si="160"/>
        <v>2.2282530918745502</v>
      </c>
      <c r="AX500" s="64">
        <f t="shared" si="161"/>
        <v>0</v>
      </c>
      <c r="AY500" s="64">
        <f t="shared" si="162"/>
        <v>0.69592903562633845</v>
      </c>
      <c r="AZ500" s="64">
        <f t="shared" si="163"/>
        <v>4.9651118414484925</v>
      </c>
      <c r="BA500" s="64">
        <f t="shared" si="164"/>
        <v>2.2282530918745502</v>
      </c>
      <c r="BB500" s="64">
        <f t="shared" si="165"/>
        <v>0.69592903562633845</v>
      </c>
    </row>
    <row r="501" spans="1:54" x14ac:dyDescent="0.3">
      <c r="A501" s="60">
        <v>31546</v>
      </c>
      <c r="B501" s="53">
        <v>0.49299999999999999</v>
      </c>
      <c r="C501" s="53">
        <v>8.5060000000000002</v>
      </c>
      <c r="D501" s="53">
        <v>3.9409999999999998</v>
      </c>
      <c r="E501" s="53">
        <f t="shared" si="150"/>
        <v>0.49299999999999999</v>
      </c>
      <c r="F501" s="53">
        <f t="shared" si="151"/>
        <v>3.448</v>
      </c>
      <c r="G501" s="53">
        <f t="shared" si="152"/>
        <v>0</v>
      </c>
      <c r="H501" s="53">
        <f>IF(Q500&gt;SetUp!$B$56,SetUp!$B$56,Q500)</f>
        <v>34.8400684215353</v>
      </c>
      <c r="I501" s="53">
        <f t="shared" si="166"/>
        <v>6.6075963900778323</v>
      </c>
      <c r="J501" s="53">
        <f>MIN(F501,H501,(1-EXP(-SetUp!$B$52*H501/SetUp!$B$56))*F501)</f>
        <v>2.9663661470284453</v>
      </c>
      <c r="K501" s="53">
        <f t="shared" si="153"/>
        <v>31.873702274506854</v>
      </c>
      <c r="L501" s="53">
        <f>IF(I501&lt;=0,0,MIN(SetUp!$B$50*I501^SetUp!$B$55,I501))</f>
        <v>0.50045378665793672</v>
      </c>
      <c r="M501" s="53">
        <f t="shared" si="154"/>
        <v>6.1071426034198959</v>
      </c>
      <c r="N501" s="53">
        <f>IF(SetUp!$B$62=0,X501,(B501-E501)*(1-(H501/SetUp!$B$66/SetUp!$B$56)))</f>
        <v>0</v>
      </c>
      <c r="O501" s="53">
        <f>K501*SetUp!$B$65</f>
        <v>0.29419430327133</v>
      </c>
      <c r="P501" s="53">
        <f>MIN(SetUp!$B$54*L501^SetUp!$B$51,L501)</f>
        <v>0.34224381741356691</v>
      </c>
      <c r="Q501" s="53">
        <f t="shared" si="155"/>
        <v>31.579507971235525</v>
      </c>
      <c r="R501" s="53">
        <f>IF((H501+N501-O501)&gt;SetUp!$B$56,T500+H501+N501-O501-SetUp!$B$56,T500)</f>
        <v>0</v>
      </c>
      <c r="S501" s="53">
        <f>R501*SetUp!$B$65</f>
        <v>0</v>
      </c>
      <c r="T501" s="53">
        <f>IF((R501-S501)&lt;SetUp!$B$53,R501-S501,SetUp!$B$53)</f>
        <v>0</v>
      </c>
      <c r="U501" s="53">
        <f t="shared" si="156"/>
        <v>6.1071426034198959</v>
      </c>
      <c r="V501" s="53">
        <f>(L501-P501)/1000*SetUp!$B$13*1000000/SetUp!$B$48</f>
        <v>6.4384023548825864</v>
      </c>
      <c r="W501" s="53">
        <f t="shared" si="167"/>
        <v>3.8857805861880479E-15</v>
      </c>
      <c r="X501" s="53">
        <f>MAX((SetUp!$B$56*(1-($H501/SetUp!$B$56)^2)*TANH(($B501-$D501)/SetUp!$B$56))/(1+$H501/SetUp!$B$56*TANH(($B501-$D501)/SetUp!$B$56)),0)</f>
        <v>0</v>
      </c>
      <c r="AK501" s="61">
        <v>133</v>
      </c>
      <c r="AL501" s="62">
        <f>IFERROR(AVERAGEIFS($AS$3:$AS$1070,$AU$3:$AU$1070,"Não",$AR$3:$AR$1070,AK471),0)</f>
        <v>12.622</v>
      </c>
      <c r="AM501" s="62">
        <f>IFERROR(AVERAGEIFS($AT$3:$AT$1070,$AU$3:$AU$1070,"Não",$AR$3:$AR$1070,AK471),0)</f>
        <v>13.028464925243656</v>
      </c>
      <c r="AN501" s="63">
        <f t="shared" si="168"/>
        <v>3.2202893776236384E-2</v>
      </c>
      <c r="AP501" s="60">
        <v>31878</v>
      </c>
      <c r="AQ501" s="51">
        <v>4</v>
      </c>
      <c r="AR501" s="51">
        <v>102</v>
      </c>
      <c r="AS501" s="62">
        <f t="shared" si="157"/>
        <v>0</v>
      </c>
      <c r="AT501" s="62">
        <f t="shared" si="158"/>
        <v>4.7946824900701213</v>
      </c>
      <c r="AU501" s="51" t="str">
        <f>IF(OR($AP501&lt;SetUp!$B$97,$AP501&gt;SetUp!$B$98),"Não","Sim")</f>
        <v>Sim</v>
      </c>
      <c r="AV501" s="64">
        <f t="shared" si="159"/>
        <v>0</v>
      </c>
      <c r="AW501" s="64">
        <f t="shared" si="160"/>
        <v>2.1896763436796136</v>
      </c>
      <c r="AX501" s="64">
        <f t="shared" si="161"/>
        <v>0</v>
      </c>
      <c r="AY501" s="64">
        <f t="shared" si="162"/>
        <v>0.6807598529298079</v>
      </c>
      <c r="AZ501" s="64">
        <f t="shared" si="163"/>
        <v>4.7946824900701213</v>
      </c>
      <c r="BA501" s="64">
        <f t="shared" si="164"/>
        <v>2.1896763436796136</v>
      </c>
      <c r="BB501" s="64">
        <f t="shared" si="165"/>
        <v>0.6807598529298079</v>
      </c>
    </row>
    <row r="502" spans="1:54" x14ac:dyDescent="0.3">
      <c r="A502" s="60">
        <v>31547</v>
      </c>
      <c r="B502" s="53">
        <v>0.57299999999999995</v>
      </c>
      <c r="C502" s="53">
        <v>8.35</v>
      </c>
      <c r="D502" s="53">
        <v>3.9409999999999998</v>
      </c>
      <c r="E502" s="53">
        <f t="shared" si="150"/>
        <v>0.57299999999999995</v>
      </c>
      <c r="F502" s="53">
        <f t="shared" si="151"/>
        <v>3.3679999999999999</v>
      </c>
      <c r="G502" s="53">
        <f t="shared" si="152"/>
        <v>0</v>
      </c>
      <c r="H502" s="53">
        <f>IF(Q501&gt;SetUp!$B$56,SetUp!$B$56,Q501)</f>
        <v>31.579507971235525</v>
      </c>
      <c r="I502" s="53">
        <f t="shared" si="166"/>
        <v>6.3727555171323989</v>
      </c>
      <c r="J502" s="53">
        <f>MIN(F502,H502,(1-EXP(-SetUp!$B$52*H502/SetUp!$B$56))*F502)</f>
        <v>2.802380617656175</v>
      </c>
      <c r="K502" s="53">
        <f t="shared" si="153"/>
        <v>28.777127353579349</v>
      </c>
      <c r="L502" s="53">
        <f>IF(I502&lt;=0,0,MIN(SetUp!$B$50*I502^SetUp!$B$55,I502))</f>
        <v>0.47116197146991112</v>
      </c>
      <c r="M502" s="53">
        <f t="shared" si="154"/>
        <v>5.9015935456624877</v>
      </c>
      <c r="N502" s="53">
        <f>IF(SetUp!$B$62=0,X502,(B502-E502)*(1-(H502/SetUp!$B$66/SetUp!$B$56)))</f>
        <v>0</v>
      </c>
      <c r="O502" s="53">
        <f>K502*SetUp!$B$65</f>
        <v>0.26561291371250328</v>
      </c>
      <c r="P502" s="53">
        <f>MIN(SetUp!$B$54*L502^SetUp!$B$51,L502)</f>
        <v>0.32202331247837712</v>
      </c>
      <c r="Q502" s="53">
        <f t="shared" si="155"/>
        <v>28.511514439866847</v>
      </c>
      <c r="R502" s="53">
        <f>IF((H502+N502-O502)&gt;SetUp!$B$56,T501+H502+N502-O502-SetUp!$B$56,T501)</f>
        <v>0</v>
      </c>
      <c r="S502" s="53">
        <f>R502*SetUp!$B$65</f>
        <v>0</v>
      </c>
      <c r="T502" s="53">
        <f>IF((R502-S502)&lt;SetUp!$B$53,R502-S502,SetUp!$B$53)</f>
        <v>0</v>
      </c>
      <c r="U502" s="53">
        <f t="shared" si="156"/>
        <v>5.9015935456624877</v>
      </c>
      <c r="V502" s="53">
        <f>(L502-P502)/1000*SetUp!$B$13*1000000/SetUp!$B$48</f>
        <v>6.0692426516560642</v>
      </c>
      <c r="W502" s="53">
        <f t="shared" si="167"/>
        <v>1.3322676295501878E-15</v>
      </c>
      <c r="X502" s="53">
        <f>MAX((SetUp!$B$56*(1-($H502/SetUp!$B$56)^2)*TANH(($B502-$D502)/SetUp!$B$56))/(1+$H502/SetUp!$B$56*TANH(($B502-$D502)/SetUp!$B$56)),0)</f>
        <v>0</v>
      </c>
      <c r="AK502" s="61">
        <v>134</v>
      </c>
      <c r="AL502" s="62">
        <f>IFERROR(AVERAGEIFS($AS$3:$AS$1070,$AU$3:$AU$1070,"Não",$AR$3:$AR$1070,AK472),0)</f>
        <v>9.1689999999999987</v>
      </c>
      <c r="AM502" s="62">
        <f>IFERROR(AVERAGEIFS($AT$3:$AT$1070,$AU$3:$AU$1070,"Não",$AR$3:$AR$1070,AK472),0)</f>
        <v>11.732307023275865</v>
      </c>
      <c r="AN502" s="63">
        <f t="shared" si="168"/>
        <v>0.27956233212737125</v>
      </c>
      <c r="AP502" s="60">
        <v>31879</v>
      </c>
      <c r="AQ502" s="51">
        <v>4</v>
      </c>
      <c r="AR502" s="51">
        <v>103</v>
      </c>
      <c r="AS502" s="62">
        <f t="shared" si="157"/>
        <v>0</v>
      </c>
      <c r="AT502" s="62">
        <f t="shared" si="158"/>
        <v>4.6269849476239164</v>
      </c>
      <c r="AU502" s="51" t="str">
        <f>IF(OR($AP502&lt;SetUp!$B$97,$AP502&gt;SetUp!$B$98),"Não","Sim")</f>
        <v>Sim</v>
      </c>
      <c r="AV502" s="64">
        <f t="shared" si="159"/>
        <v>0</v>
      </c>
      <c r="AW502" s="64">
        <f t="shared" si="160"/>
        <v>2.1510427582044751</v>
      </c>
      <c r="AX502" s="64">
        <f t="shared" si="161"/>
        <v>0</v>
      </c>
      <c r="AY502" s="64">
        <f t="shared" si="162"/>
        <v>0.66529808666771517</v>
      </c>
      <c r="AZ502" s="64">
        <f t="shared" si="163"/>
        <v>4.6269849476239164</v>
      </c>
      <c r="BA502" s="64">
        <f t="shared" si="164"/>
        <v>2.1510427582044751</v>
      </c>
      <c r="BB502" s="64">
        <f t="shared" si="165"/>
        <v>0.66529808666771517</v>
      </c>
    </row>
    <row r="503" spans="1:54" x14ac:dyDescent="0.3">
      <c r="A503" s="60">
        <v>31548</v>
      </c>
      <c r="B503" s="53">
        <v>0.06</v>
      </c>
      <c r="C503" s="53">
        <v>8.35</v>
      </c>
      <c r="D503" s="53">
        <v>3.9409999999999998</v>
      </c>
      <c r="E503" s="53">
        <f t="shared" si="150"/>
        <v>0.06</v>
      </c>
      <c r="F503" s="53">
        <f t="shared" si="151"/>
        <v>3.8809999999999998</v>
      </c>
      <c r="G503" s="53">
        <f t="shared" si="152"/>
        <v>0</v>
      </c>
      <c r="H503" s="53">
        <f>IF(Q502&gt;SetUp!$B$56,SetUp!$B$56,Q502)</f>
        <v>28.511514439866847</v>
      </c>
      <c r="I503" s="53">
        <f t="shared" si="166"/>
        <v>6.1360876498086858</v>
      </c>
      <c r="J503" s="53">
        <f>MIN(F503,H503,(1-EXP(-SetUp!$B$52*H503/SetUp!$B$56))*F503)</f>
        <v>3.1058720546375098</v>
      </c>
      <c r="K503" s="53">
        <f t="shared" si="153"/>
        <v>25.405642385229338</v>
      </c>
      <c r="L503" s="53">
        <f>IF(I503&lt;=0,0,MIN(SetUp!$B$50*I503^SetUp!$B$55,I503))</f>
        <v>0.4423615711720279</v>
      </c>
      <c r="M503" s="53">
        <f t="shared" si="154"/>
        <v>5.6937260786366579</v>
      </c>
      <c r="N503" s="53">
        <f>IF(SetUp!$B$62=0,X503,(B503-E503)*(1-(H503/SetUp!$B$66/SetUp!$B$56)))</f>
        <v>0</v>
      </c>
      <c r="O503" s="53">
        <f>K503*SetUp!$B$65</f>
        <v>0.23449410414619792</v>
      </c>
      <c r="P503" s="53">
        <f>MIN(SetUp!$B$54*L503^SetUp!$B$51,L503)</f>
        <v>0.30215394783190219</v>
      </c>
      <c r="Q503" s="53">
        <f t="shared" si="155"/>
        <v>25.171148281083141</v>
      </c>
      <c r="R503" s="53">
        <f>IF((H503+N503-O503)&gt;SetUp!$B$56,T502+H503+N503-O503-SetUp!$B$56,T502)</f>
        <v>0</v>
      </c>
      <c r="S503" s="53">
        <f>R503*SetUp!$B$65</f>
        <v>0</v>
      </c>
      <c r="T503" s="53">
        <f>IF((R503-S503)&lt;SetUp!$B$53,R503-S503,SetUp!$B$53)</f>
        <v>0</v>
      </c>
      <c r="U503" s="53">
        <f t="shared" si="156"/>
        <v>5.6937260786366579</v>
      </c>
      <c r="V503" s="53">
        <f>(L503-P503)/1000*SetUp!$B$13*1000000/SetUp!$B$48</f>
        <v>5.7057914655885744</v>
      </c>
      <c r="W503" s="53">
        <f t="shared" si="167"/>
        <v>2.2204460492503131E-15</v>
      </c>
      <c r="X503" s="53">
        <f>MAX((SetUp!$B$56*(1-($H503/SetUp!$B$56)^2)*TANH(($B503-$D503)/SetUp!$B$56))/(1+$H503/SetUp!$B$56*TANH(($B503-$D503)/SetUp!$B$56)),0)</f>
        <v>0</v>
      </c>
      <c r="AK503" s="61">
        <v>135</v>
      </c>
      <c r="AL503" s="62">
        <f>IFERROR(AVERAGEIFS($AS$3:$AS$1070,$AU$3:$AU$1070,"Não",$AR$3:$AR$1070,AK473),0)</f>
        <v>7.0536666666666674</v>
      </c>
      <c r="AM503" s="62">
        <f>IFERROR(AVERAGEIFS($AT$3:$AT$1070,$AU$3:$AU$1070,"Não",$AR$3:$AR$1070,AK473),0)</f>
        <v>10.69671625562828</v>
      </c>
      <c r="AN503" s="63">
        <f t="shared" si="168"/>
        <v>0.51647600618519141</v>
      </c>
      <c r="AP503" s="60">
        <v>31880</v>
      </c>
      <c r="AQ503" s="51">
        <v>4</v>
      </c>
      <c r="AR503" s="51">
        <v>104</v>
      </c>
      <c r="AS503" s="62">
        <f t="shared" si="157"/>
        <v>0</v>
      </c>
      <c r="AT503" s="62">
        <f t="shared" si="158"/>
        <v>4.439425773564345</v>
      </c>
      <c r="AU503" s="51" t="str">
        <f>IF(OR($AP503&lt;SetUp!$B$97,$AP503&gt;SetUp!$B$98),"Não","Sim")</f>
        <v>Sim</v>
      </c>
      <c r="AV503" s="64">
        <f t="shared" si="159"/>
        <v>0</v>
      </c>
      <c r="AW503" s="64">
        <f t="shared" si="160"/>
        <v>2.1069944882615013</v>
      </c>
      <c r="AX503" s="64">
        <f t="shared" si="161"/>
        <v>0</v>
      </c>
      <c r="AY503" s="64">
        <f t="shared" si="162"/>
        <v>0.64732679905602319</v>
      </c>
      <c r="AZ503" s="64">
        <f t="shared" si="163"/>
        <v>4.439425773564345</v>
      </c>
      <c r="BA503" s="64">
        <f t="shared" si="164"/>
        <v>2.1069944882615013</v>
      </c>
      <c r="BB503" s="64">
        <f t="shared" si="165"/>
        <v>0.64732679905602319</v>
      </c>
    </row>
    <row r="504" spans="1:54" x14ac:dyDescent="0.3">
      <c r="A504" s="60">
        <v>31549</v>
      </c>
      <c r="B504" s="53">
        <v>0.27600000000000002</v>
      </c>
      <c r="C504" s="53">
        <v>8.1950000000000003</v>
      </c>
      <c r="D504" s="53">
        <v>3.9409999999999998</v>
      </c>
      <c r="E504" s="53">
        <f t="shared" si="150"/>
        <v>0.27600000000000002</v>
      </c>
      <c r="F504" s="53">
        <f t="shared" si="151"/>
        <v>3.665</v>
      </c>
      <c r="G504" s="53">
        <f t="shared" si="152"/>
        <v>0</v>
      </c>
      <c r="H504" s="53">
        <f>IF(Q503&gt;SetUp!$B$56,SetUp!$B$56,Q503)</f>
        <v>25.171148281083141</v>
      </c>
      <c r="I504" s="53">
        <f t="shared" si="166"/>
        <v>5.9003873959012907</v>
      </c>
      <c r="J504" s="53">
        <f>MIN(F504,H504,(1-EXP(-SetUp!$B$52*H504/SetUp!$B$56))*F504)</f>
        <v>2.7809754432522702</v>
      </c>
      <c r="K504" s="53">
        <f t="shared" si="153"/>
        <v>22.390172837830871</v>
      </c>
      <c r="L504" s="53">
        <f>IF(I504&lt;=0,0,MIN(SetUp!$B$50*I504^SetUp!$B$55,I504))</f>
        <v>0.41440566020861047</v>
      </c>
      <c r="M504" s="53">
        <f t="shared" si="154"/>
        <v>5.4859817356926799</v>
      </c>
      <c r="N504" s="53">
        <f>IF(SetUp!$B$62=0,X504,(B504-E504)*(1-(H504/SetUp!$B$66/SetUp!$B$56)))</f>
        <v>0</v>
      </c>
      <c r="O504" s="53">
        <f>K504*SetUp!$B$65</f>
        <v>0.20666131726463285</v>
      </c>
      <c r="P504" s="53">
        <f>MIN(SetUp!$B$54*L504^SetUp!$B$51,L504)</f>
        <v>0.28287921602178107</v>
      </c>
      <c r="Q504" s="53">
        <f t="shared" si="155"/>
        <v>22.183511520566238</v>
      </c>
      <c r="R504" s="53">
        <f>IF((H504+N504-O504)&gt;SetUp!$B$56,T503+H504+N504-O504-SetUp!$B$56,T503)</f>
        <v>0</v>
      </c>
      <c r="S504" s="53">
        <f>R504*SetUp!$B$65</f>
        <v>0</v>
      </c>
      <c r="T504" s="53">
        <f>IF((R504-S504)&lt;SetUp!$B$53,R504-S504,SetUp!$B$53)</f>
        <v>0</v>
      </c>
      <c r="U504" s="53">
        <f t="shared" si="156"/>
        <v>5.4859817356926799</v>
      </c>
      <c r="V504" s="53">
        <f>(L504-P504)/1000*SetUp!$B$13*1000000/SetUp!$B$48</f>
        <v>5.3525082649742766</v>
      </c>
      <c r="W504" s="53">
        <f t="shared" si="167"/>
        <v>-1.2212453270876722E-15</v>
      </c>
      <c r="X504" s="53">
        <f>MAX((SetUp!$B$56*(1-($H504/SetUp!$B$56)^2)*TANH(($B504-$D504)/SetUp!$B$56))/(1+$H504/SetUp!$B$56*TANH(($B504-$D504)/SetUp!$B$56)),0)</f>
        <v>0</v>
      </c>
      <c r="AK504" s="61">
        <v>136</v>
      </c>
      <c r="AL504" s="62">
        <f>IFERROR(AVERAGEIFS($AS$3:$AS$1070,$AU$3:$AU$1070,"Não",$AR$3:$AR$1070,AK474),0)</f>
        <v>6.5973333333333342</v>
      </c>
      <c r="AM504" s="62">
        <f>IFERROR(AVERAGEIFS($AT$3:$AT$1070,$AU$3:$AU$1070,"Não",$AR$3:$AR$1070,AK474),0)</f>
        <v>9.8466802341660422</v>
      </c>
      <c r="AN504" s="63">
        <f t="shared" si="168"/>
        <v>0.49252428771716467</v>
      </c>
      <c r="AP504" s="60">
        <v>31881</v>
      </c>
      <c r="AQ504" s="51">
        <v>4</v>
      </c>
      <c r="AR504" s="51">
        <v>105</v>
      </c>
      <c r="AS504" s="62">
        <f t="shared" si="157"/>
        <v>0</v>
      </c>
      <c r="AT504" s="62">
        <f t="shared" si="158"/>
        <v>4.2344475479241606</v>
      </c>
      <c r="AU504" s="51" t="str">
        <f>IF(OR($AP504&lt;SetUp!$B$97,$AP504&gt;SetUp!$B$98),"Não","Sim")</f>
        <v>Sim</v>
      </c>
      <c r="AV504" s="64">
        <f t="shared" si="159"/>
        <v>0</v>
      </c>
      <c r="AW504" s="64">
        <f t="shared" si="160"/>
        <v>2.0577773319589658</v>
      </c>
      <c r="AX504" s="64">
        <f t="shared" si="161"/>
        <v>0</v>
      </c>
      <c r="AY504" s="64">
        <f t="shared" si="162"/>
        <v>0.62679675763283171</v>
      </c>
      <c r="AZ504" s="64">
        <f t="shared" si="163"/>
        <v>4.2344475479241606</v>
      </c>
      <c r="BA504" s="64">
        <f t="shared" si="164"/>
        <v>2.0577773319589658</v>
      </c>
      <c r="BB504" s="64">
        <f t="shared" si="165"/>
        <v>0.62679675763283171</v>
      </c>
    </row>
    <row r="505" spans="1:54" x14ac:dyDescent="0.3">
      <c r="A505" s="60">
        <v>31550</v>
      </c>
      <c r="B505" s="53">
        <v>0.79600000000000004</v>
      </c>
      <c r="C505" s="53">
        <v>8.1950000000000003</v>
      </c>
      <c r="D505" s="53">
        <v>3.9409999999999998</v>
      </c>
      <c r="E505" s="53">
        <f t="shared" si="150"/>
        <v>0.79600000000000004</v>
      </c>
      <c r="F505" s="53">
        <f t="shared" si="151"/>
        <v>3.1449999999999996</v>
      </c>
      <c r="G505" s="53">
        <f t="shared" si="152"/>
        <v>0</v>
      </c>
      <c r="H505" s="53">
        <f>IF(Q504&gt;SetUp!$B$56,SetUp!$B$56,Q504)</f>
        <v>22.183511520566238</v>
      </c>
      <c r="I505" s="53">
        <f t="shared" si="166"/>
        <v>5.6699965304886479</v>
      </c>
      <c r="J505" s="53">
        <f>MIN(F505,H505,(1-EXP(-SetUp!$B$52*H505/SetUp!$B$56))*F505)</f>
        <v>2.2469161541299143</v>
      </c>
      <c r="K505" s="53">
        <f t="shared" si="153"/>
        <v>19.936595366436325</v>
      </c>
      <c r="L505" s="53">
        <f>IF(I505&lt;=0,0,MIN(SetUp!$B$50*I505^SetUp!$B$55,I505))</f>
        <v>0.38778956887816107</v>
      </c>
      <c r="M505" s="53">
        <f t="shared" si="154"/>
        <v>5.2822069616104868</v>
      </c>
      <c r="N505" s="53">
        <f>IF(SetUp!$B$62=0,X505,(B505-E505)*(1-(H505/SetUp!$B$66/SetUp!$B$56)))</f>
        <v>0</v>
      </c>
      <c r="O505" s="53">
        <f>K505*SetUp!$B$65</f>
        <v>0.18401479479596811</v>
      </c>
      <c r="P505" s="53">
        <f>MIN(SetUp!$B$54*L505^SetUp!$B$51,L505)</f>
        <v>0.26453998240549881</v>
      </c>
      <c r="Q505" s="53">
        <f t="shared" si="155"/>
        <v>19.752580571640358</v>
      </c>
      <c r="R505" s="53">
        <f>IF((H505+N505-O505)&gt;SetUp!$B$56,T504+H505+N505-O505-SetUp!$B$56,T504)</f>
        <v>0</v>
      </c>
      <c r="S505" s="53">
        <f>R505*SetUp!$B$65</f>
        <v>0</v>
      </c>
      <c r="T505" s="53">
        <f>IF((R505-S505)&lt;SetUp!$B$53,R505-S505,SetUp!$B$53)</f>
        <v>0</v>
      </c>
      <c r="U505" s="53">
        <f t="shared" si="156"/>
        <v>5.2822069616104868</v>
      </c>
      <c r="V505" s="53">
        <f>(L505-P505)/1000*SetUp!$B$13*1000000/SetUp!$B$48</f>
        <v>5.0156790471162616</v>
      </c>
      <c r="W505" s="53">
        <f t="shared" si="167"/>
        <v>2.9976021664879227E-15</v>
      </c>
      <c r="X505" s="53">
        <f>MAX((SetUp!$B$56*(1-($H505/SetUp!$B$56)^2)*TANH(($B505-$D505)/SetUp!$B$56))/(1+$H505/SetUp!$B$56*TANH(($B505-$D505)/SetUp!$B$56)),0)</f>
        <v>0</v>
      </c>
      <c r="AK505" s="61">
        <v>137</v>
      </c>
      <c r="AL505" s="62">
        <f>IFERROR(AVERAGEIFS($AS$3:$AS$1070,$AU$3:$AU$1070,"Não",$AR$3:$AR$1070,AK475),0)</f>
        <v>6.1513333333333335</v>
      </c>
      <c r="AM505" s="62">
        <f>IFERROR(AVERAGEIFS($AT$3:$AT$1070,$AU$3:$AU$1070,"Não",$AR$3:$AR$1070,AK475),0)</f>
        <v>9.138609439794573</v>
      </c>
      <c r="AN505" s="63">
        <f t="shared" si="168"/>
        <v>0.48563066648876763</v>
      </c>
      <c r="AP505" s="60">
        <v>31882</v>
      </c>
      <c r="AQ505" s="51">
        <v>4</v>
      </c>
      <c r="AR505" s="51">
        <v>106</v>
      </c>
      <c r="AS505" s="62">
        <f t="shared" si="157"/>
        <v>0</v>
      </c>
      <c r="AT505" s="62">
        <f t="shared" si="158"/>
        <v>4.0251393491680822</v>
      </c>
      <c r="AU505" s="51" t="str">
        <f>IF(OR($AP505&lt;SetUp!$B$97,$AP505&gt;SetUp!$B$98),"Não","Sim")</f>
        <v>Sim</v>
      </c>
      <c r="AV505" s="64">
        <f t="shared" si="159"/>
        <v>0</v>
      </c>
      <c r="AW505" s="64">
        <f t="shared" si="160"/>
        <v>2.0062749934064579</v>
      </c>
      <c r="AX505" s="64">
        <f t="shared" si="161"/>
        <v>0</v>
      </c>
      <c r="AY505" s="64">
        <f t="shared" si="162"/>
        <v>0.60478092011436579</v>
      </c>
      <c r="AZ505" s="64">
        <f t="shared" si="163"/>
        <v>4.0251393491680822</v>
      </c>
      <c r="BA505" s="64">
        <f t="shared" si="164"/>
        <v>2.0062749934064579</v>
      </c>
      <c r="BB505" s="64">
        <f t="shared" si="165"/>
        <v>0.60478092011436579</v>
      </c>
    </row>
    <row r="506" spans="1:54" x14ac:dyDescent="0.3">
      <c r="A506" s="60">
        <v>31551</v>
      </c>
      <c r="B506" s="53">
        <v>0</v>
      </c>
      <c r="C506" s="53">
        <v>8.1950000000000003</v>
      </c>
      <c r="D506" s="53">
        <v>3.9409999999999998</v>
      </c>
      <c r="E506" s="53">
        <f t="shared" si="150"/>
        <v>0</v>
      </c>
      <c r="F506" s="53">
        <f t="shared" si="151"/>
        <v>3.9409999999999998</v>
      </c>
      <c r="G506" s="53">
        <f t="shared" si="152"/>
        <v>0</v>
      </c>
      <c r="H506" s="53">
        <f>IF(Q505&gt;SetUp!$B$56,SetUp!$B$56,Q505)</f>
        <v>19.752580571640358</v>
      </c>
      <c r="I506" s="53">
        <f t="shared" si="166"/>
        <v>5.4400644212697173</v>
      </c>
      <c r="J506" s="53">
        <f>MIN(F506,H506,(1-EXP(-SetUp!$B$52*H506/SetUp!$B$56))*F506)</f>
        <v>2.6499323726783373</v>
      </c>
      <c r="K506" s="53">
        <f t="shared" si="153"/>
        <v>17.102648198962022</v>
      </c>
      <c r="L506" s="53">
        <f>IF(I506&lt;=0,0,MIN(SetUp!$B$50*I506^SetUp!$B$55,I506))</f>
        <v>0.36193579688710248</v>
      </c>
      <c r="M506" s="53">
        <f t="shared" si="154"/>
        <v>5.0781286243826145</v>
      </c>
      <c r="N506" s="53">
        <f>IF(SetUp!$B$62=0,X506,(B506-E506)*(1-(H506/SetUp!$B$66/SetUp!$B$56)))</f>
        <v>0</v>
      </c>
      <c r="O506" s="53">
        <f>K506*SetUp!$B$65</f>
        <v>0.15785745965923081</v>
      </c>
      <c r="P506" s="53">
        <f>MIN(SetUp!$B$54*L506^SetUp!$B$51,L506)</f>
        <v>0.24673771724433571</v>
      </c>
      <c r="Q506" s="53">
        <f t="shared" si="155"/>
        <v>16.944790739302793</v>
      </c>
      <c r="R506" s="53">
        <f>IF((H506+N506-O506)&gt;SetUp!$B$56,T505+H506+N506-O506-SetUp!$B$56,T505)</f>
        <v>0</v>
      </c>
      <c r="S506" s="53">
        <f>R506*SetUp!$B$65</f>
        <v>0</v>
      </c>
      <c r="T506" s="53">
        <f>IF((R506-S506)&lt;SetUp!$B$53,R506-S506,SetUp!$B$53)</f>
        <v>0</v>
      </c>
      <c r="U506" s="53">
        <f t="shared" si="156"/>
        <v>5.0781286243826145</v>
      </c>
      <c r="V506" s="53">
        <f>(L506-P506)/1000*SetUp!$B$13*1000000/SetUp!$B$48</f>
        <v>4.6880205513745512</v>
      </c>
      <c r="W506" s="53">
        <f t="shared" si="167"/>
        <v>1.8318679906315083E-15</v>
      </c>
      <c r="X506" s="53">
        <f>MAX((SetUp!$B$56*(1-($H506/SetUp!$B$56)^2)*TANH(($B506-$D506)/SetUp!$B$56))/(1+$H506/SetUp!$B$56*TANH(($B506-$D506)/SetUp!$B$56)),0)</f>
        <v>0</v>
      </c>
      <c r="AK506" s="61">
        <v>138</v>
      </c>
      <c r="AL506" s="62">
        <f>IFERROR(AVERAGEIFS($AS$3:$AS$1070,$AU$3:$AU$1070,"Não",$AR$3:$AR$1070,AK476),0)</f>
        <v>5.8836666666666666</v>
      </c>
      <c r="AM506" s="62">
        <f>IFERROR(AVERAGEIFS($AT$3:$AT$1070,$AU$3:$AU$1070,"Não",$AR$3:$AR$1070,AK476),0)</f>
        <v>8.5292886456036303</v>
      </c>
      <c r="AN506" s="63">
        <f t="shared" si="168"/>
        <v>0.44965531339929132</v>
      </c>
      <c r="AP506" s="60">
        <v>31883</v>
      </c>
      <c r="AQ506" s="51">
        <v>4</v>
      </c>
      <c r="AR506" s="51">
        <v>107</v>
      </c>
      <c r="AS506" s="62">
        <f t="shared" si="157"/>
        <v>0</v>
      </c>
      <c r="AT506" s="62">
        <f t="shared" si="158"/>
        <v>3.8119800700086435</v>
      </c>
      <c r="AU506" s="51" t="str">
        <f>IF(OR($AP506&lt;SetUp!$B$97,$AP506&gt;SetUp!$B$98),"Não","Sim")</f>
        <v>Sim</v>
      </c>
      <c r="AV506" s="64">
        <f t="shared" si="159"/>
        <v>0</v>
      </c>
      <c r="AW506" s="64">
        <f t="shared" si="160"/>
        <v>1.9524292740093412</v>
      </c>
      <c r="AX506" s="64">
        <f t="shared" si="161"/>
        <v>0</v>
      </c>
      <c r="AY506" s="64">
        <f t="shared" si="162"/>
        <v>0.58115062137135254</v>
      </c>
      <c r="AZ506" s="64">
        <f t="shared" si="163"/>
        <v>3.8119800700086435</v>
      </c>
      <c r="BA506" s="64">
        <f t="shared" si="164"/>
        <v>1.9524292740093412</v>
      </c>
      <c r="BB506" s="64">
        <f t="shared" si="165"/>
        <v>0.58115062137135254</v>
      </c>
    </row>
    <row r="507" spans="1:54" x14ac:dyDescent="0.3">
      <c r="A507" s="60">
        <v>31552</v>
      </c>
      <c r="B507" s="53">
        <v>1.1499999999999999</v>
      </c>
      <c r="C507" s="53">
        <v>8.0410000000000004</v>
      </c>
      <c r="D507" s="53">
        <v>3.9409999999999998</v>
      </c>
      <c r="E507" s="53">
        <f t="shared" si="150"/>
        <v>1.1499999999999999</v>
      </c>
      <c r="F507" s="53">
        <f t="shared" si="151"/>
        <v>2.7909999999999999</v>
      </c>
      <c r="G507" s="53">
        <f t="shared" si="152"/>
        <v>0</v>
      </c>
      <c r="H507" s="53">
        <f>IF(Q506&gt;SetUp!$B$56,SetUp!$B$56,Q506)</f>
        <v>16.944790739302793</v>
      </c>
      <c r="I507" s="53">
        <f t="shared" si="166"/>
        <v>5.2186581480948089</v>
      </c>
      <c r="J507" s="53">
        <f>MIN(F507,H507,(1-EXP(-SetUp!$B$52*H507/SetUp!$B$56))*F507)</f>
        <v>1.7194918474691765</v>
      </c>
      <c r="K507" s="53">
        <f t="shared" si="153"/>
        <v>15.225298891833615</v>
      </c>
      <c r="L507" s="53">
        <f>IF(I507&lt;=0,0,MIN(SetUp!$B$50*I507^SetUp!$B$55,I507))</f>
        <v>0.33771956092592331</v>
      </c>
      <c r="M507" s="53">
        <f t="shared" si="154"/>
        <v>4.8809385871688855</v>
      </c>
      <c r="N507" s="53">
        <f>IF(SetUp!$B$62=0,X507,(B507-E507)*(1-(H507/SetUp!$B$66/SetUp!$B$56)))</f>
        <v>0</v>
      </c>
      <c r="O507" s="53">
        <f>K507*SetUp!$B$65</f>
        <v>0.14052952371219465</v>
      </c>
      <c r="P507" s="53">
        <f>MIN(SetUp!$B$54*L507^SetUp!$B$51,L507)</f>
        <v>0.23007421549320436</v>
      </c>
      <c r="Q507" s="53">
        <f t="shared" si="155"/>
        <v>15.084769368121421</v>
      </c>
      <c r="R507" s="53">
        <f>IF((H507+N507-O507)&gt;SetUp!$B$56,T506+H507+N507-O507-SetUp!$B$56,T506)</f>
        <v>0</v>
      </c>
      <c r="S507" s="53">
        <f>R507*SetUp!$B$65</f>
        <v>0</v>
      </c>
      <c r="T507" s="53">
        <f>IF((R507-S507)&lt;SetUp!$B$53,R507-S507,SetUp!$B$53)</f>
        <v>0</v>
      </c>
      <c r="U507" s="53">
        <f t="shared" si="156"/>
        <v>4.8809385871688855</v>
      </c>
      <c r="V507" s="53">
        <f>(L507-P507)/1000*SetUp!$B$13*1000000/SetUp!$B$48</f>
        <v>4.3806597576393314</v>
      </c>
      <c r="W507" s="53">
        <f t="shared" si="167"/>
        <v>-1.609823385706477E-15</v>
      </c>
      <c r="X507" s="53">
        <f>MAX((SetUp!$B$56*(1-($H507/SetUp!$B$56)^2)*TANH(($B507-$D507)/SetUp!$B$56))/(1+$H507/SetUp!$B$56*TANH(($B507-$D507)/SetUp!$B$56)),0)</f>
        <v>0</v>
      </c>
      <c r="AK507" s="61">
        <v>139</v>
      </c>
      <c r="AL507" s="62">
        <f>IFERROR(AVERAGEIFS($AS$3:$AS$1070,$AU$3:$AU$1070,"Não",$AR$3:$AR$1070,AK477),0)</f>
        <v>5.7250000000000005</v>
      </c>
      <c r="AM507" s="62">
        <f>IFERROR(AVERAGEIFS($AT$3:$AT$1070,$AU$3:$AU$1070,"Não",$AR$3:$AR$1070,AK477),0)</f>
        <v>7.9888425860463173</v>
      </c>
      <c r="AN507" s="63">
        <f t="shared" si="168"/>
        <v>0.39543101939673653</v>
      </c>
      <c r="AP507" s="60">
        <v>31884</v>
      </c>
      <c r="AQ507" s="51">
        <v>4</v>
      </c>
      <c r="AR507" s="51">
        <v>108</v>
      </c>
      <c r="AS507" s="62">
        <f t="shared" si="157"/>
        <v>0</v>
      </c>
      <c r="AT507" s="62">
        <f t="shared" si="158"/>
        <v>3.61111546440894</v>
      </c>
      <c r="AU507" s="51" t="str">
        <f>IF(OR($AP507&lt;SetUp!$B$97,$AP507&gt;SetUp!$B$98),"Não","Sim")</f>
        <v>Sim</v>
      </c>
      <c r="AV507" s="64">
        <f t="shared" si="159"/>
        <v>0</v>
      </c>
      <c r="AW507" s="64">
        <f t="shared" si="160"/>
        <v>1.9002935205933162</v>
      </c>
      <c r="AX507" s="64">
        <f t="shared" si="161"/>
        <v>0</v>
      </c>
      <c r="AY507" s="64">
        <f t="shared" si="162"/>
        <v>0.55764137509366551</v>
      </c>
      <c r="AZ507" s="64">
        <f t="shared" si="163"/>
        <v>3.61111546440894</v>
      </c>
      <c r="BA507" s="64">
        <f t="shared" si="164"/>
        <v>1.9002935205933162</v>
      </c>
      <c r="BB507" s="64">
        <f t="shared" si="165"/>
        <v>0.55764137509366551</v>
      </c>
    </row>
    <row r="508" spans="1:54" x14ac:dyDescent="0.3">
      <c r="A508" s="60">
        <v>31553</v>
      </c>
      <c r="B508" s="53">
        <v>9.2999999999999999E-2</v>
      </c>
      <c r="C508" s="53">
        <v>8.0410000000000004</v>
      </c>
      <c r="D508" s="53">
        <v>3.9409999999999998</v>
      </c>
      <c r="E508" s="53">
        <f t="shared" si="150"/>
        <v>9.2999999999999999E-2</v>
      </c>
      <c r="F508" s="53">
        <f t="shared" si="151"/>
        <v>3.8479999999999999</v>
      </c>
      <c r="G508" s="53">
        <f t="shared" si="152"/>
        <v>0</v>
      </c>
      <c r="H508" s="53">
        <f>IF(Q507&gt;SetUp!$B$56,SetUp!$B$56,Q507)</f>
        <v>15.084769368121421</v>
      </c>
      <c r="I508" s="53">
        <f t="shared" si="166"/>
        <v>4.9998004241561649</v>
      </c>
      <c r="J508" s="53">
        <f>MIN(F508,H508,(1-EXP(-SetUp!$B$52*H508/SetUp!$B$56))*F508)</f>
        <v>2.2069985826028784</v>
      </c>
      <c r="K508" s="53">
        <f t="shared" si="153"/>
        <v>12.877770785518543</v>
      </c>
      <c r="L508" s="53">
        <f>IF(I508&lt;=0,0,MIN(SetUp!$B$50*I508^SetUp!$B$55,I508))</f>
        <v>0.31444588523408384</v>
      </c>
      <c r="M508" s="53">
        <f t="shared" si="154"/>
        <v>4.6853545389220814</v>
      </c>
      <c r="N508" s="53">
        <f>IF(SetUp!$B$62=0,X508,(B508-E508)*(1-(H508/SetUp!$B$66/SetUp!$B$56)))</f>
        <v>0</v>
      </c>
      <c r="O508" s="53">
        <f>K508*SetUp!$B$65</f>
        <v>0.11886183698727958</v>
      </c>
      <c r="P508" s="53">
        <f>MIN(SetUp!$B$54*L508^SetUp!$B$51,L508)</f>
        <v>0.21407023902284972</v>
      </c>
      <c r="Q508" s="53">
        <f t="shared" si="155"/>
        <v>12.758908948531262</v>
      </c>
      <c r="R508" s="53">
        <f>IF((H508+N508-O508)&gt;SetUp!$B$56,T507+H508+N508-O508-SetUp!$B$56,T507)</f>
        <v>0</v>
      </c>
      <c r="S508" s="53">
        <f>R508*SetUp!$B$65</f>
        <v>0</v>
      </c>
      <c r="T508" s="53">
        <f>IF((R508-S508)&lt;SetUp!$B$53,R508-S508,SetUp!$B$53)</f>
        <v>0</v>
      </c>
      <c r="U508" s="53">
        <f t="shared" si="156"/>
        <v>4.6853545389220814</v>
      </c>
      <c r="V508" s="53">
        <f>(L508-P508)/1000*SetUp!$B$13*1000000/SetUp!$B$48</f>
        <v>4.0848171580203347</v>
      </c>
      <c r="W508" s="53">
        <f t="shared" si="167"/>
        <v>0</v>
      </c>
      <c r="X508" s="53">
        <f>MAX((SetUp!$B$56*(1-($H508/SetUp!$B$56)^2)*TANH(($B508-$D508)/SetUp!$B$56))/(1+$H508/SetUp!$B$56*TANH(($B508-$D508)/SetUp!$B$56)),0)</f>
        <v>0</v>
      </c>
      <c r="AK508" s="61">
        <v>140</v>
      </c>
      <c r="AL508" s="62">
        <f>IFERROR(AVERAGEIFS($AS$3:$AS$1070,$AU$3:$AU$1070,"Não",$AR$3:$AR$1070,AK478),0)</f>
        <v>5.6193333333333335</v>
      </c>
      <c r="AM508" s="62">
        <f>IFERROR(AVERAGEIFS($AT$3:$AT$1070,$AU$3:$AU$1070,"Não",$AR$3:$AR$1070,AK478),0)</f>
        <v>7.5152413845685198</v>
      </c>
      <c r="AN508" s="63">
        <f t="shared" si="168"/>
        <v>0.33739020961594252</v>
      </c>
      <c r="AP508" s="60">
        <v>31885</v>
      </c>
      <c r="AQ508" s="51">
        <v>4</v>
      </c>
      <c r="AR508" s="51">
        <v>109</v>
      </c>
      <c r="AS508" s="62">
        <f t="shared" si="157"/>
        <v>0</v>
      </c>
      <c r="AT508" s="62">
        <f t="shared" si="158"/>
        <v>3.4297332663538675</v>
      </c>
      <c r="AU508" s="51" t="str">
        <f>IF(OR($AP508&lt;SetUp!$B$97,$AP508&gt;SetUp!$B$98),"Não","Sim")</f>
        <v>Sim</v>
      </c>
      <c r="AV508" s="64">
        <f t="shared" si="159"/>
        <v>0</v>
      </c>
      <c r="AW508" s="64">
        <f t="shared" si="160"/>
        <v>1.8519539050294604</v>
      </c>
      <c r="AX508" s="64">
        <f t="shared" si="161"/>
        <v>0</v>
      </c>
      <c r="AY508" s="64">
        <f t="shared" si="162"/>
        <v>0.53526034585761961</v>
      </c>
      <c r="AZ508" s="64">
        <f t="shared" si="163"/>
        <v>3.4297332663538675</v>
      </c>
      <c r="BA508" s="64">
        <f t="shared" si="164"/>
        <v>1.8519539050294604</v>
      </c>
      <c r="BB508" s="64">
        <f t="shared" si="165"/>
        <v>0.53526034585761961</v>
      </c>
    </row>
    <row r="509" spans="1:54" x14ac:dyDescent="0.3">
      <c r="A509" s="60">
        <v>31554</v>
      </c>
      <c r="B509" s="53">
        <v>2.4E-2</v>
      </c>
      <c r="C509" s="53">
        <v>8.0410000000000004</v>
      </c>
      <c r="D509" s="53">
        <v>3.9409999999999998</v>
      </c>
      <c r="E509" s="53">
        <f t="shared" si="150"/>
        <v>2.4E-2</v>
      </c>
      <c r="F509" s="53">
        <f t="shared" si="151"/>
        <v>3.9169999999999998</v>
      </c>
      <c r="G509" s="53">
        <f t="shared" si="152"/>
        <v>0</v>
      </c>
      <c r="H509" s="53">
        <f>IF(Q508&gt;SetUp!$B$56,SetUp!$B$56,Q508)</f>
        <v>12.758908948531262</v>
      </c>
      <c r="I509" s="53">
        <f t="shared" si="166"/>
        <v>4.784548549528056</v>
      </c>
      <c r="J509" s="53">
        <f>MIN(F509,H509,(1-EXP(-SetUp!$B$52*H509/SetUp!$B$56))*F509)</f>
        <v>2.0119966993394911</v>
      </c>
      <c r="K509" s="53">
        <f t="shared" si="153"/>
        <v>10.746912249191771</v>
      </c>
      <c r="L509" s="53">
        <f>IF(I509&lt;=0,0,MIN(SetUp!$B$50*I509^SetUp!$B$55,I509))</f>
        <v>0.29220865634062776</v>
      </c>
      <c r="M509" s="53">
        <f t="shared" si="154"/>
        <v>4.4923398931874283</v>
      </c>
      <c r="N509" s="53">
        <f>IF(SetUp!$B$62=0,X509,(B509-E509)*(1-(H509/SetUp!$B$66/SetUp!$B$56)))</f>
        <v>0</v>
      </c>
      <c r="O509" s="53">
        <f>K509*SetUp!$B$65</f>
        <v>9.9194010605974145E-2</v>
      </c>
      <c r="P509" s="53">
        <f>MIN(SetUp!$B$54*L509^SetUp!$B$51,L509)</f>
        <v>0.19878971522096781</v>
      </c>
      <c r="Q509" s="53">
        <f t="shared" si="155"/>
        <v>10.647718238585798</v>
      </c>
      <c r="R509" s="53">
        <f>IF((H509+N509-O509)&gt;SetUp!$B$56,T508+H509+N509-O509-SetUp!$B$56,T508)</f>
        <v>0</v>
      </c>
      <c r="S509" s="53">
        <f>R509*SetUp!$B$65</f>
        <v>0</v>
      </c>
      <c r="T509" s="53">
        <f>IF((R509-S509)&lt;SetUp!$B$53,R509-S509,SetUp!$B$53)</f>
        <v>0</v>
      </c>
      <c r="U509" s="53">
        <f t="shared" si="156"/>
        <v>4.4923398931874283</v>
      </c>
      <c r="V509" s="53">
        <f>(L509-P509)/1000*SetUp!$B$13*1000000/SetUp!$B$48</f>
        <v>3.8017119487990843</v>
      </c>
      <c r="W509" s="53">
        <f t="shared" si="167"/>
        <v>1.8873791418627661E-15</v>
      </c>
      <c r="X509" s="53">
        <f>MAX((SetUp!$B$56*(1-($H509/SetUp!$B$56)^2)*TANH(($B509-$D509)/SetUp!$B$56))/(1+$H509/SetUp!$B$56*TANH(($B509-$D509)/SetUp!$B$56)),0)</f>
        <v>0</v>
      </c>
      <c r="AK509" s="61">
        <v>141</v>
      </c>
      <c r="AL509" s="62">
        <f>IFERROR(AVERAGEIFS($AS$3:$AS$1070,$AU$3:$AU$1070,"Não",$AR$3:$AR$1070,AK479),0)</f>
        <v>5.5156666666666672</v>
      </c>
      <c r="AM509" s="62">
        <f>IFERROR(AVERAGEIFS($AT$3:$AT$1070,$AU$3:$AU$1070,"Não",$AR$3:$AR$1070,AK479),0)</f>
        <v>7.0818516183008997</v>
      </c>
      <c r="AN509" s="63">
        <f t="shared" si="168"/>
        <v>0.28395206713619975</v>
      </c>
      <c r="AP509" s="60">
        <v>31886</v>
      </c>
      <c r="AQ509" s="51">
        <v>4</v>
      </c>
      <c r="AR509" s="51">
        <v>110</v>
      </c>
      <c r="AS509" s="62">
        <f t="shared" si="157"/>
        <v>0</v>
      </c>
      <c r="AT509" s="62">
        <f t="shared" si="158"/>
        <v>3.2434470135451918</v>
      </c>
      <c r="AU509" s="51" t="str">
        <f>IF(OR($AP509&lt;SetUp!$B$97,$AP509&gt;SetUp!$B$98),"Não","Sim")</f>
        <v>Sim</v>
      </c>
      <c r="AV509" s="64">
        <f t="shared" si="159"/>
        <v>0</v>
      </c>
      <c r="AW509" s="64">
        <f t="shared" si="160"/>
        <v>1.8009572492275301</v>
      </c>
      <c r="AX509" s="64">
        <f t="shared" si="161"/>
        <v>0</v>
      </c>
      <c r="AY509" s="64">
        <f t="shared" si="162"/>
        <v>0.51100680748810368</v>
      </c>
      <c r="AZ509" s="64">
        <f t="shared" si="163"/>
        <v>3.2434470135451918</v>
      </c>
      <c r="BA509" s="64">
        <f t="shared" si="164"/>
        <v>1.8009572492275301</v>
      </c>
      <c r="BB509" s="64">
        <f t="shared" si="165"/>
        <v>0.51100680748810368</v>
      </c>
    </row>
    <row r="510" spans="1:54" x14ac:dyDescent="0.3">
      <c r="A510" s="60">
        <v>31555</v>
      </c>
      <c r="B510" s="53">
        <v>0.442</v>
      </c>
      <c r="C510" s="53">
        <v>7.8890000000000002</v>
      </c>
      <c r="D510" s="53">
        <v>3.9409999999999998</v>
      </c>
      <c r="E510" s="53">
        <f t="shared" si="150"/>
        <v>0.442</v>
      </c>
      <c r="F510" s="53">
        <f t="shared" si="151"/>
        <v>3.4989999999999997</v>
      </c>
      <c r="G510" s="53">
        <f t="shared" si="152"/>
        <v>0</v>
      </c>
      <c r="H510" s="53">
        <f>IF(Q509&gt;SetUp!$B$56,SetUp!$B$56,Q509)</f>
        <v>10.647718238585798</v>
      </c>
      <c r="I510" s="53">
        <f t="shared" si="166"/>
        <v>4.5760191312368876</v>
      </c>
      <c r="J510" s="53">
        <f>MIN(F510,H510,(1-EXP(-SetUp!$B$52*H510/SetUp!$B$56))*F510)</f>
        <v>1.5817129132340058</v>
      </c>
      <c r="K510" s="53">
        <f t="shared" si="153"/>
        <v>9.0660053253517923</v>
      </c>
      <c r="L510" s="53">
        <f>IF(I510&lt;=0,0,MIN(SetUp!$B$50*I510^SetUp!$B$55,I510))</f>
        <v>0.27129254105389083</v>
      </c>
      <c r="M510" s="53">
        <f t="shared" si="154"/>
        <v>4.3047265901829972</v>
      </c>
      <c r="N510" s="53">
        <f>IF(SetUp!$B$62=0,X510,(B510-E510)*(1-(H510/SetUp!$B$66/SetUp!$B$56)))</f>
        <v>0</v>
      </c>
      <c r="O510" s="53">
        <f>K510*SetUp!$B$65</f>
        <v>8.3679238049458884E-2</v>
      </c>
      <c r="P510" s="53">
        <f>MIN(SetUp!$B$54*L510^SetUp!$B$51,L510)</f>
        <v>0.18442731079417773</v>
      </c>
      <c r="Q510" s="53">
        <f t="shared" si="155"/>
        <v>8.982326087302333</v>
      </c>
      <c r="R510" s="53">
        <f>IF((H510+N510-O510)&gt;SetUp!$B$56,T509+H510+N510-O510-SetUp!$B$56,T509)</f>
        <v>0</v>
      </c>
      <c r="S510" s="53">
        <f>R510*SetUp!$B$65</f>
        <v>0</v>
      </c>
      <c r="T510" s="53">
        <f>IF((R510-S510)&lt;SetUp!$B$53,R510-S510,SetUp!$B$53)</f>
        <v>0</v>
      </c>
      <c r="U510" s="53">
        <f t="shared" si="156"/>
        <v>4.3047265901829972</v>
      </c>
      <c r="V510" s="53">
        <f>(L510-P510)/1000*SetUp!$B$13*1000000/SetUp!$B$48</f>
        <v>3.5350067112250434</v>
      </c>
      <c r="W510" s="53">
        <f t="shared" si="167"/>
        <v>1.4988010832439613E-15</v>
      </c>
      <c r="X510" s="53">
        <f>MAX((SetUp!$B$56*(1-($H510/SetUp!$B$56)^2)*TANH(($B510-$D510)/SetUp!$B$56))/(1+$H510/SetUp!$B$56*TANH(($B510-$D510)/SetUp!$B$56)),0)</f>
        <v>0</v>
      </c>
      <c r="AK510" s="61">
        <v>142</v>
      </c>
      <c r="AL510" s="62">
        <f>IFERROR(AVERAGEIFS($AS$3:$AS$1070,$AU$3:$AU$1070,"Não",$AR$3:$AR$1070,AK480),0)</f>
        <v>8.2469999999999999</v>
      </c>
      <c r="AM510" s="62">
        <f>IFERROR(AVERAGEIFS($AT$3:$AT$1070,$AU$3:$AU$1070,"Não",$AR$3:$AR$1070,AK480),0)</f>
        <v>6.6937469084475767</v>
      </c>
      <c r="AN510" s="63">
        <f t="shared" si="168"/>
        <v>-0.1883415898572115</v>
      </c>
      <c r="AP510" s="60">
        <v>31887</v>
      </c>
      <c r="AQ510" s="51">
        <v>4</v>
      </c>
      <c r="AR510" s="51">
        <v>111</v>
      </c>
      <c r="AS510" s="62">
        <f t="shared" si="157"/>
        <v>0</v>
      </c>
      <c r="AT510" s="62">
        <f t="shared" si="158"/>
        <v>3.0550679836945132</v>
      </c>
      <c r="AU510" s="51" t="str">
        <f>IF(OR($AP510&lt;SetUp!$B$97,$AP510&gt;SetUp!$B$98),"Não","Sim")</f>
        <v>Sim</v>
      </c>
      <c r="AV510" s="64">
        <f t="shared" si="159"/>
        <v>0</v>
      </c>
      <c r="AW510" s="64">
        <f t="shared" si="160"/>
        <v>1.7478752769275367</v>
      </c>
      <c r="AX510" s="64">
        <f t="shared" si="161"/>
        <v>0</v>
      </c>
      <c r="AY510" s="64">
        <f t="shared" si="162"/>
        <v>0.485020878936962</v>
      </c>
      <c r="AZ510" s="64">
        <f t="shared" si="163"/>
        <v>3.0550679836945132</v>
      </c>
      <c r="BA510" s="64">
        <f t="shared" si="164"/>
        <v>1.7478752769275367</v>
      </c>
      <c r="BB510" s="64">
        <f t="shared" si="165"/>
        <v>0.485020878936962</v>
      </c>
    </row>
    <row r="511" spans="1:54" x14ac:dyDescent="0.3">
      <c r="A511" s="60">
        <v>31556</v>
      </c>
      <c r="B511" s="53">
        <v>0.36199999999999999</v>
      </c>
      <c r="C511" s="53">
        <v>7.8890000000000002</v>
      </c>
      <c r="D511" s="53">
        <v>3.9409999999999998</v>
      </c>
      <c r="E511" s="53">
        <f t="shared" si="150"/>
        <v>0.36199999999999999</v>
      </c>
      <c r="F511" s="53">
        <f t="shared" si="151"/>
        <v>3.5789999999999997</v>
      </c>
      <c r="G511" s="53">
        <f t="shared" si="152"/>
        <v>0</v>
      </c>
      <c r="H511" s="53">
        <f>IF(Q510&gt;SetUp!$B$56,SetUp!$B$56,Q510)</f>
        <v>8.982326087302333</v>
      </c>
      <c r="I511" s="53">
        <f t="shared" si="166"/>
        <v>4.3744863009300712</v>
      </c>
      <c r="J511" s="53">
        <f>MIN(F511,H511,(1-EXP(-SetUp!$B$52*H511/SetUp!$B$56))*F511)</f>
        <v>1.424395065581445</v>
      </c>
      <c r="K511" s="53">
        <f t="shared" si="153"/>
        <v>7.5579310217208882</v>
      </c>
      <c r="L511" s="53">
        <f>IF(I511&lt;=0,0,MIN(SetUp!$B$50*I511^SetUp!$B$55,I511))</f>
        <v>0.25167296694889568</v>
      </c>
      <c r="M511" s="53">
        <f t="shared" si="154"/>
        <v>4.1228133339811759</v>
      </c>
      <c r="N511" s="53">
        <f>IF(SetUp!$B$62=0,X511,(B511-E511)*(1-(H511/SetUp!$B$66/SetUp!$B$56)))</f>
        <v>0</v>
      </c>
      <c r="O511" s="53">
        <f>K511*SetUp!$B$65</f>
        <v>6.975971074707385E-2</v>
      </c>
      <c r="P511" s="53">
        <f>MIN(SetUp!$B$54*L511^SetUp!$B$51,L511)</f>
        <v>0.17096496917499038</v>
      </c>
      <c r="Q511" s="53">
        <f t="shared" si="155"/>
        <v>7.4881713109738142</v>
      </c>
      <c r="R511" s="53">
        <f>IF((H511+N511-O511)&gt;SetUp!$B$56,T510+H511+N511-O511-SetUp!$B$56,T510)</f>
        <v>0</v>
      </c>
      <c r="S511" s="53">
        <f>R511*SetUp!$B$65</f>
        <v>0</v>
      </c>
      <c r="T511" s="53">
        <f>IF((R511-S511)&lt;SetUp!$B$53,R511-S511,SetUp!$B$53)</f>
        <v>0</v>
      </c>
      <c r="U511" s="53">
        <f t="shared" si="156"/>
        <v>4.1228133339811759</v>
      </c>
      <c r="V511" s="53">
        <f>(L511-P511)/1000*SetUp!$B$13*1000000/SetUp!$B$48</f>
        <v>3.284436280515</v>
      </c>
      <c r="W511" s="53">
        <f t="shared" si="167"/>
        <v>0</v>
      </c>
      <c r="X511" s="53">
        <f>MAX((SetUp!$B$56*(1-($H511/SetUp!$B$56)^2)*TANH(($B511-$D511)/SetUp!$B$56))/(1+$H511/SetUp!$B$56*TANH(($B511-$D511)/SetUp!$B$56)),0)</f>
        <v>0</v>
      </c>
      <c r="AK511" s="61">
        <v>143</v>
      </c>
      <c r="AL511" s="62">
        <f>IFERROR(AVERAGEIFS($AS$3:$AS$1070,$AU$3:$AU$1070,"Não",$AR$3:$AR$1070,AK481),0)</f>
        <v>7.9909999999999997</v>
      </c>
      <c r="AM511" s="62">
        <f>IFERROR(AVERAGEIFS($AT$3:$AT$1070,$AU$3:$AU$1070,"Não",$AR$3:$AR$1070,AK481),0)</f>
        <v>6.3355204097495665</v>
      </c>
      <c r="AN511" s="63">
        <f t="shared" si="168"/>
        <v>-0.2071680127956993</v>
      </c>
      <c r="AP511" s="60">
        <v>31888</v>
      </c>
      <c r="AQ511" s="51">
        <v>4</v>
      </c>
      <c r="AR511" s="51">
        <v>112</v>
      </c>
      <c r="AS511" s="62">
        <f t="shared" si="157"/>
        <v>0</v>
      </c>
      <c r="AT511" s="62">
        <f t="shared" si="158"/>
        <v>2.8683111482194126</v>
      </c>
      <c r="AU511" s="51" t="str">
        <f>IF(OR($AP511&lt;SetUp!$B$97,$AP511&gt;SetUp!$B$98),"Não","Sim")</f>
        <v>Sim</v>
      </c>
      <c r="AV511" s="64">
        <f t="shared" si="159"/>
        <v>0</v>
      </c>
      <c r="AW511" s="64">
        <f t="shared" si="160"/>
        <v>1.6936089124173304</v>
      </c>
      <c r="AX511" s="64">
        <f t="shared" si="161"/>
        <v>0</v>
      </c>
      <c r="AY511" s="64">
        <f t="shared" si="162"/>
        <v>0.45762626088180736</v>
      </c>
      <c r="AZ511" s="64">
        <f t="shared" si="163"/>
        <v>2.8683111482194126</v>
      </c>
      <c r="BA511" s="64">
        <f t="shared" si="164"/>
        <v>1.6936089124173304</v>
      </c>
      <c r="BB511" s="64">
        <f t="shared" si="165"/>
        <v>0.45762626088180736</v>
      </c>
    </row>
    <row r="512" spans="1:54" x14ac:dyDescent="0.3">
      <c r="A512" s="60">
        <v>31557</v>
      </c>
      <c r="B512" s="53">
        <v>0.189</v>
      </c>
      <c r="C512" s="53">
        <v>7.8890000000000002</v>
      </c>
      <c r="D512" s="53">
        <v>3.9409999999999998</v>
      </c>
      <c r="E512" s="53">
        <f t="shared" si="150"/>
        <v>0.189</v>
      </c>
      <c r="F512" s="53">
        <f t="shared" si="151"/>
        <v>3.7519999999999998</v>
      </c>
      <c r="G512" s="53">
        <f t="shared" si="152"/>
        <v>0</v>
      </c>
      <c r="H512" s="53">
        <f>IF(Q511&gt;SetUp!$B$56,SetUp!$B$56,Q511)</f>
        <v>7.4881713109738142</v>
      </c>
      <c r="I512" s="53">
        <f t="shared" si="166"/>
        <v>4.1799828301472672</v>
      </c>
      <c r="J512" s="53">
        <f>MIN(F512,H512,(1-EXP(-SetUp!$B$52*H512/SetUp!$B$56))*F512)</f>
        <v>1.294293728303624</v>
      </c>
      <c r="K512" s="53">
        <f t="shared" si="153"/>
        <v>6.19387758267019</v>
      </c>
      <c r="L512" s="53">
        <f>IF(I512&lt;=0,0,MIN(SetUp!$B$50*I512^SetUp!$B$55,I512))</f>
        <v>0.23330047912367743</v>
      </c>
      <c r="M512" s="53">
        <f t="shared" si="154"/>
        <v>3.9466823510235898</v>
      </c>
      <c r="N512" s="53">
        <f>IF(SetUp!$B$62=0,X512,(B512-E512)*(1-(H512/SetUp!$B$66/SetUp!$B$56)))</f>
        <v>0</v>
      </c>
      <c r="O512" s="53">
        <f>K512*SetUp!$B$65</f>
        <v>5.7169496166091648E-2</v>
      </c>
      <c r="P512" s="53">
        <f>MIN(SetUp!$B$54*L512^SetUp!$B$51,L512)</f>
        <v>0.1583675764522845</v>
      </c>
      <c r="Q512" s="53">
        <f t="shared" si="155"/>
        <v>6.1367080865040986</v>
      </c>
      <c r="R512" s="53">
        <f>IF((H512+N512-O512)&gt;SetUp!$B$56,T511+H512+N512-O512-SetUp!$B$56,T511)</f>
        <v>0</v>
      </c>
      <c r="S512" s="53">
        <f>R512*SetUp!$B$65</f>
        <v>0</v>
      </c>
      <c r="T512" s="53">
        <f>IF((R512-S512)&lt;SetUp!$B$53,R512-S512,SetUp!$B$53)</f>
        <v>0</v>
      </c>
      <c r="U512" s="53">
        <f t="shared" si="156"/>
        <v>3.9466823510235898</v>
      </c>
      <c r="V512" s="53">
        <f>(L512-P512)/1000*SetUp!$B$13*1000000/SetUp!$B$48</f>
        <v>3.0494170457267358</v>
      </c>
      <c r="W512" s="53">
        <f t="shared" si="167"/>
        <v>-2.4980018054066022E-16</v>
      </c>
      <c r="X512" s="53">
        <f>MAX((SetUp!$B$56*(1-($H512/SetUp!$B$56)^2)*TANH(($B512-$D512)/SetUp!$B$56))/(1+$H512/SetUp!$B$56*TANH(($B512-$D512)/SetUp!$B$56)),0)</f>
        <v>0</v>
      </c>
      <c r="AK512" s="61">
        <v>144</v>
      </c>
      <c r="AL512" s="62">
        <f>IFERROR(AVERAGEIFS($AS$3:$AS$1070,$AU$3:$AU$1070,"Não",$AR$3:$AR$1070,AK482),0)</f>
        <v>7.9420000000000002</v>
      </c>
      <c r="AM512" s="62">
        <f>IFERROR(AVERAGEIFS($AT$3:$AT$1070,$AU$3:$AU$1070,"Não",$AR$3:$AR$1070,AK482),0)</f>
        <v>6.3608372750358955</v>
      </c>
      <c r="AN512" s="63">
        <f t="shared" si="168"/>
        <v>-0.1990887339415896</v>
      </c>
      <c r="AP512" s="60">
        <v>31889</v>
      </c>
      <c r="AQ512" s="51">
        <v>4</v>
      </c>
      <c r="AR512" s="51">
        <v>113</v>
      </c>
      <c r="AS512" s="62">
        <f t="shared" si="157"/>
        <v>0</v>
      </c>
      <c r="AT512" s="62">
        <f t="shared" si="158"/>
        <v>2.68619666695374</v>
      </c>
      <c r="AU512" s="51" t="str">
        <f>IF(OR($AP512&lt;SetUp!$B$97,$AP512&gt;SetUp!$B$98),"Não","Sim")</f>
        <v>Sim</v>
      </c>
      <c r="AV512" s="64">
        <f t="shared" si="159"/>
        <v>0</v>
      </c>
      <c r="AW512" s="64">
        <f t="shared" si="160"/>
        <v>1.6389620700167957</v>
      </c>
      <c r="AX512" s="64">
        <f t="shared" si="161"/>
        <v>0</v>
      </c>
      <c r="AY512" s="64">
        <f t="shared" si="162"/>
        <v>0.42913780589265765</v>
      </c>
      <c r="AZ512" s="64">
        <f t="shared" si="163"/>
        <v>2.68619666695374</v>
      </c>
      <c r="BA512" s="64">
        <f t="shared" si="164"/>
        <v>1.6389620700167957</v>
      </c>
      <c r="BB512" s="64">
        <f t="shared" si="165"/>
        <v>0.42913780589265765</v>
      </c>
    </row>
    <row r="513" spans="1:54" x14ac:dyDescent="0.3">
      <c r="A513" s="60">
        <v>31558</v>
      </c>
      <c r="B513" s="53">
        <v>3.7999999999999999E-2</v>
      </c>
      <c r="C513" s="53">
        <v>7.8890000000000002</v>
      </c>
      <c r="D513" s="53">
        <v>3.9409999999999998</v>
      </c>
      <c r="E513" s="53">
        <f t="shared" si="150"/>
        <v>3.7999999999999999E-2</v>
      </c>
      <c r="F513" s="53">
        <f t="shared" si="151"/>
        <v>3.903</v>
      </c>
      <c r="G513" s="53">
        <f t="shared" si="152"/>
        <v>0</v>
      </c>
      <c r="H513" s="53">
        <f>IF(Q512&gt;SetUp!$B$56,SetUp!$B$56,Q512)</f>
        <v>6.1367080865040986</v>
      </c>
      <c r="I513" s="53">
        <f t="shared" si="166"/>
        <v>3.9927693943569711</v>
      </c>
      <c r="J513" s="53">
        <f>MIN(F513,H513,(1-EXP(-SetUp!$B$52*H513/SetUp!$B$56))*F513)</f>
        <v>1.1435294913166345</v>
      </c>
      <c r="K513" s="53">
        <f t="shared" si="153"/>
        <v>4.9931785951874641</v>
      </c>
      <c r="L513" s="53">
        <f>IF(I513&lt;=0,0,MIN(SetUp!$B$50*I513^SetUp!$B$55,I513))</f>
        <v>0.21614665257683902</v>
      </c>
      <c r="M513" s="53">
        <f t="shared" si="154"/>
        <v>3.7766227417801321</v>
      </c>
      <c r="N513" s="53">
        <f>IF(SetUp!$B$62=0,X513,(B513-E513)*(1-(H513/SetUp!$B$66/SetUp!$B$56)))</f>
        <v>0</v>
      </c>
      <c r="O513" s="53">
        <f>K513*SetUp!$B$65</f>
        <v>4.6087043333381393E-2</v>
      </c>
      <c r="P513" s="53">
        <f>MIN(SetUp!$B$54*L513^SetUp!$B$51,L513)</f>
        <v>0.14661447119231996</v>
      </c>
      <c r="Q513" s="53">
        <f t="shared" si="155"/>
        <v>4.9470915518540828</v>
      </c>
      <c r="R513" s="53">
        <f>IF((H513+N513-O513)&gt;SetUp!$B$56,T512+H513+N513-O513-SetUp!$B$56,T512)</f>
        <v>0</v>
      </c>
      <c r="S513" s="53">
        <f>R513*SetUp!$B$65</f>
        <v>0</v>
      </c>
      <c r="T513" s="53">
        <f>IF((R513-S513)&lt;SetUp!$B$53,R513-S513,SetUp!$B$53)</f>
        <v>0</v>
      </c>
      <c r="U513" s="53">
        <f t="shared" si="156"/>
        <v>3.7766227417801321</v>
      </c>
      <c r="V513" s="53">
        <f>(L513-P513)/1000*SetUp!$B$13*1000000/SetUp!$B$48</f>
        <v>2.8296330661358882</v>
      </c>
      <c r="W513" s="53">
        <f t="shared" si="167"/>
        <v>0</v>
      </c>
      <c r="X513" s="53">
        <f>MAX((SetUp!$B$56*(1-($H513/SetUp!$B$56)^2)*TANH(($B513-$D513)/SetUp!$B$56))/(1+$H513/SetUp!$B$56*TANH(($B513-$D513)/SetUp!$B$56)),0)</f>
        <v>0</v>
      </c>
      <c r="AK513" s="61">
        <v>145</v>
      </c>
      <c r="AL513" s="62">
        <f>IFERROR(AVERAGEIFS($AS$3:$AS$1070,$AU$3:$AU$1070,"Não",$AR$3:$AR$1070,AK483),0)</f>
        <v>5.4130000000000003</v>
      </c>
      <c r="AM513" s="62">
        <f>IFERROR(AVERAGEIFS($AT$3:$AT$1070,$AU$3:$AU$1070,"Não",$AR$3:$AR$1070,AK483),0)</f>
        <v>6.1806905629275048</v>
      </c>
      <c r="AN513" s="63">
        <f t="shared" si="168"/>
        <v>0.14182349213513848</v>
      </c>
      <c r="AP513" s="60">
        <v>31890</v>
      </c>
      <c r="AQ513" s="51">
        <v>4</v>
      </c>
      <c r="AR513" s="51">
        <v>114</v>
      </c>
      <c r="AS513" s="62">
        <f t="shared" si="157"/>
        <v>0</v>
      </c>
      <c r="AT513" s="62">
        <f t="shared" si="158"/>
        <v>2.5117989094788538</v>
      </c>
      <c r="AU513" s="51" t="str">
        <f>IF(OR($AP513&lt;SetUp!$B$97,$AP513&gt;SetUp!$B$98),"Não","Sim")</f>
        <v>Sim</v>
      </c>
      <c r="AV513" s="64">
        <f t="shared" si="159"/>
        <v>0</v>
      </c>
      <c r="AW513" s="64">
        <f t="shared" si="160"/>
        <v>1.5848655808865475</v>
      </c>
      <c r="AX513" s="64">
        <f t="shared" si="161"/>
        <v>0</v>
      </c>
      <c r="AY513" s="64">
        <f t="shared" si="162"/>
        <v>0.39998486754945295</v>
      </c>
      <c r="AZ513" s="64">
        <f t="shared" si="163"/>
        <v>2.5117989094788538</v>
      </c>
      <c r="BA513" s="64">
        <f t="shared" si="164"/>
        <v>1.5848655808865475</v>
      </c>
      <c r="BB513" s="64">
        <f t="shared" si="165"/>
        <v>0.39998486754945295</v>
      </c>
    </row>
    <row r="514" spans="1:54" x14ac:dyDescent="0.3">
      <c r="A514" s="60">
        <v>31559</v>
      </c>
      <c r="B514" s="53">
        <v>2.5680000000000001</v>
      </c>
      <c r="C514" s="53">
        <v>7.8890000000000002</v>
      </c>
      <c r="D514" s="53">
        <v>3.9409999999999998</v>
      </c>
      <c r="E514" s="53">
        <f t="shared" si="150"/>
        <v>2.5680000000000001</v>
      </c>
      <c r="F514" s="53">
        <f t="shared" si="151"/>
        <v>1.3729999999999998</v>
      </c>
      <c r="G514" s="53">
        <f t="shared" si="152"/>
        <v>0</v>
      </c>
      <c r="H514" s="53">
        <f>IF(Q513&gt;SetUp!$B$56,SetUp!$B$56,Q513)</f>
        <v>4.9470915518540828</v>
      </c>
      <c r="I514" s="53">
        <f t="shared" si="166"/>
        <v>3.8191943217559787</v>
      </c>
      <c r="J514" s="53">
        <f>MIN(F514,H514,(1-EXP(-SetUp!$B$52*H514/SetUp!$B$56))*F514)</f>
        <v>0.3347865193734561</v>
      </c>
      <c r="K514" s="53">
        <f t="shared" si="153"/>
        <v>4.6123050324806263</v>
      </c>
      <c r="L514" s="53">
        <f>IF(I514&lt;=0,0,MIN(SetUp!$B$50*I514^SetUp!$B$55,I514))</f>
        <v>0.2007140284411125</v>
      </c>
      <c r="M514" s="53">
        <f t="shared" si="154"/>
        <v>3.6184802933148661</v>
      </c>
      <c r="N514" s="53">
        <f>IF(SetUp!$B$62=0,X514,(B514-E514)*(1-(H514/SetUp!$B$66/SetUp!$B$56)))</f>
        <v>0</v>
      </c>
      <c r="O514" s="53">
        <f>K514*SetUp!$B$65</f>
        <v>4.2571579975846437E-2</v>
      </c>
      <c r="P514" s="53">
        <f>MIN(SetUp!$B$54*L514^SetUp!$B$51,L514)</f>
        <v>0.13604839364413698</v>
      </c>
      <c r="Q514" s="53">
        <f t="shared" si="155"/>
        <v>4.5697334525047797</v>
      </c>
      <c r="R514" s="53">
        <f>IF((H514+N514-O514)&gt;SetUp!$B$56,T513+H514+N514-O514-SetUp!$B$56,T513)</f>
        <v>0</v>
      </c>
      <c r="S514" s="53">
        <f>R514*SetUp!$B$65</f>
        <v>0</v>
      </c>
      <c r="T514" s="53">
        <f>IF((R514-S514)&lt;SetUp!$B$53,R514-S514,SetUp!$B$53)</f>
        <v>0</v>
      </c>
      <c r="U514" s="53">
        <f t="shared" si="156"/>
        <v>3.6184802933148661</v>
      </c>
      <c r="V514" s="53">
        <f>(L514-P514)/1000*SetUp!$B$13*1000000/SetUp!$B$48</f>
        <v>2.6315874868399978</v>
      </c>
      <c r="W514" s="53">
        <f t="shared" si="167"/>
        <v>-9.7144514654701197E-16</v>
      </c>
      <c r="X514" s="53">
        <f>MAX((SetUp!$B$56*(1-($H514/SetUp!$B$56)^2)*TANH(($B514-$D514)/SetUp!$B$56))/(1+$H514/SetUp!$B$56*TANH(($B514-$D514)/SetUp!$B$56)),0)</f>
        <v>0</v>
      </c>
      <c r="AK514" s="61">
        <v>146</v>
      </c>
      <c r="AL514" s="62">
        <f>IFERROR(AVERAGEIFS($AS$3:$AS$1070,$AU$3:$AU$1070,"Não",$AR$3:$AR$1070,AK484),0)</f>
        <v>5.3613333333333335</v>
      </c>
      <c r="AM514" s="62">
        <f>IFERROR(AVERAGEIFS($AT$3:$AT$1070,$AU$3:$AU$1070,"Não",$AR$3:$AR$1070,AK484),0)</f>
        <v>5.8488172950645021</v>
      </c>
      <c r="AN514" s="63">
        <f t="shared" si="168"/>
        <v>9.0925881944386083E-2</v>
      </c>
      <c r="AP514" s="60">
        <v>31891</v>
      </c>
      <c r="AQ514" s="51">
        <v>4</v>
      </c>
      <c r="AR514" s="51">
        <v>115</v>
      </c>
      <c r="AS514" s="62">
        <f t="shared" si="157"/>
        <v>0</v>
      </c>
      <c r="AT514" s="62">
        <f t="shared" si="158"/>
        <v>2.3476035864515414</v>
      </c>
      <c r="AU514" s="51" t="str">
        <f>IF(OR($AP514&lt;SetUp!$B$97,$AP514&gt;SetUp!$B$98),"Não","Sim")</f>
        <v>Sim</v>
      </c>
      <c r="AV514" s="64">
        <f t="shared" si="159"/>
        <v>0</v>
      </c>
      <c r="AW514" s="64">
        <f t="shared" si="160"/>
        <v>1.532189148392437</v>
      </c>
      <c r="AX514" s="64">
        <f t="shared" si="161"/>
        <v>0</v>
      </c>
      <c r="AY514" s="64">
        <f t="shared" si="162"/>
        <v>0.37062476431696789</v>
      </c>
      <c r="AZ514" s="64">
        <f t="shared" si="163"/>
        <v>2.3476035864515414</v>
      </c>
      <c r="BA514" s="64">
        <f t="shared" si="164"/>
        <v>1.532189148392437</v>
      </c>
      <c r="BB514" s="64">
        <f t="shared" si="165"/>
        <v>0.37062476431696789</v>
      </c>
    </row>
    <row r="515" spans="1:54" x14ac:dyDescent="0.3">
      <c r="A515" s="60">
        <v>31560</v>
      </c>
      <c r="B515" s="53">
        <v>0.35299999999999998</v>
      </c>
      <c r="C515" s="53">
        <v>7.8890000000000002</v>
      </c>
      <c r="D515" s="53">
        <v>3.9409999999999998</v>
      </c>
      <c r="E515" s="53">
        <f t="shared" ref="E515:E578" si="169">IF(B515&gt;=D515,D515,B515)</f>
        <v>0.35299999999999998</v>
      </c>
      <c r="F515" s="53">
        <f t="shared" ref="F515:F578" si="170">D515-E515</f>
        <v>3.5880000000000001</v>
      </c>
      <c r="G515" s="53">
        <f t="shared" ref="G515:G578" si="171">MAX(B515-D515-N515,0)</f>
        <v>0</v>
      </c>
      <c r="H515" s="53">
        <f>IF(Q514&gt;SetUp!$B$56,SetUp!$B$56,Q514)</f>
        <v>4.5697334525047797</v>
      </c>
      <c r="I515" s="53">
        <f t="shared" si="166"/>
        <v>3.6531233893301449</v>
      </c>
      <c r="J515" s="53">
        <f>MIN(F515,H515,(1-EXP(-SetUp!$B$52*H515/SetUp!$B$56))*F515)</f>
        <v>0.81641900698420178</v>
      </c>
      <c r="K515" s="53">
        <f t="shared" ref="K515:K578" si="172">MAX(H515-J515,0)</f>
        <v>3.7533144455205778</v>
      </c>
      <c r="L515" s="53">
        <f>IF(I515&lt;=0,0,MIN(SetUp!$B$50*I515^SetUp!$B$55,I515))</f>
        <v>0.18637974070749078</v>
      </c>
      <c r="M515" s="53">
        <f t="shared" ref="M515:M578" si="173">MAX(I515-L515,0)</f>
        <v>3.4667436486226539</v>
      </c>
      <c r="N515" s="53">
        <f>IF(SetUp!$B$62=0,X515,(B515-E515)*(1-(H515/SetUp!$B$66/SetUp!$B$56)))</f>
        <v>0</v>
      </c>
      <c r="O515" s="53">
        <f>K515*SetUp!$B$65</f>
        <v>3.4643096015278596E-2</v>
      </c>
      <c r="P515" s="53">
        <f>MIN(SetUp!$B$54*L515^SetUp!$B$51,L515)</f>
        <v>0.12624136462955265</v>
      </c>
      <c r="Q515" s="53">
        <f t="shared" ref="Q515:Q578" si="174">IF((K515+N515-O515)&lt;0,0,K515+N515-O515)</f>
        <v>3.718671349505299</v>
      </c>
      <c r="R515" s="53">
        <f>IF((H515+N515-O515)&gt;SetUp!$B$56,T514+H515+N515-O515-SetUp!$B$56,T514)</f>
        <v>0</v>
      </c>
      <c r="S515" s="53">
        <f>R515*SetUp!$B$65</f>
        <v>0</v>
      </c>
      <c r="T515" s="53">
        <f>IF((R515-S515)&lt;SetUp!$B$53,R515-S515,SetUp!$B$53)</f>
        <v>0</v>
      </c>
      <c r="U515" s="53">
        <f t="shared" ref="U515:U578" si="175">M515+R515-T515</f>
        <v>3.4667436486226539</v>
      </c>
      <c r="V515" s="53">
        <f>(L515-P515)/1000*SetUp!$B$13*1000000/SetUp!$B$48</f>
        <v>2.4473493295542781</v>
      </c>
      <c r="W515" s="53">
        <f t="shared" si="167"/>
        <v>0</v>
      </c>
      <c r="X515" s="53">
        <f>MAX((SetUp!$B$56*(1-($H515/SetUp!$B$56)^2)*TANH(($B515-$D515)/SetUp!$B$56))/(1+$H515/SetUp!$B$56*TANH(($B515-$D515)/SetUp!$B$56)),0)</f>
        <v>0</v>
      </c>
      <c r="AK515" s="61">
        <v>147</v>
      </c>
      <c r="AL515" s="62">
        <f>IFERROR(AVERAGEIFS($AS$3:$AS$1070,$AU$3:$AU$1070,"Não",$AR$3:$AR$1070,AK485),0)</f>
        <v>5.31</v>
      </c>
      <c r="AM515" s="62">
        <f>IFERROR(AVERAGEIFS($AT$3:$AT$1070,$AU$3:$AU$1070,"Não",$AR$3:$AR$1070,AK485),0)</f>
        <v>5.5356681974153004</v>
      </c>
      <c r="AN515" s="63">
        <f t="shared" si="168"/>
        <v>4.2498718910602779E-2</v>
      </c>
      <c r="AP515" s="60">
        <v>31892</v>
      </c>
      <c r="AQ515" s="51">
        <v>4</v>
      </c>
      <c r="AR515" s="51">
        <v>116</v>
      </c>
      <c r="AS515" s="62">
        <f t="shared" ref="AS515:AS578" si="176">VLOOKUP($AP515,$A:$C,3,FALSE)</f>
        <v>0</v>
      </c>
      <c r="AT515" s="62">
        <f t="shared" ref="AT515:AT578" si="177">VLOOKUP($AP515,$A:$V,22,FALSE)</f>
        <v>2.1935706729649276</v>
      </c>
      <c r="AU515" s="51" t="str">
        <f>IF(OR($AP515&lt;SetUp!$B$97,$AP515&gt;SetUp!$B$98),"Não","Sim")</f>
        <v>Sim</v>
      </c>
      <c r="AV515" s="64">
        <f t="shared" ref="AV515:AV578" si="178">IFERROR(SQRT(AS515),0)</f>
        <v>0</v>
      </c>
      <c r="AW515" s="64">
        <f t="shared" ref="AW515:AW578" si="179">IFERROR(SQRT(AT515),0)</f>
        <v>1.4810707859399994</v>
      </c>
      <c r="AX515" s="64">
        <f t="shared" ref="AX515:AX578" si="180">IFERROR(LOG(AS515),0)</f>
        <v>0</v>
      </c>
      <c r="AY515" s="64">
        <f t="shared" ref="AY515:AY578" si="181">IFERROR(LOG(AT515),0)</f>
        <v>0.34115163116596842</v>
      </c>
      <c r="AZ515" s="64">
        <f t="shared" ref="AZ515:AZ578" si="182">AT515-AS515</f>
        <v>2.1935706729649276</v>
      </c>
      <c r="BA515" s="64">
        <f t="shared" ref="BA515:BA578" si="183">AW515-AV515</f>
        <v>1.4810707859399994</v>
      </c>
      <c r="BB515" s="64">
        <f t="shared" ref="BB515:BB578" si="184">AY515-AX515</f>
        <v>0.34115163116596842</v>
      </c>
    </row>
    <row r="516" spans="1:54" x14ac:dyDescent="0.3">
      <c r="A516" s="60">
        <v>31561</v>
      </c>
      <c r="B516" s="53">
        <v>0.21199999999999999</v>
      </c>
      <c r="C516" s="53">
        <v>7.8890000000000002</v>
      </c>
      <c r="D516" s="53">
        <v>3.9409999999999998</v>
      </c>
      <c r="E516" s="53">
        <f t="shared" si="169"/>
        <v>0.21199999999999999</v>
      </c>
      <c r="F516" s="53">
        <f t="shared" si="170"/>
        <v>3.7289999999999996</v>
      </c>
      <c r="G516" s="53">
        <f t="shared" si="171"/>
        <v>0</v>
      </c>
      <c r="H516" s="53">
        <f>IF(Q515&gt;SetUp!$B$56,SetUp!$B$56,Q515)</f>
        <v>3.718671349505299</v>
      </c>
      <c r="I516" s="53">
        <f t="shared" ref="I516:I579" si="185">U515+G516+O516</f>
        <v>3.4945449155004198</v>
      </c>
      <c r="J516" s="53">
        <f>MIN(F516,H516,(1-EXP(-SetUp!$B$52*H516/SetUp!$B$56))*F516)</f>
        <v>0.70661675340131824</v>
      </c>
      <c r="K516" s="53">
        <f t="shared" si="172"/>
        <v>3.0120545961039809</v>
      </c>
      <c r="L516" s="53">
        <f>IF(I516&lt;=0,0,MIN(SetUp!$B$50*I516^SetUp!$B$55,I516))</f>
        <v>0.17309154151842543</v>
      </c>
      <c r="M516" s="53">
        <f t="shared" si="173"/>
        <v>3.3214533739819943</v>
      </c>
      <c r="N516" s="53">
        <f>IF(SetUp!$B$62=0,X516,(B516-E516)*(1-(H516/SetUp!$B$66/SetUp!$B$56)))</f>
        <v>0</v>
      </c>
      <c r="O516" s="53">
        <f>K516*SetUp!$B$65</f>
        <v>2.7801266877765868E-2</v>
      </c>
      <c r="P516" s="53">
        <f>MIN(SetUp!$B$54*L516^SetUp!$B$51,L516)</f>
        <v>0.11715657187453761</v>
      </c>
      <c r="Q516" s="53">
        <f t="shared" si="174"/>
        <v>2.984253329226215</v>
      </c>
      <c r="R516" s="53">
        <f>IF((H516+N516-O516)&gt;SetUp!$B$56,T515+H516+N516-O516-SetUp!$B$56,T515)</f>
        <v>0</v>
      </c>
      <c r="S516" s="53">
        <f>R516*SetUp!$B$65</f>
        <v>0</v>
      </c>
      <c r="T516" s="53">
        <f>IF((R516-S516)&lt;SetUp!$B$53,R516-S516,SetUp!$B$53)</f>
        <v>0</v>
      </c>
      <c r="U516" s="53">
        <f t="shared" si="175"/>
        <v>3.3214533739819943</v>
      </c>
      <c r="V516" s="53">
        <f>(L516-P516)/1000*SetUp!$B$13*1000000/SetUp!$B$48</f>
        <v>2.2762904385578677</v>
      </c>
      <c r="W516" s="53">
        <f t="shared" ref="W516:W579" si="186">Q516+U516+T516-H516-U515-T515-B516+E516+J516+L516</f>
        <v>-4.4408920985006262E-16</v>
      </c>
      <c r="X516" s="53">
        <f>MAX((SetUp!$B$56*(1-($H516/SetUp!$B$56)^2)*TANH(($B516-$D516)/SetUp!$B$56))/(1+$H516/SetUp!$B$56*TANH(($B516-$D516)/SetUp!$B$56)),0)</f>
        <v>0</v>
      </c>
      <c r="AK516" s="61">
        <v>148</v>
      </c>
      <c r="AL516" s="62">
        <f>IFERROR(AVERAGEIFS($AS$3:$AS$1070,$AU$3:$AU$1070,"Não",$AR$3:$AR$1070,AK486),0)</f>
        <v>5.2593333333333332</v>
      </c>
      <c r="AM516" s="62">
        <f>IFERROR(AVERAGEIFS($AT$3:$AT$1070,$AU$3:$AU$1070,"Não",$AR$3:$AR$1070,AK486),0)</f>
        <v>5.2433694399682809</v>
      </c>
      <c r="AN516" s="63">
        <f t="shared" si="168"/>
        <v>-3.0353454237011654E-3</v>
      </c>
      <c r="AP516" s="60">
        <v>31893</v>
      </c>
      <c r="AQ516" s="51">
        <v>4</v>
      </c>
      <c r="AR516" s="51">
        <v>117</v>
      </c>
      <c r="AS516" s="62">
        <f t="shared" si="176"/>
        <v>0</v>
      </c>
      <c r="AT516" s="62">
        <f t="shared" si="177"/>
        <v>2.0541526866822584</v>
      </c>
      <c r="AU516" s="51" t="str">
        <f>IF(OR($AP516&lt;SetUp!$B$97,$AP516&gt;SetUp!$B$98),"Não","Sim")</f>
        <v>Sim</v>
      </c>
      <c r="AV516" s="64">
        <f t="shared" si="178"/>
        <v>0</v>
      </c>
      <c r="AW516" s="64">
        <f t="shared" si="179"/>
        <v>1.4332315537561466</v>
      </c>
      <c r="AX516" s="64">
        <f t="shared" si="180"/>
        <v>0</v>
      </c>
      <c r="AY516" s="64">
        <f t="shared" si="181"/>
        <v>0.31263272188980457</v>
      </c>
      <c r="AZ516" s="64">
        <f t="shared" si="182"/>
        <v>2.0541526866822584</v>
      </c>
      <c r="BA516" s="64">
        <f t="shared" si="183"/>
        <v>1.4332315537561466</v>
      </c>
      <c r="BB516" s="64">
        <f t="shared" si="184"/>
        <v>0.31263272188980457</v>
      </c>
    </row>
    <row r="517" spans="1:54" x14ac:dyDescent="0.3">
      <c r="A517" s="60">
        <v>31562</v>
      </c>
      <c r="B517" s="53">
        <v>2.1000000000000001E-2</v>
      </c>
      <c r="C517" s="53">
        <v>7.8890000000000002</v>
      </c>
      <c r="D517" s="53">
        <v>3.9409999999999998</v>
      </c>
      <c r="E517" s="53">
        <f t="shared" si="169"/>
        <v>2.1000000000000001E-2</v>
      </c>
      <c r="F517" s="53">
        <f t="shared" si="170"/>
        <v>3.92</v>
      </c>
      <c r="G517" s="53">
        <f t="shared" si="171"/>
        <v>0</v>
      </c>
      <c r="H517" s="53">
        <f>IF(Q516&gt;SetUp!$B$56,SetUp!$B$56,Q516)</f>
        <v>2.984253329226215</v>
      </c>
      <c r="I517" s="53">
        <f t="shared" si="185"/>
        <v>3.343384285039698</v>
      </c>
      <c r="J517" s="53">
        <f>MIN(F517,H517,(1-EXP(-SetUp!$B$52*H517/SetUp!$B$56))*F517)</f>
        <v>0.60820688002886081</v>
      </c>
      <c r="K517" s="53">
        <f t="shared" si="172"/>
        <v>2.3760464491973541</v>
      </c>
      <c r="L517" s="53">
        <f>IF(I517&lt;=0,0,MIN(SetUp!$B$50*I517^SetUp!$B$55,I517))</f>
        <v>0.1607935519556932</v>
      </c>
      <c r="M517" s="53">
        <f t="shared" si="173"/>
        <v>3.1825907330840049</v>
      </c>
      <c r="N517" s="53">
        <f>IF(SetUp!$B$62=0,X517,(B517-E517)*(1-(H517/SetUp!$B$66/SetUp!$B$56)))</f>
        <v>0</v>
      </c>
      <c r="O517" s="53">
        <f>K517*SetUp!$B$65</f>
        <v>2.1930911057703551E-2</v>
      </c>
      <c r="P517" s="53">
        <f>MIN(SetUp!$B$54*L517^SetUp!$B$51,L517)</f>
        <v>0.10875479013267872</v>
      </c>
      <c r="Q517" s="53">
        <f t="shared" si="174"/>
        <v>2.3541155381396504</v>
      </c>
      <c r="R517" s="53">
        <f>IF((H517+N517-O517)&gt;SetUp!$B$56,T516+H517+N517-O517-SetUp!$B$56,T516)</f>
        <v>0</v>
      </c>
      <c r="S517" s="53">
        <f>R517*SetUp!$B$65</f>
        <v>0</v>
      </c>
      <c r="T517" s="53">
        <f>IF((R517-S517)&lt;SetUp!$B$53,R517-S517,SetUp!$B$53)</f>
        <v>0</v>
      </c>
      <c r="U517" s="53">
        <f t="shared" si="175"/>
        <v>3.1825907330840049</v>
      </c>
      <c r="V517" s="53">
        <f>(L517-P517)/1000*SetUp!$B$13*1000000/SetUp!$B$48</f>
        <v>2.1177330876599849</v>
      </c>
      <c r="W517" s="53">
        <f t="shared" si="186"/>
        <v>4.163336342344337E-16</v>
      </c>
      <c r="X517" s="53">
        <f>MAX((SetUp!$B$56*(1-($H517/SetUp!$B$56)^2)*TANH(($B517-$D517)/SetUp!$B$56))/(1+$H517/SetUp!$B$56*TANH(($B517-$D517)/SetUp!$B$56)),0)</f>
        <v>0</v>
      </c>
      <c r="AK517" s="61">
        <v>149</v>
      </c>
      <c r="AL517" s="62">
        <f>IFERROR(AVERAGEIFS($AS$3:$AS$1070,$AU$3:$AU$1070,"Não",$AR$3:$AR$1070,AK487),0)</f>
        <v>5.3106666666666671</v>
      </c>
      <c r="AM517" s="62">
        <f>IFERROR(AVERAGEIFS($AT$3:$AT$1070,$AU$3:$AU$1070,"Não",$AR$3:$AR$1070,AK487),0)</f>
        <v>5.7794420741254848</v>
      </c>
      <c r="AN517" s="63">
        <f t="shared" si="168"/>
        <v>8.8270538687952121E-2</v>
      </c>
      <c r="AP517" s="60">
        <v>31894</v>
      </c>
      <c r="AQ517" s="51">
        <v>4</v>
      </c>
      <c r="AR517" s="51">
        <v>118</v>
      </c>
      <c r="AS517" s="62">
        <f t="shared" si="176"/>
        <v>0</v>
      </c>
      <c r="AT517" s="62">
        <f t="shared" si="177"/>
        <v>1.9290538289473671</v>
      </c>
      <c r="AU517" s="51" t="str">
        <f>IF(OR($AP517&lt;SetUp!$B$97,$AP517&gt;SetUp!$B$98),"Não","Sim")</f>
        <v>Sim</v>
      </c>
      <c r="AV517" s="64">
        <f t="shared" si="178"/>
        <v>0</v>
      </c>
      <c r="AW517" s="64">
        <f t="shared" si="179"/>
        <v>1.3889038227852089</v>
      </c>
      <c r="AX517" s="64">
        <f t="shared" si="180"/>
        <v>0</v>
      </c>
      <c r="AY517" s="64">
        <f t="shared" si="181"/>
        <v>0.2853443465078746</v>
      </c>
      <c r="AZ517" s="64">
        <f t="shared" si="182"/>
        <v>1.9290538289473671</v>
      </c>
      <c r="BA517" s="64">
        <f t="shared" si="183"/>
        <v>1.3889038227852089</v>
      </c>
      <c r="BB517" s="64">
        <f t="shared" si="184"/>
        <v>0.2853443465078746</v>
      </c>
    </row>
    <row r="518" spans="1:54" x14ac:dyDescent="0.3">
      <c r="A518" s="60">
        <v>31563</v>
      </c>
      <c r="B518" s="53">
        <v>1.4E-2</v>
      </c>
      <c r="C518" s="53">
        <v>7.8890000000000002</v>
      </c>
      <c r="D518" s="53">
        <v>3.9409999999999998</v>
      </c>
      <c r="E518" s="53">
        <f t="shared" si="169"/>
        <v>1.4E-2</v>
      </c>
      <c r="F518" s="53">
        <f t="shared" si="170"/>
        <v>3.927</v>
      </c>
      <c r="G518" s="53">
        <f t="shared" si="171"/>
        <v>0</v>
      </c>
      <c r="H518" s="53">
        <f>IF(Q517&gt;SetUp!$B$56,SetUp!$B$56,Q517)</f>
        <v>2.3541155381396504</v>
      </c>
      <c r="I518" s="53">
        <f t="shared" si="185"/>
        <v>3.199805275050934</v>
      </c>
      <c r="J518" s="53">
        <f>MIN(F518,H518,(1-EXP(-SetUp!$B$52*H518/SetUp!$B$56))*F518)</f>
        <v>0.48905160133098985</v>
      </c>
      <c r="K518" s="53">
        <f t="shared" si="172"/>
        <v>1.8650639368086606</v>
      </c>
      <c r="L518" s="53">
        <f>IF(I518&lt;=0,0,MIN(SetUp!$B$50*I518^SetUp!$B$55,I518))</f>
        <v>0.14945050411690966</v>
      </c>
      <c r="M518" s="53">
        <f t="shared" si="173"/>
        <v>3.0503547709340242</v>
      </c>
      <c r="N518" s="53">
        <f>IF(SetUp!$B$62=0,X518,(B518-E518)*(1-(H518/SetUp!$B$66/SetUp!$B$56)))</f>
        <v>0</v>
      </c>
      <c r="O518" s="53">
        <f>K518*SetUp!$B$65</f>
        <v>1.721454196692929E-2</v>
      </c>
      <c r="P518" s="53">
        <f>MIN(SetUp!$B$54*L518^SetUp!$B$51,L518)</f>
        <v>0.10101093689655953</v>
      </c>
      <c r="Q518" s="53">
        <f t="shared" si="174"/>
        <v>1.8478493948417312</v>
      </c>
      <c r="R518" s="53">
        <f>IF((H518+N518-O518)&gt;SetUp!$B$56,T517+H518+N518-O518-SetUp!$B$56,T517)</f>
        <v>0</v>
      </c>
      <c r="S518" s="53">
        <f>R518*SetUp!$B$65</f>
        <v>0</v>
      </c>
      <c r="T518" s="53">
        <f>IF((R518-S518)&lt;SetUp!$B$53,R518-S518,SetUp!$B$53)</f>
        <v>0</v>
      </c>
      <c r="U518" s="53">
        <f t="shared" si="175"/>
        <v>3.0503547709340242</v>
      </c>
      <c r="V518" s="53">
        <f>(L518-P518)/1000*SetUp!$B$13*1000000/SetUp!$B$48</f>
        <v>1.9712627791443316</v>
      </c>
      <c r="W518" s="53">
        <f t="shared" si="186"/>
        <v>0</v>
      </c>
      <c r="X518" s="53">
        <f>MAX((SetUp!$B$56*(1-($H518/SetUp!$B$56)^2)*TANH(($B518-$D518)/SetUp!$B$56))/(1+$H518/SetUp!$B$56*TANH(($B518-$D518)/SetUp!$B$56)),0)</f>
        <v>0</v>
      </c>
      <c r="AK518" s="61">
        <v>150</v>
      </c>
      <c r="AL518" s="62">
        <f>IFERROR(AVERAGEIFS($AS$3:$AS$1070,$AU$3:$AU$1070,"Não",$AR$3:$AR$1070,AK488),0)</f>
        <v>5.362333333333333</v>
      </c>
      <c r="AM518" s="62">
        <f>IFERROR(AVERAGEIFS($AT$3:$AT$1070,$AU$3:$AU$1070,"Não",$AR$3:$AR$1070,AK488),0)</f>
        <v>5.5038953086324298</v>
      </c>
      <c r="AN518" s="63">
        <f t="shared" si="168"/>
        <v>2.639932404409092E-2</v>
      </c>
      <c r="AP518" s="60">
        <v>31895</v>
      </c>
      <c r="AQ518" s="51">
        <v>4</v>
      </c>
      <c r="AR518" s="51">
        <v>119</v>
      </c>
      <c r="AS518" s="62">
        <f t="shared" si="176"/>
        <v>0</v>
      </c>
      <c r="AT518" s="62">
        <f t="shared" si="177"/>
        <v>1.814932199384429</v>
      </c>
      <c r="AU518" s="51" t="str">
        <f>IF(OR($AP518&lt;SetUp!$B$97,$AP518&gt;SetUp!$B$98),"Não","Sim")</f>
        <v>Sim</v>
      </c>
      <c r="AV518" s="64">
        <f t="shared" si="178"/>
        <v>0</v>
      </c>
      <c r="AW518" s="64">
        <f t="shared" si="179"/>
        <v>1.3471941951272017</v>
      </c>
      <c r="AX518" s="64">
        <f t="shared" si="180"/>
        <v>0</v>
      </c>
      <c r="AY518" s="64">
        <f t="shared" si="181"/>
        <v>0.25886040568992558</v>
      </c>
      <c r="AZ518" s="64">
        <f t="shared" si="182"/>
        <v>1.814932199384429</v>
      </c>
      <c r="BA518" s="64">
        <f t="shared" si="183"/>
        <v>1.3471941951272017</v>
      </c>
      <c r="BB518" s="64">
        <f t="shared" si="184"/>
        <v>0.25886040568992558</v>
      </c>
    </row>
    <row r="519" spans="1:54" x14ac:dyDescent="0.3">
      <c r="A519" s="60">
        <v>31564</v>
      </c>
      <c r="B519" s="53">
        <v>0.61199999999999999</v>
      </c>
      <c r="C519" s="53">
        <v>8.0410000000000004</v>
      </c>
      <c r="D519" s="53">
        <v>3.9409999999999998</v>
      </c>
      <c r="E519" s="53">
        <f t="shared" si="169"/>
        <v>0.61199999999999999</v>
      </c>
      <c r="F519" s="53">
        <f t="shared" si="170"/>
        <v>3.3289999999999997</v>
      </c>
      <c r="G519" s="53">
        <f t="shared" si="171"/>
        <v>0</v>
      </c>
      <c r="H519" s="53">
        <f>IF(Q518&gt;SetUp!$B$56,SetUp!$B$56,Q518)</f>
        <v>1.8478493948417312</v>
      </c>
      <c r="I519" s="53">
        <f t="shared" si="185"/>
        <v>3.064364378064155</v>
      </c>
      <c r="J519" s="53">
        <f>MIN(F519,H519,(1-EXP(-SetUp!$B$52*H519/SetUp!$B$56))*F519)</f>
        <v>0.33001563095418762</v>
      </c>
      <c r="K519" s="53">
        <f t="shared" si="172"/>
        <v>1.5178337638875434</v>
      </c>
      <c r="L519" s="53">
        <f>IF(I519&lt;=0,0,MIN(SetUp!$B$50*I519^SetUp!$B$55,I519))</f>
        <v>0.139056771774722</v>
      </c>
      <c r="M519" s="53">
        <f t="shared" si="173"/>
        <v>2.925307606289433</v>
      </c>
      <c r="N519" s="53">
        <f>IF(SetUp!$B$62=0,X519,(B519-E519)*(1-(H519/SetUp!$B$66/SetUp!$B$56)))</f>
        <v>0</v>
      </c>
      <c r="O519" s="53">
        <f>K519*SetUp!$B$65</f>
        <v>1.4009607130130761E-2</v>
      </c>
      <c r="P519" s="53">
        <f>MIN(SetUp!$B$54*L519^SetUp!$B$51,L519)</f>
        <v>9.392018422869497E-2</v>
      </c>
      <c r="Q519" s="53">
        <f t="shared" si="174"/>
        <v>1.5038241567574127</v>
      </c>
      <c r="R519" s="53">
        <f>IF((H519+N519-O519)&gt;SetUp!$B$56,T518+H519+N519-O519-SetUp!$B$56,T518)</f>
        <v>0</v>
      </c>
      <c r="S519" s="53">
        <f>R519*SetUp!$B$65</f>
        <v>0</v>
      </c>
      <c r="T519" s="53">
        <f>IF((R519-S519)&lt;SetUp!$B$53,R519-S519,SetUp!$B$53)</f>
        <v>0</v>
      </c>
      <c r="U519" s="53">
        <f t="shared" si="175"/>
        <v>2.925307606289433</v>
      </c>
      <c r="V519" s="53">
        <f>(L519-P519)/1000*SetUp!$B$13*1000000/SetUp!$B$48</f>
        <v>1.8368470263642773</v>
      </c>
      <c r="W519" s="53">
        <f t="shared" si="186"/>
        <v>-4.163336342344337E-16</v>
      </c>
      <c r="X519" s="53">
        <f>MAX((SetUp!$B$56*(1-($H519/SetUp!$B$56)^2)*TANH(($B519-$D519)/SetUp!$B$56))/(1+$H519/SetUp!$B$56*TANH(($B519-$D519)/SetUp!$B$56)),0)</f>
        <v>0</v>
      </c>
      <c r="AK519" s="61">
        <v>151</v>
      </c>
      <c r="AL519" s="62">
        <f>IFERROR(AVERAGEIFS($AS$3:$AS$1070,$AU$3:$AU$1070,"Não",$AR$3:$AR$1070,AK489),0)</f>
        <v>5.4666666666666659</v>
      </c>
      <c r="AM519" s="62">
        <f>IFERROR(AVERAGEIFS($AT$3:$AT$1070,$AU$3:$AU$1070,"Não",$AR$3:$AR$1070,AK489),0)</f>
        <v>5.2444648078213838</v>
      </c>
      <c r="AN519" s="63">
        <f t="shared" si="168"/>
        <v>-4.0646681496088195E-2</v>
      </c>
      <c r="AP519" s="60">
        <v>31896</v>
      </c>
      <c r="AQ519" s="51">
        <v>4</v>
      </c>
      <c r="AR519" s="51">
        <v>120</v>
      </c>
      <c r="AS519" s="62">
        <f t="shared" si="176"/>
        <v>0</v>
      </c>
      <c r="AT519" s="62">
        <f t="shared" si="177"/>
        <v>1.7095070908019989</v>
      </c>
      <c r="AU519" s="51" t="str">
        <f>IF(OR($AP519&lt;SetUp!$B$97,$AP519&gt;SetUp!$B$98),"Não","Sim")</f>
        <v>Sim</v>
      </c>
      <c r="AV519" s="64">
        <f t="shared" si="178"/>
        <v>0</v>
      </c>
      <c r="AW519" s="64">
        <f t="shared" si="179"/>
        <v>1.3074812009363648</v>
      </c>
      <c r="AX519" s="64">
        <f t="shared" si="180"/>
        <v>0</v>
      </c>
      <c r="AY519" s="64">
        <f t="shared" si="181"/>
        <v>0.23287090653056239</v>
      </c>
      <c r="AZ519" s="64">
        <f t="shared" si="182"/>
        <v>1.7095070908019989</v>
      </c>
      <c r="BA519" s="64">
        <f t="shared" si="183"/>
        <v>1.3074812009363648</v>
      </c>
      <c r="BB519" s="64">
        <f t="shared" si="184"/>
        <v>0.23287090653056239</v>
      </c>
    </row>
    <row r="520" spans="1:54" x14ac:dyDescent="0.3">
      <c r="A520" s="60">
        <v>31565</v>
      </c>
      <c r="B520" s="53">
        <v>1.103</v>
      </c>
      <c r="C520" s="53">
        <v>8.8209999999999997</v>
      </c>
      <c r="D520" s="53">
        <v>3.9409999999999998</v>
      </c>
      <c r="E520" s="53">
        <f t="shared" si="169"/>
        <v>1.103</v>
      </c>
      <c r="F520" s="53">
        <f t="shared" si="170"/>
        <v>2.8380000000000001</v>
      </c>
      <c r="G520" s="53">
        <f t="shared" si="171"/>
        <v>0</v>
      </c>
      <c r="H520" s="53">
        <f>IF(Q519&gt;SetUp!$B$56,SetUp!$B$56,Q519)</f>
        <v>1.5038241567574127</v>
      </c>
      <c r="I520" s="53">
        <f t="shared" si="185"/>
        <v>2.9370542736952912</v>
      </c>
      <c r="J520" s="53">
        <f>MIN(F520,H520,(1-EXP(-SetUp!$B$52*H520/SetUp!$B$56))*F520)</f>
        <v>0.23116260128646049</v>
      </c>
      <c r="K520" s="53">
        <f t="shared" si="172"/>
        <v>1.2726615554709522</v>
      </c>
      <c r="L520" s="53">
        <f>IF(I520&lt;=0,0,MIN(SetUp!$B$50*I520^SetUp!$B$55,I520))</f>
        <v>0.12956213246209022</v>
      </c>
      <c r="M520" s="53">
        <f t="shared" si="173"/>
        <v>2.807492141233201</v>
      </c>
      <c r="N520" s="53">
        <f>IF(SetUp!$B$62=0,X520,(B520-E520)*(1-(H520/SetUp!$B$66/SetUp!$B$56)))</f>
        <v>0</v>
      </c>
      <c r="O520" s="53">
        <f>K520*SetUp!$B$65</f>
        <v>1.1746667405858384E-2</v>
      </c>
      <c r="P520" s="53">
        <f>MIN(SetUp!$B$54*L520^SetUp!$B$51,L520)</f>
        <v>8.7447299676346152E-2</v>
      </c>
      <c r="Q520" s="53">
        <f t="shared" si="174"/>
        <v>1.2609148880650938</v>
      </c>
      <c r="R520" s="53">
        <f>IF((H520+N520-O520)&gt;SetUp!$B$56,T519+H520+N520-O520-SetUp!$B$56,T519)</f>
        <v>0</v>
      </c>
      <c r="S520" s="53">
        <f>R520*SetUp!$B$65</f>
        <v>0</v>
      </c>
      <c r="T520" s="53">
        <f>IF((R520-S520)&lt;SetUp!$B$53,R520-S520,SetUp!$B$53)</f>
        <v>0</v>
      </c>
      <c r="U520" s="53">
        <f t="shared" si="175"/>
        <v>2.807492141233201</v>
      </c>
      <c r="V520" s="53">
        <f>(L520-P520)/1000*SetUp!$B$13*1000000/SetUp!$B$48</f>
        <v>1.7138758061725017</v>
      </c>
      <c r="W520" s="53">
        <f t="shared" si="186"/>
        <v>0</v>
      </c>
      <c r="X520" s="53">
        <f>MAX((SetUp!$B$56*(1-($H520/SetUp!$B$56)^2)*TANH(($B520-$D520)/SetUp!$B$56))/(1+$H520/SetUp!$B$56*TANH(($B520-$D520)/SetUp!$B$56)),0)</f>
        <v>0</v>
      </c>
      <c r="AK520" s="61">
        <v>152</v>
      </c>
      <c r="AL520" s="62">
        <f>IFERROR(AVERAGEIFS($AS$3:$AS$1070,$AU$3:$AU$1070,"Não",$AR$3:$AR$1070,AK490),0)</f>
        <v>8.0465</v>
      </c>
      <c r="AM520" s="62">
        <f>IFERROR(AVERAGEIFS($AT$3:$AT$1070,$AU$3:$AU$1070,"Não",$AR$3:$AR$1070,AK490),0)</f>
        <v>6.9213746699182064</v>
      </c>
      <c r="AN520" s="63">
        <f t="shared" si="168"/>
        <v>-0.13982791649559356</v>
      </c>
      <c r="AP520" s="60">
        <v>31897</v>
      </c>
      <c r="AQ520" s="51">
        <v>4</v>
      </c>
      <c r="AR520" s="51">
        <v>121</v>
      </c>
      <c r="AS520" s="62">
        <f t="shared" si="176"/>
        <v>0</v>
      </c>
      <c r="AT520" s="62">
        <f t="shared" si="177"/>
        <v>1.6084065120042335</v>
      </c>
      <c r="AU520" s="51" t="str">
        <f>IF(OR($AP520&lt;SetUp!$B$97,$AP520&gt;SetUp!$B$98),"Não","Sim")</f>
        <v>Sim</v>
      </c>
      <c r="AV520" s="64">
        <f t="shared" si="178"/>
        <v>0</v>
      </c>
      <c r="AW520" s="64">
        <f t="shared" si="179"/>
        <v>1.2682296763615939</v>
      </c>
      <c r="AX520" s="64">
        <f t="shared" si="180"/>
        <v>0</v>
      </c>
      <c r="AY520" s="64">
        <f t="shared" si="181"/>
        <v>0.2063958227756755</v>
      </c>
      <c r="AZ520" s="64">
        <f t="shared" si="182"/>
        <v>1.6084065120042335</v>
      </c>
      <c r="BA520" s="64">
        <f t="shared" si="183"/>
        <v>1.2682296763615939</v>
      </c>
      <c r="BB520" s="64">
        <f t="shared" si="184"/>
        <v>0.2063958227756755</v>
      </c>
    </row>
    <row r="521" spans="1:54" x14ac:dyDescent="0.3">
      <c r="A521" s="60">
        <v>31566</v>
      </c>
      <c r="B521" s="53">
        <v>1.738</v>
      </c>
      <c r="C521" s="53">
        <v>9.3010000000000002</v>
      </c>
      <c r="D521" s="53">
        <v>3.9409999999999998</v>
      </c>
      <c r="E521" s="53">
        <f t="shared" si="169"/>
        <v>1.738</v>
      </c>
      <c r="F521" s="53">
        <f t="shared" si="170"/>
        <v>2.2029999999999998</v>
      </c>
      <c r="G521" s="53">
        <f t="shared" si="171"/>
        <v>0</v>
      </c>
      <c r="H521" s="53">
        <f>IF(Q520&gt;SetUp!$B$56,SetUp!$B$56,Q520)</f>
        <v>1.2609148880650938</v>
      </c>
      <c r="I521" s="53">
        <f t="shared" si="185"/>
        <v>2.817732244455009</v>
      </c>
      <c r="J521" s="53">
        <f>MIN(F521,H521,(1-EXP(-SetUp!$B$52*H521/SetUp!$B$56))*F521)</f>
        <v>0.15147803723964071</v>
      </c>
      <c r="K521" s="53">
        <f t="shared" si="172"/>
        <v>1.1094368508254531</v>
      </c>
      <c r="L521" s="53">
        <f>IF(I521&lt;=0,0,MIN(SetUp!$B$50*I521^SetUp!$B$55,I521))</f>
        <v>0.12090873311243427</v>
      </c>
      <c r="M521" s="53">
        <f t="shared" si="173"/>
        <v>2.6968235113425747</v>
      </c>
      <c r="N521" s="53">
        <f>IF(SetUp!$B$62=0,X521,(B521-E521)*(1-(H521/SetUp!$B$66/SetUp!$B$56)))</f>
        <v>0</v>
      </c>
      <c r="O521" s="53">
        <f>K521*SetUp!$B$65</f>
        <v>1.024010322180819E-2</v>
      </c>
      <c r="P521" s="53">
        <f>MIN(SetUp!$B$54*L521^SetUp!$B$51,L521)</f>
        <v>8.155193125158039E-2</v>
      </c>
      <c r="Q521" s="53">
        <f t="shared" si="174"/>
        <v>1.0991967476036448</v>
      </c>
      <c r="R521" s="53">
        <f>IF((H521+N521-O521)&gt;SetUp!$B$56,T520+H521+N521-O521-SetUp!$B$56,T520)</f>
        <v>0</v>
      </c>
      <c r="S521" s="53">
        <f>R521*SetUp!$B$65</f>
        <v>0</v>
      </c>
      <c r="T521" s="53">
        <f>IF((R521-S521)&lt;SetUp!$B$53,R521-S521,SetUp!$B$53)</f>
        <v>0</v>
      </c>
      <c r="U521" s="53">
        <f t="shared" si="175"/>
        <v>2.6968235113425747</v>
      </c>
      <c r="V521" s="53">
        <f>(L521-P521)/1000*SetUp!$B$13*1000000/SetUp!$B$48</f>
        <v>1.6016369069017222</v>
      </c>
      <c r="W521" s="53">
        <f t="shared" si="186"/>
        <v>-4.9960036108132044E-16</v>
      </c>
      <c r="X521" s="53">
        <f>MAX((SetUp!$B$56*(1-($H521/SetUp!$B$56)^2)*TANH(($B521-$D521)/SetUp!$B$56))/(1+$H521/SetUp!$B$56*TANH(($B521-$D521)/SetUp!$B$56)),0)</f>
        <v>0</v>
      </c>
      <c r="AK521" s="61">
        <v>153</v>
      </c>
      <c r="AL521" s="62">
        <f>IFERROR(AVERAGEIFS($AS$3:$AS$1070,$AU$3:$AU$1070,"Não",$AR$3:$AR$1070,AK491),0)</f>
        <v>8.0465</v>
      </c>
      <c r="AM521" s="62">
        <f>IFERROR(AVERAGEIFS($AT$3:$AT$1070,$AU$3:$AU$1070,"Não",$AR$3:$AR$1070,AK491),0)</f>
        <v>6.8422384208500784</v>
      </c>
      <c r="AN521" s="63">
        <f t="shared" si="168"/>
        <v>-0.14966278247062967</v>
      </c>
      <c r="AP521" s="60">
        <v>32203</v>
      </c>
      <c r="AQ521" s="51">
        <v>3</v>
      </c>
      <c r="AR521" s="51">
        <v>61</v>
      </c>
      <c r="AS521" s="62">
        <f t="shared" si="176"/>
        <v>0</v>
      </c>
      <c r="AT521" s="62">
        <f t="shared" si="177"/>
        <v>0.89306684852203022</v>
      </c>
      <c r="AU521" s="51" t="str">
        <f>IF(OR($AP521&lt;SetUp!$B$97,$AP521&gt;SetUp!$B$98),"Não","Sim")</f>
        <v>Sim</v>
      </c>
      <c r="AV521" s="64">
        <f t="shared" si="178"/>
        <v>0</v>
      </c>
      <c r="AW521" s="64">
        <f t="shared" si="179"/>
        <v>0.94502214181575139</v>
      </c>
      <c r="AX521" s="64">
        <f t="shared" si="180"/>
        <v>0</v>
      </c>
      <c r="AY521" s="64">
        <f t="shared" si="181"/>
        <v>-4.9116031752379254E-2</v>
      </c>
      <c r="AZ521" s="64">
        <f t="shared" si="182"/>
        <v>0.89306684852203022</v>
      </c>
      <c r="BA521" s="64">
        <f t="shared" si="183"/>
        <v>0.94502214181575139</v>
      </c>
      <c r="BB521" s="64">
        <f t="shared" si="184"/>
        <v>-4.9116031752379254E-2</v>
      </c>
    </row>
    <row r="522" spans="1:54" x14ac:dyDescent="0.3">
      <c r="A522" s="60">
        <v>31567</v>
      </c>
      <c r="B522" s="53">
        <v>0.109</v>
      </c>
      <c r="C522" s="53">
        <v>9.7910000000000004</v>
      </c>
      <c r="D522" s="53">
        <v>3.9409999999999998</v>
      </c>
      <c r="E522" s="53">
        <f t="shared" si="169"/>
        <v>0.109</v>
      </c>
      <c r="F522" s="53">
        <f t="shared" si="170"/>
        <v>3.8319999999999999</v>
      </c>
      <c r="G522" s="53">
        <f t="shared" si="171"/>
        <v>0</v>
      </c>
      <c r="H522" s="53">
        <f>IF(Q521&gt;SetUp!$B$56,SetUp!$B$56,Q521)</f>
        <v>1.0991967476036448</v>
      </c>
      <c r="I522" s="53">
        <f t="shared" si="185"/>
        <v>2.7048394199858725</v>
      </c>
      <c r="J522" s="53">
        <f>MIN(F522,H522,(1-EXP(-SetUp!$B$52*H522/SetUp!$B$56))*F522)</f>
        <v>0.23073436503847564</v>
      </c>
      <c r="K522" s="53">
        <f t="shared" si="172"/>
        <v>0.86846238256516917</v>
      </c>
      <c r="L522" s="53">
        <f>IF(I522&lt;=0,0,MIN(SetUp!$B$50*I522^SetUp!$B$55,I522))</f>
        <v>0.11294333640216966</v>
      </c>
      <c r="M522" s="53">
        <f t="shared" si="173"/>
        <v>2.5918960835837028</v>
      </c>
      <c r="N522" s="53">
        <f>IF(SetUp!$B$62=0,X522,(B522-E522)*(1-(H522/SetUp!$B$66/SetUp!$B$56)))</f>
        <v>0</v>
      </c>
      <c r="O522" s="53">
        <f>K522*SetUp!$B$65</f>
        <v>8.0159086432977679E-3</v>
      </c>
      <c r="P522" s="53">
        <f>MIN(SetUp!$B$54*L522^SetUp!$B$51,L522)</f>
        <v>7.6128902733280351E-2</v>
      </c>
      <c r="Q522" s="53">
        <f t="shared" si="174"/>
        <v>0.86044647392187135</v>
      </c>
      <c r="R522" s="53">
        <f>IF((H522+N522-O522)&gt;SetUp!$B$56,T521+H522+N522-O522-SetUp!$B$56,T521)</f>
        <v>0</v>
      </c>
      <c r="S522" s="53">
        <f>R522*SetUp!$B$65</f>
        <v>0</v>
      </c>
      <c r="T522" s="53">
        <f>IF((R522-S522)&lt;SetUp!$B$53,R522-S522,SetUp!$B$53)</f>
        <v>0</v>
      </c>
      <c r="U522" s="53">
        <f t="shared" si="175"/>
        <v>2.5918960835837028</v>
      </c>
      <c r="V522" s="53">
        <f>(L522-P522)/1000*SetUp!$B$13*1000000/SetUp!$B$48</f>
        <v>1.4981744675099271</v>
      </c>
      <c r="W522" s="53">
        <f t="shared" si="186"/>
        <v>-2.7755575615628914E-16</v>
      </c>
      <c r="X522" s="53">
        <f>MAX((SetUp!$B$56*(1-($H522/SetUp!$B$56)^2)*TANH(($B522-$D522)/SetUp!$B$56))/(1+$H522/SetUp!$B$56*TANH(($B522-$D522)/SetUp!$B$56)),0)</f>
        <v>0</v>
      </c>
      <c r="AK522" s="61">
        <v>154</v>
      </c>
      <c r="AL522" s="62">
        <f>IFERROR(AVERAGEIFS($AS$3:$AS$1070,$AU$3:$AU$1070,"Não",$AR$3:$AR$1070,AK492),0)</f>
        <v>8.4439999999999991</v>
      </c>
      <c r="AM522" s="62">
        <f>IFERROR(AVERAGEIFS($AT$3:$AT$1070,$AU$3:$AU$1070,"Não",$AR$3:$AR$1070,AK492),0)</f>
        <v>6.5479525240240584</v>
      </c>
      <c r="AN522" s="63">
        <f t="shared" si="168"/>
        <v>-0.22454375603694232</v>
      </c>
      <c r="AP522" s="60">
        <v>32204</v>
      </c>
      <c r="AQ522" s="51">
        <v>3</v>
      </c>
      <c r="AR522" s="51">
        <v>62</v>
      </c>
      <c r="AS522" s="62">
        <f t="shared" si="176"/>
        <v>0</v>
      </c>
      <c r="AT522" s="62">
        <f t="shared" si="177"/>
        <v>0.92466165992446647</v>
      </c>
      <c r="AU522" s="51" t="str">
        <f>IF(OR($AP522&lt;SetUp!$B$97,$AP522&gt;SetUp!$B$98),"Não","Sim")</f>
        <v>Sim</v>
      </c>
      <c r="AV522" s="64">
        <f t="shared" si="178"/>
        <v>0</v>
      </c>
      <c r="AW522" s="64">
        <f t="shared" si="179"/>
        <v>0.96159329236661506</v>
      </c>
      <c r="AX522" s="64">
        <f t="shared" si="180"/>
        <v>0</v>
      </c>
      <c r="AY522" s="64">
        <f t="shared" si="181"/>
        <v>-3.4017149539422351E-2</v>
      </c>
      <c r="AZ522" s="64">
        <f t="shared" si="182"/>
        <v>0.92466165992446647</v>
      </c>
      <c r="BA522" s="64">
        <f t="shared" si="183"/>
        <v>0.96159329236661506</v>
      </c>
      <c r="BB522" s="64">
        <f t="shared" si="184"/>
        <v>-3.4017149539422351E-2</v>
      </c>
    </row>
    <row r="523" spans="1:54" x14ac:dyDescent="0.3">
      <c r="A523" s="60">
        <v>31568</v>
      </c>
      <c r="B523" s="53">
        <v>0.23699999999999999</v>
      </c>
      <c r="C523" s="53">
        <v>9.3010000000000002</v>
      </c>
      <c r="D523" s="53">
        <v>3.9409999999999998</v>
      </c>
      <c r="E523" s="53">
        <f t="shared" si="169"/>
        <v>0.23699999999999999</v>
      </c>
      <c r="F523" s="53">
        <f t="shared" si="170"/>
        <v>3.7039999999999997</v>
      </c>
      <c r="G523" s="53">
        <f t="shared" si="171"/>
        <v>0</v>
      </c>
      <c r="H523" s="53">
        <f>IF(Q522&gt;SetUp!$B$56,SetUp!$B$56,Q522)</f>
        <v>0.86044647392187135</v>
      </c>
      <c r="I523" s="53">
        <f t="shared" si="185"/>
        <v>2.5982157846537941</v>
      </c>
      <c r="J523" s="53">
        <f>MIN(F523,H523,(1-EXP(-SetUp!$B$52*H523/SetUp!$B$56))*F523)</f>
        <v>0.17575520651075446</v>
      </c>
      <c r="K523" s="53">
        <f t="shared" si="172"/>
        <v>0.68469126741111686</v>
      </c>
      <c r="L523" s="53">
        <f>IF(I523&lt;=0,0,MIN(SetUp!$B$50*I523^SetUp!$B$55,I523))</f>
        <v>0.10562097261257412</v>
      </c>
      <c r="M523" s="53">
        <f t="shared" si="173"/>
        <v>2.49259481204122</v>
      </c>
      <c r="N523" s="53">
        <f>IF(SetUp!$B$62=0,X523,(B523-E523)*(1-(H523/SetUp!$B$66/SetUp!$B$56)))</f>
        <v>0</v>
      </c>
      <c r="O523" s="53">
        <f>K523*SetUp!$B$65</f>
        <v>6.3197010700914557E-3</v>
      </c>
      <c r="P523" s="53">
        <f>MIN(SetUp!$B$54*L523^SetUp!$B$51,L523)</f>
        <v>7.1146940070900541E-2</v>
      </c>
      <c r="Q523" s="53">
        <f t="shared" si="174"/>
        <v>0.67837156634102536</v>
      </c>
      <c r="R523" s="53">
        <f>IF((H523+N523-O523)&gt;SetUp!$B$56,T522+H523+N523-O523-SetUp!$B$56,T522)</f>
        <v>0</v>
      </c>
      <c r="S523" s="53">
        <f>R523*SetUp!$B$65</f>
        <v>0</v>
      </c>
      <c r="T523" s="53">
        <f>IF((R523-S523)&lt;SetUp!$B$53,R523-S523,SetUp!$B$53)</f>
        <v>0</v>
      </c>
      <c r="U523" s="53">
        <f t="shared" si="175"/>
        <v>2.49259481204122</v>
      </c>
      <c r="V523" s="53">
        <f>(L523-P523)/1000*SetUp!$B$13*1000000/SetUp!$B$48</f>
        <v>1.4029311386552139</v>
      </c>
      <c r="W523" s="53">
        <f t="shared" si="186"/>
        <v>1.2490009027033011E-16</v>
      </c>
      <c r="X523" s="53">
        <f>MAX((SetUp!$B$56*(1-($H523/SetUp!$B$56)^2)*TANH(($B523-$D523)/SetUp!$B$56))/(1+$H523/SetUp!$B$56*TANH(($B523-$D523)/SetUp!$B$56)),0)</f>
        <v>0</v>
      </c>
      <c r="AK523" s="61">
        <v>155</v>
      </c>
      <c r="AL523" s="62">
        <f>IFERROR(AVERAGEIFS($AS$3:$AS$1070,$AU$3:$AU$1070,"Não",$AR$3:$AR$1070,AK493),0)</f>
        <v>8.125</v>
      </c>
      <c r="AM523" s="62">
        <f>IFERROR(AVERAGEIFS($AT$3:$AT$1070,$AU$3:$AU$1070,"Não",$AR$3:$AR$1070,AK493),0)</f>
        <v>6.2665178801590775</v>
      </c>
      <c r="AN523" s="63">
        <f t="shared" si="168"/>
        <v>-0.22873626090349816</v>
      </c>
      <c r="AP523" s="60">
        <v>32205</v>
      </c>
      <c r="AQ523" s="51">
        <v>3</v>
      </c>
      <c r="AR523" s="51">
        <v>63</v>
      </c>
      <c r="AS523" s="62">
        <f t="shared" si="176"/>
        <v>0</v>
      </c>
      <c r="AT523" s="62">
        <f t="shared" si="177"/>
        <v>0.96012322742191525</v>
      </c>
      <c r="AU523" s="51" t="str">
        <f>IF(OR($AP523&lt;SetUp!$B$97,$AP523&gt;SetUp!$B$98),"Não","Sim")</f>
        <v>Sim</v>
      </c>
      <c r="AV523" s="64">
        <f t="shared" si="178"/>
        <v>0</v>
      </c>
      <c r="AW523" s="64">
        <f t="shared" si="179"/>
        <v>0.97985877932583487</v>
      </c>
      <c r="AX523" s="64">
        <f t="shared" si="180"/>
        <v>0</v>
      </c>
      <c r="AY523" s="64">
        <f t="shared" si="181"/>
        <v>-1.7673023674098568E-2</v>
      </c>
      <c r="AZ523" s="64">
        <f t="shared" si="182"/>
        <v>0.96012322742191525</v>
      </c>
      <c r="BA523" s="64">
        <f t="shared" si="183"/>
        <v>0.97985877932583487</v>
      </c>
      <c r="BB523" s="64">
        <f t="shared" si="184"/>
        <v>-1.7673023674098568E-2</v>
      </c>
    </row>
    <row r="524" spans="1:54" x14ac:dyDescent="0.3">
      <c r="A524" s="60">
        <v>31569</v>
      </c>
      <c r="B524" s="53">
        <v>0.30399999999999999</v>
      </c>
      <c r="C524" s="53">
        <v>9.4629999999999992</v>
      </c>
      <c r="D524" s="53">
        <v>3.9409999999999998</v>
      </c>
      <c r="E524" s="53">
        <f t="shared" si="169"/>
        <v>0.30399999999999999</v>
      </c>
      <c r="F524" s="53">
        <f t="shared" si="170"/>
        <v>3.637</v>
      </c>
      <c r="G524" s="53">
        <f t="shared" si="171"/>
        <v>0</v>
      </c>
      <c r="H524" s="53">
        <f>IF(Q523&gt;SetUp!$B$56,SetUp!$B$56,Q523)</f>
        <v>0.67837156634102536</v>
      </c>
      <c r="I524" s="53">
        <f t="shared" si="185"/>
        <v>2.4975939374462359</v>
      </c>
      <c r="J524" s="53">
        <f>MIN(F524,H524,(1-EXP(-SetUp!$B$52*H524/SetUp!$B$56))*F524)</f>
        <v>0.13675457029253102</v>
      </c>
      <c r="K524" s="53">
        <f t="shared" si="172"/>
        <v>0.54161699604849434</v>
      </c>
      <c r="L524" s="53">
        <f>IF(I524&lt;=0,0,MIN(SetUp!$B$50*I524^SetUp!$B$55,I524))</f>
        <v>9.8892006065099916E-2</v>
      </c>
      <c r="M524" s="53">
        <f t="shared" si="173"/>
        <v>2.3987019313811362</v>
      </c>
      <c r="N524" s="53">
        <f>IF(SetUp!$B$62=0,X524,(B524-E524)*(1-(H524/SetUp!$B$66/SetUp!$B$56)))</f>
        <v>0</v>
      </c>
      <c r="O524" s="53">
        <f>K524*SetUp!$B$65</f>
        <v>4.9991254050158127E-3</v>
      </c>
      <c r="P524" s="53">
        <f>MIN(SetUp!$B$54*L524^SetUp!$B$51,L524)</f>
        <v>6.6571665942041516E-2</v>
      </c>
      <c r="Q524" s="53">
        <f t="shared" si="174"/>
        <v>0.53661787064347855</v>
      </c>
      <c r="R524" s="53">
        <f>IF((H524+N524-O524)&gt;SetUp!$B$56,T523+H524+N524-O524-SetUp!$B$56,T523)</f>
        <v>0</v>
      </c>
      <c r="S524" s="53">
        <f>R524*SetUp!$B$65</f>
        <v>0</v>
      </c>
      <c r="T524" s="53">
        <f>IF((R524-S524)&lt;SetUp!$B$53,R524-S524,SetUp!$B$53)</f>
        <v>0</v>
      </c>
      <c r="U524" s="53">
        <f t="shared" si="175"/>
        <v>2.3987019313811362</v>
      </c>
      <c r="V524" s="53">
        <f>(L524-P524)/1000*SetUp!$B$13*1000000/SetUp!$B$48</f>
        <v>1.3152859769379588</v>
      </c>
      <c r="W524" s="53">
        <f t="shared" si="186"/>
        <v>0</v>
      </c>
      <c r="X524" s="53">
        <f>MAX((SetUp!$B$56*(1-($H524/SetUp!$B$56)^2)*TANH(($B524-$D524)/SetUp!$B$56))/(1+$H524/SetUp!$B$56*TANH(($B524-$D524)/SetUp!$B$56)),0)</f>
        <v>0</v>
      </c>
      <c r="AK524" s="61">
        <v>156</v>
      </c>
      <c r="AL524" s="62">
        <f>IFERROR(AVERAGEIFS($AS$3:$AS$1070,$AU$3:$AU$1070,"Não",$AR$3:$AR$1070,AK494),0)</f>
        <v>7.8934999999999995</v>
      </c>
      <c r="AM524" s="62">
        <f>IFERROR(AVERAGEIFS($AT$3:$AT$1070,$AU$3:$AU$1070,"Não",$AR$3:$AR$1070,AK494),0)</f>
        <v>6.0000185598675406</v>
      </c>
      <c r="AN524" s="63">
        <f t="shared" si="168"/>
        <v>-0.23987856339170952</v>
      </c>
      <c r="AP524" s="60">
        <v>32206</v>
      </c>
      <c r="AQ524" s="51">
        <v>3</v>
      </c>
      <c r="AR524" s="51">
        <v>64</v>
      </c>
      <c r="AS524" s="62">
        <f t="shared" si="176"/>
        <v>0</v>
      </c>
      <c r="AT524" s="62">
        <f t="shared" si="177"/>
        <v>0.98949045987793605</v>
      </c>
      <c r="AU524" s="51" t="str">
        <f>IF(OR($AP524&lt;SetUp!$B$97,$AP524&gt;SetUp!$B$98),"Não","Sim")</f>
        <v>Sim</v>
      </c>
      <c r="AV524" s="64">
        <f t="shared" si="178"/>
        <v>0</v>
      </c>
      <c r="AW524" s="64">
        <f t="shared" si="179"/>
        <v>0.99473135060574824</v>
      </c>
      <c r="AX524" s="64">
        <f t="shared" si="180"/>
        <v>0</v>
      </c>
      <c r="AY524" s="64">
        <f t="shared" si="181"/>
        <v>-4.5883886656115369E-3</v>
      </c>
      <c r="AZ524" s="64">
        <f t="shared" si="182"/>
        <v>0.98949045987793605</v>
      </c>
      <c r="BA524" s="64">
        <f t="shared" si="183"/>
        <v>0.99473135060574824</v>
      </c>
      <c r="BB524" s="64">
        <f t="shared" si="184"/>
        <v>-4.5883886656115369E-3</v>
      </c>
    </row>
    <row r="525" spans="1:54" x14ac:dyDescent="0.3">
      <c r="A525" s="60">
        <v>31570</v>
      </c>
      <c r="B525" s="53">
        <v>0.29399999999999998</v>
      </c>
      <c r="C525" s="53">
        <v>9.6270000000000007</v>
      </c>
      <c r="D525" s="53">
        <v>3.9409999999999998</v>
      </c>
      <c r="E525" s="53">
        <f t="shared" si="169"/>
        <v>0.29399999999999998</v>
      </c>
      <c r="F525" s="53">
        <f t="shared" si="170"/>
        <v>3.6469999999999998</v>
      </c>
      <c r="G525" s="53">
        <f t="shared" si="171"/>
        <v>0</v>
      </c>
      <c r="H525" s="53">
        <f>IF(Q524&gt;SetUp!$B$56,SetUp!$B$56,Q524)</f>
        <v>0.53661787064347855</v>
      </c>
      <c r="I525" s="53">
        <f t="shared" si="185"/>
        <v>2.402649691268679</v>
      </c>
      <c r="J525" s="53">
        <f>MIN(F525,H525,(1-EXP(-SetUp!$B$52*H525/SetUp!$B$56))*F525)</f>
        <v>0.10890828582963401</v>
      </c>
      <c r="K525" s="53">
        <f t="shared" si="172"/>
        <v>0.42770958481384452</v>
      </c>
      <c r="L525" s="53">
        <f>IF(I525&lt;=0,0,MIN(SetUp!$B$50*I525^SetUp!$B$55,I525))</f>
        <v>9.2706224017904501E-2</v>
      </c>
      <c r="M525" s="53">
        <f t="shared" si="173"/>
        <v>2.3099434672507746</v>
      </c>
      <c r="N525" s="53">
        <f>IF(SetUp!$B$62=0,X525,(B525-E525)*(1-(H525/SetUp!$B$66/SetUp!$B$56)))</f>
        <v>0</v>
      </c>
      <c r="O525" s="53">
        <f>K525*SetUp!$B$65</f>
        <v>3.947759887542767E-3</v>
      </c>
      <c r="P525" s="53">
        <f>MIN(SetUp!$B$54*L525^SetUp!$B$51,L525)</f>
        <v>6.2368388183820088E-2</v>
      </c>
      <c r="Q525" s="53">
        <f t="shared" si="174"/>
        <v>0.42376182492630177</v>
      </c>
      <c r="R525" s="53">
        <f>IF((H525+N525-O525)&gt;SetUp!$B$56,T524+H525+N525-O525-SetUp!$B$56,T524)</f>
        <v>0</v>
      </c>
      <c r="S525" s="53">
        <f>R525*SetUp!$B$65</f>
        <v>0</v>
      </c>
      <c r="T525" s="53">
        <f>IF((R525-S525)&lt;SetUp!$B$53,R525-S525,SetUp!$B$53)</f>
        <v>0</v>
      </c>
      <c r="U525" s="53">
        <f t="shared" si="175"/>
        <v>2.3099434672507746</v>
      </c>
      <c r="V525" s="53">
        <f>(L525-P525)/1000*SetUp!$B$13*1000000/SetUp!$B$48</f>
        <v>1.2346073677222555</v>
      </c>
      <c r="W525" s="53">
        <f t="shared" si="186"/>
        <v>3.6082248300317588E-16</v>
      </c>
      <c r="X525" s="53">
        <f>MAX((SetUp!$B$56*(1-($H525/SetUp!$B$56)^2)*TANH(($B525-$D525)/SetUp!$B$56))/(1+$H525/SetUp!$B$56*TANH(($B525-$D525)/SetUp!$B$56)),0)</f>
        <v>0</v>
      </c>
      <c r="AK525" s="61">
        <v>157</v>
      </c>
      <c r="AL525" s="62">
        <f>IFERROR(AVERAGEIFS($AS$3:$AS$1070,$AU$3:$AU$1070,"Não",$AR$3:$AR$1070,AK495),0)</f>
        <v>4.0975000000000001</v>
      </c>
      <c r="AM525" s="62">
        <f>IFERROR(AVERAGEIFS($AT$3:$AT$1070,$AU$3:$AU$1070,"Não",$AR$3:$AR$1070,AK495),0)</f>
        <v>5.7350559445211928</v>
      </c>
      <c r="AN525" s="63">
        <f t="shared" si="168"/>
        <v>0.39964757645422638</v>
      </c>
      <c r="AP525" s="60">
        <v>32207</v>
      </c>
      <c r="AQ525" s="51">
        <v>3</v>
      </c>
      <c r="AR525" s="51">
        <v>65</v>
      </c>
      <c r="AS525" s="62">
        <f t="shared" si="176"/>
        <v>0</v>
      </c>
      <c r="AT525" s="62">
        <f t="shared" si="177"/>
        <v>1.0175171609102616</v>
      </c>
      <c r="AU525" s="51" t="str">
        <f>IF(OR($AP525&lt;SetUp!$B$97,$AP525&gt;SetUp!$B$98),"Não","Sim")</f>
        <v>Sim</v>
      </c>
      <c r="AV525" s="64">
        <f t="shared" si="178"/>
        <v>0</v>
      </c>
      <c r="AW525" s="64">
        <f t="shared" si="179"/>
        <v>1.0087205564031405</v>
      </c>
      <c r="AX525" s="64">
        <f t="shared" si="180"/>
        <v>0</v>
      </c>
      <c r="AY525" s="64">
        <f t="shared" si="181"/>
        <v>7.5417425417612614E-3</v>
      </c>
      <c r="AZ525" s="64">
        <f t="shared" si="182"/>
        <v>1.0175171609102616</v>
      </c>
      <c r="BA525" s="64">
        <f t="shared" si="183"/>
        <v>1.0087205564031405</v>
      </c>
      <c r="BB525" s="64">
        <f t="shared" si="184"/>
        <v>7.5417425417612614E-3</v>
      </c>
    </row>
    <row r="526" spans="1:54" x14ac:dyDescent="0.3">
      <c r="A526" s="60">
        <v>31571</v>
      </c>
      <c r="B526" s="53">
        <v>0.48899999999999999</v>
      </c>
      <c r="C526" s="53">
        <v>9.4629999999999992</v>
      </c>
      <c r="D526" s="53">
        <v>3.9409999999999998</v>
      </c>
      <c r="E526" s="53">
        <f t="shared" si="169"/>
        <v>0.48899999999999999</v>
      </c>
      <c r="F526" s="53">
        <f t="shared" si="170"/>
        <v>3.452</v>
      </c>
      <c r="G526" s="53">
        <f t="shared" si="171"/>
        <v>0</v>
      </c>
      <c r="H526" s="53">
        <f>IF(Q525&gt;SetUp!$B$56,SetUp!$B$56,Q525)</f>
        <v>0.42376182492630177</v>
      </c>
      <c r="I526" s="53">
        <f t="shared" si="185"/>
        <v>2.3131010300290464</v>
      </c>
      <c r="J526" s="53">
        <f>MIN(F526,H526,(1-EXP(-SetUp!$B$52*H526/SetUp!$B$56))*F526)</f>
        <v>8.1664052166659035E-2</v>
      </c>
      <c r="K526" s="53">
        <f t="shared" si="172"/>
        <v>0.3420977727596427</v>
      </c>
      <c r="L526" s="53">
        <f>IF(I526&lt;=0,0,MIN(SetUp!$B$50*I526^SetUp!$B$55,I526))</f>
        <v>8.7019343850278083E-2</v>
      </c>
      <c r="M526" s="53">
        <f t="shared" si="173"/>
        <v>2.2260816861787682</v>
      </c>
      <c r="N526" s="53">
        <f>IF(SetUp!$B$62=0,X526,(B526-E526)*(1-(H526/SetUp!$B$66/SetUp!$B$56)))</f>
        <v>0</v>
      </c>
      <c r="O526" s="53">
        <f>K526*SetUp!$B$65</f>
        <v>3.1575627782717002E-3</v>
      </c>
      <c r="P526" s="53">
        <f>MIN(SetUp!$B$54*L526^SetUp!$B$51,L526)</f>
        <v>5.8506518615993708E-2</v>
      </c>
      <c r="Q526" s="53">
        <f t="shared" si="174"/>
        <v>0.33894020998137098</v>
      </c>
      <c r="R526" s="53">
        <f>IF((H526+N526-O526)&gt;SetUp!$B$56,T525+H526+N526-O526-SetUp!$B$56,T525)</f>
        <v>0</v>
      </c>
      <c r="S526" s="53">
        <f>R526*SetUp!$B$65</f>
        <v>0</v>
      </c>
      <c r="T526" s="53">
        <f>IF((R526-S526)&lt;SetUp!$B$53,R526-S526,SetUp!$B$53)</f>
        <v>0</v>
      </c>
      <c r="U526" s="53">
        <f t="shared" si="175"/>
        <v>2.2260816861787682</v>
      </c>
      <c r="V526" s="53">
        <f>(L526-P526)/1000*SetUp!$B$13*1000000/SetUp!$B$48</f>
        <v>1.1603380116282089</v>
      </c>
      <c r="W526" s="53">
        <f t="shared" si="186"/>
        <v>0</v>
      </c>
      <c r="X526" s="53">
        <f>MAX((SetUp!$B$56*(1-($H526/SetUp!$B$56)^2)*TANH(($B526-$D526)/SetUp!$B$56))/(1+$H526/SetUp!$B$56*TANH(($B526-$D526)/SetUp!$B$56)),0)</f>
        <v>0</v>
      </c>
      <c r="AK526" s="61">
        <v>158</v>
      </c>
      <c r="AL526" s="62">
        <f>IFERROR(AVERAGEIFS($AS$3:$AS$1070,$AU$3:$AU$1070,"Não",$AR$3:$AR$1070,AK496),0)</f>
        <v>4.0205000000000002</v>
      </c>
      <c r="AM526" s="62">
        <f>IFERROR(AVERAGEIFS($AT$3:$AT$1070,$AU$3:$AU$1070,"Não",$AR$3:$AR$1070,AK496),0)</f>
        <v>5.4676914153394254</v>
      </c>
      <c r="AN526" s="63">
        <f t="shared" si="168"/>
        <v>0.35995309422694322</v>
      </c>
      <c r="AP526" s="60">
        <v>32208</v>
      </c>
      <c r="AQ526" s="51">
        <v>3</v>
      </c>
      <c r="AR526" s="51">
        <v>66</v>
      </c>
      <c r="AS526" s="62">
        <f t="shared" si="176"/>
        <v>0</v>
      </c>
      <c r="AT526" s="62">
        <f t="shared" si="177"/>
        <v>1.0493669981334999</v>
      </c>
      <c r="AU526" s="51" t="str">
        <f>IF(OR($AP526&lt;SetUp!$B$97,$AP526&gt;SetUp!$B$98),"Não","Sim")</f>
        <v>Sim</v>
      </c>
      <c r="AV526" s="64">
        <f t="shared" si="178"/>
        <v>0</v>
      </c>
      <c r="AW526" s="64">
        <f t="shared" si="179"/>
        <v>1.0243861567463219</v>
      </c>
      <c r="AX526" s="64">
        <f t="shared" si="180"/>
        <v>0</v>
      </c>
      <c r="AY526" s="64">
        <f t="shared" si="181"/>
        <v>2.0927401815926783E-2</v>
      </c>
      <c r="AZ526" s="64">
        <f t="shared" si="182"/>
        <v>1.0493669981334999</v>
      </c>
      <c r="BA526" s="64">
        <f t="shared" si="183"/>
        <v>1.0243861567463219</v>
      </c>
      <c r="BB526" s="64">
        <f t="shared" si="184"/>
        <v>2.0927401815926783E-2</v>
      </c>
    </row>
    <row r="527" spans="1:54" x14ac:dyDescent="0.3">
      <c r="A527" s="60">
        <v>31572</v>
      </c>
      <c r="B527" s="53">
        <v>8.3000000000000004E-2</v>
      </c>
      <c r="C527" s="53">
        <v>9.4629999999999992</v>
      </c>
      <c r="D527" s="53">
        <v>3.9409999999999998</v>
      </c>
      <c r="E527" s="53">
        <f t="shared" si="169"/>
        <v>8.3000000000000004E-2</v>
      </c>
      <c r="F527" s="53">
        <f t="shared" si="170"/>
        <v>3.8579999999999997</v>
      </c>
      <c r="G527" s="53">
        <f t="shared" si="171"/>
        <v>0</v>
      </c>
      <c r="H527" s="53">
        <f>IF(Q526&gt;SetUp!$B$56,SetUp!$B$56,Q526)</f>
        <v>0.33894020998137098</v>
      </c>
      <c r="I527" s="53">
        <f t="shared" si="185"/>
        <v>2.2285347027999847</v>
      </c>
      <c r="J527" s="53">
        <f>MIN(F527,H527,(1-EXP(-SetUp!$B$52*H527/SetUp!$B$56))*F527)</f>
        <v>7.3174623803589398E-2</v>
      </c>
      <c r="K527" s="53">
        <f t="shared" si="172"/>
        <v>0.26576558617778157</v>
      </c>
      <c r="L527" s="53">
        <f>IF(I527&lt;=0,0,MIN(SetUp!$B$50*I527^SetUp!$B$55,I527))</f>
        <v>8.1781888772511829E-2</v>
      </c>
      <c r="M527" s="53">
        <f t="shared" si="173"/>
        <v>2.1467528140274728</v>
      </c>
      <c r="N527" s="53">
        <f>IF(SetUp!$B$62=0,X527,(B527-E527)*(1-(H527/SetUp!$B$66/SetUp!$B$56)))</f>
        <v>0</v>
      </c>
      <c r="O527" s="53">
        <f>K527*SetUp!$B$65</f>
        <v>2.4530166212164244E-3</v>
      </c>
      <c r="P527" s="53">
        <f>MIN(SetUp!$B$54*L527^SetUp!$B$51,L527)</f>
        <v>5.4952013022671622E-2</v>
      </c>
      <c r="Q527" s="53">
        <f t="shared" si="174"/>
        <v>0.26331256955656512</v>
      </c>
      <c r="R527" s="53">
        <f>IF((H527+N527-O527)&gt;SetUp!$B$56,T526+H527+N527-O527-SetUp!$B$56,T526)</f>
        <v>0</v>
      </c>
      <c r="S527" s="53">
        <f>R527*SetUp!$B$65</f>
        <v>0</v>
      </c>
      <c r="T527" s="53">
        <f>IF((R527-S527)&lt;SetUp!$B$53,R527-S527,SetUp!$B$53)</f>
        <v>0</v>
      </c>
      <c r="U527" s="53">
        <f t="shared" si="175"/>
        <v>2.1467528140274728</v>
      </c>
      <c r="V527" s="53">
        <f>(L527-P527)/1000*SetUp!$B$13*1000000/SetUp!$B$48</f>
        <v>1.0918498754156463</v>
      </c>
      <c r="W527" s="53">
        <f t="shared" si="186"/>
        <v>-2.0816681711721685E-16</v>
      </c>
      <c r="X527" s="53">
        <f>MAX((SetUp!$B$56*(1-($H527/SetUp!$B$56)^2)*TANH(($B527-$D527)/SetUp!$B$56))/(1+$H527/SetUp!$B$56*TANH(($B527-$D527)/SetUp!$B$56)),0)</f>
        <v>0</v>
      </c>
      <c r="AK527" s="61">
        <v>159</v>
      </c>
      <c r="AL527" s="62">
        <f>IFERROR(AVERAGEIFS($AS$3:$AS$1070,$AU$3:$AU$1070,"Não",$AR$3:$AR$1070,AK497),0)</f>
        <v>4.0205000000000002</v>
      </c>
      <c r="AM527" s="62">
        <f>IFERROR(AVERAGEIFS($AT$3:$AT$1070,$AU$3:$AU$1070,"Não",$AR$3:$AR$1070,AK497),0)</f>
        <v>5.2082181372920502</v>
      </c>
      <c r="AN527" s="63">
        <f t="shared" ref="AN527:AN590" si="187">IFERROR((AM527-AL527)/AL527,"")</f>
        <v>0.29541552973313018</v>
      </c>
      <c r="AP527" s="60">
        <v>32209</v>
      </c>
      <c r="AQ527" s="51">
        <v>3</v>
      </c>
      <c r="AR527" s="51">
        <v>67</v>
      </c>
      <c r="AS527" s="62">
        <f t="shared" si="176"/>
        <v>0</v>
      </c>
      <c r="AT527" s="62">
        <f t="shared" si="177"/>
        <v>1.0817308957154459</v>
      </c>
      <c r="AU527" s="51" t="str">
        <f>IF(OR($AP527&lt;SetUp!$B$97,$AP527&gt;SetUp!$B$98),"Não","Sim")</f>
        <v>Sim</v>
      </c>
      <c r="AV527" s="64">
        <f t="shared" si="178"/>
        <v>0</v>
      </c>
      <c r="AW527" s="64">
        <f t="shared" si="179"/>
        <v>1.0400629287285679</v>
      </c>
      <c r="AX527" s="64">
        <f t="shared" si="180"/>
        <v>0</v>
      </c>
      <c r="AY527" s="64">
        <f t="shared" si="181"/>
        <v>3.411923392980775E-2</v>
      </c>
      <c r="AZ527" s="64">
        <f t="shared" si="182"/>
        <v>1.0817308957154459</v>
      </c>
      <c r="BA527" s="64">
        <f t="shared" si="183"/>
        <v>1.0400629287285679</v>
      </c>
      <c r="BB527" s="64">
        <f t="shared" si="184"/>
        <v>3.411923392980775E-2</v>
      </c>
    </row>
    <row r="528" spans="1:54" x14ac:dyDescent="0.3">
      <c r="A528" s="60">
        <v>31573</v>
      </c>
      <c r="B528" s="53">
        <v>0.24299999999999999</v>
      </c>
      <c r="C528" s="53">
        <v>9.4629999999999992</v>
      </c>
      <c r="D528" s="53">
        <v>3.9409999999999998</v>
      </c>
      <c r="E528" s="53">
        <f t="shared" si="169"/>
        <v>0.24299999999999999</v>
      </c>
      <c r="F528" s="53">
        <f t="shared" si="170"/>
        <v>3.698</v>
      </c>
      <c r="G528" s="53">
        <f t="shared" si="171"/>
        <v>0</v>
      </c>
      <c r="H528" s="53">
        <f>IF(Q527&gt;SetUp!$B$56,SetUp!$B$56,Q527)</f>
        <v>0.26331256955656512</v>
      </c>
      <c r="I528" s="53">
        <f t="shared" si="185"/>
        <v>2.1486791776114424</v>
      </c>
      <c r="J528" s="53">
        <f>MIN(F528,H528,(1-EXP(-SetUp!$B$52*H528/SetUp!$B$56))*F528)</f>
        <v>5.4605811250377785E-2</v>
      </c>
      <c r="K528" s="53">
        <f t="shared" si="172"/>
        <v>0.20870675830618735</v>
      </c>
      <c r="L528" s="53">
        <f>IF(I528&lt;=0,0,MIN(SetUp!$B$50*I528^SetUp!$B$55,I528))</f>
        <v>7.695628475131347E-2</v>
      </c>
      <c r="M528" s="53">
        <f t="shared" si="173"/>
        <v>2.0717228928601288</v>
      </c>
      <c r="N528" s="53">
        <f>IF(SetUp!$B$62=0,X528,(B528-E528)*(1-(H528/SetUp!$B$66/SetUp!$B$56)))</f>
        <v>0</v>
      </c>
      <c r="O528" s="53">
        <f>K528*SetUp!$B$65</f>
        <v>1.9263635839698397E-3</v>
      </c>
      <c r="P528" s="53">
        <f>MIN(SetUp!$B$54*L528^SetUp!$B$51,L528)</f>
        <v>5.1678973972184565E-2</v>
      </c>
      <c r="Q528" s="53">
        <f t="shared" si="174"/>
        <v>0.20678039472221751</v>
      </c>
      <c r="R528" s="53">
        <f>IF((H528+N528-O528)&gt;SetUp!$B$56,T527+H528+N528-O528-SetUp!$B$56,T527)</f>
        <v>0</v>
      </c>
      <c r="S528" s="53">
        <f>R528*SetUp!$B$65</f>
        <v>0</v>
      </c>
      <c r="T528" s="53">
        <f>IF((R528-S528)&lt;SetUp!$B$53,R528-S528,SetUp!$B$53)</f>
        <v>0</v>
      </c>
      <c r="U528" s="53">
        <f t="shared" si="175"/>
        <v>2.0717228928601288</v>
      </c>
      <c r="V528" s="53">
        <f>(L528-P528)/1000*SetUp!$B$13*1000000/SetUp!$B$48</f>
        <v>1.028667776264258</v>
      </c>
      <c r="W528" s="53">
        <f t="shared" si="186"/>
        <v>-4.163336342344337E-16</v>
      </c>
      <c r="X528" s="53">
        <f>MAX((SetUp!$B$56*(1-($H528/SetUp!$B$56)^2)*TANH(($B528-$D528)/SetUp!$B$56))/(1+$H528/SetUp!$B$56*TANH(($B528-$D528)/SetUp!$B$56)),0)</f>
        <v>0</v>
      </c>
      <c r="AK528" s="61">
        <v>160</v>
      </c>
      <c r="AL528" s="62">
        <f>IFERROR(AVERAGEIFS($AS$3:$AS$1070,$AU$3:$AU$1070,"Não",$AR$3:$AR$1070,AK498),0)</f>
        <v>3.9445000000000001</v>
      </c>
      <c r="AM528" s="62">
        <f>IFERROR(AVERAGEIFS($AT$3:$AT$1070,$AU$3:$AU$1070,"Não",$AR$3:$AR$1070,AK498),0)</f>
        <v>5.2247464829269088</v>
      </c>
      <c r="AN528" s="63">
        <f t="shared" si="187"/>
        <v>0.32456495954541986</v>
      </c>
      <c r="AP528" s="60">
        <v>32210</v>
      </c>
      <c r="AQ528" s="51">
        <v>3</v>
      </c>
      <c r="AR528" s="51">
        <v>68</v>
      </c>
      <c r="AS528" s="62">
        <f t="shared" si="176"/>
        <v>0</v>
      </c>
      <c r="AT528" s="62">
        <f t="shared" si="177"/>
        <v>1.0955561908046496</v>
      </c>
      <c r="AU528" s="51" t="str">
        <f>IF(OR($AP528&lt;SetUp!$B$97,$AP528&gt;SetUp!$B$98),"Não","Sim")</f>
        <v>Sim</v>
      </c>
      <c r="AV528" s="64">
        <f t="shared" si="178"/>
        <v>0</v>
      </c>
      <c r="AW528" s="64">
        <f t="shared" si="179"/>
        <v>1.0466882013305823</v>
      </c>
      <c r="AX528" s="64">
        <f t="shared" si="180"/>
        <v>0</v>
      </c>
      <c r="AY528" s="64">
        <f t="shared" si="181"/>
        <v>3.9634657323982254E-2</v>
      </c>
      <c r="AZ528" s="64">
        <f t="shared" si="182"/>
        <v>1.0955561908046496</v>
      </c>
      <c r="BA528" s="64">
        <f t="shared" si="183"/>
        <v>1.0466882013305823</v>
      </c>
      <c r="BB528" s="64">
        <f t="shared" si="184"/>
        <v>3.9634657323982254E-2</v>
      </c>
    </row>
    <row r="529" spans="1:54" x14ac:dyDescent="0.3">
      <c r="A529" s="60">
        <v>31574</v>
      </c>
      <c r="B529" s="53">
        <v>3.1E-2</v>
      </c>
      <c r="C529" s="53">
        <v>9.4629999999999992</v>
      </c>
      <c r="D529" s="53">
        <v>3.9409999999999998</v>
      </c>
      <c r="E529" s="53">
        <f t="shared" si="169"/>
        <v>3.1E-2</v>
      </c>
      <c r="F529" s="53">
        <f t="shared" si="170"/>
        <v>3.9099999999999997</v>
      </c>
      <c r="G529" s="53">
        <f t="shared" si="171"/>
        <v>0</v>
      </c>
      <c r="H529" s="53">
        <f>IF(Q528&gt;SetUp!$B$56,SetUp!$B$56,Q528)</f>
        <v>0.20678039472221751</v>
      </c>
      <c r="I529" s="53">
        <f t="shared" si="185"/>
        <v>2.073212315708834</v>
      </c>
      <c r="J529" s="53">
        <f>MIN(F529,H529,(1-EXP(-SetUp!$B$52*H529/SetUp!$B$56))*F529)</f>
        <v>4.5412822636061938E-2</v>
      </c>
      <c r="K529" s="53">
        <f t="shared" si="172"/>
        <v>0.16136757208615557</v>
      </c>
      <c r="L529" s="53">
        <f>IF(I529&lt;=0,0,MIN(SetUp!$B$50*I529^SetUp!$B$55,I529))</f>
        <v>7.2504411922295758E-2</v>
      </c>
      <c r="M529" s="53">
        <f t="shared" si="173"/>
        <v>2.0007079037865383</v>
      </c>
      <c r="N529" s="53">
        <f>IF(SetUp!$B$62=0,X529,(B529-E529)*(1-(H529/SetUp!$B$66/SetUp!$B$56)))</f>
        <v>0</v>
      </c>
      <c r="O529" s="53">
        <f>K529*SetUp!$B$65</f>
        <v>1.4894228487050509E-3</v>
      </c>
      <c r="P529" s="53">
        <f>MIN(SetUp!$B$54*L529^SetUp!$B$51,L529)</f>
        <v>4.8661190231000358E-2</v>
      </c>
      <c r="Q529" s="53">
        <f t="shared" si="174"/>
        <v>0.15987814923745053</v>
      </c>
      <c r="R529" s="53">
        <f>IF((H529+N529-O529)&gt;SetUp!$B$56,T528+H529+N529-O529-SetUp!$B$56,T528)</f>
        <v>0</v>
      </c>
      <c r="S529" s="53">
        <f>R529*SetUp!$B$65</f>
        <v>0</v>
      </c>
      <c r="T529" s="53">
        <f>IF((R529-S529)&lt;SetUp!$B$53,R529-S529,SetUp!$B$53)</f>
        <v>0</v>
      </c>
      <c r="U529" s="53">
        <f t="shared" si="175"/>
        <v>2.0007079037865383</v>
      </c>
      <c r="V529" s="53">
        <f>(L529-P529)/1000*SetUp!$B$13*1000000/SetUp!$B$48</f>
        <v>0.97030708885424366</v>
      </c>
      <c r="W529" s="53">
        <f t="shared" si="186"/>
        <v>0</v>
      </c>
      <c r="X529" s="53">
        <f>MAX((SetUp!$B$56*(1-($H529/SetUp!$B$56)^2)*TANH(($B529-$D529)/SetUp!$B$56))/(1+$H529/SetUp!$B$56*TANH(($B529-$D529)/SetUp!$B$56)),0)</f>
        <v>0</v>
      </c>
      <c r="AK529" s="61">
        <v>161</v>
      </c>
      <c r="AL529" s="62">
        <f>IFERROR(AVERAGEIFS($AS$3:$AS$1070,$AU$3:$AU$1070,"Não",$AR$3:$AR$1070,AK499),0)</f>
        <v>3.9445000000000001</v>
      </c>
      <c r="AM529" s="62">
        <f>IFERROR(AVERAGEIFS($AT$3:$AT$1070,$AU$3:$AU$1070,"Não",$AR$3:$AR$1070,AK499),0)</f>
        <v>5.3655519464721699</v>
      </c>
      <c r="AN529" s="63">
        <f t="shared" si="187"/>
        <v>0.36026161654764094</v>
      </c>
      <c r="AP529" s="60">
        <v>32211</v>
      </c>
      <c r="AQ529" s="51">
        <v>3</v>
      </c>
      <c r="AR529" s="51">
        <v>69</v>
      </c>
      <c r="AS529" s="62">
        <f t="shared" si="176"/>
        <v>8.98</v>
      </c>
      <c r="AT529" s="62">
        <f t="shared" si="177"/>
        <v>1.101167393921981</v>
      </c>
      <c r="AU529" s="51" t="str">
        <f>IF(OR($AP529&lt;SetUp!$B$97,$AP529&gt;SetUp!$B$98),"Não","Sim")</f>
        <v>Sim</v>
      </c>
      <c r="AV529" s="64">
        <f t="shared" si="178"/>
        <v>2.9966648127543394</v>
      </c>
      <c r="AW529" s="64">
        <f t="shared" si="179"/>
        <v>1.0493652338066004</v>
      </c>
      <c r="AX529" s="64">
        <f t="shared" si="180"/>
        <v>0.95327633666730438</v>
      </c>
      <c r="AY529" s="64">
        <f t="shared" si="181"/>
        <v>4.1853343250343109E-2</v>
      </c>
      <c r="AZ529" s="64">
        <f t="shared" si="182"/>
        <v>-7.8788326060780189</v>
      </c>
      <c r="BA529" s="64">
        <f t="shared" si="183"/>
        <v>-1.947299578947739</v>
      </c>
      <c r="BB529" s="64">
        <f t="shared" si="184"/>
        <v>-0.91142299341696131</v>
      </c>
    </row>
    <row r="530" spans="1:54" x14ac:dyDescent="0.3">
      <c r="A530" s="60">
        <v>31575</v>
      </c>
      <c r="B530" s="53">
        <v>1.9339999999999999</v>
      </c>
      <c r="C530" s="53">
        <v>9.4629999999999992</v>
      </c>
      <c r="D530" s="53">
        <v>3.9409999999999998</v>
      </c>
      <c r="E530" s="53">
        <f t="shared" si="169"/>
        <v>1.9339999999999999</v>
      </c>
      <c r="F530" s="53">
        <f t="shared" si="170"/>
        <v>2.0069999999999997</v>
      </c>
      <c r="G530" s="53">
        <f t="shared" si="171"/>
        <v>0</v>
      </c>
      <c r="H530" s="53">
        <f>IF(Q529&gt;SetUp!$B$56,SetUp!$B$56,Q529)</f>
        <v>0.15987814923745053</v>
      </c>
      <c r="I530" s="53">
        <f t="shared" si="185"/>
        <v>2.0020170061011844</v>
      </c>
      <c r="J530" s="53">
        <f>MIN(F530,H530,(1-EXP(-SetUp!$B$52*H530/SetUp!$B$56))*F530)</f>
        <v>1.8046927626696248E-2</v>
      </c>
      <c r="K530" s="53">
        <f t="shared" si="172"/>
        <v>0.14183122161075429</v>
      </c>
      <c r="L530" s="53">
        <f>IF(I530&lt;=0,0,MIN(SetUp!$B$50*I530^SetUp!$B$55,I530))</f>
        <v>6.8402357714697229E-2</v>
      </c>
      <c r="M530" s="53">
        <f t="shared" si="173"/>
        <v>1.9336146483864871</v>
      </c>
      <c r="N530" s="53">
        <f>IF(SetUp!$B$62=0,X530,(B530-E530)*(1-(H530/SetUp!$B$66/SetUp!$B$56)))</f>
        <v>0</v>
      </c>
      <c r="O530" s="53">
        <f>K530*SetUp!$B$65</f>
        <v>1.3091023146460962E-3</v>
      </c>
      <c r="P530" s="53">
        <f>MIN(SetUp!$B$54*L530^SetUp!$B$51,L530)</f>
        <v>4.5882129385091792E-2</v>
      </c>
      <c r="Q530" s="53">
        <f t="shared" si="174"/>
        <v>0.14052211929610819</v>
      </c>
      <c r="R530" s="53">
        <f>IF((H530+N530-O530)&gt;SetUp!$B$56,T529+H530+N530-O530-SetUp!$B$56,T529)</f>
        <v>0</v>
      </c>
      <c r="S530" s="53">
        <f>R530*SetUp!$B$65</f>
        <v>0</v>
      </c>
      <c r="T530" s="53">
        <f>IF((R530-S530)&lt;SetUp!$B$53,R530-S530,SetUp!$B$53)</f>
        <v>0</v>
      </c>
      <c r="U530" s="53">
        <f t="shared" si="175"/>
        <v>1.9336146483864871</v>
      </c>
      <c r="V530" s="53">
        <f>(L530-P530)/1000*SetUp!$B$13*1000000/SetUp!$B$48</f>
        <v>0.91646747548422947</v>
      </c>
      <c r="W530" s="53">
        <f t="shared" si="186"/>
        <v>0</v>
      </c>
      <c r="X530" s="53">
        <f>MAX((SetUp!$B$56*(1-($H530/SetUp!$B$56)^2)*TANH(($B530-$D530)/SetUp!$B$56))/(1+$H530/SetUp!$B$56*TANH(($B530-$D530)/SetUp!$B$56)),0)</f>
        <v>0</v>
      </c>
      <c r="AK530" s="61">
        <v>162</v>
      </c>
      <c r="AL530" s="62">
        <f>IFERROR(AVERAGEIFS($AS$3:$AS$1070,$AU$3:$AU$1070,"Não",$AR$3:$AR$1070,AK500),0)</f>
        <v>5.8334999999999999</v>
      </c>
      <c r="AM530" s="62">
        <f>IFERROR(AVERAGEIFS($AT$3:$AT$1070,$AU$3:$AU$1070,"Não",$AR$3:$AR$1070,AK500),0)</f>
        <v>6.8601628489137783</v>
      </c>
      <c r="AN530" s="63">
        <f t="shared" si="187"/>
        <v>0.17599431711901575</v>
      </c>
      <c r="AP530" s="60">
        <v>32212</v>
      </c>
      <c r="AQ530" s="51">
        <v>3</v>
      </c>
      <c r="AR530" s="51">
        <v>70</v>
      </c>
      <c r="AS530" s="62">
        <f t="shared" si="176"/>
        <v>13.108000000000001</v>
      </c>
      <c r="AT530" s="62">
        <f t="shared" si="177"/>
        <v>1.1979835590192791</v>
      </c>
      <c r="AU530" s="51" t="str">
        <f>IF(OR($AP530&lt;SetUp!$B$97,$AP530&gt;SetUp!$B$98),"Não","Sim")</f>
        <v>Sim</v>
      </c>
      <c r="AV530" s="64">
        <f t="shared" si="178"/>
        <v>3.6204972034238612</v>
      </c>
      <c r="AW530" s="64">
        <f t="shared" si="179"/>
        <v>1.0945243528671618</v>
      </c>
      <c r="AX530" s="64">
        <f t="shared" si="180"/>
        <v>1.1175364327103383</v>
      </c>
      <c r="AY530" s="64">
        <f t="shared" si="181"/>
        <v>7.8450857889519832E-2</v>
      </c>
      <c r="AZ530" s="64">
        <f t="shared" si="182"/>
        <v>-11.910016440980721</v>
      </c>
      <c r="BA530" s="64">
        <f t="shared" si="183"/>
        <v>-2.5259728505566992</v>
      </c>
      <c r="BB530" s="64">
        <f t="shared" si="184"/>
        <v>-1.0390855748208185</v>
      </c>
    </row>
    <row r="531" spans="1:54" x14ac:dyDescent="0.3">
      <c r="A531" s="60">
        <v>31576</v>
      </c>
      <c r="B531" s="53">
        <v>8.2260000000000009</v>
      </c>
      <c r="C531" s="53">
        <v>9.4629999999999992</v>
      </c>
      <c r="D531" s="53">
        <v>3.9409999999999998</v>
      </c>
      <c r="E531" s="53">
        <f t="shared" si="169"/>
        <v>3.9409999999999998</v>
      </c>
      <c r="F531" s="53">
        <f t="shared" si="170"/>
        <v>0</v>
      </c>
      <c r="G531" s="53">
        <f t="shared" si="171"/>
        <v>9.2194131169520688E-4</v>
      </c>
      <c r="H531" s="53">
        <f>IF(Q530&gt;SetUp!$B$56,SetUp!$B$56,Q530)</f>
        <v>0.14052211929610819</v>
      </c>
      <c r="I531" s="53">
        <f t="shared" si="185"/>
        <v>1.9358336089971797</v>
      </c>
      <c r="J531" s="53">
        <f>MIN(F531,H531,(1-EXP(-SetUp!$B$52*H531/SetUp!$B$56))*F531)</f>
        <v>0</v>
      </c>
      <c r="K531" s="53">
        <f t="shared" si="172"/>
        <v>0.14052211929610819</v>
      </c>
      <c r="L531" s="53">
        <f>IF(I531&lt;=0,0,MIN(SetUp!$B$50*I531^SetUp!$B$55,I531))</f>
        <v>6.4675259052697026E-2</v>
      </c>
      <c r="M531" s="53">
        <f t="shared" si="173"/>
        <v>1.8711583499444826</v>
      </c>
      <c r="N531" s="53">
        <f>IF(SetUp!$B$62=0,X531,(B531-E531)*(1-(H531/SetUp!$B$66/SetUp!$B$56)))</f>
        <v>4.2840780586883058</v>
      </c>
      <c r="O531" s="53">
        <f>K531*SetUp!$B$65</f>
        <v>1.2970192989972919E-3</v>
      </c>
      <c r="P531" s="53">
        <f>MIN(SetUp!$B$54*L531^SetUp!$B$51,L531)</f>
        <v>4.3358495627534029E-2</v>
      </c>
      <c r="Q531" s="53">
        <f t="shared" si="174"/>
        <v>4.4233031586854166</v>
      </c>
      <c r="R531" s="53">
        <f>IF((H531+N531-O531)&gt;SetUp!$B$56,T530+H531+N531-O531-SetUp!$B$56,T530)</f>
        <v>0</v>
      </c>
      <c r="S531" s="53">
        <f>R531*SetUp!$B$65</f>
        <v>0</v>
      </c>
      <c r="T531" s="53">
        <f>IF((R531-S531)&lt;SetUp!$B$53,R531-S531,SetUp!$B$53)</f>
        <v>0</v>
      </c>
      <c r="U531" s="53">
        <f t="shared" si="175"/>
        <v>1.8711583499444826</v>
      </c>
      <c r="V531" s="53">
        <f>(L531-P531)/1000*SetUp!$B$13*1000000/SetUp!$B$48</f>
        <v>0.86749210868662485</v>
      </c>
      <c r="W531" s="53">
        <f t="shared" si="186"/>
        <v>1.3877787807814457E-16</v>
      </c>
      <c r="X531" s="53">
        <f>MAX((SetUp!$B$56*(1-($H531/SetUp!$B$56)^2)*TANH(($B531-$D531)/SetUp!$B$56))/(1+$H531/SetUp!$B$56*TANH(($B531-$D531)/SetUp!$B$56)),0)</f>
        <v>4.2840780586883058</v>
      </c>
      <c r="AK531" s="61">
        <v>163</v>
      </c>
      <c r="AL531" s="62">
        <f>IFERROR(AVERAGEIFS($AS$3:$AS$1070,$AU$3:$AU$1070,"Não",$AR$3:$AR$1070,AK501),0)</f>
        <v>9.1044999999999998</v>
      </c>
      <c r="AM531" s="62">
        <f>IFERROR(AVERAGEIFS($AT$3:$AT$1070,$AU$3:$AU$1070,"Não",$AR$3:$AR$1070,AK501),0)</f>
        <v>6.7866784457506277</v>
      </c>
      <c r="AN531" s="63">
        <f t="shared" si="187"/>
        <v>-0.25457977420499445</v>
      </c>
      <c r="AP531" s="60">
        <v>32213</v>
      </c>
      <c r="AQ531" s="51">
        <v>3</v>
      </c>
      <c r="AR531" s="51">
        <v>71</v>
      </c>
      <c r="AS531" s="62">
        <f t="shared" si="176"/>
        <v>13.108000000000001</v>
      </c>
      <c r="AT531" s="62">
        <f t="shared" si="177"/>
        <v>1.4668190814804192</v>
      </c>
      <c r="AU531" s="51" t="str">
        <f>IF(OR($AP531&lt;SetUp!$B$97,$AP531&gt;SetUp!$B$98),"Não","Sim")</f>
        <v>Sim</v>
      </c>
      <c r="AV531" s="64">
        <f t="shared" si="178"/>
        <v>3.6204972034238612</v>
      </c>
      <c r="AW531" s="64">
        <f t="shared" si="179"/>
        <v>1.2111230661994756</v>
      </c>
      <c r="AX531" s="64">
        <f t="shared" si="180"/>
        <v>1.1175364327103383</v>
      </c>
      <c r="AY531" s="64">
        <f t="shared" si="181"/>
        <v>0.16637655095297113</v>
      </c>
      <c r="AZ531" s="64">
        <f t="shared" si="182"/>
        <v>-11.641180918519581</v>
      </c>
      <c r="BA531" s="64">
        <f t="shared" si="183"/>
        <v>-2.4093741372243853</v>
      </c>
      <c r="BB531" s="64">
        <f t="shared" si="184"/>
        <v>-0.95115988175736721</v>
      </c>
    </row>
    <row r="532" spans="1:54" x14ac:dyDescent="0.3">
      <c r="A532" s="60">
        <v>31577</v>
      </c>
      <c r="B532" s="53">
        <v>0.39100000000000001</v>
      </c>
      <c r="C532" s="53">
        <v>9.4629999999999992</v>
      </c>
      <c r="D532" s="53">
        <v>3.9409999999999998</v>
      </c>
      <c r="E532" s="53">
        <f t="shared" si="169"/>
        <v>0.39100000000000001</v>
      </c>
      <c r="F532" s="53">
        <f t="shared" si="170"/>
        <v>3.55</v>
      </c>
      <c r="G532" s="53">
        <f t="shared" si="171"/>
        <v>0</v>
      </c>
      <c r="H532" s="53">
        <f>IF(Q531&gt;SetUp!$B$56,SetUp!$B$56,Q531)</f>
        <v>4.4233031586854166</v>
      </c>
      <c r="I532" s="53">
        <f t="shared" si="185"/>
        <v>1.904739964027897</v>
      </c>
      <c r="J532" s="53">
        <f>MIN(F532,H532,(1-EXP(-SetUp!$B$52*H532/SetUp!$B$56))*F532)</f>
        <v>0.78499216051167842</v>
      </c>
      <c r="K532" s="53">
        <f t="shared" si="172"/>
        <v>3.638310998173738</v>
      </c>
      <c r="L532" s="53">
        <f>IF(I532&lt;=0,0,MIN(SetUp!$B$50*I532^SetUp!$B$55,I532))</f>
        <v>6.2953172955123829E-2</v>
      </c>
      <c r="M532" s="53">
        <f t="shared" si="173"/>
        <v>1.8417867910727732</v>
      </c>
      <c r="N532" s="53">
        <f>IF(SetUp!$B$62=0,X532,(B532-E532)*(1-(H532/SetUp!$B$66/SetUp!$B$56)))</f>
        <v>0</v>
      </c>
      <c r="O532" s="53">
        <f>K532*SetUp!$B$65</f>
        <v>3.35816140834145E-2</v>
      </c>
      <c r="P532" s="53">
        <f>MIN(SetUp!$B$54*L532^SetUp!$B$51,L532)</f>
        <v>4.2192936619764275E-2</v>
      </c>
      <c r="Q532" s="53">
        <f t="shared" si="174"/>
        <v>3.6047293840903234</v>
      </c>
      <c r="R532" s="53">
        <f>IF((H532+N532-O532)&gt;SetUp!$B$56,T531+H532+N532-O532-SetUp!$B$56,T531)</f>
        <v>0</v>
      </c>
      <c r="S532" s="53">
        <f>R532*SetUp!$B$65</f>
        <v>0</v>
      </c>
      <c r="T532" s="53">
        <f>IF((R532-S532)&lt;SetUp!$B$53,R532-S532,SetUp!$B$53)</f>
        <v>0</v>
      </c>
      <c r="U532" s="53">
        <f t="shared" si="175"/>
        <v>1.8417867910727732</v>
      </c>
      <c r="V532" s="53">
        <f>(L532-P532)/1000*SetUp!$B$13*1000000/SetUp!$B$48</f>
        <v>0.84484407112830939</v>
      </c>
      <c r="W532" s="53">
        <f t="shared" si="186"/>
        <v>-5.4123372450476381E-16</v>
      </c>
      <c r="X532" s="53">
        <f>MAX((SetUp!$B$56*(1-($H532/SetUp!$B$56)^2)*TANH(($B532-$D532)/SetUp!$B$56))/(1+$H532/SetUp!$B$56*TANH(($B532-$D532)/SetUp!$B$56)),0)</f>
        <v>0</v>
      </c>
      <c r="AK532" s="61">
        <v>164</v>
      </c>
      <c r="AL532" s="62">
        <f>IFERROR(AVERAGEIFS($AS$3:$AS$1070,$AU$3:$AU$1070,"Não",$AR$3:$AR$1070,AK502),0)</f>
        <v>5.4855</v>
      </c>
      <c r="AM532" s="62">
        <f>IFERROR(AVERAGEIFS($AT$3:$AT$1070,$AU$3:$AU$1070,"Não",$AR$3:$AR$1070,AK502),0)</f>
        <v>6.4504655900467327</v>
      </c>
      <c r="AN532" s="63">
        <f t="shared" si="187"/>
        <v>0.17591205725033865</v>
      </c>
      <c r="AP532" s="60">
        <v>32214</v>
      </c>
      <c r="AQ532" s="51">
        <v>3</v>
      </c>
      <c r="AR532" s="51">
        <v>72</v>
      </c>
      <c r="AS532" s="62">
        <f t="shared" si="176"/>
        <v>10.971</v>
      </c>
      <c r="AT532" s="62">
        <f t="shared" si="177"/>
        <v>2.3023158274800761</v>
      </c>
      <c r="AU532" s="51" t="str">
        <f>IF(OR($AP532&lt;SetUp!$B$97,$AP532&gt;SetUp!$B$98),"Não","Sim")</f>
        <v>Sim</v>
      </c>
      <c r="AV532" s="64">
        <f t="shared" si="178"/>
        <v>3.3122499905653258</v>
      </c>
      <c r="AW532" s="64">
        <f t="shared" si="179"/>
        <v>1.5173384024271173</v>
      </c>
      <c r="AX532" s="64">
        <f t="shared" si="180"/>
        <v>1.0402462150577068</v>
      </c>
      <c r="AY532" s="64">
        <f t="shared" si="181"/>
        <v>0.36216489910418781</v>
      </c>
      <c r="AZ532" s="64">
        <f t="shared" si="182"/>
        <v>-8.6686841725199244</v>
      </c>
      <c r="BA532" s="64">
        <f t="shared" si="183"/>
        <v>-1.7949115881382085</v>
      </c>
      <c r="BB532" s="64">
        <f t="shared" si="184"/>
        <v>-0.67808131595351895</v>
      </c>
    </row>
    <row r="533" spans="1:54" x14ac:dyDescent="0.3">
      <c r="A533" s="60">
        <v>31578</v>
      </c>
      <c r="B533" s="53">
        <v>0</v>
      </c>
      <c r="C533" s="53">
        <v>9.4629999999999992</v>
      </c>
      <c r="D533" s="53">
        <v>3.9409999999999998</v>
      </c>
      <c r="E533" s="53">
        <f t="shared" si="169"/>
        <v>0</v>
      </c>
      <c r="F533" s="53">
        <f t="shared" si="170"/>
        <v>3.9409999999999998</v>
      </c>
      <c r="G533" s="53">
        <f t="shared" si="171"/>
        <v>0</v>
      </c>
      <c r="H533" s="53">
        <f>IF(Q532&gt;SetUp!$B$56,SetUp!$B$56,Q532)</f>
        <v>3.6047293840903234</v>
      </c>
      <c r="I533" s="53">
        <f t="shared" si="185"/>
        <v>1.8683559857854513</v>
      </c>
      <c r="J533" s="53">
        <f>MIN(F533,H533,(1-EXP(-SetUp!$B$52*H533/SetUp!$B$56))*F533)</f>
        <v>0.72616038214653122</v>
      </c>
      <c r="K533" s="53">
        <f t="shared" si="172"/>
        <v>2.8785690019437924</v>
      </c>
      <c r="L533" s="53">
        <f>IF(I533&lt;=0,0,MIN(SetUp!$B$50*I533^SetUp!$B$55,I533))</f>
        <v>6.0961762388002279E-2</v>
      </c>
      <c r="M533" s="53">
        <f t="shared" si="173"/>
        <v>1.8073942233974489</v>
      </c>
      <c r="N533" s="53">
        <f>IF(SetUp!$B$62=0,X533,(B533-E533)*(1-(H533/SetUp!$B$66/SetUp!$B$56)))</f>
        <v>0</v>
      </c>
      <c r="O533" s="53">
        <f>K533*SetUp!$B$65</f>
        <v>2.6569194712678049E-2</v>
      </c>
      <c r="P533" s="53">
        <f>MIN(SetUp!$B$54*L533^SetUp!$B$51,L533)</f>
        <v>4.0845477686405306E-2</v>
      </c>
      <c r="Q533" s="53">
        <f t="shared" si="174"/>
        <v>2.8519998072311141</v>
      </c>
      <c r="R533" s="53">
        <f>IF((H533+N533-O533)&gt;SetUp!$B$56,T532+H533+N533-O533-SetUp!$B$56,T532)</f>
        <v>0</v>
      </c>
      <c r="S533" s="53">
        <f>R533*SetUp!$B$65</f>
        <v>0</v>
      </c>
      <c r="T533" s="53">
        <f>IF((R533-S533)&lt;SetUp!$B$53,R533-S533,SetUp!$B$53)</f>
        <v>0</v>
      </c>
      <c r="U533" s="53">
        <f t="shared" si="175"/>
        <v>1.8073942233974489</v>
      </c>
      <c r="V533" s="53">
        <f>(L533-P533)/1000*SetUp!$B$13*1000000/SetUp!$B$48</f>
        <v>0.81863826541929252</v>
      </c>
      <c r="W533" s="53">
        <f t="shared" si="186"/>
        <v>3.9551695252271202E-16</v>
      </c>
      <c r="X533" s="53">
        <f>MAX((SetUp!$B$56*(1-($H533/SetUp!$B$56)^2)*TANH(($B533-$D533)/SetUp!$B$56))/(1+$H533/SetUp!$B$56*TANH(($B533-$D533)/SetUp!$B$56)),0)</f>
        <v>0</v>
      </c>
      <c r="AK533" s="61">
        <v>165</v>
      </c>
      <c r="AL533" s="62">
        <f>IFERROR(AVERAGEIFS($AS$3:$AS$1070,$AU$3:$AU$1070,"Não",$AR$3:$AR$1070,AK503),0)</f>
        <v>5.3994999999999997</v>
      </c>
      <c r="AM533" s="62">
        <f>IFERROR(AVERAGEIFS($AT$3:$AT$1070,$AU$3:$AU$1070,"Não",$AR$3:$AR$1070,AK503),0)</f>
        <v>6.6096600769914478</v>
      </c>
      <c r="AN533" s="63">
        <f t="shared" si="187"/>
        <v>0.22412447022714105</v>
      </c>
      <c r="AP533" s="60">
        <v>32215</v>
      </c>
      <c r="AQ533" s="51">
        <v>3</v>
      </c>
      <c r="AR533" s="51">
        <v>73</v>
      </c>
      <c r="AS533" s="62">
        <f t="shared" si="176"/>
        <v>8.8209999999999997</v>
      </c>
      <c r="AT533" s="62">
        <f t="shared" si="177"/>
        <v>2.8515553211203306</v>
      </c>
      <c r="AU533" s="51" t="str">
        <f>IF(OR($AP533&lt;SetUp!$B$97,$AP533&gt;SetUp!$B$98),"Não","Sim")</f>
        <v>Sim</v>
      </c>
      <c r="AV533" s="64">
        <f t="shared" si="178"/>
        <v>2.9700168349691216</v>
      </c>
      <c r="AW533" s="64">
        <f t="shared" si="179"/>
        <v>1.6886548851438918</v>
      </c>
      <c r="AX533" s="64">
        <f t="shared" si="180"/>
        <v>0.94551782207783963</v>
      </c>
      <c r="AY533" s="64">
        <f t="shared" si="181"/>
        <v>0.45508180146004701</v>
      </c>
      <c r="AZ533" s="64">
        <f t="shared" si="182"/>
        <v>-5.9694446788796691</v>
      </c>
      <c r="BA533" s="64">
        <f t="shared" si="183"/>
        <v>-1.2813619498252298</v>
      </c>
      <c r="BB533" s="64">
        <f t="shared" si="184"/>
        <v>-0.49043602061779262</v>
      </c>
    </row>
    <row r="534" spans="1:54" x14ac:dyDescent="0.3">
      <c r="A534" s="60">
        <v>31579</v>
      </c>
      <c r="B534" s="53">
        <v>0.443</v>
      </c>
      <c r="C534" s="53">
        <v>9.4629999999999992</v>
      </c>
      <c r="D534" s="53">
        <v>3.9409999999999998</v>
      </c>
      <c r="E534" s="53">
        <f t="shared" si="169"/>
        <v>0.443</v>
      </c>
      <c r="F534" s="53">
        <f t="shared" si="170"/>
        <v>3.4979999999999998</v>
      </c>
      <c r="G534" s="53">
        <f t="shared" si="171"/>
        <v>0</v>
      </c>
      <c r="H534" s="53">
        <f>IF(Q533&gt;SetUp!$B$56,SetUp!$B$56,Q533)</f>
        <v>2.8519998072311141</v>
      </c>
      <c r="I534" s="53">
        <f t="shared" si="185"/>
        <v>1.8289133484098723</v>
      </c>
      <c r="J534" s="53">
        <f>MIN(F534,H534,(1-EXP(-SetUp!$B$52*H534/SetUp!$B$56))*F534)</f>
        <v>0.52056722601866523</v>
      </c>
      <c r="K534" s="53">
        <f t="shared" si="172"/>
        <v>2.3314325812124488</v>
      </c>
      <c r="L534" s="53">
        <f>IF(I534&lt;=0,0,MIN(SetUp!$B$50*I534^SetUp!$B$55,I534))</f>
        <v>5.8831964483342269E-2</v>
      </c>
      <c r="M534" s="53">
        <f t="shared" si="173"/>
        <v>1.7700813839265299</v>
      </c>
      <c r="N534" s="53">
        <f>IF(SetUp!$B$62=0,X534,(B534-E534)*(1-(H534/SetUp!$B$66/SetUp!$B$56)))</f>
        <v>0</v>
      </c>
      <c r="O534" s="53">
        <f>K534*SetUp!$B$65</f>
        <v>2.1519125012423333E-2</v>
      </c>
      <c r="P534" s="53">
        <f>MIN(SetUp!$B$54*L534^SetUp!$B$51,L534)</f>
        <v>3.9404854721494811E-2</v>
      </c>
      <c r="Q534" s="53">
        <f t="shared" si="174"/>
        <v>2.3099134562000256</v>
      </c>
      <c r="R534" s="53">
        <f>IF((H534+N534-O534)&gt;SetUp!$B$56,T533+H534+N534-O534-SetUp!$B$56,T533)</f>
        <v>0</v>
      </c>
      <c r="S534" s="53">
        <f>R534*SetUp!$B$65</f>
        <v>0</v>
      </c>
      <c r="T534" s="53">
        <f>IF((R534-S534)&lt;SetUp!$B$53,R534-S534,SetUp!$B$53)</f>
        <v>0</v>
      </c>
      <c r="U534" s="53">
        <f t="shared" si="175"/>
        <v>1.7700813839265299</v>
      </c>
      <c r="V534" s="53">
        <f>(L534-P534)/1000*SetUp!$B$13*1000000/SetUp!$B$48</f>
        <v>0.790592083650837</v>
      </c>
      <c r="W534" s="53">
        <f t="shared" si="186"/>
        <v>4.4408920985006262E-16</v>
      </c>
      <c r="X534" s="53">
        <f>MAX((SetUp!$B$56*(1-($H534/SetUp!$B$56)^2)*TANH(($B534-$D534)/SetUp!$B$56))/(1+$H534/SetUp!$B$56*TANH(($B534-$D534)/SetUp!$B$56)),0)</f>
        <v>0</v>
      </c>
      <c r="AK534" s="61">
        <v>166</v>
      </c>
      <c r="AL534" s="62">
        <f>IFERROR(AVERAGEIFS($AS$3:$AS$1070,$AU$3:$AU$1070,"Não",$AR$3:$AR$1070,AK504),0)</f>
        <v>5.2294999999999998</v>
      </c>
      <c r="AM534" s="62">
        <f>IFERROR(AVERAGEIFS($AT$3:$AT$1070,$AU$3:$AU$1070,"Não",$AR$3:$AR$1070,AK504),0)</f>
        <v>6.2723375659608056</v>
      </c>
      <c r="AN534" s="63">
        <f t="shared" si="187"/>
        <v>0.19941439257305782</v>
      </c>
      <c r="AP534" s="60">
        <v>32216</v>
      </c>
      <c r="AQ534" s="51">
        <v>3</v>
      </c>
      <c r="AR534" s="51">
        <v>74</v>
      </c>
      <c r="AS534" s="62">
        <f t="shared" si="176"/>
        <v>13.108000000000001</v>
      </c>
      <c r="AT534" s="62">
        <f t="shared" si="177"/>
        <v>5.1386918950364935</v>
      </c>
      <c r="AU534" s="51" t="str">
        <f>IF(OR($AP534&lt;SetUp!$B$97,$AP534&gt;SetUp!$B$98),"Não","Sim")</f>
        <v>Sim</v>
      </c>
      <c r="AV534" s="64">
        <f t="shared" si="178"/>
        <v>3.6204972034238612</v>
      </c>
      <c r="AW534" s="64">
        <f t="shared" si="179"/>
        <v>2.2668683012112756</v>
      </c>
      <c r="AX534" s="64">
        <f t="shared" si="180"/>
        <v>1.1175364327103383</v>
      </c>
      <c r="AY534" s="64">
        <f t="shared" si="181"/>
        <v>0.71085257909851274</v>
      </c>
      <c r="AZ534" s="64">
        <f t="shared" si="182"/>
        <v>-7.9693081049635071</v>
      </c>
      <c r="BA534" s="64">
        <f t="shared" si="183"/>
        <v>-1.3536289022125856</v>
      </c>
      <c r="BB534" s="64">
        <f t="shared" si="184"/>
        <v>-0.40668385361182557</v>
      </c>
    </row>
    <row r="535" spans="1:54" x14ac:dyDescent="0.3">
      <c r="A535" s="60">
        <v>31580</v>
      </c>
      <c r="B535" s="53">
        <v>0.32300000000000001</v>
      </c>
      <c r="C535" s="53">
        <v>9.9570000000000007</v>
      </c>
      <c r="D535" s="53">
        <v>3.9409999999999998</v>
      </c>
      <c r="E535" s="53">
        <f t="shared" si="169"/>
        <v>0.32300000000000001</v>
      </c>
      <c r="F535" s="53">
        <f t="shared" si="170"/>
        <v>3.6179999999999999</v>
      </c>
      <c r="G535" s="53">
        <f t="shared" si="171"/>
        <v>0</v>
      </c>
      <c r="H535" s="53">
        <f>IF(Q534&gt;SetUp!$B$56,SetUp!$B$56,Q534)</f>
        <v>2.3099134562000256</v>
      </c>
      <c r="I535" s="53">
        <f t="shared" si="185"/>
        <v>1.7873162256831394</v>
      </c>
      <c r="J535" s="53">
        <f>MIN(F535,H535,(1-EXP(-SetUp!$B$52*H535/SetUp!$B$56))*F535)</f>
        <v>0.44265019246591192</v>
      </c>
      <c r="K535" s="53">
        <f t="shared" si="172"/>
        <v>1.8672632637341138</v>
      </c>
      <c r="L535" s="53">
        <f>IF(I535&lt;=0,0,MIN(SetUp!$B$50*I535^SetUp!$B$55,I535))</f>
        <v>5.6618774416678085E-2</v>
      </c>
      <c r="M535" s="53">
        <f t="shared" si="173"/>
        <v>1.7306974512664612</v>
      </c>
      <c r="N535" s="53">
        <f>IF(SetUp!$B$62=0,X535,(B535-E535)*(1-(H535/SetUp!$B$66/SetUp!$B$56)))</f>
        <v>0</v>
      </c>
      <c r="O535" s="53">
        <f>K535*SetUp!$B$65</f>
        <v>1.7234841756609418E-2</v>
      </c>
      <c r="P535" s="53">
        <f>MIN(SetUp!$B$54*L535^SetUp!$B$51,L535)</f>
        <v>3.7908361463089985E-2</v>
      </c>
      <c r="Q535" s="53">
        <f t="shared" si="174"/>
        <v>1.8500284219775043</v>
      </c>
      <c r="R535" s="53">
        <f>IF((H535+N535-O535)&gt;SetUp!$B$56,T534+H535+N535-O535-SetUp!$B$56,T534)</f>
        <v>0</v>
      </c>
      <c r="S535" s="53">
        <f>R535*SetUp!$B$65</f>
        <v>0</v>
      </c>
      <c r="T535" s="53">
        <f>IF((R535-S535)&lt;SetUp!$B$53,R535-S535,SetUp!$B$53)</f>
        <v>0</v>
      </c>
      <c r="U535" s="53">
        <f t="shared" si="175"/>
        <v>1.7306974512664612</v>
      </c>
      <c r="V535" s="53">
        <f>(L535-P535)/1000*SetUp!$B$13*1000000/SetUp!$B$48</f>
        <v>0.76142589115315351</v>
      </c>
      <c r="W535" s="53">
        <f t="shared" si="186"/>
        <v>-2.0122792321330962E-16</v>
      </c>
      <c r="X535" s="53">
        <f>MAX((SetUp!$B$56*(1-($H535/SetUp!$B$56)^2)*TANH(($B535-$D535)/SetUp!$B$56))/(1+$H535/SetUp!$B$56*TANH(($B535-$D535)/SetUp!$B$56)),0)</f>
        <v>0</v>
      </c>
      <c r="AK535" s="61">
        <v>167</v>
      </c>
      <c r="AL535" s="62">
        <f>IFERROR(AVERAGEIFS($AS$3:$AS$1070,$AU$3:$AU$1070,"Não",$AR$3:$AR$1070,AK505),0)</f>
        <v>4.8135000000000003</v>
      </c>
      <c r="AM535" s="62">
        <f>IFERROR(AVERAGEIFS($AT$3:$AT$1070,$AU$3:$AU$1070,"Não",$AR$3:$AR$1070,AK505),0)</f>
        <v>5.9538671246841703</v>
      </c>
      <c r="AN535" s="63">
        <f t="shared" si="187"/>
        <v>0.23691017444357951</v>
      </c>
      <c r="AP535" s="60">
        <v>32217</v>
      </c>
      <c r="AQ535" s="51">
        <v>3</v>
      </c>
      <c r="AR535" s="51">
        <v>75</v>
      </c>
      <c r="AS535" s="62">
        <f t="shared" si="176"/>
        <v>11.317</v>
      </c>
      <c r="AT535" s="62">
        <f t="shared" si="177"/>
        <v>6.1880419035510679</v>
      </c>
      <c r="AU535" s="51" t="str">
        <f>IF(OR($AP535&lt;SetUp!$B$97,$AP535&gt;SetUp!$B$98),"Não","Sim")</f>
        <v>Sim</v>
      </c>
      <c r="AV535" s="64">
        <f t="shared" si="178"/>
        <v>3.3640749099863991</v>
      </c>
      <c r="AW535" s="64">
        <f t="shared" si="179"/>
        <v>2.4875775170939032</v>
      </c>
      <c r="AX535" s="64">
        <f t="shared" si="180"/>
        <v>1.0537313158876074</v>
      </c>
      <c r="AY535" s="64">
        <f t="shared" si="181"/>
        <v>0.79155324594836796</v>
      </c>
      <c r="AZ535" s="64">
        <f t="shared" si="182"/>
        <v>-5.1289580964489323</v>
      </c>
      <c r="BA535" s="64">
        <f t="shared" si="183"/>
        <v>-0.87649739289249595</v>
      </c>
      <c r="BB535" s="64">
        <f t="shared" si="184"/>
        <v>-0.26217806993923942</v>
      </c>
    </row>
    <row r="536" spans="1:54" x14ac:dyDescent="0.3">
      <c r="A536" s="60">
        <v>31581</v>
      </c>
      <c r="B536" s="53">
        <v>9.7000000000000003E-2</v>
      </c>
      <c r="C536" s="53">
        <v>9.9570000000000007</v>
      </c>
      <c r="D536" s="53">
        <v>3.9409999999999998</v>
      </c>
      <c r="E536" s="53">
        <f t="shared" si="169"/>
        <v>9.7000000000000003E-2</v>
      </c>
      <c r="F536" s="53">
        <f t="shared" si="170"/>
        <v>3.8439999999999999</v>
      </c>
      <c r="G536" s="53">
        <f t="shared" si="171"/>
        <v>0</v>
      </c>
      <c r="H536" s="53">
        <f>IF(Q535&gt;SetUp!$B$56,SetUp!$B$56,Q535)</f>
        <v>1.8500284219775043</v>
      </c>
      <c r="I536" s="53">
        <f t="shared" si="185"/>
        <v>1.7442520096657192</v>
      </c>
      <c r="J536" s="53">
        <f>MIN(F536,H536,(1-EXP(-SetUp!$B$52*H536/SetUp!$B$56))*F536)</f>
        <v>0.38149570711418734</v>
      </c>
      <c r="K536" s="53">
        <f t="shared" si="172"/>
        <v>1.4685327148633169</v>
      </c>
      <c r="L536" s="53">
        <f>IF(I536&lt;=0,0,MIN(SetUp!$B$50*I536^SetUp!$B$55,I536))</f>
        <v>5.4363430509488171E-2</v>
      </c>
      <c r="M536" s="53">
        <f t="shared" si="173"/>
        <v>1.689888579156231</v>
      </c>
      <c r="N536" s="53">
        <f>IF(SetUp!$B$62=0,X536,(B536-E536)*(1-(H536/SetUp!$B$66/SetUp!$B$56)))</f>
        <v>0</v>
      </c>
      <c r="O536" s="53">
        <f>K536*SetUp!$B$65</f>
        <v>1.3554558399258081E-2</v>
      </c>
      <c r="P536" s="53">
        <f>MIN(SetUp!$B$54*L536^SetUp!$B$51,L536)</f>
        <v>3.6383950029317852E-2</v>
      </c>
      <c r="Q536" s="53">
        <f t="shared" si="174"/>
        <v>1.4549781564640589</v>
      </c>
      <c r="R536" s="53">
        <f>IF((H536+N536-O536)&gt;SetUp!$B$56,T535+H536+N536-O536-SetUp!$B$56,T535)</f>
        <v>0</v>
      </c>
      <c r="S536" s="53">
        <f>R536*SetUp!$B$65</f>
        <v>0</v>
      </c>
      <c r="T536" s="53">
        <f>IF((R536-S536)&lt;SetUp!$B$53,R536-S536,SetUp!$B$53)</f>
        <v>0</v>
      </c>
      <c r="U536" s="53">
        <f t="shared" si="175"/>
        <v>1.689888579156231</v>
      </c>
      <c r="V536" s="53">
        <f>(L536-P536)/1000*SetUp!$B$13*1000000/SetUp!$B$48</f>
        <v>0.73168037397373797</v>
      </c>
      <c r="W536" s="53">
        <f t="shared" si="186"/>
        <v>0</v>
      </c>
      <c r="X536" s="53">
        <f>MAX((SetUp!$B$56*(1-($H536/SetUp!$B$56)^2)*TANH(($B536-$D536)/SetUp!$B$56))/(1+$H536/SetUp!$B$56*TANH(($B536-$D536)/SetUp!$B$56)),0)</f>
        <v>0</v>
      </c>
      <c r="AK536" s="61">
        <v>168</v>
      </c>
      <c r="AL536" s="62">
        <f>IFERROR(AVERAGEIFS($AS$3:$AS$1070,$AU$3:$AU$1070,"Não",$AR$3:$AR$1070,AK506),0)</f>
        <v>4.6505000000000001</v>
      </c>
      <c r="AM536" s="62">
        <f>IFERROR(AVERAGEIFS($AT$3:$AT$1070,$AU$3:$AU$1070,"Não",$AR$3:$AR$1070,AK506),0)</f>
        <v>5.6542171313277692</v>
      </c>
      <c r="AN536" s="63">
        <f t="shared" si="187"/>
        <v>0.2158299390017781</v>
      </c>
      <c r="AP536" s="60">
        <v>32218</v>
      </c>
      <c r="AQ536" s="51">
        <v>3</v>
      </c>
      <c r="AR536" s="51">
        <v>76</v>
      </c>
      <c r="AS536" s="62">
        <f t="shared" si="176"/>
        <v>15.776999999999999</v>
      </c>
      <c r="AT536" s="62">
        <f t="shared" si="177"/>
        <v>20.957052921743102</v>
      </c>
      <c r="AU536" s="51" t="str">
        <f>IF(OR($AP536&lt;SetUp!$B$97,$AP536&gt;SetUp!$B$98),"Não","Sim")</f>
        <v>Sim</v>
      </c>
      <c r="AV536" s="64">
        <f t="shared" si="178"/>
        <v>3.972027190239261</v>
      </c>
      <c r="AW536" s="64">
        <f t="shared" si="179"/>
        <v>4.5778873863107536</v>
      </c>
      <c r="AX536" s="64">
        <f t="shared" si="180"/>
        <v>1.1980244255331198</v>
      </c>
      <c r="AY536" s="64">
        <f t="shared" si="181"/>
        <v>1.3213302100954094</v>
      </c>
      <c r="AZ536" s="64">
        <f t="shared" si="182"/>
        <v>5.1800529217431031</v>
      </c>
      <c r="BA536" s="64">
        <f t="shared" si="183"/>
        <v>0.60586019607149266</v>
      </c>
      <c r="BB536" s="64">
        <f t="shared" si="184"/>
        <v>0.12330578456228958</v>
      </c>
    </row>
    <row r="537" spans="1:54" x14ac:dyDescent="0.3">
      <c r="A537" s="60">
        <v>31582</v>
      </c>
      <c r="B537" s="53">
        <v>0</v>
      </c>
      <c r="C537" s="53">
        <v>9.9570000000000007</v>
      </c>
      <c r="D537" s="53">
        <v>3.9409999999999998</v>
      </c>
      <c r="E537" s="53">
        <f t="shared" si="169"/>
        <v>0</v>
      </c>
      <c r="F537" s="53">
        <f t="shared" si="170"/>
        <v>3.9409999999999998</v>
      </c>
      <c r="G537" s="53">
        <f t="shared" si="171"/>
        <v>0</v>
      </c>
      <c r="H537" s="53">
        <f>IF(Q536&gt;SetUp!$B$56,SetUp!$B$56,Q536)</f>
        <v>1.4549781564640589</v>
      </c>
      <c r="I537" s="53">
        <f t="shared" si="185"/>
        <v>1.700447488417304</v>
      </c>
      <c r="J537" s="53">
        <f>MIN(F537,H537,(1-EXP(-SetUp!$B$52*H537/SetUp!$B$56))*F537)</f>
        <v>0.31100111004049169</v>
      </c>
      <c r="K537" s="53">
        <f t="shared" si="172"/>
        <v>1.1439770464235672</v>
      </c>
      <c r="L537" s="53">
        <f>IF(I537&lt;=0,0,MIN(SetUp!$B$50*I537^SetUp!$B$55,I537))</f>
        <v>5.2107092713716642E-2</v>
      </c>
      <c r="M537" s="53">
        <f t="shared" si="173"/>
        <v>1.6483403957035874</v>
      </c>
      <c r="N537" s="53">
        <f>IF(SetUp!$B$62=0,X537,(B537-E537)*(1-(H537/SetUp!$B$66/SetUp!$B$56)))</f>
        <v>0</v>
      </c>
      <c r="O537" s="53">
        <f>K537*SetUp!$B$65</f>
        <v>1.0558909261073042E-2</v>
      </c>
      <c r="P537" s="53">
        <f>MIN(SetUp!$B$54*L537^SetUp!$B$51,L537)</f>
        <v>3.4859481862108521E-2</v>
      </c>
      <c r="Q537" s="53">
        <f t="shared" si="174"/>
        <v>1.1334181371624943</v>
      </c>
      <c r="R537" s="53">
        <f>IF((H537+N537-O537)&gt;SetUp!$B$56,T536+H537+N537-O537-SetUp!$B$56,T536)</f>
        <v>0</v>
      </c>
      <c r="S537" s="53">
        <f>R537*SetUp!$B$65</f>
        <v>0</v>
      </c>
      <c r="T537" s="53">
        <f>IF((R537-S537)&lt;SetUp!$B$53,R537-S537,SetUp!$B$53)</f>
        <v>0</v>
      </c>
      <c r="U537" s="53">
        <f t="shared" si="175"/>
        <v>1.6483403957035874</v>
      </c>
      <c r="V537" s="53">
        <f>(L537-P537)/1000*SetUp!$B$13*1000000/SetUp!$B$48</f>
        <v>0.70189671898342765</v>
      </c>
      <c r="W537" s="53">
        <f t="shared" si="186"/>
        <v>2.5673907444456745E-16</v>
      </c>
      <c r="X537" s="53">
        <f>MAX((SetUp!$B$56*(1-($H537/SetUp!$B$56)^2)*TANH(($B537-$D537)/SetUp!$B$56))/(1+$H537/SetUp!$B$56*TANH(($B537-$D537)/SetUp!$B$56)),0)</f>
        <v>0</v>
      </c>
      <c r="AK537" s="61">
        <v>169</v>
      </c>
      <c r="AL537" s="62">
        <f>IFERROR(AVERAGEIFS($AS$3:$AS$1070,$AU$3:$AU$1070,"Não",$AR$3:$AR$1070,AK507),0)</f>
        <v>4.49</v>
      </c>
      <c r="AM537" s="62">
        <f>IFERROR(AVERAGEIFS($AT$3:$AT$1070,$AU$3:$AU$1070,"Não",$AR$3:$AR$1070,AK507),0)</f>
        <v>5.3679186195761863</v>
      </c>
      <c r="AN537" s="63">
        <f t="shared" si="187"/>
        <v>0.19552753219959601</v>
      </c>
      <c r="AP537" s="60">
        <v>32219</v>
      </c>
      <c r="AQ537" s="51">
        <v>3</v>
      </c>
      <c r="AR537" s="51">
        <v>77</v>
      </c>
      <c r="AS537" s="62">
        <f t="shared" si="176"/>
        <v>34.570999999999998</v>
      </c>
      <c r="AT537" s="62">
        <f t="shared" si="177"/>
        <v>19.363342600947597</v>
      </c>
      <c r="AU537" s="51" t="str">
        <f>IF(OR($AP537&lt;SetUp!$B$97,$AP537&gt;SetUp!$B$98),"Não","Sim")</f>
        <v>Sim</v>
      </c>
      <c r="AV537" s="64">
        <f t="shared" si="178"/>
        <v>5.8797108772455813</v>
      </c>
      <c r="AW537" s="64">
        <f t="shared" si="179"/>
        <v>4.4003798246228243</v>
      </c>
      <c r="AX537" s="64">
        <f t="shared" si="180"/>
        <v>1.538711942116912</v>
      </c>
      <c r="AY537" s="64">
        <f t="shared" si="181"/>
        <v>1.2869803296170985</v>
      </c>
      <c r="AZ537" s="64">
        <f t="shared" si="182"/>
        <v>-15.207657399052401</v>
      </c>
      <c r="BA537" s="64">
        <f t="shared" si="183"/>
        <v>-1.479331052622757</v>
      </c>
      <c r="BB537" s="64">
        <f t="shared" si="184"/>
        <v>-0.25173161249981346</v>
      </c>
    </row>
    <row r="538" spans="1:54" x14ac:dyDescent="0.3">
      <c r="A538" s="60">
        <v>31583</v>
      </c>
      <c r="B538" s="53">
        <v>0</v>
      </c>
      <c r="C538" s="53">
        <v>9.7910000000000004</v>
      </c>
      <c r="D538" s="53">
        <v>3.9409999999999998</v>
      </c>
      <c r="E538" s="53">
        <f t="shared" si="169"/>
        <v>0</v>
      </c>
      <c r="F538" s="53">
        <f t="shared" si="170"/>
        <v>3.9409999999999998</v>
      </c>
      <c r="G538" s="53">
        <f t="shared" si="171"/>
        <v>0</v>
      </c>
      <c r="H538" s="53">
        <f>IF(Q537&gt;SetUp!$B$56,SetUp!$B$56,Q537)</f>
        <v>1.1334181371624943</v>
      </c>
      <c r="I538" s="53">
        <f t="shared" si="185"/>
        <v>1.6565455596182395</v>
      </c>
      <c r="J538" s="53">
        <f>MIN(F538,H538,(1-EXP(-SetUp!$B$52*H538/SetUp!$B$56))*F538)</f>
        <v>0.24445139368363639</v>
      </c>
      <c r="K538" s="53">
        <f t="shared" si="172"/>
        <v>0.88896674347885796</v>
      </c>
      <c r="L538" s="53">
        <f>IF(I538&lt;=0,0,MIN(SetUp!$B$50*I538^SetUp!$B$55,I538))</f>
        <v>4.9884287715330024E-2</v>
      </c>
      <c r="M538" s="53">
        <f t="shared" si="173"/>
        <v>1.6066612719029094</v>
      </c>
      <c r="N538" s="53">
        <f>IF(SetUp!$B$62=0,X538,(B538-E538)*(1-(H538/SetUp!$B$66/SetUp!$B$56)))</f>
        <v>0</v>
      </c>
      <c r="O538" s="53">
        <f>K538*SetUp!$B$65</f>
        <v>8.205163914652024E-3</v>
      </c>
      <c r="P538" s="53">
        <f>MIN(SetUp!$B$54*L538^SetUp!$B$51,L538)</f>
        <v>3.3358296937341242E-2</v>
      </c>
      <c r="Q538" s="53">
        <f t="shared" si="174"/>
        <v>0.88076157956420598</v>
      </c>
      <c r="R538" s="53">
        <f>IF((H538+N538-O538)&gt;SetUp!$B$56,T537+H538+N538-O538-SetUp!$B$56,T537)</f>
        <v>0</v>
      </c>
      <c r="S538" s="53">
        <f>R538*SetUp!$B$65</f>
        <v>0</v>
      </c>
      <c r="T538" s="53">
        <f>IF((R538-S538)&lt;SetUp!$B$53,R538-S538,SetUp!$B$53)</f>
        <v>0</v>
      </c>
      <c r="U538" s="53">
        <f t="shared" si="175"/>
        <v>1.6066612719029094</v>
      </c>
      <c r="V538" s="53">
        <f>(L538-P538)/1000*SetUp!$B$13*1000000/SetUp!$B$48</f>
        <v>0.67253017271891891</v>
      </c>
      <c r="W538" s="53">
        <f t="shared" si="186"/>
        <v>2.5673907444456745E-16</v>
      </c>
      <c r="X538" s="53">
        <f>MAX((SetUp!$B$56*(1-($H538/SetUp!$B$56)^2)*TANH(($B538-$D538)/SetUp!$B$56))/(1+$H538/SetUp!$B$56*TANH(($B538-$D538)/SetUp!$B$56)),0)</f>
        <v>0</v>
      </c>
      <c r="AK538" s="61">
        <v>170</v>
      </c>
      <c r="AL538" s="62">
        <f>IFERROR(AVERAGEIFS($AS$3:$AS$1070,$AU$3:$AU$1070,"Não",$AR$3:$AR$1070,AK508),0)</f>
        <v>4.4104999999999999</v>
      </c>
      <c r="AM538" s="62">
        <f>IFERROR(AVERAGEIFS($AT$3:$AT$1070,$AU$3:$AU$1070,"Não",$AR$3:$AR$1070,AK508),0)</f>
        <v>5.105985333683642</v>
      </c>
      <c r="AN538" s="63">
        <f t="shared" si="187"/>
        <v>0.15768854635157969</v>
      </c>
      <c r="AP538" s="60">
        <v>32220</v>
      </c>
      <c r="AQ538" s="51">
        <v>3</v>
      </c>
      <c r="AR538" s="51">
        <v>78</v>
      </c>
      <c r="AS538" s="62">
        <f t="shared" si="176"/>
        <v>16.172999999999998</v>
      </c>
      <c r="AT538" s="62">
        <f t="shared" si="177"/>
        <v>19.103840065089393</v>
      </c>
      <c r="AU538" s="51" t="str">
        <f>IF(OR($AP538&lt;SetUp!$B$97,$AP538&gt;SetUp!$B$98),"Não","Sim")</f>
        <v>Sim</v>
      </c>
      <c r="AV538" s="64">
        <f t="shared" si="178"/>
        <v>4.0215668588250519</v>
      </c>
      <c r="AW538" s="64">
        <f t="shared" si="179"/>
        <v>4.3707939856608879</v>
      </c>
      <c r="AX538" s="64">
        <f t="shared" si="180"/>
        <v>1.2087905865482986</v>
      </c>
      <c r="AY538" s="64">
        <f t="shared" si="181"/>
        <v>1.2811206736065255</v>
      </c>
      <c r="AZ538" s="64">
        <f t="shared" si="182"/>
        <v>2.9308400650893951</v>
      </c>
      <c r="BA538" s="64">
        <f t="shared" si="183"/>
        <v>0.34922712683583601</v>
      </c>
      <c r="BB538" s="64">
        <f t="shared" si="184"/>
        <v>7.2330087058226855E-2</v>
      </c>
    </row>
    <row r="539" spans="1:54" x14ac:dyDescent="0.3">
      <c r="A539" s="60">
        <v>31584</v>
      </c>
      <c r="B539" s="53">
        <v>0.13</v>
      </c>
      <c r="C539" s="53">
        <v>9.7910000000000004</v>
      </c>
      <c r="D539" s="53">
        <v>3.9409999999999998</v>
      </c>
      <c r="E539" s="53">
        <f t="shared" si="169"/>
        <v>0.13</v>
      </c>
      <c r="F539" s="53">
        <f t="shared" si="170"/>
        <v>3.8109999999999999</v>
      </c>
      <c r="G539" s="53">
        <f t="shared" si="171"/>
        <v>0</v>
      </c>
      <c r="H539" s="53">
        <f>IF(Q538&gt;SetUp!$B$56,SetUp!$B$56,Q538)</f>
        <v>0.88076157956420598</v>
      </c>
      <c r="I539" s="53">
        <f t="shared" si="185"/>
        <v>1.613083184373465</v>
      </c>
      <c r="J539" s="53">
        <f>MIN(F539,H539,(1-EXP(-SetUp!$B$52*H539/SetUp!$B$56))*F539)</f>
        <v>0.18499648879475089</v>
      </c>
      <c r="K539" s="53">
        <f t="shared" si="172"/>
        <v>0.69576509076945503</v>
      </c>
      <c r="L539" s="53">
        <f>IF(I539&lt;=0,0,MIN(SetUp!$B$50*I539^SetUp!$B$55,I539))</f>
        <v>4.7722084726210992E-2</v>
      </c>
      <c r="M539" s="53">
        <f t="shared" si="173"/>
        <v>1.565361099647254</v>
      </c>
      <c r="N539" s="53">
        <f>IF(SetUp!$B$62=0,X539,(B539-E539)*(1-(H539/SetUp!$B$66/SetUp!$B$56)))</f>
        <v>0</v>
      </c>
      <c r="O539" s="53">
        <f>K539*SetUp!$B$65</f>
        <v>6.4219124705556484E-3</v>
      </c>
      <c r="P539" s="53">
        <f>MIN(SetUp!$B$54*L539^SetUp!$B$51,L539)</f>
        <v>3.1898663469813821E-2</v>
      </c>
      <c r="Q539" s="53">
        <f t="shared" si="174"/>
        <v>0.68934317829889935</v>
      </c>
      <c r="R539" s="53">
        <f>IF((H539+N539-O539)&gt;SetUp!$B$56,T538+H539+N539-O539-SetUp!$B$56,T538)</f>
        <v>0</v>
      </c>
      <c r="S539" s="53">
        <f>R539*SetUp!$B$65</f>
        <v>0</v>
      </c>
      <c r="T539" s="53">
        <f>IF((R539-S539)&lt;SetUp!$B$53,R539-S539,SetUp!$B$53)</f>
        <v>0</v>
      </c>
      <c r="U539" s="53">
        <f t="shared" si="175"/>
        <v>1.565361099647254</v>
      </c>
      <c r="V539" s="53">
        <f>(L539-P539)/1000*SetUp!$B$13*1000000/SetUp!$B$48</f>
        <v>0.64393889440764318</v>
      </c>
      <c r="W539" s="53">
        <f t="shared" si="186"/>
        <v>-1.5265566588595902E-16</v>
      </c>
      <c r="X539" s="53">
        <f>MAX((SetUp!$B$56*(1-($H539/SetUp!$B$56)^2)*TANH(($B539-$D539)/SetUp!$B$56))/(1+$H539/SetUp!$B$56*TANH(($B539-$D539)/SetUp!$B$56)),0)</f>
        <v>0</v>
      </c>
      <c r="AK539" s="61">
        <v>171</v>
      </c>
      <c r="AL539" s="62">
        <f>IFERROR(AVERAGEIFS($AS$3:$AS$1070,$AU$3:$AU$1070,"Não",$AR$3:$AR$1070,AK509),0)</f>
        <v>4.49</v>
      </c>
      <c r="AM539" s="62">
        <f>IFERROR(AVERAGEIFS($AT$3:$AT$1070,$AU$3:$AU$1070,"Não",$AR$3:$AR$1070,AK509),0)</f>
        <v>5.3012227867556474</v>
      </c>
      <c r="AN539" s="63">
        <f t="shared" si="187"/>
        <v>0.1806732264489192</v>
      </c>
      <c r="AP539" s="60">
        <v>32221</v>
      </c>
      <c r="AQ539" s="51">
        <v>3</v>
      </c>
      <c r="AR539" s="51">
        <v>79</v>
      </c>
      <c r="AS539" s="62">
        <f t="shared" si="176"/>
        <v>21.428999999999998</v>
      </c>
      <c r="AT539" s="62">
        <f t="shared" si="177"/>
        <v>31.33575540574261</v>
      </c>
      <c r="AU539" s="51" t="str">
        <f>IF(OR($AP539&lt;SetUp!$B$97,$AP539&gt;SetUp!$B$98),"Não","Sim")</f>
        <v>Sim</v>
      </c>
      <c r="AV539" s="64">
        <f t="shared" si="178"/>
        <v>4.6291467896362928</v>
      </c>
      <c r="AW539" s="64">
        <f t="shared" si="179"/>
        <v>5.5978348855376767</v>
      </c>
      <c r="AX539" s="64">
        <f t="shared" si="180"/>
        <v>1.3310019048442048</v>
      </c>
      <c r="AY539" s="64">
        <f t="shared" si="181"/>
        <v>1.4960401686256255</v>
      </c>
      <c r="AZ539" s="64">
        <f t="shared" si="182"/>
        <v>9.9067554057426115</v>
      </c>
      <c r="BA539" s="64">
        <f t="shared" si="183"/>
        <v>0.96868809590138394</v>
      </c>
      <c r="BB539" s="64">
        <f t="shared" si="184"/>
        <v>0.16503826378142072</v>
      </c>
    </row>
    <row r="540" spans="1:54" x14ac:dyDescent="0.3">
      <c r="A540" s="60">
        <v>31585</v>
      </c>
      <c r="B540" s="53">
        <v>1.2E-2</v>
      </c>
      <c r="C540" s="53">
        <v>9.6270000000000007</v>
      </c>
      <c r="D540" s="53">
        <v>3.9409999999999998</v>
      </c>
      <c r="E540" s="53">
        <f t="shared" si="169"/>
        <v>1.2E-2</v>
      </c>
      <c r="F540" s="53">
        <f t="shared" si="170"/>
        <v>3.9289999999999998</v>
      </c>
      <c r="G540" s="53">
        <f t="shared" si="171"/>
        <v>0</v>
      </c>
      <c r="H540" s="53">
        <f>IF(Q539&gt;SetUp!$B$56,SetUp!$B$56,Q539)</f>
        <v>0.68934317829889935</v>
      </c>
      <c r="I540" s="53">
        <f t="shared" si="185"/>
        <v>1.5703385252546931</v>
      </c>
      <c r="J540" s="53">
        <f>MIN(F540,H540,(1-EXP(-SetUp!$B$52*H540/SetUp!$B$56))*F540)</f>
        <v>0.15007718932188824</v>
      </c>
      <c r="K540" s="53">
        <f t="shared" si="172"/>
        <v>0.53926598897701106</v>
      </c>
      <c r="L540" s="53">
        <f>IF(I540&lt;=0,0,MIN(SetUp!$B$50*I540^SetUp!$B$55,I540))</f>
        <v>4.5633131926377531E-2</v>
      </c>
      <c r="M540" s="53">
        <f t="shared" si="173"/>
        <v>1.5247053933283155</v>
      </c>
      <c r="N540" s="53">
        <f>IF(SetUp!$B$62=0,X540,(B540-E540)*(1-(H540/SetUp!$B$66/SetUp!$B$56)))</f>
        <v>0</v>
      </c>
      <c r="O540" s="53">
        <f>K540*SetUp!$B$65</f>
        <v>4.9774256074389808E-3</v>
      </c>
      <c r="P540" s="53">
        <f>MIN(SetUp!$B$54*L540^SetUp!$B$51,L540)</f>
        <v>3.0489088988574411E-2</v>
      </c>
      <c r="Q540" s="53">
        <f t="shared" si="174"/>
        <v>0.53428856336957209</v>
      </c>
      <c r="R540" s="53">
        <f>IF((H540+N540-O540)&gt;SetUp!$B$56,T539+H540+N540-O540-SetUp!$B$56,T539)</f>
        <v>0</v>
      </c>
      <c r="S540" s="53">
        <f>R540*SetUp!$B$65</f>
        <v>0</v>
      </c>
      <c r="T540" s="53">
        <f>IF((R540-S540)&lt;SetUp!$B$53,R540-S540,SetUp!$B$53)</f>
        <v>0</v>
      </c>
      <c r="U540" s="53">
        <f t="shared" si="175"/>
        <v>1.5247053933283155</v>
      </c>
      <c r="V540" s="53">
        <f>(L540-P540)/1000*SetUp!$B$13*1000000/SetUp!$B$48</f>
        <v>0.61629138908807712</v>
      </c>
      <c r="W540" s="53">
        <f t="shared" si="186"/>
        <v>1.7347234759768071E-16</v>
      </c>
      <c r="X540" s="53">
        <f>MAX((SetUp!$B$56*(1-($H540/SetUp!$B$56)^2)*TANH(($B540-$D540)/SetUp!$B$56))/(1+$H540/SetUp!$B$56*TANH(($B540-$D540)/SetUp!$B$56)),0)</f>
        <v>0</v>
      </c>
      <c r="AK540" s="61">
        <v>172</v>
      </c>
      <c r="AL540" s="62">
        <f>IFERROR(AVERAGEIFS($AS$3:$AS$1070,$AU$3:$AU$1070,"Não",$AR$3:$AR$1070,AK510),0)</f>
        <v>4.6505000000000001</v>
      </c>
      <c r="AM540" s="62">
        <f>IFERROR(AVERAGEIFS($AT$3:$AT$1070,$AU$3:$AU$1070,"Não",$AR$3:$AR$1070,AK510),0)</f>
        <v>5.0871514585185329</v>
      </c>
      <c r="AN540" s="63">
        <f t="shared" si="187"/>
        <v>9.3893443397168652E-2</v>
      </c>
      <c r="AP540" s="60">
        <v>32222</v>
      </c>
      <c r="AQ540" s="51">
        <v>3</v>
      </c>
      <c r="AR540" s="51">
        <v>80</v>
      </c>
      <c r="AS540" s="62">
        <f t="shared" si="176"/>
        <v>34.307000000000002</v>
      </c>
      <c r="AT540" s="62">
        <f t="shared" si="177"/>
        <v>29.584190241861528</v>
      </c>
      <c r="AU540" s="51" t="str">
        <f>IF(OR($AP540&lt;SetUp!$B$97,$AP540&gt;SetUp!$B$98),"Não","Sim")</f>
        <v>Sim</v>
      </c>
      <c r="AV540" s="64">
        <f t="shared" si="178"/>
        <v>5.8572177695557812</v>
      </c>
      <c r="AW540" s="64">
        <f t="shared" si="179"/>
        <v>5.4391350637634961</v>
      </c>
      <c r="AX540" s="64">
        <f t="shared" si="180"/>
        <v>1.5353827425268864</v>
      </c>
      <c r="AY540" s="64">
        <f t="shared" si="181"/>
        <v>1.4710596865654033</v>
      </c>
      <c r="AZ540" s="64">
        <f t="shared" si="182"/>
        <v>-4.7228097581384745</v>
      </c>
      <c r="BA540" s="64">
        <f t="shared" si="183"/>
        <v>-0.41808270579228513</v>
      </c>
      <c r="BB540" s="64">
        <f t="shared" si="184"/>
        <v>-6.4323055961483133E-2</v>
      </c>
    </row>
    <row r="541" spans="1:54" x14ac:dyDescent="0.3">
      <c r="A541" s="60">
        <v>31586</v>
      </c>
      <c r="B541" s="53">
        <v>0.56000000000000005</v>
      </c>
      <c r="C541" s="53">
        <v>9.6270000000000007</v>
      </c>
      <c r="D541" s="53">
        <v>3.9409999999999998</v>
      </c>
      <c r="E541" s="53">
        <f t="shared" si="169"/>
        <v>0.56000000000000005</v>
      </c>
      <c r="F541" s="53">
        <f t="shared" si="170"/>
        <v>3.3809999999999998</v>
      </c>
      <c r="G541" s="53">
        <f t="shared" si="171"/>
        <v>0</v>
      </c>
      <c r="H541" s="53">
        <f>IF(Q540&gt;SetUp!$B$56,SetUp!$B$56,Q540)</f>
        <v>0.53428856336957209</v>
      </c>
      <c r="I541" s="53">
        <f t="shared" si="185"/>
        <v>1.5287089557530757</v>
      </c>
      <c r="J541" s="53">
        <f>MIN(F541,H541,(1-EXP(-SetUp!$B$52*H541/SetUp!$B$56))*F541)</f>
        <v>0.10053320051835987</v>
      </c>
      <c r="K541" s="53">
        <f t="shared" si="172"/>
        <v>0.43375536285121219</v>
      </c>
      <c r="L541" s="53">
        <f>IF(I541&lt;=0,0,MIN(SetUp!$B$50*I541^SetUp!$B$55,I541))</f>
        <v>4.3634782681164962E-2</v>
      </c>
      <c r="M541" s="53">
        <f t="shared" si="173"/>
        <v>1.4850741730719108</v>
      </c>
      <c r="N541" s="53">
        <f>IF(SetUp!$B$62=0,X541,(B541-E541)*(1-(H541/SetUp!$B$66/SetUp!$B$56)))</f>
        <v>0</v>
      </c>
      <c r="O541" s="53">
        <f>K541*SetUp!$B$65</f>
        <v>4.003562424760387E-3</v>
      </c>
      <c r="P541" s="53">
        <f>MIN(SetUp!$B$54*L541^SetUp!$B$51,L541)</f>
        <v>2.9141238115124805E-2</v>
      </c>
      <c r="Q541" s="53">
        <f t="shared" si="174"/>
        <v>0.42975180042645178</v>
      </c>
      <c r="R541" s="53">
        <f>IF((H541+N541-O541)&gt;SetUp!$B$56,T540+H541+N541-O541-SetUp!$B$56,T540)</f>
        <v>0</v>
      </c>
      <c r="S541" s="53">
        <f>R541*SetUp!$B$65</f>
        <v>0</v>
      </c>
      <c r="T541" s="53">
        <f>IF((R541-S541)&lt;SetUp!$B$53,R541-S541,SetUp!$B$53)</f>
        <v>0</v>
      </c>
      <c r="U541" s="53">
        <f t="shared" si="175"/>
        <v>1.4850741730719108</v>
      </c>
      <c r="V541" s="53">
        <f>(L541-P541)/1000*SetUp!$B$13*1000000/SetUp!$B$48</f>
        <v>0.58981916190410644</v>
      </c>
      <c r="W541" s="53">
        <f t="shared" si="186"/>
        <v>-2.2898349882893854E-16</v>
      </c>
      <c r="X541" s="53">
        <f>MAX((SetUp!$B$56*(1-($H541/SetUp!$B$56)^2)*TANH(($B541-$D541)/SetUp!$B$56))/(1+$H541/SetUp!$B$56*TANH(($B541-$D541)/SetUp!$B$56)),0)</f>
        <v>0</v>
      </c>
      <c r="AK541" s="61">
        <v>173</v>
      </c>
      <c r="AL541" s="62">
        <f>IFERROR(AVERAGEIFS($AS$3:$AS$1070,$AU$3:$AU$1070,"Não",$AR$3:$AR$1070,AK511),0)</f>
        <v>4.6505000000000001</v>
      </c>
      <c r="AM541" s="62">
        <f>IFERROR(AVERAGEIFS($AT$3:$AT$1070,$AU$3:$AU$1070,"Não",$AR$3:$AR$1070,AK511),0)</f>
        <v>4.9404769429151889</v>
      </c>
      <c r="AN541" s="63">
        <f t="shared" si="187"/>
        <v>6.2353928161528613E-2</v>
      </c>
      <c r="AP541" s="60">
        <v>32223</v>
      </c>
      <c r="AQ541" s="51">
        <v>3</v>
      </c>
      <c r="AR541" s="51">
        <v>81</v>
      </c>
      <c r="AS541" s="62">
        <f t="shared" si="176"/>
        <v>20.550999999999998</v>
      </c>
      <c r="AT541" s="62">
        <f t="shared" si="177"/>
        <v>25.885485278767511</v>
      </c>
      <c r="AU541" s="51" t="str">
        <f>IF(OR($AP541&lt;SetUp!$B$97,$AP541&gt;SetUp!$B$98),"Não","Sim")</f>
        <v>Sim</v>
      </c>
      <c r="AV541" s="64">
        <f t="shared" si="178"/>
        <v>4.5333210784148079</v>
      </c>
      <c r="AW541" s="64">
        <f t="shared" si="179"/>
        <v>5.0877780296282102</v>
      </c>
      <c r="AX541" s="64">
        <f t="shared" si="180"/>
        <v>1.3128329592493371</v>
      </c>
      <c r="AY541" s="64">
        <f t="shared" si="181"/>
        <v>1.4130563111728249</v>
      </c>
      <c r="AZ541" s="64">
        <f t="shared" si="182"/>
        <v>5.334485278767513</v>
      </c>
      <c r="BA541" s="64">
        <f t="shared" si="183"/>
        <v>0.55445695121340233</v>
      </c>
      <c r="BB541" s="64">
        <f t="shared" si="184"/>
        <v>0.10022335192348786</v>
      </c>
    </row>
    <row r="542" spans="1:54" x14ac:dyDescent="0.3">
      <c r="A542" s="60">
        <v>31587</v>
      </c>
      <c r="B542" s="53">
        <v>0.15</v>
      </c>
      <c r="C542" s="53">
        <v>9.6270000000000007</v>
      </c>
      <c r="D542" s="53">
        <v>3.9409999999999998</v>
      </c>
      <c r="E542" s="53">
        <f t="shared" si="169"/>
        <v>0.15</v>
      </c>
      <c r="F542" s="53">
        <f t="shared" si="170"/>
        <v>3.7909999999999999</v>
      </c>
      <c r="G542" s="53">
        <f t="shared" si="171"/>
        <v>0</v>
      </c>
      <c r="H542" s="53">
        <f>IF(Q541&gt;SetUp!$B$56,SetUp!$B$56,Q541)</f>
        <v>0.42975180042645178</v>
      </c>
      <c r="I542" s="53">
        <f t="shared" si="185"/>
        <v>1.4882014417738203</v>
      </c>
      <c r="J542" s="53">
        <f>MIN(F542,H542,(1-EXP(-SetUp!$B$52*H542/SetUp!$B$56))*F542)</f>
        <v>9.093615910141456E-2</v>
      </c>
      <c r="K542" s="53">
        <f t="shared" si="172"/>
        <v>0.33881564132503722</v>
      </c>
      <c r="L542" s="53">
        <f>IF(I542&lt;=0,0,MIN(SetUp!$B$50*I542^SetUp!$B$55,I542))</f>
        <v>4.172480693686674E-2</v>
      </c>
      <c r="M542" s="53">
        <f t="shared" si="173"/>
        <v>1.4464766348369535</v>
      </c>
      <c r="N542" s="53">
        <f>IF(SetUp!$B$62=0,X542,(B542-E542)*(1-(H542/SetUp!$B$66/SetUp!$B$56)))</f>
        <v>0</v>
      </c>
      <c r="O542" s="53">
        <f>K542*SetUp!$B$65</f>
        <v>3.1272687019095391E-3</v>
      </c>
      <c r="P542" s="53">
        <f>MIN(SetUp!$B$54*L542^SetUp!$B$51,L542)</f>
        <v>2.7853553937059877E-2</v>
      </c>
      <c r="Q542" s="53">
        <f t="shared" si="174"/>
        <v>0.33568837262312767</v>
      </c>
      <c r="R542" s="53">
        <f>IF((H542+N542-O542)&gt;SetUp!$B$56,T541+H542+N542-O542-SetUp!$B$56,T541)</f>
        <v>0</v>
      </c>
      <c r="S542" s="53">
        <f>R542*SetUp!$B$65</f>
        <v>0</v>
      </c>
      <c r="T542" s="53">
        <f>IF((R542-S542)&lt;SetUp!$B$53,R542-S542,SetUp!$B$53)</f>
        <v>0</v>
      </c>
      <c r="U542" s="53">
        <f t="shared" si="175"/>
        <v>1.4464766348369535</v>
      </c>
      <c r="V542" s="53">
        <f>(L542-P542)/1000*SetUp!$B$13*1000000/SetUp!$B$48</f>
        <v>0.56449481916770472</v>
      </c>
      <c r="W542" s="53">
        <f t="shared" si="186"/>
        <v>-9.7144514654701197E-17</v>
      </c>
      <c r="X542" s="53">
        <f>MAX((SetUp!$B$56*(1-($H542/SetUp!$B$56)^2)*TANH(($B542-$D542)/SetUp!$B$56))/(1+$H542/SetUp!$B$56*TANH(($B542-$D542)/SetUp!$B$56)),0)</f>
        <v>0</v>
      </c>
      <c r="AK542" s="61">
        <v>174</v>
      </c>
      <c r="AL542" s="62">
        <f>IFERROR(AVERAGEIFS($AS$3:$AS$1070,$AU$3:$AU$1070,"Não",$AR$3:$AR$1070,AK512),0)</f>
        <v>4.4104999999999999</v>
      </c>
      <c r="AM542" s="62">
        <f>IFERROR(AVERAGEIFS($AT$3:$AT$1070,$AU$3:$AU$1070,"Não",$AR$3:$AR$1070,AK512),0)</f>
        <v>4.7306017198786918</v>
      </c>
      <c r="AN542" s="63">
        <f t="shared" si="187"/>
        <v>7.2577195301823369E-2</v>
      </c>
      <c r="AP542" s="60">
        <v>32224</v>
      </c>
      <c r="AQ542" s="51">
        <v>3</v>
      </c>
      <c r="AR542" s="51">
        <v>82</v>
      </c>
      <c r="AS542" s="62">
        <f t="shared" si="176"/>
        <v>16.172999999999998</v>
      </c>
      <c r="AT542" s="62">
        <f t="shared" si="177"/>
        <v>34.754806046042923</v>
      </c>
      <c r="AU542" s="51" t="str">
        <f>IF(OR($AP542&lt;SetUp!$B$97,$AP542&gt;SetUp!$B$98),"Não","Sim")</f>
        <v>Sim</v>
      </c>
      <c r="AV542" s="64">
        <f t="shared" si="178"/>
        <v>4.0215668588250519</v>
      </c>
      <c r="AW542" s="64">
        <f t="shared" si="179"/>
        <v>5.8953206906870577</v>
      </c>
      <c r="AX542" s="64">
        <f t="shared" si="180"/>
        <v>1.2087905865482986</v>
      </c>
      <c r="AY542" s="64">
        <f t="shared" si="181"/>
        <v>1.5410148692125583</v>
      </c>
      <c r="AZ542" s="64">
        <f t="shared" si="182"/>
        <v>18.581806046042924</v>
      </c>
      <c r="BA542" s="64">
        <f t="shared" si="183"/>
        <v>1.8737538318620057</v>
      </c>
      <c r="BB542" s="64">
        <f t="shared" si="184"/>
        <v>0.33222428266425963</v>
      </c>
    </row>
    <row r="543" spans="1:54" x14ac:dyDescent="0.3">
      <c r="A543" s="60">
        <v>31588</v>
      </c>
      <c r="B543" s="53">
        <v>0.35699999999999998</v>
      </c>
      <c r="C543" s="53">
        <v>9.6270000000000007</v>
      </c>
      <c r="D543" s="53">
        <v>3.9409999999999998</v>
      </c>
      <c r="E543" s="53">
        <f t="shared" si="169"/>
        <v>0.35699999999999998</v>
      </c>
      <c r="F543" s="53">
        <f t="shared" si="170"/>
        <v>3.5839999999999996</v>
      </c>
      <c r="G543" s="53">
        <f t="shared" si="171"/>
        <v>0</v>
      </c>
      <c r="H543" s="53">
        <f>IF(Q542&gt;SetUp!$B$56,SetUp!$B$56,Q542)</f>
        <v>0.33568837262312767</v>
      </c>
      <c r="I543" s="53">
        <f t="shared" si="185"/>
        <v>1.448953567663245</v>
      </c>
      <c r="J543" s="53">
        <f>MIN(F543,H543,(1-EXP(-SetUp!$B$52*H543/SetUp!$B$56))*F543)</f>
        <v>6.7331648576173436E-2</v>
      </c>
      <c r="K543" s="53">
        <f t="shared" si="172"/>
        <v>0.26835672404695421</v>
      </c>
      <c r="L543" s="53">
        <f>IF(I543&lt;=0,0,MIN(SetUp!$B$50*I543^SetUp!$B$55,I543))</f>
        <v>3.9906984760651069E-2</v>
      </c>
      <c r="M543" s="53">
        <f t="shared" si="173"/>
        <v>1.409046582902594</v>
      </c>
      <c r="N543" s="53">
        <f>IF(SetUp!$B$62=0,X543,(B543-E543)*(1-(H543/SetUp!$B$66/SetUp!$B$56)))</f>
        <v>0</v>
      </c>
      <c r="O543" s="53">
        <f>K543*SetUp!$B$65</f>
        <v>2.4769328262915689E-3</v>
      </c>
      <c r="P543" s="53">
        <f>MIN(SetUp!$B$54*L543^SetUp!$B$51,L543)</f>
        <v>2.6628530356997342E-2</v>
      </c>
      <c r="Q543" s="53">
        <f t="shared" si="174"/>
        <v>0.26587979122066263</v>
      </c>
      <c r="R543" s="53">
        <f>IF((H543+N543-O543)&gt;SetUp!$B$56,T542+H543+N543-O543-SetUp!$B$56,T542)</f>
        <v>0</v>
      </c>
      <c r="S543" s="53">
        <f>R543*SetUp!$B$65</f>
        <v>0</v>
      </c>
      <c r="T543" s="53">
        <f>IF((R543-S543)&lt;SetUp!$B$53,R543-S543,SetUp!$B$53)</f>
        <v>0</v>
      </c>
      <c r="U543" s="53">
        <f t="shared" si="175"/>
        <v>1.409046582902594</v>
      </c>
      <c r="V543" s="53">
        <f>(L543-P543)/1000*SetUp!$B$13*1000000/SetUp!$B$48</f>
        <v>0.5403707017326761</v>
      </c>
      <c r="W543" s="53">
        <f t="shared" si="186"/>
        <v>-2.0122792321330962E-16</v>
      </c>
      <c r="X543" s="53">
        <f>MAX((SetUp!$B$56*(1-($H543/SetUp!$B$56)^2)*TANH(($B543-$D543)/SetUp!$B$56))/(1+$H543/SetUp!$B$56*TANH(($B543-$D543)/SetUp!$B$56)),0)</f>
        <v>0</v>
      </c>
      <c r="AK543" s="61">
        <v>175</v>
      </c>
      <c r="AL543" s="62">
        <f>IFERROR(AVERAGEIFS($AS$3:$AS$1070,$AU$3:$AU$1070,"Não",$AR$3:$AR$1070,AK513),0)</f>
        <v>4.2530000000000001</v>
      </c>
      <c r="AM543" s="62">
        <f>IFERROR(AVERAGEIFS($AT$3:$AT$1070,$AU$3:$AU$1070,"Não",$AR$3:$AR$1070,AK513),0)</f>
        <v>4.5199627063467158</v>
      </c>
      <c r="AN543" s="63">
        <f t="shared" si="187"/>
        <v>6.2770445884485229E-2</v>
      </c>
      <c r="AP543" s="60">
        <v>32225</v>
      </c>
      <c r="AQ543" s="51">
        <v>3</v>
      </c>
      <c r="AR543" s="51">
        <v>83</v>
      </c>
      <c r="AS543" s="62">
        <f t="shared" si="176"/>
        <v>24.376999999999999</v>
      </c>
      <c r="AT543" s="62">
        <f t="shared" si="177"/>
        <v>43.202628296717428</v>
      </c>
      <c r="AU543" s="51" t="str">
        <f>IF(OR($AP543&lt;SetUp!$B$97,$AP543&gt;SetUp!$B$98),"Não","Sim")</f>
        <v>Sim</v>
      </c>
      <c r="AV543" s="64">
        <f t="shared" si="178"/>
        <v>4.937306958251634</v>
      </c>
      <c r="AW543" s="64">
        <f t="shared" si="179"/>
        <v>6.572870628326517</v>
      </c>
      <c r="AX543" s="64">
        <f t="shared" si="180"/>
        <v>1.3869802573277574</v>
      </c>
      <c r="AY543" s="64">
        <f t="shared" si="181"/>
        <v>1.6355101685750839</v>
      </c>
      <c r="AZ543" s="64">
        <f t="shared" si="182"/>
        <v>18.825628296717429</v>
      </c>
      <c r="BA543" s="64">
        <f t="shared" si="183"/>
        <v>1.635563670074883</v>
      </c>
      <c r="BB543" s="64">
        <f t="shared" si="184"/>
        <v>0.24852991124732648</v>
      </c>
    </row>
    <row r="544" spans="1:54" x14ac:dyDescent="0.3">
      <c r="A544" s="60">
        <v>31589</v>
      </c>
      <c r="B544" s="53">
        <v>0</v>
      </c>
      <c r="C544" s="53">
        <v>9.4629999999999992</v>
      </c>
      <c r="D544" s="53">
        <v>3.9409999999999998</v>
      </c>
      <c r="E544" s="53">
        <f t="shared" si="169"/>
        <v>0</v>
      </c>
      <c r="F544" s="53">
        <f t="shared" si="170"/>
        <v>3.9409999999999998</v>
      </c>
      <c r="G544" s="53">
        <f t="shared" si="171"/>
        <v>0</v>
      </c>
      <c r="H544" s="53">
        <f>IF(Q543&gt;SetUp!$B$56,SetUp!$B$56,Q543)</f>
        <v>0.26587979122066263</v>
      </c>
      <c r="I544" s="53">
        <f t="shared" si="185"/>
        <v>1.410958325096199</v>
      </c>
      <c r="J544" s="53">
        <f>MIN(F544,H544,(1-EXP(-SetUp!$B$52*H544/SetUp!$B$56))*F544)</f>
        <v>5.8757148711909797E-2</v>
      </c>
      <c r="K544" s="53">
        <f t="shared" si="172"/>
        <v>0.20712264250875284</v>
      </c>
      <c r="L544" s="53">
        <f>IF(I544&lt;=0,0,MIN(SetUp!$B$50*I544^SetUp!$B$55,I544))</f>
        <v>3.817817035957341E-2</v>
      </c>
      <c r="M544" s="53">
        <f t="shared" si="173"/>
        <v>1.3727801547366256</v>
      </c>
      <c r="N544" s="53">
        <f>IF(SetUp!$B$62=0,X544,(B544-E544)*(1-(H544/SetUp!$B$66/SetUp!$B$56)))</f>
        <v>0</v>
      </c>
      <c r="O544" s="53">
        <f>K544*SetUp!$B$65</f>
        <v>1.911742193605028E-3</v>
      </c>
      <c r="P544" s="53">
        <f>MIN(SetUp!$B$54*L544^SetUp!$B$51,L544)</f>
        <v>2.5463991565952731E-2</v>
      </c>
      <c r="Q544" s="53">
        <f t="shared" si="174"/>
        <v>0.20521090031514783</v>
      </c>
      <c r="R544" s="53">
        <f>IF((H544+N544-O544)&gt;SetUp!$B$56,T543+H544+N544-O544-SetUp!$B$56,T543)</f>
        <v>0</v>
      </c>
      <c r="S544" s="53">
        <f>R544*SetUp!$B$65</f>
        <v>0</v>
      </c>
      <c r="T544" s="53">
        <f>IF((R544-S544)&lt;SetUp!$B$53,R544-S544,SetUp!$B$53)</f>
        <v>0</v>
      </c>
      <c r="U544" s="53">
        <f t="shared" si="175"/>
        <v>1.3727801547366256</v>
      </c>
      <c r="V544" s="53">
        <f>(L544-P544)/1000*SetUp!$B$13*1000000/SetUp!$B$48</f>
        <v>0.51740733580958409</v>
      </c>
      <c r="W544" s="53">
        <f t="shared" si="186"/>
        <v>2.0122792321330962E-16</v>
      </c>
      <c r="X544" s="53">
        <f>MAX((SetUp!$B$56*(1-($H544/SetUp!$B$56)^2)*TANH(($B544-$D544)/SetUp!$B$56))/(1+$H544/SetUp!$B$56*TANH(($B544-$D544)/SetUp!$B$56)),0)</f>
        <v>0</v>
      </c>
      <c r="AK544" s="61">
        <v>176</v>
      </c>
      <c r="AL544" s="62">
        <f>IFERROR(AVERAGEIFS($AS$3:$AS$1070,$AU$3:$AU$1070,"Não",$AR$3:$AR$1070,AK514),0)</f>
        <v>4.1749999999999998</v>
      </c>
      <c r="AM544" s="62">
        <f>IFERROR(AVERAGEIFS($AT$3:$AT$1070,$AU$3:$AU$1070,"Não",$AR$3:$AR$1070,AK514),0)</f>
        <v>4.3105335126536035</v>
      </c>
      <c r="AN544" s="63">
        <f t="shared" si="187"/>
        <v>3.246311680325837E-2</v>
      </c>
      <c r="AP544" s="60">
        <v>32226</v>
      </c>
      <c r="AQ544" s="51">
        <v>3</v>
      </c>
      <c r="AR544" s="51">
        <v>84</v>
      </c>
      <c r="AS544" s="62">
        <f t="shared" si="176"/>
        <v>32.22</v>
      </c>
      <c r="AT544" s="62">
        <f t="shared" si="177"/>
        <v>45.596895525624888</v>
      </c>
      <c r="AU544" s="51" t="str">
        <f>IF(OR($AP544&lt;SetUp!$B$97,$AP544&gt;SetUp!$B$98),"Não","Sim")</f>
        <v>Sim</v>
      </c>
      <c r="AV544" s="64">
        <f t="shared" si="178"/>
        <v>5.6762663785273499</v>
      </c>
      <c r="AW544" s="64">
        <f t="shared" si="179"/>
        <v>6.7525473360521424</v>
      </c>
      <c r="AX544" s="64">
        <f t="shared" si="180"/>
        <v>1.5081255360831993</v>
      </c>
      <c r="AY544" s="64">
        <f t="shared" si="181"/>
        <v>1.6589352746383947</v>
      </c>
      <c r="AZ544" s="64">
        <f t="shared" si="182"/>
        <v>13.376895525624889</v>
      </c>
      <c r="BA544" s="64">
        <f t="shared" si="183"/>
        <v>1.0762809575247925</v>
      </c>
      <c r="BB544" s="64">
        <f t="shared" si="184"/>
        <v>0.15080973855519542</v>
      </c>
    </row>
    <row r="545" spans="1:54" x14ac:dyDescent="0.3">
      <c r="A545" s="60">
        <v>31590</v>
      </c>
      <c r="B545" s="53">
        <v>0.24399999999999999</v>
      </c>
      <c r="C545" s="53">
        <v>9.3010000000000002</v>
      </c>
      <c r="D545" s="53">
        <v>3.9409999999999998</v>
      </c>
      <c r="E545" s="53">
        <f t="shared" si="169"/>
        <v>0.24399999999999999</v>
      </c>
      <c r="F545" s="53">
        <f t="shared" si="170"/>
        <v>3.6970000000000001</v>
      </c>
      <c r="G545" s="53">
        <f t="shared" si="171"/>
        <v>0</v>
      </c>
      <c r="H545" s="53">
        <f>IF(Q544&gt;SetUp!$B$56,SetUp!$B$56,Q544)</f>
        <v>0.20521090031514783</v>
      </c>
      <c r="I545" s="53">
        <f t="shared" si="185"/>
        <v>1.3742809159798999</v>
      </c>
      <c r="J545" s="53">
        <f>MIN(F545,H545,(1-EXP(-SetUp!$B$52*H545/SetUp!$B$56))*F545)</f>
        <v>4.2614899912228457E-2</v>
      </c>
      <c r="K545" s="53">
        <f t="shared" si="172"/>
        <v>0.16259600040291938</v>
      </c>
      <c r="L545" s="53">
        <f>IF(I545&lt;=0,0,MIN(SetUp!$B$50*I545^SetUp!$B$55,I545))</f>
        <v>3.6538495452087441E-2</v>
      </c>
      <c r="M545" s="53">
        <f t="shared" si="173"/>
        <v>1.3377424205278123</v>
      </c>
      <c r="N545" s="53">
        <f>IF(SetUp!$B$62=0,X545,(B545-E545)*(1-(H545/SetUp!$B$66/SetUp!$B$56)))</f>
        <v>0</v>
      </c>
      <c r="O545" s="53">
        <f>K545*SetUp!$B$65</f>
        <v>1.5007612432742365E-3</v>
      </c>
      <c r="P545" s="53">
        <f>MIN(SetUp!$B$54*L545^SetUp!$B$51,L545)</f>
        <v>2.4359970814672366E-2</v>
      </c>
      <c r="Q545" s="53">
        <f t="shared" si="174"/>
        <v>0.16109523915964516</v>
      </c>
      <c r="R545" s="53">
        <f>IF((H545+N545-O545)&gt;SetUp!$B$56,T544+H545+N545-O545-SetUp!$B$56,T544)</f>
        <v>0</v>
      </c>
      <c r="S545" s="53">
        <f>R545*SetUp!$B$65</f>
        <v>0</v>
      </c>
      <c r="T545" s="53">
        <f>IF((R545-S545)&lt;SetUp!$B$53,R545-S545,SetUp!$B$53)</f>
        <v>0</v>
      </c>
      <c r="U545" s="53">
        <f t="shared" si="175"/>
        <v>1.3377424205278123</v>
      </c>
      <c r="V545" s="53">
        <f>(L545-P545)/1000*SetUp!$B$13*1000000/SetUp!$B$48</f>
        <v>0.49560872857144045</v>
      </c>
      <c r="W545" s="53">
        <f t="shared" si="186"/>
        <v>-8.3266726846886741E-17</v>
      </c>
      <c r="X545" s="53">
        <f>MAX((SetUp!$B$56*(1-($H545/SetUp!$B$56)^2)*TANH(($B545-$D545)/SetUp!$B$56))/(1+$H545/SetUp!$B$56*TANH(($B545-$D545)/SetUp!$B$56)),0)</f>
        <v>0</v>
      </c>
      <c r="AK545" s="61">
        <v>177</v>
      </c>
      <c r="AL545" s="62">
        <f>IFERROR(AVERAGEIFS($AS$3:$AS$1070,$AU$3:$AU$1070,"Não",$AR$3:$AR$1070,AK515),0)</f>
        <v>4.1749999999999998</v>
      </c>
      <c r="AM545" s="62">
        <f>IFERROR(AVERAGEIFS($AT$3:$AT$1070,$AU$3:$AU$1070,"Não",$AR$3:$AR$1070,AK515),0)</f>
        <v>4.1005347795788145</v>
      </c>
      <c r="AN545" s="63">
        <f t="shared" si="187"/>
        <v>-1.7835980939206061E-2</v>
      </c>
      <c r="AP545" s="60">
        <v>32227</v>
      </c>
      <c r="AQ545" s="51">
        <v>3</v>
      </c>
      <c r="AR545" s="51">
        <v>85</v>
      </c>
      <c r="AS545" s="62">
        <f t="shared" si="176"/>
        <v>29.931999999999999</v>
      </c>
      <c r="AT545" s="62">
        <f t="shared" si="177"/>
        <v>40.649996468126524</v>
      </c>
      <c r="AU545" s="51" t="str">
        <f>IF(OR($AP545&lt;SetUp!$B$97,$AP545&gt;SetUp!$B$98),"Não","Sim")</f>
        <v>Sim</v>
      </c>
      <c r="AV545" s="64">
        <f t="shared" si="178"/>
        <v>5.4710145311450233</v>
      </c>
      <c r="AW545" s="64">
        <f t="shared" si="179"/>
        <v>6.3757349747402863</v>
      </c>
      <c r="AX545" s="64">
        <f t="shared" si="180"/>
        <v>1.4761357365509973</v>
      </c>
      <c r="AY545" s="64">
        <f t="shared" si="181"/>
        <v>1.6090605121964283</v>
      </c>
      <c r="AZ545" s="64">
        <f t="shared" si="182"/>
        <v>10.717996468126525</v>
      </c>
      <c r="BA545" s="64">
        <f t="shared" si="183"/>
        <v>0.90472044359526294</v>
      </c>
      <c r="BB545" s="64">
        <f t="shared" si="184"/>
        <v>0.13292477564543104</v>
      </c>
    </row>
    <row r="546" spans="1:54" x14ac:dyDescent="0.3">
      <c r="A546" s="60">
        <v>31591</v>
      </c>
      <c r="B546" s="53">
        <v>0</v>
      </c>
      <c r="C546" s="53">
        <v>9.14</v>
      </c>
      <c r="D546" s="53">
        <v>3.9409999999999998</v>
      </c>
      <c r="E546" s="53">
        <f t="shared" si="169"/>
        <v>0</v>
      </c>
      <c r="F546" s="53">
        <f t="shared" si="170"/>
        <v>3.9409999999999998</v>
      </c>
      <c r="G546" s="53">
        <f t="shared" si="171"/>
        <v>0</v>
      </c>
      <c r="H546" s="53">
        <f>IF(Q545&gt;SetUp!$B$56,SetUp!$B$56,Q545)</f>
        <v>0.16109523915964516</v>
      </c>
      <c r="I546" s="53">
        <f t="shared" si="185"/>
        <v>1.3388997634624562</v>
      </c>
      <c r="J546" s="53">
        <f>MIN(F546,H546,(1-EXP(-SetUp!$B$52*H546/SetUp!$B$56))*F546)</f>
        <v>3.5705985465233278E-2</v>
      </c>
      <c r="K546" s="53">
        <f t="shared" si="172"/>
        <v>0.1253892536944119</v>
      </c>
      <c r="L546" s="53">
        <f>IF(I546&lt;=0,0,MIN(SetUp!$B$50*I546^SetUp!$B$55,I546))</f>
        <v>3.4984170075408196E-2</v>
      </c>
      <c r="M546" s="53">
        <f t="shared" si="173"/>
        <v>1.3039155933870481</v>
      </c>
      <c r="N546" s="53">
        <f>IF(SetUp!$B$62=0,X546,(B546-E546)*(1-(H546/SetUp!$B$66/SetUp!$B$56)))</f>
        <v>0</v>
      </c>
      <c r="O546" s="53">
        <f>K546*SetUp!$B$65</f>
        <v>1.1573429346437695E-3</v>
      </c>
      <c r="P546" s="53">
        <f>MIN(SetUp!$B$54*L546^SetUp!$B$51,L546)</f>
        <v>2.3313861560426922E-2</v>
      </c>
      <c r="Q546" s="53">
        <f t="shared" si="174"/>
        <v>0.12423191075976812</v>
      </c>
      <c r="R546" s="53">
        <f>IF((H546+N546-O546)&gt;SetUp!$B$56,T545+H546+N546-O546-SetUp!$B$56,T545)</f>
        <v>0</v>
      </c>
      <c r="S546" s="53">
        <f>R546*SetUp!$B$65</f>
        <v>0</v>
      </c>
      <c r="T546" s="53">
        <f>IF((R546-S546)&lt;SetUp!$B$53,R546-S546,SetUp!$B$53)</f>
        <v>0</v>
      </c>
      <c r="U546" s="53">
        <f t="shared" si="175"/>
        <v>1.3039155933870481</v>
      </c>
      <c r="V546" s="53">
        <f>(L546-P546)/1000*SetUp!$B$13*1000000/SetUp!$B$48</f>
        <v>0.47492672038260741</v>
      </c>
      <c r="W546" s="53">
        <f t="shared" si="186"/>
        <v>7.6327832942979512E-17</v>
      </c>
      <c r="X546" s="53">
        <f>MAX((SetUp!$B$56*(1-($H546/SetUp!$B$56)^2)*TANH(($B546-$D546)/SetUp!$B$56))/(1+$H546/SetUp!$B$56*TANH(($B546-$D546)/SetUp!$B$56)),0)</f>
        <v>0</v>
      </c>
      <c r="AK546" s="61">
        <v>178</v>
      </c>
      <c r="AL546" s="62">
        <f>IFERROR(AVERAGEIFS($AS$3:$AS$1070,$AU$3:$AU$1070,"Não",$AR$3:$AR$1070,AK516),0)</f>
        <v>4.0975000000000001</v>
      </c>
      <c r="AM546" s="62">
        <f>IFERROR(AVERAGEIFS($AT$3:$AT$1070,$AU$3:$AU$1070,"Não",$AR$3:$AR$1070,AK516),0)</f>
        <v>3.8911604606464603</v>
      </c>
      <c r="AN546" s="63">
        <f t="shared" si="187"/>
        <v>-5.0357422661022541E-2</v>
      </c>
      <c r="AP546" s="60">
        <v>32228</v>
      </c>
      <c r="AQ546" s="51">
        <v>3</v>
      </c>
      <c r="AR546" s="51">
        <v>86</v>
      </c>
      <c r="AS546" s="62">
        <f t="shared" si="176"/>
        <v>23.684000000000001</v>
      </c>
      <c r="AT546" s="62">
        <f t="shared" si="177"/>
        <v>33.756644190881588</v>
      </c>
      <c r="AU546" s="51" t="str">
        <f>IF(OR($AP546&lt;SetUp!$B$97,$AP546&gt;SetUp!$B$98),"Não","Sim")</f>
        <v>Sim</v>
      </c>
      <c r="AV546" s="64">
        <f t="shared" si="178"/>
        <v>4.8666210043519929</v>
      </c>
      <c r="AW546" s="64">
        <f t="shared" si="179"/>
        <v>5.8100468320730076</v>
      </c>
      <c r="AX546" s="64">
        <f t="shared" si="180"/>
        <v>1.3744550524099626</v>
      </c>
      <c r="AY546" s="64">
        <f t="shared" si="181"/>
        <v>1.5283592660987033</v>
      </c>
      <c r="AZ546" s="64">
        <f t="shared" si="182"/>
        <v>10.072644190881586</v>
      </c>
      <c r="BA546" s="64">
        <f t="shared" si="183"/>
        <v>0.9434258277210148</v>
      </c>
      <c r="BB546" s="64">
        <f t="shared" si="184"/>
        <v>0.15390421368874074</v>
      </c>
    </row>
    <row r="547" spans="1:54" x14ac:dyDescent="0.3">
      <c r="A547" s="60">
        <v>31592</v>
      </c>
      <c r="B547" s="53">
        <v>4.5999999999999999E-2</v>
      </c>
      <c r="C547" s="53">
        <v>0</v>
      </c>
      <c r="D547" s="53">
        <v>3.9409999999999998</v>
      </c>
      <c r="E547" s="53">
        <f t="shared" si="169"/>
        <v>4.5999999999999999E-2</v>
      </c>
      <c r="F547" s="53">
        <f t="shared" si="170"/>
        <v>3.895</v>
      </c>
      <c r="G547" s="53">
        <f t="shared" si="171"/>
        <v>0</v>
      </c>
      <c r="H547" s="53">
        <f>IF(Q546&gt;SetUp!$B$56,SetUp!$B$56,Q546)</f>
        <v>0.12423191075976812</v>
      </c>
      <c r="I547" s="53">
        <f t="shared" si="185"/>
        <v>1.3048108073705489</v>
      </c>
      <c r="J547" s="53">
        <f>MIN(F547,H547,(1-EXP(-SetUp!$B$52*H547/SetUp!$B$56))*F547)</f>
        <v>2.7242323725640605E-2</v>
      </c>
      <c r="K547" s="53">
        <f t="shared" si="172"/>
        <v>9.6989587034127522E-2</v>
      </c>
      <c r="L547" s="53">
        <f>IF(I547&lt;=0,0,MIN(SetUp!$B$50*I547^SetUp!$B$55,I547))</f>
        <v>3.3512285165906285E-2</v>
      </c>
      <c r="M547" s="53">
        <f t="shared" si="173"/>
        <v>1.2712985222046427</v>
      </c>
      <c r="N547" s="53">
        <f>IF(SetUp!$B$62=0,X547,(B547-E547)*(1-(H547/SetUp!$B$66/SetUp!$B$56)))</f>
        <v>0</v>
      </c>
      <c r="O547" s="53">
        <f>K547*SetUp!$B$65</f>
        <v>8.9521398350078055E-4</v>
      </c>
      <c r="P547" s="53">
        <f>MIN(SetUp!$B$54*L547^SetUp!$B$51,L547)</f>
        <v>2.2323653387424466E-2</v>
      </c>
      <c r="Q547" s="53">
        <f t="shared" si="174"/>
        <v>9.6094373050626736E-2</v>
      </c>
      <c r="R547" s="53">
        <f>IF((H547+N547-O547)&gt;SetUp!$B$56,T546+H547+N547-O547-SetUp!$B$56,T546)</f>
        <v>0</v>
      </c>
      <c r="S547" s="53">
        <f>R547*SetUp!$B$65</f>
        <v>0</v>
      </c>
      <c r="T547" s="53">
        <f>IF((R547-S547)&lt;SetUp!$B$53,R547-S547,SetUp!$B$53)</f>
        <v>0</v>
      </c>
      <c r="U547" s="53">
        <f t="shared" si="175"/>
        <v>1.2712985222046427</v>
      </c>
      <c r="V547" s="53">
        <f>(L547-P547)/1000*SetUp!$B$13*1000000/SetUp!$B$48</f>
        <v>0.45532474049864624</v>
      </c>
      <c r="W547" s="53">
        <f t="shared" si="186"/>
        <v>1.7347234759768071E-16</v>
      </c>
      <c r="X547" s="53">
        <f>MAX((SetUp!$B$56*(1-($H547/SetUp!$B$56)^2)*TANH(($B547-$D547)/SetUp!$B$56))/(1+$H547/SetUp!$B$56*TANH(($B547-$D547)/SetUp!$B$56)),0)</f>
        <v>0</v>
      </c>
      <c r="AK547" s="61">
        <v>179</v>
      </c>
      <c r="AL547" s="62">
        <f>IFERROR(AVERAGEIFS($AS$3:$AS$1070,$AU$3:$AU$1070,"Não",$AR$3:$AR$1070,AK517),0)</f>
        <v>4.0205000000000002</v>
      </c>
      <c r="AM547" s="62">
        <f>IFERROR(AVERAGEIFS($AT$3:$AT$1070,$AU$3:$AU$1070,"Não",$AR$3:$AR$1070,AK517),0)</f>
        <v>3.6869917384502755</v>
      </c>
      <c r="AN547" s="63">
        <f t="shared" si="187"/>
        <v>-8.2951936711783275E-2</v>
      </c>
      <c r="AP547" s="60">
        <v>32229</v>
      </c>
      <c r="AQ547" s="51">
        <v>3</v>
      </c>
      <c r="AR547" s="51">
        <v>87</v>
      </c>
      <c r="AS547" s="62">
        <f t="shared" si="176"/>
        <v>13.478</v>
      </c>
      <c r="AT547" s="62">
        <f t="shared" si="177"/>
        <v>28.880206040765675</v>
      </c>
      <c r="AU547" s="51" t="str">
        <f>IF(OR($AP547&lt;SetUp!$B$97,$AP547&gt;SetUp!$B$98),"Não","Sim")</f>
        <v>Sim</v>
      </c>
      <c r="AV547" s="64">
        <f t="shared" si="178"/>
        <v>3.6712395726784162</v>
      </c>
      <c r="AW547" s="64">
        <f t="shared" si="179"/>
        <v>5.3740307070918076</v>
      </c>
      <c r="AX547" s="64">
        <f t="shared" si="180"/>
        <v>1.1296254520356834</v>
      </c>
      <c r="AY547" s="64">
        <f t="shared" si="181"/>
        <v>1.460600287306479</v>
      </c>
      <c r="AZ547" s="64">
        <f t="shared" si="182"/>
        <v>15.402206040765675</v>
      </c>
      <c r="BA547" s="64">
        <f t="shared" si="183"/>
        <v>1.7027911344133915</v>
      </c>
      <c r="BB547" s="64">
        <f t="shared" si="184"/>
        <v>0.33097483527079552</v>
      </c>
    </row>
    <row r="548" spans="1:54" x14ac:dyDescent="0.3">
      <c r="A548" s="60">
        <v>31593</v>
      </c>
      <c r="B548" s="53">
        <v>7.1999999999999995E-2</v>
      </c>
      <c r="C548" s="53">
        <v>0</v>
      </c>
      <c r="D548" s="53">
        <v>3.9409999999999998</v>
      </c>
      <c r="E548" s="53">
        <f t="shared" si="169"/>
        <v>7.1999999999999995E-2</v>
      </c>
      <c r="F548" s="53">
        <f t="shared" si="170"/>
        <v>3.8689999999999998</v>
      </c>
      <c r="G548" s="53">
        <f t="shared" si="171"/>
        <v>0</v>
      </c>
      <c r="H548" s="53">
        <f>IF(Q547&gt;SetUp!$B$56,SetUp!$B$56,Q547)</f>
        <v>9.6094373050626736E-2</v>
      </c>
      <c r="I548" s="53">
        <f t="shared" si="185"/>
        <v>1.2719921221959229</v>
      </c>
      <c r="J548" s="53">
        <f>MIN(F548,H548,(1-EXP(-SetUp!$B$52*H548/SetUp!$B$56))*F548)</f>
        <v>2.0948119796091239E-2</v>
      </c>
      <c r="K548" s="53">
        <f t="shared" si="172"/>
        <v>7.51462532545355E-2</v>
      </c>
      <c r="L548" s="53">
        <f>IF(I548&lt;=0,0,MIN(SetUp!$B$50*I548^SetUp!$B$55,I548))</f>
        <v>3.2119257979020967E-2</v>
      </c>
      <c r="M548" s="53">
        <f t="shared" si="173"/>
        <v>1.2398728642169019</v>
      </c>
      <c r="N548" s="53">
        <f>IF(SetUp!$B$62=0,X548,(B548-E548)*(1-(H548/SetUp!$B$66/SetUp!$B$56)))</f>
        <v>0</v>
      </c>
      <c r="O548" s="53">
        <f>K548*SetUp!$B$65</f>
        <v>6.9359999128030484E-4</v>
      </c>
      <c r="P548" s="53">
        <f>MIN(SetUp!$B$54*L548^SetUp!$B$51,L548)</f>
        <v>2.1386885632419465E-2</v>
      </c>
      <c r="Q548" s="53">
        <f t="shared" si="174"/>
        <v>7.4452653263255189E-2</v>
      </c>
      <c r="R548" s="53">
        <f>IF((H548+N548-O548)&gt;SetUp!$B$56,T547+H548+N548-O548-SetUp!$B$56,T547)</f>
        <v>0</v>
      </c>
      <c r="S548" s="53">
        <f>R548*SetUp!$B$65</f>
        <v>0</v>
      </c>
      <c r="T548" s="53">
        <f>IF((R548-S548)&lt;SetUp!$B$53,R548-S548,SetUp!$B$53)</f>
        <v>0</v>
      </c>
      <c r="U548" s="53">
        <f t="shared" si="175"/>
        <v>1.2398728642169019</v>
      </c>
      <c r="V548" s="53">
        <f>(L548-P548)/1000*SetUp!$B$13*1000000/SetUp!$B$48</f>
        <v>0.43675712548243795</v>
      </c>
      <c r="W548" s="53">
        <f t="shared" si="186"/>
        <v>-9.0205620750793969E-17</v>
      </c>
      <c r="X548" s="53">
        <f>MAX((SetUp!$B$56*(1-($H548/SetUp!$B$56)^2)*TANH(($B548-$D548)/SetUp!$B$56))/(1+$H548/SetUp!$B$56*TANH(($B548-$D548)/SetUp!$B$56)),0)</f>
        <v>0</v>
      </c>
      <c r="AK548" s="61">
        <v>180</v>
      </c>
      <c r="AL548" s="62">
        <f>IFERROR(AVERAGEIFS($AS$3:$AS$1070,$AU$3:$AU$1070,"Não",$AR$3:$AR$1070,AK518),0)</f>
        <v>4.0205000000000002</v>
      </c>
      <c r="AM548" s="62">
        <f>IFERROR(AVERAGEIFS($AT$3:$AT$1070,$AU$3:$AU$1070,"Não",$AR$3:$AR$1070,AK518),0)</f>
        <v>3.5321322788027132</v>
      </c>
      <c r="AN548" s="63">
        <f t="shared" si="187"/>
        <v>-0.12146939962623728</v>
      </c>
      <c r="AP548" s="60">
        <v>32230</v>
      </c>
      <c r="AQ548" s="51">
        <v>3</v>
      </c>
      <c r="AR548" s="51">
        <v>88</v>
      </c>
      <c r="AS548" s="62">
        <f t="shared" si="176"/>
        <v>11.492000000000001</v>
      </c>
      <c r="AT548" s="62">
        <f t="shared" si="177"/>
        <v>25.248393980883709</v>
      </c>
      <c r="AU548" s="51" t="str">
        <f>IF(OR($AP548&lt;SetUp!$B$97,$AP548&gt;SetUp!$B$98),"Não","Sim")</f>
        <v>Sim</v>
      </c>
      <c r="AV548" s="64">
        <f t="shared" si="178"/>
        <v>3.3899852507053776</v>
      </c>
      <c r="AW548" s="64">
        <f t="shared" si="179"/>
        <v>5.0247780031443883</v>
      </c>
      <c r="AX548" s="64">
        <f t="shared" si="180"/>
        <v>1.0603956173199098</v>
      </c>
      <c r="AY548" s="64">
        <f t="shared" si="181"/>
        <v>1.4022337583983375</v>
      </c>
      <c r="AZ548" s="64">
        <f t="shared" si="182"/>
        <v>13.756393980883708</v>
      </c>
      <c r="BA548" s="64">
        <f t="shared" si="183"/>
        <v>1.6347927524390107</v>
      </c>
      <c r="BB548" s="64">
        <f t="shared" si="184"/>
        <v>0.34183814107842769</v>
      </c>
    </row>
    <row r="549" spans="1:54" x14ac:dyDescent="0.3">
      <c r="A549" s="60">
        <v>31594</v>
      </c>
      <c r="B549" s="53">
        <v>0.16600000000000001</v>
      </c>
      <c r="C549" s="53"/>
      <c r="D549" s="53">
        <v>4.3150000000000004</v>
      </c>
      <c r="E549" s="53">
        <f t="shared" si="169"/>
        <v>0.16600000000000001</v>
      </c>
      <c r="F549" s="53">
        <f t="shared" si="170"/>
        <v>4.149</v>
      </c>
      <c r="G549" s="53">
        <f t="shared" si="171"/>
        <v>0</v>
      </c>
      <c r="H549" s="53">
        <f>IF(Q548&gt;SetUp!$B$56,SetUp!$B$56,Q548)</f>
        <v>7.4452653263255189E-2</v>
      </c>
      <c r="I549" s="53">
        <f t="shared" si="185"/>
        <v>1.2403993167089706</v>
      </c>
      <c r="J549" s="53">
        <f>MIN(F549,H549,(1-EXP(-SetUp!$B$52*H549/SetUp!$B$56))*F549)</f>
        <v>1.7415552927569144E-2</v>
      </c>
      <c r="K549" s="53">
        <f t="shared" si="172"/>
        <v>5.7037100335686042E-2</v>
      </c>
      <c r="L549" s="53">
        <f>IF(I549&lt;=0,0,MIN(SetUp!$B$50*I549^SetUp!$B$55,I549))</f>
        <v>3.0800705538977843E-2</v>
      </c>
      <c r="M549" s="53">
        <f t="shared" si="173"/>
        <v>1.2095986111699928</v>
      </c>
      <c r="N549" s="53">
        <f>IF(SetUp!$B$62=0,X549,(B549-E549)*(1-(H549/SetUp!$B$66/SetUp!$B$56)))</f>
        <v>0</v>
      </c>
      <c r="O549" s="53">
        <f>K549*SetUp!$B$65</f>
        <v>5.2645249206883095E-4</v>
      </c>
      <c r="P549" s="53">
        <f>MIN(SetUp!$B$54*L549^SetUp!$B$51,L549)</f>
        <v>2.0500563319493056E-2</v>
      </c>
      <c r="Q549" s="53">
        <f t="shared" si="174"/>
        <v>5.6510647843617208E-2</v>
      </c>
      <c r="R549" s="53">
        <f>IF((H549+N549-O549)&gt;SetUp!$B$56,T548+H549+N549-O549-SetUp!$B$56,T548)</f>
        <v>0</v>
      </c>
      <c r="S549" s="53">
        <f>R549*SetUp!$B$65</f>
        <v>0</v>
      </c>
      <c r="T549" s="53">
        <f>IF((R549-S549)&lt;SetUp!$B$53,R549-S549,SetUp!$B$53)</f>
        <v>0</v>
      </c>
      <c r="U549" s="53">
        <f t="shared" si="175"/>
        <v>1.2095986111699928</v>
      </c>
      <c r="V549" s="53">
        <f>(L549-P549)/1000*SetUp!$B$13*1000000/SetUp!$B$48</f>
        <v>0.41916739026176386</v>
      </c>
      <c r="W549" s="53">
        <f t="shared" si="186"/>
        <v>-1.0408340855860843E-16</v>
      </c>
      <c r="X549" s="53">
        <f>MAX((SetUp!$B$56*(1-($H549/SetUp!$B$56)^2)*TANH(($B549-$D549)/SetUp!$B$56))/(1+$H549/SetUp!$B$56*TANH(($B549-$D549)/SetUp!$B$56)),0)</f>
        <v>0</v>
      </c>
      <c r="AK549" s="61">
        <v>181</v>
      </c>
      <c r="AL549" s="62">
        <f>IFERROR(AVERAGEIFS($AS$3:$AS$1070,$AU$3:$AU$1070,"Não",$AR$3:$AR$1070,AK519),0)</f>
        <v>4.0205000000000002</v>
      </c>
      <c r="AM549" s="62">
        <f>IFERROR(AVERAGEIFS($AT$3:$AT$1070,$AU$3:$AU$1070,"Não",$AR$3:$AR$1070,AK519),0)</f>
        <v>3.3736741139530984</v>
      </c>
      <c r="AN549" s="63">
        <f t="shared" si="187"/>
        <v>-0.16088195151023549</v>
      </c>
      <c r="AP549" s="60">
        <v>32231</v>
      </c>
      <c r="AQ549" s="51">
        <v>3</v>
      </c>
      <c r="AR549" s="51">
        <v>89</v>
      </c>
      <c r="AS549" s="62">
        <f t="shared" si="176"/>
        <v>10.629</v>
      </c>
      <c r="AT549" s="62">
        <f t="shared" si="177"/>
        <v>22.535145651924502</v>
      </c>
      <c r="AU549" s="51" t="str">
        <f>IF(OR($AP549&lt;SetUp!$B$97,$AP549&gt;SetUp!$B$98),"Não","Sim")</f>
        <v>Sim</v>
      </c>
      <c r="AV549" s="64">
        <f t="shared" si="178"/>
        <v>3.2602147168553177</v>
      </c>
      <c r="AW549" s="64">
        <f t="shared" si="179"/>
        <v>4.747119721675924</v>
      </c>
      <c r="AX549" s="64">
        <f t="shared" si="180"/>
        <v>1.0264924070528396</v>
      </c>
      <c r="AY549" s="64">
        <f t="shared" si="181"/>
        <v>1.3528603694015677</v>
      </c>
      <c r="AZ549" s="64">
        <f t="shared" si="182"/>
        <v>11.906145651924502</v>
      </c>
      <c r="BA549" s="64">
        <f t="shared" si="183"/>
        <v>1.4869050048206063</v>
      </c>
      <c r="BB549" s="64">
        <f t="shared" si="184"/>
        <v>0.32636796234872811</v>
      </c>
    </row>
    <row r="550" spans="1:54" x14ac:dyDescent="0.3">
      <c r="A550" s="60">
        <v>31595</v>
      </c>
      <c r="B550" s="53">
        <v>0.68899999999999995</v>
      </c>
      <c r="C550" s="53"/>
      <c r="D550" s="53">
        <v>4.3150000000000004</v>
      </c>
      <c r="E550" s="53">
        <f t="shared" si="169"/>
        <v>0.68899999999999995</v>
      </c>
      <c r="F550" s="53">
        <f t="shared" si="170"/>
        <v>3.6260000000000003</v>
      </c>
      <c r="G550" s="53">
        <f t="shared" si="171"/>
        <v>0</v>
      </c>
      <c r="H550" s="53">
        <f>IF(Q549&gt;SetUp!$B$56,SetUp!$B$56,Q549)</f>
        <v>5.6510647843617208E-2</v>
      </c>
      <c r="I550" s="53">
        <f t="shared" si="185"/>
        <v>1.2100135219356445</v>
      </c>
      <c r="J550" s="53">
        <f>MIN(F550,H550,(1-EXP(-SetUp!$B$52*H550/SetUp!$B$56))*F550)</f>
        <v>1.1558240309484609E-2</v>
      </c>
      <c r="K550" s="53">
        <f t="shared" si="172"/>
        <v>4.4952407534132599E-2</v>
      </c>
      <c r="L550" s="53">
        <f>IF(I550&lt;=0,0,MIN(SetUp!$B$50*I550^SetUp!$B$55,I550))</f>
        <v>2.9553471792300331E-2</v>
      </c>
      <c r="M550" s="53">
        <f t="shared" si="173"/>
        <v>1.1804600501433442</v>
      </c>
      <c r="N550" s="53">
        <f>IF(SetUp!$B$62=0,X550,(B550-E550)*(1-(H550/SetUp!$B$66/SetUp!$B$56)))</f>
        <v>0</v>
      </c>
      <c r="O550" s="53">
        <f>K550*SetUp!$B$65</f>
        <v>4.1491076565179587E-4</v>
      </c>
      <c r="P550" s="53">
        <f>MIN(SetUp!$B$54*L550^SetUp!$B$51,L550)</f>
        <v>1.966252008115962E-2</v>
      </c>
      <c r="Q550" s="53">
        <f t="shared" si="174"/>
        <v>4.4537496768480803E-2</v>
      </c>
      <c r="R550" s="53">
        <f>IF((H550+N550-O550)&gt;SetUp!$B$56,T549+H550+N550-O550-SetUp!$B$56,T549)</f>
        <v>0</v>
      </c>
      <c r="S550" s="53">
        <f>R550*SetUp!$B$65</f>
        <v>0</v>
      </c>
      <c r="T550" s="53">
        <f>IF((R550-S550)&lt;SetUp!$B$53,R550-S550,SetUp!$B$53)</f>
        <v>0</v>
      </c>
      <c r="U550" s="53">
        <f t="shared" si="175"/>
        <v>1.1804600501433442</v>
      </c>
      <c r="V550" s="53">
        <f>(L550-P550)/1000*SetUp!$B$13*1000000/SetUp!$B$48</f>
        <v>0.40251525926710557</v>
      </c>
      <c r="W550" s="53">
        <f t="shared" si="186"/>
        <v>-5.2041704279304213E-17</v>
      </c>
      <c r="X550" s="53">
        <f>MAX((SetUp!$B$56*(1-($H550/SetUp!$B$56)^2)*TANH(($B550-$D550)/SetUp!$B$56))/(1+$H550/SetUp!$B$56*TANH(($B550-$D550)/SetUp!$B$56)),0)</f>
        <v>0</v>
      </c>
      <c r="AK550" s="61">
        <v>182</v>
      </c>
      <c r="AL550" s="62">
        <f>IFERROR(AVERAGEIFS($AS$3:$AS$1070,$AU$3:$AU$1070,"Não",$AR$3:$AR$1070,AK520),0)</f>
        <v>4.0205000000000002</v>
      </c>
      <c r="AM550" s="62">
        <f>IFERROR(AVERAGEIFS($AT$3:$AT$1070,$AU$3:$AU$1070,"Não",$AR$3:$AR$1070,AK520),0)</f>
        <v>3.3108628725909197</v>
      </c>
      <c r="AN550" s="63">
        <f t="shared" si="187"/>
        <v>-0.17650469528891441</v>
      </c>
      <c r="AP550" s="60">
        <v>32232</v>
      </c>
      <c r="AQ550" s="51">
        <v>3</v>
      </c>
      <c r="AR550" s="51">
        <v>90</v>
      </c>
      <c r="AS550" s="62">
        <f t="shared" si="176"/>
        <v>9.7910000000000004</v>
      </c>
      <c r="AT550" s="62">
        <f t="shared" si="177"/>
        <v>22.962478134990857</v>
      </c>
      <c r="AU550" s="51" t="str">
        <f>IF(OR($AP550&lt;SetUp!$B$97,$AP550&gt;SetUp!$B$98),"Não","Sim")</f>
        <v>Sim</v>
      </c>
      <c r="AV550" s="64">
        <f t="shared" si="178"/>
        <v>3.1290573660449246</v>
      </c>
      <c r="AW550" s="64">
        <f t="shared" si="179"/>
        <v>4.7919180016973222</v>
      </c>
      <c r="AX550" s="64">
        <f t="shared" si="180"/>
        <v>0.99082705056747888</v>
      </c>
      <c r="AY550" s="64">
        <f t="shared" si="181"/>
        <v>1.3610187557762561</v>
      </c>
      <c r="AZ550" s="64">
        <f t="shared" si="182"/>
        <v>13.171478134990856</v>
      </c>
      <c r="BA550" s="64">
        <f t="shared" si="183"/>
        <v>1.6628606356523976</v>
      </c>
      <c r="BB550" s="64">
        <f t="shared" si="184"/>
        <v>0.3701917052087772</v>
      </c>
    </row>
    <row r="551" spans="1:54" x14ac:dyDescent="0.3">
      <c r="A551" s="60">
        <v>31596</v>
      </c>
      <c r="B551" s="53">
        <v>1.6639999999999999</v>
      </c>
      <c r="C551" s="53"/>
      <c r="D551" s="53">
        <v>4.3150000000000004</v>
      </c>
      <c r="E551" s="53">
        <f t="shared" si="169"/>
        <v>1.6639999999999999</v>
      </c>
      <c r="F551" s="53">
        <f t="shared" si="170"/>
        <v>2.6510000000000007</v>
      </c>
      <c r="G551" s="53">
        <f t="shared" si="171"/>
        <v>0</v>
      </c>
      <c r="H551" s="53">
        <f>IF(Q550&gt;SetUp!$B$56,SetUp!$B$56,Q550)</f>
        <v>4.4537496768480803E-2</v>
      </c>
      <c r="I551" s="53">
        <f t="shared" si="185"/>
        <v>1.180809639407769</v>
      </c>
      <c r="J551" s="53">
        <f>MIN(F551,H551,(1-EXP(-SetUp!$B$52*H551/SetUp!$B$56))*F551)</f>
        <v>6.662174205344905E-3</v>
      </c>
      <c r="K551" s="53">
        <f t="shared" si="172"/>
        <v>3.7875322563135895E-2</v>
      </c>
      <c r="L551" s="53">
        <f>IF(I551&lt;=0,0,MIN(SetUp!$B$50*I551^SetUp!$B$55,I551))</f>
        <v>2.8374264790596244E-2</v>
      </c>
      <c r="M551" s="53">
        <f t="shared" si="173"/>
        <v>1.1524353746171727</v>
      </c>
      <c r="N551" s="53">
        <f>IF(SetUp!$B$62=0,X551,(B551-E551)*(1-(H551/SetUp!$B$66/SetUp!$B$56)))</f>
        <v>0</v>
      </c>
      <c r="O551" s="53">
        <f>K551*SetUp!$B$65</f>
        <v>3.4958926442475995E-4</v>
      </c>
      <c r="P551" s="53">
        <f>MIN(SetUp!$B$54*L551^SetUp!$B$51,L551)</f>
        <v>1.8870501354582875E-2</v>
      </c>
      <c r="Q551" s="53">
        <f t="shared" si="174"/>
        <v>3.7525733298711138E-2</v>
      </c>
      <c r="R551" s="53">
        <f>IF((H551+N551-O551)&gt;SetUp!$B$56,T550+H551+N551-O551-SetUp!$B$56,T550)</f>
        <v>0</v>
      </c>
      <c r="S551" s="53">
        <f>R551*SetUp!$B$65</f>
        <v>0</v>
      </c>
      <c r="T551" s="53">
        <f>IF((R551-S551)&lt;SetUp!$B$53,R551-S551,SetUp!$B$53)</f>
        <v>0</v>
      </c>
      <c r="U551" s="53">
        <f t="shared" si="175"/>
        <v>1.1524353746171727</v>
      </c>
      <c r="V551" s="53">
        <f>(L551-P551)/1000*SetUp!$B$13*1000000/SetUp!$B$48</f>
        <v>0.38675851578078119</v>
      </c>
      <c r="W551" s="53">
        <f t="shared" si="186"/>
        <v>-7.2858385991025898E-17</v>
      </c>
      <c r="X551" s="53">
        <f>MAX((SetUp!$B$56*(1-($H551/SetUp!$B$56)^2)*TANH(($B551-$D551)/SetUp!$B$56))/(1+$H551/SetUp!$B$56*TANH(($B551-$D551)/SetUp!$B$56)),0)</f>
        <v>0</v>
      </c>
      <c r="AK551" s="61">
        <v>183</v>
      </c>
      <c r="AL551" s="62">
        <f>IFERROR(AVERAGEIFS($AS$3:$AS$1070,$AU$3:$AU$1070,"Não",$AR$3:$AR$1070,AK521),0)</f>
        <v>8.0410000000000004</v>
      </c>
      <c r="AM551" s="62">
        <f>IFERROR(AVERAGEIFS($AT$3:$AT$1070,$AU$3:$AU$1070,"Não",$AR$3:$AR$1070,AK521),0)</f>
        <v>5.7319118982998081</v>
      </c>
      <c r="AN551" s="63">
        <f t="shared" si="187"/>
        <v>-0.28716429569707652</v>
      </c>
      <c r="AP551" s="60">
        <v>32233</v>
      </c>
      <c r="AQ551" s="51">
        <v>3</v>
      </c>
      <c r="AR551" s="51">
        <v>91</v>
      </c>
      <c r="AS551" s="62">
        <f t="shared" si="176"/>
        <v>9.9570000000000007</v>
      </c>
      <c r="AT551" s="62">
        <f t="shared" si="177"/>
        <v>20.770078461356039</v>
      </c>
      <c r="AU551" s="51" t="str">
        <f>IF(OR($AP551&lt;SetUp!$B$97,$AP551&gt;SetUp!$B$98),"Não","Sim")</f>
        <v>Sim</v>
      </c>
      <c r="AV551" s="64">
        <f t="shared" si="178"/>
        <v>3.1554714386284659</v>
      </c>
      <c r="AW551" s="64">
        <f t="shared" si="179"/>
        <v>4.5574201541394048</v>
      </c>
      <c r="AX551" s="64">
        <f t="shared" si="180"/>
        <v>0.9981285071282664</v>
      </c>
      <c r="AY551" s="64">
        <f t="shared" si="181"/>
        <v>1.3174381371354655</v>
      </c>
      <c r="AZ551" s="64">
        <f t="shared" si="182"/>
        <v>10.813078461356039</v>
      </c>
      <c r="BA551" s="64">
        <f t="shared" si="183"/>
        <v>1.4019487155109389</v>
      </c>
      <c r="BB551" s="64">
        <f t="shared" si="184"/>
        <v>0.31930963000719914</v>
      </c>
    </row>
    <row r="552" spans="1:54" x14ac:dyDescent="0.3">
      <c r="A552" s="60">
        <v>31597</v>
      </c>
      <c r="B552" s="53">
        <v>0.42799999999999999</v>
      </c>
      <c r="C552" s="53"/>
      <c r="D552" s="53">
        <v>4.3150000000000004</v>
      </c>
      <c r="E552" s="53">
        <f t="shared" si="169"/>
        <v>0.42799999999999999</v>
      </c>
      <c r="F552" s="53">
        <f t="shared" si="170"/>
        <v>3.8870000000000005</v>
      </c>
      <c r="G552" s="53">
        <f t="shared" si="171"/>
        <v>0</v>
      </c>
      <c r="H552" s="53">
        <f>IF(Q551&gt;SetUp!$B$56,SetUp!$B$56,Q551)</f>
        <v>3.7525733298711138E-2</v>
      </c>
      <c r="I552" s="53">
        <f t="shared" si="185"/>
        <v>1.1527057549630704</v>
      </c>
      <c r="J552" s="53">
        <f>MIN(F552,H552,(1-EXP(-SetUp!$B$52*H552/SetUp!$B$56))*F552)</f>
        <v>8.2320911370789198E-3</v>
      </c>
      <c r="K552" s="53">
        <f t="shared" si="172"/>
        <v>2.9293642161632216E-2</v>
      </c>
      <c r="L552" s="53">
        <f>IF(I552&lt;=0,0,MIN(SetUp!$B$50*I552^SetUp!$B$55,I552))</f>
        <v>2.7257680916025984E-2</v>
      </c>
      <c r="M552" s="53">
        <f t="shared" si="173"/>
        <v>1.1254480740470445</v>
      </c>
      <c r="N552" s="53">
        <f>IF(SetUp!$B$62=0,X552,(B552-E552)*(1-(H552/SetUp!$B$66/SetUp!$B$56)))</f>
        <v>0</v>
      </c>
      <c r="O552" s="53">
        <f>K552*SetUp!$B$65</f>
        <v>2.7038034589768671E-4</v>
      </c>
      <c r="P552" s="53">
        <f>MIN(SetUp!$B$54*L552^SetUp!$B$51,L552)</f>
        <v>1.8120838329045701E-2</v>
      </c>
      <c r="Q552" s="53">
        <f t="shared" si="174"/>
        <v>2.902326181573453E-2</v>
      </c>
      <c r="R552" s="53">
        <f>IF((H552+N552-O552)&gt;SetUp!$B$56,T551+H552+N552-O552-SetUp!$B$56,T551)</f>
        <v>0</v>
      </c>
      <c r="S552" s="53">
        <f>R552*SetUp!$B$65</f>
        <v>0</v>
      </c>
      <c r="T552" s="53">
        <f>IF((R552-S552)&lt;SetUp!$B$53,R552-S552,SetUp!$B$53)</f>
        <v>0</v>
      </c>
      <c r="U552" s="53">
        <f t="shared" si="175"/>
        <v>1.1254480740470445</v>
      </c>
      <c r="V552" s="53">
        <f>(L552-P552)/1000*SetUp!$B$13*1000000/SetUp!$B$48</f>
        <v>0.37182656130437763</v>
      </c>
      <c r="W552" s="53">
        <f t="shared" si="186"/>
        <v>0</v>
      </c>
      <c r="X552" s="53">
        <f>MAX((SetUp!$B$56*(1-($H552/SetUp!$B$56)^2)*TANH(($B552-$D552)/SetUp!$B$56))/(1+$H552/SetUp!$B$56*TANH(($B552-$D552)/SetUp!$B$56)),0)</f>
        <v>0</v>
      </c>
      <c r="AK552" s="61">
        <v>184</v>
      </c>
      <c r="AL552" s="62">
        <f>IFERROR(AVERAGEIFS($AS$3:$AS$1070,$AU$3:$AU$1070,"Não",$AR$3:$AR$1070,AK522),0)</f>
        <v>8.0410000000000004</v>
      </c>
      <c r="AM552" s="62">
        <f>IFERROR(AVERAGEIFS($AT$3:$AT$1070,$AU$3:$AU$1070,"Não",$AR$3:$AR$1070,AK522),0)</f>
        <v>5.4985062597579395</v>
      </c>
      <c r="AN552" s="63">
        <f t="shared" si="187"/>
        <v>-0.31619123743838584</v>
      </c>
      <c r="AP552" s="60">
        <v>32234</v>
      </c>
      <c r="AQ552" s="51">
        <v>4</v>
      </c>
      <c r="AR552" s="51">
        <v>92</v>
      </c>
      <c r="AS552" s="62">
        <f t="shared" si="176"/>
        <v>9.4629999999999992</v>
      </c>
      <c r="AT552" s="62">
        <f t="shared" si="177"/>
        <v>19.581278688863165</v>
      </c>
      <c r="AU552" s="51" t="str">
        <f>IF(OR($AP552&lt;SetUp!$B$97,$AP552&gt;SetUp!$B$98),"Não","Sim")</f>
        <v>Sim</v>
      </c>
      <c r="AV552" s="64">
        <f t="shared" si="178"/>
        <v>3.0761989532538365</v>
      </c>
      <c r="AW552" s="64">
        <f t="shared" si="179"/>
        <v>4.4250738625319199</v>
      </c>
      <c r="AX552" s="64">
        <f t="shared" si="180"/>
        <v>0.97602884009112589</v>
      </c>
      <c r="AY552" s="64">
        <f t="shared" si="181"/>
        <v>1.2918410485184499</v>
      </c>
      <c r="AZ552" s="64">
        <f t="shared" si="182"/>
        <v>10.118278688863166</v>
      </c>
      <c r="BA552" s="64">
        <f t="shared" si="183"/>
        <v>1.3488749092780834</v>
      </c>
      <c r="BB552" s="64">
        <f t="shared" si="184"/>
        <v>0.31581220842732405</v>
      </c>
    </row>
    <row r="553" spans="1:54" x14ac:dyDescent="0.3">
      <c r="A553" s="60">
        <v>31598</v>
      </c>
      <c r="B553" s="53">
        <v>0.57899999999999996</v>
      </c>
      <c r="C553" s="53"/>
      <c r="D553" s="53">
        <v>4.3150000000000004</v>
      </c>
      <c r="E553" s="53">
        <f t="shared" si="169"/>
        <v>0.57899999999999996</v>
      </c>
      <c r="F553" s="53">
        <f t="shared" si="170"/>
        <v>3.7360000000000007</v>
      </c>
      <c r="G553" s="53">
        <f t="shared" si="171"/>
        <v>0</v>
      </c>
      <c r="H553" s="53">
        <f>IF(Q552&gt;SetUp!$B$56,SetUp!$B$56,Q552)</f>
        <v>2.902326181573453E-2</v>
      </c>
      <c r="I553" s="53">
        <f t="shared" si="185"/>
        <v>1.1256594617604954</v>
      </c>
      <c r="J553" s="53">
        <f>MIN(F553,H553,(1-EXP(-SetUp!$B$52*H553/SetUp!$B$56))*F553)</f>
        <v>6.1210201064338622E-3</v>
      </c>
      <c r="K553" s="53">
        <f t="shared" si="172"/>
        <v>2.2902241709300667E-2</v>
      </c>
      <c r="L553" s="53">
        <f>IF(I553&lt;=0,0,MIN(SetUp!$B$50*I553^SetUp!$B$55,I553))</f>
        <v>2.6200113813136517E-2</v>
      </c>
      <c r="M553" s="53">
        <f t="shared" si="173"/>
        <v>1.0994593479473589</v>
      </c>
      <c r="N553" s="53">
        <f>IF(SetUp!$B$62=0,X553,(B553-E553)*(1-(H553/SetUp!$B$66/SetUp!$B$56)))</f>
        <v>0</v>
      </c>
      <c r="O553" s="53">
        <f>K553*SetUp!$B$65</f>
        <v>2.1138771345079175E-4</v>
      </c>
      <c r="P553" s="53">
        <f>MIN(SetUp!$B$54*L553^SetUp!$B$51,L553)</f>
        <v>1.7411073569899918E-2</v>
      </c>
      <c r="Q553" s="53">
        <f t="shared" si="174"/>
        <v>2.2690853995849875E-2</v>
      </c>
      <c r="R553" s="53">
        <f>IF((H553+N553-O553)&gt;SetUp!$B$56,T552+H553+N553-O553-SetUp!$B$56,T552)</f>
        <v>0</v>
      </c>
      <c r="S553" s="53">
        <f>R553*SetUp!$B$65</f>
        <v>0</v>
      </c>
      <c r="T553" s="53">
        <f>IF((R553-S553)&lt;SetUp!$B$53,R553-S553,SetUp!$B$53)</f>
        <v>0</v>
      </c>
      <c r="U553" s="53">
        <f t="shared" si="175"/>
        <v>1.0994593479473589</v>
      </c>
      <c r="V553" s="53">
        <f>(L553-P553)/1000*SetUp!$B$13*1000000/SetUp!$B$48</f>
        <v>0.35767264015965988</v>
      </c>
      <c r="W553" s="53">
        <f t="shared" si="186"/>
        <v>2.3592239273284576E-16</v>
      </c>
      <c r="X553" s="53">
        <f>MAX((SetUp!$B$56*(1-($H553/SetUp!$B$56)^2)*TANH(($B553-$D553)/SetUp!$B$56))/(1+$H553/SetUp!$B$56*TANH(($B553-$D553)/SetUp!$B$56)),0)</f>
        <v>0</v>
      </c>
      <c r="AK553" s="61">
        <v>185</v>
      </c>
      <c r="AL553" s="62">
        <f>IFERROR(AVERAGEIFS($AS$3:$AS$1070,$AU$3:$AU$1070,"Não",$AR$3:$AR$1070,AK523),0)</f>
        <v>8.0410000000000004</v>
      </c>
      <c r="AM553" s="62">
        <f>IFERROR(AVERAGEIFS($AT$3:$AT$1070,$AU$3:$AU$1070,"Não",$AR$3:$AR$1070,AK523),0)</f>
        <v>5.2479116340690855</v>
      </c>
      <c r="AN553" s="63">
        <f t="shared" si="187"/>
        <v>-0.34735584702535938</v>
      </c>
      <c r="AP553" s="60">
        <v>32235</v>
      </c>
      <c r="AQ553" s="51">
        <v>4</v>
      </c>
      <c r="AR553" s="51">
        <v>93</v>
      </c>
      <c r="AS553" s="62">
        <f t="shared" si="176"/>
        <v>9.3010000000000002</v>
      </c>
      <c r="AT553" s="62">
        <f t="shared" si="177"/>
        <v>22.765309340075451</v>
      </c>
      <c r="AU553" s="51" t="str">
        <f>IF(OR($AP553&lt;SetUp!$B$97,$AP553&gt;SetUp!$B$98),"Não","Sim")</f>
        <v>Sim</v>
      </c>
      <c r="AV553" s="64">
        <f t="shared" si="178"/>
        <v>3.0497540884471324</v>
      </c>
      <c r="AW553" s="64">
        <f t="shared" si="179"/>
        <v>4.7713005920896929</v>
      </c>
      <c r="AX553" s="64">
        <f t="shared" si="180"/>
        <v>0.96852964437483957</v>
      </c>
      <c r="AY553" s="64">
        <f t="shared" si="181"/>
        <v>1.3572735559741029</v>
      </c>
      <c r="AZ553" s="64">
        <f t="shared" si="182"/>
        <v>13.464309340075451</v>
      </c>
      <c r="BA553" s="64">
        <f t="shared" si="183"/>
        <v>1.7215465036425606</v>
      </c>
      <c r="BB553" s="64">
        <f t="shared" si="184"/>
        <v>0.38874391159926336</v>
      </c>
    </row>
    <row r="554" spans="1:54" x14ac:dyDescent="0.3">
      <c r="A554" s="60">
        <v>31599</v>
      </c>
      <c r="B554" s="53">
        <v>3.0000000000000001E-3</v>
      </c>
      <c r="C554" s="53"/>
      <c r="D554" s="53">
        <v>4.3150000000000004</v>
      </c>
      <c r="E554" s="53">
        <f t="shared" si="169"/>
        <v>3.0000000000000001E-3</v>
      </c>
      <c r="F554" s="53">
        <f t="shared" si="170"/>
        <v>4.3120000000000003</v>
      </c>
      <c r="G554" s="53">
        <f t="shared" si="171"/>
        <v>0</v>
      </c>
      <c r="H554" s="53">
        <f>IF(Q553&gt;SetUp!$B$56,SetUp!$B$56,Q553)</f>
        <v>2.2690853995849875E-2</v>
      </c>
      <c r="I554" s="53">
        <f t="shared" si="185"/>
        <v>1.0996177951723825</v>
      </c>
      <c r="J554" s="53">
        <f>MIN(F554,H554,(1-EXP(-SetUp!$B$52*H554/SetUp!$B$56))*F554)</f>
        <v>5.5243092311658528E-3</v>
      </c>
      <c r="K554" s="53">
        <f t="shared" si="172"/>
        <v>1.7166544764684023E-2</v>
      </c>
      <c r="L554" s="53">
        <f>IF(I554&lt;=0,0,MIN(SetUp!$B$50*I554^SetUp!$B$55,I554))</f>
        <v>2.5197709612982282E-2</v>
      </c>
      <c r="M554" s="53">
        <f t="shared" si="173"/>
        <v>1.0744200855594002</v>
      </c>
      <c r="N554" s="53">
        <f>IF(SetUp!$B$62=0,X554,(B554-E554)*(1-(H554/SetUp!$B$66/SetUp!$B$56)))</f>
        <v>0</v>
      </c>
      <c r="O554" s="53">
        <f>K554*SetUp!$B$65</f>
        <v>1.5844722502354652E-4</v>
      </c>
      <c r="P554" s="53">
        <f>MIN(SetUp!$B$54*L554^SetUp!$B$51,L554)</f>
        <v>1.6738587124167845E-2</v>
      </c>
      <c r="Q554" s="53">
        <f t="shared" si="174"/>
        <v>1.7008097539660476E-2</v>
      </c>
      <c r="R554" s="53">
        <f>IF((H554+N554-O554)&gt;SetUp!$B$56,T553+H554+N554-O554-SetUp!$B$56,T553)</f>
        <v>0</v>
      </c>
      <c r="S554" s="53">
        <f>R554*SetUp!$B$65</f>
        <v>0</v>
      </c>
      <c r="T554" s="53">
        <f>IF((R554-S554)&lt;SetUp!$B$53,R554-S554,SetUp!$B$53)</f>
        <v>0</v>
      </c>
      <c r="U554" s="53">
        <f t="shared" si="175"/>
        <v>1.0744200855594002</v>
      </c>
      <c r="V554" s="53">
        <f>(L554-P554)/1000*SetUp!$B$13*1000000/SetUp!$B$48</f>
        <v>0.34424653776463138</v>
      </c>
      <c r="W554" s="53">
        <f t="shared" si="186"/>
        <v>-2.7755575615628914E-17</v>
      </c>
      <c r="X554" s="53">
        <f>MAX((SetUp!$B$56*(1-($H554/SetUp!$B$56)^2)*TANH(($B554-$D554)/SetUp!$B$56))/(1+$H554/SetUp!$B$56*TANH(($B554-$D554)/SetUp!$B$56)),0)</f>
        <v>0</v>
      </c>
      <c r="AK554" s="61">
        <v>186</v>
      </c>
      <c r="AL554" s="62">
        <f>IFERROR(AVERAGEIFS($AS$3:$AS$1070,$AU$3:$AU$1070,"Não",$AR$3:$AR$1070,AK524),0)</f>
        <v>7.8890000000000002</v>
      </c>
      <c r="AM554" s="62">
        <f>IFERROR(AVERAGEIFS($AT$3:$AT$1070,$AU$3:$AU$1070,"Não",$AR$3:$AR$1070,AK524),0)</f>
        <v>4.990833751079335</v>
      </c>
      <c r="AN554" s="63">
        <f t="shared" si="187"/>
        <v>-0.36736801228554505</v>
      </c>
      <c r="AP554" s="60">
        <v>32236</v>
      </c>
      <c r="AQ554" s="51">
        <v>4</v>
      </c>
      <c r="AR554" s="51">
        <v>94</v>
      </c>
      <c r="AS554" s="62">
        <f t="shared" si="176"/>
        <v>10.971</v>
      </c>
      <c r="AT554" s="62">
        <f t="shared" si="177"/>
        <v>24.602064777142687</v>
      </c>
      <c r="AU554" s="51" t="str">
        <f>IF(OR($AP554&lt;SetUp!$B$97,$AP554&gt;SetUp!$B$98),"Não","Sim")</f>
        <v>Sim</v>
      </c>
      <c r="AV554" s="64">
        <f t="shared" si="178"/>
        <v>3.3122499905653258</v>
      </c>
      <c r="AW554" s="64">
        <f t="shared" si="179"/>
        <v>4.960046852313261</v>
      </c>
      <c r="AX554" s="64">
        <f t="shared" si="180"/>
        <v>1.0402462150577068</v>
      </c>
      <c r="AY554" s="64">
        <f t="shared" si="181"/>
        <v>1.3909715576598352</v>
      </c>
      <c r="AZ554" s="64">
        <f t="shared" si="182"/>
        <v>13.631064777142686</v>
      </c>
      <c r="BA554" s="64">
        <f t="shared" si="183"/>
        <v>1.6477968617479353</v>
      </c>
      <c r="BB554" s="64">
        <f t="shared" si="184"/>
        <v>0.3507253426021284</v>
      </c>
    </row>
    <row r="555" spans="1:54" x14ac:dyDescent="0.3">
      <c r="A555" s="60">
        <v>31600</v>
      </c>
      <c r="B555" s="53">
        <v>0.442</v>
      </c>
      <c r="C555" s="53"/>
      <c r="D555" s="53">
        <v>4.3150000000000004</v>
      </c>
      <c r="E555" s="53">
        <f t="shared" si="169"/>
        <v>0.442</v>
      </c>
      <c r="F555" s="53">
        <f t="shared" si="170"/>
        <v>3.8730000000000002</v>
      </c>
      <c r="G555" s="53">
        <f t="shared" si="171"/>
        <v>0</v>
      </c>
      <c r="H555" s="53">
        <f>IF(Q554&gt;SetUp!$B$56,SetUp!$B$56,Q554)</f>
        <v>1.7008097539660476E-2</v>
      </c>
      <c r="I555" s="53">
        <f t="shared" si="185"/>
        <v>1.074542736421471</v>
      </c>
      <c r="J555" s="53">
        <f>MIN(F555,H555,(1-EXP(-SetUp!$B$52*H555/SetUp!$B$56))*F555)</f>
        <v>3.7198148710663797E-3</v>
      </c>
      <c r="K555" s="53">
        <f t="shared" si="172"/>
        <v>1.3288282668594095E-2</v>
      </c>
      <c r="L555" s="53">
        <f>IF(I555&lt;=0,0,MIN(SetUp!$B$50*I555^SetUp!$B$55,I555))</f>
        <v>2.4247350424244925E-2</v>
      </c>
      <c r="M555" s="53">
        <f t="shared" si="173"/>
        <v>1.0502953859972262</v>
      </c>
      <c r="N555" s="53">
        <f>IF(SetUp!$B$62=0,X555,(B555-E555)*(1-(H555/SetUp!$B$66/SetUp!$B$56)))</f>
        <v>0</v>
      </c>
      <c r="O555" s="53">
        <f>K555*SetUp!$B$65</f>
        <v>1.2265086207090183E-4</v>
      </c>
      <c r="P555" s="53">
        <f>MIN(SetUp!$B$54*L555^SetUp!$B$51,L555)</f>
        <v>1.6101256231434102E-2</v>
      </c>
      <c r="Q555" s="53">
        <f t="shared" si="174"/>
        <v>1.3165631806523193E-2</v>
      </c>
      <c r="R555" s="53">
        <f>IF((H555+N555-O555)&gt;SetUp!$B$56,T554+H555+N555-O555-SetUp!$B$56,T554)</f>
        <v>0</v>
      </c>
      <c r="S555" s="53">
        <f>R555*SetUp!$B$65</f>
        <v>0</v>
      </c>
      <c r="T555" s="53">
        <f>IF((R555-S555)&lt;SetUp!$B$53,R555-S555,SetUp!$B$53)</f>
        <v>0</v>
      </c>
      <c r="U555" s="53">
        <f t="shared" si="175"/>
        <v>1.0502953859972262</v>
      </c>
      <c r="V555" s="53">
        <f>(L555-P555)/1000*SetUp!$B$13*1000000/SetUp!$B$48</f>
        <v>0.33150775696743912</v>
      </c>
      <c r="W555" s="53">
        <f t="shared" si="186"/>
        <v>0</v>
      </c>
      <c r="X555" s="53">
        <f>MAX((SetUp!$B$56*(1-($H555/SetUp!$B$56)^2)*TANH(($B555-$D555)/SetUp!$B$56))/(1+$H555/SetUp!$B$56*TANH(($B555-$D555)/SetUp!$B$56)),0)</f>
        <v>0</v>
      </c>
      <c r="AK555" s="61">
        <v>187</v>
      </c>
      <c r="AL555" s="62">
        <f>IFERROR(AVERAGEIFS($AS$3:$AS$1070,$AU$3:$AU$1070,"Não",$AR$3:$AR$1070,AK525),0)</f>
        <v>7.8890000000000002</v>
      </c>
      <c r="AM555" s="62">
        <f>IFERROR(AVERAGEIFS($AT$3:$AT$1070,$AU$3:$AU$1070,"Não",$AR$3:$AR$1070,AK525),0)</f>
        <v>4.725877792199535</v>
      </c>
      <c r="AN555" s="63">
        <f t="shared" si="187"/>
        <v>-0.40095350586899037</v>
      </c>
      <c r="AP555" s="60">
        <v>32237</v>
      </c>
      <c r="AQ555" s="51">
        <v>4</v>
      </c>
      <c r="AR555" s="51">
        <v>95</v>
      </c>
      <c r="AS555" s="62">
        <f t="shared" si="176"/>
        <v>10.291</v>
      </c>
      <c r="AT555" s="62">
        <f t="shared" si="177"/>
        <v>23.256360718952717</v>
      </c>
      <c r="AU555" s="51" t="str">
        <f>IF(OR($AP555&lt;SetUp!$B$97,$AP555&gt;SetUp!$B$98),"Não","Sim")</f>
        <v>Sim</v>
      </c>
      <c r="AV555" s="64">
        <f t="shared" si="178"/>
        <v>3.2079588526039422</v>
      </c>
      <c r="AW555" s="64">
        <f t="shared" si="179"/>
        <v>4.8224849112208448</v>
      </c>
      <c r="AX555" s="64">
        <f t="shared" si="180"/>
        <v>1.0124575782007736</v>
      </c>
      <c r="AY555" s="64">
        <f t="shared" si="181"/>
        <v>1.366541754961019</v>
      </c>
      <c r="AZ555" s="64">
        <f t="shared" si="182"/>
        <v>12.965360718952716</v>
      </c>
      <c r="BA555" s="64">
        <f t="shared" si="183"/>
        <v>1.6145260586169026</v>
      </c>
      <c r="BB555" s="64">
        <f t="shared" si="184"/>
        <v>0.35408417676024539</v>
      </c>
    </row>
    <row r="556" spans="1:54" x14ac:dyDescent="0.3">
      <c r="A556" s="60">
        <v>31601</v>
      </c>
      <c r="B556" s="53">
        <v>1.361</v>
      </c>
      <c r="C556" s="53"/>
      <c r="D556" s="53">
        <v>4.3150000000000004</v>
      </c>
      <c r="E556" s="53">
        <f t="shared" si="169"/>
        <v>1.361</v>
      </c>
      <c r="F556" s="53">
        <f t="shared" si="170"/>
        <v>2.9540000000000006</v>
      </c>
      <c r="G556" s="53">
        <f t="shared" si="171"/>
        <v>0</v>
      </c>
      <c r="H556" s="53">
        <f>IF(Q555&gt;SetUp!$B$56,SetUp!$B$56,Q555)</f>
        <v>1.3165631806523193E-2</v>
      </c>
      <c r="I556" s="53">
        <f t="shared" si="185"/>
        <v>1.0503966317381259</v>
      </c>
      <c r="J556" s="53">
        <f>MIN(F556,H556,(1-EXP(-SetUp!$B$52*H556/SetUp!$B$56))*F556)</f>
        <v>2.1964302750214978E-3</v>
      </c>
      <c r="K556" s="53">
        <f t="shared" si="172"/>
        <v>1.0969201531501695E-2</v>
      </c>
      <c r="L556" s="53">
        <f>IF(I556&lt;=0,0,MIN(SetUp!$B$50*I556^SetUp!$B$55,I556))</f>
        <v>2.3346063817611836E-2</v>
      </c>
      <c r="M556" s="53">
        <f t="shared" si="173"/>
        <v>1.0270505679205142</v>
      </c>
      <c r="N556" s="53">
        <f>IF(SetUp!$B$62=0,X556,(B556-E556)*(1-(H556/SetUp!$B$66/SetUp!$B$56)))</f>
        <v>0</v>
      </c>
      <c r="O556" s="53">
        <f>K556*SetUp!$B$65</f>
        <v>1.0124574089982699E-4</v>
      </c>
      <c r="P556" s="53">
        <f>MIN(SetUp!$B$54*L556^SetUp!$B$51,L556)</f>
        <v>1.549705858105636E-2</v>
      </c>
      <c r="Q556" s="53">
        <f t="shared" si="174"/>
        <v>1.0867955790601867E-2</v>
      </c>
      <c r="R556" s="53">
        <f>IF((H556+N556-O556)&gt;SetUp!$B$56,T555+H556+N556-O556-SetUp!$B$56,T555)</f>
        <v>0</v>
      </c>
      <c r="S556" s="53">
        <f>R556*SetUp!$B$65</f>
        <v>0</v>
      </c>
      <c r="T556" s="53">
        <f>IF((R556-S556)&lt;SetUp!$B$53,R556-S556,SetUp!$B$53)</f>
        <v>0</v>
      </c>
      <c r="U556" s="53">
        <f t="shared" si="175"/>
        <v>1.0270505679205142</v>
      </c>
      <c r="V556" s="53">
        <f>(L556-P556)/1000*SetUp!$B$13*1000000/SetUp!$B$48</f>
        <v>0.31941763240259852</v>
      </c>
      <c r="W556" s="53">
        <f t="shared" si="186"/>
        <v>1.2836953722228372E-16</v>
      </c>
      <c r="X556" s="53">
        <f>MAX((SetUp!$B$56*(1-($H556/SetUp!$B$56)^2)*TANH(($B556-$D556)/SetUp!$B$56))/(1+$H556/SetUp!$B$56*TANH(($B556-$D556)/SetUp!$B$56)),0)</f>
        <v>0</v>
      </c>
      <c r="AK556" s="61">
        <v>188</v>
      </c>
      <c r="AL556" s="62">
        <f>IFERROR(AVERAGEIFS($AS$3:$AS$1070,$AU$3:$AU$1070,"Não",$AR$3:$AR$1070,AK526),0)</f>
        <v>7.8890000000000002</v>
      </c>
      <c r="AM556" s="62">
        <f>IFERROR(AVERAGEIFS($AT$3:$AT$1070,$AU$3:$AU$1070,"Não",$AR$3:$AR$1070,AK526),0)</f>
        <v>4.4575769148141999</v>
      </c>
      <c r="AN556" s="63">
        <f t="shared" si="187"/>
        <v>-0.43496299723485871</v>
      </c>
      <c r="AP556" s="60">
        <v>32238</v>
      </c>
      <c r="AQ556" s="51">
        <v>4</v>
      </c>
      <c r="AR556" s="51">
        <v>96</v>
      </c>
      <c r="AS556" s="62">
        <f t="shared" si="176"/>
        <v>9.6270000000000007</v>
      </c>
      <c r="AT556" s="62">
        <f t="shared" si="177"/>
        <v>20.979560741059181</v>
      </c>
      <c r="AU556" s="51" t="str">
        <f>IF(OR($AP556&lt;SetUp!$B$97,$AP556&gt;SetUp!$B$98),"Não","Sim")</f>
        <v>Sim</v>
      </c>
      <c r="AV556" s="64">
        <f t="shared" si="178"/>
        <v>3.1027407239406908</v>
      </c>
      <c r="AW556" s="64">
        <f t="shared" si="179"/>
        <v>4.5803450460701303</v>
      </c>
      <c r="AX556" s="64">
        <f t="shared" si="180"/>
        <v>0.98349097181516654</v>
      </c>
      <c r="AY556" s="64">
        <f t="shared" si="181"/>
        <v>1.3217963909246884</v>
      </c>
      <c r="AZ556" s="64">
        <f t="shared" si="182"/>
        <v>11.352560741059181</v>
      </c>
      <c r="BA556" s="64">
        <f t="shared" si="183"/>
        <v>1.4776043221294395</v>
      </c>
      <c r="BB556" s="64">
        <f t="shared" si="184"/>
        <v>0.33830541910952183</v>
      </c>
    </row>
    <row r="557" spans="1:54" x14ac:dyDescent="0.3">
      <c r="A557" s="60">
        <v>31602</v>
      </c>
      <c r="B557" s="53">
        <v>1.478</v>
      </c>
      <c r="C557" s="53"/>
      <c r="D557" s="53">
        <v>4.3150000000000004</v>
      </c>
      <c r="E557" s="53">
        <f t="shared" si="169"/>
        <v>1.478</v>
      </c>
      <c r="F557" s="53">
        <f t="shared" si="170"/>
        <v>2.8370000000000006</v>
      </c>
      <c r="G557" s="53">
        <f t="shared" si="171"/>
        <v>0</v>
      </c>
      <c r="H557" s="53">
        <f>IF(Q556&gt;SetUp!$B$56,SetUp!$B$56,Q556)</f>
        <v>1.0867955790601867E-2</v>
      </c>
      <c r="I557" s="53">
        <f t="shared" si="185"/>
        <v>1.0271348059628471</v>
      </c>
      <c r="J557" s="53">
        <f>MIN(F557,H557,(1-EXP(-SetUp!$B$52*H557/SetUp!$B$56))*F557)</f>
        <v>1.7414082957841839E-3</v>
      </c>
      <c r="K557" s="53">
        <f t="shared" si="172"/>
        <v>9.1265474948176838E-3</v>
      </c>
      <c r="L557" s="53">
        <f>IF(I557&lt;=0,0,MIN(SetUp!$B$50*I557^SetUp!$B$55,I557))</f>
        <v>2.2490746881196653E-2</v>
      </c>
      <c r="M557" s="53">
        <f t="shared" si="173"/>
        <v>1.0046440590816506</v>
      </c>
      <c r="N557" s="53">
        <f>IF(SetUp!$B$62=0,X557,(B557-E557)*(1-(H557/SetUp!$B$66/SetUp!$B$56)))</f>
        <v>0</v>
      </c>
      <c r="O557" s="53">
        <f>K557*SetUp!$B$65</f>
        <v>8.4238042333039027E-5</v>
      </c>
      <c r="P557" s="53">
        <f>MIN(SetUp!$B$54*L557^SetUp!$B$51,L557)</f>
        <v>1.4923887228650677E-2</v>
      </c>
      <c r="Q557" s="53">
        <f t="shared" si="174"/>
        <v>9.0423094524846453E-3</v>
      </c>
      <c r="R557" s="53">
        <f>IF((H557+N557-O557)&gt;SetUp!$B$56,T556+H557+N557-O557-SetUp!$B$56,T556)</f>
        <v>0</v>
      </c>
      <c r="S557" s="53">
        <f>R557*SetUp!$B$65</f>
        <v>0</v>
      </c>
      <c r="T557" s="53">
        <f>IF((R557-S557)&lt;SetUp!$B$53,R557-S557,SetUp!$B$53)</f>
        <v>0</v>
      </c>
      <c r="U557" s="53">
        <f t="shared" si="175"/>
        <v>1.0046440590816506</v>
      </c>
      <c r="V557" s="53">
        <f>(L557-P557)/1000*SetUp!$B$13*1000000/SetUp!$B$48</f>
        <v>0.30793563287259024</v>
      </c>
      <c r="W557" s="53">
        <f t="shared" si="186"/>
        <v>0</v>
      </c>
      <c r="X557" s="53">
        <f>MAX((SetUp!$B$56*(1-($H557/SetUp!$B$56)^2)*TANH(($B557-$D557)/SetUp!$B$56))/(1+$H557/SetUp!$B$56*TANH(($B557-$D557)/SetUp!$B$56)),0)</f>
        <v>0</v>
      </c>
      <c r="AK557" s="61">
        <v>189</v>
      </c>
      <c r="AL557" s="62">
        <f>IFERROR(AVERAGEIFS($AS$3:$AS$1070,$AU$3:$AU$1070,"Não",$AR$3:$AR$1070,AK527),0)</f>
        <v>7.8890000000000002</v>
      </c>
      <c r="AM557" s="62">
        <f>IFERROR(AVERAGEIFS($AT$3:$AT$1070,$AU$3:$AU$1070,"Não",$AR$3:$AR$1070,AK527),0)</f>
        <v>4.1935100889693553</v>
      </c>
      <c r="AN557" s="63">
        <f t="shared" si="187"/>
        <v>-0.46843578540127329</v>
      </c>
      <c r="AP557" s="60">
        <v>32239</v>
      </c>
      <c r="AQ557" s="51">
        <v>4</v>
      </c>
      <c r="AR557" s="51">
        <v>97</v>
      </c>
      <c r="AS557" s="62">
        <f t="shared" si="176"/>
        <v>9.14</v>
      </c>
      <c r="AT557" s="62">
        <f t="shared" si="177"/>
        <v>19.173844673691065</v>
      </c>
      <c r="AU557" s="51" t="str">
        <f>IF(OR($AP557&lt;SetUp!$B$97,$AP557&gt;SetUp!$B$98),"Não","Sim")</f>
        <v>Sim</v>
      </c>
      <c r="AV557" s="64">
        <f t="shared" si="178"/>
        <v>3.0232432915661951</v>
      </c>
      <c r="AW557" s="64">
        <f t="shared" si="179"/>
        <v>4.3787948882873087</v>
      </c>
      <c r="AX557" s="64">
        <f t="shared" si="180"/>
        <v>0.96094619573383144</v>
      </c>
      <c r="AY557" s="64">
        <f t="shared" si="181"/>
        <v>1.2827092048527227</v>
      </c>
      <c r="AZ557" s="64">
        <f t="shared" si="182"/>
        <v>10.033844673691064</v>
      </c>
      <c r="BA557" s="64">
        <f t="shared" si="183"/>
        <v>1.3555515967211136</v>
      </c>
      <c r="BB557" s="64">
        <f t="shared" si="184"/>
        <v>0.32176300911889122</v>
      </c>
    </row>
    <row r="558" spans="1:54" x14ac:dyDescent="0.3">
      <c r="A558" s="60">
        <v>31603</v>
      </c>
      <c r="B558" s="53">
        <v>1.1819999999999999</v>
      </c>
      <c r="C558" s="53"/>
      <c r="D558" s="53">
        <v>4.3150000000000004</v>
      </c>
      <c r="E558" s="53">
        <f t="shared" si="169"/>
        <v>1.1819999999999999</v>
      </c>
      <c r="F558" s="53">
        <f t="shared" si="170"/>
        <v>3.1330000000000005</v>
      </c>
      <c r="G558" s="53">
        <f t="shared" si="171"/>
        <v>0</v>
      </c>
      <c r="H558" s="53">
        <f>IF(Q557&gt;SetUp!$B$56,SetUp!$B$56,Q557)</f>
        <v>9.0423094524846453E-3</v>
      </c>
      <c r="I558" s="53">
        <f t="shared" si="185"/>
        <v>1.004712750395153</v>
      </c>
      <c r="J558" s="53">
        <f>MIN(F558,H558,(1-EXP(-SetUp!$B$52*H558/SetUp!$B$56))*F558)</f>
        <v>1.6001310993436473E-3</v>
      </c>
      <c r="K558" s="53">
        <f t="shared" si="172"/>
        <v>7.442178353140998E-3</v>
      </c>
      <c r="L558" s="53">
        <f>IF(I558&lt;=0,0,MIN(SetUp!$B$50*I558^SetUp!$B$55,I558))</f>
        <v>2.1678438190284595E-2</v>
      </c>
      <c r="M558" s="53">
        <f t="shared" si="173"/>
        <v>0.98303431220486837</v>
      </c>
      <c r="N558" s="53">
        <f>IF(SetUp!$B$62=0,X558,(B558-E558)*(1-(H558/SetUp!$B$66/SetUp!$B$56)))</f>
        <v>0</v>
      </c>
      <c r="O558" s="53">
        <f>K558*SetUp!$B$65</f>
        <v>6.8691313502493493E-5</v>
      </c>
      <c r="P558" s="53">
        <f>MIN(SetUp!$B$54*L558^SetUp!$B$51,L558)</f>
        <v>1.437973288436427E-2</v>
      </c>
      <c r="Q558" s="53">
        <f t="shared" si="174"/>
        <v>7.3734870396385049E-3</v>
      </c>
      <c r="R558" s="53">
        <f>IF((H558+N558-O558)&gt;SetUp!$B$56,T557+H558+N558-O558-SetUp!$B$56,T557)</f>
        <v>0</v>
      </c>
      <c r="S558" s="53">
        <f>R558*SetUp!$B$65</f>
        <v>0</v>
      </c>
      <c r="T558" s="53">
        <f>IF((R558-S558)&lt;SetUp!$B$53,R558-S558,SetUp!$B$53)</f>
        <v>0</v>
      </c>
      <c r="U558" s="53">
        <f t="shared" si="175"/>
        <v>0.98303431220486837</v>
      </c>
      <c r="V558" s="53">
        <f>(L558-P558)/1000*SetUp!$B$13*1000000/SetUp!$B$48</f>
        <v>0.29702301096240014</v>
      </c>
      <c r="W558" s="53">
        <f t="shared" si="186"/>
        <v>0</v>
      </c>
      <c r="X558" s="53">
        <f>MAX((SetUp!$B$56*(1-($H558/SetUp!$B$56)^2)*TANH(($B558-$D558)/SetUp!$B$56))/(1+$H558/SetUp!$B$56*TANH(($B558-$D558)/SetUp!$B$56)),0)</f>
        <v>0</v>
      </c>
      <c r="AK558" s="61">
        <v>190</v>
      </c>
      <c r="AL558" s="62">
        <f>IFERROR(AVERAGEIFS($AS$3:$AS$1070,$AU$3:$AU$1070,"Não",$AR$3:$AR$1070,AK528),0)</f>
        <v>7.8890000000000002</v>
      </c>
      <c r="AM558" s="62">
        <f>IFERROR(AVERAGEIFS($AT$3:$AT$1070,$AU$3:$AU$1070,"Não",$AR$3:$AR$1070,AK528),0)</f>
        <v>3.9372329914330839</v>
      </c>
      <c r="AN558" s="63">
        <f t="shared" si="187"/>
        <v>-0.50092115712598762</v>
      </c>
      <c r="AP558" s="60">
        <v>32240</v>
      </c>
      <c r="AQ558" s="51">
        <v>4</v>
      </c>
      <c r="AR558" s="51">
        <v>98</v>
      </c>
      <c r="AS558" s="62">
        <f t="shared" si="176"/>
        <v>8.98</v>
      </c>
      <c r="AT558" s="62">
        <f t="shared" si="177"/>
        <v>17.691409925931247</v>
      </c>
      <c r="AU558" s="51" t="str">
        <f>IF(OR($AP558&lt;SetUp!$B$97,$AP558&gt;SetUp!$B$98),"Não","Sim")</f>
        <v>Sim</v>
      </c>
      <c r="AV558" s="64">
        <f t="shared" si="178"/>
        <v>2.9966648127543394</v>
      </c>
      <c r="AW558" s="64">
        <f t="shared" si="179"/>
        <v>4.2061157765724007</v>
      </c>
      <c r="AX558" s="64">
        <f t="shared" si="180"/>
        <v>0.95327633666730438</v>
      </c>
      <c r="AY558" s="64">
        <f t="shared" si="181"/>
        <v>1.2477624456090721</v>
      </c>
      <c r="AZ558" s="64">
        <f t="shared" si="182"/>
        <v>8.7114099259312461</v>
      </c>
      <c r="BA558" s="64">
        <f t="shared" si="183"/>
        <v>1.2094509638180613</v>
      </c>
      <c r="BB558" s="64">
        <f t="shared" si="184"/>
        <v>0.29448610894176774</v>
      </c>
    </row>
    <row r="559" spans="1:54" x14ac:dyDescent="0.3">
      <c r="A559" s="60">
        <v>31604</v>
      </c>
      <c r="B559" s="53">
        <v>5.0000000000000001E-3</v>
      </c>
      <c r="C559" s="53"/>
      <c r="D559" s="53">
        <v>4.3150000000000004</v>
      </c>
      <c r="E559" s="53">
        <f t="shared" si="169"/>
        <v>5.0000000000000001E-3</v>
      </c>
      <c r="F559" s="53">
        <f t="shared" si="170"/>
        <v>4.3100000000000005</v>
      </c>
      <c r="G559" s="53">
        <f t="shared" si="171"/>
        <v>0</v>
      </c>
      <c r="H559" s="53">
        <f>IF(Q558&gt;SetUp!$B$56,SetUp!$B$56,Q558)</f>
        <v>7.3734870396385049E-3</v>
      </c>
      <c r="I559" s="53">
        <f t="shared" si="185"/>
        <v>0.98308580080581898</v>
      </c>
      <c r="J559" s="53">
        <f>MIN(F559,H559,(1-EXP(-SetUp!$B$52*H559/SetUp!$B$56))*F559)</f>
        <v>1.795090996680754E-3</v>
      </c>
      <c r="K559" s="53">
        <f t="shared" si="172"/>
        <v>5.5783960429577513E-3</v>
      </c>
      <c r="L559" s="53">
        <f>IF(I559&lt;=0,0,MIN(SetUp!$B$50*I559^SetUp!$B$55,I559))</f>
        <v>2.0906299768055542E-2</v>
      </c>
      <c r="M559" s="53">
        <f t="shared" si="173"/>
        <v>0.9621795010377634</v>
      </c>
      <c r="N559" s="53">
        <f>IF(SetUp!$B$62=0,X559,(B559-E559)*(1-(H559/SetUp!$B$66/SetUp!$B$56)))</f>
        <v>0</v>
      </c>
      <c r="O559" s="53">
        <f>K559*SetUp!$B$65</f>
        <v>5.1488600950574431E-5</v>
      </c>
      <c r="P559" s="53">
        <f>MIN(SetUp!$B$54*L559^SetUp!$B$51,L559)</f>
        <v>1.3862671633534031E-2</v>
      </c>
      <c r="Q559" s="53">
        <f t="shared" si="174"/>
        <v>5.5269074420071767E-3</v>
      </c>
      <c r="R559" s="53">
        <f>IF((H559+N559-O559)&gt;SetUp!$B$56,T558+H559+N559-O559-SetUp!$B$56,T558)</f>
        <v>0</v>
      </c>
      <c r="S559" s="53">
        <f>R559*SetUp!$B$65</f>
        <v>0</v>
      </c>
      <c r="T559" s="53">
        <f>IF((R559-S559)&lt;SetUp!$B$53,R559-S559,SetUp!$B$53)</f>
        <v>0</v>
      </c>
      <c r="U559" s="53">
        <f t="shared" si="175"/>
        <v>0.9621795010377634</v>
      </c>
      <c r="V559" s="53">
        <f>(L559-P559)/1000*SetUp!$B$13*1000000/SetUp!$B$48</f>
        <v>0.28664256863721244</v>
      </c>
      <c r="W559" s="53">
        <f t="shared" si="186"/>
        <v>0</v>
      </c>
      <c r="X559" s="53">
        <f>MAX((SetUp!$B$56*(1-($H559/SetUp!$B$56)^2)*TANH(($B559-$D559)/SetUp!$B$56))/(1+$H559/SetUp!$B$56*TANH(($B559-$D559)/SetUp!$B$56)),0)</f>
        <v>0</v>
      </c>
      <c r="AK559" s="61">
        <v>191</v>
      </c>
      <c r="AL559" s="62">
        <f>IFERROR(AVERAGEIFS($AS$3:$AS$1070,$AU$3:$AU$1070,"Não",$AR$3:$AR$1070,AK529),0)</f>
        <v>7.8890000000000002</v>
      </c>
      <c r="AM559" s="62">
        <f>IFERROR(AVERAGEIFS($AT$3:$AT$1070,$AU$3:$AU$1070,"Não",$AR$3:$AR$1070,AK529),0)</f>
        <v>3.7074780608171434</v>
      </c>
      <c r="AN559" s="63">
        <f t="shared" si="187"/>
        <v>-0.5300446113807652</v>
      </c>
      <c r="AP559" s="60">
        <v>32241</v>
      </c>
      <c r="AQ559" s="51">
        <v>4</v>
      </c>
      <c r="AR559" s="51">
        <v>99</v>
      </c>
      <c r="AS559" s="62">
        <f t="shared" si="176"/>
        <v>8.8209999999999997</v>
      </c>
      <c r="AT559" s="62">
        <f t="shared" si="177"/>
        <v>16.43514031201839</v>
      </c>
      <c r="AU559" s="51" t="str">
        <f>IF(OR($AP559&lt;SetUp!$B$97,$AP559&gt;SetUp!$B$98),"Não","Sim")</f>
        <v>Sim</v>
      </c>
      <c r="AV559" s="64">
        <f t="shared" si="178"/>
        <v>2.9700168349691216</v>
      </c>
      <c r="AW559" s="64">
        <f t="shared" si="179"/>
        <v>4.0540276654234111</v>
      </c>
      <c r="AX559" s="64">
        <f t="shared" si="180"/>
        <v>0.94551782207783963</v>
      </c>
      <c r="AY559" s="64">
        <f t="shared" si="181"/>
        <v>1.2157734161435461</v>
      </c>
      <c r="AZ559" s="64">
        <f t="shared" si="182"/>
        <v>7.6141403120183906</v>
      </c>
      <c r="BA559" s="64">
        <f t="shared" si="183"/>
        <v>1.0840108304542895</v>
      </c>
      <c r="BB559" s="64">
        <f t="shared" si="184"/>
        <v>0.27025559406570643</v>
      </c>
    </row>
    <row r="560" spans="1:54" x14ac:dyDescent="0.3">
      <c r="A560" s="60">
        <v>31605</v>
      </c>
      <c r="B560" s="53">
        <v>0</v>
      </c>
      <c r="C560" s="53"/>
      <c r="D560" s="53">
        <v>4.3150000000000004</v>
      </c>
      <c r="E560" s="53">
        <f t="shared" si="169"/>
        <v>0</v>
      </c>
      <c r="F560" s="53">
        <f t="shared" si="170"/>
        <v>4.3150000000000004</v>
      </c>
      <c r="G560" s="53">
        <f t="shared" si="171"/>
        <v>0</v>
      </c>
      <c r="H560" s="53">
        <f>IF(Q559&gt;SetUp!$B$56,SetUp!$B$56,Q559)</f>
        <v>5.5269074420071767E-3</v>
      </c>
      <c r="I560" s="53">
        <f t="shared" si="185"/>
        <v>0.96221808003223153</v>
      </c>
      <c r="J560" s="53">
        <f>MIN(F560,H560,(1-EXP(-SetUp!$B$52*H560/SetUp!$B$56))*F560)</f>
        <v>1.3471685073835327E-3</v>
      </c>
      <c r="K560" s="53">
        <f t="shared" si="172"/>
        <v>4.1797389346236438E-3</v>
      </c>
      <c r="L560" s="53">
        <f>IF(I560&lt;=0,0,MIN(SetUp!$B$50*I560^SetUp!$B$55,I560))</f>
        <v>2.0171923971852905E-2</v>
      </c>
      <c r="M560" s="53">
        <f t="shared" si="173"/>
        <v>0.94204615606037867</v>
      </c>
      <c r="N560" s="53">
        <f>IF(SetUp!$B$62=0,X560,(B560-E560)*(1-(H560/SetUp!$B$66/SetUp!$B$56)))</f>
        <v>0</v>
      </c>
      <c r="O560" s="53">
        <f>K560*SetUp!$B$65</f>
        <v>3.8578994468149812E-5</v>
      </c>
      <c r="P560" s="53">
        <f>MIN(SetUp!$B$54*L560^SetUp!$B$51,L560)</f>
        <v>1.3371070156788026E-2</v>
      </c>
      <c r="Q560" s="53">
        <f t="shared" si="174"/>
        <v>4.1411599401554935E-3</v>
      </c>
      <c r="R560" s="53">
        <f>IF((H560+N560-O560)&gt;SetUp!$B$56,T559+H560+N560-O560-SetUp!$B$56,T559)</f>
        <v>0</v>
      </c>
      <c r="S560" s="53">
        <f>R560*SetUp!$B$65</f>
        <v>0</v>
      </c>
      <c r="T560" s="53">
        <f>IF((R560-S560)&lt;SetUp!$B$53,R560-S560,SetUp!$B$53)</f>
        <v>0</v>
      </c>
      <c r="U560" s="53">
        <f t="shared" si="175"/>
        <v>0.94204615606037867</v>
      </c>
      <c r="V560" s="53">
        <f>(L560-P560)/1000*SetUp!$B$13*1000000/SetUp!$B$48</f>
        <v>0.27676279457771386</v>
      </c>
      <c r="W560" s="53">
        <f t="shared" si="186"/>
        <v>1.0408340855860843E-16</v>
      </c>
      <c r="X560" s="53">
        <f>MAX((SetUp!$B$56*(1-($H560/SetUp!$B$56)^2)*TANH(($B560-$D560)/SetUp!$B$56))/(1+$H560/SetUp!$B$56*TANH(($B560-$D560)/SetUp!$B$56)),0)</f>
        <v>0</v>
      </c>
      <c r="AK560" s="61">
        <v>192</v>
      </c>
      <c r="AL560" s="62">
        <f>IFERROR(AVERAGEIFS($AS$3:$AS$1070,$AU$3:$AU$1070,"Não",$AR$3:$AR$1070,AK530),0)</f>
        <v>7.7370000000000001</v>
      </c>
      <c r="AM560" s="62">
        <f>IFERROR(AVERAGEIFS($AT$3:$AT$1070,$AU$3:$AU$1070,"Não",$AR$3:$AR$1070,AK530),0)</f>
        <v>3.4828748638462801</v>
      </c>
      <c r="AN560" s="63">
        <f t="shared" si="187"/>
        <v>-0.54984168749563389</v>
      </c>
      <c r="AP560" s="60">
        <v>32242</v>
      </c>
      <c r="AQ560" s="51">
        <v>4</v>
      </c>
      <c r="AR560" s="51">
        <v>100</v>
      </c>
      <c r="AS560" s="62">
        <f t="shared" si="176"/>
        <v>8.5060000000000002</v>
      </c>
      <c r="AT560" s="62">
        <f t="shared" si="177"/>
        <v>15.35809619309244</v>
      </c>
      <c r="AU560" s="51" t="str">
        <f>IF(OR($AP560&lt;SetUp!$B$97,$AP560&gt;SetUp!$B$98),"Não","Sim")</f>
        <v>Sim</v>
      </c>
      <c r="AV560" s="64">
        <f t="shared" si="178"/>
        <v>2.9165047574108294</v>
      </c>
      <c r="AW560" s="64">
        <f t="shared" si="179"/>
        <v>3.9189406978279782</v>
      </c>
      <c r="AX560" s="64">
        <f t="shared" si="180"/>
        <v>0.92972537837800451</v>
      </c>
      <c r="AY560" s="64">
        <f t="shared" si="181"/>
        <v>1.1863373833986983</v>
      </c>
      <c r="AZ560" s="64">
        <f t="shared" si="182"/>
        <v>6.8520961930924393</v>
      </c>
      <c r="BA560" s="64">
        <f t="shared" si="183"/>
        <v>1.0024359404171488</v>
      </c>
      <c r="BB560" s="64">
        <f t="shared" si="184"/>
        <v>0.25661200502069381</v>
      </c>
    </row>
    <row r="561" spans="1:54" x14ac:dyDescent="0.3">
      <c r="A561" s="60">
        <v>31606</v>
      </c>
      <c r="B561" s="53">
        <v>0</v>
      </c>
      <c r="C561" s="53"/>
      <c r="D561" s="53">
        <v>4.3150000000000004</v>
      </c>
      <c r="E561" s="53">
        <f t="shared" si="169"/>
        <v>0</v>
      </c>
      <c r="F561" s="53">
        <f t="shared" si="170"/>
        <v>4.3150000000000004</v>
      </c>
      <c r="G561" s="53">
        <f t="shared" si="171"/>
        <v>0</v>
      </c>
      <c r="H561" s="53">
        <f>IF(Q560&gt;SetUp!$B$56,SetUp!$B$56,Q560)</f>
        <v>4.1411599401554935E-3</v>
      </c>
      <c r="I561" s="53">
        <f t="shared" si="185"/>
        <v>0.94207506187659662</v>
      </c>
      <c r="J561" s="53">
        <f>MIN(F561,H561,(1-EXP(-SetUp!$B$52*H561/SetUp!$B$56))*F561)</f>
        <v>1.0094358724618002E-3</v>
      </c>
      <c r="K561" s="53">
        <f t="shared" si="172"/>
        <v>3.1317240676936933E-3</v>
      </c>
      <c r="L561" s="53">
        <f>IF(I561&lt;=0,0,MIN(SetUp!$B$50*I561^SetUp!$B$55,I561))</f>
        <v>1.947305005295568E-2</v>
      </c>
      <c r="M561" s="53">
        <f t="shared" si="173"/>
        <v>0.92260201182364099</v>
      </c>
      <c r="N561" s="53">
        <f>IF(SetUp!$B$62=0,X561,(B561-E561)*(1-(H561/SetUp!$B$66/SetUp!$B$56)))</f>
        <v>0</v>
      </c>
      <c r="O561" s="53">
        <f>K561*SetUp!$B$65</f>
        <v>2.8905816217970445E-5</v>
      </c>
      <c r="P561" s="53">
        <f>MIN(SetUp!$B$54*L561^SetUp!$B$51,L561)</f>
        <v>1.2903395561653357E-2</v>
      </c>
      <c r="Q561" s="53">
        <f t="shared" si="174"/>
        <v>3.1028182514757229E-3</v>
      </c>
      <c r="R561" s="53">
        <f>IF((H561+N561-O561)&gt;SetUp!$B$56,T560+H561+N561-O561-SetUp!$B$56,T560)</f>
        <v>0</v>
      </c>
      <c r="S561" s="53">
        <f>R561*SetUp!$B$65</f>
        <v>0</v>
      </c>
      <c r="T561" s="53">
        <f>IF((R561-S561)&lt;SetUp!$B$53,R561-S561,SetUp!$B$53)</f>
        <v>0</v>
      </c>
      <c r="U561" s="53">
        <f t="shared" si="175"/>
        <v>0.92260201182364099</v>
      </c>
      <c r="V561" s="53">
        <f>(L561-P561)/1000*SetUp!$B$13*1000000/SetUp!$B$48</f>
        <v>0.26735406845464066</v>
      </c>
      <c r="W561" s="53">
        <f t="shared" si="186"/>
        <v>0</v>
      </c>
      <c r="X561" s="53">
        <f>MAX((SetUp!$B$56*(1-($H561/SetUp!$B$56)^2)*TANH(($B561-$D561)/SetUp!$B$56))/(1+$H561/SetUp!$B$56*TANH(($B561-$D561)/SetUp!$B$56)),0)</f>
        <v>0</v>
      </c>
      <c r="AK561" s="61">
        <v>193</v>
      </c>
      <c r="AL561" s="62">
        <f>IFERROR(AVERAGEIFS($AS$3:$AS$1070,$AU$3:$AU$1070,"Não",$AR$3:$AR$1070,AK531),0)</f>
        <v>7.7370000000000001</v>
      </c>
      <c r="AM561" s="62">
        <f>IFERROR(AVERAGEIFS($AT$3:$AT$1070,$AU$3:$AU$1070,"Não",$AR$3:$AR$1070,AK531),0)</f>
        <v>3.2636636566305546</v>
      </c>
      <c r="AN561" s="63">
        <f t="shared" si="187"/>
        <v>-0.57817453061515389</v>
      </c>
      <c r="AP561" s="60">
        <v>32243</v>
      </c>
      <c r="AQ561" s="51">
        <v>4</v>
      </c>
      <c r="AR561" s="51">
        <v>101</v>
      </c>
      <c r="AS561" s="62">
        <f t="shared" si="176"/>
        <v>8.1950000000000003</v>
      </c>
      <c r="AT561" s="62">
        <f t="shared" si="177"/>
        <v>14.446390155852997</v>
      </c>
      <c r="AU561" s="51" t="str">
        <f>IF(OR($AP561&lt;SetUp!$B$97,$AP561&gt;SetUp!$B$98),"Não","Sim")</f>
        <v>Sim</v>
      </c>
      <c r="AV561" s="64">
        <f t="shared" si="178"/>
        <v>2.8626910416599274</v>
      </c>
      <c r="AW561" s="64">
        <f t="shared" si="179"/>
        <v>3.8008407169799945</v>
      </c>
      <c r="AX561" s="64">
        <f t="shared" si="180"/>
        <v>0.91354895790651791</v>
      </c>
      <c r="AY561" s="64">
        <f t="shared" si="181"/>
        <v>1.1597593397396915</v>
      </c>
      <c r="AZ561" s="64">
        <f t="shared" si="182"/>
        <v>6.251390155852997</v>
      </c>
      <c r="BA561" s="64">
        <f t="shared" si="183"/>
        <v>0.9381496753200671</v>
      </c>
      <c r="BB561" s="64">
        <f t="shared" si="184"/>
        <v>0.24621038183317356</v>
      </c>
    </row>
    <row r="562" spans="1:54" x14ac:dyDescent="0.3">
      <c r="A562" s="60">
        <v>31607</v>
      </c>
      <c r="B562" s="53">
        <v>0.434</v>
      </c>
      <c r="C562" s="53"/>
      <c r="D562" s="53">
        <v>4.3150000000000004</v>
      </c>
      <c r="E562" s="53">
        <f t="shared" si="169"/>
        <v>0.434</v>
      </c>
      <c r="F562" s="53">
        <f t="shared" si="170"/>
        <v>3.8810000000000002</v>
      </c>
      <c r="G562" s="53">
        <f t="shared" si="171"/>
        <v>0</v>
      </c>
      <c r="H562" s="53">
        <f>IF(Q561&gt;SetUp!$B$56,SetUp!$B$56,Q561)</f>
        <v>3.1028182514757229E-3</v>
      </c>
      <c r="I562" s="53">
        <f t="shared" si="185"/>
        <v>0.92262437184041257</v>
      </c>
      <c r="J562" s="53">
        <f>MIN(F562,H562,(1-EXP(-SetUp!$B$52*H562/SetUp!$B$56))*F562)</f>
        <v>6.8028148069197627E-4</v>
      </c>
      <c r="K562" s="53">
        <f t="shared" si="172"/>
        <v>2.4225367707837466E-3</v>
      </c>
      <c r="L562" s="53">
        <f>IF(I562&lt;=0,0,MIN(SetUp!$B$50*I562^SetUp!$B$55,I562))</f>
        <v>1.8807583791125786E-2</v>
      </c>
      <c r="M562" s="53">
        <f t="shared" si="173"/>
        <v>0.90381678804928678</v>
      </c>
      <c r="N562" s="53">
        <f>IF(SetUp!$B$62=0,X562,(B562-E562)*(1-(H562/SetUp!$B$66/SetUp!$B$56)))</f>
        <v>0</v>
      </c>
      <c r="O562" s="53">
        <f>K562*SetUp!$B$65</f>
        <v>2.2360016771566858E-5</v>
      </c>
      <c r="P562" s="53">
        <f>MIN(SetUp!$B$54*L562^SetUp!$B$51,L562)</f>
        <v>1.2458228325139344E-2</v>
      </c>
      <c r="Q562" s="53">
        <f t="shared" si="174"/>
        <v>2.4001767540121799E-3</v>
      </c>
      <c r="R562" s="53">
        <f>IF((H562+N562-O562)&gt;SetUp!$B$56,T561+H562+N562-O562-SetUp!$B$56,T561)</f>
        <v>0</v>
      </c>
      <c r="S562" s="53">
        <f>R562*SetUp!$B$65</f>
        <v>0</v>
      </c>
      <c r="T562" s="53">
        <f>IF((R562-S562)&lt;SetUp!$B$53,R562-S562,SetUp!$B$53)</f>
        <v>0</v>
      </c>
      <c r="U562" s="53">
        <f t="shared" si="175"/>
        <v>0.90381678804928678</v>
      </c>
      <c r="V562" s="53">
        <f>(L562-P562)/1000*SetUp!$B$13*1000000/SetUp!$B$48</f>
        <v>0.25838893326027562</v>
      </c>
      <c r="W562" s="53">
        <f t="shared" si="186"/>
        <v>0</v>
      </c>
      <c r="X562" s="53">
        <f>MAX((SetUp!$B$56*(1-($H562/SetUp!$B$56)^2)*TANH(($B562-$D562)/SetUp!$B$56))/(1+$H562/SetUp!$B$56*TANH(($B562-$D562)/SetUp!$B$56)),0)</f>
        <v>0</v>
      </c>
      <c r="AK562" s="61">
        <v>194</v>
      </c>
      <c r="AL562" s="62">
        <f>IFERROR(AVERAGEIFS($AS$3:$AS$1070,$AU$3:$AU$1070,"Não",$AR$3:$AR$1070,AK532),0)</f>
        <v>7.7370000000000001</v>
      </c>
      <c r="AM562" s="62">
        <f>IFERROR(AVERAGEIFS($AT$3:$AT$1070,$AU$3:$AU$1070,"Não",$AR$3:$AR$1070,AK532),0)</f>
        <v>3.0519484582950227</v>
      </c>
      <c r="AN562" s="63">
        <f t="shared" si="187"/>
        <v>-0.60553852161108668</v>
      </c>
      <c r="AP562" s="60">
        <v>32244</v>
      </c>
      <c r="AQ562" s="51">
        <v>4</v>
      </c>
      <c r="AR562" s="51">
        <v>102</v>
      </c>
      <c r="AS562" s="62">
        <f t="shared" si="176"/>
        <v>8.0410000000000004</v>
      </c>
      <c r="AT562" s="62">
        <f t="shared" si="177"/>
        <v>13.639523883888277</v>
      </c>
      <c r="AU562" s="51" t="str">
        <f>IF(OR($AP562&lt;SetUp!$B$97,$AP562&gt;SetUp!$B$98),"Não","Sim")</f>
        <v>Sim</v>
      </c>
      <c r="AV562" s="64">
        <f t="shared" si="178"/>
        <v>2.8356657066727737</v>
      </c>
      <c r="AW562" s="64">
        <f t="shared" si="179"/>
        <v>3.6931726041289048</v>
      </c>
      <c r="AX562" s="64">
        <f t="shared" si="180"/>
        <v>0.90531006211608556</v>
      </c>
      <c r="AY562" s="64">
        <f t="shared" si="181"/>
        <v>1.13479921062772</v>
      </c>
      <c r="AZ562" s="64">
        <f t="shared" si="182"/>
        <v>5.5985238838882765</v>
      </c>
      <c r="BA562" s="64">
        <f t="shared" si="183"/>
        <v>0.85750689745613107</v>
      </c>
      <c r="BB562" s="64">
        <f t="shared" si="184"/>
        <v>0.22948914851163449</v>
      </c>
    </row>
    <row r="563" spans="1:54" x14ac:dyDescent="0.3">
      <c r="A563" s="60">
        <v>31608</v>
      </c>
      <c r="B563" s="53">
        <v>0.76600000000000001</v>
      </c>
      <c r="C563" s="53"/>
      <c r="D563" s="53">
        <v>4.3150000000000004</v>
      </c>
      <c r="E563" s="53">
        <f t="shared" si="169"/>
        <v>0.76600000000000001</v>
      </c>
      <c r="F563" s="53">
        <f t="shared" si="170"/>
        <v>3.5490000000000004</v>
      </c>
      <c r="G563" s="53">
        <f t="shared" si="171"/>
        <v>0</v>
      </c>
      <c r="H563" s="53">
        <f>IF(Q562&gt;SetUp!$B$56,SetUp!$B$56,Q562)</f>
        <v>2.4001767540121799E-3</v>
      </c>
      <c r="I563" s="53">
        <f t="shared" si="185"/>
        <v>0.90383449999292365</v>
      </c>
      <c r="J563" s="53">
        <f>MIN(F563,H563,(1-EXP(-SetUp!$B$52*H563/SetUp!$B$56))*F563)</f>
        <v>4.8122315122171936E-4</v>
      </c>
      <c r="K563" s="53">
        <f t="shared" si="172"/>
        <v>1.9189536027904605E-3</v>
      </c>
      <c r="L563" s="53">
        <f>IF(I563&lt;=0,0,MIN(SetUp!$B$50*I563^SetUp!$B$55,I563))</f>
        <v>1.8173545333774799E-2</v>
      </c>
      <c r="M563" s="53">
        <f t="shared" si="173"/>
        <v>0.88566095465914885</v>
      </c>
      <c r="N563" s="53">
        <f>IF(SetUp!$B$62=0,X563,(B563-E563)*(1-(H563/SetUp!$B$66/SetUp!$B$56)))</f>
        <v>0</v>
      </c>
      <c r="O563" s="53">
        <f>K563*SetUp!$B$65</f>
        <v>1.7711943636823178E-5</v>
      </c>
      <c r="P563" s="53">
        <f>MIN(SetUp!$B$54*L563^SetUp!$B$51,L563)</f>
        <v>1.20342272098966E-2</v>
      </c>
      <c r="Q563" s="53">
        <f t="shared" si="174"/>
        <v>1.9012416591536374E-3</v>
      </c>
      <c r="R563" s="53">
        <f>IF((H563+N563-O563)&gt;SetUp!$B$56,T562+H563+N563-O563-SetUp!$B$56,T562)</f>
        <v>0</v>
      </c>
      <c r="S563" s="53">
        <f>R563*SetUp!$B$65</f>
        <v>0</v>
      </c>
      <c r="T563" s="53">
        <f>IF((R563-S563)&lt;SetUp!$B$53,R563-S563,SetUp!$B$53)</f>
        <v>0</v>
      </c>
      <c r="U563" s="53">
        <f t="shared" si="175"/>
        <v>0.88566095465914885</v>
      </c>
      <c r="V563" s="53">
        <f>(L563-P563)/1000*SetUp!$B$13*1000000/SetUp!$B$48</f>
        <v>0.24984140035510055</v>
      </c>
      <c r="W563" s="53">
        <f t="shared" si="186"/>
        <v>4.163336342344337E-17</v>
      </c>
      <c r="X563" s="53">
        <f>MAX((SetUp!$B$56*(1-($H563/SetUp!$B$56)^2)*TANH(($B563-$D563)/SetUp!$B$56))/(1+$H563/SetUp!$B$56*TANH(($B563-$D563)/SetUp!$B$56)),0)</f>
        <v>0</v>
      </c>
      <c r="AK563" s="61">
        <v>195</v>
      </c>
      <c r="AL563" s="62">
        <f>IFERROR(AVERAGEIFS($AS$3:$AS$1070,$AU$3:$AU$1070,"Não",$AR$3:$AR$1070,AK533),0)</f>
        <v>7.5869999999999997</v>
      </c>
      <c r="AM563" s="62">
        <f>IFERROR(AVERAGEIFS($AT$3:$AT$1070,$AU$3:$AU$1070,"Não",$AR$3:$AR$1070,AK533),0)</f>
        <v>2.848990458901052</v>
      </c>
      <c r="AN563" s="63">
        <f t="shared" si="187"/>
        <v>-0.62449051550005907</v>
      </c>
      <c r="AP563" s="60">
        <v>32245</v>
      </c>
      <c r="AQ563" s="51">
        <v>4</v>
      </c>
      <c r="AR563" s="51">
        <v>103</v>
      </c>
      <c r="AS563" s="62">
        <f t="shared" si="176"/>
        <v>7.8890000000000002</v>
      </c>
      <c r="AT563" s="62">
        <f t="shared" si="177"/>
        <v>12.916396339160768</v>
      </c>
      <c r="AU563" s="51" t="str">
        <f>IF(OR($AP563&lt;SetUp!$B$97,$AP563&gt;SetUp!$B$98),"Não","Sim")</f>
        <v>Sim</v>
      </c>
      <c r="AV563" s="64">
        <f t="shared" si="178"/>
        <v>2.8087363706834432</v>
      </c>
      <c r="AW563" s="64">
        <f t="shared" si="179"/>
        <v>3.5939388335308058</v>
      </c>
      <c r="AX563" s="64">
        <f t="shared" si="180"/>
        <v>0.89702195606036339</v>
      </c>
      <c r="AY563" s="64">
        <f t="shared" si="181"/>
        <v>1.1111413628602671</v>
      </c>
      <c r="AZ563" s="64">
        <f t="shared" si="182"/>
        <v>5.0273963391607674</v>
      </c>
      <c r="BA563" s="64">
        <f t="shared" si="183"/>
        <v>0.78520246284736261</v>
      </c>
      <c r="BB563" s="64">
        <f t="shared" si="184"/>
        <v>0.21411940679990371</v>
      </c>
    </row>
    <row r="564" spans="1:54" x14ac:dyDescent="0.3">
      <c r="A564" s="60">
        <v>31609</v>
      </c>
      <c r="B564" s="53">
        <v>0.32300000000000001</v>
      </c>
      <c r="C564" s="53"/>
      <c r="D564" s="53">
        <v>4.3150000000000004</v>
      </c>
      <c r="E564" s="53">
        <f t="shared" si="169"/>
        <v>0.32300000000000001</v>
      </c>
      <c r="F564" s="53">
        <f t="shared" si="170"/>
        <v>3.9920000000000004</v>
      </c>
      <c r="G564" s="53">
        <f t="shared" si="171"/>
        <v>0</v>
      </c>
      <c r="H564" s="53">
        <f>IF(Q563&gt;SetUp!$B$56,SetUp!$B$56,Q563)</f>
        <v>1.9012416591536374E-3</v>
      </c>
      <c r="I564" s="53">
        <f t="shared" si="185"/>
        <v>0.88567454551138358</v>
      </c>
      <c r="J564" s="53">
        <f>MIN(F564,H564,(1-EXP(-SetUp!$B$52*H564/SetUp!$B$56))*F564)</f>
        <v>4.2877678485317455E-4</v>
      </c>
      <c r="K564" s="53">
        <f t="shared" si="172"/>
        <v>1.4724648743004629E-3</v>
      </c>
      <c r="L564" s="53">
        <f>IF(I564&lt;=0,0,MIN(SetUp!$B$50*I564^SetUp!$B$55,I564))</f>
        <v>1.7569055152220431E-2</v>
      </c>
      <c r="M564" s="53">
        <f t="shared" si="173"/>
        <v>0.86810549035916318</v>
      </c>
      <c r="N564" s="53">
        <f>IF(SetUp!$B$62=0,X564,(B564-E564)*(1-(H564/SetUp!$B$66/SetUp!$B$56)))</f>
        <v>0</v>
      </c>
      <c r="O564" s="53">
        <f>K564*SetUp!$B$65</f>
        <v>1.3590852234721562E-5</v>
      </c>
      <c r="P564" s="53">
        <f>MIN(SetUp!$B$54*L564^SetUp!$B$51,L564)</f>
        <v>1.1630119731312238E-2</v>
      </c>
      <c r="Q564" s="53">
        <f t="shared" si="174"/>
        <v>1.4588740220657414E-3</v>
      </c>
      <c r="R564" s="53">
        <f>IF((H564+N564-O564)&gt;SetUp!$B$56,T563+H564+N564-O564-SetUp!$B$56,T563)</f>
        <v>0</v>
      </c>
      <c r="S564" s="53">
        <f>R564*SetUp!$B$65</f>
        <v>0</v>
      </c>
      <c r="T564" s="53">
        <f>IF((R564-S564)&lt;SetUp!$B$53,R564-S564,SetUp!$B$53)</f>
        <v>0</v>
      </c>
      <c r="U564" s="53">
        <f t="shared" si="175"/>
        <v>0.86810549035916318</v>
      </c>
      <c r="V564" s="53">
        <f>(L564-P564)/1000*SetUp!$B$13*1000000/SetUp!$B$48</f>
        <v>0.24168676589785545</v>
      </c>
      <c r="W564" s="53">
        <f t="shared" si="186"/>
        <v>1.1102230246251565E-16</v>
      </c>
      <c r="X564" s="53">
        <f>MAX((SetUp!$B$56*(1-($H564/SetUp!$B$56)^2)*TANH(($B564-$D564)/SetUp!$B$56))/(1+$H564/SetUp!$B$56*TANH(($B564-$D564)/SetUp!$B$56)),0)</f>
        <v>0</v>
      </c>
      <c r="AK564" s="61">
        <v>196</v>
      </c>
      <c r="AL564" s="62">
        <f>IFERROR(AVERAGEIFS($AS$3:$AS$1070,$AU$3:$AU$1070,"Não",$AR$3:$AR$1070,AK534),0)</f>
        <v>7.5869999999999997</v>
      </c>
      <c r="AM564" s="62">
        <f>IFERROR(AVERAGEIFS($AT$3:$AT$1070,$AU$3:$AU$1070,"Não",$AR$3:$AR$1070,AK534),0)</f>
        <v>2.6571373777239504</v>
      </c>
      <c r="AN564" s="63">
        <f t="shared" si="187"/>
        <v>-0.64977759618769604</v>
      </c>
      <c r="AP564" s="60">
        <v>32246</v>
      </c>
      <c r="AQ564" s="51">
        <v>4</v>
      </c>
      <c r="AR564" s="51">
        <v>104</v>
      </c>
      <c r="AS564" s="62">
        <f t="shared" si="176"/>
        <v>7.8890000000000002</v>
      </c>
      <c r="AT564" s="62">
        <f t="shared" si="177"/>
        <v>13.103544282645871</v>
      </c>
      <c r="AU564" s="51" t="str">
        <f>IF(OR($AP564&lt;SetUp!$B$97,$AP564&gt;SetUp!$B$98),"Não","Sim")</f>
        <v>Sim</v>
      </c>
      <c r="AV564" s="64">
        <f t="shared" si="178"/>
        <v>2.8087363706834432</v>
      </c>
      <c r="AW564" s="64">
        <f t="shared" si="179"/>
        <v>3.619881805065722</v>
      </c>
      <c r="AX564" s="64">
        <f t="shared" si="180"/>
        <v>0.89702195606036339</v>
      </c>
      <c r="AY564" s="64">
        <f t="shared" si="181"/>
        <v>1.1173887807095564</v>
      </c>
      <c r="AZ564" s="64">
        <f t="shared" si="182"/>
        <v>5.2145442826458703</v>
      </c>
      <c r="BA564" s="64">
        <f t="shared" si="183"/>
        <v>0.81114543438227882</v>
      </c>
      <c r="BB564" s="64">
        <f t="shared" si="184"/>
        <v>0.22036682464919299</v>
      </c>
    </row>
    <row r="565" spans="1:54" x14ac:dyDescent="0.3">
      <c r="A565" s="60">
        <v>31610</v>
      </c>
      <c r="B565" s="53">
        <v>4.9939999999999998</v>
      </c>
      <c r="C565" s="53"/>
      <c r="D565" s="53">
        <v>4.3150000000000004</v>
      </c>
      <c r="E565" s="53">
        <f t="shared" si="169"/>
        <v>4.3150000000000004</v>
      </c>
      <c r="F565" s="53">
        <f t="shared" si="170"/>
        <v>0</v>
      </c>
      <c r="G565" s="53">
        <f t="shared" si="171"/>
        <v>3.3522414162323599E-6</v>
      </c>
      <c r="H565" s="53">
        <f>IF(Q564&gt;SetUp!$B$56,SetUp!$B$56,Q564)</f>
        <v>1.4588740220657414E-3</v>
      </c>
      <c r="I565" s="53">
        <f t="shared" si="185"/>
        <v>0.86812230800923462</v>
      </c>
      <c r="J565" s="53">
        <f>MIN(F565,H565,(1-EXP(-SetUp!$B$52*H565/SetUp!$B$56))*F565)</f>
        <v>0</v>
      </c>
      <c r="K565" s="53">
        <f t="shared" si="172"/>
        <v>1.4588740220657414E-3</v>
      </c>
      <c r="L565" s="53">
        <f>IF(I565&lt;=0,0,MIN(SetUp!$B$50*I565^SetUp!$B$55,I565))</f>
        <v>1.6992593237217777E-2</v>
      </c>
      <c r="M565" s="53">
        <f t="shared" si="173"/>
        <v>0.85112971477201682</v>
      </c>
      <c r="N565" s="53">
        <f>IF(SetUp!$B$62=0,X565,(B565-E565)*(1-(H565/SetUp!$B$66/SetUp!$B$56)))</f>
        <v>0.67899664775858315</v>
      </c>
      <c r="O565" s="53">
        <f>K565*SetUp!$B$65</f>
        <v>1.3465408655258393E-5</v>
      </c>
      <c r="P565" s="53">
        <f>MIN(SetUp!$B$54*L565^SetUp!$B$51,L565)</f>
        <v>1.1244875219028137E-2</v>
      </c>
      <c r="Q565" s="53">
        <f t="shared" si="174"/>
        <v>0.68044205637199373</v>
      </c>
      <c r="R565" s="53">
        <f>IF((H565+N565-O565)&gt;SetUp!$B$56,T564+H565+N565-O565-SetUp!$B$56,T564)</f>
        <v>0</v>
      </c>
      <c r="S565" s="53">
        <f>R565*SetUp!$B$65</f>
        <v>0</v>
      </c>
      <c r="T565" s="53">
        <f>IF((R565-S565)&lt;SetUp!$B$53,R565-S565,SetUp!$B$53)</f>
        <v>0</v>
      </c>
      <c r="U565" s="53">
        <f t="shared" si="175"/>
        <v>0.85112971477201682</v>
      </c>
      <c r="V565" s="53">
        <f>(L565-P565)/1000*SetUp!$B$13*1000000/SetUp!$B$48</f>
        <v>0.23390511609514256</v>
      </c>
      <c r="W565" s="53">
        <f t="shared" si="186"/>
        <v>8.6736173798840355E-17</v>
      </c>
      <c r="X565" s="53">
        <f>MAX((SetUp!$B$56*(1-($H565/SetUp!$B$56)^2)*TANH(($B565-$D565)/SetUp!$B$56))/(1+$H565/SetUp!$B$56*TANH(($B565-$D565)/SetUp!$B$56)),0)</f>
        <v>0.67899664775858315</v>
      </c>
      <c r="AK565" s="61">
        <v>197</v>
      </c>
      <c r="AL565" s="62">
        <f>IFERROR(AVERAGEIFS($AS$3:$AS$1070,$AU$3:$AU$1070,"Não",$AR$3:$AR$1070,AK535),0)</f>
        <v>7.5869999999999997</v>
      </c>
      <c r="AM565" s="62">
        <f>IFERROR(AVERAGEIFS($AT$3:$AT$1070,$AU$3:$AU$1070,"Não",$AR$3:$AR$1070,AK535),0)</f>
        <v>2.4763417494846274</v>
      </c>
      <c r="AN565" s="63">
        <f t="shared" si="187"/>
        <v>-0.67360725590027326</v>
      </c>
      <c r="AP565" s="60">
        <v>32247</v>
      </c>
      <c r="AQ565" s="51">
        <v>4</v>
      </c>
      <c r="AR565" s="51">
        <v>105</v>
      </c>
      <c r="AS565" s="62">
        <f t="shared" si="176"/>
        <v>7.7370000000000001</v>
      </c>
      <c r="AT565" s="62">
        <f t="shared" si="177"/>
        <v>12.478299774243709</v>
      </c>
      <c r="AU565" s="51" t="str">
        <f>IF(OR($AP565&lt;SetUp!$B$97,$AP565&gt;SetUp!$B$98),"Não","Sim")</f>
        <v>Sim</v>
      </c>
      <c r="AV565" s="64">
        <f t="shared" si="178"/>
        <v>2.7815463325280061</v>
      </c>
      <c r="AW565" s="64">
        <f t="shared" si="179"/>
        <v>3.5324636975125037</v>
      </c>
      <c r="AX565" s="64">
        <f t="shared" si="180"/>
        <v>0.88857259685759993</v>
      </c>
      <c r="AY565" s="64">
        <f t="shared" si="181"/>
        <v>1.0961554147561192</v>
      </c>
      <c r="AZ565" s="64">
        <f t="shared" si="182"/>
        <v>4.7412997742437089</v>
      </c>
      <c r="BA565" s="64">
        <f t="shared" si="183"/>
        <v>0.75091736498449757</v>
      </c>
      <c r="BB565" s="64">
        <f t="shared" si="184"/>
        <v>0.20758281789851929</v>
      </c>
    </row>
    <row r="566" spans="1:54" x14ac:dyDescent="0.3">
      <c r="A566" s="60">
        <v>31611</v>
      </c>
      <c r="B566" s="53">
        <v>1.282</v>
      </c>
      <c r="C566" s="53"/>
      <c r="D566" s="53">
        <v>4.3150000000000004</v>
      </c>
      <c r="E566" s="53">
        <f t="shared" si="169"/>
        <v>1.282</v>
      </c>
      <c r="F566" s="53">
        <f t="shared" si="170"/>
        <v>3.0330000000000004</v>
      </c>
      <c r="G566" s="53">
        <f t="shared" si="171"/>
        <v>0</v>
      </c>
      <c r="H566" s="53">
        <f>IF(Q565&gt;SetUp!$B$56,SetUp!$B$56,Q565)</f>
        <v>0.68044205637199373</v>
      </c>
      <c r="I566" s="53">
        <f t="shared" si="185"/>
        <v>0.85635442158026487</v>
      </c>
      <c r="J566" s="53">
        <f>MIN(F566,H566,(1-EXP(-SetUp!$B$52*H566/SetUp!$B$56))*F566)</f>
        <v>0.11438504090320635</v>
      </c>
      <c r="K566" s="53">
        <f t="shared" si="172"/>
        <v>0.56605701546878739</v>
      </c>
      <c r="L566" s="53">
        <f>IF(I566&lt;=0,0,MIN(SetUp!$B$50*I566^SetUp!$B$55,I566))</f>
        <v>1.6610423613268272E-2</v>
      </c>
      <c r="M566" s="53">
        <f t="shared" si="173"/>
        <v>0.83974399796699661</v>
      </c>
      <c r="N566" s="53">
        <f>IF(SetUp!$B$62=0,X566,(B566-E566)*(1-(H566/SetUp!$B$66/SetUp!$B$56)))</f>
        <v>0</v>
      </c>
      <c r="O566" s="53">
        <f>K566*SetUp!$B$65</f>
        <v>5.224706808248083E-3</v>
      </c>
      <c r="P566" s="53">
        <f>MIN(SetUp!$B$54*L566^SetUp!$B$51,L566)</f>
        <v>1.0989544308705449E-2</v>
      </c>
      <c r="Q566" s="53">
        <f t="shared" si="174"/>
        <v>0.56083230866053935</v>
      </c>
      <c r="R566" s="53">
        <f>IF((H566+N566-O566)&gt;SetUp!$B$56,T565+H566+N566-O566-SetUp!$B$56,T565)</f>
        <v>0</v>
      </c>
      <c r="S566" s="53">
        <f>R566*SetUp!$B$65</f>
        <v>0</v>
      </c>
      <c r="T566" s="53">
        <f>IF((R566-S566)&lt;SetUp!$B$53,R566-S566,SetUp!$B$53)</f>
        <v>0</v>
      </c>
      <c r="U566" s="53">
        <f t="shared" si="175"/>
        <v>0.83974399796699661</v>
      </c>
      <c r="V566" s="53">
        <f>(L566-P566)/1000*SetUp!$B$13*1000000/SetUp!$B$48</f>
        <v>0.22874337643736029</v>
      </c>
      <c r="W566" s="53">
        <f t="shared" si="186"/>
        <v>3.1225022567582528E-17</v>
      </c>
      <c r="X566" s="53">
        <f>MAX((SetUp!$B$56*(1-($H566/SetUp!$B$56)^2)*TANH(($B566-$D566)/SetUp!$B$56))/(1+$H566/SetUp!$B$56*TANH(($B566-$D566)/SetUp!$B$56)),0)</f>
        <v>0</v>
      </c>
      <c r="AK566" s="61">
        <v>198</v>
      </c>
      <c r="AL566" s="62">
        <f>IFERROR(AVERAGEIFS($AS$3:$AS$1070,$AU$3:$AU$1070,"Não",$AR$3:$AR$1070,AK536),0)</f>
        <v>7.5869999999999997</v>
      </c>
      <c r="AM566" s="62">
        <f>IFERROR(AVERAGEIFS($AT$3:$AT$1070,$AU$3:$AU$1070,"Não",$AR$3:$AR$1070,AK536),0)</f>
        <v>2.3085418637438515</v>
      </c>
      <c r="AN566" s="63">
        <f t="shared" si="187"/>
        <v>-0.69572401954081298</v>
      </c>
      <c r="AP566" s="60">
        <v>32248</v>
      </c>
      <c r="AQ566" s="51">
        <v>4</v>
      </c>
      <c r="AR566" s="51">
        <v>106</v>
      </c>
      <c r="AS566" s="62">
        <f t="shared" si="176"/>
        <v>7.7370000000000001</v>
      </c>
      <c r="AT566" s="62">
        <f t="shared" si="177"/>
        <v>15.309350419689363</v>
      </c>
      <c r="AU566" s="51" t="str">
        <f>IF(OR($AP566&lt;SetUp!$B$97,$AP566&gt;SetUp!$B$98),"Não","Sim")</f>
        <v>Sim</v>
      </c>
      <c r="AV566" s="64">
        <f t="shared" si="178"/>
        <v>2.7815463325280061</v>
      </c>
      <c r="AW566" s="64">
        <f t="shared" si="179"/>
        <v>3.9127165013184078</v>
      </c>
      <c r="AX566" s="64">
        <f t="shared" si="180"/>
        <v>0.88857259685759993</v>
      </c>
      <c r="AY566" s="64">
        <f t="shared" si="181"/>
        <v>1.1849567638446121</v>
      </c>
      <c r="AZ566" s="64">
        <f t="shared" si="182"/>
        <v>7.5723504196893625</v>
      </c>
      <c r="BA566" s="64">
        <f t="shared" si="183"/>
        <v>1.1311701687904017</v>
      </c>
      <c r="BB566" s="64">
        <f t="shared" si="184"/>
        <v>0.2963841669870122</v>
      </c>
    </row>
    <row r="567" spans="1:54" x14ac:dyDescent="0.3">
      <c r="A567" s="60">
        <v>31612</v>
      </c>
      <c r="B567" s="53">
        <v>0.32700000000000001</v>
      </c>
      <c r="C567" s="53"/>
      <c r="D567" s="53">
        <v>4.3150000000000004</v>
      </c>
      <c r="E567" s="53">
        <f t="shared" si="169"/>
        <v>0.32700000000000001</v>
      </c>
      <c r="F567" s="53">
        <f t="shared" si="170"/>
        <v>3.9880000000000004</v>
      </c>
      <c r="G567" s="53">
        <f t="shared" si="171"/>
        <v>0</v>
      </c>
      <c r="H567" s="53">
        <f>IF(Q566&gt;SetUp!$B$56,SetUp!$B$56,Q566)</f>
        <v>0.56083230866053935</v>
      </c>
      <c r="I567" s="53">
        <f t="shared" si="185"/>
        <v>0.84377244760910097</v>
      </c>
      <c r="J567" s="53">
        <f>MIN(F567,H567,(1-EXP(-SetUp!$B$52*H567/SetUp!$B$56))*F567)</f>
        <v>0.12438060618873339</v>
      </c>
      <c r="K567" s="53">
        <f t="shared" si="172"/>
        <v>0.43645170247180598</v>
      </c>
      <c r="L567" s="53">
        <f>IF(I567&lt;=0,0,MIN(SetUp!$B$50*I567^SetUp!$B$55,I567))</f>
        <v>1.6205671608100367E-2</v>
      </c>
      <c r="M567" s="53">
        <f t="shared" si="173"/>
        <v>0.82756677600100059</v>
      </c>
      <c r="N567" s="53">
        <f>IF(SetUp!$B$62=0,X567,(B567-E567)*(1-(H567/SetUp!$B$66/SetUp!$B$56)))</f>
        <v>0</v>
      </c>
      <c r="O567" s="53">
        <f>K567*SetUp!$B$65</f>
        <v>4.0284496421043826E-3</v>
      </c>
      <c r="P567" s="53">
        <f>MIN(SetUp!$B$54*L567^SetUp!$B$51,L567)</f>
        <v>1.0719188185054785E-2</v>
      </c>
      <c r="Q567" s="53">
        <f t="shared" si="174"/>
        <v>0.43242325282970162</v>
      </c>
      <c r="R567" s="53">
        <f>IF((H567+N567-O567)&gt;SetUp!$B$56,T566+H567+N567-O567-SetUp!$B$56,T566)</f>
        <v>0</v>
      </c>
      <c r="S567" s="53">
        <f>R567*SetUp!$B$65</f>
        <v>0</v>
      </c>
      <c r="T567" s="53">
        <f>IF((R567-S567)&lt;SetUp!$B$53,R567-S567,SetUp!$B$53)</f>
        <v>0</v>
      </c>
      <c r="U567" s="53">
        <f t="shared" si="175"/>
        <v>0.82756677600100059</v>
      </c>
      <c r="V567" s="53">
        <f>(L567-P567)/1000*SetUp!$B$13*1000000/SetUp!$B$48</f>
        <v>0.22327409555588437</v>
      </c>
      <c r="W567" s="53">
        <f t="shared" si="186"/>
        <v>0</v>
      </c>
      <c r="X567" s="53">
        <f>MAX((SetUp!$B$56*(1-($H567/SetUp!$B$56)^2)*TANH(($B567-$D567)/SetUp!$B$56))/(1+$H567/SetUp!$B$56*TANH(($B567-$D567)/SetUp!$B$56)),0)</f>
        <v>0</v>
      </c>
      <c r="AK567" s="61">
        <v>199</v>
      </c>
      <c r="AL567" s="62">
        <f>IFERROR(AVERAGEIFS($AS$3:$AS$1070,$AU$3:$AU$1070,"Não",$AR$3:$AR$1070,AK537),0)</f>
        <v>7.4370000000000003</v>
      </c>
      <c r="AM567" s="62">
        <f>IFERROR(AVERAGEIFS($AT$3:$AT$1070,$AU$3:$AU$1070,"Não",$AR$3:$AR$1070,AK537),0)</f>
        <v>2.1528708207109242</v>
      </c>
      <c r="AN567" s="63">
        <f t="shared" si="187"/>
        <v>-0.71051891613406959</v>
      </c>
      <c r="AP567" s="60">
        <v>32249</v>
      </c>
      <c r="AQ567" s="51">
        <v>4</v>
      </c>
      <c r="AR567" s="51">
        <v>107</v>
      </c>
      <c r="AS567" s="62">
        <f t="shared" si="176"/>
        <v>7.7370000000000001</v>
      </c>
      <c r="AT567" s="62">
        <f t="shared" si="177"/>
        <v>14.362903947752164</v>
      </c>
      <c r="AU567" s="51" t="str">
        <f>IF(OR($AP567&lt;SetUp!$B$97,$AP567&gt;SetUp!$B$98),"Não","Sim")</f>
        <v>Sim</v>
      </c>
      <c r="AV567" s="64">
        <f t="shared" si="178"/>
        <v>2.7815463325280061</v>
      </c>
      <c r="AW567" s="64">
        <f t="shared" si="179"/>
        <v>3.789842206181171</v>
      </c>
      <c r="AX567" s="64">
        <f t="shared" si="180"/>
        <v>0.88857259685759993</v>
      </c>
      <c r="AY567" s="64">
        <f t="shared" si="181"/>
        <v>1.1572422561306501</v>
      </c>
      <c r="AZ567" s="64">
        <f t="shared" si="182"/>
        <v>6.625903947752164</v>
      </c>
      <c r="BA567" s="64">
        <f t="shared" si="183"/>
        <v>1.0082958736531649</v>
      </c>
      <c r="BB567" s="64">
        <f t="shared" si="184"/>
        <v>0.2686696592730502</v>
      </c>
    </row>
    <row r="568" spans="1:54" x14ac:dyDescent="0.3">
      <c r="A568" s="60">
        <v>31613</v>
      </c>
      <c r="B568" s="53">
        <v>9.7000000000000003E-2</v>
      </c>
      <c r="C568" s="53"/>
      <c r="D568" s="53">
        <v>4.3150000000000004</v>
      </c>
      <c r="E568" s="53">
        <f t="shared" si="169"/>
        <v>9.7000000000000003E-2</v>
      </c>
      <c r="F568" s="53">
        <f t="shared" si="170"/>
        <v>4.218</v>
      </c>
      <c r="G568" s="53">
        <f t="shared" si="171"/>
        <v>0</v>
      </c>
      <c r="H568" s="53">
        <f>IF(Q567&gt;SetUp!$B$56,SetUp!$B$56,Q567)</f>
        <v>0.43242325282970162</v>
      </c>
      <c r="I568" s="53">
        <f t="shared" si="185"/>
        <v>0.83061842827089594</v>
      </c>
      <c r="J568" s="53">
        <f>MIN(F568,H568,(1-EXP(-SetUp!$B$52*H568/SetUp!$B$56))*F568)</f>
        <v>0.10180007347378023</v>
      </c>
      <c r="K568" s="53">
        <f t="shared" si="172"/>
        <v>0.33062317935592139</v>
      </c>
      <c r="L568" s="53">
        <f>IF(I568&lt;=0,0,MIN(SetUp!$B$50*I568^SetUp!$B$55,I568))</f>
        <v>1.5786798702604958E-2</v>
      </c>
      <c r="M568" s="53">
        <f t="shared" si="173"/>
        <v>0.81483162956829103</v>
      </c>
      <c r="N568" s="53">
        <f>IF(SetUp!$B$62=0,X568,(B568-E568)*(1-(H568/SetUp!$B$66/SetUp!$B$56)))</f>
        <v>0</v>
      </c>
      <c r="O568" s="53">
        <f>K568*SetUp!$B$65</f>
        <v>3.0516522698953454E-3</v>
      </c>
      <c r="P568" s="53">
        <f>MIN(SetUp!$B$54*L568^SetUp!$B$51,L568)</f>
        <v>1.0439469047651223E-2</v>
      </c>
      <c r="Q568" s="53">
        <f t="shared" si="174"/>
        <v>0.32757152708602605</v>
      </c>
      <c r="R568" s="53">
        <f>IF((H568+N568-O568)&gt;SetUp!$B$56,T567+H568+N568-O568-SetUp!$B$56,T567)</f>
        <v>0</v>
      </c>
      <c r="S568" s="53">
        <f>R568*SetUp!$B$65</f>
        <v>0</v>
      </c>
      <c r="T568" s="53">
        <f>IF((R568-S568)&lt;SetUp!$B$53,R568-S568,SetUp!$B$53)</f>
        <v>0</v>
      </c>
      <c r="U568" s="53">
        <f t="shared" si="175"/>
        <v>0.81483162956829103</v>
      </c>
      <c r="V568" s="53">
        <f>(L568-P568)/1000*SetUp!$B$13*1000000/SetUp!$B$48</f>
        <v>0.21761119104706997</v>
      </c>
      <c r="W568" s="53">
        <f t="shared" si="186"/>
        <v>1.0408340855860843E-16</v>
      </c>
      <c r="X568" s="53">
        <f>MAX((SetUp!$B$56*(1-($H568/SetUp!$B$56)^2)*TANH(($B568-$D568)/SetUp!$B$56))/(1+$H568/SetUp!$B$56*TANH(($B568-$D568)/SetUp!$B$56)),0)</f>
        <v>0</v>
      </c>
      <c r="AK568" s="61">
        <v>200</v>
      </c>
      <c r="AL568" s="62">
        <f>IFERROR(AVERAGEIFS($AS$3:$AS$1070,$AU$3:$AU$1070,"Não",$AR$3:$AR$1070,AK538),0)</f>
        <v>7.4370000000000003</v>
      </c>
      <c r="AM568" s="62">
        <f>IFERROR(AVERAGEIFS($AT$3:$AT$1070,$AU$3:$AU$1070,"Não",$AR$3:$AR$1070,AK538),0)</f>
        <v>2.008438128671671</v>
      </c>
      <c r="AN568" s="63">
        <f t="shared" si="187"/>
        <v>-0.72993974335462264</v>
      </c>
      <c r="AP568" s="60">
        <v>32250</v>
      </c>
      <c r="AQ568" s="51">
        <v>4</v>
      </c>
      <c r="AR568" s="51">
        <v>108</v>
      </c>
      <c r="AS568" s="62">
        <f t="shared" si="176"/>
        <v>7.7370000000000001</v>
      </c>
      <c r="AT568" s="62">
        <f t="shared" si="177"/>
        <v>17.755239144939036</v>
      </c>
      <c r="AU568" s="51" t="str">
        <f>IF(OR($AP568&lt;SetUp!$B$97,$AP568&gt;SetUp!$B$98),"Não","Sim")</f>
        <v>Sim</v>
      </c>
      <c r="AV568" s="64">
        <f t="shared" si="178"/>
        <v>2.7815463325280061</v>
      </c>
      <c r="AW568" s="64">
        <f t="shared" si="179"/>
        <v>4.2136966128257312</v>
      </c>
      <c r="AX568" s="64">
        <f t="shared" si="180"/>
        <v>0.88857259685759993</v>
      </c>
      <c r="AY568" s="64">
        <f t="shared" si="181"/>
        <v>1.2493265261801831</v>
      </c>
      <c r="AZ568" s="64">
        <f t="shared" si="182"/>
        <v>10.018239144939036</v>
      </c>
      <c r="BA568" s="64">
        <f t="shared" si="183"/>
        <v>1.4321502802977251</v>
      </c>
      <c r="BB568" s="64">
        <f t="shared" si="184"/>
        <v>0.36075392932258321</v>
      </c>
    </row>
    <row r="569" spans="1:54" x14ac:dyDescent="0.3">
      <c r="A569" s="60">
        <v>31614</v>
      </c>
      <c r="B569" s="53">
        <v>2.383</v>
      </c>
      <c r="C569" s="53"/>
      <c r="D569" s="53">
        <v>4.3150000000000004</v>
      </c>
      <c r="E569" s="53">
        <f t="shared" si="169"/>
        <v>2.383</v>
      </c>
      <c r="F569" s="53">
        <f t="shared" si="170"/>
        <v>1.9320000000000004</v>
      </c>
      <c r="G569" s="53">
        <f t="shared" si="171"/>
        <v>0</v>
      </c>
      <c r="H569" s="53">
        <f>IF(Q568&gt;SetUp!$B$56,SetUp!$B$56,Q568)</f>
        <v>0.32757152708602605</v>
      </c>
      <c r="I569" s="53">
        <f t="shared" si="185"/>
        <v>0.81752812903011574</v>
      </c>
      <c r="J569" s="53">
        <f>MIN(F569,H569,(1-EXP(-SetUp!$B$52*H569/SetUp!$B$56))*F569)</f>
        <v>3.5426437688077572E-2</v>
      </c>
      <c r="K569" s="53">
        <f t="shared" si="172"/>
        <v>0.29214508939794848</v>
      </c>
      <c r="L569" s="53">
        <f>IF(I569&lt;=0,0,MIN(SetUp!$B$50*I569^SetUp!$B$55,I569))</f>
        <v>1.5374322087552201E-2</v>
      </c>
      <c r="M569" s="53">
        <f t="shared" si="173"/>
        <v>0.80215380694256355</v>
      </c>
      <c r="N569" s="53">
        <f>IF(SetUp!$B$62=0,X569,(B569-E569)*(1-(H569/SetUp!$B$66/SetUp!$B$56)))</f>
        <v>0</v>
      </c>
      <c r="O569" s="53">
        <f>K569*SetUp!$B$65</f>
        <v>2.6964994618247449E-3</v>
      </c>
      <c r="P569" s="53">
        <f>MIN(SetUp!$B$54*L569^SetUp!$B$51,L569)</f>
        <v>1.01640917597182E-2</v>
      </c>
      <c r="Q569" s="53">
        <f t="shared" si="174"/>
        <v>0.28944858993612371</v>
      </c>
      <c r="R569" s="53">
        <f>IF((H569+N569-O569)&gt;SetUp!$B$56,T568+H569+N569-O569-SetUp!$B$56,T568)</f>
        <v>0</v>
      </c>
      <c r="S569" s="53">
        <f>R569*SetUp!$B$65</f>
        <v>0</v>
      </c>
      <c r="T569" s="53">
        <f>IF((R569-S569)&lt;SetUp!$B$53,R569-S569,SetUp!$B$53)</f>
        <v>0</v>
      </c>
      <c r="U569" s="53">
        <f t="shared" si="175"/>
        <v>0.80215380694256355</v>
      </c>
      <c r="V569" s="53">
        <f>(L569-P569)/1000*SetUp!$B$13*1000000/SetUp!$B$48</f>
        <v>0.21203189263246053</v>
      </c>
      <c r="W569" s="53">
        <f t="shared" si="186"/>
        <v>7.2858385991025898E-17</v>
      </c>
      <c r="X569" s="53">
        <f>MAX((SetUp!$B$56*(1-($H569/SetUp!$B$56)^2)*TANH(($B569-$D569)/SetUp!$B$56))/(1+$H569/SetUp!$B$56*TANH(($B569-$D569)/SetUp!$B$56)),0)</f>
        <v>0</v>
      </c>
      <c r="AK569" s="61">
        <v>201</v>
      </c>
      <c r="AL569" s="62">
        <f>IFERROR(AVERAGEIFS($AS$3:$AS$1070,$AU$3:$AU$1070,"Não",$AR$3:$AR$1070,AK539),0)</f>
        <v>0</v>
      </c>
      <c r="AM569" s="62">
        <f>IFERROR(AVERAGEIFS($AT$3:$AT$1070,$AU$3:$AU$1070,"Não",$AR$3:$AR$1070,AK539),0)</f>
        <v>1.8777894496106422</v>
      </c>
      <c r="AN569" s="63" t="str">
        <f t="shared" si="187"/>
        <v/>
      </c>
      <c r="AP569" s="60">
        <v>32251</v>
      </c>
      <c r="AQ569" s="51">
        <v>4</v>
      </c>
      <c r="AR569" s="51">
        <v>109</v>
      </c>
      <c r="AS569" s="62">
        <f t="shared" si="176"/>
        <v>23.225999999999999</v>
      </c>
      <c r="AT569" s="62">
        <f t="shared" si="177"/>
        <v>22.807985242096901</v>
      </c>
      <c r="AU569" s="51" t="str">
        <f>IF(OR($AP569&lt;SetUp!$B$97,$AP569&gt;SetUp!$B$98),"Não","Sim")</f>
        <v>Sim</v>
      </c>
      <c r="AV569" s="64">
        <f t="shared" si="178"/>
        <v>4.8193360538563814</v>
      </c>
      <c r="AW569" s="64">
        <f t="shared" si="179"/>
        <v>4.7757706437911045</v>
      </c>
      <c r="AX569" s="64">
        <f t="shared" si="180"/>
        <v>1.3659744217025986</v>
      </c>
      <c r="AY569" s="64">
        <f t="shared" si="181"/>
        <v>1.3580869232913215</v>
      </c>
      <c r="AZ569" s="64">
        <f t="shared" si="182"/>
        <v>-0.41801475790309794</v>
      </c>
      <c r="BA569" s="64">
        <f t="shared" si="183"/>
        <v>-4.3565410065276922E-2</v>
      </c>
      <c r="BB569" s="64">
        <f t="shared" si="184"/>
        <v>-7.8874984112771163E-3</v>
      </c>
    </row>
    <row r="570" spans="1:54" x14ac:dyDescent="0.3">
      <c r="A570" s="60">
        <v>31615</v>
      </c>
      <c r="B570" s="53">
        <v>0</v>
      </c>
      <c r="C570" s="53"/>
      <c r="D570" s="53">
        <v>4.3150000000000004</v>
      </c>
      <c r="E570" s="53">
        <f t="shared" si="169"/>
        <v>0</v>
      </c>
      <c r="F570" s="53">
        <f t="shared" si="170"/>
        <v>4.3150000000000004</v>
      </c>
      <c r="G570" s="53">
        <f t="shared" si="171"/>
        <v>0</v>
      </c>
      <c r="H570" s="53">
        <f>IF(Q569&gt;SetUp!$B$56,SetUp!$B$56,Q569)</f>
        <v>0.28944858993612371</v>
      </c>
      <c r="I570" s="53">
        <f t="shared" si="185"/>
        <v>0.8041794146989607</v>
      </c>
      <c r="J570" s="53">
        <f>MIN(F570,H570,(1-EXP(-SetUp!$B$52*H570/SetUp!$B$56))*F570)</f>
        <v>6.9989484731123902E-2</v>
      </c>
      <c r="K570" s="53">
        <f t="shared" si="172"/>
        <v>0.21945910520499981</v>
      </c>
      <c r="L570" s="53">
        <f>IF(I570&lt;=0,0,MIN(SetUp!$B$50*I570^SetUp!$B$55,I570))</f>
        <v>1.4958213261877157E-2</v>
      </c>
      <c r="M570" s="53">
        <f t="shared" si="173"/>
        <v>0.78922120143708352</v>
      </c>
      <c r="N570" s="53">
        <f>IF(SetUp!$B$62=0,X570,(B570-E570)*(1-(H570/SetUp!$B$66/SetUp!$B$56)))</f>
        <v>0</v>
      </c>
      <c r="O570" s="53">
        <f>K570*SetUp!$B$65</f>
        <v>2.0256077563971459E-3</v>
      </c>
      <c r="P570" s="53">
        <f>MIN(SetUp!$B$54*L570^SetUp!$B$51,L570)</f>
        <v>9.8863622913207064E-3</v>
      </c>
      <c r="Q570" s="53">
        <f t="shared" si="174"/>
        <v>0.21743349744860266</v>
      </c>
      <c r="R570" s="53">
        <f>IF((H570+N570-O570)&gt;SetUp!$B$56,T569+H570+N570-O570-SetUp!$B$56,T569)</f>
        <v>0</v>
      </c>
      <c r="S570" s="53">
        <f>R570*SetUp!$B$65</f>
        <v>0</v>
      </c>
      <c r="T570" s="53">
        <f>IF((R570-S570)&lt;SetUp!$B$53,R570-S570,SetUp!$B$53)</f>
        <v>0</v>
      </c>
      <c r="U570" s="53">
        <f t="shared" si="175"/>
        <v>0.78922120143708352</v>
      </c>
      <c r="V570" s="53">
        <f>(L570-P570)/1000*SetUp!$B$13*1000000/SetUp!$B$48</f>
        <v>0.20640050300500426</v>
      </c>
      <c r="W570" s="53">
        <f t="shared" si="186"/>
        <v>0</v>
      </c>
      <c r="X570" s="53">
        <f>MAX((SetUp!$B$56*(1-($H570/SetUp!$B$56)^2)*TANH(($B570-$D570)/SetUp!$B$56))/(1+$H570/SetUp!$B$56*TANH(($B570-$D570)/SetUp!$B$56)),0)</f>
        <v>0</v>
      </c>
      <c r="AK570" s="61">
        <v>202</v>
      </c>
      <c r="AL570" s="62">
        <f>IFERROR(AVERAGEIFS($AS$3:$AS$1070,$AU$3:$AU$1070,"Não",$AR$3:$AR$1070,AK540),0)</f>
        <v>0</v>
      </c>
      <c r="AM570" s="62">
        <f>IFERROR(AVERAGEIFS($AT$3:$AT$1070,$AU$3:$AU$1070,"Não",$AR$3:$AR$1070,AK540),0)</f>
        <v>1.7561606489215773</v>
      </c>
      <c r="AN570" s="63" t="str">
        <f t="shared" si="187"/>
        <v/>
      </c>
      <c r="AP570" s="60">
        <v>32252</v>
      </c>
      <c r="AQ570" s="51">
        <v>4</v>
      </c>
      <c r="AR570" s="51">
        <v>110</v>
      </c>
      <c r="AS570" s="62">
        <f t="shared" si="176"/>
        <v>21.209</v>
      </c>
      <c r="AT570" s="62">
        <f t="shared" si="177"/>
        <v>27.161860477558569</v>
      </c>
      <c r="AU570" s="51" t="str">
        <f>IF(OR($AP570&lt;SetUp!$B$97,$AP570&gt;SetUp!$B$98),"Não","Sim")</f>
        <v>Sim</v>
      </c>
      <c r="AV570" s="64">
        <f t="shared" si="178"/>
        <v>4.6053230071299014</v>
      </c>
      <c r="AW570" s="64">
        <f t="shared" si="179"/>
        <v>5.2117041817008927</v>
      </c>
      <c r="AX570" s="64">
        <f t="shared" si="180"/>
        <v>1.3265201921035401</v>
      </c>
      <c r="AY570" s="64">
        <f t="shared" si="181"/>
        <v>1.433959514042358</v>
      </c>
      <c r="AZ570" s="64">
        <f t="shared" si="182"/>
        <v>5.9528604775585698</v>
      </c>
      <c r="BA570" s="64">
        <f t="shared" si="183"/>
        <v>0.60638117457099128</v>
      </c>
      <c r="BB570" s="64">
        <f t="shared" si="184"/>
        <v>0.10743932193881789</v>
      </c>
    </row>
    <row r="571" spans="1:54" x14ac:dyDescent="0.3">
      <c r="A571" s="60">
        <v>31616</v>
      </c>
      <c r="B571" s="53">
        <v>0</v>
      </c>
      <c r="C571" s="53"/>
      <c r="D571" s="53">
        <v>4.3150000000000004</v>
      </c>
      <c r="E571" s="53">
        <f t="shared" si="169"/>
        <v>0</v>
      </c>
      <c r="F571" s="53">
        <f t="shared" si="170"/>
        <v>4.3150000000000004</v>
      </c>
      <c r="G571" s="53">
        <f t="shared" si="171"/>
        <v>0</v>
      </c>
      <c r="H571" s="53">
        <f>IF(Q570&gt;SetUp!$B$56,SetUp!$B$56,Q570)</f>
        <v>0.21743349744860266</v>
      </c>
      <c r="I571" s="53">
        <f t="shared" si="185"/>
        <v>0.79074185014629106</v>
      </c>
      <c r="J571" s="53">
        <f>MIN(F571,H571,(1-EXP(-SetUp!$B$52*H571/SetUp!$B$56))*F571)</f>
        <v>5.2682842244069002E-2</v>
      </c>
      <c r="K571" s="53">
        <f t="shared" si="172"/>
        <v>0.16475065520453366</v>
      </c>
      <c r="L571" s="53">
        <f>IF(I571&lt;=0,0,MIN(SetUp!$B$50*I571^SetUp!$B$55,I571))</f>
        <v>1.4543960123293818E-2</v>
      </c>
      <c r="M571" s="53">
        <f t="shared" si="173"/>
        <v>0.77619789002299722</v>
      </c>
      <c r="N571" s="53">
        <f>IF(SetUp!$B$62=0,X571,(B571-E571)*(1-(H571/SetUp!$B$66/SetUp!$B$56)))</f>
        <v>0</v>
      </c>
      <c r="O571" s="53">
        <f>K571*SetUp!$B$65</f>
        <v>1.5206487092074969E-3</v>
      </c>
      <c r="P571" s="53">
        <f>MIN(SetUp!$B$54*L571^SetUp!$B$51,L571)</f>
        <v>9.6099459653859846E-3</v>
      </c>
      <c r="Q571" s="53">
        <f t="shared" si="174"/>
        <v>0.16323000649532618</v>
      </c>
      <c r="R571" s="53">
        <f>IF((H571+N571-O571)&gt;SetUp!$B$56,T570+H571+N571-O571-SetUp!$B$56,T570)</f>
        <v>0</v>
      </c>
      <c r="S571" s="53">
        <f>R571*SetUp!$B$65</f>
        <v>0</v>
      </c>
      <c r="T571" s="53">
        <f>IF((R571-S571)&lt;SetUp!$B$53,R571-S571,SetUp!$B$53)</f>
        <v>0</v>
      </c>
      <c r="U571" s="53">
        <f t="shared" si="175"/>
        <v>0.77619789002299722</v>
      </c>
      <c r="V571" s="53">
        <f>(L571-P571)/1000*SetUp!$B$13*1000000/SetUp!$B$48</f>
        <v>0.20079119239464935</v>
      </c>
      <c r="W571" s="53">
        <f t="shared" si="186"/>
        <v>3.8163916471489756E-17</v>
      </c>
      <c r="X571" s="53">
        <f>MAX((SetUp!$B$56*(1-($H571/SetUp!$B$56)^2)*TANH(($B571-$D571)/SetUp!$B$56))/(1+$H571/SetUp!$B$56*TANH(($B571-$D571)/SetUp!$B$56)),0)</f>
        <v>0</v>
      </c>
      <c r="AK571" s="61">
        <v>203</v>
      </c>
      <c r="AL571" s="62">
        <f>IFERROR(AVERAGEIFS($AS$3:$AS$1070,$AU$3:$AU$1070,"Não",$AR$3:$AR$1070,AK541),0)</f>
        <v>0</v>
      </c>
      <c r="AM571" s="62">
        <f>IFERROR(AVERAGEIFS($AT$3:$AT$1070,$AU$3:$AU$1070,"Não",$AR$3:$AR$1070,AK541),0)</f>
        <v>1.6429613743375269</v>
      </c>
      <c r="AN571" s="63" t="str">
        <f t="shared" si="187"/>
        <v/>
      </c>
      <c r="AP571" s="60">
        <v>32253</v>
      </c>
      <c r="AQ571" s="51">
        <v>4</v>
      </c>
      <c r="AR571" s="51">
        <v>111</v>
      </c>
      <c r="AS571" s="62">
        <f t="shared" si="176"/>
        <v>16.573</v>
      </c>
      <c r="AT571" s="62">
        <f t="shared" si="177"/>
        <v>23.734377261329467</v>
      </c>
      <c r="AU571" s="51" t="str">
        <f>IF(OR($AP571&lt;SetUp!$B$97,$AP571&gt;SetUp!$B$98),"Não","Sim")</f>
        <v>Sim</v>
      </c>
      <c r="AV571" s="64">
        <f t="shared" si="178"/>
        <v>4.0709949643791017</v>
      </c>
      <c r="AW571" s="64">
        <f t="shared" si="179"/>
        <v>4.871794049560128</v>
      </c>
      <c r="AX571" s="64">
        <f t="shared" si="180"/>
        <v>1.21940113035756</v>
      </c>
      <c r="AY571" s="64">
        <f t="shared" si="181"/>
        <v>1.375377841256979</v>
      </c>
      <c r="AZ571" s="64">
        <f t="shared" si="182"/>
        <v>7.1613772613294664</v>
      </c>
      <c r="BA571" s="64">
        <f t="shared" si="183"/>
        <v>0.80079908518102627</v>
      </c>
      <c r="BB571" s="64">
        <f t="shared" si="184"/>
        <v>0.155976710899419</v>
      </c>
    </row>
    <row r="572" spans="1:54" x14ac:dyDescent="0.3">
      <c r="A572" s="60">
        <v>31617</v>
      </c>
      <c r="B572" s="53">
        <v>0</v>
      </c>
      <c r="C572" s="53"/>
      <c r="D572" s="53">
        <v>4.3150000000000004</v>
      </c>
      <c r="E572" s="53">
        <f t="shared" si="169"/>
        <v>0</v>
      </c>
      <c r="F572" s="53">
        <f t="shared" si="170"/>
        <v>4.3150000000000004</v>
      </c>
      <c r="G572" s="53">
        <f t="shared" si="171"/>
        <v>0</v>
      </c>
      <c r="H572" s="53">
        <f>IF(Q571&gt;SetUp!$B$56,SetUp!$B$56,Q571)</f>
        <v>0.16323000649532618</v>
      </c>
      <c r="I572" s="53">
        <f t="shared" si="185"/>
        <v>0.77733890138253536</v>
      </c>
      <c r="J572" s="53">
        <f>MIN(F572,H572,(1-EXP(-SetUp!$B$52*H572/SetUp!$B$56))*F572)</f>
        <v>3.9610154032692267E-2</v>
      </c>
      <c r="K572" s="53">
        <f t="shared" si="172"/>
        <v>0.12361985246263391</v>
      </c>
      <c r="L572" s="53">
        <f>IF(I572&lt;=0,0,MIN(SetUp!$B$50*I572^SetUp!$B$55,I572))</f>
        <v>1.4135422850992117E-2</v>
      </c>
      <c r="M572" s="53">
        <f t="shared" si="173"/>
        <v>0.76320347853154324</v>
      </c>
      <c r="N572" s="53">
        <f>IF(SetUp!$B$62=0,X572,(B572-E572)*(1-(H572/SetUp!$B$66/SetUp!$B$56)))</f>
        <v>0</v>
      </c>
      <c r="O572" s="53">
        <f>K572*SetUp!$B$65</f>
        <v>1.141011359538147E-3</v>
      </c>
      <c r="P572" s="53">
        <f>MIN(SetUp!$B$54*L572^SetUp!$B$51,L572)</f>
        <v>9.3374185569202722E-3</v>
      </c>
      <c r="Q572" s="53">
        <f t="shared" si="174"/>
        <v>0.12247884110309576</v>
      </c>
      <c r="R572" s="53">
        <f>IF((H572+N572-O572)&gt;SetUp!$B$56,T571+H572+N572-O572-SetUp!$B$56,T571)</f>
        <v>0</v>
      </c>
      <c r="S572" s="53">
        <f>R572*SetUp!$B$65</f>
        <v>0</v>
      </c>
      <c r="T572" s="53">
        <f>IF((R572-S572)&lt;SetUp!$B$53,R572-S572,SetUp!$B$53)</f>
        <v>0</v>
      </c>
      <c r="U572" s="53">
        <f t="shared" si="175"/>
        <v>0.76320347853154324</v>
      </c>
      <c r="V572" s="53">
        <f>(L572-P572)/1000*SetUp!$B$13*1000000/SetUp!$B$48</f>
        <v>0.19525623001654338</v>
      </c>
      <c r="W572" s="53">
        <f t="shared" si="186"/>
        <v>7.4593109467002705E-17</v>
      </c>
      <c r="X572" s="53">
        <f>MAX((SetUp!$B$56*(1-($H572/SetUp!$B$56)^2)*TANH(($B572-$D572)/SetUp!$B$56))/(1+$H572/SetUp!$B$56*TANH(($B572-$D572)/SetUp!$B$56)),0)</f>
        <v>0</v>
      </c>
      <c r="AK572" s="61">
        <v>204</v>
      </c>
      <c r="AL572" s="62">
        <f>IFERROR(AVERAGEIFS($AS$3:$AS$1070,$AU$3:$AU$1070,"Não",$AR$3:$AR$1070,AK542),0)</f>
        <v>0</v>
      </c>
      <c r="AM572" s="62">
        <f>IFERROR(AVERAGEIFS($AT$3:$AT$1070,$AU$3:$AU$1070,"Não",$AR$3:$AR$1070,AK542),0)</f>
        <v>1.5383483881243702</v>
      </c>
      <c r="AN572" s="63" t="str">
        <f t="shared" si="187"/>
        <v/>
      </c>
      <c r="AP572" s="60">
        <v>32254</v>
      </c>
      <c r="AQ572" s="51">
        <v>4</v>
      </c>
      <c r="AR572" s="51">
        <v>112</v>
      </c>
      <c r="AS572" s="62">
        <f t="shared" si="176"/>
        <v>11.843999999999999</v>
      </c>
      <c r="AT572" s="62">
        <f t="shared" si="177"/>
        <v>21.644071470569735</v>
      </c>
      <c r="AU572" s="51" t="str">
        <f>IF(OR($AP572&lt;SetUp!$B$97,$AP572&gt;SetUp!$B$98),"Não","Sim")</f>
        <v>Sim</v>
      </c>
      <c r="AV572" s="64">
        <f t="shared" si="178"/>
        <v>3.4415112959279965</v>
      </c>
      <c r="AW572" s="64">
        <f t="shared" si="179"/>
        <v>4.6523189347431604</v>
      </c>
      <c r="AX572" s="64">
        <f t="shared" si="180"/>
        <v>1.0734983987172615</v>
      </c>
      <c r="AY572" s="64">
        <f t="shared" si="181"/>
        <v>1.3353389593403264</v>
      </c>
      <c r="AZ572" s="64">
        <f t="shared" si="182"/>
        <v>9.8000714705697352</v>
      </c>
      <c r="BA572" s="64">
        <f t="shared" si="183"/>
        <v>1.2108076388151638</v>
      </c>
      <c r="BB572" s="64">
        <f t="shared" si="184"/>
        <v>0.26184056062306493</v>
      </c>
    </row>
    <row r="573" spans="1:54" x14ac:dyDescent="0.3">
      <c r="A573" s="60">
        <v>31618</v>
      </c>
      <c r="B573" s="53">
        <v>0</v>
      </c>
      <c r="C573" s="53"/>
      <c r="D573" s="53">
        <v>4.3150000000000004</v>
      </c>
      <c r="E573" s="53">
        <f t="shared" si="169"/>
        <v>0</v>
      </c>
      <c r="F573" s="53">
        <f t="shared" si="170"/>
        <v>4.3150000000000004</v>
      </c>
      <c r="G573" s="53">
        <f t="shared" si="171"/>
        <v>0</v>
      </c>
      <c r="H573" s="53">
        <f>IF(Q572&gt;SetUp!$B$56,SetUp!$B$56,Q572)</f>
        <v>0.12247884110309576</v>
      </c>
      <c r="I573" s="53">
        <f t="shared" si="185"/>
        <v>0.76405931530086779</v>
      </c>
      <c r="J573" s="53">
        <f>MIN(F573,H573,(1-EXP(-SetUp!$B$52*H573/SetUp!$B$56))*F573)</f>
        <v>2.9755474002862738E-2</v>
      </c>
      <c r="K573" s="53">
        <f t="shared" si="172"/>
        <v>9.2723367100233017E-2</v>
      </c>
      <c r="L573" s="53">
        <f>IF(I573&lt;=0,0,MIN(SetUp!$B$50*I573^SetUp!$B$55,I573))</f>
        <v>1.3735250757291871E-2</v>
      </c>
      <c r="M573" s="53">
        <f t="shared" si="173"/>
        <v>0.75032406454357592</v>
      </c>
      <c r="N573" s="53">
        <f>IF(SetUp!$B$62=0,X573,(B573-E573)*(1-(H573/SetUp!$B$66/SetUp!$B$56)))</f>
        <v>0</v>
      </c>
      <c r="O573" s="53">
        <f>K573*SetUp!$B$65</f>
        <v>8.5583676932449691E-4</v>
      </c>
      <c r="P573" s="53">
        <f>MIN(SetUp!$B$54*L573^SetUp!$B$51,L573)</f>
        <v>9.0705455927653205E-3</v>
      </c>
      <c r="Q573" s="53">
        <f t="shared" si="174"/>
        <v>9.1867530330908526E-2</v>
      </c>
      <c r="R573" s="53">
        <f>IF((H573+N573-O573)&gt;SetUp!$B$56,T572+H573+N573-O573-SetUp!$B$56,T572)</f>
        <v>0</v>
      </c>
      <c r="S573" s="53">
        <f>R573*SetUp!$B$65</f>
        <v>0</v>
      </c>
      <c r="T573" s="53">
        <f>IF((R573-S573)&lt;SetUp!$B$53,R573-S573,SetUp!$B$53)</f>
        <v>0</v>
      </c>
      <c r="U573" s="53">
        <f t="shared" si="175"/>
        <v>0.75032406454357592</v>
      </c>
      <c r="V573" s="53">
        <f>(L573-P573)/1000*SetUp!$B$13*1000000/SetUp!$B$48</f>
        <v>0.18983158178693277</v>
      </c>
      <c r="W573" s="53">
        <f t="shared" si="186"/>
        <v>1.3357370765021415E-16</v>
      </c>
      <c r="X573" s="53">
        <f>MAX((SetUp!$B$56*(1-($H573/SetUp!$B$56)^2)*TANH(($B573-$D573)/SetUp!$B$56))/(1+$H573/SetUp!$B$56*TANH(($B573-$D573)/SetUp!$B$56)),0)</f>
        <v>0</v>
      </c>
      <c r="AK573" s="61">
        <v>205</v>
      </c>
      <c r="AL573" s="62">
        <f>IFERROR(AVERAGEIFS($AS$3:$AS$1070,$AU$3:$AU$1070,"Não",$AR$3:$AR$1070,AK543),0)</f>
        <v>0</v>
      </c>
      <c r="AM573" s="62">
        <f>IFERROR(AVERAGEIFS($AT$3:$AT$1070,$AU$3:$AU$1070,"Não",$AR$3:$AR$1070,AK543),0)</f>
        <v>1.4420519932960714</v>
      </c>
      <c r="AN573" s="63" t="str">
        <f t="shared" si="187"/>
        <v/>
      </c>
      <c r="AP573" s="60">
        <v>32255</v>
      </c>
      <c r="AQ573" s="51">
        <v>4</v>
      </c>
      <c r="AR573" s="51">
        <v>113</v>
      </c>
      <c r="AS573" s="62">
        <f t="shared" si="176"/>
        <v>13.851000000000001</v>
      </c>
      <c r="AT573" s="62">
        <f t="shared" si="177"/>
        <v>24.566692321076125</v>
      </c>
      <c r="AU573" s="51" t="str">
        <f>IF(OR($AP573&lt;SetUp!$B$97,$AP573&gt;SetUp!$B$98),"Não","Sim")</f>
        <v>Sim</v>
      </c>
      <c r="AV573" s="64">
        <f t="shared" si="178"/>
        <v>3.7216931630643599</v>
      </c>
      <c r="AW573" s="64">
        <f t="shared" si="179"/>
        <v>4.9564798316018726</v>
      </c>
      <c r="AX573" s="64">
        <f t="shared" si="180"/>
        <v>1.1414811292708036</v>
      </c>
      <c r="AY573" s="64">
        <f t="shared" si="181"/>
        <v>1.3903466866629703</v>
      </c>
      <c r="AZ573" s="64">
        <f t="shared" si="182"/>
        <v>10.715692321076125</v>
      </c>
      <c r="BA573" s="64">
        <f t="shared" si="183"/>
        <v>1.2347866685375126</v>
      </c>
      <c r="BB573" s="64">
        <f t="shared" si="184"/>
        <v>0.24886555739216676</v>
      </c>
    </row>
    <row r="574" spans="1:54" x14ac:dyDescent="0.3">
      <c r="A574" s="60">
        <v>31619</v>
      </c>
      <c r="B574" s="53">
        <v>0</v>
      </c>
      <c r="C574" s="53"/>
      <c r="D574" s="53">
        <v>4.3150000000000004</v>
      </c>
      <c r="E574" s="53">
        <f t="shared" si="169"/>
        <v>0</v>
      </c>
      <c r="F574" s="53">
        <f t="shared" si="170"/>
        <v>4.3150000000000004</v>
      </c>
      <c r="G574" s="53">
        <f t="shared" si="171"/>
        <v>0</v>
      </c>
      <c r="H574" s="53">
        <f>IF(Q573&gt;SetUp!$B$56,SetUp!$B$56,Q573)</f>
        <v>9.1867530330908526E-2</v>
      </c>
      <c r="I574" s="53">
        <f t="shared" si="185"/>
        <v>0.75096582278148039</v>
      </c>
      <c r="J574" s="53">
        <f>MIN(F574,H574,(1-EXP(-SetUp!$B$52*H574/SetUp!$B$56))*F574)</f>
        <v>2.2337934483110968E-2</v>
      </c>
      <c r="K574" s="53">
        <f t="shared" si="172"/>
        <v>6.9529595847797554E-2</v>
      </c>
      <c r="L574" s="53">
        <f>IF(I574&lt;=0,0,MIN(SetUp!$B$50*I574^SetUp!$B$55,I574))</f>
        <v>1.3345200038645279E-2</v>
      </c>
      <c r="M574" s="53">
        <f t="shared" si="173"/>
        <v>0.73762062274283513</v>
      </c>
      <c r="N574" s="53">
        <f>IF(SetUp!$B$62=0,X574,(B574-E574)*(1-(H574/SetUp!$B$66/SetUp!$B$56)))</f>
        <v>0</v>
      </c>
      <c r="O574" s="53">
        <f>K574*SetUp!$B$65</f>
        <v>6.4175823790449339E-4</v>
      </c>
      <c r="P574" s="53">
        <f>MIN(SetUp!$B$54*L574^SetUp!$B$51,L574)</f>
        <v>8.8104952269181802E-3</v>
      </c>
      <c r="Q574" s="53">
        <f t="shared" si="174"/>
        <v>6.888783760989306E-2</v>
      </c>
      <c r="R574" s="53">
        <f>IF((H574+N574-O574)&gt;SetUp!$B$56,T573+H574+N574-O574-SetUp!$B$56,T573)</f>
        <v>0</v>
      </c>
      <c r="S574" s="53">
        <f>R574*SetUp!$B$65</f>
        <v>0</v>
      </c>
      <c r="T574" s="53">
        <f>IF((R574-S574)&lt;SetUp!$B$53,R574-S574,SetUp!$B$53)</f>
        <v>0</v>
      </c>
      <c r="U574" s="53">
        <f t="shared" si="175"/>
        <v>0.73762062274283513</v>
      </c>
      <c r="V574" s="53">
        <f>(L574-P574)/1000*SetUp!$B$13*1000000/SetUp!$B$48</f>
        <v>0.18454117827066172</v>
      </c>
      <c r="W574" s="53">
        <f t="shared" si="186"/>
        <v>-6.2450045135165055E-17</v>
      </c>
      <c r="X574" s="53">
        <f>MAX((SetUp!$B$56*(1-($H574/SetUp!$B$56)^2)*TANH(($B574-$D574)/SetUp!$B$56))/(1+$H574/SetUp!$B$56*TANH(($B574-$D574)/SetUp!$B$56)),0)</f>
        <v>0</v>
      </c>
      <c r="AK574" s="61">
        <v>206</v>
      </c>
      <c r="AL574" s="62">
        <f>IFERROR(AVERAGEIFS($AS$3:$AS$1070,$AU$3:$AU$1070,"Não",$AR$3:$AR$1070,AK544),0)</f>
        <v>0</v>
      </c>
      <c r="AM574" s="62">
        <f>IFERROR(AVERAGEIFS($AT$3:$AT$1070,$AU$3:$AU$1070,"Não",$AR$3:$AR$1070,AK544),0)</f>
        <v>1.352975865446532</v>
      </c>
      <c r="AN574" s="63" t="str">
        <f t="shared" si="187"/>
        <v/>
      </c>
      <c r="AP574" s="60">
        <v>32256</v>
      </c>
      <c r="AQ574" s="51">
        <v>4</v>
      </c>
      <c r="AR574" s="51">
        <v>114</v>
      </c>
      <c r="AS574" s="62">
        <f t="shared" si="176"/>
        <v>11.492000000000001</v>
      </c>
      <c r="AT574" s="62">
        <f t="shared" si="177"/>
        <v>27.014013495235908</v>
      </c>
      <c r="AU574" s="51" t="str">
        <f>IF(OR($AP574&lt;SetUp!$B$97,$AP574&gt;SetUp!$B$98),"Não","Sim")</f>
        <v>Sim</v>
      </c>
      <c r="AV574" s="64">
        <f t="shared" si="178"/>
        <v>3.3899852507053776</v>
      </c>
      <c r="AW574" s="64">
        <f t="shared" si="179"/>
        <v>5.1975006969923445</v>
      </c>
      <c r="AX574" s="64">
        <f t="shared" si="180"/>
        <v>1.0603956173199098</v>
      </c>
      <c r="AY574" s="64">
        <f t="shared" si="181"/>
        <v>1.4315891124860549</v>
      </c>
      <c r="AZ574" s="64">
        <f t="shared" si="182"/>
        <v>15.522013495235907</v>
      </c>
      <c r="BA574" s="64">
        <f t="shared" si="183"/>
        <v>1.8075154462869669</v>
      </c>
      <c r="BB574" s="64">
        <f t="shared" si="184"/>
        <v>0.37119349516614508</v>
      </c>
    </row>
    <row r="575" spans="1:54" x14ac:dyDescent="0.3">
      <c r="A575" s="60">
        <v>31620</v>
      </c>
      <c r="B575" s="53">
        <v>0</v>
      </c>
      <c r="C575" s="53"/>
      <c r="D575" s="53">
        <v>4.3150000000000004</v>
      </c>
      <c r="E575" s="53">
        <f t="shared" si="169"/>
        <v>0</v>
      </c>
      <c r="F575" s="53">
        <f t="shared" si="170"/>
        <v>4.3150000000000004</v>
      </c>
      <c r="G575" s="53">
        <f t="shared" si="171"/>
        <v>0</v>
      </c>
      <c r="H575" s="53">
        <f>IF(Q574&gt;SetUp!$B$56,SetUp!$B$56,Q574)</f>
        <v>6.888783760989306E-2</v>
      </c>
      <c r="I575" s="53">
        <f t="shared" si="185"/>
        <v>0.73810175161572611</v>
      </c>
      <c r="J575" s="53">
        <f>MIN(F575,H575,(1-EXP(-SetUp!$B$52*H575/SetUp!$B$56))*F575)</f>
        <v>1.6761204702076395E-2</v>
      </c>
      <c r="K575" s="53">
        <f t="shared" si="172"/>
        <v>5.2126632907816661E-2</v>
      </c>
      <c r="L575" s="53">
        <f>IF(I575&lt;=0,0,MIN(SetUp!$B$50*I575^SetUp!$B$55,I575))</f>
        <v>1.2966373503897791E-2</v>
      </c>
      <c r="M575" s="53">
        <f t="shared" si="173"/>
        <v>0.72513537811182827</v>
      </c>
      <c r="N575" s="53">
        <f>IF(SetUp!$B$62=0,X575,(B575-E575)*(1-(H575/SetUp!$B$66/SetUp!$B$56)))</f>
        <v>0</v>
      </c>
      <c r="O575" s="53">
        <f>K575*SetUp!$B$65</f>
        <v>4.8112887289095986E-4</v>
      </c>
      <c r="P575" s="53">
        <f>MIN(SetUp!$B$54*L575^SetUp!$B$51,L575)</f>
        <v>8.5579988121266531E-3</v>
      </c>
      <c r="Q575" s="53">
        <f t="shared" si="174"/>
        <v>5.1645504034925703E-2</v>
      </c>
      <c r="R575" s="53">
        <f>IF((H575+N575-O575)&gt;SetUp!$B$56,T574+H575+N575-O575-SetUp!$B$56,T574)</f>
        <v>0</v>
      </c>
      <c r="S575" s="53">
        <f>R575*SetUp!$B$65</f>
        <v>0</v>
      </c>
      <c r="T575" s="53">
        <f>IF((R575-S575)&lt;SetUp!$B$53,R575-S575,SetUp!$B$53)</f>
        <v>0</v>
      </c>
      <c r="U575" s="53">
        <f t="shared" si="175"/>
        <v>0.72513537811182827</v>
      </c>
      <c r="V575" s="53">
        <f>(L575-P575)/1000*SetUp!$B$13*1000000/SetUp!$B$48</f>
        <v>0.17940013598551505</v>
      </c>
      <c r="W575" s="53">
        <f t="shared" si="186"/>
        <v>2.7755575615628914E-17</v>
      </c>
      <c r="X575" s="53">
        <f>MAX((SetUp!$B$56*(1-($H575/SetUp!$B$56)^2)*TANH(($B575-$D575)/SetUp!$B$56))/(1+$H575/SetUp!$B$56*TANH(($B575-$D575)/SetUp!$B$56)),0)</f>
        <v>0</v>
      </c>
      <c r="AK575" s="61">
        <v>207</v>
      </c>
      <c r="AL575" s="62">
        <f>IFERROR(AVERAGEIFS($AS$3:$AS$1070,$AU$3:$AU$1070,"Não",$AR$3:$AR$1070,AK545),0)</f>
        <v>0</v>
      </c>
      <c r="AM575" s="62">
        <f>IFERROR(AVERAGEIFS($AT$3:$AT$1070,$AU$3:$AU$1070,"Não",$AR$3:$AR$1070,AK545),0)</f>
        <v>1.270550872208754</v>
      </c>
      <c r="AN575" s="63" t="str">
        <f t="shared" si="187"/>
        <v/>
      </c>
      <c r="AP575" s="60">
        <v>32257</v>
      </c>
      <c r="AQ575" s="51">
        <v>4</v>
      </c>
      <c r="AR575" s="51">
        <v>115</v>
      </c>
      <c r="AS575" s="62">
        <f t="shared" si="176"/>
        <v>10.971</v>
      </c>
      <c r="AT575" s="62">
        <f t="shared" si="177"/>
        <v>26.056481523701798</v>
      </c>
      <c r="AU575" s="51" t="str">
        <f>IF(OR($AP575&lt;SetUp!$B$97,$AP575&gt;SetUp!$B$98),"Não","Sim")</f>
        <v>Sim</v>
      </c>
      <c r="AV575" s="64">
        <f t="shared" si="178"/>
        <v>3.3122499905653258</v>
      </c>
      <c r="AW575" s="64">
        <f t="shared" si="179"/>
        <v>5.1045549780271537</v>
      </c>
      <c r="AX575" s="64">
        <f t="shared" si="180"/>
        <v>1.0402462150577068</v>
      </c>
      <c r="AY575" s="64">
        <f t="shared" si="181"/>
        <v>1.4159157713917219</v>
      </c>
      <c r="AZ575" s="64">
        <f t="shared" si="182"/>
        <v>15.085481523701798</v>
      </c>
      <c r="BA575" s="64">
        <f t="shared" si="183"/>
        <v>1.792304987461828</v>
      </c>
      <c r="BB575" s="64">
        <f t="shared" si="184"/>
        <v>0.37566955633401511</v>
      </c>
    </row>
    <row r="576" spans="1:54" x14ac:dyDescent="0.3">
      <c r="A576" s="60">
        <v>31621</v>
      </c>
      <c r="B576" s="53">
        <v>0</v>
      </c>
      <c r="C576" s="53"/>
      <c r="D576" s="53">
        <v>4.3150000000000004</v>
      </c>
      <c r="E576" s="53">
        <f t="shared" si="169"/>
        <v>0</v>
      </c>
      <c r="F576" s="53">
        <f t="shared" si="170"/>
        <v>4.3150000000000004</v>
      </c>
      <c r="G576" s="53">
        <f t="shared" si="171"/>
        <v>0</v>
      </c>
      <c r="H576" s="53">
        <f>IF(Q575&gt;SetUp!$B$56,SetUp!$B$56,Q575)</f>
        <v>5.1645504034925703E-2</v>
      </c>
      <c r="I576" s="53">
        <f t="shared" si="185"/>
        <v>0.72549602599443297</v>
      </c>
      <c r="J576" s="53">
        <f>MIN(F576,H576,(1-EXP(-SetUp!$B$52*H576/SetUp!$B$56))*F576)</f>
        <v>1.2572064786611272E-2</v>
      </c>
      <c r="K576" s="53">
        <f t="shared" si="172"/>
        <v>3.9073439248314433E-2</v>
      </c>
      <c r="L576" s="53">
        <f>IF(I576&lt;=0,0,MIN(SetUp!$B$50*I576^SetUp!$B$55,I576))</f>
        <v>1.2599400003522214E-2</v>
      </c>
      <c r="M576" s="53">
        <f t="shared" si="173"/>
        <v>0.71289662599091075</v>
      </c>
      <c r="N576" s="53">
        <f>IF(SetUp!$B$62=0,X576,(B576-E576)*(1-(H576/SetUp!$B$66/SetUp!$B$56)))</f>
        <v>0</v>
      </c>
      <c r="O576" s="53">
        <f>K576*SetUp!$B$65</f>
        <v>3.6064788260466857E-4</v>
      </c>
      <c r="P576" s="53">
        <f>MIN(SetUp!$B$54*L576^SetUp!$B$51,L576)</f>
        <v>8.3134710498984198E-3</v>
      </c>
      <c r="Q576" s="53">
        <f t="shared" si="174"/>
        <v>3.8712791365709764E-2</v>
      </c>
      <c r="R576" s="53">
        <f>IF((H576+N576-O576)&gt;SetUp!$B$56,T575+H576+N576-O576-SetUp!$B$56,T575)</f>
        <v>0</v>
      </c>
      <c r="S576" s="53">
        <f>R576*SetUp!$B$65</f>
        <v>0</v>
      </c>
      <c r="T576" s="53">
        <f>IF((R576-S576)&lt;SetUp!$B$53,R576-S576,SetUp!$B$53)</f>
        <v>0</v>
      </c>
      <c r="U576" s="53">
        <f t="shared" si="175"/>
        <v>0.71289662599091075</v>
      </c>
      <c r="V576" s="53">
        <f>(L576-P576)/1000*SetUp!$B$13*1000000/SetUp!$B$48</f>
        <v>0.17441716978813521</v>
      </c>
      <c r="W576" s="53">
        <f t="shared" si="186"/>
        <v>5.0306980803327406E-17</v>
      </c>
      <c r="X576" s="53">
        <f>MAX((SetUp!$B$56*(1-($H576/SetUp!$B$56)^2)*TANH(($B576-$D576)/SetUp!$B$56))/(1+$H576/SetUp!$B$56*TANH(($B576-$D576)/SetUp!$B$56)),0)</f>
        <v>0</v>
      </c>
      <c r="AK576" s="61">
        <v>208</v>
      </c>
      <c r="AL576" s="62">
        <f>IFERROR(AVERAGEIFS($AS$3:$AS$1070,$AU$3:$AU$1070,"Não",$AR$3:$AR$1070,AK546),0)</f>
        <v>0</v>
      </c>
      <c r="AM576" s="62">
        <f>IFERROR(AVERAGEIFS($AT$3:$AT$1070,$AU$3:$AU$1070,"Não",$AR$3:$AR$1070,AK546),0)</f>
        <v>1.1943255621625655</v>
      </c>
      <c r="AN576" s="63" t="str">
        <f t="shared" si="187"/>
        <v/>
      </c>
      <c r="AP576" s="60">
        <v>32258</v>
      </c>
      <c r="AQ576" s="51">
        <v>4</v>
      </c>
      <c r="AR576" s="51">
        <v>116</v>
      </c>
      <c r="AS576" s="62">
        <f t="shared" si="176"/>
        <v>9.9570000000000007</v>
      </c>
      <c r="AT576" s="62">
        <f t="shared" si="177"/>
        <v>27.301141981803752</v>
      </c>
      <c r="AU576" s="51" t="str">
        <f>IF(OR($AP576&lt;SetUp!$B$97,$AP576&gt;SetUp!$B$98),"Não","Sim")</f>
        <v>Sim</v>
      </c>
      <c r="AV576" s="64">
        <f t="shared" si="178"/>
        <v>3.1554714386284659</v>
      </c>
      <c r="AW576" s="64">
        <f t="shared" si="179"/>
        <v>5.2250494717087372</v>
      </c>
      <c r="AX576" s="64">
        <f t="shared" si="180"/>
        <v>0.9981285071282664</v>
      </c>
      <c r="AY576" s="64">
        <f t="shared" si="181"/>
        <v>1.4361808135617435</v>
      </c>
      <c r="AZ576" s="64">
        <f t="shared" si="182"/>
        <v>17.344141981803752</v>
      </c>
      <c r="BA576" s="64">
        <f t="shared" si="183"/>
        <v>2.0695780330802713</v>
      </c>
      <c r="BB576" s="64">
        <f t="shared" si="184"/>
        <v>0.43805230643347715</v>
      </c>
    </row>
    <row r="577" spans="1:54" x14ac:dyDescent="0.3">
      <c r="A577" s="60">
        <v>31622</v>
      </c>
      <c r="B577" s="53">
        <v>0</v>
      </c>
      <c r="C577" s="53"/>
      <c r="D577" s="53">
        <v>4.3150000000000004</v>
      </c>
      <c r="E577" s="53">
        <f t="shared" si="169"/>
        <v>0</v>
      </c>
      <c r="F577" s="53">
        <f t="shared" si="170"/>
        <v>4.3150000000000004</v>
      </c>
      <c r="G577" s="53">
        <f t="shared" si="171"/>
        <v>0</v>
      </c>
      <c r="H577" s="53">
        <f>IF(Q576&gt;SetUp!$B$56,SetUp!$B$56,Q576)</f>
        <v>3.8712791365709764E-2</v>
      </c>
      <c r="I577" s="53">
        <f t="shared" si="185"/>
        <v>0.71316693113637697</v>
      </c>
      <c r="J577" s="53">
        <f>MIN(F577,H577,(1-EXP(-SetUp!$B$52*H577/SetUp!$B$56))*F577)</f>
        <v>9.4272965955673818E-3</v>
      </c>
      <c r="K577" s="53">
        <f t="shared" si="172"/>
        <v>2.9285494770142383E-2</v>
      </c>
      <c r="L577" s="53">
        <f>IF(I577&lt;=0,0,MIN(SetUp!$B$50*I577^SetUp!$B$55,I577))</f>
        <v>1.2244567871742449E-2</v>
      </c>
      <c r="M577" s="53">
        <f t="shared" si="173"/>
        <v>0.70092236326463453</v>
      </c>
      <c r="N577" s="53">
        <f>IF(SetUp!$B$62=0,X577,(B577-E577)*(1-(H577/SetUp!$B$66/SetUp!$B$56)))</f>
        <v>0</v>
      </c>
      <c r="O577" s="53">
        <f>K577*SetUp!$B$65</f>
        <v>2.7030514546624054E-4</v>
      </c>
      <c r="P577" s="53">
        <f>MIN(SetUp!$B$54*L577^SetUp!$B$51,L577)</f>
        <v>8.0770993167974918E-3</v>
      </c>
      <c r="Q577" s="53">
        <f t="shared" si="174"/>
        <v>2.9015189624676141E-2</v>
      </c>
      <c r="R577" s="53">
        <f>IF((H577+N577-O577)&gt;SetUp!$B$56,T576+H577+N577-O577-SetUp!$B$56,T576)</f>
        <v>0</v>
      </c>
      <c r="S577" s="53">
        <f>R577*SetUp!$B$65</f>
        <v>0</v>
      </c>
      <c r="T577" s="53">
        <f>IF((R577-S577)&lt;SetUp!$B$53,R577-S577,SetUp!$B$53)</f>
        <v>0</v>
      </c>
      <c r="U577" s="53">
        <f t="shared" si="175"/>
        <v>0.70092236326463453</v>
      </c>
      <c r="V577" s="53">
        <f>(L577-P577)/1000*SetUp!$B$13*1000000/SetUp!$B$48</f>
        <v>0.16959638818090222</v>
      </c>
      <c r="W577" s="53">
        <f t="shared" si="186"/>
        <v>0</v>
      </c>
      <c r="X577" s="53">
        <f>MAX((SetUp!$B$56*(1-($H577/SetUp!$B$56)^2)*TANH(($B577-$D577)/SetUp!$B$56))/(1+$H577/SetUp!$B$56*TANH(($B577-$D577)/SetUp!$B$56)),0)</f>
        <v>0</v>
      </c>
      <c r="AK577" s="61">
        <v>209</v>
      </c>
      <c r="AL577" s="62">
        <f>IFERROR(AVERAGEIFS($AS$3:$AS$1070,$AU$3:$AU$1070,"Não",$AR$3:$AR$1070,AK547),0)</f>
        <v>0</v>
      </c>
      <c r="AM577" s="62">
        <f>IFERROR(AVERAGEIFS($AT$3:$AT$1070,$AU$3:$AU$1070,"Não",$AR$3:$AR$1070,AK547),0)</f>
        <v>1.1238247867937874</v>
      </c>
      <c r="AN577" s="63" t="str">
        <f t="shared" si="187"/>
        <v/>
      </c>
      <c r="AP577" s="60">
        <v>32259</v>
      </c>
      <c r="AQ577" s="51">
        <v>4</v>
      </c>
      <c r="AR577" s="51">
        <v>117</v>
      </c>
      <c r="AS577" s="62">
        <f t="shared" si="176"/>
        <v>9.7910000000000004</v>
      </c>
      <c r="AT577" s="62">
        <f t="shared" si="177"/>
        <v>23.972301504048513</v>
      </c>
      <c r="AU577" s="51" t="str">
        <f>IF(OR($AP577&lt;SetUp!$B$97,$AP577&gt;SetUp!$B$98),"Não","Sim")</f>
        <v>Sim</v>
      </c>
      <c r="AV577" s="64">
        <f t="shared" si="178"/>
        <v>3.1290573660449246</v>
      </c>
      <c r="AW577" s="64">
        <f t="shared" si="179"/>
        <v>4.8961517035370248</v>
      </c>
      <c r="AX577" s="64">
        <f t="shared" si="180"/>
        <v>0.99082705056747888</v>
      </c>
      <c r="AY577" s="64">
        <f t="shared" si="181"/>
        <v>1.3797097312604352</v>
      </c>
      <c r="AZ577" s="64">
        <f t="shared" si="182"/>
        <v>14.181301504048513</v>
      </c>
      <c r="BA577" s="64">
        <f t="shared" si="183"/>
        <v>1.7670943374921002</v>
      </c>
      <c r="BB577" s="64">
        <f t="shared" si="184"/>
        <v>0.38888268069295628</v>
      </c>
    </row>
    <row r="578" spans="1:54" x14ac:dyDescent="0.3">
      <c r="A578" s="60">
        <v>31623</v>
      </c>
      <c r="B578" s="53">
        <v>8.0000000000000002E-3</v>
      </c>
      <c r="C578" s="53"/>
      <c r="D578" s="53">
        <v>4.3150000000000004</v>
      </c>
      <c r="E578" s="53">
        <f t="shared" si="169"/>
        <v>8.0000000000000002E-3</v>
      </c>
      <c r="F578" s="53">
        <f t="shared" si="170"/>
        <v>4.3070000000000004</v>
      </c>
      <c r="G578" s="53">
        <f t="shared" si="171"/>
        <v>0</v>
      </c>
      <c r="H578" s="53">
        <f>IF(Q577&gt;SetUp!$B$56,SetUp!$B$56,Q577)</f>
        <v>2.9015189624676141E-2</v>
      </c>
      <c r="I578" s="53">
        <f t="shared" si="185"/>
        <v>0.70112505972200123</v>
      </c>
      <c r="J578" s="53">
        <f>MIN(F578,H578,(1-EXP(-SetUp!$B$52*H578/SetUp!$B$56))*F578)</f>
        <v>7.0545790269739795E-3</v>
      </c>
      <c r="K578" s="53">
        <f t="shared" si="172"/>
        <v>2.1960610597702161E-2</v>
      </c>
      <c r="L578" s="53">
        <f>IF(I578&lt;=0,0,MIN(SetUp!$B$50*I578^SetUp!$B$55,I578))</f>
        <v>1.1901927057002709E-2</v>
      </c>
      <c r="M578" s="53">
        <f t="shared" si="173"/>
        <v>0.68922313266499857</v>
      </c>
      <c r="N578" s="53">
        <f>IF(SetUp!$B$62=0,X578,(B578-E578)*(1-(H578/SetUp!$B$66/SetUp!$B$56)))</f>
        <v>0</v>
      </c>
      <c r="O578" s="53">
        <f>K578*SetUp!$B$65</f>
        <v>2.0269645736671588E-4</v>
      </c>
      <c r="P578" s="53">
        <f>MIN(SetUp!$B$54*L578^SetUp!$B$51,L578)</f>
        <v>7.8489119931319812E-3</v>
      </c>
      <c r="Q578" s="53">
        <f t="shared" si="174"/>
        <v>2.1757914140335444E-2</v>
      </c>
      <c r="R578" s="53">
        <f>IF((H578+N578-O578)&gt;SetUp!$B$56,T577+H578+N578-O578-SetUp!$B$56,T577)</f>
        <v>0</v>
      </c>
      <c r="S578" s="53">
        <f>R578*SetUp!$B$65</f>
        <v>0</v>
      </c>
      <c r="T578" s="53">
        <f>IF((R578-S578)&lt;SetUp!$B$53,R578-S578,SetUp!$B$53)</f>
        <v>0</v>
      </c>
      <c r="U578" s="53">
        <f t="shared" si="175"/>
        <v>0.68922313266499857</v>
      </c>
      <c r="V578" s="53">
        <f>(L578-P578)/1000*SetUp!$B$13*1000000/SetUp!$B$48</f>
        <v>0.16493866888561151</v>
      </c>
      <c r="W578" s="53">
        <f t="shared" si="186"/>
        <v>1.0234868508263162E-16</v>
      </c>
      <c r="X578" s="53">
        <f>MAX((SetUp!$B$56*(1-($H578/SetUp!$B$56)^2)*TANH(($B578-$D578)/SetUp!$B$56))/(1+$H578/SetUp!$B$56*TANH(($B578-$D578)/SetUp!$B$56)),0)</f>
        <v>0</v>
      </c>
      <c r="AK578" s="61">
        <v>210</v>
      </c>
      <c r="AL578" s="62">
        <f>IFERROR(AVERAGEIFS($AS$3:$AS$1070,$AU$3:$AU$1070,"Não",$AR$3:$AR$1070,AK548),0)</f>
        <v>0</v>
      </c>
      <c r="AM578" s="62">
        <f>IFERROR(AVERAGEIFS($AT$3:$AT$1070,$AU$3:$AU$1070,"Não",$AR$3:$AR$1070,AK548),0)</f>
        <v>1.0586311507158068</v>
      </c>
      <c r="AN578" s="63" t="str">
        <f t="shared" si="187"/>
        <v/>
      </c>
      <c r="AP578" s="60">
        <v>32260</v>
      </c>
      <c r="AQ578" s="51">
        <v>4</v>
      </c>
      <c r="AR578" s="51">
        <v>118</v>
      </c>
      <c r="AS578" s="62">
        <f t="shared" si="176"/>
        <v>9.4629999999999992</v>
      </c>
      <c r="AT578" s="62">
        <f t="shared" si="177"/>
        <v>21.415471984828162</v>
      </c>
      <c r="AU578" s="51" t="str">
        <f>IF(OR($AP578&lt;SetUp!$B$97,$AP578&gt;SetUp!$B$98),"Não","Sim")</f>
        <v>Sim</v>
      </c>
      <c r="AV578" s="64">
        <f t="shared" si="178"/>
        <v>3.0761989532538365</v>
      </c>
      <c r="AW578" s="64">
        <f t="shared" si="179"/>
        <v>4.6276853809251293</v>
      </c>
      <c r="AX578" s="64">
        <f t="shared" si="180"/>
        <v>0.97602884009112589</v>
      </c>
      <c r="AY578" s="64">
        <f t="shared" si="181"/>
        <v>1.3307276504415571</v>
      </c>
      <c r="AZ578" s="64">
        <f t="shared" si="182"/>
        <v>11.952471984828163</v>
      </c>
      <c r="BA578" s="64">
        <f t="shared" si="183"/>
        <v>1.5514864276712927</v>
      </c>
      <c r="BB578" s="64">
        <f t="shared" si="184"/>
        <v>0.35469881035043116</v>
      </c>
    </row>
    <row r="579" spans="1:54" x14ac:dyDescent="0.3">
      <c r="A579" s="60">
        <v>31624</v>
      </c>
      <c r="B579" s="53">
        <v>3.1E-2</v>
      </c>
      <c r="C579" s="53"/>
      <c r="D579" s="53">
        <v>4.3150000000000004</v>
      </c>
      <c r="E579" s="53">
        <f t="shared" ref="E579:E642" si="188">IF(B579&gt;=D579,D579,B579)</f>
        <v>3.1E-2</v>
      </c>
      <c r="F579" s="53">
        <f t="shared" ref="F579:F642" si="189">D579-E579</f>
        <v>4.2840000000000007</v>
      </c>
      <c r="G579" s="53">
        <f t="shared" ref="G579:G642" si="190">MAX(B579-D579-N579,0)</f>
        <v>0</v>
      </c>
      <c r="H579" s="53">
        <f>IF(Q578&gt;SetUp!$B$56,SetUp!$B$56,Q578)</f>
        <v>2.1757914140335444E-2</v>
      </c>
      <c r="I579" s="53">
        <f t="shared" si="185"/>
        <v>0.68937538150140354</v>
      </c>
      <c r="J579" s="53">
        <f>MIN(F579,H579,(1-EXP(-SetUp!$B$52*H579/SetUp!$B$56))*F579)</f>
        <v>5.2629173669416678E-3</v>
      </c>
      <c r="K579" s="53">
        <f t="shared" ref="K579:K642" si="191">MAX(H579-J579,0)</f>
        <v>1.6494996773393777E-2</v>
      </c>
      <c r="L579" s="53">
        <f>IF(I579&lt;=0,0,MIN(SetUp!$B$50*I579^SetUp!$B$55,I579))</f>
        <v>1.1571360334387189E-2</v>
      </c>
      <c r="M579" s="53">
        <f t="shared" ref="M579:M642" si="192">MAX(I579-L579,0)</f>
        <v>0.67780402116701632</v>
      </c>
      <c r="N579" s="53">
        <f>IF(SetUp!$B$62=0,X579,(B579-E579)*(1-(H579/SetUp!$B$66/SetUp!$B$56)))</f>
        <v>0</v>
      </c>
      <c r="O579" s="53">
        <f>K579*SetUp!$B$65</f>
        <v>1.5224883640494819E-4</v>
      </c>
      <c r="P579" s="53">
        <f>MIN(SetUp!$B$54*L579^SetUp!$B$51,L579)</f>
        <v>7.6288260947395773E-3</v>
      </c>
      <c r="Q579" s="53">
        <f t="shared" ref="Q579:Q642" si="193">IF((K579+N579-O579)&lt;0,0,K579+N579-O579)</f>
        <v>1.6342747936988828E-2</v>
      </c>
      <c r="R579" s="53">
        <f>IF((H579+N579-O579)&gt;SetUp!$B$56,T578+H579+N579-O579-SetUp!$B$56,T578)</f>
        <v>0</v>
      </c>
      <c r="S579" s="53">
        <f>R579*SetUp!$B$65</f>
        <v>0</v>
      </c>
      <c r="T579" s="53">
        <f>IF((R579-S579)&lt;SetUp!$B$53,R579-S579,SetUp!$B$53)</f>
        <v>0</v>
      </c>
      <c r="U579" s="53">
        <f t="shared" ref="U579:U642" si="194">M579+R579-T579</f>
        <v>0.67780402116701632</v>
      </c>
      <c r="V579" s="53">
        <f>(L579-P579)/1000*SetUp!$B$13*1000000/SetUp!$B$48</f>
        <v>0.16044261846448554</v>
      </c>
      <c r="W579" s="53">
        <f t="shared" si="186"/>
        <v>1.9081958235744878E-17</v>
      </c>
      <c r="X579" s="53">
        <f>MAX((SetUp!$B$56*(1-($H579/SetUp!$B$56)^2)*TANH(($B579-$D579)/SetUp!$B$56))/(1+$H579/SetUp!$B$56*TANH(($B579-$D579)/SetUp!$B$56)),0)</f>
        <v>0</v>
      </c>
      <c r="AK579" s="61">
        <v>211</v>
      </c>
      <c r="AL579" s="62">
        <f>IFERROR(AVERAGEIFS($AS$3:$AS$1070,$AU$3:$AU$1070,"Não",$AR$3:$AR$1070,AK549),0)</f>
        <v>0</v>
      </c>
      <c r="AM579" s="62">
        <f>IFERROR(AVERAGEIFS($AT$3:$AT$1070,$AU$3:$AU$1070,"Não",$AR$3:$AR$1070,AK549),0)</f>
        <v>0.99833917702226804</v>
      </c>
      <c r="AN579" s="63" t="str">
        <f t="shared" si="187"/>
        <v/>
      </c>
      <c r="AP579" s="60">
        <v>32261</v>
      </c>
      <c r="AQ579" s="51">
        <v>4</v>
      </c>
      <c r="AR579" s="51">
        <v>119</v>
      </c>
      <c r="AS579" s="62">
        <f t="shared" ref="AS579:AS642" si="195">VLOOKUP($AP579,$A:$C,3,FALSE)</f>
        <v>9.14</v>
      </c>
      <c r="AT579" s="62">
        <f t="shared" ref="AT579:AT642" si="196">VLOOKUP($AP579,$A:$V,22,FALSE)</f>
        <v>19.404188309535449</v>
      </c>
      <c r="AU579" s="51" t="str">
        <f>IF(OR($AP579&lt;SetUp!$B$97,$AP579&gt;SetUp!$B$98),"Não","Sim")</f>
        <v>Sim</v>
      </c>
      <c r="AV579" s="64">
        <f t="shared" ref="AV579:AV642" si="197">IFERROR(SQRT(AS579),0)</f>
        <v>3.0232432915661951</v>
      </c>
      <c r="AW579" s="64">
        <f t="shared" ref="AW579:AW642" si="198">IFERROR(SQRT(AT579),0)</f>
        <v>4.4050185367981651</v>
      </c>
      <c r="AX579" s="64">
        <f t="shared" ref="AX579:AX642" si="199">IFERROR(LOG(AS579),0)</f>
        <v>0.96094619573383144</v>
      </c>
      <c r="AY579" s="64">
        <f t="shared" ref="AY579:AY642" si="200">IFERROR(LOG(AT579),0)</f>
        <v>1.2878954806208629</v>
      </c>
      <c r="AZ579" s="64">
        <f t="shared" ref="AZ579:AZ642" si="201">AT579-AS579</f>
        <v>10.264188309535449</v>
      </c>
      <c r="BA579" s="64">
        <f t="shared" ref="BA579:BA642" si="202">AW579-AV579</f>
        <v>1.38177524523197</v>
      </c>
      <c r="BB579" s="64">
        <f t="shared" ref="BB579:BB642" si="203">AY579-AX579</f>
        <v>0.32694928488703145</v>
      </c>
    </row>
    <row r="580" spans="1:54" x14ac:dyDescent="0.3">
      <c r="A580" s="60">
        <v>31625</v>
      </c>
      <c r="B580" s="53">
        <v>0</v>
      </c>
      <c r="C580" s="53"/>
      <c r="D580" s="53">
        <v>4.9379999999999997</v>
      </c>
      <c r="E580" s="53">
        <f t="shared" si="188"/>
        <v>0</v>
      </c>
      <c r="F580" s="53">
        <f t="shared" si="189"/>
        <v>4.9379999999999997</v>
      </c>
      <c r="G580" s="53">
        <f t="shared" si="190"/>
        <v>0</v>
      </c>
      <c r="H580" s="53">
        <f>IF(Q579&gt;SetUp!$B$56,SetUp!$B$56,Q579)</f>
        <v>1.6342747936988828E-2</v>
      </c>
      <c r="I580" s="53">
        <f t="shared" ref="I580:I643" si="204">U579+G580+O580</f>
        <v>0.67791280136645271</v>
      </c>
      <c r="J580" s="53">
        <f>MIN(F580,H580,(1-EXP(-SetUp!$B$52*H580/SetUp!$B$56))*F580)</f>
        <v>4.5572454590600319E-3</v>
      </c>
      <c r="K580" s="53">
        <f t="shared" si="191"/>
        <v>1.1785502477928797E-2</v>
      </c>
      <c r="L580" s="53">
        <f>IF(I580&lt;=0,0,MIN(SetUp!$B$50*I580^SetUp!$B$55,I580))</f>
        <v>1.1252469883432197E-2</v>
      </c>
      <c r="M580" s="53">
        <f t="shared" si="192"/>
        <v>0.66666033148302051</v>
      </c>
      <c r="N580" s="53">
        <f>IF(SetUp!$B$62=0,X580,(B580-E580)*(1-(H580/SetUp!$B$66/SetUp!$B$56)))</f>
        <v>0</v>
      </c>
      <c r="O580" s="53">
        <f>K580*SetUp!$B$65</f>
        <v>1.0878019943638444E-4</v>
      </c>
      <c r="P580" s="53">
        <f>MIN(SetUp!$B$54*L580^SetUp!$B$51,L580)</f>
        <v>7.4165719474094359E-3</v>
      </c>
      <c r="Q580" s="53">
        <f t="shared" si="193"/>
        <v>1.1676722278492412E-2</v>
      </c>
      <c r="R580" s="53">
        <f>IF((H580+N580-O580)&gt;SetUp!$B$56,T579+H580+N580-O580-SetUp!$B$56,T579)</f>
        <v>0</v>
      </c>
      <c r="S580" s="53">
        <f>R580*SetUp!$B$65</f>
        <v>0</v>
      </c>
      <c r="T580" s="53">
        <f>IF((R580-S580)&lt;SetUp!$B$53,R580-S580,SetUp!$B$53)</f>
        <v>0</v>
      </c>
      <c r="U580" s="53">
        <f t="shared" si="194"/>
        <v>0.66666033148302051</v>
      </c>
      <c r="V580" s="53">
        <f>(L580-P580)/1000*SetUp!$B$13*1000000/SetUp!$B$48</f>
        <v>0.15610302196716397</v>
      </c>
      <c r="W580" s="53">
        <f t="shared" ref="W580:W643" si="205">Q580+U580+T580-H580-U579-T579-B580+E580+J580+L580</f>
        <v>-8.6736173798840355E-17</v>
      </c>
      <c r="X580" s="53">
        <f>MAX((SetUp!$B$56*(1-($H580/SetUp!$B$56)^2)*TANH(($B580-$D580)/SetUp!$B$56))/(1+$H580/SetUp!$B$56*TANH(($B580-$D580)/SetUp!$B$56)),0)</f>
        <v>0</v>
      </c>
      <c r="AK580" s="61">
        <v>212</v>
      </c>
      <c r="AL580" s="62">
        <f>IFERROR(AVERAGEIFS($AS$3:$AS$1070,$AU$3:$AU$1070,"Não",$AR$3:$AR$1070,AK550),0)</f>
        <v>0</v>
      </c>
      <c r="AM580" s="62">
        <f>IFERROR(AVERAGEIFS($AT$3:$AT$1070,$AU$3:$AU$1070,"Não",$AR$3:$AR$1070,AK550),0)</f>
        <v>0.94253614238760675</v>
      </c>
      <c r="AN580" s="63" t="str">
        <f t="shared" si="187"/>
        <v/>
      </c>
      <c r="AP580" s="60">
        <v>32262</v>
      </c>
      <c r="AQ580" s="51">
        <v>4</v>
      </c>
      <c r="AR580" s="51">
        <v>120</v>
      </c>
      <c r="AS580" s="62">
        <f t="shared" si="195"/>
        <v>9.7910000000000004</v>
      </c>
      <c r="AT580" s="62">
        <f t="shared" si="196"/>
        <v>17.792724621736379</v>
      </c>
      <c r="AU580" s="51" t="str">
        <f>IF(OR($AP580&lt;SetUp!$B$97,$AP580&gt;SetUp!$B$98),"Não","Sim")</f>
        <v>Sim</v>
      </c>
      <c r="AV580" s="64">
        <f t="shared" si="197"/>
        <v>3.1290573660449246</v>
      </c>
      <c r="AW580" s="64">
        <f t="shared" si="198"/>
        <v>4.2181423188100684</v>
      </c>
      <c r="AX580" s="64">
        <f t="shared" si="199"/>
        <v>0.99082705056747888</v>
      </c>
      <c r="AY580" s="64">
        <f t="shared" si="200"/>
        <v>1.2502424572228554</v>
      </c>
      <c r="AZ580" s="64">
        <f t="shared" si="201"/>
        <v>8.0017246217363791</v>
      </c>
      <c r="BA580" s="64">
        <f t="shared" si="202"/>
        <v>1.0890849527651438</v>
      </c>
      <c r="BB580" s="64">
        <f t="shared" si="203"/>
        <v>0.25941540665537655</v>
      </c>
    </row>
    <row r="581" spans="1:54" x14ac:dyDescent="0.3">
      <c r="A581" s="60">
        <v>31626</v>
      </c>
      <c r="B581" s="53">
        <v>0.14399999999999999</v>
      </c>
      <c r="C581" s="53"/>
      <c r="D581" s="53">
        <v>4.9379999999999997</v>
      </c>
      <c r="E581" s="53">
        <f t="shared" si="188"/>
        <v>0.14399999999999999</v>
      </c>
      <c r="F581" s="53">
        <f t="shared" si="189"/>
        <v>4.7939999999999996</v>
      </c>
      <c r="G581" s="53">
        <f t="shared" si="190"/>
        <v>0</v>
      </c>
      <c r="H581" s="53">
        <f>IF(Q580&gt;SetUp!$B$56,SetUp!$B$56,Q580)</f>
        <v>1.1676722278492412E-2</v>
      </c>
      <c r="I581" s="53">
        <f t="shared" si="204"/>
        <v>0.6667389263692256</v>
      </c>
      <c r="J581" s="53">
        <f>MIN(F581,H581,(1-EXP(-SetUp!$B$52*H581/SetUp!$B$56))*F581)</f>
        <v>3.1615675819368452E-3</v>
      </c>
      <c r="K581" s="53">
        <f t="shared" si="191"/>
        <v>8.5151546965555672E-3</v>
      </c>
      <c r="L581" s="53">
        <f>IF(I581&lt;=0,0,MIN(SetUp!$B$50*I581^SetUp!$B$55,I581))</f>
        <v>1.0945051764547443E-2</v>
      </c>
      <c r="M581" s="53">
        <f t="shared" si="192"/>
        <v>0.6557938746046782</v>
      </c>
      <c r="N581" s="53">
        <f>IF(SetUp!$B$62=0,X581,(B581-E581)*(1-(H581/SetUp!$B$66/SetUp!$B$56)))</f>
        <v>0</v>
      </c>
      <c r="O581" s="53">
        <f>K581*SetUp!$B$65</f>
        <v>7.8594886205120558E-5</v>
      </c>
      <c r="P581" s="53">
        <f>MIN(SetUp!$B$54*L581^SetUp!$B$51,L581)</f>
        <v>7.2120091276608586E-3</v>
      </c>
      <c r="Q581" s="53">
        <f t="shared" si="193"/>
        <v>8.4365598103504462E-3</v>
      </c>
      <c r="R581" s="53">
        <f>IF((H581+N581-O581)&gt;SetUp!$B$56,T580+H581+N581-O581-SetUp!$B$56,T580)</f>
        <v>0</v>
      </c>
      <c r="S581" s="53">
        <f>R581*SetUp!$B$65</f>
        <v>0</v>
      </c>
      <c r="T581" s="53">
        <f>IF((R581-S581)&lt;SetUp!$B$53,R581-S581,SetUp!$B$53)</f>
        <v>0</v>
      </c>
      <c r="U581" s="53">
        <f t="shared" si="194"/>
        <v>0.6557938746046782</v>
      </c>
      <c r="V581" s="53">
        <f>(L581-P581)/1000*SetUp!$B$13*1000000/SetUp!$B$48</f>
        <v>0.15191729458643463</v>
      </c>
      <c r="W581" s="53">
        <f t="shared" si="205"/>
        <v>1.5612511283791264E-17</v>
      </c>
      <c r="X581" s="53">
        <f>MAX((SetUp!$B$56*(1-($H581/SetUp!$B$56)^2)*TANH(($B581-$D581)/SetUp!$B$56))/(1+$H581/SetUp!$B$56*TANH(($B581-$D581)/SetUp!$B$56)),0)</f>
        <v>0</v>
      </c>
      <c r="AK581" s="61">
        <v>213</v>
      </c>
      <c r="AL581" s="62">
        <f>IFERROR(AVERAGEIFS($AS$3:$AS$1070,$AU$3:$AU$1070,"Não",$AR$3:$AR$1070,AK551),0)</f>
        <v>0</v>
      </c>
      <c r="AM581" s="62">
        <f>IFERROR(AVERAGEIFS($AT$3:$AT$1070,$AU$3:$AU$1070,"Não",$AR$3:$AR$1070,AK551),0)</f>
        <v>0</v>
      </c>
      <c r="AN581" s="63" t="str">
        <f t="shared" si="187"/>
        <v/>
      </c>
      <c r="AP581" s="60">
        <v>32263</v>
      </c>
      <c r="AQ581" s="51">
        <v>4</v>
      </c>
      <c r="AR581" s="51">
        <v>121</v>
      </c>
      <c r="AS581" s="62">
        <f t="shared" si="195"/>
        <v>8.6630000000000003</v>
      </c>
      <c r="AT581" s="62">
        <f t="shared" si="196"/>
        <v>19.587646761475966</v>
      </c>
      <c r="AU581" s="51" t="str">
        <f>IF(OR($AP581&lt;SetUp!$B$97,$AP581&gt;SetUp!$B$98),"Não","Sim")</f>
        <v>Sim</v>
      </c>
      <c r="AV581" s="64">
        <f t="shared" si="197"/>
        <v>2.9432974705251933</v>
      </c>
      <c r="AW581" s="64">
        <f t="shared" si="198"/>
        <v>4.4257933482570069</v>
      </c>
      <c r="AX581" s="64">
        <f t="shared" si="199"/>
        <v>0.93766831439900511</v>
      </c>
      <c r="AY581" s="64">
        <f t="shared" si="200"/>
        <v>1.2919822634631373</v>
      </c>
      <c r="AZ581" s="64">
        <f t="shared" si="201"/>
        <v>10.924646761475966</v>
      </c>
      <c r="BA581" s="64">
        <f t="shared" si="202"/>
        <v>1.4824958777318136</v>
      </c>
      <c r="BB581" s="64">
        <f t="shared" si="203"/>
        <v>0.35431394906413216</v>
      </c>
    </row>
    <row r="582" spans="1:54" x14ac:dyDescent="0.3">
      <c r="A582" s="60">
        <v>31627</v>
      </c>
      <c r="B582" s="53">
        <v>0</v>
      </c>
      <c r="C582" s="53"/>
      <c r="D582" s="53">
        <v>4.9379999999999997</v>
      </c>
      <c r="E582" s="53">
        <f t="shared" si="188"/>
        <v>0</v>
      </c>
      <c r="F582" s="53">
        <f t="shared" si="189"/>
        <v>4.9379999999999997</v>
      </c>
      <c r="G582" s="53">
        <f t="shared" si="190"/>
        <v>0</v>
      </c>
      <c r="H582" s="53">
        <f>IF(Q581&gt;SetUp!$B$56,SetUp!$B$56,Q581)</f>
        <v>8.4365598103504462E-3</v>
      </c>
      <c r="I582" s="53">
        <f t="shared" si="204"/>
        <v>0.65585002497831346</v>
      </c>
      <c r="J582" s="53">
        <f>MIN(F582,H582,(1-EXP(-SetUp!$B$52*H582/SetUp!$B$56))*F582)</f>
        <v>2.3530963579606063E-3</v>
      </c>
      <c r="K582" s="53">
        <f t="shared" si="191"/>
        <v>6.0834634523898399E-3</v>
      </c>
      <c r="L582" s="53">
        <f>IF(I582&lt;=0,0,MIN(SetUp!$B$50*I582^SetUp!$B$55,I582))</f>
        <v>1.0648759858174072E-2</v>
      </c>
      <c r="M582" s="53">
        <f t="shared" si="192"/>
        <v>0.64520126512013942</v>
      </c>
      <c r="N582" s="53">
        <f>IF(SetUp!$B$62=0,X582,(B582-E582)*(1-(H582/SetUp!$B$66/SetUp!$B$56)))</f>
        <v>0</v>
      </c>
      <c r="O582" s="53">
        <f>K582*SetUp!$B$65</f>
        <v>5.6150373635254744E-5</v>
      </c>
      <c r="P582" s="53">
        <f>MIN(SetUp!$B$54*L582^SetUp!$B$51,L582)</f>
        <v>7.0149027587187726E-3</v>
      </c>
      <c r="Q582" s="53">
        <f t="shared" si="193"/>
        <v>6.0273130787545847E-3</v>
      </c>
      <c r="R582" s="53">
        <f>IF((H582+N582-O582)&gt;SetUp!$B$56,T581+H582+N582-O582-SetUp!$B$56,T581)</f>
        <v>0</v>
      </c>
      <c r="S582" s="53">
        <f>R582*SetUp!$B$65</f>
        <v>0</v>
      </c>
      <c r="T582" s="53">
        <f>IF((R582-S582)&lt;SetUp!$B$53,R582-S582,SetUp!$B$53)</f>
        <v>0</v>
      </c>
      <c r="U582" s="53">
        <f t="shared" si="194"/>
        <v>0.64520126512013942</v>
      </c>
      <c r="V582" s="53">
        <f>(L582-P582)/1000*SetUp!$B$13*1000000/SetUp!$B$48</f>
        <v>0.14788090926370245</v>
      </c>
      <c r="W582" s="53">
        <f t="shared" si="205"/>
        <v>9.0205620750793969E-17</v>
      </c>
      <c r="X582" s="53">
        <f>MAX((SetUp!$B$56*(1-($H582/SetUp!$B$56)^2)*TANH(($B582-$D582)/SetUp!$B$56))/(1+$H582/SetUp!$B$56*TANH(($B582-$D582)/SetUp!$B$56)),0)</f>
        <v>0</v>
      </c>
      <c r="AK582" s="61">
        <v>214</v>
      </c>
      <c r="AL582" s="62">
        <f>IFERROR(AVERAGEIFS($AS$3:$AS$1070,$AU$3:$AU$1070,"Não",$AR$3:$AR$1070,AK552),0)</f>
        <v>0</v>
      </c>
      <c r="AM582" s="62">
        <f>IFERROR(AVERAGEIFS($AT$3:$AT$1070,$AU$3:$AU$1070,"Não",$AR$3:$AR$1070,AK552),0)</f>
        <v>0</v>
      </c>
      <c r="AN582" s="63" t="str">
        <f t="shared" si="187"/>
        <v/>
      </c>
      <c r="AP582" s="60">
        <v>32264</v>
      </c>
      <c r="AQ582" s="51">
        <v>5</v>
      </c>
      <c r="AR582" s="51">
        <v>122</v>
      </c>
      <c r="AS582" s="62">
        <f t="shared" si="195"/>
        <v>8.6630000000000003</v>
      </c>
      <c r="AT582" s="62">
        <f t="shared" si="196"/>
        <v>22.750162625785148</v>
      </c>
      <c r="AU582" s="51" t="str">
        <f>IF(OR($AP582&lt;SetUp!$B$97,$AP582&gt;SetUp!$B$98),"Não","Sim")</f>
        <v>Sim</v>
      </c>
      <c r="AV582" s="64">
        <f t="shared" si="197"/>
        <v>2.9432974705251933</v>
      </c>
      <c r="AW582" s="64">
        <f t="shared" si="198"/>
        <v>4.769713054868725</v>
      </c>
      <c r="AX582" s="64">
        <f t="shared" si="199"/>
        <v>0.93766831439900511</v>
      </c>
      <c r="AY582" s="64">
        <f t="shared" si="200"/>
        <v>1.3569845054866991</v>
      </c>
      <c r="AZ582" s="64">
        <f t="shared" si="201"/>
        <v>14.087162625785147</v>
      </c>
      <c r="BA582" s="64">
        <f t="shared" si="202"/>
        <v>1.8264155843435317</v>
      </c>
      <c r="BB582" s="64">
        <f t="shared" si="203"/>
        <v>0.41931619108769402</v>
      </c>
    </row>
    <row r="583" spans="1:54" x14ac:dyDescent="0.3">
      <c r="A583" s="60">
        <v>31628</v>
      </c>
      <c r="B583" s="53">
        <v>1.9E-2</v>
      </c>
      <c r="C583" s="53"/>
      <c r="D583" s="53">
        <v>4.9379999999999997</v>
      </c>
      <c r="E583" s="53">
        <f t="shared" si="188"/>
        <v>1.9E-2</v>
      </c>
      <c r="F583" s="53">
        <f t="shared" si="189"/>
        <v>4.9189999999999996</v>
      </c>
      <c r="G583" s="53">
        <f t="shared" si="190"/>
        <v>0</v>
      </c>
      <c r="H583" s="53">
        <f>IF(Q582&gt;SetUp!$B$56,SetUp!$B$56,Q582)</f>
        <v>6.0273130787545847E-3</v>
      </c>
      <c r="I583" s="53">
        <f t="shared" si="204"/>
        <v>0.64524143916138332</v>
      </c>
      <c r="J583" s="53">
        <f>MIN(F583,H583,(1-EXP(-SetUp!$B$52*H583/SetUp!$B$56))*F583)</f>
        <v>1.6747630275362093E-3</v>
      </c>
      <c r="K583" s="53">
        <f t="shared" si="191"/>
        <v>4.3525500512183752E-3</v>
      </c>
      <c r="L583" s="53">
        <f>IF(I583&lt;=0,0,MIN(SetUp!$B$50*I583^SetUp!$B$55,I583))</f>
        <v>1.0363231972259504E-2</v>
      </c>
      <c r="M583" s="53">
        <f t="shared" si="192"/>
        <v>0.6348782071891238</v>
      </c>
      <c r="N583" s="53">
        <f>IF(SetUp!$B$62=0,X583,(B583-E583)*(1-(H583/SetUp!$B$66/SetUp!$B$56)))</f>
        <v>0</v>
      </c>
      <c r="O583" s="53">
        <f>K583*SetUp!$B$65</f>
        <v>4.0174041243898561E-5</v>
      </c>
      <c r="P583" s="53">
        <f>MIN(SetUp!$B$54*L583^SetUp!$B$51,L583)</f>
        <v>6.8250074977469211E-3</v>
      </c>
      <c r="Q583" s="53">
        <f t="shared" si="193"/>
        <v>4.3123760099744767E-3</v>
      </c>
      <c r="R583" s="53">
        <f>IF((H583+N583-O583)&gt;SetUp!$B$56,T582+H583+N583-O583-SetUp!$B$56,T582)</f>
        <v>0</v>
      </c>
      <c r="S583" s="53">
        <f>R583*SetUp!$B$65</f>
        <v>0</v>
      </c>
      <c r="T583" s="53">
        <f>IF((R583-S583)&lt;SetUp!$B$53,R583-S583,SetUp!$B$53)</f>
        <v>0</v>
      </c>
      <c r="U583" s="53">
        <f t="shared" si="194"/>
        <v>0.6348782071891238</v>
      </c>
      <c r="V583" s="53">
        <f>(L583-P583)/1000*SetUp!$B$13*1000000/SetUp!$B$48</f>
        <v>0.14398911078491158</v>
      </c>
      <c r="W583" s="53">
        <f t="shared" si="205"/>
        <v>-2.9490299091605721E-17</v>
      </c>
      <c r="X583" s="53">
        <f>MAX((SetUp!$B$56*(1-($H583/SetUp!$B$56)^2)*TANH(($B583-$D583)/SetUp!$B$56))/(1+$H583/SetUp!$B$56*TANH(($B583-$D583)/SetUp!$B$56)),0)</f>
        <v>0</v>
      </c>
      <c r="AK583" s="61">
        <v>215</v>
      </c>
      <c r="AL583" s="62">
        <f>IFERROR(AVERAGEIFS($AS$3:$AS$1070,$AU$3:$AU$1070,"Não",$AR$3:$AR$1070,AK553),0)</f>
        <v>0</v>
      </c>
      <c r="AM583" s="62">
        <f>IFERROR(AVERAGEIFS($AT$3:$AT$1070,$AU$3:$AU$1070,"Não",$AR$3:$AR$1070,AK553),0)</f>
        <v>0</v>
      </c>
      <c r="AN583" s="63" t="str">
        <f t="shared" si="187"/>
        <v/>
      </c>
      <c r="AP583" s="60">
        <v>32265</v>
      </c>
      <c r="AQ583" s="51">
        <v>5</v>
      </c>
      <c r="AR583" s="51">
        <v>123</v>
      </c>
      <c r="AS583" s="62">
        <f t="shared" si="195"/>
        <v>9.14</v>
      </c>
      <c r="AT583" s="62">
        <f t="shared" si="196"/>
        <v>21.401326168070636</v>
      </c>
      <c r="AU583" s="51" t="str">
        <f>IF(OR($AP583&lt;SetUp!$B$97,$AP583&gt;SetUp!$B$98),"Não","Sim")</f>
        <v>Sim</v>
      </c>
      <c r="AV583" s="64">
        <f t="shared" si="197"/>
        <v>3.0232432915661951</v>
      </c>
      <c r="AW583" s="64">
        <f t="shared" si="198"/>
        <v>4.626156738381292</v>
      </c>
      <c r="AX583" s="64">
        <f t="shared" si="199"/>
        <v>0.96094619573383144</v>
      </c>
      <c r="AY583" s="64">
        <f t="shared" si="200"/>
        <v>1.3304406859487246</v>
      </c>
      <c r="AZ583" s="64">
        <f t="shared" si="201"/>
        <v>12.261326168070635</v>
      </c>
      <c r="BA583" s="64">
        <f t="shared" si="202"/>
        <v>1.602913446815097</v>
      </c>
      <c r="BB583" s="64">
        <f t="shared" si="203"/>
        <v>0.36949449021489311</v>
      </c>
    </row>
    <row r="584" spans="1:54" x14ac:dyDescent="0.3">
      <c r="A584" s="60">
        <v>31629</v>
      </c>
      <c r="B584" s="53">
        <v>0</v>
      </c>
      <c r="C584" s="53"/>
      <c r="D584" s="53">
        <v>4.9379999999999997</v>
      </c>
      <c r="E584" s="53">
        <f t="shared" si="188"/>
        <v>0</v>
      </c>
      <c r="F584" s="53">
        <f t="shared" si="189"/>
        <v>4.9379999999999997</v>
      </c>
      <c r="G584" s="53">
        <f t="shared" si="190"/>
        <v>0</v>
      </c>
      <c r="H584" s="53">
        <f>IF(Q583&gt;SetUp!$B$56,SetUp!$B$56,Q583)</f>
        <v>4.3123760099744767E-3</v>
      </c>
      <c r="I584" s="53">
        <f t="shared" si="204"/>
        <v>0.63490690734866373</v>
      </c>
      <c r="J584" s="53">
        <f>MIN(F584,H584,(1-EXP(-SetUp!$B$52*H584/SetUp!$B$56))*F584)</f>
        <v>1.2029332701494202E-3</v>
      </c>
      <c r="K584" s="53">
        <f t="shared" si="191"/>
        <v>3.1094427398250567E-3</v>
      </c>
      <c r="L584" s="53">
        <f>IF(I584&lt;=0,0,MIN(SetUp!$B$50*I584^SetUp!$B$55,I584))</f>
        <v>1.0088073105996628E-2</v>
      </c>
      <c r="M584" s="53">
        <f t="shared" si="192"/>
        <v>0.62481883424266715</v>
      </c>
      <c r="N584" s="53">
        <f>IF(SetUp!$B$62=0,X584,(B584-E584)*(1-(H584/SetUp!$B$66/SetUp!$B$56)))</f>
        <v>0</v>
      </c>
      <c r="O584" s="53">
        <f>K584*SetUp!$B$65</f>
        <v>2.8700159539878283E-5</v>
      </c>
      <c r="P584" s="53">
        <f>MIN(SetUp!$B$54*L584^SetUp!$B$51,L584)</f>
        <v>6.6420564242929501E-3</v>
      </c>
      <c r="Q584" s="53">
        <f t="shared" si="193"/>
        <v>3.0807425802851784E-3</v>
      </c>
      <c r="R584" s="53">
        <f>IF((H584+N584-O584)&gt;SetUp!$B$56,T583+H584+N584-O584-SetUp!$B$56,T583)</f>
        <v>0</v>
      </c>
      <c r="S584" s="53">
        <f>R584*SetUp!$B$65</f>
        <v>0</v>
      </c>
      <c r="T584" s="53">
        <f>IF((R584-S584)&lt;SetUp!$B$53,R584-S584,SetUp!$B$53)</f>
        <v>0</v>
      </c>
      <c r="U584" s="53">
        <f t="shared" si="194"/>
        <v>0.62481883424266715</v>
      </c>
      <c r="V584" s="53">
        <f>(L584-P584)/1000*SetUp!$B$13*1000000/SetUp!$B$48</f>
        <v>0.14023668688144439</v>
      </c>
      <c r="W584" s="53">
        <f t="shared" si="205"/>
        <v>5.2041704279304213E-17</v>
      </c>
      <c r="X584" s="53">
        <f>MAX((SetUp!$B$56*(1-($H584/SetUp!$B$56)^2)*TANH(($B584-$D584)/SetUp!$B$56))/(1+$H584/SetUp!$B$56*TANH(($B584-$D584)/SetUp!$B$56)),0)</f>
        <v>0</v>
      </c>
      <c r="AK584" s="61">
        <v>216</v>
      </c>
      <c r="AL584" s="62">
        <f>IFERROR(AVERAGEIFS($AS$3:$AS$1070,$AU$3:$AU$1070,"Não",$AR$3:$AR$1070,AK554),0)</f>
        <v>0</v>
      </c>
      <c r="AM584" s="62">
        <f>IFERROR(AVERAGEIFS($AT$3:$AT$1070,$AU$3:$AU$1070,"Não",$AR$3:$AR$1070,AK554),0)</f>
        <v>0</v>
      </c>
      <c r="AN584" s="63" t="str">
        <f t="shared" si="187"/>
        <v/>
      </c>
      <c r="AP584" s="60">
        <v>32266</v>
      </c>
      <c r="AQ584" s="51">
        <v>5</v>
      </c>
      <c r="AR584" s="51">
        <v>124</v>
      </c>
      <c r="AS584" s="62">
        <f t="shared" si="195"/>
        <v>8.8209999999999997</v>
      </c>
      <c r="AT584" s="62">
        <f t="shared" si="196"/>
        <v>19.397476944423708</v>
      </c>
      <c r="AU584" s="51" t="str">
        <f>IF(OR($AP584&lt;SetUp!$B$97,$AP584&gt;SetUp!$B$98),"Não","Sim")</f>
        <v>Sim</v>
      </c>
      <c r="AV584" s="64">
        <f t="shared" si="197"/>
        <v>2.9700168349691216</v>
      </c>
      <c r="AW584" s="64">
        <f t="shared" si="198"/>
        <v>4.4042566846658371</v>
      </c>
      <c r="AX584" s="64">
        <f t="shared" si="199"/>
        <v>0.94551782207783963</v>
      </c>
      <c r="AY584" s="64">
        <f t="shared" si="200"/>
        <v>1.2877452443439374</v>
      </c>
      <c r="AZ584" s="64">
        <f t="shared" si="201"/>
        <v>10.576476944423709</v>
      </c>
      <c r="BA584" s="64">
        <f t="shared" si="202"/>
        <v>1.4342398496967155</v>
      </c>
      <c r="BB584" s="64">
        <f t="shared" si="203"/>
        <v>0.34222742226609781</v>
      </c>
    </row>
    <row r="585" spans="1:54" x14ac:dyDescent="0.3">
      <c r="A585" s="60">
        <v>31630</v>
      </c>
      <c r="B585" s="53">
        <v>1.6E-2</v>
      </c>
      <c r="C585" s="53"/>
      <c r="D585" s="53">
        <v>4.9379999999999997</v>
      </c>
      <c r="E585" s="53">
        <f t="shared" si="188"/>
        <v>1.6E-2</v>
      </c>
      <c r="F585" s="53">
        <f t="shared" si="189"/>
        <v>4.9219999999999997</v>
      </c>
      <c r="G585" s="53">
        <f t="shared" si="190"/>
        <v>0</v>
      </c>
      <c r="H585" s="53">
        <f>IF(Q584&gt;SetUp!$B$56,SetUp!$B$56,Q584)</f>
        <v>3.0807425802851784E-3</v>
      </c>
      <c r="I585" s="53">
        <f t="shared" si="204"/>
        <v>0.62483936293723452</v>
      </c>
      <c r="J585" s="53">
        <f>MIN(F585,H585,(1-EXP(-SetUp!$B$52*H585/SetUp!$B$56))*F585)</f>
        <v>8.5661556134856325E-4</v>
      </c>
      <c r="K585" s="53">
        <f t="shared" si="191"/>
        <v>2.2241270189366151E-3</v>
      </c>
      <c r="L585" s="53">
        <f>IF(I585&lt;=0,0,MIN(SetUp!$B$50*I585^SetUp!$B$55,I585))</f>
        <v>9.822878429972124E-3</v>
      </c>
      <c r="M585" s="53">
        <f t="shared" si="192"/>
        <v>0.61501648450726243</v>
      </c>
      <c r="N585" s="53">
        <f>IF(SetUp!$B$62=0,X585,(B585-E585)*(1-(H585/SetUp!$B$66/SetUp!$B$56)))</f>
        <v>0</v>
      </c>
      <c r="O585" s="53">
        <f>K585*SetUp!$B$65</f>
        <v>2.0528694567318547E-5</v>
      </c>
      <c r="P585" s="53">
        <f>MIN(SetUp!$B$54*L585^SetUp!$B$51,L585)</f>
        <v>6.4657763421085883E-3</v>
      </c>
      <c r="Q585" s="53">
        <f t="shared" si="193"/>
        <v>2.2035983243692964E-3</v>
      </c>
      <c r="R585" s="53">
        <f>IF((H585+N585-O585)&gt;SetUp!$B$56,T584+H585+N585-O585-SetUp!$B$56,T584)</f>
        <v>0</v>
      </c>
      <c r="S585" s="53">
        <f>R585*SetUp!$B$65</f>
        <v>0</v>
      </c>
      <c r="T585" s="53">
        <f>IF((R585-S585)&lt;SetUp!$B$53,R585-S585,SetUp!$B$53)</f>
        <v>0</v>
      </c>
      <c r="U585" s="53">
        <f t="shared" si="194"/>
        <v>0.61501648450726243</v>
      </c>
      <c r="V585" s="53">
        <f>(L585-P585)/1000*SetUp!$B$13*1000000/SetUp!$B$48</f>
        <v>0.13661828070199833</v>
      </c>
      <c r="W585" s="53">
        <f t="shared" si="205"/>
        <v>1.7694179454963432E-16</v>
      </c>
      <c r="X585" s="53">
        <f>MAX((SetUp!$B$56*(1-($H585/SetUp!$B$56)^2)*TANH(($B585-$D585)/SetUp!$B$56))/(1+$H585/SetUp!$B$56*TANH(($B585-$D585)/SetUp!$B$56)),0)</f>
        <v>0</v>
      </c>
      <c r="AK585" s="61">
        <v>217</v>
      </c>
      <c r="AL585" s="62">
        <f>IFERROR(AVERAGEIFS($AS$3:$AS$1070,$AU$3:$AU$1070,"Não",$AR$3:$AR$1070,AK555),0)</f>
        <v>0</v>
      </c>
      <c r="AM585" s="62">
        <f>IFERROR(AVERAGEIFS($AT$3:$AT$1070,$AU$3:$AU$1070,"Não",$AR$3:$AR$1070,AK555),0)</f>
        <v>0</v>
      </c>
      <c r="AN585" s="63" t="str">
        <f t="shared" si="187"/>
        <v/>
      </c>
      <c r="AP585" s="60">
        <v>32267</v>
      </c>
      <c r="AQ585" s="51">
        <v>5</v>
      </c>
      <c r="AR585" s="51">
        <v>125</v>
      </c>
      <c r="AS585" s="62">
        <f t="shared" si="195"/>
        <v>8.6630000000000003</v>
      </c>
      <c r="AT585" s="62">
        <f t="shared" si="196"/>
        <v>17.751542104513227</v>
      </c>
      <c r="AU585" s="51" t="str">
        <f>IF(OR($AP585&lt;SetUp!$B$97,$AP585&gt;SetUp!$B$98),"Não","Sim")</f>
        <v>Sim</v>
      </c>
      <c r="AV585" s="64">
        <f t="shared" si="197"/>
        <v>2.9432974705251933</v>
      </c>
      <c r="AW585" s="64">
        <f t="shared" si="198"/>
        <v>4.2132578967484564</v>
      </c>
      <c r="AX585" s="64">
        <f t="shared" si="199"/>
        <v>0.93766831439900511</v>
      </c>
      <c r="AY585" s="64">
        <f t="shared" si="200"/>
        <v>1.2492360868778525</v>
      </c>
      <c r="AZ585" s="64">
        <f t="shared" si="201"/>
        <v>9.0885421045132269</v>
      </c>
      <c r="BA585" s="64">
        <f t="shared" si="202"/>
        <v>1.2699604262232631</v>
      </c>
      <c r="BB585" s="64">
        <f t="shared" si="203"/>
        <v>0.31156777247884737</v>
      </c>
    </row>
    <row r="586" spans="1:54" x14ac:dyDescent="0.3">
      <c r="A586" s="60">
        <v>31631</v>
      </c>
      <c r="B586" s="53">
        <v>1.8919999999999999</v>
      </c>
      <c r="C586" s="53"/>
      <c r="D586" s="53">
        <v>4.9379999999999997</v>
      </c>
      <c r="E586" s="53">
        <f t="shared" si="188"/>
        <v>1.8919999999999999</v>
      </c>
      <c r="F586" s="53">
        <f t="shared" si="189"/>
        <v>3.0459999999999998</v>
      </c>
      <c r="G586" s="53">
        <f t="shared" si="190"/>
        <v>0</v>
      </c>
      <c r="H586" s="53">
        <f>IF(Q585&gt;SetUp!$B$56,SetUp!$B$56,Q585)</f>
        <v>2.2035983243692964E-3</v>
      </c>
      <c r="I586" s="53">
        <f t="shared" si="204"/>
        <v>0.61503332375633013</v>
      </c>
      <c r="J586" s="53">
        <f>MIN(F586,H586,(1-EXP(-SetUp!$B$52*H586/SetUp!$B$56))*F586)</f>
        <v>3.791945023263008E-4</v>
      </c>
      <c r="K586" s="53">
        <f t="shared" si="191"/>
        <v>1.8244038220429956E-3</v>
      </c>
      <c r="L586" s="53">
        <f>IF(I586&lt;=0,0,MIN(SetUp!$B$50*I586^SetUp!$B$55,I586))</f>
        <v>9.5672960557784421E-3</v>
      </c>
      <c r="M586" s="53">
        <f t="shared" si="192"/>
        <v>0.60546602770055169</v>
      </c>
      <c r="N586" s="53">
        <f>IF(SetUp!$B$62=0,X586,(B586-E586)*(1-(H586/SetUp!$B$66/SetUp!$B$56)))</f>
        <v>0</v>
      </c>
      <c r="O586" s="53">
        <f>K586*SetUp!$B$65</f>
        <v>1.683924906774247E-5</v>
      </c>
      <c r="P586" s="53">
        <f>MIN(SetUp!$B$54*L586^SetUp!$B$51,L586)</f>
        <v>6.2959294948938599E-3</v>
      </c>
      <c r="Q586" s="53">
        <f t="shared" si="193"/>
        <v>1.8075645729752532E-3</v>
      </c>
      <c r="R586" s="53">
        <f>IF((H586+N586-O586)&gt;SetUp!$B$56,T585+H586+N586-O586-SetUp!$B$56,T585)</f>
        <v>0</v>
      </c>
      <c r="S586" s="53">
        <f>R586*SetUp!$B$65</f>
        <v>0</v>
      </c>
      <c r="T586" s="53">
        <f>IF((R586-S586)&lt;SetUp!$B$53,R586-S586,SetUp!$B$53)</f>
        <v>0</v>
      </c>
      <c r="U586" s="53">
        <f t="shared" si="194"/>
        <v>0.60546602770055169</v>
      </c>
      <c r="V586" s="53">
        <f>(L586-P586)/1000*SetUp!$B$13*1000000/SetUp!$B$48</f>
        <v>0.13312924760607645</v>
      </c>
      <c r="W586" s="53">
        <f t="shared" si="205"/>
        <v>-7.1123662515049091E-17</v>
      </c>
      <c r="X586" s="53">
        <f>MAX((SetUp!$B$56*(1-($H586/SetUp!$B$56)^2)*TANH(($B586-$D586)/SetUp!$B$56))/(1+$H586/SetUp!$B$56*TANH(($B586-$D586)/SetUp!$B$56)),0)</f>
        <v>0</v>
      </c>
      <c r="AK586" s="61">
        <v>218</v>
      </c>
      <c r="AL586" s="62">
        <f>IFERROR(AVERAGEIFS($AS$3:$AS$1070,$AU$3:$AU$1070,"Não",$AR$3:$AR$1070,AK556),0)</f>
        <v>0</v>
      </c>
      <c r="AM586" s="62">
        <f>IFERROR(AVERAGEIFS($AT$3:$AT$1070,$AU$3:$AU$1070,"Não",$AR$3:$AR$1070,AK556),0)</f>
        <v>0</v>
      </c>
      <c r="AN586" s="63" t="str">
        <f t="shared" si="187"/>
        <v/>
      </c>
      <c r="AP586" s="60">
        <v>32268</v>
      </c>
      <c r="AQ586" s="51">
        <v>5</v>
      </c>
      <c r="AR586" s="51">
        <v>126</v>
      </c>
      <c r="AS586" s="62">
        <f t="shared" si="195"/>
        <v>8.5060000000000002</v>
      </c>
      <c r="AT586" s="62">
        <f t="shared" si="196"/>
        <v>16.426977222310438</v>
      </c>
      <c r="AU586" s="51" t="str">
        <f>IF(OR($AP586&lt;SetUp!$B$97,$AP586&gt;SetUp!$B$98),"Não","Sim")</f>
        <v>Sim</v>
      </c>
      <c r="AV586" s="64">
        <f t="shared" si="197"/>
        <v>2.9165047574108294</v>
      </c>
      <c r="AW586" s="64">
        <f t="shared" si="198"/>
        <v>4.0530207527608884</v>
      </c>
      <c r="AX586" s="64">
        <f t="shared" si="199"/>
        <v>0.92972537837800451</v>
      </c>
      <c r="AY586" s="64">
        <f t="shared" si="200"/>
        <v>1.2155576549477156</v>
      </c>
      <c r="AZ586" s="64">
        <f t="shared" si="201"/>
        <v>7.9209772223104373</v>
      </c>
      <c r="BA586" s="64">
        <f t="shared" si="202"/>
        <v>1.136515995350059</v>
      </c>
      <c r="BB586" s="64">
        <f t="shared" si="203"/>
        <v>0.28583227656971111</v>
      </c>
    </row>
    <row r="587" spans="1:54" x14ac:dyDescent="0.3">
      <c r="A587" s="60">
        <v>31632</v>
      </c>
      <c r="B587" s="53">
        <v>2.5459999999999998</v>
      </c>
      <c r="C587" s="53"/>
      <c r="D587" s="53">
        <v>4.9379999999999997</v>
      </c>
      <c r="E587" s="53">
        <f t="shared" si="188"/>
        <v>2.5459999999999998</v>
      </c>
      <c r="F587" s="53">
        <f t="shared" si="189"/>
        <v>2.3919999999999999</v>
      </c>
      <c r="G587" s="53">
        <f t="shared" si="190"/>
        <v>0</v>
      </c>
      <c r="H587" s="53">
        <f>IF(Q586&gt;SetUp!$B$56,SetUp!$B$56,Q586)</f>
        <v>1.8075645729752532E-3</v>
      </c>
      <c r="I587" s="53">
        <f t="shared" si="204"/>
        <v>0.60548045696590846</v>
      </c>
      <c r="J587" s="53">
        <f>MIN(F587,H587,(1-EXP(-SetUp!$B$52*H587/SetUp!$B$56))*F587)</f>
        <v>2.4426405046766851E-4</v>
      </c>
      <c r="K587" s="53">
        <f t="shared" si="191"/>
        <v>1.5633005225075846E-3</v>
      </c>
      <c r="L587" s="53">
        <f>IF(I587&lt;=0,0,MIN(SetUp!$B$50*I587^SetUp!$B$55,I587))</f>
        <v>9.3209107813195437E-3</v>
      </c>
      <c r="M587" s="53">
        <f t="shared" si="192"/>
        <v>0.59615954618458888</v>
      </c>
      <c r="N587" s="53">
        <f>IF(SetUp!$B$62=0,X587,(B587-E587)*(1-(H587/SetUp!$B$66/SetUp!$B$56)))</f>
        <v>0</v>
      </c>
      <c r="O587" s="53">
        <f>K587*SetUp!$B$65</f>
        <v>1.4429265356810225E-5</v>
      </c>
      <c r="P587" s="53">
        <f>MIN(SetUp!$B$54*L587^SetUp!$B$51,L587)</f>
        <v>6.1322362931568886E-3</v>
      </c>
      <c r="Q587" s="53">
        <f t="shared" si="193"/>
        <v>1.5488712571507745E-3</v>
      </c>
      <c r="R587" s="53">
        <f>IF((H587+N587-O587)&gt;SetUp!$B$56,T586+H587+N587-O587-SetUp!$B$56,T586)</f>
        <v>0</v>
      </c>
      <c r="S587" s="53">
        <f>R587*SetUp!$B$65</f>
        <v>0</v>
      </c>
      <c r="T587" s="53">
        <f>IF((R587-S587)&lt;SetUp!$B$53,R587-S587,SetUp!$B$53)</f>
        <v>0</v>
      </c>
      <c r="U587" s="53">
        <f t="shared" si="194"/>
        <v>0.59615954618458888</v>
      </c>
      <c r="V587" s="53">
        <f>(L587-P587)/1000*SetUp!$B$13*1000000/SetUp!$B$48</f>
        <v>0.12976406879790264</v>
      </c>
      <c r="W587" s="53">
        <f t="shared" si="205"/>
        <v>1.1969591984239969E-16</v>
      </c>
      <c r="X587" s="53">
        <f>MAX((SetUp!$B$56*(1-($H587/SetUp!$B$56)^2)*TANH(($B587-$D587)/SetUp!$B$56))/(1+$H587/SetUp!$B$56*TANH(($B587-$D587)/SetUp!$B$56)),0)</f>
        <v>0</v>
      </c>
      <c r="AK587" s="61">
        <v>219</v>
      </c>
      <c r="AL587" s="62">
        <f>IFERROR(AVERAGEIFS($AS$3:$AS$1070,$AU$3:$AU$1070,"Não",$AR$3:$AR$1070,AK557),0)</f>
        <v>0</v>
      </c>
      <c r="AM587" s="62">
        <f>IFERROR(AVERAGEIFS($AT$3:$AT$1070,$AU$3:$AU$1070,"Não",$AR$3:$AR$1070,AK557),0)</f>
        <v>0</v>
      </c>
      <c r="AN587" s="63" t="str">
        <f t="shared" si="187"/>
        <v/>
      </c>
      <c r="AP587" s="60">
        <v>32269</v>
      </c>
      <c r="AQ587" s="51">
        <v>5</v>
      </c>
      <c r="AR587" s="51">
        <v>127</v>
      </c>
      <c r="AS587" s="62">
        <f t="shared" si="195"/>
        <v>8.1950000000000003</v>
      </c>
      <c r="AT587" s="62">
        <f t="shared" si="196"/>
        <v>15.283377155889498</v>
      </c>
      <c r="AU587" s="51" t="str">
        <f>IF(OR($AP587&lt;SetUp!$B$97,$AP587&gt;SetUp!$B$98),"Não","Sim")</f>
        <v>Sim</v>
      </c>
      <c r="AV587" s="64">
        <f t="shared" si="197"/>
        <v>2.8626910416599274</v>
      </c>
      <c r="AW587" s="64">
        <f t="shared" si="198"/>
        <v>3.909396009090087</v>
      </c>
      <c r="AX587" s="64">
        <f t="shared" si="199"/>
        <v>0.91354895790651791</v>
      </c>
      <c r="AY587" s="64">
        <f t="shared" si="200"/>
        <v>1.1842193305557585</v>
      </c>
      <c r="AZ587" s="64">
        <f t="shared" si="201"/>
        <v>7.0883771558894981</v>
      </c>
      <c r="BA587" s="64">
        <f t="shared" si="202"/>
        <v>1.0467049674301596</v>
      </c>
      <c r="BB587" s="64">
        <f t="shared" si="203"/>
        <v>0.27067037264924054</v>
      </c>
    </row>
    <row r="588" spans="1:54" x14ac:dyDescent="0.3">
      <c r="A588" s="60">
        <v>31633</v>
      </c>
      <c r="B588" s="53">
        <v>0.185</v>
      </c>
      <c r="C588" s="53"/>
      <c r="D588" s="53">
        <v>4.9379999999999997</v>
      </c>
      <c r="E588" s="53">
        <f t="shared" si="188"/>
        <v>0.185</v>
      </c>
      <c r="F588" s="53">
        <f t="shared" si="189"/>
        <v>4.7530000000000001</v>
      </c>
      <c r="G588" s="53">
        <f t="shared" si="190"/>
        <v>0</v>
      </c>
      <c r="H588" s="53">
        <f>IF(Q587&gt;SetUp!$B$56,SetUp!$B$56,Q587)</f>
        <v>1.5488712571507745E-3</v>
      </c>
      <c r="I588" s="53">
        <f t="shared" si="204"/>
        <v>0.59617000349320026</v>
      </c>
      <c r="J588" s="53">
        <f>MIN(F588,H588,(1-EXP(-SetUp!$B$52*H588/SetUp!$B$56))*F588)</f>
        <v>4.159018639163936E-4</v>
      </c>
      <c r="K588" s="53">
        <f t="shared" si="191"/>
        <v>1.132969393234381E-3</v>
      </c>
      <c r="L588" s="53">
        <f>IF(I588&lt;=0,0,MIN(SetUp!$B$50*I588^SetUp!$B$55,I588))</f>
        <v>9.0832583873781524E-3</v>
      </c>
      <c r="M588" s="53">
        <f t="shared" si="192"/>
        <v>0.58708674510582215</v>
      </c>
      <c r="N588" s="53">
        <f>IF(SetUp!$B$62=0,X588,(B588-E588)*(1-(H588/SetUp!$B$66/SetUp!$B$56)))</f>
        <v>0</v>
      </c>
      <c r="O588" s="53">
        <f>K588*SetUp!$B$65</f>
        <v>1.0457308611335055E-5</v>
      </c>
      <c r="P588" s="53">
        <f>MIN(SetUp!$B$54*L588^SetUp!$B$51,L588)</f>
        <v>5.9743848611518687E-3</v>
      </c>
      <c r="Q588" s="53">
        <f t="shared" si="193"/>
        <v>1.122512084623046E-3</v>
      </c>
      <c r="R588" s="53">
        <f>IF((H588+N588-O588)&gt;SetUp!$B$56,T587+H588+N588-O588-SetUp!$B$56,T587)</f>
        <v>0</v>
      </c>
      <c r="S588" s="53">
        <f>R588*SetUp!$B$65</f>
        <v>0</v>
      </c>
      <c r="T588" s="53">
        <f>IF((R588-S588)&lt;SetUp!$B$53,R588-S588,SetUp!$B$53)</f>
        <v>0</v>
      </c>
      <c r="U588" s="53">
        <f t="shared" si="194"/>
        <v>0.58708674510582215</v>
      </c>
      <c r="V588" s="53">
        <f>(L588-P588)/1000*SetUp!$B$13*1000000/SetUp!$B$48</f>
        <v>0.12651654461401615</v>
      </c>
      <c r="W588" s="53">
        <f t="shared" si="205"/>
        <v>5.377642775528102E-17</v>
      </c>
      <c r="X588" s="53">
        <f>MAX((SetUp!$B$56*(1-($H588/SetUp!$B$56)^2)*TANH(($B588-$D588)/SetUp!$B$56))/(1+$H588/SetUp!$B$56*TANH(($B588-$D588)/SetUp!$B$56)),0)</f>
        <v>0</v>
      </c>
      <c r="AK588" s="61">
        <v>220</v>
      </c>
      <c r="AL588" s="62">
        <f>IFERROR(AVERAGEIFS($AS$3:$AS$1070,$AU$3:$AU$1070,"Não",$AR$3:$AR$1070,AK558),0)</f>
        <v>0</v>
      </c>
      <c r="AM588" s="62">
        <f>IFERROR(AVERAGEIFS($AT$3:$AT$1070,$AU$3:$AU$1070,"Não",$AR$3:$AR$1070,AK558),0)</f>
        <v>0</v>
      </c>
      <c r="AN588" s="63" t="str">
        <f t="shared" si="187"/>
        <v/>
      </c>
      <c r="AP588" s="60">
        <v>32270</v>
      </c>
      <c r="AQ588" s="51">
        <v>5</v>
      </c>
      <c r="AR588" s="51">
        <v>128</v>
      </c>
      <c r="AS588" s="62">
        <f t="shared" si="195"/>
        <v>8.1950000000000003</v>
      </c>
      <c r="AT588" s="62">
        <f t="shared" si="196"/>
        <v>14.282077558233901</v>
      </c>
      <c r="AU588" s="51" t="str">
        <f>IF(OR($AP588&lt;SetUp!$B$97,$AP588&gt;SetUp!$B$98),"Não","Sim")</f>
        <v>Sim</v>
      </c>
      <c r="AV588" s="64">
        <f t="shared" si="197"/>
        <v>2.8626910416599274</v>
      </c>
      <c r="AW588" s="64">
        <f t="shared" si="198"/>
        <v>3.7791636056452891</v>
      </c>
      <c r="AX588" s="64">
        <f t="shared" si="199"/>
        <v>0.91354895790651791</v>
      </c>
      <c r="AY588" s="64">
        <f t="shared" si="200"/>
        <v>1.154791387163449</v>
      </c>
      <c r="AZ588" s="64">
        <f t="shared" si="201"/>
        <v>6.0870775582339007</v>
      </c>
      <c r="BA588" s="64">
        <f t="shared" si="202"/>
        <v>0.9164725639853617</v>
      </c>
      <c r="BB588" s="64">
        <f t="shared" si="203"/>
        <v>0.24124242925693107</v>
      </c>
    </row>
    <row r="589" spans="1:54" x14ac:dyDescent="0.3">
      <c r="A589" s="60">
        <v>31634</v>
      </c>
      <c r="B589" s="53">
        <v>1.008</v>
      </c>
      <c r="C589" s="53"/>
      <c r="D589" s="53">
        <v>4.9379999999999997</v>
      </c>
      <c r="E589" s="53">
        <f t="shared" si="188"/>
        <v>1.008</v>
      </c>
      <c r="F589" s="53">
        <f t="shared" si="189"/>
        <v>3.9299999999999997</v>
      </c>
      <c r="G589" s="53">
        <f t="shared" si="190"/>
        <v>0</v>
      </c>
      <c r="H589" s="53">
        <f>IF(Q588&gt;SetUp!$B$56,SetUp!$B$56,Q588)</f>
        <v>1.122512084623046E-3</v>
      </c>
      <c r="I589" s="53">
        <f t="shared" si="204"/>
        <v>0.5870948055203391</v>
      </c>
      <c r="J589" s="53">
        <f>MIN(F589,H589,(1-EXP(-SetUp!$B$52*H589/SetUp!$B$56))*F589)</f>
        <v>2.4922783109957878E-4</v>
      </c>
      <c r="K589" s="53">
        <f t="shared" si="191"/>
        <v>8.7328425352346719E-4</v>
      </c>
      <c r="L589" s="53">
        <f>IF(I589&lt;=0,0,MIN(SetUp!$B$50*I589^SetUp!$B$55,I589))</f>
        <v>8.8539798791156619E-3</v>
      </c>
      <c r="M589" s="53">
        <f t="shared" si="192"/>
        <v>0.57824082564122348</v>
      </c>
      <c r="N589" s="53">
        <f>IF(SetUp!$B$62=0,X589,(B589-E589)*(1-(H589/SetUp!$B$66/SetUp!$B$56)))</f>
        <v>0</v>
      </c>
      <c r="O589" s="53">
        <f>K589*SetUp!$B$65</f>
        <v>8.0604145169745551E-6</v>
      </c>
      <c r="P589" s="53">
        <f>MIN(SetUp!$B$54*L589^SetUp!$B$51,L589)</f>
        <v>5.822133485920351E-3</v>
      </c>
      <c r="Q589" s="53">
        <f t="shared" si="193"/>
        <v>8.6522383900649268E-4</v>
      </c>
      <c r="R589" s="53">
        <f>IF((H589+N589-O589)&gt;SetUp!$B$56,T588+H589+N589-O589-SetUp!$B$56,T588)</f>
        <v>0</v>
      </c>
      <c r="S589" s="53">
        <f>R589*SetUp!$B$65</f>
        <v>0</v>
      </c>
      <c r="T589" s="53">
        <f>IF((R589-S589)&lt;SetUp!$B$53,R589-S589,SetUp!$B$53)</f>
        <v>0</v>
      </c>
      <c r="U589" s="53">
        <f t="shared" si="194"/>
        <v>0.57824082564122348</v>
      </c>
      <c r="V589" s="53">
        <f>(L589-P589)/1000*SetUp!$B$13*1000000/SetUp!$B$48</f>
        <v>0.12338190223297596</v>
      </c>
      <c r="W589" s="53">
        <f t="shared" si="205"/>
        <v>-9.1940344226770776E-17</v>
      </c>
      <c r="X589" s="53">
        <f>MAX((SetUp!$B$56*(1-($H589/SetUp!$B$56)^2)*TANH(($B589-$D589)/SetUp!$B$56))/(1+$H589/SetUp!$B$56*TANH(($B589-$D589)/SetUp!$B$56)),0)</f>
        <v>0</v>
      </c>
      <c r="AK589" s="61">
        <v>221</v>
      </c>
      <c r="AL589" s="62">
        <f>IFERROR(AVERAGEIFS($AS$3:$AS$1070,$AU$3:$AU$1070,"Não",$AR$3:$AR$1070,AK559),0)</f>
        <v>0</v>
      </c>
      <c r="AM589" s="62">
        <f>IFERROR(AVERAGEIFS($AT$3:$AT$1070,$AU$3:$AU$1070,"Não",$AR$3:$AR$1070,AK559),0)</f>
        <v>0</v>
      </c>
      <c r="AN589" s="63" t="str">
        <f t="shared" si="187"/>
        <v/>
      </c>
      <c r="AP589" s="60">
        <v>32271</v>
      </c>
      <c r="AQ589" s="51">
        <v>5</v>
      </c>
      <c r="AR589" s="51">
        <v>129</v>
      </c>
      <c r="AS589" s="62">
        <f t="shared" si="195"/>
        <v>8.0410000000000004</v>
      </c>
      <c r="AT589" s="62">
        <f t="shared" si="196"/>
        <v>13.387757832511056</v>
      </c>
      <c r="AU589" s="51" t="str">
        <f>IF(OR($AP589&lt;SetUp!$B$97,$AP589&gt;SetUp!$B$98),"Não","Sim")</f>
        <v>Sim</v>
      </c>
      <c r="AV589" s="64">
        <f t="shared" si="197"/>
        <v>2.8356657066727737</v>
      </c>
      <c r="AW589" s="64">
        <f t="shared" si="198"/>
        <v>3.6589285088002272</v>
      </c>
      <c r="AX589" s="64">
        <f t="shared" si="199"/>
        <v>0.90531006211608556</v>
      </c>
      <c r="AY589" s="64">
        <f t="shared" si="200"/>
        <v>1.1267078479227164</v>
      </c>
      <c r="AZ589" s="64">
        <f t="shared" si="201"/>
        <v>5.3467578325110559</v>
      </c>
      <c r="BA589" s="64">
        <f t="shared" si="202"/>
        <v>0.82326280212745351</v>
      </c>
      <c r="BB589" s="64">
        <f t="shared" si="203"/>
        <v>0.22139778580663083</v>
      </c>
    </row>
    <row r="590" spans="1:54" x14ac:dyDescent="0.3">
      <c r="A590" s="60">
        <v>31635</v>
      </c>
      <c r="B590" s="53">
        <v>0</v>
      </c>
      <c r="C590" s="53"/>
      <c r="D590" s="53">
        <v>4.9379999999999997</v>
      </c>
      <c r="E590" s="53">
        <f t="shared" si="188"/>
        <v>0</v>
      </c>
      <c r="F590" s="53">
        <f t="shared" si="189"/>
        <v>4.9379999999999997</v>
      </c>
      <c r="G590" s="53">
        <f t="shared" si="190"/>
        <v>0</v>
      </c>
      <c r="H590" s="53">
        <f>IF(Q589&gt;SetUp!$B$56,SetUp!$B$56,Q589)</f>
        <v>8.6522383900649268E-4</v>
      </c>
      <c r="I590" s="53">
        <f t="shared" si="204"/>
        <v>0.5782465837492059</v>
      </c>
      <c r="J590" s="53">
        <f>MIN(F590,H590,(1-EXP(-SetUp!$B$52*H590/SetUp!$B$56))*F590)</f>
        <v>2.4137688664642098E-4</v>
      </c>
      <c r="K590" s="53">
        <f t="shared" si="191"/>
        <v>6.2384695236007172E-4</v>
      </c>
      <c r="L590" s="53">
        <f>IF(I590&lt;=0,0,MIN(SetUp!$B$50*I590^SetUp!$B$55,I590))</f>
        <v>8.6326989058120394E-3</v>
      </c>
      <c r="M590" s="53">
        <f t="shared" si="192"/>
        <v>0.56961388484339381</v>
      </c>
      <c r="N590" s="53">
        <f>IF(SetUp!$B$62=0,X590,(B590-E590)*(1-(H590/SetUp!$B$66/SetUp!$B$56)))</f>
        <v>0</v>
      </c>
      <c r="O590" s="53">
        <f>K590*SetUp!$B$65</f>
        <v>5.7581079824638441E-6</v>
      </c>
      <c r="P590" s="53">
        <f>MIN(SetUp!$B$54*L590^SetUp!$B$51,L590)</f>
        <v>5.6752291595994079E-3</v>
      </c>
      <c r="Q590" s="53">
        <f t="shared" si="193"/>
        <v>6.1808884437760791E-4</v>
      </c>
      <c r="R590" s="53">
        <f>IF((H590+N590-O590)&gt;SetUp!$B$56,T589+H590+N590-O590-SetUp!$B$56,T589)</f>
        <v>0</v>
      </c>
      <c r="S590" s="53">
        <f>R590*SetUp!$B$65</f>
        <v>0</v>
      </c>
      <c r="T590" s="53">
        <f>IF((R590-S590)&lt;SetUp!$B$53,R590-S590,SetUp!$B$53)</f>
        <v>0</v>
      </c>
      <c r="U590" s="53">
        <f t="shared" si="194"/>
        <v>0.56961388484339381</v>
      </c>
      <c r="V590" s="53">
        <f>(L590-P590)/1000*SetUp!$B$13*1000000/SetUp!$B$48</f>
        <v>0.12035512218005842</v>
      </c>
      <c r="W590" s="53">
        <f t="shared" si="205"/>
        <v>0</v>
      </c>
      <c r="X590" s="53">
        <f>MAX((SetUp!$B$56*(1-($H590/SetUp!$B$56)^2)*TANH(($B590-$D590)/SetUp!$B$56))/(1+$H590/SetUp!$B$56*TANH(($B590-$D590)/SetUp!$B$56)),0)</f>
        <v>0</v>
      </c>
      <c r="AK590" s="61">
        <v>222</v>
      </c>
      <c r="AL590" s="62">
        <f>IFERROR(AVERAGEIFS($AS$3:$AS$1070,$AU$3:$AU$1070,"Não",$AR$3:$AR$1070,AK560),0)</f>
        <v>0</v>
      </c>
      <c r="AM590" s="62">
        <f>IFERROR(AVERAGEIFS($AT$3:$AT$1070,$AU$3:$AU$1070,"Não",$AR$3:$AR$1070,AK560),0)</f>
        <v>0</v>
      </c>
      <c r="AN590" s="63" t="str">
        <f t="shared" si="187"/>
        <v/>
      </c>
      <c r="AP590" s="60">
        <v>32272</v>
      </c>
      <c r="AQ590" s="51">
        <v>5</v>
      </c>
      <c r="AR590" s="51">
        <v>130</v>
      </c>
      <c r="AS590" s="62">
        <f t="shared" si="195"/>
        <v>7.8890000000000002</v>
      </c>
      <c r="AT590" s="62">
        <f t="shared" si="196"/>
        <v>12.588220779321427</v>
      </c>
      <c r="AU590" s="51" t="str">
        <f>IF(OR($AP590&lt;SetUp!$B$97,$AP590&gt;SetUp!$B$98),"Não","Sim")</f>
        <v>Sim</v>
      </c>
      <c r="AV590" s="64">
        <f t="shared" si="197"/>
        <v>2.8087363706834432</v>
      </c>
      <c r="AW590" s="64">
        <f t="shared" si="198"/>
        <v>3.5479882721510547</v>
      </c>
      <c r="AX590" s="64">
        <f t="shared" si="199"/>
        <v>0.89702195606036339</v>
      </c>
      <c r="AY590" s="64">
        <f t="shared" si="200"/>
        <v>1.0999643512097386</v>
      </c>
      <c r="AZ590" s="64">
        <f t="shared" si="201"/>
        <v>4.6992207793214265</v>
      </c>
      <c r="BA590" s="64">
        <f t="shared" si="202"/>
        <v>0.73925190146761155</v>
      </c>
      <c r="BB590" s="64">
        <f t="shared" si="203"/>
        <v>0.20294239514937518</v>
      </c>
    </row>
    <row r="591" spans="1:54" x14ac:dyDescent="0.3">
      <c r="A591" s="60">
        <v>31636</v>
      </c>
      <c r="B591" s="53">
        <v>0.14299999999999999</v>
      </c>
      <c r="C591" s="53"/>
      <c r="D591" s="53">
        <v>4.9379999999999997</v>
      </c>
      <c r="E591" s="53">
        <f t="shared" si="188"/>
        <v>0.14299999999999999</v>
      </c>
      <c r="F591" s="53">
        <f t="shared" si="189"/>
        <v>4.7949999999999999</v>
      </c>
      <c r="G591" s="53">
        <f t="shared" si="190"/>
        <v>0</v>
      </c>
      <c r="H591" s="53">
        <f>IF(Q590&gt;SetUp!$B$56,SetUp!$B$56,Q590)</f>
        <v>6.1808884437760791E-4</v>
      </c>
      <c r="I591" s="53">
        <f t="shared" si="204"/>
        <v>0.56961804433461882</v>
      </c>
      <c r="J591" s="53">
        <f>MIN(F591,H591,(1-EXP(-SetUp!$B$52*H591/SetUp!$B$56))*F591)</f>
        <v>1.6743978882218346E-4</v>
      </c>
      <c r="K591" s="53">
        <f t="shared" si="191"/>
        <v>4.5064905555542442E-4</v>
      </c>
      <c r="L591" s="53">
        <f>IF(I591&lt;=0,0,MIN(SetUp!$B$50*I591^SetUp!$B$55,I591))</f>
        <v>8.4190747396442698E-3</v>
      </c>
      <c r="M591" s="53">
        <f t="shared" si="192"/>
        <v>0.56119896959497451</v>
      </c>
      <c r="N591" s="53">
        <f>IF(SetUp!$B$62=0,X591,(B591-E591)*(1-(H591/SetUp!$B$66/SetUp!$B$56)))</f>
        <v>0</v>
      </c>
      <c r="O591" s="53">
        <f>K591*SetUp!$B$65</f>
        <v>4.1594912249980294E-6</v>
      </c>
      <c r="P591" s="53">
        <f>MIN(SetUp!$B$54*L591^SetUp!$B$51,L591)</f>
        <v>5.5334427506583241E-3</v>
      </c>
      <c r="Q591" s="53">
        <f t="shared" si="193"/>
        <v>4.4648956433042641E-4</v>
      </c>
      <c r="R591" s="53">
        <f>IF((H591+N591-O591)&gt;SetUp!$B$56,T590+H591+N591-O591-SetUp!$B$56,T590)</f>
        <v>0</v>
      </c>
      <c r="S591" s="53">
        <f>R591*SetUp!$B$65</f>
        <v>0</v>
      </c>
      <c r="T591" s="53">
        <f>IF((R591-S591)&lt;SetUp!$B$53,R591-S591,SetUp!$B$53)</f>
        <v>0</v>
      </c>
      <c r="U591" s="53">
        <f t="shared" si="194"/>
        <v>0.56119896959497451</v>
      </c>
      <c r="V591" s="53">
        <f>(L591-P591)/1000*SetUp!$B$13*1000000/SetUp!$B$48</f>
        <v>0.11743166301053308</v>
      </c>
      <c r="W591" s="53">
        <f t="shared" si="205"/>
        <v>-2.9490299091605721E-17</v>
      </c>
      <c r="X591" s="53">
        <f>MAX((SetUp!$B$56*(1-($H591/SetUp!$B$56)^2)*TANH(($B591-$D591)/SetUp!$B$56))/(1+$H591/SetUp!$B$56*TANH(($B591-$D591)/SetUp!$B$56)),0)</f>
        <v>0</v>
      </c>
      <c r="AK591" s="61">
        <v>223</v>
      </c>
      <c r="AL591" s="62">
        <f>IFERROR(AVERAGEIFS($AS$3:$AS$1070,$AU$3:$AU$1070,"Não",$AR$3:$AR$1070,AK561),0)</f>
        <v>0</v>
      </c>
      <c r="AM591" s="62">
        <f>IFERROR(AVERAGEIFS($AT$3:$AT$1070,$AU$3:$AU$1070,"Não",$AR$3:$AR$1070,AK561),0)</f>
        <v>0</v>
      </c>
      <c r="AN591" s="63" t="str">
        <f t="shared" ref="AN591:AN654" si="206">IFERROR((AM591-AL591)/AL591,"")</f>
        <v/>
      </c>
      <c r="AP591" s="60">
        <v>32273</v>
      </c>
      <c r="AQ591" s="51">
        <v>5</v>
      </c>
      <c r="AR591" s="51">
        <v>131</v>
      </c>
      <c r="AS591" s="62">
        <f t="shared" si="195"/>
        <v>7.8890000000000002</v>
      </c>
      <c r="AT591" s="62">
        <f t="shared" si="196"/>
        <v>11.861764187912449</v>
      </c>
      <c r="AU591" s="51" t="str">
        <f>IF(OR($AP591&lt;SetUp!$B$97,$AP591&gt;SetUp!$B$98),"Não","Sim")</f>
        <v>Sim</v>
      </c>
      <c r="AV591" s="64">
        <f t="shared" si="197"/>
        <v>2.8087363706834432</v>
      </c>
      <c r="AW591" s="64">
        <f t="shared" si="198"/>
        <v>3.4440911991282182</v>
      </c>
      <c r="AX591" s="64">
        <f t="shared" si="199"/>
        <v>0.89702195606036339</v>
      </c>
      <c r="AY591" s="64">
        <f t="shared" si="200"/>
        <v>1.0741492860009445</v>
      </c>
      <c r="AZ591" s="64">
        <f t="shared" si="201"/>
        <v>3.9727641879124489</v>
      </c>
      <c r="BA591" s="64">
        <f t="shared" si="202"/>
        <v>0.63535482844477498</v>
      </c>
      <c r="BB591" s="64">
        <f t="shared" si="203"/>
        <v>0.17712732994058111</v>
      </c>
    </row>
    <row r="592" spans="1:54" x14ac:dyDescent="0.3">
      <c r="A592" s="60">
        <v>31637</v>
      </c>
      <c r="B592" s="53">
        <v>0</v>
      </c>
      <c r="C592" s="53"/>
      <c r="D592" s="53">
        <v>4.9379999999999997</v>
      </c>
      <c r="E592" s="53">
        <f t="shared" si="188"/>
        <v>0</v>
      </c>
      <c r="F592" s="53">
        <f t="shared" si="189"/>
        <v>4.9379999999999997</v>
      </c>
      <c r="G592" s="53">
        <f t="shared" si="190"/>
        <v>0</v>
      </c>
      <c r="H592" s="53">
        <f>IF(Q591&gt;SetUp!$B$56,SetUp!$B$56,Q591)</f>
        <v>4.4648956433042641E-4</v>
      </c>
      <c r="I592" s="53">
        <f t="shared" si="204"/>
        <v>0.56120194099178788</v>
      </c>
      <c r="J592" s="53">
        <f>MIN(F592,H592,(1-EXP(-SetUp!$B$52*H592/SetUp!$B$56))*F592)</f>
        <v>1.2456144976584604E-4</v>
      </c>
      <c r="K592" s="53">
        <f t="shared" si="191"/>
        <v>3.2192811456458034E-4</v>
      </c>
      <c r="L592" s="53">
        <f>IF(I592&lt;=0,0,MIN(SetUp!$B$50*I592^SetUp!$B$55,I592))</f>
        <v>8.2127778378818881E-3</v>
      </c>
      <c r="M592" s="53">
        <f t="shared" si="192"/>
        <v>0.552989163153906</v>
      </c>
      <c r="N592" s="53">
        <f>IF(SetUp!$B$62=0,X592,(B592-E592)*(1-(H592/SetUp!$B$66/SetUp!$B$56)))</f>
        <v>0</v>
      </c>
      <c r="O592" s="53">
        <f>K592*SetUp!$B$65</f>
        <v>2.9713968133388092E-6</v>
      </c>
      <c r="P592" s="53">
        <f>MIN(SetUp!$B$54*L592^SetUp!$B$51,L592)</f>
        <v>5.3965527594506991E-3</v>
      </c>
      <c r="Q592" s="53">
        <f t="shared" si="193"/>
        <v>3.1895671775124154E-4</v>
      </c>
      <c r="R592" s="53">
        <f>IF((H592+N592-O592)&gt;SetUp!$B$56,T591+H592+N592-O592-SetUp!$B$56,T591)</f>
        <v>0</v>
      </c>
      <c r="S592" s="53">
        <f>R592*SetUp!$B$65</f>
        <v>0</v>
      </c>
      <c r="T592" s="53">
        <f>IF((R592-S592)&lt;SetUp!$B$53,R592-S592,SetUp!$B$53)</f>
        <v>0</v>
      </c>
      <c r="U592" s="53">
        <f t="shared" si="194"/>
        <v>0.552989163153906</v>
      </c>
      <c r="V592" s="53">
        <f>(L592-P592)/1000*SetUp!$B$13*1000000/SetUp!$B$48</f>
        <v>0.11460712787854881</v>
      </c>
      <c r="W592" s="53">
        <f t="shared" si="205"/>
        <v>5.2041704279304213E-17</v>
      </c>
      <c r="X592" s="53">
        <f>MAX((SetUp!$B$56*(1-($H592/SetUp!$B$56)^2)*TANH(($B592-$D592)/SetUp!$B$56))/(1+$H592/SetUp!$B$56*TANH(($B592-$D592)/SetUp!$B$56)),0)</f>
        <v>0</v>
      </c>
      <c r="AK592" s="61">
        <v>224</v>
      </c>
      <c r="AL592" s="62">
        <f>IFERROR(AVERAGEIFS($AS$3:$AS$1070,$AU$3:$AU$1070,"Não",$AR$3:$AR$1070,AK562),0)</f>
        <v>0</v>
      </c>
      <c r="AM592" s="62">
        <f>IFERROR(AVERAGEIFS($AT$3:$AT$1070,$AU$3:$AU$1070,"Não",$AR$3:$AR$1070,AK562),0)</f>
        <v>0</v>
      </c>
      <c r="AN592" s="63" t="str">
        <f t="shared" si="206"/>
        <v/>
      </c>
      <c r="AP592" s="60">
        <v>32274</v>
      </c>
      <c r="AQ592" s="51">
        <v>5</v>
      </c>
      <c r="AR592" s="51">
        <v>132</v>
      </c>
      <c r="AS592" s="62">
        <f t="shared" si="195"/>
        <v>7.7370000000000001</v>
      </c>
      <c r="AT592" s="62">
        <f t="shared" si="196"/>
        <v>11.186383497829764</v>
      </c>
      <c r="AU592" s="51" t="str">
        <f>IF(OR($AP592&lt;SetUp!$B$97,$AP592&gt;SetUp!$B$98),"Não","Sim")</f>
        <v>Sim</v>
      </c>
      <c r="AV592" s="64">
        <f t="shared" si="197"/>
        <v>2.7815463325280061</v>
      </c>
      <c r="AW592" s="64">
        <f t="shared" si="198"/>
        <v>3.3446051333198907</v>
      </c>
      <c r="AX592" s="64">
        <f t="shared" si="199"/>
        <v>0.88857259685759993</v>
      </c>
      <c r="AY592" s="64">
        <f t="shared" si="200"/>
        <v>1.0486897039727729</v>
      </c>
      <c r="AZ592" s="64">
        <f t="shared" si="201"/>
        <v>3.4493834978297642</v>
      </c>
      <c r="BA592" s="64">
        <f t="shared" si="202"/>
        <v>0.56305880079188464</v>
      </c>
      <c r="BB592" s="64">
        <f t="shared" si="203"/>
        <v>0.16011710711517302</v>
      </c>
    </row>
    <row r="593" spans="1:54" x14ac:dyDescent="0.3">
      <c r="A593" s="60">
        <v>31638</v>
      </c>
      <c r="B593" s="53">
        <v>0.16500000000000001</v>
      </c>
      <c r="C593" s="53"/>
      <c r="D593" s="53">
        <v>4.9379999999999997</v>
      </c>
      <c r="E593" s="53">
        <f t="shared" si="188"/>
        <v>0.16500000000000001</v>
      </c>
      <c r="F593" s="53">
        <f t="shared" si="189"/>
        <v>4.7729999999999997</v>
      </c>
      <c r="G593" s="53">
        <f t="shared" si="190"/>
        <v>0</v>
      </c>
      <c r="H593" s="53">
        <f>IF(Q592&gt;SetUp!$B$56,SetUp!$B$56,Q592)</f>
        <v>3.1895671775124154E-4</v>
      </c>
      <c r="I593" s="53">
        <f t="shared" si="204"/>
        <v>0.55299131325771211</v>
      </c>
      <c r="J593" s="53">
        <f>MIN(F593,H593,(1-EXP(-SetUp!$B$52*H593/SetUp!$B$56))*F593)</f>
        <v>8.6009417917541674E-5</v>
      </c>
      <c r="K593" s="53">
        <f t="shared" si="191"/>
        <v>2.3294729983369986E-4</v>
      </c>
      <c r="L593" s="53">
        <f>IF(I593&lt;=0,0,MIN(SetUp!$B$50*I593^SetUp!$B$55,I593))</f>
        <v>8.013495232860296E-3</v>
      </c>
      <c r="M593" s="53">
        <f t="shared" si="192"/>
        <v>0.54497781802485179</v>
      </c>
      <c r="N593" s="53">
        <f>IF(SetUp!$B$62=0,X593,(B593-E593)*(1-(H593/SetUp!$B$66/SetUp!$B$56)))</f>
        <v>0</v>
      </c>
      <c r="O593" s="53">
        <f>K593*SetUp!$B$65</f>
        <v>2.150103806055999E-6</v>
      </c>
      <c r="P593" s="53">
        <f>MIN(SetUp!$B$54*L593^SetUp!$B$51,L593)</f>
        <v>5.264348883013502E-3</v>
      </c>
      <c r="Q593" s="53">
        <f t="shared" si="193"/>
        <v>2.3079719602764386E-4</v>
      </c>
      <c r="R593" s="53">
        <f>IF((H593+N593-O593)&gt;SetUp!$B$56,T592+H593+N593-O593-SetUp!$B$56,T592)</f>
        <v>0</v>
      </c>
      <c r="S593" s="53">
        <f>R593*SetUp!$B$65</f>
        <v>0</v>
      </c>
      <c r="T593" s="53">
        <f>IF((R593-S593)&lt;SetUp!$B$53,R593-S593,SetUp!$B$53)</f>
        <v>0</v>
      </c>
      <c r="U593" s="53">
        <f t="shared" si="194"/>
        <v>0.54497781802485179</v>
      </c>
      <c r="V593" s="53">
        <f>(L593-P593)/1000*SetUp!$B$13*1000000/SetUp!$B$48</f>
        <v>0.11187733881315039</v>
      </c>
      <c r="W593" s="53">
        <f t="shared" si="205"/>
        <v>3.8163916471489756E-17</v>
      </c>
      <c r="X593" s="53">
        <f>MAX((SetUp!$B$56*(1-($H593/SetUp!$B$56)^2)*TANH(($B593-$D593)/SetUp!$B$56))/(1+$H593/SetUp!$B$56*TANH(($B593-$D593)/SetUp!$B$56)),0)</f>
        <v>0</v>
      </c>
      <c r="AK593" s="61">
        <v>225</v>
      </c>
      <c r="AL593" s="62">
        <f>IFERROR(AVERAGEIFS($AS$3:$AS$1070,$AU$3:$AU$1070,"Não",$AR$3:$AR$1070,AK563),0)</f>
        <v>0</v>
      </c>
      <c r="AM593" s="62">
        <f>IFERROR(AVERAGEIFS($AT$3:$AT$1070,$AU$3:$AU$1070,"Não",$AR$3:$AR$1070,AK563),0)</f>
        <v>0</v>
      </c>
      <c r="AN593" s="63" t="str">
        <f t="shared" si="206"/>
        <v/>
      </c>
      <c r="AP593" s="60">
        <v>32275</v>
      </c>
      <c r="AQ593" s="51">
        <v>5</v>
      </c>
      <c r="AR593" s="51">
        <v>133</v>
      </c>
      <c r="AS593" s="62">
        <f t="shared" si="195"/>
        <v>7.7370000000000001</v>
      </c>
      <c r="AT593" s="62">
        <f t="shared" si="196"/>
        <v>10.566045961734552</v>
      </c>
      <c r="AU593" s="51" t="str">
        <f>IF(OR($AP593&lt;SetUp!$B$97,$AP593&gt;SetUp!$B$98),"Não","Sim")</f>
        <v>Sim</v>
      </c>
      <c r="AV593" s="64">
        <f t="shared" si="197"/>
        <v>2.7815463325280061</v>
      </c>
      <c r="AW593" s="64">
        <f t="shared" si="198"/>
        <v>3.2505454867967241</v>
      </c>
      <c r="AX593" s="64">
        <f t="shared" si="199"/>
        <v>0.88857259685759993</v>
      </c>
      <c r="AY593" s="64">
        <f t="shared" si="200"/>
        <v>1.023912495512787</v>
      </c>
      <c r="AZ593" s="64">
        <f t="shared" si="201"/>
        <v>2.8290459617345523</v>
      </c>
      <c r="BA593" s="64">
        <f t="shared" si="202"/>
        <v>0.46899915426871797</v>
      </c>
      <c r="BB593" s="64">
        <f t="shared" si="203"/>
        <v>0.13533989865518703</v>
      </c>
    </row>
    <row r="594" spans="1:54" x14ac:dyDescent="0.3">
      <c r="A594" s="60">
        <v>31639</v>
      </c>
      <c r="B594" s="53">
        <v>0</v>
      </c>
      <c r="C594" s="53"/>
      <c r="D594" s="53">
        <v>4.9379999999999997</v>
      </c>
      <c r="E594" s="53">
        <f t="shared" si="188"/>
        <v>0</v>
      </c>
      <c r="F594" s="53">
        <f t="shared" si="189"/>
        <v>4.9379999999999997</v>
      </c>
      <c r="G594" s="53">
        <f t="shared" si="190"/>
        <v>0</v>
      </c>
      <c r="H594" s="53">
        <f>IF(Q593&gt;SetUp!$B$56,SetUp!$B$56,Q593)</f>
        <v>2.3079719602764386E-4</v>
      </c>
      <c r="I594" s="53">
        <f t="shared" si="204"/>
        <v>0.54497935398109987</v>
      </c>
      <c r="J594" s="53">
        <f>MIN(F594,H594,(1-EXP(-SetUp!$B$52*H594/SetUp!$B$56))*F594)</f>
        <v>6.4388086083298375E-5</v>
      </c>
      <c r="K594" s="53">
        <f t="shared" si="191"/>
        <v>1.6640910994434547E-4</v>
      </c>
      <c r="L594" s="53">
        <f>IF(I594&lt;=0,0,MIN(SetUp!$B$50*I594^SetUp!$B$55,I594))</f>
        <v>7.8209267293558506E-3</v>
      </c>
      <c r="M594" s="53">
        <f t="shared" si="192"/>
        <v>0.53715842725174401</v>
      </c>
      <c r="N594" s="53">
        <f>IF(SetUp!$B$62=0,X594,(B594-E594)*(1-(H594/SetUp!$B$66/SetUp!$B$56)))</f>
        <v>0</v>
      </c>
      <c r="O594" s="53">
        <f>K594*SetUp!$B$65</f>
        <v>1.5359562480833996E-6</v>
      </c>
      <c r="P594" s="53">
        <f>MIN(SetUp!$B$54*L594^SetUp!$B$51,L594)</f>
        <v>5.1366294786979209E-3</v>
      </c>
      <c r="Q594" s="53">
        <f t="shared" si="193"/>
        <v>1.6487315369626208E-4</v>
      </c>
      <c r="R594" s="53">
        <f>IF((H594+N594-O594)&gt;SetUp!$B$56,T593+H594+N594-O594-SetUp!$B$56,T593)</f>
        <v>0</v>
      </c>
      <c r="S594" s="53">
        <f>R594*SetUp!$B$65</f>
        <v>0</v>
      </c>
      <c r="T594" s="53">
        <f>IF((R594-S594)&lt;SetUp!$B$53,R594-S594,SetUp!$B$53)</f>
        <v>0</v>
      </c>
      <c r="U594" s="53">
        <f t="shared" si="194"/>
        <v>0.53715842725174401</v>
      </c>
      <c r="V594" s="53">
        <f>(L594-P594)/1000*SetUp!$B$13*1000000/SetUp!$B$48</f>
        <v>0.1092382851876188</v>
      </c>
      <c r="W594" s="53">
        <f t="shared" si="205"/>
        <v>-4.3368086899420177E-17</v>
      </c>
      <c r="X594" s="53">
        <f>MAX((SetUp!$B$56*(1-($H594/SetUp!$B$56)^2)*TANH(($B594-$D594)/SetUp!$B$56))/(1+$H594/SetUp!$B$56*TANH(($B594-$D594)/SetUp!$B$56)),0)</f>
        <v>0</v>
      </c>
      <c r="AK594" s="61">
        <v>226</v>
      </c>
      <c r="AL594" s="62">
        <f>IFERROR(AVERAGEIFS($AS$3:$AS$1070,$AU$3:$AU$1070,"Não",$AR$3:$AR$1070,AK564),0)</f>
        <v>0</v>
      </c>
      <c r="AM594" s="62">
        <f>IFERROR(AVERAGEIFS($AT$3:$AT$1070,$AU$3:$AU$1070,"Não",$AR$3:$AR$1070,AK564),0)</f>
        <v>0</v>
      </c>
      <c r="AN594" s="63" t="str">
        <f t="shared" si="206"/>
        <v/>
      </c>
      <c r="AP594" s="60">
        <v>32276</v>
      </c>
      <c r="AQ594" s="51">
        <v>5</v>
      </c>
      <c r="AR594" s="51">
        <v>134</v>
      </c>
      <c r="AS594" s="62">
        <f t="shared" si="195"/>
        <v>7.7370000000000001</v>
      </c>
      <c r="AT594" s="62">
        <f t="shared" si="196"/>
        <v>9.9796594541829897</v>
      </c>
      <c r="AU594" s="51" t="str">
        <f>IF(OR($AP594&lt;SetUp!$B$97,$AP594&gt;SetUp!$B$98),"Não","Sim")</f>
        <v>Sim</v>
      </c>
      <c r="AV594" s="64">
        <f t="shared" si="197"/>
        <v>2.7815463325280061</v>
      </c>
      <c r="AW594" s="64">
        <f t="shared" si="198"/>
        <v>3.1590599003790651</v>
      </c>
      <c r="AX594" s="64">
        <f t="shared" si="199"/>
        <v>0.88857259685759993</v>
      </c>
      <c r="AY594" s="64">
        <f t="shared" si="200"/>
        <v>0.99911572167889862</v>
      </c>
      <c r="AZ594" s="64">
        <f t="shared" si="201"/>
        <v>2.2426594541829896</v>
      </c>
      <c r="BA594" s="64">
        <f t="shared" si="202"/>
        <v>0.37751356785105905</v>
      </c>
      <c r="BB594" s="64">
        <f t="shared" si="203"/>
        <v>0.11054312482129869</v>
      </c>
    </row>
    <row r="595" spans="1:54" x14ac:dyDescent="0.3">
      <c r="A595" s="60">
        <v>31640</v>
      </c>
      <c r="B595" s="53">
        <v>0</v>
      </c>
      <c r="C595" s="53"/>
      <c r="D595" s="53">
        <v>4.9379999999999997</v>
      </c>
      <c r="E595" s="53">
        <f t="shared" si="188"/>
        <v>0</v>
      </c>
      <c r="F595" s="53">
        <f t="shared" si="189"/>
        <v>4.9379999999999997</v>
      </c>
      <c r="G595" s="53">
        <f t="shared" si="190"/>
        <v>0</v>
      </c>
      <c r="H595" s="53">
        <f>IF(Q594&gt;SetUp!$B$56,SetUp!$B$56,Q594)</f>
        <v>1.6487315369626208E-4</v>
      </c>
      <c r="I595" s="53">
        <f t="shared" si="204"/>
        <v>0.53715952448244031</v>
      </c>
      <c r="J595" s="53">
        <f>MIN(F595,H595,(1-EXP(-SetUp!$B$52*H595/SetUp!$B$56))*F595)</f>
        <v>4.5996601194423276E-5</v>
      </c>
      <c r="K595" s="53">
        <f t="shared" si="191"/>
        <v>1.188765525018388E-4</v>
      </c>
      <c r="L595" s="53">
        <f>IF(I595&lt;=0,0,MIN(SetUp!$B$50*I595^SetUp!$B$55,I595))</f>
        <v>7.6347871773391786E-3</v>
      </c>
      <c r="M595" s="53">
        <f t="shared" si="192"/>
        <v>0.52952473730510108</v>
      </c>
      <c r="N595" s="53">
        <f>IF(SetUp!$B$62=0,X595,(B595-E595)*(1-(H595/SetUp!$B$66/SetUp!$B$56)))</f>
        <v>0</v>
      </c>
      <c r="O595" s="53">
        <f>K595*SetUp!$B$65</f>
        <v>1.0972306962454126E-6</v>
      </c>
      <c r="P595" s="53">
        <f>MIN(SetUp!$B$54*L595^SetUp!$B$51,L595)</f>
        <v>5.013203059591546E-3</v>
      </c>
      <c r="Q595" s="53">
        <f t="shared" si="193"/>
        <v>1.1777932180559339E-4</v>
      </c>
      <c r="R595" s="53">
        <f>IF((H595+N595-O595)&gt;SetUp!$B$56,T594+H595+N595-O595-SetUp!$B$56,T594)</f>
        <v>0</v>
      </c>
      <c r="S595" s="53">
        <f>R595*SetUp!$B$65</f>
        <v>0</v>
      </c>
      <c r="T595" s="53">
        <f>IF((R595-S595)&lt;SetUp!$B$53,R595-S595,SetUp!$B$53)</f>
        <v>0</v>
      </c>
      <c r="U595" s="53">
        <f t="shared" si="194"/>
        <v>0.52952473730510108</v>
      </c>
      <c r="V595" s="53">
        <f>(L595-P595)/1000*SetUp!$B$13*1000000/SetUp!$B$48</f>
        <v>0.10668615535319567</v>
      </c>
      <c r="W595" s="53">
        <f t="shared" si="205"/>
        <v>-4.8572257327350599E-17</v>
      </c>
      <c r="X595" s="53">
        <f>MAX((SetUp!$B$56*(1-($H595/SetUp!$B$56)^2)*TANH(($B595-$D595)/SetUp!$B$56))/(1+$H595/SetUp!$B$56*TANH(($B595-$D595)/SetUp!$B$56)),0)</f>
        <v>0</v>
      </c>
      <c r="AK595" s="61">
        <v>227</v>
      </c>
      <c r="AL595" s="62">
        <f>IFERROR(AVERAGEIFS($AS$3:$AS$1070,$AU$3:$AU$1070,"Não",$AR$3:$AR$1070,AK565),0)</f>
        <v>0</v>
      </c>
      <c r="AM595" s="62">
        <f>IFERROR(AVERAGEIFS($AT$3:$AT$1070,$AU$3:$AU$1070,"Não",$AR$3:$AR$1070,AK565),0)</f>
        <v>0</v>
      </c>
      <c r="AN595" s="63" t="str">
        <f t="shared" si="206"/>
        <v/>
      </c>
      <c r="AP595" s="60">
        <v>32277</v>
      </c>
      <c r="AQ595" s="51">
        <v>5</v>
      </c>
      <c r="AR595" s="51">
        <v>135</v>
      </c>
      <c r="AS595" s="62">
        <f t="shared" si="195"/>
        <v>7.5869999999999997</v>
      </c>
      <c r="AT595" s="62">
        <f t="shared" si="196"/>
        <v>9.4364313809957423</v>
      </c>
      <c r="AU595" s="51" t="str">
        <f>IF(OR($AP595&lt;SetUp!$B$97,$AP595&gt;SetUp!$B$98),"Não","Sim")</f>
        <v>Sim</v>
      </c>
      <c r="AV595" s="64">
        <f t="shared" si="197"/>
        <v>2.754450943473127</v>
      </c>
      <c r="AW595" s="64">
        <f t="shared" si="198"/>
        <v>3.0718775009748911</v>
      </c>
      <c r="AX595" s="64">
        <f t="shared" si="199"/>
        <v>0.88007008406406717</v>
      </c>
      <c r="AY595" s="64">
        <f t="shared" si="200"/>
        <v>0.97480778618809871</v>
      </c>
      <c r="AZ595" s="64">
        <f t="shared" si="201"/>
        <v>1.8494313809957426</v>
      </c>
      <c r="BA595" s="64">
        <f t="shared" si="202"/>
        <v>0.31742655750176407</v>
      </c>
      <c r="BB595" s="64">
        <f t="shared" si="203"/>
        <v>9.4737702124031542E-2</v>
      </c>
    </row>
    <row r="596" spans="1:54" x14ac:dyDescent="0.3">
      <c r="A596" s="60">
        <v>31641</v>
      </c>
      <c r="B596" s="53">
        <v>0</v>
      </c>
      <c r="C596" s="53"/>
      <c r="D596" s="53">
        <v>4.9379999999999997</v>
      </c>
      <c r="E596" s="53">
        <f t="shared" si="188"/>
        <v>0</v>
      </c>
      <c r="F596" s="53">
        <f t="shared" si="189"/>
        <v>4.9379999999999997</v>
      </c>
      <c r="G596" s="53">
        <f t="shared" si="190"/>
        <v>0</v>
      </c>
      <c r="H596" s="53">
        <f>IF(Q595&gt;SetUp!$B$56,SetUp!$B$56,Q595)</f>
        <v>1.1777932180559339E-4</v>
      </c>
      <c r="I596" s="53">
        <f t="shared" si="204"/>
        <v>0.52952552112598306</v>
      </c>
      <c r="J596" s="53">
        <f>MIN(F596,H596,(1-EXP(-SetUp!$B$52*H596/SetUp!$B$56))*F596)</f>
        <v>3.2858325201292391E-5</v>
      </c>
      <c r="K596" s="53">
        <f t="shared" si="191"/>
        <v>8.4920996604301004E-5</v>
      </c>
      <c r="L596" s="53">
        <f>IF(I596&lt;=0,0,MIN(SetUp!$B$50*I596^SetUp!$B$55,I596))</f>
        <v>7.4548051191750285E-3</v>
      </c>
      <c r="M596" s="53">
        <f t="shared" si="192"/>
        <v>0.52207071600680799</v>
      </c>
      <c r="N596" s="53">
        <f>IF(SetUp!$B$62=0,X596,(B596-E596)*(1-(H596/SetUp!$B$66/SetUp!$B$56)))</f>
        <v>0</v>
      </c>
      <c r="O596" s="53">
        <f>K596*SetUp!$B$65</f>
        <v>7.8382088199058624E-7</v>
      </c>
      <c r="P596" s="53">
        <f>MIN(SetUp!$B$54*L596^SetUp!$B$51,L596)</f>
        <v>4.8938873847801569E-3</v>
      </c>
      <c r="Q596" s="53">
        <f t="shared" si="193"/>
        <v>8.4137175722310412E-5</v>
      </c>
      <c r="R596" s="53">
        <f>IF((H596+N596-O596)&gt;SetUp!$B$56,T595+H596+N596-O596-SetUp!$B$56,T595)</f>
        <v>0</v>
      </c>
      <c r="S596" s="53">
        <f>R596*SetUp!$B$65</f>
        <v>0</v>
      </c>
      <c r="T596" s="53">
        <f>IF((R596-S596)&lt;SetUp!$B$53,R596-S596,SetUp!$B$53)</f>
        <v>0</v>
      </c>
      <c r="U596" s="53">
        <f t="shared" si="194"/>
        <v>0.52207071600680799</v>
      </c>
      <c r="V596" s="53">
        <f>(L596-P596)/1000*SetUp!$B$13*1000000/SetUp!$B$48</f>
        <v>0.10421731860854455</v>
      </c>
      <c r="W596" s="53">
        <f t="shared" si="205"/>
        <v>-2.6020852139652106E-17</v>
      </c>
      <c r="X596" s="53">
        <f>MAX((SetUp!$B$56*(1-($H596/SetUp!$B$56)^2)*TANH(($B596-$D596)/SetUp!$B$56))/(1+$H596/SetUp!$B$56*TANH(($B596-$D596)/SetUp!$B$56)),0)</f>
        <v>0</v>
      </c>
      <c r="AK596" s="61">
        <v>228</v>
      </c>
      <c r="AL596" s="62">
        <f>IFERROR(AVERAGEIFS($AS$3:$AS$1070,$AU$3:$AU$1070,"Não",$AR$3:$AR$1070,AK566),0)</f>
        <v>0</v>
      </c>
      <c r="AM596" s="62">
        <f>IFERROR(AVERAGEIFS($AT$3:$AT$1070,$AU$3:$AU$1070,"Não",$AR$3:$AR$1070,AK566),0)</f>
        <v>0</v>
      </c>
      <c r="AN596" s="63" t="str">
        <f t="shared" si="206"/>
        <v/>
      </c>
      <c r="AP596" s="60">
        <v>32278</v>
      </c>
      <c r="AQ596" s="51">
        <v>5</v>
      </c>
      <c r="AR596" s="51">
        <v>136</v>
      </c>
      <c r="AS596" s="62">
        <f t="shared" si="195"/>
        <v>7.5869999999999997</v>
      </c>
      <c r="AT596" s="62">
        <f t="shared" si="196"/>
        <v>8.9139183092775749</v>
      </c>
      <c r="AU596" s="51" t="str">
        <f>IF(OR($AP596&lt;SetUp!$B$97,$AP596&gt;SetUp!$B$98),"Não","Sim")</f>
        <v>Sim</v>
      </c>
      <c r="AV596" s="64">
        <f t="shared" si="197"/>
        <v>2.754450943473127</v>
      </c>
      <c r="AW596" s="64">
        <f t="shared" si="198"/>
        <v>2.985618580675967</v>
      </c>
      <c r="AX596" s="64">
        <f t="shared" si="199"/>
        <v>0.88007008406406717</v>
      </c>
      <c r="AY596" s="64">
        <f t="shared" si="200"/>
        <v>0.95006864971958338</v>
      </c>
      <c r="AZ596" s="64">
        <f t="shared" si="201"/>
        <v>1.3269183092775751</v>
      </c>
      <c r="BA596" s="64">
        <f t="shared" si="202"/>
        <v>0.23116763720283995</v>
      </c>
      <c r="BB596" s="64">
        <f t="shared" si="203"/>
        <v>6.9998565655516209E-2</v>
      </c>
    </row>
    <row r="597" spans="1:54" x14ac:dyDescent="0.3">
      <c r="A597" s="60">
        <v>31642</v>
      </c>
      <c r="B597" s="53">
        <v>0</v>
      </c>
      <c r="C597" s="53"/>
      <c r="D597" s="53">
        <v>4.9379999999999997</v>
      </c>
      <c r="E597" s="53">
        <f t="shared" si="188"/>
        <v>0</v>
      </c>
      <c r="F597" s="53">
        <f t="shared" si="189"/>
        <v>4.9379999999999997</v>
      </c>
      <c r="G597" s="53">
        <f t="shared" si="190"/>
        <v>0</v>
      </c>
      <c r="H597" s="53">
        <f>IF(Q596&gt;SetUp!$B$56,SetUp!$B$56,Q596)</f>
        <v>8.4137175722310412E-5</v>
      </c>
      <c r="I597" s="53">
        <f t="shared" si="204"/>
        <v>0.52207127593914604</v>
      </c>
      <c r="J597" s="53">
        <f>MIN(F597,H597,(1-EXP(-SetUp!$B$52*H597/SetUp!$B$56))*F597)</f>
        <v>2.347279018375592E-5</v>
      </c>
      <c r="K597" s="53">
        <f t="shared" si="191"/>
        <v>6.0664385538554492E-5</v>
      </c>
      <c r="L597" s="53">
        <f>IF(I597&lt;=0,0,MIN(SetUp!$B$50*I597^SetUp!$B$55,I597))</f>
        <v>7.2807222957234768E-3</v>
      </c>
      <c r="M597" s="53">
        <f t="shared" si="192"/>
        <v>0.51479055364342252</v>
      </c>
      <c r="N597" s="53">
        <f>IF(SetUp!$B$62=0,X597,(B597-E597)*(1-(H597/SetUp!$B$66/SetUp!$B$56)))</f>
        <v>0</v>
      </c>
      <c r="O597" s="53">
        <f>K597*SetUp!$B$65</f>
        <v>5.5993233805075805E-7</v>
      </c>
      <c r="P597" s="53">
        <f>MIN(SetUp!$B$54*L597^SetUp!$B$51,L597)</f>
        <v>4.7785091202465499E-3</v>
      </c>
      <c r="Q597" s="53">
        <f t="shared" si="193"/>
        <v>6.0104453200503735E-5</v>
      </c>
      <c r="R597" s="53">
        <f>IF((H597+N597-O597)&gt;SetUp!$B$56,T596+H597+N597-O597-SetUp!$B$56,T596)</f>
        <v>0</v>
      </c>
      <c r="S597" s="53">
        <f>R597*SetUp!$B$65</f>
        <v>0</v>
      </c>
      <c r="T597" s="53">
        <f>IF((R597-S597)&lt;SetUp!$B$53,R597-S597,SetUp!$B$53)</f>
        <v>0</v>
      </c>
      <c r="U597" s="53">
        <f t="shared" si="194"/>
        <v>0.51479055364342252</v>
      </c>
      <c r="V597" s="53">
        <f>(L597-P597)/1000*SetUp!$B$13*1000000/SetUp!$B$48</f>
        <v>0.10182831890021492</v>
      </c>
      <c r="W597" s="53">
        <f t="shared" si="205"/>
        <v>-6.1582683397176652E-17</v>
      </c>
      <c r="X597" s="53">
        <f>MAX((SetUp!$B$56*(1-($H597/SetUp!$B$56)^2)*TANH(($B597-$D597)/SetUp!$B$56))/(1+$H597/SetUp!$B$56*TANH(($B597-$D597)/SetUp!$B$56)),0)</f>
        <v>0</v>
      </c>
      <c r="AK597" s="61">
        <v>229</v>
      </c>
      <c r="AL597" s="62">
        <f>IFERROR(AVERAGEIFS($AS$3:$AS$1070,$AU$3:$AU$1070,"Não",$AR$3:$AR$1070,AK567),0)</f>
        <v>0</v>
      </c>
      <c r="AM597" s="62">
        <f>IFERROR(AVERAGEIFS($AT$3:$AT$1070,$AU$3:$AU$1070,"Não",$AR$3:$AR$1070,AK567),0)</f>
        <v>0</v>
      </c>
      <c r="AN597" s="63" t="str">
        <f t="shared" si="206"/>
        <v/>
      </c>
      <c r="AP597" s="60">
        <v>32279</v>
      </c>
      <c r="AQ597" s="51">
        <v>5</v>
      </c>
      <c r="AR597" s="51">
        <v>137</v>
      </c>
      <c r="AS597" s="62">
        <f t="shared" si="195"/>
        <v>7.5869999999999997</v>
      </c>
      <c r="AT597" s="62">
        <f t="shared" si="196"/>
        <v>8.4185072848756342</v>
      </c>
      <c r="AU597" s="51" t="str">
        <f>IF(OR($AP597&lt;SetUp!$B$97,$AP597&gt;SetUp!$B$98),"Não","Sim")</f>
        <v>Sim</v>
      </c>
      <c r="AV597" s="64">
        <f t="shared" si="197"/>
        <v>2.754450943473127</v>
      </c>
      <c r="AW597" s="64">
        <f t="shared" si="198"/>
        <v>2.9014664025067796</v>
      </c>
      <c r="AX597" s="64">
        <f t="shared" si="199"/>
        <v>0.88007008406406717</v>
      </c>
      <c r="AY597" s="64">
        <f t="shared" si="200"/>
        <v>0.92523509204449639</v>
      </c>
      <c r="AZ597" s="64">
        <f t="shared" si="201"/>
        <v>0.83150728487563441</v>
      </c>
      <c r="BA597" s="64">
        <f t="shared" si="202"/>
        <v>0.14701545903365254</v>
      </c>
      <c r="BB597" s="64">
        <f t="shared" si="203"/>
        <v>4.5165007980429217E-2</v>
      </c>
    </row>
    <row r="598" spans="1:54" x14ac:dyDescent="0.3">
      <c r="A598" s="60">
        <v>31643</v>
      </c>
      <c r="B598" s="53">
        <v>3.5999999999999997E-2</v>
      </c>
      <c r="C598" s="53"/>
      <c r="D598" s="53">
        <v>4.9379999999999997</v>
      </c>
      <c r="E598" s="53">
        <f t="shared" si="188"/>
        <v>3.5999999999999997E-2</v>
      </c>
      <c r="F598" s="53">
        <f t="shared" si="189"/>
        <v>4.9020000000000001</v>
      </c>
      <c r="G598" s="53">
        <f t="shared" si="190"/>
        <v>0</v>
      </c>
      <c r="H598" s="53">
        <f>IF(Q597&gt;SetUp!$B$56,SetUp!$B$56,Q597)</f>
        <v>6.0104453200503735E-5</v>
      </c>
      <c r="I598" s="53">
        <f t="shared" si="204"/>
        <v>0.51479095476638081</v>
      </c>
      <c r="J598" s="53">
        <f>MIN(F598,H598,(1-EXP(-SetUp!$B$52*H598/SetUp!$B$56))*F598)</f>
        <v>1.6645849115677568E-5</v>
      </c>
      <c r="K598" s="53">
        <f t="shared" si="191"/>
        <v>4.3458604084826164E-5</v>
      </c>
      <c r="L598" s="53">
        <f>IF(I598&lt;=0,0,MIN(SetUp!$B$50*I598^SetUp!$B$55,I598))</f>
        <v>7.1122931151504278E-3</v>
      </c>
      <c r="M598" s="53">
        <f t="shared" si="192"/>
        <v>0.50767866165123043</v>
      </c>
      <c r="N598" s="53">
        <f>IF(SetUp!$B$62=0,X598,(B598-E598)*(1-(H598/SetUp!$B$66/SetUp!$B$56)))</f>
        <v>0</v>
      </c>
      <c r="O598" s="53">
        <f>K598*SetUp!$B$65</f>
        <v>4.0112295834882963E-7</v>
      </c>
      <c r="P598" s="53">
        <f>MIN(SetUp!$B$54*L598^SetUp!$B$51,L598)</f>
        <v>4.6669034756898391E-3</v>
      </c>
      <c r="Q598" s="53">
        <f t="shared" si="193"/>
        <v>4.3057481126477334E-5</v>
      </c>
      <c r="R598" s="53">
        <f>IF((H598+N598-O598)&gt;SetUp!$B$56,T597+H598+N598-O598-SetUp!$B$56,T597)</f>
        <v>0</v>
      </c>
      <c r="S598" s="53">
        <f>R598*SetUp!$B$65</f>
        <v>0</v>
      </c>
      <c r="T598" s="53">
        <f>IF((R598-S598)&lt;SetUp!$B$53,R598-S598,SetUp!$B$53)</f>
        <v>0</v>
      </c>
      <c r="U598" s="53">
        <f t="shared" si="194"/>
        <v>0.50767866165123043</v>
      </c>
      <c r="V598" s="53">
        <f>(L598-P598)/1000*SetUp!$B$13*1000000/SetUp!$B$48</f>
        <v>9.9515867985473544E-2</v>
      </c>
      <c r="W598" s="53">
        <f t="shared" si="205"/>
        <v>-3.4694469519536142E-17</v>
      </c>
      <c r="X598" s="53">
        <f>MAX((SetUp!$B$56*(1-($H598/SetUp!$B$56)^2)*TANH(($B598-$D598)/SetUp!$B$56))/(1+$H598/SetUp!$B$56*TANH(($B598-$D598)/SetUp!$B$56)),0)</f>
        <v>0</v>
      </c>
      <c r="AK598" s="61">
        <v>230</v>
      </c>
      <c r="AL598" s="62">
        <f>IFERROR(AVERAGEIFS($AS$3:$AS$1070,$AU$3:$AU$1070,"Não",$AR$3:$AR$1070,AK568),0)</f>
        <v>0</v>
      </c>
      <c r="AM598" s="62">
        <f>IFERROR(AVERAGEIFS($AT$3:$AT$1070,$AU$3:$AU$1070,"Não",$AR$3:$AR$1070,AK568),0)</f>
        <v>0</v>
      </c>
      <c r="AN598" s="63" t="str">
        <f t="shared" si="206"/>
        <v/>
      </c>
      <c r="AP598" s="60">
        <v>32280</v>
      </c>
      <c r="AQ598" s="51">
        <v>5</v>
      </c>
      <c r="AR598" s="51">
        <v>138</v>
      </c>
      <c r="AS598" s="62">
        <f t="shared" si="195"/>
        <v>7.5869999999999997</v>
      </c>
      <c r="AT598" s="62">
        <f t="shared" si="196"/>
        <v>7.9413694446649741</v>
      </c>
      <c r="AU598" s="51" t="str">
        <f>IF(OR($AP598&lt;SetUp!$B$97,$AP598&gt;SetUp!$B$98),"Não","Sim")</f>
        <v>Sim</v>
      </c>
      <c r="AV598" s="64">
        <f t="shared" si="197"/>
        <v>2.754450943473127</v>
      </c>
      <c r="AW598" s="64">
        <f t="shared" si="198"/>
        <v>2.818043549107248</v>
      </c>
      <c r="AX598" s="64">
        <f t="shared" si="199"/>
        <v>0.88007008406406717</v>
      </c>
      <c r="AY598" s="64">
        <f t="shared" si="200"/>
        <v>0.89989540053519912</v>
      </c>
      <c r="AZ598" s="64">
        <f t="shared" si="201"/>
        <v>0.35436944466497433</v>
      </c>
      <c r="BA598" s="64">
        <f t="shared" si="202"/>
        <v>6.3592605634120947E-2</v>
      </c>
      <c r="BB598" s="64">
        <f t="shared" si="203"/>
        <v>1.9825316471131949E-2</v>
      </c>
    </row>
    <row r="599" spans="1:54" x14ac:dyDescent="0.3">
      <c r="A599" s="60">
        <v>31644</v>
      </c>
      <c r="B599" s="53">
        <v>0</v>
      </c>
      <c r="C599" s="53"/>
      <c r="D599" s="53">
        <v>4.9379999999999997</v>
      </c>
      <c r="E599" s="53">
        <f t="shared" si="188"/>
        <v>0</v>
      </c>
      <c r="F599" s="53">
        <f t="shared" si="189"/>
        <v>4.9379999999999997</v>
      </c>
      <c r="G599" s="53">
        <f t="shared" si="190"/>
        <v>0</v>
      </c>
      <c r="H599" s="53">
        <f>IF(Q598&gt;SetUp!$B$56,SetUp!$B$56,Q598)</f>
        <v>4.3057481126477334E-5</v>
      </c>
      <c r="I599" s="53">
        <f t="shared" si="204"/>
        <v>0.5076789481983488</v>
      </c>
      <c r="J599" s="53">
        <f>MIN(F599,H599,(1-EXP(-SetUp!$B$52*H599/SetUp!$B$56))*F599)</f>
        <v>1.2012292835791304E-5</v>
      </c>
      <c r="K599" s="53">
        <f t="shared" si="191"/>
        <v>3.1045188290686033E-5</v>
      </c>
      <c r="L599" s="53">
        <f>IF(I599&lt;=0,0,MIN(SetUp!$B$50*I599^SetUp!$B$55,I599))</f>
        <v>6.9492839788426212E-3</v>
      </c>
      <c r="M599" s="53">
        <f t="shared" si="192"/>
        <v>0.50072966421950615</v>
      </c>
      <c r="N599" s="53">
        <f>IF(SetUp!$B$62=0,X599,(B599-E599)*(1-(H599/SetUp!$B$66/SetUp!$B$56)))</f>
        <v>0</v>
      </c>
      <c r="O599" s="53">
        <f>K599*SetUp!$B$65</f>
        <v>2.865471183876439E-7</v>
      </c>
      <c r="P599" s="53">
        <f>MIN(SetUp!$B$54*L599^SetUp!$B$51,L599)</f>
        <v>4.5589137473408614E-3</v>
      </c>
      <c r="Q599" s="53">
        <f t="shared" si="193"/>
        <v>3.0758641172298386E-5</v>
      </c>
      <c r="R599" s="53">
        <f>IF((H599+N599-O599)&gt;SetUp!$B$56,T598+H599+N599-O599-SetUp!$B$56,T598)</f>
        <v>0</v>
      </c>
      <c r="S599" s="53">
        <f>R599*SetUp!$B$65</f>
        <v>0</v>
      </c>
      <c r="T599" s="53">
        <f>IF((R599-S599)&lt;SetUp!$B$53,R599-S599,SetUp!$B$53)</f>
        <v>0</v>
      </c>
      <c r="U599" s="53">
        <f t="shared" si="194"/>
        <v>0.50072966421950615</v>
      </c>
      <c r="V599" s="53">
        <f>(L599-P599)/1000*SetUp!$B$13*1000000/SetUp!$B$48</f>
        <v>9.7276836605477382E-2</v>
      </c>
      <c r="W599" s="53">
        <f t="shared" si="205"/>
        <v>0</v>
      </c>
      <c r="X599" s="53">
        <f>MAX((SetUp!$B$56*(1-($H599/SetUp!$B$56)^2)*TANH(($B599-$D599)/SetUp!$B$56))/(1+$H599/SetUp!$B$56*TANH(($B599-$D599)/SetUp!$B$56)),0)</f>
        <v>0</v>
      </c>
      <c r="AK599" s="61">
        <v>231</v>
      </c>
      <c r="AL599" s="62">
        <f>IFERROR(AVERAGEIFS($AS$3:$AS$1070,$AU$3:$AU$1070,"Não",$AR$3:$AR$1070,AK569),0)</f>
        <v>0</v>
      </c>
      <c r="AM599" s="62">
        <f>IFERROR(AVERAGEIFS($AT$3:$AT$1070,$AU$3:$AU$1070,"Não",$AR$3:$AR$1070,AK569),0)</f>
        <v>0</v>
      </c>
      <c r="AN599" s="63" t="str">
        <f t="shared" si="206"/>
        <v/>
      </c>
      <c r="AP599" s="60">
        <v>32281</v>
      </c>
      <c r="AQ599" s="51">
        <v>5</v>
      </c>
      <c r="AR599" s="51">
        <v>139</v>
      </c>
      <c r="AS599" s="62">
        <f t="shared" si="195"/>
        <v>7.4370000000000003</v>
      </c>
      <c r="AT599" s="62">
        <f t="shared" si="196"/>
        <v>7.4821933985773326</v>
      </c>
      <c r="AU599" s="51" t="str">
        <f>IF(OR($AP599&lt;SetUp!$B$97,$AP599&gt;SetUp!$B$98),"Não","Sim")</f>
        <v>Sim</v>
      </c>
      <c r="AV599" s="64">
        <f t="shared" si="197"/>
        <v>2.7270863572685045</v>
      </c>
      <c r="AW599" s="64">
        <f t="shared" si="198"/>
        <v>2.7353598298171544</v>
      </c>
      <c r="AX599" s="64">
        <f t="shared" si="199"/>
        <v>0.87139778148748392</v>
      </c>
      <c r="AY599" s="64">
        <f t="shared" si="200"/>
        <v>0.87402892958384204</v>
      </c>
      <c r="AZ599" s="64">
        <f t="shared" si="201"/>
        <v>4.5193398577332289E-2</v>
      </c>
      <c r="BA599" s="64">
        <f t="shared" si="202"/>
        <v>8.2734725486499627E-3</v>
      </c>
      <c r="BB599" s="64">
        <f t="shared" si="203"/>
        <v>2.6311480963581158E-3</v>
      </c>
    </row>
    <row r="600" spans="1:54" x14ac:dyDescent="0.3">
      <c r="A600" s="60">
        <v>31645</v>
      </c>
      <c r="B600" s="53">
        <v>0.375</v>
      </c>
      <c r="C600" s="53"/>
      <c r="D600" s="53">
        <v>4.9379999999999997</v>
      </c>
      <c r="E600" s="53">
        <f t="shared" si="188"/>
        <v>0.375</v>
      </c>
      <c r="F600" s="53">
        <f t="shared" si="189"/>
        <v>4.5629999999999997</v>
      </c>
      <c r="G600" s="53">
        <f t="shared" si="190"/>
        <v>0</v>
      </c>
      <c r="H600" s="53">
        <f>IF(Q599&gt;SetUp!$B$56,SetUp!$B$56,Q599)</f>
        <v>3.0758641172298386E-5</v>
      </c>
      <c r="I600" s="53">
        <f t="shared" si="204"/>
        <v>0.5007298749328104</v>
      </c>
      <c r="J600" s="53">
        <f>MIN(F600,H600,(1-EXP(-SetUp!$B$52*H600/SetUp!$B$56))*F600)</f>
        <v>7.9294665377985785E-6</v>
      </c>
      <c r="K600" s="53">
        <f t="shared" si="191"/>
        <v>2.2829174634499808E-5</v>
      </c>
      <c r="L600" s="53">
        <f>IF(I600&lt;=0,0,MIN(SetUp!$B$50*I600^SetUp!$B$55,I600))</f>
        <v>6.7914729184254544E-3</v>
      </c>
      <c r="M600" s="53">
        <f t="shared" si="192"/>
        <v>0.49393840201438494</v>
      </c>
      <c r="N600" s="53">
        <f>IF(SetUp!$B$62=0,X600,(B600-E600)*(1-(H600/SetUp!$B$66/SetUp!$B$56)))</f>
        <v>0</v>
      </c>
      <c r="O600" s="53">
        <f>K600*SetUp!$B$65</f>
        <v>2.1071330427867917E-7</v>
      </c>
      <c r="P600" s="53">
        <f>MIN(SetUp!$B$54*L600^SetUp!$B$51,L600)</f>
        <v>4.4543910675714869E-3</v>
      </c>
      <c r="Q600" s="53">
        <f t="shared" si="193"/>
        <v>2.2618461330221128E-5</v>
      </c>
      <c r="R600" s="53">
        <f>IF((H600+N600-O600)&gt;SetUp!$B$56,T599+H600+N600-O600-SetUp!$B$56,T599)</f>
        <v>0</v>
      </c>
      <c r="S600" s="53">
        <f>R600*SetUp!$B$65</f>
        <v>0</v>
      </c>
      <c r="T600" s="53">
        <f>IF((R600-S600)&lt;SetUp!$B$53,R600-S600,SetUp!$B$53)</f>
        <v>0</v>
      </c>
      <c r="U600" s="53">
        <f t="shared" si="194"/>
        <v>0.49393840201438494</v>
      </c>
      <c r="V600" s="53">
        <f>(L600-P600)/1000*SetUp!$B$13*1000000/SetUp!$B$48</f>
        <v>9.510824990332914E-2</v>
      </c>
      <c r="W600" s="53">
        <f t="shared" si="205"/>
        <v>-4.0766001685454967E-17</v>
      </c>
      <c r="X600" s="53">
        <f>MAX((SetUp!$B$56*(1-($H600/SetUp!$B$56)^2)*TANH(($B600-$D600)/SetUp!$B$56))/(1+$H600/SetUp!$B$56*TANH(($B600-$D600)/SetUp!$B$56)),0)</f>
        <v>0</v>
      </c>
      <c r="AK600" s="61">
        <v>232</v>
      </c>
      <c r="AL600" s="62">
        <f>IFERROR(AVERAGEIFS($AS$3:$AS$1070,$AU$3:$AU$1070,"Não",$AR$3:$AR$1070,AK570),0)</f>
        <v>0</v>
      </c>
      <c r="AM600" s="62">
        <f>IFERROR(AVERAGEIFS($AT$3:$AT$1070,$AU$3:$AU$1070,"Não",$AR$3:$AR$1070,AK570),0)</f>
        <v>0</v>
      </c>
      <c r="AN600" s="63" t="str">
        <f t="shared" si="206"/>
        <v/>
      </c>
      <c r="AP600" s="60">
        <v>32282</v>
      </c>
      <c r="AQ600" s="51">
        <v>5</v>
      </c>
      <c r="AR600" s="51">
        <v>140</v>
      </c>
      <c r="AS600" s="62">
        <f t="shared" si="195"/>
        <v>7.4370000000000003</v>
      </c>
      <c r="AT600" s="62">
        <f t="shared" si="196"/>
        <v>7.0358420057766748</v>
      </c>
      <c r="AU600" s="51" t="str">
        <f>IF(OR($AP600&lt;SetUp!$B$97,$AP600&gt;SetUp!$B$98),"Não","Sim")</f>
        <v>Sim</v>
      </c>
      <c r="AV600" s="64">
        <f t="shared" si="197"/>
        <v>2.7270863572685045</v>
      </c>
      <c r="AW600" s="64">
        <f t="shared" si="198"/>
        <v>2.6525161650358844</v>
      </c>
      <c r="AX600" s="64">
        <f t="shared" si="199"/>
        <v>0.87139778148748392</v>
      </c>
      <c r="AY600" s="64">
        <f t="shared" si="200"/>
        <v>0.84731607854128421</v>
      </c>
      <c r="AZ600" s="64">
        <f t="shared" si="201"/>
        <v>-0.40115799422332543</v>
      </c>
      <c r="BA600" s="64">
        <f t="shared" si="202"/>
        <v>-7.4570192232620069E-2</v>
      </c>
      <c r="BB600" s="64">
        <f t="shared" si="203"/>
        <v>-2.4081702946199712E-2</v>
      </c>
    </row>
    <row r="601" spans="1:54" x14ac:dyDescent="0.3">
      <c r="A601" s="60">
        <v>31646</v>
      </c>
      <c r="B601" s="53">
        <v>0.01</v>
      </c>
      <c r="C601" s="53"/>
      <c r="D601" s="53">
        <v>4.9379999999999997</v>
      </c>
      <c r="E601" s="53">
        <f t="shared" si="188"/>
        <v>0.01</v>
      </c>
      <c r="F601" s="53">
        <f t="shared" si="189"/>
        <v>4.9279999999999999</v>
      </c>
      <c r="G601" s="53">
        <f t="shared" si="190"/>
        <v>0</v>
      </c>
      <c r="H601" s="53">
        <f>IF(Q600&gt;SetUp!$B$56,SetUp!$B$56,Q600)</f>
        <v>2.2618461330221128E-5</v>
      </c>
      <c r="I601" s="53">
        <f t="shared" si="204"/>
        <v>0.49393855265793979</v>
      </c>
      <c r="J601" s="53">
        <f>MIN(F601,H601,(1-EXP(-SetUp!$B$52*H601/SetUp!$B$56))*F601)</f>
        <v>6.2973845319049818E-6</v>
      </c>
      <c r="K601" s="53">
        <f t="shared" si="191"/>
        <v>1.6321076798316145E-5</v>
      </c>
      <c r="L601" s="53">
        <f>IF(I601&lt;=0,0,MIN(SetUp!$B$50*I601^SetUp!$B$55,I601))</f>
        <v>6.6386485186280299E-3</v>
      </c>
      <c r="M601" s="53">
        <f t="shared" si="192"/>
        <v>0.48729990413931173</v>
      </c>
      <c r="N601" s="53">
        <f>IF(SetUp!$B$62=0,X601,(B601-E601)*(1-(H601/SetUp!$B$66/SetUp!$B$56)))</f>
        <v>0</v>
      </c>
      <c r="O601" s="53">
        <f>K601*SetUp!$B$65</f>
        <v>1.5064355486431415E-7</v>
      </c>
      <c r="P601" s="53">
        <f>MIN(SetUp!$B$54*L601^SetUp!$B$51,L601)</f>
        <v>4.353193682133133E-3</v>
      </c>
      <c r="Q601" s="53">
        <f t="shared" si="193"/>
        <v>1.6170433243451832E-5</v>
      </c>
      <c r="R601" s="53">
        <f>IF((H601+N601-O601)&gt;SetUp!$B$56,T600+H601+N601-O601-SetUp!$B$56,T600)</f>
        <v>0</v>
      </c>
      <c r="S601" s="53">
        <f>R601*SetUp!$B$65</f>
        <v>0</v>
      </c>
      <c r="T601" s="53">
        <f>IF((R601-S601)&lt;SetUp!$B$53,R601-S601,SetUp!$B$53)</f>
        <v>0</v>
      </c>
      <c r="U601" s="53">
        <f t="shared" si="194"/>
        <v>0.48729990413931173</v>
      </c>
      <c r="V601" s="53">
        <f>(L601-P601)/1000*SetUp!$B$13*1000000/SetUp!$B$48</f>
        <v>9.3007273002742141E-2</v>
      </c>
      <c r="W601" s="53">
        <f t="shared" si="205"/>
        <v>-1.5612511283791264E-17</v>
      </c>
      <c r="X601" s="53">
        <f>MAX((SetUp!$B$56*(1-($H601/SetUp!$B$56)^2)*TANH(($B601-$D601)/SetUp!$B$56))/(1+$H601/SetUp!$B$56*TANH(($B601-$D601)/SetUp!$B$56)),0)</f>
        <v>0</v>
      </c>
      <c r="AK601" s="61">
        <v>233</v>
      </c>
      <c r="AL601" s="62">
        <f>IFERROR(AVERAGEIFS($AS$3:$AS$1070,$AU$3:$AU$1070,"Não",$AR$3:$AR$1070,AK571),0)</f>
        <v>0</v>
      </c>
      <c r="AM601" s="62">
        <f>IFERROR(AVERAGEIFS($AT$3:$AT$1070,$AU$3:$AU$1070,"Não",$AR$3:$AR$1070,AK571),0)</f>
        <v>0</v>
      </c>
      <c r="AN601" s="63" t="str">
        <f t="shared" si="206"/>
        <v/>
      </c>
      <c r="AP601" s="60">
        <v>32283</v>
      </c>
      <c r="AQ601" s="51">
        <v>5</v>
      </c>
      <c r="AR601" s="51">
        <v>141</v>
      </c>
      <c r="AS601" s="62">
        <f t="shared" si="195"/>
        <v>7.4370000000000003</v>
      </c>
      <c r="AT601" s="62">
        <f t="shared" si="196"/>
        <v>6.6059548977957725</v>
      </c>
      <c r="AU601" s="51" t="str">
        <f>IF(OR($AP601&lt;SetUp!$B$97,$AP601&gt;SetUp!$B$98),"Não","Sim")</f>
        <v>Sim</v>
      </c>
      <c r="AV601" s="64">
        <f t="shared" si="197"/>
        <v>2.7270863572685045</v>
      </c>
      <c r="AW601" s="64">
        <f t="shared" si="198"/>
        <v>2.5702052248401825</v>
      </c>
      <c r="AX601" s="64">
        <f t="shared" si="199"/>
        <v>0.87139778148748392</v>
      </c>
      <c r="AY601" s="64">
        <f t="shared" si="200"/>
        <v>0.81993560421684186</v>
      </c>
      <c r="AZ601" s="64">
        <f t="shared" si="201"/>
        <v>-0.83104510220422778</v>
      </c>
      <c r="BA601" s="64">
        <f t="shared" si="202"/>
        <v>-0.15688113242832191</v>
      </c>
      <c r="BB601" s="64">
        <f t="shared" si="203"/>
        <v>-5.1462177270642062E-2</v>
      </c>
    </row>
    <row r="602" spans="1:54" x14ac:dyDescent="0.3">
      <c r="A602" s="60">
        <v>31647</v>
      </c>
      <c r="B602" s="53">
        <v>0</v>
      </c>
      <c r="C602" s="53"/>
      <c r="D602" s="53">
        <v>4.9379999999999997</v>
      </c>
      <c r="E602" s="53">
        <f t="shared" si="188"/>
        <v>0</v>
      </c>
      <c r="F602" s="53">
        <f t="shared" si="189"/>
        <v>4.9379999999999997</v>
      </c>
      <c r="G602" s="53">
        <f t="shared" si="190"/>
        <v>0</v>
      </c>
      <c r="H602" s="53">
        <f>IF(Q601&gt;SetUp!$B$56,SetUp!$B$56,Q601)</f>
        <v>1.6170433243451832E-5</v>
      </c>
      <c r="I602" s="53">
        <f t="shared" si="204"/>
        <v>0.48730001175335619</v>
      </c>
      <c r="J602" s="53">
        <f>MIN(F602,H602,(1-EXP(-SetUp!$B$52*H602/SetUp!$B$56))*F602)</f>
        <v>4.5112747389486337E-6</v>
      </c>
      <c r="K602" s="53">
        <f t="shared" si="191"/>
        <v>1.1659158504503198E-5</v>
      </c>
      <c r="L602" s="53">
        <f>IF(I602&lt;=0,0,MIN(SetUp!$B$50*I602^SetUp!$B$55,I602))</f>
        <v>6.490609842816103E-3</v>
      </c>
      <c r="M602" s="53">
        <f t="shared" si="192"/>
        <v>0.48080940191054011</v>
      </c>
      <c r="N602" s="53">
        <f>IF(SetUp!$B$62=0,X602,(B602-E602)*(1-(H602/SetUp!$B$66/SetUp!$B$56)))</f>
        <v>0</v>
      </c>
      <c r="O602" s="53">
        <f>K602*SetUp!$B$65</f>
        <v>1.0761404443768494E-7</v>
      </c>
      <c r="P602" s="53">
        <f>MIN(SetUp!$B$54*L602^SetUp!$B$51,L602)</f>
        <v>4.255186892212502E-3</v>
      </c>
      <c r="Q602" s="53">
        <f t="shared" si="193"/>
        <v>1.1551544460065513E-5</v>
      </c>
      <c r="R602" s="53">
        <f>IF((H602+N602-O602)&gt;SetUp!$B$56,T601+H602+N602-O602-SetUp!$B$56,T601)</f>
        <v>0</v>
      </c>
      <c r="S602" s="53">
        <f>R602*SetUp!$B$65</f>
        <v>0</v>
      </c>
      <c r="T602" s="53">
        <f>IF((R602-S602)&lt;SetUp!$B$53,R602-S602,SetUp!$B$53)</f>
        <v>0</v>
      </c>
      <c r="U602" s="53">
        <f t="shared" si="194"/>
        <v>0.48080940191054011</v>
      </c>
      <c r="V602" s="53">
        <f>(L602-P602)/1000*SetUp!$B$13*1000000/SetUp!$B$48</f>
        <v>9.0971210335640665E-2</v>
      </c>
      <c r="W602" s="53">
        <f t="shared" si="205"/>
        <v>3.8163916471489756E-17</v>
      </c>
      <c r="X602" s="53">
        <f>MAX((SetUp!$B$56*(1-($H602/SetUp!$B$56)^2)*TANH(($B602-$D602)/SetUp!$B$56))/(1+$H602/SetUp!$B$56*TANH(($B602-$D602)/SetUp!$B$56)),0)</f>
        <v>0</v>
      </c>
      <c r="AK602" s="61">
        <v>234</v>
      </c>
      <c r="AL602" s="62">
        <f>IFERROR(AVERAGEIFS($AS$3:$AS$1070,$AU$3:$AU$1070,"Não",$AR$3:$AR$1070,AK572),0)</f>
        <v>0</v>
      </c>
      <c r="AM602" s="62">
        <f>IFERROR(AVERAGEIFS($AT$3:$AT$1070,$AU$3:$AU$1070,"Não",$AR$3:$AR$1070,AK572),0)</f>
        <v>0</v>
      </c>
      <c r="AN602" s="63" t="str">
        <f t="shared" si="206"/>
        <v/>
      </c>
      <c r="AP602" s="60">
        <v>32284</v>
      </c>
      <c r="AQ602" s="51">
        <v>5</v>
      </c>
      <c r="AR602" s="51">
        <v>142</v>
      </c>
      <c r="AS602" s="62">
        <f t="shared" si="195"/>
        <v>7.4370000000000003</v>
      </c>
      <c r="AT602" s="62">
        <f t="shared" si="196"/>
        <v>6.1947640903668102</v>
      </c>
      <c r="AU602" s="51" t="str">
        <f>IF(OR($AP602&lt;SetUp!$B$97,$AP602&gt;SetUp!$B$98),"Não","Sim")</f>
        <v>Sim</v>
      </c>
      <c r="AV602" s="64">
        <f t="shared" si="197"/>
        <v>2.7270863572685045</v>
      </c>
      <c r="AW602" s="64">
        <f t="shared" si="198"/>
        <v>2.4889283015721464</v>
      </c>
      <c r="AX602" s="64">
        <f t="shared" si="199"/>
        <v>0.87139778148748392</v>
      </c>
      <c r="AY602" s="64">
        <f t="shared" si="200"/>
        <v>0.79202477218056755</v>
      </c>
      <c r="AZ602" s="64">
        <f t="shared" si="201"/>
        <v>-1.2422359096331901</v>
      </c>
      <c r="BA602" s="64">
        <f t="shared" si="202"/>
        <v>-0.23815805569635806</v>
      </c>
      <c r="BB602" s="64">
        <f t="shared" si="203"/>
        <v>-7.9373009306916376E-2</v>
      </c>
    </row>
    <row r="603" spans="1:54" x14ac:dyDescent="0.3">
      <c r="A603" s="60">
        <v>31648</v>
      </c>
      <c r="B603" s="53">
        <v>0</v>
      </c>
      <c r="C603" s="53"/>
      <c r="D603" s="53">
        <v>4.9379999999999997</v>
      </c>
      <c r="E603" s="53">
        <f t="shared" si="188"/>
        <v>0</v>
      </c>
      <c r="F603" s="53">
        <f t="shared" si="189"/>
        <v>4.9379999999999997</v>
      </c>
      <c r="G603" s="53">
        <f t="shared" si="190"/>
        <v>0</v>
      </c>
      <c r="H603" s="53">
        <f>IF(Q602&gt;SetUp!$B$56,SetUp!$B$56,Q602)</f>
        <v>1.1551544460065513E-5</v>
      </c>
      <c r="I603" s="53">
        <f t="shared" si="204"/>
        <v>0.48080947878592972</v>
      </c>
      <c r="J603" s="53">
        <f>MIN(F603,H603,(1-EXP(-SetUp!$B$52*H603/SetUp!$B$56))*F603)</f>
        <v>3.222684063654446E-6</v>
      </c>
      <c r="K603" s="53">
        <f t="shared" si="191"/>
        <v>8.3288603964110667E-6</v>
      </c>
      <c r="L603" s="53">
        <f>IF(I603&lt;=0,0,MIN(SetUp!$B$50*I603^SetUp!$B$55,I603))</f>
        <v>6.3471656924857355E-3</v>
      </c>
      <c r="M603" s="53">
        <f t="shared" si="192"/>
        <v>0.474462313093444</v>
      </c>
      <c r="N603" s="53">
        <f>IF(SetUp!$B$62=0,X603,(B603-E603)*(1-(H603/SetUp!$B$66/SetUp!$B$56)))</f>
        <v>0</v>
      </c>
      <c r="O603" s="53">
        <f>K603*SetUp!$B$65</f>
        <v>7.6875389631976417E-8</v>
      </c>
      <c r="P603" s="53">
        <f>MIN(SetUp!$B$54*L603^SetUp!$B$51,L603)</f>
        <v>4.1602425558863324E-3</v>
      </c>
      <c r="Q603" s="53">
        <f t="shared" si="193"/>
        <v>8.2519850067790899E-6</v>
      </c>
      <c r="R603" s="53">
        <f>IF((H603+N603-O603)&gt;SetUp!$B$56,T602+H603+N603-O603-SetUp!$B$56,T602)</f>
        <v>0</v>
      </c>
      <c r="S603" s="53">
        <f>R603*SetUp!$B$65</f>
        <v>0</v>
      </c>
      <c r="T603" s="53">
        <f>IF((R603-S603)&lt;SetUp!$B$53,R603-S603,SetUp!$B$53)</f>
        <v>0</v>
      </c>
      <c r="U603" s="53">
        <f t="shared" si="194"/>
        <v>0.474462313093444</v>
      </c>
      <c r="V603" s="53">
        <f>(L603-P603)/1000*SetUp!$B$13*1000000/SetUp!$B$48</f>
        <v>8.8997495795479928E-2</v>
      </c>
      <c r="W603" s="53">
        <f t="shared" si="205"/>
        <v>-5.2909066017292616E-17</v>
      </c>
      <c r="X603" s="53">
        <f>MAX((SetUp!$B$56*(1-($H603/SetUp!$B$56)^2)*TANH(($B603-$D603)/SetUp!$B$56))/(1+$H603/SetUp!$B$56*TANH(($B603-$D603)/SetUp!$B$56)),0)</f>
        <v>0</v>
      </c>
      <c r="AK603" s="61">
        <v>235</v>
      </c>
      <c r="AL603" s="62">
        <f>IFERROR(AVERAGEIFS($AS$3:$AS$1070,$AU$3:$AU$1070,"Não",$AR$3:$AR$1070,AK573),0)</f>
        <v>0</v>
      </c>
      <c r="AM603" s="62">
        <f>IFERROR(AVERAGEIFS($AT$3:$AT$1070,$AU$3:$AU$1070,"Não",$AR$3:$AR$1070,AK573),0)</f>
        <v>0</v>
      </c>
      <c r="AN603" s="63" t="str">
        <f t="shared" si="206"/>
        <v/>
      </c>
      <c r="AP603" s="60">
        <v>32285</v>
      </c>
      <c r="AQ603" s="51">
        <v>5</v>
      </c>
      <c r="AR603" s="51">
        <v>143</v>
      </c>
      <c r="AS603" s="62">
        <f t="shared" si="195"/>
        <v>7.2889999999999997</v>
      </c>
      <c r="AT603" s="62">
        <f t="shared" si="196"/>
        <v>5.8034230962281539</v>
      </c>
      <c r="AU603" s="51" t="str">
        <f>IF(OR($AP603&lt;SetUp!$B$97,$AP603&gt;SetUp!$B$98),"Não","Sim")</f>
        <v>Sim</v>
      </c>
      <c r="AV603" s="64">
        <f t="shared" si="197"/>
        <v>2.6998148084637212</v>
      </c>
      <c r="AW603" s="64">
        <f t="shared" si="198"/>
        <v>2.4090294926023952</v>
      </c>
      <c r="AX603" s="64">
        <f t="shared" si="199"/>
        <v>0.86266795022858789</v>
      </c>
      <c r="AY603" s="64">
        <f t="shared" si="200"/>
        <v>0.76368423378338068</v>
      </c>
      <c r="AZ603" s="64">
        <f t="shared" si="201"/>
        <v>-1.4855769037718458</v>
      </c>
      <c r="BA603" s="64">
        <f t="shared" si="202"/>
        <v>-0.29078531586132605</v>
      </c>
      <c r="BB603" s="64">
        <f t="shared" si="203"/>
        <v>-9.8983716445207204E-2</v>
      </c>
    </row>
    <row r="604" spans="1:54" x14ac:dyDescent="0.3">
      <c r="A604" s="60">
        <v>31649</v>
      </c>
      <c r="B604" s="53">
        <v>0</v>
      </c>
      <c r="C604" s="53"/>
      <c r="D604" s="53">
        <v>4.9379999999999997</v>
      </c>
      <c r="E604" s="53">
        <f t="shared" si="188"/>
        <v>0</v>
      </c>
      <c r="F604" s="53">
        <f t="shared" si="189"/>
        <v>4.9379999999999997</v>
      </c>
      <c r="G604" s="53">
        <f t="shared" si="190"/>
        <v>0</v>
      </c>
      <c r="H604" s="53">
        <f>IF(Q603&gt;SetUp!$B$56,SetUp!$B$56,Q603)</f>
        <v>8.2519850067790899E-6</v>
      </c>
      <c r="I604" s="53">
        <f t="shared" si="204"/>
        <v>0.47446236801030311</v>
      </c>
      <c r="J604" s="53">
        <f>MIN(F604,H604,(1-EXP(-SetUp!$B$52*H604/SetUp!$B$56))*F604)</f>
        <v>2.3021634160607094E-6</v>
      </c>
      <c r="K604" s="53">
        <f t="shared" si="191"/>
        <v>5.9498215907183804E-6</v>
      </c>
      <c r="L604" s="53">
        <f>IF(I604&lt;=0,0,MIN(SetUp!$B$50*I604^SetUp!$B$55,I604))</f>
        <v>6.2081340754728256E-3</v>
      </c>
      <c r="M604" s="53">
        <f t="shared" si="192"/>
        <v>0.46825423393483029</v>
      </c>
      <c r="N604" s="53">
        <f>IF(SetUp!$B$62=0,X604,(B604-E604)*(1-(H604/SetUp!$B$66/SetUp!$B$56)))</f>
        <v>0</v>
      </c>
      <c r="O604" s="53">
        <f>K604*SetUp!$B$65</f>
        <v>5.4916859120884551E-8</v>
      </c>
      <c r="P604" s="53">
        <f>MIN(SetUp!$B$54*L604^SetUp!$B$51,L604)</f>
        <v>4.0682387284440404E-3</v>
      </c>
      <c r="Q604" s="53">
        <f t="shared" si="193"/>
        <v>5.8949047315974958E-6</v>
      </c>
      <c r="R604" s="53">
        <f>IF((H604+N604-O604)&gt;SetUp!$B$56,T603+H604+N604-O604-SetUp!$B$56,T603)</f>
        <v>0</v>
      </c>
      <c r="S604" s="53">
        <f>R604*SetUp!$B$65</f>
        <v>0</v>
      </c>
      <c r="T604" s="53">
        <f>IF((R604-S604)&lt;SetUp!$B$53,R604-S604,SetUp!$B$53)</f>
        <v>0</v>
      </c>
      <c r="U604" s="53">
        <f t="shared" si="194"/>
        <v>0.46825423393483029</v>
      </c>
      <c r="V604" s="53">
        <f>(L604-P604)/1000*SetUp!$B$13*1000000/SetUp!$B$48</f>
        <v>8.7083685733051364E-2</v>
      </c>
      <c r="W604" s="53">
        <f t="shared" si="205"/>
        <v>-7.8062556418956319E-18</v>
      </c>
      <c r="X604" s="53">
        <f>MAX((SetUp!$B$56*(1-($H604/SetUp!$B$56)^2)*TANH(($B604-$D604)/SetUp!$B$56))/(1+$H604/SetUp!$B$56*TANH(($B604-$D604)/SetUp!$B$56)),0)</f>
        <v>0</v>
      </c>
      <c r="AK604" s="61">
        <v>236</v>
      </c>
      <c r="AL604" s="62">
        <f>IFERROR(AVERAGEIFS($AS$3:$AS$1070,$AU$3:$AU$1070,"Não",$AR$3:$AR$1070,AK574),0)</f>
        <v>0</v>
      </c>
      <c r="AM604" s="62">
        <f>IFERROR(AVERAGEIFS($AT$3:$AT$1070,$AU$3:$AU$1070,"Não",$AR$3:$AR$1070,AK574),0)</f>
        <v>0</v>
      </c>
      <c r="AN604" s="63" t="str">
        <f t="shared" si="206"/>
        <v/>
      </c>
      <c r="AP604" s="60">
        <v>32286</v>
      </c>
      <c r="AQ604" s="51">
        <v>5</v>
      </c>
      <c r="AR604" s="51">
        <v>144</v>
      </c>
      <c r="AS604" s="62">
        <f t="shared" si="195"/>
        <v>7.2889999999999997</v>
      </c>
      <c r="AT604" s="62">
        <f t="shared" si="196"/>
        <v>5.426617968597129</v>
      </c>
      <c r="AU604" s="51" t="str">
        <f>IF(OR($AP604&lt;SetUp!$B$97,$AP604&gt;SetUp!$B$98),"Não","Sim")</f>
        <v>Sim</v>
      </c>
      <c r="AV604" s="64">
        <f t="shared" si="197"/>
        <v>2.6998148084637212</v>
      </c>
      <c r="AW604" s="64">
        <f t="shared" si="198"/>
        <v>2.3295102422176917</v>
      </c>
      <c r="AX604" s="64">
        <f t="shared" si="199"/>
        <v>0.86266795022858789</v>
      </c>
      <c r="AY604" s="64">
        <f t="shared" si="200"/>
        <v>0.73452924852434764</v>
      </c>
      <c r="AZ604" s="64">
        <f t="shared" si="201"/>
        <v>-1.8623820314028707</v>
      </c>
      <c r="BA604" s="64">
        <f t="shared" si="202"/>
        <v>-0.37030456624602959</v>
      </c>
      <c r="BB604" s="64">
        <f t="shared" si="203"/>
        <v>-0.12813870170424024</v>
      </c>
    </row>
    <row r="605" spans="1:54" x14ac:dyDescent="0.3">
      <c r="A605" s="60">
        <v>31650</v>
      </c>
      <c r="B605" s="53">
        <v>0</v>
      </c>
      <c r="C605" s="53"/>
      <c r="D605" s="53">
        <v>4.9379999999999997</v>
      </c>
      <c r="E605" s="53">
        <f t="shared" si="188"/>
        <v>0</v>
      </c>
      <c r="F605" s="53">
        <f t="shared" si="189"/>
        <v>4.9379999999999997</v>
      </c>
      <c r="G605" s="53">
        <f t="shared" si="190"/>
        <v>0</v>
      </c>
      <c r="H605" s="53">
        <f>IF(Q604&gt;SetUp!$B$56,SetUp!$B$56,Q604)</f>
        <v>5.8949047315974958E-6</v>
      </c>
      <c r="I605" s="53">
        <f t="shared" si="204"/>
        <v>0.46825427316534807</v>
      </c>
      <c r="J605" s="53">
        <f>MIN(F605,H605,(1-EXP(-SetUp!$B$52*H605/SetUp!$B$56))*F605)</f>
        <v>1.6445782325258394E-6</v>
      </c>
      <c r="K605" s="53">
        <f t="shared" si="191"/>
        <v>4.2503264990716567E-6</v>
      </c>
      <c r="L605" s="53">
        <f>IF(I605&lt;=0,0,MIN(SetUp!$B$50*I605^SetUp!$B$55,I605))</f>
        <v>6.0733417037896467E-3</v>
      </c>
      <c r="M605" s="53">
        <f t="shared" si="192"/>
        <v>0.46218093146155842</v>
      </c>
      <c r="N605" s="53">
        <f>IF(SetUp!$B$62=0,X605,(B605-E605)*(1-(H605/SetUp!$B$66/SetUp!$B$56)))</f>
        <v>0</v>
      </c>
      <c r="O605" s="53">
        <f>K605*SetUp!$B$65</f>
        <v>3.9230517757272479E-8</v>
      </c>
      <c r="P605" s="53">
        <f>MIN(SetUp!$B$54*L605^SetUp!$B$51,L605)</f>
        <v>3.9790593228801463E-3</v>
      </c>
      <c r="Q605" s="53">
        <f t="shared" si="193"/>
        <v>4.2110959813143838E-6</v>
      </c>
      <c r="R605" s="53">
        <f>IF((H605+N605-O605)&gt;SetUp!$B$56,T604+H605+N605-O605-SetUp!$B$56,T604)</f>
        <v>0</v>
      </c>
      <c r="S605" s="53">
        <f>R605*SetUp!$B$65</f>
        <v>0</v>
      </c>
      <c r="T605" s="53">
        <f>IF((R605-S605)&lt;SetUp!$B$53,R605-S605,SetUp!$B$53)</f>
        <v>0</v>
      </c>
      <c r="U605" s="53">
        <f t="shared" si="194"/>
        <v>0.46218093146155842</v>
      </c>
      <c r="V605" s="53">
        <f>(L605-P605)/1000*SetUp!$B$13*1000000/SetUp!$B$48</f>
        <v>8.5227452337152163E-2</v>
      </c>
      <c r="W605" s="53">
        <f t="shared" si="205"/>
        <v>3.9898639947466563E-17</v>
      </c>
      <c r="X605" s="53">
        <f>MAX((SetUp!$B$56*(1-($H605/SetUp!$B$56)^2)*TANH(($B605-$D605)/SetUp!$B$56))/(1+$H605/SetUp!$B$56*TANH(($B605-$D605)/SetUp!$B$56)),0)</f>
        <v>0</v>
      </c>
      <c r="AK605" s="61">
        <v>237</v>
      </c>
      <c r="AL605" s="62">
        <f>IFERROR(AVERAGEIFS($AS$3:$AS$1070,$AU$3:$AU$1070,"Não",$AR$3:$AR$1070,AK575),0)</f>
        <v>0</v>
      </c>
      <c r="AM605" s="62">
        <f>IFERROR(AVERAGEIFS($AT$3:$AT$1070,$AU$3:$AU$1070,"Não",$AR$3:$AR$1070,AK575),0)</f>
        <v>0</v>
      </c>
      <c r="AN605" s="63" t="str">
        <f t="shared" si="206"/>
        <v/>
      </c>
      <c r="AP605" s="60">
        <v>32287</v>
      </c>
      <c r="AQ605" s="51">
        <v>5</v>
      </c>
      <c r="AR605" s="51">
        <v>145</v>
      </c>
      <c r="AS605" s="62">
        <f t="shared" si="195"/>
        <v>7.2889999999999997</v>
      </c>
      <c r="AT605" s="62">
        <f t="shared" si="196"/>
        <v>5.0678255579523928</v>
      </c>
      <c r="AU605" s="51" t="str">
        <f>IF(OR($AP605&lt;SetUp!$B$97,$AP605&gt;SetUp!$B$98),"Não","Sim")</f>
        <v>Sim</v>
      </c>
      <c r="AV605" s="64">
        <f t="shared" si="197"/>
        <v>2.6998148084637212</v>
      </c>
      <c r="AW605" s="64">
        <f t="shared" si="198"/>
        <v>2.2511831462482994</v>
      </c>
      <c r="AX605" s="64">
        <f t="shared" si="199"/>
        <v>0.86266795022858789</v>
      </c>
      <c r="AY605" s="64">
        <f t="shared" si="200"/>
        <v>0.70482165741058589</v>
      </c>
      <c r="AZ605" s="64">
        <f t="shared" si="201"/>
        <v>-2.2211744420476069</v>
      </c>
      <c r="BA605" s="64">
        <f t="shared" si="202"/>
        <v>-0.44863166221542183</v>
      </c>
      <c r="BB605" s="64">
        <f t="shared" si="203"/>
        <v>-0.157846292818002</v>
      </c>
    </row>
    <row r="606" spans="1:54" x14ac:dyDescent="0.3">
      <c r="A606" s="60">
        <v>31651</v>
      </c>
      <c r="B606" s="53">
        <v>0</v>
      </c>
      <c r="C606" s="53"/>
      <c r="D606" s="53">
        <v>4.9379999999999997</v>
      </c>
      <c r="E606" s="53">
        <f t="shared" si="188"/>
        <v>0</v>
      </c>
      <c r="F606" s="53">
        <f t="shared" si="189"/>
        <v>4.9379999999999997</v>
      </c>
      <c r="G606" s="53">
        <f t="shared" si="190"/>
        <v>0</v>
      </c>
      <c r="H606" s="53">
        <f>IF(Q605&gt;SetUp!$B$56,SetUp!$B$56,Q605)</f>
        <v>4.2110959813143838E-6</v>
      </c>
      <c r="I606" s="53">
        <f t="shared" si="204"/>
        <v>0.46218095948634935</v>
      </c>
      <c r="J606" s="53">
        <f>MIN(F606,H606,(1-EXP(-SetUp!$B$52*H606/SetUp!$B$56))*F606)</f>
        <v>1.1748242646867357E-6</v>
      </c>
      <c r="K606" s="53">
        <f t="shared" si="191"/>
        <v>3.0362717166276484E-6</v>
      </c>
      <c r="L606" s="53">
        <f>IF(I606&lt;=0,0,MIN(SetUp!$B$50*I606^SetUp!$B$55,I606))</f>
        <v>5.9426235178725619E-3</v>
      </c>
      <c r="M606" s="53">
        <f t="shared" si="192"/>
        <v>0.45623833596847679</v>
      </c>
      <c r="N606" s="53">
        <f>IF(SetUp!$B$62=0,X606,(B606-E606)*(1-(H606/SetUp!$B$66/SetUp!$B$56)))</f>
        <v>0</v>
      </c>
      <c r="O606" s="53">
        <f>K606*SetUp!$B$65</f>
        <v>2.8024790923963554E-8</v>
      </c>
      <c r="P606" s="53">
        <f>MIN(SetUp!$B$54*L606^SetUp!$B$51,L606)</f>
        <v>3.8925937883880438E-3</v>
      </c>
      <c r="Q606" s="53">
        <f t="shared" si="193"/>
        <v>3.008246925703685E-6</v>
      </c>
      <c r="R606" s="53">
        <f>IF((H606+N606-O606)&gt;SetUp!$B$56,T605+H606+N606-O606-SetUp!$B$56,T605)</f>
        <v>0</v>
      </c>
      <c r="S606" s="53">
        <f>R606*SetUp!$B$65</f>
        <v>0</v>
      </c>
      <c r="T606" s="53">
        <f>IF((R606-S606)&lt;SetUp!$B$53,R606-S606,SetUp!$B$53)</f>
        <v>0</v>
      </c>
      <c r="U606" s="53">
        <f t="shared" si="194"/>
        <v>0.45623833596847679</v>
      </c>
      <c r="V606" s="53">
        <f>(L606-P606)/1000*SetUp!$B$13*1000000/SetUp!$B$48</f>
        <v>8.3426577357495701E-2</v>
      </c>
      <c r="W606" s="53">
        <f t="shared" si="205"/>
        <v>4.0766001685454967E-17</v>
      </c>
      <c r="X606" s="53">
        <f>MAX((SetUp!$B$56*(1-($H606/SetUp!$B$56)^2)*TANH(($B606-$D606)/SetUp!$B$56))/(1+$H606/SetUp!$B$56*TANH(($B606-$D606)/SetUp!$B$56)),0)</f>
        <v>0</v>
      </c>
      <c r="AK606" s="61">
        <v>238</v>
      </c>
      <c r="AL606" s="62">
        <f>IFERROR(AVERAGEIFS($AS$3:$AS$1070,$AU$3:$AU$1070,"Não",$AR$3:$AR$1070,AK576),0)</f>
        <v>0</v>
      </c>
      <c r="AM606" s="62">
        <f>IFERROR(AVERAGEIFS($AT$3:$AT$1070,$AU$3:$AU$1070,"Não",$AR$3:$AR$1070,AK576),0)</f>
        <v>0</v>
      </c>
      <c r="AN606" s="63" t="str">
        <f t="shared" si="206"/>
        <v/>
      </c>
      <c r="AP606" s="60">
        <v>32288</v>
      </c>
      <c r="AQ606" s="51">
        <v>5</v>
      </c>
      <c r="AR606" s="51">
        <v>146</v>
      </c>
      <c r="AS606" s="62">
        <f t="shared" si="195"/>
        <v>7.2889999999999997</v>
      </c>
      <c r="AT606" s="62">
        <f t="shared" si="196"/>
        <v>4.7227861754877178</v>
      </c>
      <c r="AU606" s="51" t="str">
        <f>IF(OR($AP606&lt;SetUp!$B$97,$AP606&gt;SetUp!$B$98),"Não","Sim")</f>
        <v>Sim</v>
      </c>
      <c r="AV606" s="64">
        <f t="shared" si="197"/>
        <v>2.6998148084637212</v>
      </c>
      <c r="AW606" s="64">
        <f t="shared" si="198"/>
        <v>2.1731972242499569</v>
      </c>
      <c r="AX606" s="64">
        <f t="shared" si="199"/>
        <v>0.86266795022858789</v>
      </c>
      <c r="AY606" s="64">
        <f t="shared" si="200"/>
        <v>0.67419828330527642</v>
      </c>
      <c r="AZ606" s="64">
        <f t="shared" si="201"/>
        <v>-2.5662138245122819</v>
      </c>
      <c r="BA606" s="64">
        <f t="shared" si="202"/>
        <v>-0.52661758421376437</v>
      </c>
      <c r="BB606" s="64">
        <f t="shared" si="203"/>
        <v>-0.18846966692331146</v>
      </c>
    </row>
    <row r="607" spans="1:54" x14ac:dyDescent="0.3">
      <c r="A607" s="60">
        <v>31652</v>
      </c>
      <c r="B607" s="53">
        <v>0</v>
      </c>
      <c r="C607" s="53"/>
      <c r="D607" s="53">
        <v>4.9379999999999997</v>
      </c>
      <c r="E607" s="53">
        <f t="shared" si="188"/>
        <v>0</v>
      </c>
      <c r="F607" s="53">
        <f t="shared" si="189"/>
        <v>4.9379999999999997</v>
      </c>
      <c r="G607" s="53">
        <f t="shared" si="190"/>
        <v>0</v>
      </c>
      <c r="H607" s="53">
        <f>IF(Q606&gt;SetUp!$B$56,SetUp!$B$56,Q606)</f>
        <v>3.008246925703685E-6</v>
      </c>
      <c r="I607" s="53">
        <f t="shared" si="204"/>
        <v>0.45623835598832208</v>
      </c>
      <c r="J607" s="53">
        <f>MIN(F607,H607,(1-EXP(-SetUp!$B$52*H607/SetUp!$B$56))*F607)</f>
        <v>8.3924983383765193E-7</v>
      </c>
      <c r="K607" s="53">
        <f t="shared" si="191"/>
        <v>2.1689970918660332E-6</v>
      </c>
      <c r="L607" s="53">
        <f>IF(I607&lt;=0,0,MIN(SetUp!$B$50*I607^SetUp!$B$55,I607))</f>
        <v>5.8158222371053944E-3</v>
      </c>
      <c r="M607" s="53">
        <f t="shared" si="192"/>
        <v>0.45042253375121666</v>
      </c>
      <c r="N607" s="53">
        <f>IF(SetUp!$B$62=0,X607,(B607-E607)*(1-(H607/SetUp!$B$66/SetUp!$B$56)))</f>
        <v>0</v>
      </c>
      <c r="O607" s="53">
        <f>K607*SetUp!$B$65</f>
        <v>2.0019845286358136E-8</v>
      </c>
      <c r="P607" s="53">
        <f>MIN(SetUp!$B$54*L607^SetUp!$B$51,L607)</f>
        <v>3.8087368067282524E-3</v>
      </c>
      <c r="Q607" s="53">
        <f t="shared" si="193"/>
        <v>2.148977246579675E-6</v>
      </c>
      <c r="R607" s="53">
        <f>IF((H607+N607-O607)&gt;SetUp!$B$56,T606+H607+N607-O607-SetUp!$B$56,T606)</f>
        <v>0</v>
      </c>
      <c r="S607" s="53">
        <f>R607*SetUp!$B$65</f>
        <v>0</v>
      </c>
      <c r="T607" s="53">
        <f>IF((R607-S607)&lt;SetUp!$B$53,R607-S607,SetUp!$B$53)</f>
        <v>0</v>
      </c>
      <c r="U607" s="53">
        <f t="shared" si="194"/>
        <v>0.45042253375121666</v>
      </c>
      <c r="V607" s="53">
        <f>(L607-P607)/1000*SetUp!$B$13*1000000/SetUp!$B$48</f>
        <v>8.1678946169510047E-2</v>
      </c>
      <c r="W607" s="53">
        <f t="shared" si="205"/>
        <v>-3.5561831257524545E-17</v>
      </c>
      <c r="X607" s="53">
        <f>MAX((SetUp!$B$56*(1-($H607/SetUp!$B$56)^2)*TANH(($B607-$D607)/SetUp!$B$56))/(1+$H607/SetUp!$B$56*TANH(($B607-$D607)/SetUp!$B$56)),0)</f>
        <v>0</v>
      </c>
      <c r="AK607" s="61">
        <v>239</v>
      </c>
      <c r="AL607" s="62">
        <f>IFERROR(AVERAGEIFS($AS$3:$AS$1070,$AU$3:$AU$1070,"Não",$AR$3:$AR$1070,AK577),0)</f>
        <v>0</v>
      </c>
      <c r="AM607" s="62">
        <f>IFERROR(AVERAGEIFS($AT$3:$AT$1070,$AU$3:$AU$1070,"Não",$AR$3:$AR$1070,AK577),0)</f>
        <v>0</v>
      </c>
      <c r="AN607" s="63" t="str">
        <f t="shared" si="206"/>
        <v/>
      </c>
      <c r="AP607" s="60">
        <v>32289</v>
      </c>
      <c r="AQ607" s="51">
        <v>5</v>
      </c>
      <c r="AR607" s="51">
        <v>147</v>
      </c>
      <c r="AS607" s="62">
        <f t="shared" si="195"/>
        <v>7.2889999999999997</v>
      </c>
      <c r="AT607" s="62">
        <f t="shared" si="196"/>
        <v>4.3927913896542492</v>
      </c>
      <c r="AU607" s="51" t="str">
        <f>IF(OR($AP607&lt;SetUp!$B$97,$AP607&gt;SetUp!$B$98),"Não","Sim")</f>
        <v>Sim</v>
      </c>
      <c r="AV607" s="64">
        <f t="shared" si="197"/>
        <v>2.6998148084637212</v>
      </c>
      <c r="AW607" s="64">
        <f t="shared" si="198"/>
        <v>2.0958987069164983</v>
      </c>
      <c r="AX607" s="64">
        <f t="shared" si="199"/>
        <v>0.86266795022858789</v>
      </c>
      <c r="AY607" s="64">
        <f t="shared" si="200"/>
        <v>0.64274057943804608</v>
      </c>
      <c r="AZ607" s="64">
        <f t="shared" si="201"/>
        <v>-2.8962086103457505</v>
      </c>
      <c r="BA607" s="64">
        <f t="shared" si="202"/>
        <v>-0.60391610154722297</v>
      </c>
      <c r="BB607" s="64">
        <f t="shared" si="203"/>
        <v>-0.21992737079054181</v>
      </c>
    </row>
    <row r="608" spans="1:54" x14ac:dyDescent="0.3">
      <c r="A608" s="60">
        <v>31653</v>
      </c>
      <c r="B608" s="53">
        <v>0.04</v>
      </c>
      <c r="C608" s="53"/>
      <c r="D608" s="53">
        <v>4.9379999999999997</v>
      </c>
      <c r="E608" s="53">
        <f t="shared" si="188"/>
        <v>0.04</v>
      </c>
      <c r="F608" s="53">
        <f t="shared" si="189"/>
        <v>4.8979999999999997</v>
      </c>
      <c r="G608" s="53">
        <f t="shared" si="190"/>
        <v>0</v>
      </c>
      <c r="H608" s="53">
        <f>IF(Q607&gt;SetUp!$B$56,SetUp!$B$56,Q607)</f>
        <v>2.148977246579675E-6</v>
      </c>
      <c r="I608" s="53">
        <f t="shared" si="204"/>
        <v>0.45042254809745796</v>
      </c>
      <c r="J608" s="53">
        <f>MIN(F608,H608,(1-EXP(-SetUp!$B$52*H608/SetUp!$B$56))*F608)</f>
        <v>5.9467174646821165E-7</v>
      </c>
      <c r="K608" s="53">
        <f t="shared" si="191"/>
        <v>1.5543055001114633E-6</v>
      </c>
      <c r="L608" s="53">
        <f>IF(I608&lt;=0,0,MIN(SetUp!$B$50*I608^SetUp!$B$55,I608))</f>
        <v>5.692787936927182E-3</v>
      </c>
      <c r="M608" s="53">
        <f t="shared" si="192"/>
        <v>0.44472976016053078</v>
      </c>
      <c r="N608" s="53">
        <f>IF(SetUp!$B$62=0,X608,(B608-E608)*(1-(H608/SetUp!$B$66/SetUp!$B$56)))</f>
        <v>0</v>
      </c>
      <c r="O608" s="53">
        <f>K608*SetUp!$B$65</f>
        <v>1.4346241291267218E-8</v>
      </c>
      <c r="P608" s="53">
        <f>MIN(SetUp!$B$54*L608^SetUp!$B$51,L608)</f>
        <v>3.7273880066391904E-3</v>
      </c>
      <c r="Q608" s="53">
        <f t="shared" si="193"/>
        <v>1.5399592588201961E-6</v>
      </c>
      <c r="R608" s="53">
        <f>IF((H608+N608-O608)&gt;SetUp!$B$56,T607+H608+N608-O608-SetUp!$B$56,T607)</f>
        <v>0</v>
      </c>
      <c r="S608" s="53">
        <f>R608*SetUp!$B$65</f>
        <v>0</v>
      </c>
      <c r="T608" s="53">
        <f>IF((R608-S608)&lt;SetUp!$B$53,R608-S608,SetUp!$B$53)</f>
        <v>0</v>
      </c>
      <c r="U608" s="53">
        <f t="shared" si="194"/>
        <v>0.44472976016053078</v>
      </c>
      <c r="V608" s="53">
        <f>(L608-P608)/1000*SetUp!$B$13*1000000/SetUp!$B$48</f>
        <v>7.9982542186750313E-2</v>
      </c>
      <c r="W608" s="53">
        <f t="shared" si="205"/>
        <v>1.3877787807814457E-17</v>
      </c>
      <c r="X608" s="53">
        <f>MAX((SetUp!$B$56*(1-($H608/SetUp!$B$56)^2)*TANH(($B608-$D608)/SetUp!$B$56))/(1+$H608/SetUp!$B$56*TANH(($B608-$D608)/SetUp!$B$56)),0)</f>
        <v>0</v>
      </c>
      <c r="AK608" s="61">
        <v>240</v>
      </c>
      <c r="AL608" s="62">
        <f>IFERROR(AVERAGEIFS($AS$3:$AS$1070,$AU$3:$AU$1070,"Não",$AR$3:$AR$1070,AK578),0)</f>
        <v>0</v>
      </c>
      <c r="AM608" s="62">
        <f>IFERROR(AVERAGEIFS($AT$3:$AT$1070,$AU$3:$AU$1070,"Não",$AR$3:$AR$1070,AK578),0)</f>
        <v>0</v>
      </c>
      <c r="AN608" s="63" t="str">
        <f t="shared" si="206"/>
        <v/>
      </c>
      <c r="AP608" s="60">
        <v>32290</v>
      </c>
      <c r="AQ608" s="51">
        <v>5</v>
      </c>
      <c r="AR608" s="51">
        <v>148</v>
      </c>
      <c r="AS608" s="62">
        <f t="shared" si="195"/>
        <v>7.1420000000000003</v>
      </c>
      <c r="AT608" s="62">
        <f t="shared" si="196"/>
        <v>4.0809168283427519</v>
      </c>
      <c r="AU608" s="51" t="str">
        <f>IF(OR($AP608&lt;SetUp!$B$97,$AP608&gt;SetUp!$B$98),"Não","Sim")</f>
        <v>Sim</v>
      </c>
      <c r="AV608" s="64">
        <f t="shared" si="197"/>
        <v>2.6724520575681052</v>
      </c>
      <c r="AW608" s="64">
        <f t="shared" si="198"/>
        <v>2.0201279237569962</v>
      </c>
      <c r="AX608" s="64">
        <f t="shared" si="199"/>
        <v>0.85381984585676318</v>
      </c>
      <c r="AY608" s="64">
        <f t="shared" si="200"/>
        <v>0.61075774366818014</v>
      </c>
      <c r="AZ608" s="64">
        <f t="shared" si="201"/>
        <v>-3.0610831716572484</v>
      </c>
      <c r="BA608" s="64">
        <f t="shared" si="202"/>
        <v>-0.65232413381110899</v>
      </c>
      <c r="BB608" s="64">
        <f t="shared" si="203"/>
        <v>-0.24306210218858304</v>
      </c>
    </row>
    <row r="609" spans="1:54" x14ac:dyDescent="0.3">
      <c r="A609" s="60">
        <v>31654</v>
      </c>
      <c r="B609" s="53">
        <v>5.0000000000000001E-3</v>
      </c>
      <c r="C609" s="53"/>
      <c r="D609" s="53">
        <v>4.9379999999999997</v>
      </c>
      <c r="E609" s="53">
        <f t="shared" si="188"/>
        <v>5.0000000000000001E-3</v>
      </c>
      <c r="F609" s="53">
        <f t="shared" si="189"/>
        <v>4.9329999999999998</v>
      </c>
      <c r="G609" s="53">
        <f t="shared" si="190"/>
        <v>0</v>
      </c>
      <c r="H609" s="53">
        <f>IF(Q608&gt;SetUp!$B$56,SetUp!$B$56,Q608)</f>
        <v>1.5399592588201961E-6</v>
      </c>
      <c r="I609" s="53">
        <f t="shared" si="204"/>
        <v>0.44472977041295525</v>
      </c>
      <c r="J609" s="53">
        <f>MIN(F609,H609,(1-EXP(-SetUp!$B$52*H609/SetUp!$B$56))*F609)</f>
        <v>4.2918749691767122E-7</v>
      </c>
      <c r="K609" s="53">
        <f t="shared" si="191"/>
        <v>1.1107717619025248E-6</v>
      </c>
      <c r="L609" s="53">
        <f>IF(I609&lt;=0,0,MIN(SetUp!$B$50*I609^SetUp!$B$55,I609))</f>
        <v>5.573377646637857E-3</v>
      </c>
      <c r="M609" s="53">
        <f t="shared" si="192"/>
        <v>0.4391563927663174</v>
      </c>
      <c r="N609" s="53">
        <f>IF(SetUp!$B$62=0,X609,(B609-E609)*(1-(H609/SetUp!$B$66/SetUp!$B$56)))</f>
        <v>0</v>
      </c>
      <c r="O609" s="53">
        <f>K609*SetUp!$B$65</f>
        <v>1.0252424452359508E-8</v>
      </c>
      <c r="P609" s="53">
        <f>MIN(SetUp!$B$54*L609^SetUp!$B$51,L609)</f>
        <v>3.6484516923641313E-3</v>
      </c>
      <c r="Q609" s="53">
        <f t="shared" si="193"/>
        <v>1.1005193374501652E-6</v>
      </c>
      <c r="R609" s="53">
        <f>IF((H609+N609-O609)&gt;SetUp!$B$56,T608+H609+N609-O609-SetUp!$B$56,T608)</f>
        <v>0</v>
      </c>
      <c r="S609" s="53">
        <f>R609*SetUp!$B$65</f>
        <v>0</v>
      </c>
      <c r="T609" s="53">
        <f>IF((R609-S609)&lt;SetUp!$B$53,R609-S609,SetUp!$B$53)</f>
        <v>0</v>
      </c>
      <c r="U609" s="53">
        <f t="shared" si="194"/>
        <v>0.4391563927663174</v>
      </c>
      <c r="V609" s="53">
        <f>(L609-P609)/1000*SetUp!$B$13*1000000/SetUp!$B$48</f>
        <v>7.833544154115693E-2</v>
      </c>
      <c r="W609" s="53">
        <f t="shared" si="205"/>
        <v>0</v>
      </c>
      <c r="X609" s="53">
        <f>MAX((SetUp!$B$56*(1-($H609/SetUp!$B$56)^2)*TANH(($B609-$D609)/SetUp!$B$56))/(1+$H609/SetUp!$B$56*TANH(($B609-$D609)/SetUp!$B$56)),0)</f>
        <v>0</v>
      </c>
      <c r="AK609" s="61">
        <v>241</v>
      </c>
      <c r="AL609" s="62">
        <f>IFERROR(AVERAGEIFS($AS$3:$AS$1070,$AU$3:$AU$1070,"Não",$AR$3:$AR$1070,AK579),0)</f>
        <v>0</v>
      </c>
      <c r="AM609" s="62">
        <f>IFERROR(AVERAGEIFS($AT$3:$AT$1070,$AU$3:$AU$1070,"Não",$AR$3:$AR$1070,AK579),0)</f>
        <v>0</v>
      </c>
      <c r="AN609" s="63" t="str">
        <f t="shared" si="206"/>
        <v/>
      </c>
      <c r="AP609" s="60">
        <v>32291</v>
      </c>
      <c r="AQ609" s="51">
        <v>5</v>
      </c>
      <c r="AR609" s="51">
        <v>149</v>
      </c>
      <c r="AS609" s="62">
        <f t="shared" si="195"/>
        <v>7.1420000000000003</v>
      </c>
      <c r="AT609" s="62">
        <f t="shared" si="196"/>
        <v>3.7858323895196424</v>
      </c>
      <c r="AU609" s="51" t="str">
        <f>IF(OR($AP609&lt;SetUp!$B$97,$AP609&gt;SetUp!$B$98),"Não","Sim")</f>
        <v>Sim</v>
      </c>
      <c r="AV609" s="64">
        <f t="shared" si="197"/>
        <v>2.6724520575681052</v>
      </c>
      <c r="AW609" s="64">
        <f t="shared" si="198"/>
        <v>1.9457215601209856</v>
      </c>
      <c r="AX609" s="64">
        <f t="shared" si="199"/>
        <v>0.85381984585676318</v>
      </c>
      <c r="AY609" s="64">
        <f t="shared" si="200"/>
        <v>0.5781613824967492</v>
      </c>
      <c r="AZ609" s="64">
        <f t="shared" si="201"/>
        <v>-3.3561676104803579</v>
      </c>
      <c r="BA609" s="64">
        <f t="shared" si="202"/>
        <v>-0.72673049744711959</v>
      </c>
      <c r="BB609" s="64">
        <f t="shared" si="203"/>
        <v>-0.27565846336001398</v>
      </c>
    </row>
    <row r="610" spans="1:54" x14ac:dyDescent="0.3">
      <c r="A610" s="60">
        <v>31655</v>
      </c>
      <c r="B610" s="53">
        <v>0</v>
      </c>
      <c r="C610" s="53"/>
      <c r="D610" s="53">
        <v>4.9379999999999997</v>
      </c>
      <c r="E610" s="53">
        <f t="shared" si="188"/>
        <v>0</v>
      </c>
      <c r="F610" s="53">
        <f t="shared" si="189"/>
        <v>4.9379999999999997</v>
      </c>
      <c r="G610" s="53">
        <f t="shared" si="190"/>
        <v>0</v>
      </c>
      <c r="H610" s="53">
        <f>IF(Q609&gt;SetUp!$B$56,SetUp!$B$56,Q609)</f>
        <v>1.1005193374501652E-6</v>
      </c>
      <c r="I610" s="53">
        <f t="shared" si="204"/>
        <v>0.43915640009025952</v>
      </c>
      <c r="J610" s="53">
        <f>MIN(F610,H610,(1-EXP(-SetUp!$B$52*H610/SetUp!$B$56))*F610)</f>
        <v>3.070262327755646E-7</v>
      </c>
      <c r="K610" s="53">
        <f t="shared" si="191"/>
        <v>7.9349310467460063E-7</v>
      </c>
      <c r="L610" s="53">
        <f>IF(I610&lt;=0,0,MIN(SetUp!$B$50*I610^SetUp!$B$55,I610))</f>
        <v>5.4574549770732596E-3</v>
      </c>
      <c r="M610" s="53">
        <f t="shared" si="192"/>
        <v>0.43369894511318624</v>
      </c>
      <c r="N610" s="53">
        <f>IF(SetUp!$B$62=0,X610,(B610-E610)*(1-(H610/SetUp!$B$66/SetUp!$B$56)))</f>
        <v>0</v>
      </c>
      <c r="O610" s="53">
        <f>K610*SetUp!$B$65</f>
        <v>7.3239421348005435E-9</v>
      </c>
      <c r="P610" s="53">
        <f>MIN(SetUp!$B$54*L610^SetUp!$B$51,L610)</f>
        <v>3.571836592326392E-3</v>
      </c>
      <c r="Q610" s="53">
        <f t="shared" si="193"/>
        <v>7.8616916253980005E-7</v>
      </c>
      <c r="R610" s="53">
        <f>IF((H610+N610-O610)&gt;SetUp!$B$56,T609+H610+N610-O610-SetUp!$B$56,T609)</f>
        <v>0</v>
      </c>
      <c r="S610" s="53">
        <f>R610*SetUp!$B$65</f>
        <v>0</v>
      </c>
      <c r="T610" s="53">
        <f>IF((R610-S610)&lt;SetUp!$B$53,R610-S610,SetUp!$B$53)</f>
        <v>0</v>
      </c>
      <c r="U610" s="53">
        <f t="shared" si="194"/>
        <v>0.43369894511318624</v>
      </c>
      <c r="V610" s="53">
        <f>(L610-P610)/1000*SetUp!$B$13*1000000/SetUp!$B$48</f>
        <v>7.6735808158917063E-2</v>
      </c>
      <c r="W610" s="53">
        <f t="shared" si="205"/>
        <v>-1.9949319973733282E-17</v>
      </c>
      <c r="X610" s="53">
        <f>MAX((SetUp!$B$56*(1-($H610/SetUp!$B$56)^2)*TANH(($B610-$D610)/SetUp!$B$56))/(1+$H610/SetUp!$B$56*TANH(($B610-$D610)/SetUp!$B$56)),0)</f>
        <v>0</v>
      </c>
      <c r="AK610" s="61">
        <v>242</v>
      </c>
      <c r="AL610" s="62">
        <f>IFERROR(AVERAGEIFS($AS$3:$AS$1070,$AU$3:$AU$1070,"Não",$AR$3:$AR$1070,AK580),0)</f>
        <v>0</v>
      </c>
      <c r="AM610" s="62">
        <f>IFERROR(AVERAGEIFS($AT$3:$AT$1070,$AU$3:$AU$1070,"Não",$AR$3:$AR$1070,AK580),0)</f>
        <v>0</v>
      </c>
      <c r="AN610" s="63" t="str">
        <f t="shared" si="206"/>
        <v/>
      </c>
      <c r="AP610" s="60">
        <v>32292</v>
      </c>
      <c r="AQ610" s="51">
        <v>5</v>
      </c>
      <c r="AR610" s="51">
        <v>150</v>
      </c>
      <c r="AS610" s="62">
        <f t="shared" si="195"/>
        <v>6.9960000000000004</v>
      </c>
      <c r="AT610" s="62">
        <f t="shared" si="196"/>
        <v>3.5083154129604366</v>
      </c>
      <c r="AU610" s="51" t="str">
        <f>IF(OR($AP610&lt;SetUp!$B$97,$AP610&gt;SetUp!$B$98),"Não","Sim")</f>
        <v>Sim</v>
      </c>
      <c r="AV610" s="64">
        <f t="shared" si="197"/>
        <v>2.6449952740978575</v>
      </c>
      <c r="AW610" s="64">
        <f t="shared" si="198"/>
        <v>1.8730497625424789</v>
      </c>
      <c r="AX610" s="64">
        <f t="shared" si="199"/>
        <v>0.84484980080663896</v>
      </c>
      <c r="AY610" s="64">
        <f t="shared" si="200"/>
        <v>0.54509863143015092</v>
      </c>
      <c r="AZ610" s="64">
        <f t="shared" si="201"/>
        <v>-3.4876845870395639</v>
      </c>
      <c r="BA610" s="64">
        <f t="shared" si="202"/>
        <v>-0.77194551155537861</v>
      </c>
      <c r="BB610" s="64">
        <f t="shared" si="203"/>
        <v>-0.29975116937648805</v>
      </c>
    </row>
    <row r="611" spans="1:54" x14ac:dyDescent="0.3">
      <c r="A611" s="60">
        <v>31656</v>
      </c>
      <c r="B611" s="53">
        <v>0</v>
      </c>
      <c r="C611" s="53"/>
      <c r="D611" s="53">
        <v>5.7240000000000002</v>
      </c>
      <c r="E611" s="53">
        <f t="shared" si="188"/>
        <v>0</v>
      </c>
      <c r="F611" s="53">
        <f t="shared" si="189"/>
        <v>5.7240000000000002</v>
      </c>
      <c r="G611" s="53">
        <f t="shared" si="190"/>
        <v>0</v>
      </c>
      <c r="H611" s="53">
        <f>IF(Q610&gt;SetUp!$B$56,SetUp!$B$56,Q610)</f>
        <v>7.8616916253980005E-7</v>
      </c>
      <c r="I611" s="53">
        <f t="shared" si="204"/>
        <v>0.43369895002290121</v>
      </c>
      <c r="J611" s="53">
        <f>MIN(F611,H611,(1-EXP(-SetUp!$B$52*H611/SetUp!$B$56))*F611)</f>
        <v>2.5423910629962522E-7</v>
      </c>
      <c r="K611" s="53">
        <f t="shared" si="191"/>
        <v>5.3193005624017483E-7</v>
      </c>
      <c r="L611" s="53">
        <f>IF(I611&lt;=0,0,MIN(SetUp!$B$50*I611^SetUp!$B$55,I611))</f>
        <v>5.3448897597104909E-3</v>
      </c>
      <c r="M611" s="53">
        <f t="shared" si="192"/>
        <v>0.42835406026319073</v>
      </c>
      <c r="N611" s="53">
        <f>IF(SetUp!$B$62=0,X611,(B611-E611)*(1-(H611/SetUp!$B$66/SetUp!$B$56)))</f>
        <v>0</v>
      </c>
      <c r="O611" s="53">
        <f>K611*SetUp!$B$65</f>
        <v>4.9097149410792392E-9</v>
      </c>
      <c r="P611" s="53">
        <f>MIN(SetUp!$B$54*L611^SetUp!$B$51,L611)</f>
        <v>3.4974556157331524E-3</v>
      </c>
      <c r="Q611" s="53">
        <f t="shared" si="193"/>
        <v>5.2702034129909558E-7</v>
      </c>
      <c r="R611" s="53">
        <f>IF((H611+N611-O611)&gt;SetUp!$B$56,T610+H611+N611-O611-SetUp!$B$56,T610)</f>
        <v>0</v>
      </c>
      <c r="S611" s="53">
        <f>R611*SetUp!$B$65</f>
        <v>0</v>
      </c>
      <c r="T611" s="53">
        <f>IF((R611-S611)&lt;SetUp!$B$53,R611-S611,SetUp!$B$53)</f>
        <v>0</v>
      </c>
      <c r="U611" s="53">
        <f t="shared" si="194"/>
        <v>0.42835406026319073</v>
      </c>
      <c r="V611" s="53">
        <f>(L611-P611)/1000*SetUp!$B$13*1000000/SetUp!$B$48</f>
        <v>7.5181888978829201E-2</v>
      </c>
      <c r="W611" s="53">
        <f t="shared" si="205"/>
        <v>4.2500725161431774E-17</v>
      </c>
      <c r="X611" s="53">
        <f>MAX((SetUp!$B$56*(1-($H611/SetUp!$B$56)^2)*TANH(($B611-$D611)/SetUp!$B$56))/(1+$H611/SetUp!$B$56*TANH(($B611-$D611)/SetUp!$B$56)),0)</f>
        <v>0</v>
      </c>
      <c r="AK611" s="61">
        <v>243</v>
      </c>
      <c r="AL611" s="62">
        <f>IFERROR(AVERAGEIFS($AS$3:$AS$1070,$AU$3:$AU$1070,"Não",$AR$3:$AR$1070,AK581),0)</f>
        <v>0</v>
      </c>
      <c r="AM611" s="62">
        <f>IFERROR(AVERAGEIFS($AT$3:$AT$1070,$AU$3:$AU$1070,"Não",$AR$3:$AR$1070,AK581),0)</f>
        <v>0</v>
      </c>
      <c r="AN611" s="63" t="str">
        <f t="shared" si="206"/>
        <v/>
      </c>
      <c r="AP611" s="60">
        <v>32293</v>
      </c>
      <c r="AQ611" s="51">
        <v>5</v>
      </c>
      <c r="AR611" s="51">
        <v>151</v>
      </c>
      <c r="AS611" s="62">
        <f t="shared" si="195"/>
        <v>6.9960000000000004</v>
      </c>
      <c r="AT611" s="62">
        <f t="shared" si="196"/>
        <v>3.2488000788171512</v>
      </c>
      <c r="AU611" s="51" t="str">
        <f>IF(OR($AP611&lt;SetUp!$B$97,$AP611&gt;SetUp!$B$98),"Não","Sim")</f>
        <v>Sim</v>
      </c>
      <c r="AV611" s="64">
        <f t="shared" si="197"/>
        <v>2.6449952740978575</v>
      </c>
      <c r="AW611" s="64">
        <f t="shared" si="198"/>
        <v>1.8024428087507107</v>
      </c>
      <c r="AX611" s="64">
        <f t="shared" si="199"/>
        <v>0.84484980080663896</v>
      </c>
      <c r="AY611" s="64">
        <f t="shared" si="200"/>
        <v>0.51172298701813335</v>
      </c>
      <c r="AZ611" s="64">
        <f t="shared" si="201"/>
        <v>-3.7471999211828493</v>
      </c>
      <c r="BA611" s="64">
        <f t="shared" si="202"/>
        <v>-0.84255246534714678</v>
      </c>
      <c r="BB611" s="64">
        <f t="shared" si="203"/>
        <v>-0.33312681378850562</v>
      </c>
    </row>
    <row r="612" spans="1:54" x14ac:dyDescent="0.3">
      <c r="A612" s="60">
        <v>31657</v>
      </c>
      <c r="B612" s="53">
        <v>0</v>
      </c>
      <c r="C612" s="53"/>
      <c r="D612" s="53">
        <v>5.7240000000000002</v>
      </c>
      <c r="E612" s="53">
        <f t="shared" si="188"/>
        <v>0</v>
      </c>
      <c r="F612" s="53">
        <f t="shared" si="189"/>
        <v>5.7240000000000002</v>
      </c>
      <c r="G612" s="53">
        <f t="shared" si="190"/>
        <v>0</v>
      </c>
      <c r="H612" s="53">
        <f>IF(Q611&gt;SetUp!$B$56,SetUp!$B$56,Q611)</f>
        <v>5.2702034129909558E-7</v>
      </c>
      <c r="I612" s="53">
        <f t="shared" si="204"/>
        <v>0.42835406355449207</v>
      </c>
      <c r="J612" s="53">
        <f>MIN(F612,H612,(1-EXP(-SetUp!$B$52*H612/SetUp!$B$56))*F612)</f>
        <v>1.7043301649977139E-7</v>
      </c>
      <c r="K612" s="53">
        <f t="shared" si="191"/>
        <v>3.5658732479932421E-7</v>
      </c>
      <c r="L612" s="53">
        <f>IF(I612&lt;=0,0,MIN(SetUp!$B$50*I612^SetUp!$B$55,I612))</f>
        <v>5.2355577320002218E-3</v>
      </c>
      <c r="M612" s="53">
        <f t="shared" si="192"/>
        <v>0.42311850582249183</v>
      </c>
      <c r="N612" s="53">
        <f>IF(SetUp!$B$62=0,X612,(B612-E612)*(1-(H612/SetUp!$B$66/SetUp!$B$56)))</f>
        <v>0</v>
      </c>
      <c r="O612" s="53">
        <f>K612*SetUp!$B$65</f>
        <v>3.2913013578165429E-9</v>
      </c>
      <c r="P612" s="53">
        <f>MIN(SetUp!$B$54*L612^SetUp!$B$51,L612)</f>
        <v>3.4252256400752381E-3</v>
      </c>
      <c r="Q612" s="53">
        <f t="shared" si="193"/>
        <v>3.5329602344150766E-7</v>
      </c>
      <c r="R612" s="53">
        <f>IF((H612+N612-O612)&gt;SetUp!$B$56,T611+H612+N612-O612-SetUp!$B$56,T611)</f>
        <v>0</v>
      </c>
      <c r="S612" s="53">
        <f>R612*SetUp!$B$65</f>
        <v>0</v>
      </c>
      <c r="T612" s="53">
        <f>IF((R612-S612)&lt;SetUp!$B$53,R612-S612,SetUp!$B$53)</f>
        <v>0</v>
      </c>
      <c r="U612" s="53">
        <f t="shared" si="194"/>
        <v>0.42311850582249183</v>
      </c>
      <c r="V612" s="53">
        <f>(L612-P612)/1000*SetUp!$B$13*1000000/SetUp!$B$48</f>
        <v>7.3672009794566853E-2</v>
      </c>
      <c r="W612" s="53">
        <f t="shared" si="205"/>
        <v>-5.1174342541315809E-17</v>
      </c>
      <c r="X612" s="53">
        <f>MAX((SetUp!$B$56*(1-($H612/SetUp!$B$56)^2)*TANH(($B612-$D612)/SetUp!$B$56))/(1+$H612/SetUp!$B$56*TANH(($B612-$D612)/SetUp!$B$56)),0)</f>
        <v>0</v>
      </c>
      <c r="AK612" s="61">
        <v>244</v>
      </c>
      <c r="AL612" s="62">
        <f>IFERROR(AVERAGEIFS($AS$3:$AS$1070,$AU$3:$AU$1070,"Não",$AR$3:$AR$1070,AK582),0)</f>
        <v>0</v>
      </c>
      <c r="AM612" s="62">
        <f>IFERROR(AVERAGEIFS($AT$3:$AT$1070,$AU$3:$AU$1070,"Não",$AR$3:$AR$1070,AK582),0)</f>
        <v>0</v>
      </c>
      <c r="AN612" s="63" t="str">
        <f t="shared" si="206"/>
        <v/>
      </c>
      <c r="AP612" s="60">
        <v>32294</v>
      </c>
      <c r="AQ612" s="51">
        <v>5</v>
      </c>
      <c r="AR612" s="51">
        <v>152</v>
      </c>
      <c r="AS612" s="62">
        <f t="shared" si="195"/>
        <v>6.851</v>
      </c>
      <c r="AT612" s="62">
        <f t="shared" si="196"/>
        <v>3.0074203127830073</v>
      </c>
      <c r="AU612" s="51" t="str">
        <f>IF(OR($AP612&lt;SetUp!$B$97,$AP612&gt;SetUp!$B$98),"Não","Sim")</f>
        <v>Sim</v>
      </c>
      <c r="AV612" s="64">
        <f t="shared" si="197"/>
        <v>2.6174414988686947</v>
      </c>
      <c r="AW612" s="64">
        <f t="shared" si="198"/>
        <v>1.7341915444330269</v>
      </c>
      <c r="AX612" s="64">
        <f t="shared" si="199"/>
        <v>0.83575396751938336</v>
      </c>
      <c r="AY612" s="64">
        <f t="shared" si="200"/>
        <v>0.47819412872107198</v>
      </c>
      <c r="AZ612" s="64">
        <f t="shared" si="201"/>
        <v>-3.8435796872169927</v>
      </c>
      <c r="BA612" s="64">
        <f t="shared" si="202"/>
        <v>-0.88324995443566778</v>
      </c>
      <c r="BB612" s="64">
        <f t="shared" si="203"/>
        <v>-0.35755983879831138</v>
      </c>
    </row>
    <row r="613" spans="1:54" x14ac:dyDescent="0.3">
      <c r="A613" s="60">
        <v>31658</v>
      </c>
      <c r="B613" s="53">
        <v>0.621</v>
      </c>
      <c r="C613" s="53"/>
      <c r="D613" s="53">
        <v>5.7240000000000002</v>
      </c>
      <c r="E613" s="53">
        <f t="shared" si="188"/>
        <v>0.621</v>
      </c>
      <c r="F613" s="53">
        <f t="shared" si="189"/>
        <v>5.1029999999999998</v>
      </c>
      <c r="G613" s="53">
        <f t="shared" si="190"/>
        <v>0</v>
      </c>
      <c r="H613" s="53">
        <f>IF(Q612&gt;SetUp!$B$56,SetUp!$B$56,Q612)</f>
        <v>3.5329602344150766E-7</v>
      </c>
      <c r="I613" s="53">
        <f t="shared" si="204"/>
        <v>0.4231185081432739</v>
      </c>
      <c r="J613" s="53">
        <f>MIN(F613,H613,(1-EXP(-SetUp!$B$52*H613/SetUp!$B$56))*F613)</f>
        <v>1.0185703908416332E-7</v>
      </c>
      <c r="K613" s="53">
        <f t="shared" si="191"/>
        <v>2.5143898435734435E-7</v>
      </c>
      <c r="L613" s="53">
        <f>IF(I613&lt;=0,0,MIN(SetUp!$B$50*I613^SetUp!$B$55,I613))</f>
        <v>5.1293402143723589E-3</v>
      </c>
      <c r="M613" s="53">
        <f t="shared" si="192"/>
        <v>0.41798916792890156</v>
      </c>
      <c r="N613" s="53">
        <f>IF(SetUp!$B$62=0,X613,(B613-E613)*(1-(H613/SetUp!$B$66/SetUp!$B$56)))</f>
        <v>0</v>
      </c>
      <c r="O613" s="53">
        <f>K613*SetUp!$B$65</f>
        <v>2.3207820723551092E-9</v>
      </c>
      <c r="P613" s="53">
        <f>MIN(SetUp!$B$54*L613^SetUp!$B$51,L613)</f>
        <v>3.3550672934429008E-3</v>
      </c>
      <c r="Q613" s="53">
        <f t="shared" si="193"/>
        <v>2.4911820228498925E-7</v>
      </c>
      <c r="R613" s="53">
        <f>IF((H613+N613-O613)&gt;SetUp!$B$56,T612+H613+N613-O613-SetUp!$B$56,T612)</f>
        <v>0</v>
      </c>
      <c r="S613" s="53">
        <f>R613*SetUp!$B$65</f>
        <v>0</v>
      </c>
      <c r="T613" s="53">
        <f>IF((R613-S613)&lt;SetUp!$B$53,R613-S613,SetUp!$B$53)</f>
        <v>0</v>
      </c>
      <c r="U613" s="53">
        <f t="shared" si="194"/>
        <v>0.41798916792890156</v>
      </c>
      <c r="V613" s="53">
        <f>(L613-P613)/1000*SetUp!$B$13*1000000/SetUp!$B$48</f>
        <v>7.2204570969051959E-2</v>
      </c>
      <c r="W613" s="53">
        <f t="shared" si="205"/>
        <v>2.688821387764051E-17</v>
      </c>
      <c r="X613" s="53">
        <f>MAX((SetUp!$B$56*(1-($H613/SetUp!$B$56)^2)*TANH(($B613-$D613)/SetUp!$B$56))/(1+$H613/SetUp!$B$56*TANH(($B613-$D613)/SetUp!$B$56)),0)</f>
        <v>0</v>
      </c>
      <c r="AK613" s="61">
        <v>245</v>
      </c>
      <c r="AL613" s="62">
        <f>IFERROR(AVERAGEIFS($AS$3:$AS$1070,$AU$3:$AU$1070,"Não",$AR$3:$AR$1070,AK583),0)</f>
        <v>0</v>
      </c>
      <c r="AM613" s="62">
        <f>IFERROR(AVERAGEIFS($AT$3:$AT$1070,$AU$3:$AU$1070,"Não",$AR$3:$AR$1070,AK583),0)</f>
        <v>0</v>
      </c>
      <c r="AN613" s="63" t="str">
        <f t="shared" si="206"/>
        <v/>
      </c>
      <c r="AP613" s="60">
        <v>32478</v>
      </c>
      <c r="AQ613" s="51">
        <v>12</v>
      </c>
      <c r="AR613" s="51">
        <v>336</v>
      </c>
      <c r="AS613" s="62">
        <f t="shared" si="195"/>
        <v>0</v>
      </c>
      <c r="AT613" s="62">
        <f t="shared" si="196"/>
        <v>5.6405367171447549E-2</v>
      </c>
      <c r="AU613" s="51" t="str">
        <f>IF(OR($AP613&lt;SetUp!$B$97,$AP613&gt;SetUp!$B$98),"Não","Sim")</f>
        <v>Sim</v>
      </c>
      <c r="AV613" s="64">
        <f t="shared" si="197"/>
        <v>0</v>
      </c>
      <c r="AW613" s="64">
        <f t="shared" si="198"/>
        <v>0.23749814140630143</v>
      </c>
      <c r="AX613" s="64">
        <f t="shared" si="199"/>
        <v>0</v>
      </c>
      <c r="AY613" s="64">
        <f t="shared" si="200"/>
        <v>-1.2486795693847197</v>
      </c>
      <c r="AZ613" s="64">
        <f t="shared" si="201"/>
        <v>5.6405367171447549E-2</v>
      </c>
      <c r="BA613" s="64">
        <f t="shared" si="202"/>
        <v>0.23749814140630143</v>
      </c>
      <c r="BB613" s="64">
        <f t="shared" si="203"/>
        <v>-1.2486795693847197</v>
      </c>
    </row>
    <row r="614" spans="1:54" x14ac:dyDescent="0.3">
      <c r="A614" s="60">
        <v>31659</v>
      </c>
      <c r="B614" s="53">
        <v>0</v>
      </c>
      <c r="C614" s="53"/>
      <c r="D614" s="53">
        <v>5.7240000000000002</v>
      </c>
      <c r="E614" s="53">
        <f t="shared" si="188"/>
        <v>0</v>
      </c>
      <c r="F614" s="53">
        <f t="shared" si="189"/>
        <v>5.7240000000000002</v>
      </c>
      <c r="G614" s="53">
        <f t="shared" si="190"/>
        <v>0</v>
      </c>
      <c r="H614" s="53">
        <f>IF(Q613&gt;SetUp!$B$56,SetUp!$B$56,Q613)</f>
        <v>2.4911820228498925E-7</v>
      </c>
      <c r="I614" s="53">
        <f t="shared" si="204"/>
        <v>0.4179891694846728</v>
      </c>
      <c r="J614" s="53">
        <f>MIN(F614,H614,(1-EXP(-SetUp!$B$52*H614/SetUp!$B$56))*F614)</f>
        <v>8.0562292529062778E-8</v>
      </c>
      <c r="K614" s="53">
        <f t="shared" si="191"/>
        <v>1.6855590975592646E-7</v>
      </c>
      <c r="L614" s="53">
        <f>IF(I614&lt;=0,0,MIN(SetUp!$B$50*I614^SetUp!$B$55,I614))</f>
        <v>5.0261238097129039E-3</v>
      </c>
      <c r="M614" s="53">
        <f t="shared" si="192"/>
        <v>0.41296304567495989</v>
      </c>
      <c r="N614" s="53">
        <f>IF(SetUp!$B$62=0,X614,(B614-E614)*(1-(H614/SetUp!$B$66/SetUp!$B$56)))</f>
        <v>0</v>
      </c>
      <c r="O614" s="53">
        <f>K614*SetUp!$B$65</f>
        <v>1.5557712124509447E-9</v>
      </c>
      <c r="P614" s="53">
        <f>MIN(SetUp!$B$54*L614^SetUp!$B$51,L614)</f>
        <v>3.2869047519950888E-3</v>
      </c>
      <c r="Q614" s="53">
        <f t="shared" si="193"/>
        <v>1.6700013854347553E-7</v>
      </c>
      <c r="R614" s="53">
        <f>IF((H614+N614-O614)&gt;SetUp!$B$56,T613+H614+N614-O614-SetUp!$B$56,T613)</f>
        <v>0</v>
      </c>
      <c r="S614" s="53">
        <f>R614*SetUp!$B$65</f>
        <v>0</v>
      </c>
      <c r="T614" s="53">
        <f>IF((R614-S614)&lt;SetUp!$B$53,R614-S614,SetUp!$B$53)</f>
        <v>0</v>
      </c>
      <c r="U614" s="53">
        <f t="shared" si="194"/>
        <v>0.41296304567495989</v>
      </c>
      <c r="V614" s="53">
        <f>(L614-P614)/1000*SetUp!$B$13*1000000/SetUp!$B$48</f>
        <v>7.0778043446624E-2</v>
      </c>
      <c r="W614" s="53">
        <f t="shared" si="205"/>
        <v>2.7755575615628914E-17</v>
      </c>
      <c r="X614" s="53">
        <f>MAX((SetUp!$B$56*(1-($H614/SetUp!$B$56)^2)*TANH(($B614-$D614)/SetUp!$B$56))/(1+$H614/SetUp!$B$56*TANH(($B614-$D614)/SetUp!$B$56)),0)</f>
        <v>0</v>
      </c>
      <c r="AK614" s="61">
        <v>246</v>
      </c>
      <c r="AL614" s="62">
        <f>IFERROR(AVERAGEIFS($AS$3:$AS$1070,$AU$3:$AU$1070,"Não",$AR$3:$AR$1070,AK584),0)</f>
        <v>0</v>
      </c>
      <c r="AM614" s="62">
        <f>IFERROR(AVERAGEIFS($AT$3:$AT$1070,$AU$3:$AU$1070,"Não",$AR$3:$AR$1070,AK584),0)</f>
        <v>0</v>
      </c>
      <c r="AN614" s="63" t="str">
        <f t="shared" si="206"/>
        <v/>
      </c>
      <c r="AP614" s="60">
        <v>32479</v>
      </c>
      <c r="AQ614" s="51">
        <v>12</v>
      </c>
      <c r="AR614" s="51">
        <v>337</v>
      </c>
      <c r="AS614" s="62">
        <f t="shared" si="195"/>
        <v>26.26</v>
      </c>
      <c r="AT614" s="62">
        <f t="shared" si="196"/>
        <v>0.44129372723741567</v>
      </c>
      <c r="AU614" s="51" t="str">
        <f>IF(OR($AP614&lt;SetUp!$B$97,$AP614&gt;SetUp!$B$98),"Não","Sim")</f>
        <v>Sim</v>
      </c>
      <c r="AV614" s="64">
        <f t="shared" si="197"/>
        <v>5.1244511901275827</v>
      </c>
      <c r="AW614" s="64">
        <f t="shared" si="198"/>
        <v>0.66429942588972302</v>
      </c>
      <c r="AX614" s="64">
        <f t="shared" si="199"/>
        <v>1.4192947217534606</v>
      </c>
      <c r="AY614" s="64">
        <f t="shared" si="200"/>
        <v>-0.35527224578085709</v>
      </c>
      <c r="AZ614" s="64">
        <f t="shared" si="201"/>
        <v>-25.818706272762586</v>
      </c>
      <c r="BA614" s="64">
        <f t="shared" si="202"/>
        <v>-4.4601517642378594</v>
      </c>
      <c r="BB614" s="64">
        <f t="shared" si="203"/>
        <v>-1.7745669675343176</v>
      </c>
    </row>
    <row r="615" spans="1:54" x14ac:dyDescent="0.3">
      <c r="A615" s="60">
        <v>31660</v>
      </c>
      <c r="B615" s="53">
        <v>0</v>
      </c>
      <c r="C615" s="53"/>
      <c r="D615" s="53">
        <v>5.7240000000000002</v>
      </c>
      <c r="E615" s="53">
        <f t="shared" si="188"/>
        <v>0</v>
      </c>
      <c r="F615" s="53">
        <f t="shared" si="189"/>
        <v>5.7240000000000002</v>
      </c>
      <c r="G615" s="53">
        <f t="shared" si="190"/>
        <v>0</v>
      </c>
      <c r="H615" s="53">
        <f>IF(Q614&gt;SetUp!$B$56,SetUp!$B$56,Q614)</f>
        <v>1.6700013854347553E-7</v>
      </c>
      <c r="I615" s="53">
        <f t="shared" si="204"/>
        <v>0.41296304671789458</v>
      </c>
      <c r="J615" s="53">
        <f>MIN(F615,H615,(1-EXP(-SetUp!$B$52*H615/SetUp!$B$56))*F615)</f>
        <v>5.4006146554819168E-8</v>
      </c>
      <c r="K615" s="53">
        <f t="shared" si="191"/>
        <v>1.1299399198865636E-7</v>
      </c>
      <c r="L615" s="53">
        <f>IF(I615&lt;=0,0,MIN(SetUp!$B$50*I615^SetUp!$B$55,I615))</f>
        <v>4.9258001366370039E-3</v>
      </c>
      <c r="M615" s="53">
        <f t="shared" si="192"/>
        <v>0.40803724658125756</v>
      </c>
      <c r="N615" s="53">
        <f>IF(SetUp!$B$62=0,X615,(B615-E615)*(1-(H615/SetUp!$B$66/SetUp!$B$56)))</f>
        <v>0</v>
      </c>
      <c r="O615" s="53">
        <f>K615*SetUp!$B$65</f>
        <v>1.0429346569361881E-9</v>
      </c>
      <c r="P615" s="53">
        <f>MIN(SetUp!$B$54*L615^SetUp!$B$51,L615)</f>
        <v>3.2206655600319056E-3</v>
      </c>
      <c r="Q615" s="53">
        <f t="shared" si="193"/>
        <v>1.1195105733172017E-7</v>
      </c>
      <c r="R615" s="53">
        <f>IF((H615+N615-O615)&gt;SetUp!$B$56,T614+H615+N615-O615-SetUp!$B$56,T614)</f>
        <v>0</v>
      </c>
      <c r="S615" s="53">
        <f>R615*SetUp!$B$65</f>
        <v>0</v>
      </c>
      <c r="T615" s="53">
        <f>IF((R615-S615)&lt;SetUp!$B$53,R615-S615,SetUp!$B$53)</f>
        <v>0</v>
      </c>
      <c r="U615" s="53">
        <f t="shared" si="194"/>
        <v>0.40803724658125756</v>
      </c>
      <c r="V615" s="53">
        <f>(L615-P615)/1000*SetUp!$B$13*1000000/SetUp!$B$48</f>
        <v>6.9390965220712045E-2</v>
      </c>
      <c r="W615" s="53">
        <f t="shared" si="205"/>
        <v>-1.1275702593849246E-17</v>
      </c>
      <c r="X615" s="53">
        <f>MAX((SetUp!$B$56*(1-($H615/SetUp!$B$56)^2)*TANH(($B615-$D615)/SetUp!$B$56))/(1+$H615/SetUp!$B$56*TANH(($B615-$D615)/SetUp!$B$56)),0)</f>
        <v>0</v>
      </c>
      <c r="AK615" s="61">
        <v>247</v>
      </c>
      <c r="AL615" s="62">
        <f>IFERROR(AVERAGEIFS($AS$3:$AS$1070,$AU$3:$AU$1070,"Não",$AR$3:$AR$1070,AK585),0)</f>
        <v>0</v>
      </c>
      <c r="AM615" s="62">
        <f>IFERROR(AVERAGEIFS($AT$3:$AT$1070,$AU$3:$AU$1070,"Não",$AR$3:$AR$1070,AK585),0)</f>
        <v>0</v>
      </c>
      <c r="AN615" s="63" t="str">
        <f t="shared" si="206"/>
        <v/>
      </c>
      <c r="AP615" s="60">
        <v>32480</v>
      </c>
      <c r="AQ615" s="51">
        <v>12</v>
      </c>
      <c r="AR615" s="51">
        <v>338</v>
      </c>
      <c r="AS615" s="62">
        <f t="shared" si="195"/>
        <v>8.98</v>
      </c>
      <c r="AT615" s="62">
        <f t="shared" si="196"/>
        <v>0.63434622686712572</v>
      </c>
      <c r="AU615" s="51" t="str">
        <f>IF(OR($AP615&lt;SetUp!$B$97,$AP615&gt;SetUp!$B$98),"Não","Sim")</f>
        <v>Sim</v>
      </c>
      <c r="AV615" s="64">
        <f t="shared" si="197"/>
        <v>2.9966648127543394</v>
      </c>
      <c r="AW615" s="64">
        <f t="shared" si="198"/>
        <v>0.79645855313828207</v>
      </c>
      <c r="AX615" s="64">
        <f t="shared" si="199"/>
        <v>0.95327633666730438</v>
      </c>
      <c r="AY615" s="64">
        <f t="shared" si="200"/>
        <v>-0.19767363900173804</v>
      </c>
      <c r="AZ615" s="64">
        <f t="shared" si="201"/>
        <v>-8.3456537731328755</v>
      </c>
      <c r="BA615" s="64">
        <f t="shared" si="202"/>
        <v>-2.2002062596160572</v>
      </c>
      <c r="BB615" s="64">
        <f t="shared" si="203"/>
        <v>-1.1509499756690424</v>
      </c>
    </row>
    <row r="616" spans="1:54" x14ac:dyDescent="0.3">
      <c r="A616" s="60">
        <v>31661</v>
      </c>
      <c r="B616" s="53">
        <v>0</v>
      </c>
      <c r="C616" s="53"/>
      <c r="D616" s="53">
        <v>5.7240000000000002</v>
      </c>
      <c r="E616" s="53">
        <f t="shared" si="188"/>
        <v>0</v>
      </c>
      <c r="F616" s="53">
        <f t="shared" si="189"/>
        <v>5.7240000000000002</v>
      </c>
      <c r="G616" s="53">
        <f t="shared" si="190"/>
        <v>0</v>
      </c>
      <c r="H616" s="53">
        <f>IF(Q615&gt;SetUp!$B$56,SetUp!$B$56,Q615)</f>
        <v>1.1195105733172017E-7</v>
      </c>
      <c r="I616" s="53">
        <f t="shared" si="204"/>
        <v>0.40803724728040452</v>
      </c>
      <c r="J616" s="53">
        <f>MIN(F616,H616,(1-EXP(-SetUp!$B$52*H616/SetUp!$B$56))*F616)</f>
        <v>3.6203833367220997E-8</v>
      </c>
      <c r="K616" s="53">
        <f t="shared" si="191"/>
        <v>7.574722396449917E-8</v>
      </c>
      <c r="L616" s="53">
        <f>IF(I616&lt;=0,0,MIN(SetUp!$B$50*I616^SetUp!$B$55,I616))</f>
        <v>4.8282655664823159E-3</v>
      </c>
      <c r="M616" s="53">
        <f t="shared" si="192"/>
        <v>0.40320898171392222</v>
      </c>
      <c r="N616" s="53">
        <f>IF(SetUp!$B$62=0,X616,(B616-E616)*(1-(H616/SetUp!$B$66/SetUp!$B$56)))</f>
        <v>0</v>
      </c>
      <c r="O616" s="53">
        <f>K616*SetUp!$B$65</f>
        <v>6.991469515230015E-10</v>
      </c>
      <c r="P616" s="53">
        <f>MIN(SetUp!$B$54*L616^SetUp!$B$51,L616)</f>
        <v>3.1562804527819725E-3</v>
      </c>
      <c r="Q616" s="53">
        <f t="shared" si="193"/>
        <v>7.5048077012976174E-8</v>
      </c>
      <c r="R616" s="53">
        <f>IF((H616+N616-O616)&gt;SetUp!$B$56,T615+H616+N616-O616-SetUp!$B$56,T615)</f>
        <v>0</v>
      </c>
      <c r="S616" s="53">
        <f>R616*SetUp!$B$65</f>
        <v>0</v>
      </c>
      <c r="T616" s="53">
        <f>IF((R616-S616)&lt;SetUp!$B$53,R616-S616,SetUp!$B$53)</f>
        <v>0</v>
      </c>
      <c r="U616" s="53">
        <f t="shared" si="194"/>
        <v>0.40320898171392222</v>
      </c>
      <c r="V616" s="53">
        <f>(L616-P616)/1000*SetUp!$B$13*1000000/SetUp!$B$48</f>
        <v>6.8041937842422073E-2</v>
      </c>
      <c r="W616" s="53">
        <f t="shared" si="205"/>
        <v>5.8980598183211441E-17</v>
      </c>
      <c r="X616" s="53">
        <f>MAX((SetUp!$B$56*(1-($H616/SetUp!$B$56)^2)*TANH(($B616-$D616)/SetUp!$B$56))/(1+$H616/SetUp!$B$56*TANH(($B616-$D616)/SetUp!$B$56)),0)</f>
        <v>0</v>
      </c>
      <c r="AK616" s="61">
        <v>248</v>
      </c>
      <c r="AL616" s="62">
        <f>IFERROR(AVERAGEIFS($AS$3:$AS$1070,$AU$3:$AU$1070,"Não",$AR$3:$AR$1070,AK586),0)</f>
        <v>0</v>
      </c>
      <c r="AM616" s="62">
        <f>IFERROR(AVERAGEIFS($AT$3:$AT$1070,$AU$3:$AU$1070,"Não",$AR$3:$AR$1070,AK586),0)</f>
        <v>0</v>
      </c>
      <c r="AN616" s="63" t="str">
        <f t="shared" si="206"/>
        <v/>
      </c>
      <c r="AP616" s="60">
        <v>32481</v>
      </c>
      <c r="AQ616" s="51">
        <v>12</v>
      </c>
      <c r="AR616" s="51">
        <v>339</v>
      </c>
      <c r="AS616" s="62">
        <f t="shared" si="195"/>
        <v>7.8890000000000002</v>
      </c>
      <c r="AT616" s="62">
        <f t="shared" si="196"/>
        <v>0.82301880298811969</v>
      </c>
      <c r="AU616" s="51" t="str">
        <f>IF(OR($AP616&lt;SetUp!$B$97,$AP616&gt;SetUp!$B$98),"Não","Sim")</f>
        <v>Sim</v>
      </c>
      <c r="AV616" s="64">
        <f t="shared" si="197"/>
        <v>2.8087363706834432</v>
      </c>
      <c r="AW616" s="64">
        <f t="shared" si="198"/>
        <v>0.90720383761761048</v>
      </c>
      <c r="AX616" s="64">
        <f t="shared" si="199"/>
        <v>0.89702195606036339</v>
      </c>
      <c r="AY616" s="64">
        <f t="shared" si="200"/>
        <v>-8.4590242624059606E-2</v>
      </c>
      <c r="AZ616" s="64">
        <f t="shared" si="201"/>
        <v>-7.0659811970118804</v>
      </c>
      <c r="BA616" s="64">
        <f t="shared" si="202"/>
        <v>-1.9015325330658328</v>
      </c>
      <c r="BB616" s="64">
        <f t="shared" si="203"/>
        <v>-0.98161219868442295</v>
      </c>
    </row>
    <row r="617" spans="1:54" x14ac:dyDescent="0.3">
      <c r="A617" s="60">
        <v>31662</v>
      </c>
      <c r="B617" s="53">
        <v>0</v>
      </c>
      <c r="C617" s="53"/>
      <c r="D617" s="53">
        <v>5.7240000000000002</v>
      </c>
      <c r="E617" s="53">
        <f t="shared" si="188"/>
        <v>0</v>
      </c>
      <c r="F617" s="53">
        <f t="shared" si="189"/>
        <v>5.7240000000000002</v>
      </c>
      <c r="G617" s="53">
        <f t="shared" si="190"/>
        <v>0</v>
      </c>
      <c r="H617" s="53">
        <f>IF(Q616&gt;SetUp!$B$56,SetUp!$B$56,Q616)</f>
        <v>7.5048077012976174E-8</v>
      </c>
      <c r="I617" s="53">
        <f t="shared" si="204"/>
        <v>0.40320898218260592</v>
      </c>
      <c r="J617" s="53">
        <f>MIN(F617,H617,(1-EXP(-SetUp!$B$52*H617/SetUp!$B$56))*F617)</f>
        <v>2.4269784885788681E-8</v>
      </c>
      <c r="K617" s="53">
        <f t="shared" si="191"/>
        <v>5.0778292127187496E-8</v>
      </c>
      <c r="L617" s="53">
        <f>IF(I617&lt;=0,0,MIN(SetUp!$B$50*I617^SetUp!$B$55,I617))</f>
        <v>4.7334209790501416E-3</v>
      </c>
      <c r="M617" s="53">
        <f t="shared" si="192"/>
        <v>0.39847556120355576</v>
      </c>
      <c r="N617" s="53">
        <f>IF(SetUp!$B$62=0,X617,(B617-E617)*(1-(H617/SetUp!$B$66/SetUp!$B$56)))</f>
        <v>0</v>
      </c>
      <c r="O617" s="53">
        <f>K617*SetUp!$B$65</f>
        <v>4.6868368616262722E-10</v>
      </c>
      <c r="P617" s="53">
        <f>MIN(SetUp!$B$54*L617^SetUp!$B$51,L617)</f>
        <v>3.0936831918133129E-3</v>
      </c>
      <c r="Q617" s="53">
        <f t="shared" si="193"/>
        <v>5.0309608441024869E-8</v>
      </c>
      <c r="R617" s="53">
        <f>IF((H617+N617-O617)&gt;SetUp!$B$56,T616+H617+N617-O617-SetUp!$B$56,T616)</f>
        <v>0</v>
      </c>
      <c r="S617" s="53">
        <f>R617*SetUp!$B$65</f>
        <v>0</v>
      </c>
      <c r="T617" s="53">
        <f>IF((R617-S617)&lt;SetUp!$B$53,R617-S617,SetUp!$B$53)</f>
        <v>0</v>
      </c>
      <c r="U617" s="53">
        <f t="shared" si="194"/>
        <v>0.39847556120355576</v>
      </c>
      <c r="V617" s="53">
        <f>(L617-P617)/1000*SetUp!$B$13*1000000/SetUp!$B$48</f>
        <v>6.6729623178352654E-2</v>
      </c>
      <c r="W617" s="53">
        <f t="shared" si="205"/>
        <v>-3.903127820947816E-17</v>
      </c>
      <c r="X617" s="53">
        <f>MAX((SetUp!$B$56*(1-($H617/SetUp!$B$56)^2)*TANH(($B617-$D617)/SetUp!$B$56))/(1+$H617/SetUp!$B$56*TANH(($B617-$D617)/SetUp!$B$56)),0)</f>
        <v>0</v>
      </c>
      <c r="AK617" s="61">
        <v>249</v>
      </c>
      <c r="AL617" s="62">
        <f>IFERROR(AVERAGEIFS($AS$3:$AS$1070,$AU$3:$AU$1070,"Não",$AR$3:$AR$1070,AK587),0)</f>
        <v>0</v>
      </c>
      <c r="AM617" s="62">
        <f>IFERROR(AVERAGEIFS($AT$3:$AT$1070,$AU$3:$AU$1070,"Não",$AR$3:$AR$1070,AK587),0)</f>
        <v>0</v>
      </c>
      <c r="AN617" s="63" t="str">
        <f t="shared" si="206"/>
        <v/>
      </c>
      <c r="AP617" s="60">
        <v>32482</v>
      </c>
      <c r="AQ617" s="51">
        <v>12</v>
      </c>
      <c r="AR617" s="51">
        <v>340</v>
      </c>
      <c r="AS617" s="62">
        <f t="shared" si="195"/>
        <v>7.5869999999999997</v>
      </c>
      <c r="AT617" s="62">
        <f t="shared" si="196"/>
        <v>0.98995199208121465</v>
      </c>
      <c r="AU617" s="51" t="str">
        <f>IF(OR($AP617&lt;SetUp!$B$97,$AP617&gt;SetUp!$B$98),"Não","Sim")</f>
        <v>Sim</v>
      </c>
      <c r="AV617" s="64">
        <f t="shared" si="197"/>
        <v>2.754450943473127</v>
      </c>
      <c r="AW617" s="64">
        <f t="shared" si="198"/>
        <v>0.99496331192723619</v>
      </c>
      <c r="AX617" s="64">
        <f t="shared" si="199"/>
        <v>0.88007008406406717</v>
      </c>
      <c r="AY617" s="64">
        <f t="shared" si="200"/>
        <v>-4.3858660890764385E-3</v>
      </c>
      <c r="AZ617" s="64">
        <f t="shared" si="201"/>
        <v>-6.5970480079187848</v>
      </c>
      <c r="BA617" s="64">
        <f t="shared" si="202"/>
        <v>-1.7594876315458907</v>
      </c>
      <c r="BB617" s="64">
        <f t="shared" si="203"/>
        <v>-0.8844559501531436</v>
      </c>
    </row>
    <row r="618" spans="1:54" x14ac:dyDescent="0.3">
      <c r="A618" s="60">
        <v>31663</v>
      </c>
      <c r="B618" s="53">
        <v>0</v>
      </c>
      <c r="C618" s="53"/>
      <c r="D618" s="53">
        <v>5.7240000000000002</v>
      </c>
      <c r="E618" s="53">
        <f t="shared" si="188"/>
        <v>0</v>
      </c>
      <c r="F618" s="53">
        <f t="shared" si="189"/>
        <v>5.7240000000000002</v>
      </c>
      <c r="G618" s="53">
        <f t="shared" si="190"/>
        <v>0</v>
      </c>
      <c r="H618" s="53">
        <f>IF(Q617&gt;SetUp!$B$56,SetUp!$B$56,Q617)</f>
        <v>5.0309608441024869E-8</v>
      </c>
      <c r="I618" s="53">
        <f t="shared" si="204"/>
        <v>0.39847556151774494</v>
      </c>
      <c r="J618" s="53">
        <f>MIN(F618,H618,(1-EXP(-SetUp!$B$52*H618/SetUp!$B$56))*F618)</f>
        <v>1.6269615974451312E-8</v>
      </c>
      <c r="K618" s="53">
        <f t="shared" si="191"/>
        <v>3.4039992466573557E-8</v>
      </c>
      <c r="L618" s="53">
        <f>IF(I618&lt;=0,0,MIN(SetUp!$B$50*I618^SetUp!$B$55,I618))</f>
        <v>4.6411715325878023E-3</v>
      </c>
      <c r="M618" s="53">
        <f t="shared" si="192"/>
        <v>0.39383438998515713</v>
      </c>
      <c r="N618" s="53">
        <f>IF(SetUp!$B$62=0,X618,(B618-E618)*(1-(H618/SetUp!$B$66/SetUp!$B$56)))</f>
        <v>0</v>
      </c>
      <c r="O618" s="53">
        <f>K618*SetUp!$B$65</f>
        <v>3.1418916386988406E-10</v>
      </c>
      <c r="P618" s="53">
        <f>MIN(SetUp!$B$54*L618^SetUp!$B$51,L618)</f>
        <v>3.0328104100726073E-3</v>
      </c>
      <c r="Q618" s="53">
        <f t="shared" si="193"/>
        <v>3.3725803302703675E-8</v>
      </c>
      <c r="R618" s="53">
        <f>IF((H618+N618-O618)&gt;SetUp!$B$56,T617+H618+N618-O618-SetUp!$B$56,T617)</f>
        <v>0</v>
      </c>
      <c r="S618" s="53">
        <f>R618*SetUp!$B$65</f>
        <v>0</v>
      </c>
      <c r="T618" s="53">
        <f>IF((R618-S618)&lt;SetUp!$B$53,R618-S618,SetUp!$B$53)</f>
        <v>0</v>
      </c>
      <c r="U618" s="53">
        <f t="shared" si="194"/>
        <v>0.39383438998515713</v>
      </c>
      <c r="V618" s="53">
        <f>(L618-P618)/1000*SetUp!$B$13*1000000/SetUp!$B$48</f>
        <v>6.5452740356132424E-2</v>
      </c>
      <c r="W618" s="53">
        <f t="shared" si="205"/>
        <v>3.8163916471489756E-17</v>
      </c>
      <c r="X618" s="53">
        <f>MAX((SetUp!$B$56*(1-($H618/SetUp!$B$56)^2)*TANH(($B618-$D618)/SetUp!$B$56))/(1+$H618/SetUp!$B$56*TANH(($B618-$D618)/SetUp!$B$56)),0)</f>
        <v>0</v>
      </c>
      <c r="AK618" s="61">
        <v>250</v>
      </c>
      <c r="AL618" s="62">
        <f>IFERROR(AVERAGEIFS($AS$3:$AS$1070,$AU$3:$AU$1070,"Não",$AR$3:$AR$1070,AK588),0)</f>
        <v>0</v>
      </c>
      <c r="AM618" s="62">
        <f>IFERROR(AVERAGEIFS($AT$3:$AT$1070,$AU$3:$AU$1070,"Não",$AR$3:$AR$1070,AK588),0)</f>
        <v>0</v>
      </c>
      <c r="AN618" s="63" t="str">
        <f t="shared" si="206"/>
        <v/>
      </c>
      <c r="AP618" s="60">
        <v>32483</v>
      </c>
      <c r="AQ618" s="51">
        <v>12</v>
      </c>
      <c r="AR618" s="51">
        <v>341</v>
      </c>
      <c r="AS618" s="62">
        <f t="shared" si="195"/>
        <v>7.5869999999999997</v>
      </c>
      <c r="AT618" s="62">
        <f t="shared" si="196"/>
        <v>1.129031030964756</v>
      </c>
      <c r="AU618" s="51" t="str">
        <f>IF(OR($AP618&lt;SetUp!$B$97,$AP618&gt;SetUp!$B$98),"Não","Sim")</f>
        <v>Sim</v>
      </c>
      <c r="AV618" s="64">
        <f t="shared" si="197"/>
        <v>2.754450943473127</v>
      </c>
      <c r="AW618" s="64">
        <f t="shared" si="198"/>
        <v>1.0625587188314611</v>
      </c>
      <c r="AX618" s="64">
        <f t="shared" si="199"/>
        <v>0.88007008406406717</v>
      </c>
      <c r="AY618" s="64">
        <f t="shared" si="200"/>
        <v>5.2705878498538111E-2</v>
      </c>
      <c r="AZ618" s="64">
        <f t="shared" si="201"/>
        <v>-6.4579689690352442</v>
      </c>
      <c r="BA618" s="64">
        <f t="shared" si="202"/>
        <v>-1.6918922246416659</v>
      </c>
      <c r="BB618" s="64">
        <f t="shared" si="203"/>
        <v>-0.82736420556552903</v>
      </c>
    </row>
    <row r="619" spans="1:54" x14ac:dyDescent="0.3">
      <c r="A619" s="60">
        <v>31664</v>
      </c>
      <c r="B619" s="53">
        <v>0</v>
      </c>
      <c r="C619" s="53"/>
      <c r="D619" s="53">
        <v>5.7240000000000002</v>
      </c>
      <c r="E619" s="53">
        <f t="shared" si="188"/>
        <v>0</v>
      </c>
      <c r="F619" s="53">
        <f t="shared" si="189"/>
        <v>5.7240000000000002</v>
      </c>
      <c r="G619" s="53">
        <f t="shared" si="190"/>
        <v>0</v>
      </c>
      <c r="H619" s="53">
        <f>IF(Q618&gt;SetUp!$B$56,SetUp!$B$56,Q618)</f>
        <v>3.3725803302703675E-8</v>
      </c>
      <c r="I619" s="53">
        <f t="shared" si="204"/>
        <v>0.39383439019577859</v>
      </c>
      <c r="J619" s="53">
        <f>MIN(F619,H619,(1-EXP(-SetUp!$B$52*H619/SetUp!$B$56))*F619)</f>
        <v>1.0906581753733491E-8</v>
      </c>
      <c r="K619" s="53">
        <f t="shared" si="191"/>
        <v>2.2819221548970184E-8</v>
      </c>
      <c r="L619" s="53">
        <f>IF(I619&lt;=0,0,MIN(SetUp!$B$50*I619^SetUp!$B$55,I619))</f>
        <v>4.5514264471246471E-3</v>
      </c>
      <c r="M619" s="53">
        <f t="shared" si="192"/>
        <v>0.38928296374865395</v>
      </c>
      <c r="N619" s="53">
        <f>IF(SetUp!$B$62=0,X619,(B619-E619)*(1-(H619/SetUp!$B$66/SetUp!$B$56)))</f>
        <v>0</v>
      </c>
      <c r="O619" s="53">
        <f>K619*SetUp!$B$65</f>
        <v>2.1062143728947378E-10</v>
      </c>
      <c r="P619" s="53">
        <f>MIN(SetUp!$B$54*L619^SetUp!$B$51,L619)</f>
        <v>2.9736014659502395E-3</v>
      </c>
      <c r="Q619" s="53">
        <f t="shared" si="193"/>
        <v>2.2608600111680711E-8</v>
      </c>
      <c r="R619" s="53">
        <f>IF((H619+N619-O619)&gt;SetUp!$B$56,T618+H619+N619-O619-SetUp!$B$56,T618)</f>
        <v>0</v>
      </c>
      <c r="S619" s="53">
        <f>R619*SetUp!$B$65</f>
        <v>0</v>
      </c>
      <c r="T619" s="53">
        <f>IF((R619-S619)&lt;SetUp!$B$53,R619-S619,SetUp!$B$53)</f>
        <v>0</v>
      </c>
      <c r="U619" s="53">
        <f t="shared" si="194"/>
        <v>0.38928296374865395</v>
      </c>
      <c r="V619" s="53">
        <f>(L619-P619)/1000*SetUp!$B$13*1000000/SetUp!$B$48</f>
        <v>6.4210062886080693E-2</v>
      </c>
      <c r="W619" s="53">
        <f t="shared" si="205"/>
        <v>1.214306433183765E-17</v>
      </c>
      <c r="X619" s="53">
        <f>MAX((SetUp!$B$56*(1-($H619/SetUp!$B$56)^2)*TANH(($B619-$D619)/SetUp!$B$56))/(1+$H619/SetUp!$B$56*TANH(($B619-$D619)/SetUp!$B$56)),0)</f>
        <v>0</v>
      </c>
      <c r="AK619" s="61">
        <v>251</v>
      </c>
      <c r="AL619" s="62">
        <f>IFERROR(AVERAGEIFS($AS$3:$AS$1070,$AU$3:$AU$1070,"Não",$AR$3:$AR$1070,AK589),0)</f>
        <v>0</v>
      </c>
      <c r="AM619" s="62">
        <f>IFERROR(AVERAGEIFS($AT$3:$AT$1070,$AU$3:$AU$1070,"Não",$AR$3:$AR$1070,AK589),0)</f>
        <v>0</v>
      </c>
      <c r="AN619" s="63" t="str">
        <f t="shared" si="206"/>
        <v/>
      </c>
      <c r="AP619" s="60">
        <v>32484</v>
      </c>
      <c r="AQ619" s="51">
        <v>12</v>
      </c>
      <c r="AR619" s="51">
        <v>342</v>
      </c>
      <c r="AS619" s="62">
        <f t="shared" si="195"/>
        <v>7.1420000000000003</v>
      </c>
      <c r="AT619" s="62">
        <f t="shared" si="196"/>
        <v>1.4034556118607668</v>
      </c>
      <c r="AU619" s="51" t="str">
        <f>IF(OR($AP619&lt;SetUp!$B$97,$AP619&gt;SetUp!$B$98),"Não","Sim")</f>
        <v>Sim</v>
      </c>
      <c r="AV619" s="64">
        <f t="shared" si="197"/>
        <v>2.6724520575681052</v>
      </c>
      <c r="AW619" s="64">
        <f t="shared" si="198"/>
        <v>1.1846753191743158</v>
      </c>
      <c r="AX619" s="64">
        <f t="shared" si="199"/>
        <v>0.85381984585676318</v>
      </c>
      <c r="AY619" s="64">
        <f t="shared" si="200"/>
        <v>0.14719868143160506</v>
      </c>
      <c r="AZ619" s="64">
        <f t="shared" si="201"/>
        <v>-5.7385443881392337</v>
      </c>
      <c r="BA619" s="64">
        <f t="shared" si="202"/>
        <v>-1.4877767383937894</v>
      </c>
      <c r="BB619" s="64">
        <f t="shared" si="203"/>
        <v>-0.7066211644251581</v>
      </c>
    </row>
    <row r="620" spans="1:54" x14ac:dyDescent="0.3">
      <c r="A620" s="60">
        <v>31665</v>
      </c>
      <c r="B620" s="53">
        <v>0</v>
      </c>
      <c r="C620" s="53"/>
      <c r="D620" s="53">
        <v>5.7240000000000002</v>
      </c>
      <c r="E620" s="53">
        <f t="shared" si="188"/>
        <v>0</v>
      </c>
      <c r="F620" s="53">
        <f t="shared" si="189"/>
        <v>5.7240000000000002</v>
      </c>
      <c r="G620" s="53">
        <f t="shared" si="190"/>
        <v>0</v>
      </c>
      <c r="H620" s="53">
        <f>IF(Q619&gt;SetUp!$B$56,SetUp!$B$56,Q619)</f>
        <v>2.2608600111680711E-8</v>
      </c>
      <c r="I620" s="53">
        <f t="shared" si="204"/>
        <v>0.38928296388984723</v>
      </c>
      <c r="J620" s="53">
        <f>MIN(F620,H620,(1-EXP(-SetUp!$B$52*H620/SetUp!$B$56))*F620)</f>
        <v>7.3113912764100066E-9</v>
      </c>
      <c r="K620" s="53">
        <f t="shared" si="191"/>
        <v>1.5297208835270705E-8</v>
      </c>
      <c r="L620" s="53">
        <f>IF(I620&lt;=0,0,MIN(SetUp!$B$50*I620^SetUp!$B$55,I620))</f>
        <v>4.4640988003203106E-3</v>
      </c>
      <c r="M620" s="53">
        <f t="shared" si="192"/>
        <v>0.3848188650895269</v>
      </c>
      <c r="N620" s="53">
        <f>IF(SetUp!$B$62=0,X620,(B620-E620)*(1-(H620/SetUp!$B$66/SetUp!$B$56)))</f>
        <v>0</v>
      </c>
      <c r="O620" s="53">
        <f>K620*SetUp!$B$65</f>
        <v>1.4119325256068413E-10</v>
      </c>
      <c r="P620" s="53">
        <f>MIN(SetUp!$B$54*L620^SetUp!$B$51,L620)</f>
        <v>2.9159983058001707E-3</v>
      </c>
      <c r="Q620" s="53">
        <f t="shared" si="193"/>
        <v>1.5156015582710021E-8</v>
      </c>
      <c r="R620" s="53">
        <f>IF((H620+N620-O620)&gt;SetUp!$B$56,T619+H620+N620-O620-SetUp!$B$56,T619)</f>
        <v>0</v>
      </c>
      <c r="S620" s="53">
        <f>R620*SetUp!$B$65</f>
        <v>0</v>
      </c>
      <c r="T620" s="53">
        <f>IF((R620-S620)&lt;SetUp!$B$53,R620-S620,SetUp!$B$53)</f>
        <v>0</v>
      </c>
      <c r="U620" s="53">
        <f t="shared" si="194"/>
        <v>0.3848188650895269</v>
      </c>
      <c r="V620" s="53">
        <f>(L620-P620)/1000*SetUp!$B$13*1000000/SetUp!$B$48</f>
        <v>6.3000415947985958E-2</v>
      </c>
      <c r="W620" s="53">
        <f t="shared" si="205"/>
        <v>3.4694469519536142E-17</v>
      </c>
      <c r="X620" s="53">
        <f>MAX((SetUp!$B$56*(1-($H620/SetUp!$B$56)^2)*TANH(($B620-$D620)/SetUp!$B$56))/(1+$H620/SetUp!$B$56*TANH(($B620-$D620)/SetUp!$B$56)),0)</f>
        <v>0</v>
      </c>
      <c r="AK620" s="61">
        <v>252</v>
      </c>
      <c r="AL620" s="62">
        <f>IFERROR(AVERAGEIFS($AS$3:$AS$1070,$AU$3:$AU$1070,"Não",$AR$3:$AR$1070,AK590),0)</f>
        <v>0</v>
      </c>
      <c r="AM620" s="62">
        <f>IFERROR(AVERAGEIFS($AT$3:$AT$1070,$AU$3:$AU$1070,"Não",$AR$3:$AR$1070,AK590),0)</f>
        <v>0</v>
      </c>
      <c r="AN620" s="63" t="str">
        <f t="shared" si="206"/>
        <v/>
      </c>
      <c r="AP620" s="60">
        <v>32485</v>
      </c>
      <c r="AQ620" s="51">
        <v>12</v>
      </c>
      <c r="AR620" s="51">
        <v>343</v>
      </c>
      <c r="AS620" s="62">
        <f t="shared" si="195"/>
        <v>29.931999999999999</v>
      </c>
      <c r="AT620" s="62">
        <f t="shared" si="196"/>
        <v>4.090941749972214</v>
      </c>
      <c r="AU620" s="51" t="str">
        <f>IF(OR($AP620&lt;SetUp!$B$97,$AP620&gt;SetUp!$B$98),"Não","Sim")</f>
        <v>Sim</v>
      </c>
      <c r="AV620" s="64">
        <f t="shared" si="197"/>
        <v>5.4710145311450233</v>
      </c>
      <c r="AW620" s="64">
        <f t="shared" si="198"/>
        <v>2.0226076609100971</v>
      </c>
      <c r="AX620" s="64">
        <f t="shared" si="199"/>
        <v>1.4761357365509973</v>
      </c>
      <c r="AY620" s="64">
        <f t="shared" si="200"/>
        <v>0.61182329571794325</v>
      </c>
      <c r="AZ620" s="64">
        <f t="shared" si="201"/>
        <v>-25.841058250027785</v>
      </c>
      <c r="BA620" s="64">
        <f t="shared" si="202"/>
        <v>-3.4484068702349262</v>
      </c>
      <c r="BB620" s="64">
        <f t="shared" si="203"/>
        <v>-0.86431244083305403</v>
      </c>
    </row>
    <row r="621" spans="1:54" x14ac:dyDescent="0.3">
      <c r="A621" s="60">
        <v>31666</v>
      </c>
      <c r="B621" s="53">
        <v>0</v>
      </c>
      <c r="C621" s="53"/>
      <c r="D621" s="53">
        <v>5.7240000000000002</v>
      </c>
      <c r="E621" s="53">
        <f t="shared" si="188"/>
        <v>0</v>
      </c>
      <c r="F621" s="53">
        <f t="shared" si="189"/>
        <v>5.7240000000000002</v>
      </c>
      <c r="G621" s="53">
        <f t="shared" si="190"/>
        <v>0</v>
      </c>
      <c r="H621" s="53">
        <f>IF(Q620&gt;SetUp!$B$56,SetUp!$B$56,Q620)</f>
        <v>1.5156015582710021E-8</v>
      </c>
      <c r="I621" s="53">
        <f t="shared" si="204"/>
        <v>0.38481886518417791</v>
      </c>
      <c r="J621" s="53">
        <f>MIN(F621,H621,(1-EXP(-SetUp!$B$52*H621/SetUp!$B$56))*F621)</f>
        <v>4.9013012328735782E-9</v>
      </c>
      <c r="K621" s="53">
        <f t="shared" si="191"/>
        <v>1.0254714349836442E-8</v>
      </c>
      <c r="L621" s="53">
        <f>IF(I621&lt;=0,0,MIN(SetUp!$B$50*I621^SetUp!$B$55,I621))</f>
        <v>4.3791053350325931E-3</v>
      </c>
      <c r="M621" s="53">
        <f t="shared" si="192"/>
        <v>0.3804397598491453</v>
      </c>
      <c r="N621" s="53">
        <f>IF(SetUp!$B$62=0,X621,(B621-E621)*(1-(H621/SetUp!$B$66/SetUp!$B$56)))</f>
        <v>0</v>
      </c>
      <c r="O621" s="53">
        <f>K621*SetUp!$B$65</f>
        <v>9.4651023511931166E-11</v>
      </c>
      <c r="P621" s="53">
        <f>MIN(SetUp!$B$54*L621^SetUp!$B$51,L621)</f>
        <v>2.859945334377308E-3</v>
      </c>
      <c r="Q621" s="53">
        <f t="shared" si="193"/>
        <v>1.0160063326324512E-8</v>
      </c>
      <c r="R621" s="53">
        <f>IF((H621+N621-O621)&gt;SetUp!$B$56,T620+H621+N621-O621-SetUp!$B$56,T620)</f>
        <v>0</v>
      </c>
      <c r="S621" s="53">
        <f>R621*SetUp!$B$65</f>
        <v>0</v>
      </c>
      <c r="T621" s="53">
        <f>IF((R621-S621)&lt;SetUp!$B$53,R621-S621,SetUp!$B$53)</f>
        <v>0</v>
      </c>
      <c r="U621" s="53">
        <f t="shared" si="194"/>
        <v>0.3804397598491453</v>
      </c>
      <c r="V621" s="53">
        <f>(L621-P621)/1000*SetUp!$B$13*1000000/SetUp!$B$48</f>
        <v>6.1822673832613063E-2</v>
      </c>
      <c r="W621" s="53">
        <f t="shared" si="205"/>
        <v>-3.4694469519536142E-17</v>
      </c>
      <c r="X621" s="53">
        <f>MAX((SetUp!$B$56*(1-($H621/SetUp!$B$56)^2)*TANH(($B621-$D621)/SetUp!$B$56))/(1+$H621/SetUp!$B$56*TANH(($B621-$D621)/SetUp!$B$56)),0)</f>
        <v>0</v>
      </c>
      <c r="AK621" s="61">
        <v>253</v>
      </c>
      <c r="AL621" s="62">
        <f>IFERROR(AVERAGEIFS($AS$3:$AS$1070,$AU$3:$AU$1070,"Não",$AR$3:$AR$1070,AK591),0)</f>
        <v>0</v>
      </c>
      <c r="AM621" s="62">
        <f>IFERROR(AVERAGEIFS($AT$3:$AT$1070,$AU$3:$AU$1070,"Não",$AR$3:$AR$1070,AK591),0)</f>
        <v>0</v>
      </c>
      <c r="AN621" s="63" t="str">
        <f t="shared" si="206"/>
        <v/>
      </c>
      <c r="AP621" s="60">
        <v>32486</v>
      </c>
      <c r="AQ621" s="51">
        <v>12</v>
      </c>
      <c r="AR621" s="51">
        <v>344</v>
      </c>
      <c r="AS621" s="62">
        <f t="shared" si="195"/>
        <v>40.014000000000003</v>
      </c>
      <c r="AT621" s="62">
        <f t="shared" si="196"/>
        <v>6.1442387673576144</v>
      </c>
      <c r="AU621" s="51" t="str">
        <f>IF(OR($AP621&lt;SetUp!$B$97,$AP621&gt;SetUp!$B$98),"Não","Sim")</f>
        <v>Sim</v>
      </c>
      <c r="AV621" s="64">
        <f t="shared" si="197"/>
        <v>6.3256620206900083</v>
      </c>
      <c r="AW621" s="64">
        <f t="shared" si="198"/>
        <v>2.4787575047506389</v>
      </c>
      <c r="AX621" s="64">
        <f t="shared" si="199"/>
        <v>1.6022119678022968</v>
      </c>
      <c r="AY621" s="64">
        <f t="shared" si="200"/>
        <v>0.78846808419321879</v>
      </c>
      <c r="AZ621" s="64">
        <f t="shared" si="201"/>
        <v>-33.869761232642389</v>
      </c>
      <c r="BA621" s="64">
        <f t="shared" si="202"/>
        <v>-3.8469045159393693</v>
      </c>
      <c r="BB621" s="64">
        <f t="shared" si="203"/>
        <v>-0.81374388360907801</v>
      </c>
    </row>
    <row r="622" spans="1:54" x14ac:dyDescent="0.3">
      <c r="A622" s="60">
        <v>31667</v>
      </c>
      <c r="B622" s="53">
        <v>0.13700000000000001</v>
      </c>
      <c r="C622" s="53"/>
      <c r="D622" s="53">
        <v>5.7240000000000002</v>
      </c>
      <c r="E622" s="53">
        <f t="shared" si="188"/>
        <v>0.13700000000000001</v>
      </c>
      <c r="F622" s="53">
        <f t="shared" si="189"/>
        <v>5.5869999999999997</v>
      </c>
      <c r="G622" s="53">
        <f t="shared" si="190"/>
        <v>0</v>
      </c>
      <c r="H622" s="53">
        <f>IF(Q621&gt;SetUp!$B$56,SetUp!$B$56,Q621)</f>
        <v>1.0160063326324512E-8</v>
      </c>
      <c r="I622" s="53">
        <f t="shared" si="204"/>
        <v>0.38043975991332191</v>
      </c>
      <c r="J622" s="53">
        <f>MIN(F622,H622,(1-EXP(-SetUp!$B$52*H622/SetUp!$B$56))*F622)</f>
        <v>3.2070208868528735E-9</v>
      </c>
      <c r="K622" s="53">
        <f t="shared" si="191"/>
        <v>6.9530424394716383E-9</v>
      </c>
      <c r="L622" s="53">
        <f>IF(I622&lt;=0,0,MIN(SetUp!$B$50*I622^SetUp!$B$55,I622))</f>
        <v>4.2963662778750539E-3</v>
      </c>
      <c r="M622" s="53">
        <f t="shared" si="192"/>
        <v>0.37614339363544685</v>
      </c>
      <c r="N622" s="53">
        <f>IF(SetUp!$B$62=0,X622,(B622-E622)*(1-(H622/SetUp!$B$66/SetUp!$B$56)))</f>
        <v>0</v>
      </c>
      <c r="O622" s="53">
        <f>K622*SetUp!$B$65</f>
        <v>6.4176588539336726E-11</v>
      </c>
      <c r="P622" s="53">
        <f>MIN(SetUp!$B$54*L622^SetUp!$B$51,L622)</f>
        <v>2.8053892926972715E-3</v>
      </c>
      <c r="Q622" s="53">
        <f t="shared" si="193"/>
        <v>6.888865850932302E-9</v>
      </c>
      <c r="R622" s="53">
        <f>IF((H622+N622-O622)&gt;SetUp!$B$56,T621+H622+N622-O622-SetUp!$B$56,T621)</f>
        <v>0</v>
      </c>
      <c r="S622" s="53">
        <f>R622*SetUp!$B$65</f>
        <v>0</v>
      </c>
      <c r="T622" s="53">
        <f>IF((R622-S622)&lt;SetUp!$B$53,R622-S622,SetUp!$B$53)</f>
        <v>0</v>
      </c>
      <c r="U622" s="53">
        <f t="shared" si="194"/>
        <v>0.37614339363544685</v>
      </c>
      <c r="V622" s="53">
        <f>(L622-P622)/1000*SetUp!$B$13*1000000/SetUp!$B$48</f>
        <v>6.0675757528383382E-2</v>
      </c>
      <c r="W622" s="53">
        <f t="shared" si="205"/>
        <v>1.7347234759768071E-17</v>
      </c>
      <c r="X622" s="53">
        <f>MAX((SetUp!$B$56*(1-($H622/SetUp!$B$56)^2)*TANH(($B622-$D622)/SetUp!$B$56))/(1+$H622/SetUp!$B$56*TANH(($B622-$D622)/SetUp!$B$56)),0)</f>
        <v>0</v>
      </c>
      <c r="AK622" s="61">
        <v>254</v>
      </c>
      <c r="AL622" s="62">
        <f>IFERROR(AVERAGEIFS($AS$3:$AS$1070,$AU$3:$AU$1070,"Não",$AR$3:$AR$1070,AK592),0)</f>
        <v>0</v>
      </c>
      <c r="AM622" s="62">
        <f>IFERROR(AVERAGEIFS($AT$3:$AT$1070,$AU$3:$AU$1070,"Não",$AR$3:$AR$1070,AK592),0)</f>
        <v>0</v>
      </c>
      <c r="AN622" s="63" t="str">
        <f t="shared" si="206"/>
        <v/>
      </c>
      <c r="AP622" s="60">
        <v>32487</v>
      </c>
      <c r="AQ622" s="51">
        <v>12</v>
      </c>
      <c r="AR622" s="51">
        <v>345</v>
      </c>
      <c r="AS622" s="62">
        <f t="shared" si="195"/>
        <v>17.588999999999999</v>
      </c>
      <c r="AT622" s="62">
        <f t="shared" si="196"/>
        <v>6.3673178110095874</v>
      </c>
      <c r="AU622" s="51" t="str">
        <f>IF(OR($AP622&lt;SetUp!$B$97,$AP622&gt;SetUp!$B$98),"Não","Sim")</f>
        <v>Sim</v>
      </c>
      <c r="AV622" s="64">
        <f t="shared" si="197"/>
        <v>4.1939241767108761</v>
      </c>
      <c r="AW622" s="64">
        <f t="shared" si="198"/>
        <v>2.5233544758930693</v>
      </c>
      <c r="AX622" s="64">
        <f t="shared" si="199"/>
        <v>1.2452411489044597</v>
      </c>
      <c r="AY622" s="64">
        <f t="shared" si="200"/>
        <v>0.80395652728226796</v>
      </c>
      <c r="AZ622" s="64">
        <f t="shared" si="201"/>
        <v>-11.22168218899041</v>
      </c>
      <c r="BA622" s="64">
        <f t="shared" si="202"/>
        <v>-1.6705697008178069</v>
      </c>
      <c r="BB622" s="64">
        <f t="shared" si="203"/>
        <v>-0.44128462162219173</v>
      </c>
    </row>
    <row r="623" spans="1:54" x14ac:dyDescent="0.3">
      <c r="A623" s="60">
        <v>31668</v>
      </c>
      <c r="B623" s="53">
        <v>1.0429999999999999</v>
      </c>
      <c r="C623" s="53"/>
      <c r="D623" s="53">
        <v>5.7240000000000002</v>
      </c>
      <c r="E623" s="53">
        <f t="shared" si="188"/>
        <v>1.0429999999999999</v>
      </c>
      <c r="F623" s="53">
        <f t="shared" si="189"/>
        <v>4.681</v>
      </c>
      <c r="G623" s="53">
        <f t="shared" si="190"/>
        <v>0</v>
      </c>
      <c r="H623" s="53">
        <f>IF(Q622&gt;SetUp!$B$56,SetUp!$B$56,Q622)</f>
        <v>6.888865850932302E-9</v>
      </c>
      <c r="I623" s="53">
        <f t="shared" si="204"/>
        <v>0.37614339368221539</v>
      </c>
      <c r="J623" s="53">
        <f>MIN(F623,H623,(1-EXP(-SetUp!$B$52*H623/SetUp!$B$56))*F623)</f>
        <v>1.821851982053424E-9</v>
      </c>
      <c r="K623" s="53">
        <f t="shared" si="191"/>
        <v>5.0670138688788782E-9</v>
      </c>
      <c r="L623" s="53">
        <f>IF(I623&lt;=0,0,MIN(SetUp!$B$50*I623^SetUp!$B$55,I623))</f>
        <v>4.2158051680654153E-3</v>
      </c>
      <c r="M623" s="53">
        <f t="shared" si="192"/>
        <v>0.37192758851414998</v>
      </c>
      <c r="N623" s="53">
        <f>IF(SetUp!$B$62=0,X623,(B623-E623)*(1-(H623/SetUp!$B$66/SetUp!$B$56)))</f>
        <v>0</v>
      </c>
      <c r="O623" s="53">
        <f>K623*SetUp!$B$65</f>
        <v>4.6768542982007622E-11</v>
      </c>
      <c r="P623" s="53">
        <f>MIN(SetUp!$B$54*L623^SetUp!$B$51,L623)</f>
        <v>2.7522791428452025E-3</v>
      </c>
      <c r="Q623" s="53">
        <f t="shared" si="193"/>
        <v>5.0202453258968702E-9</v>
      </c>
      <c r="R623" s="53">
        <f>IF((H623+N623-O623)&gt;SetUp!$B$56,T622+H623+N623-O623-SetUp!$B$56,T622)</f>
        <v>0</v>
      </c>
      <c r="S623" s="53">
        <f>R623*SetUp!$B$65</f>
        <v>0</v>
      </c>
      <c r="T623" s="53">
        <f>IF((R623-S623)&lt;SetUp!$B$53,R623-S623,SetUp!$B$53)</f>
        <v>0</v>
      </c>
      <c r="U623" s="53">
        <f t="shared" si="194"/>
        <v>0.37192758851414998</v>
      </c>
      <c r="V623" s="53">
        <f>(L623-P623)/1000*SetUp!$B$13*1000000/SetUp!$B$48</f>
        <v>5.9558632444049332E-2</v>
      </c>
      <c r="W623" s="53">
        <f t="shared" si="205"/>
        <v>-1.7347234759768071E-17</v>
      </c>
      <c r="X623" s="53">
        <f>MAX((SetUp!$B$56*(1-($H623/SetUp!$B$56)^2)*TANH(($B623-$D623)/SetUp!$B$56))/(1+$H623/SetUp!$B$56*TANH(($B623-$D623)/SetUp!$B$56)),0)</f>
        <v>0</v>
      </c>
      <c r="AK623" s="61">
        <v>255</v>
      </c>
      <c r="AL623" s="62">
        <f>IFERROR(AVERAGEIFS($AS$3:$AS$1070,$AU$3:$AU$1070,"Não",$AR$3:$AR$1070,AK593),0)</f>
        <v>0</v>
      </c>
      <c r="AM623" s="62">
        <f>IFERROR(AVERAGEIFS($AT$3:$AT$1070,$AU$3:$AU$1070,"Não",$AR$3:$AR$1070,AK593),0)</f>
        <v>0</v>
      </c>
      <c r="AN623" s="63" t="str">
        <f t="shared" si="206"/>
        <v/>
      </c>
      <c r="AP623" s="60">
        <v>32488</v>
      </c>
      <c r="AQ623" s="51">
        <v>12</v>
      </c>
      <c r="AR623" s="51">
        <v>346</v>
      </c>
      <c r="AS623" s="62">
        <f t="shared" si="195"/>
        <v>11.317</v>
      </c>
      <c r="AT623" s="62">
        <f t="shared" si="196"/>
        <v>6.4868610477308515</v>
      </c>
      <c r="AU623" s="51" t="str">
        <f>IF(OR($AP623&lt;SetUp!$B$97,$AP623&gt;SetUp!$B$98),"Não","Sim")</f>
        <v>Sim</v>
      </c>
      <c r="AV623" s="64">
        <f t="shared" si="197"/>
        <v>3.3640749099863991</v>
      </c>
      <c r="AW623" s="64">
        <f t="shared" si="198"/>
        <v>2.5469316927885703</v>
      </c>
      <c r="AX623" s="64">
        <f t="shared" si="199"/>
        <v>1.0537313158876074</v>
      </c>
      <c r="AY623" s="64">
        <f t="shared" si="200"/>
        <v>0.81203459519397581</v>
      </c>
      <c r="AZ623" s="64">
        <f t="shared" si="201"/>
        <v>-4.8301389522691487</v>
      </c>
      <c r="BA623" s="64">
        <f t="shared" si="202"/>
        <v>-0.81714321719782879</v>
      </c>
      <c r="BB623" s="64">
        <f t="shared" si="203"/>
        <v>-0.24169672069363157</v>
      </c>
    </row>
    <row r="624" spans="1:54" x14ac:dyDescent="0.3">
      <c r="A624" s="60">
        <v>31669</v>
      </c>
      <c r="B624" s="53">
        <v>0</v>
      </c>
      <c r="C624" s="53"/>
      <c r="D624" s="53">
        <v>5.7240000000000002</v>
      </c>
      <c r="E624" s="53">
        <f t="shared" si="188"/>
        <v>0</v>
      </c>
      <c r="F624" s="53">
        <f t="shared" si="189"/>
        <v>5.7240000000000002</v>
      </c>
      <c r="G624" s="53">
        <f t="shared" si="190"/>
        <v>0</v>
      </c>
      <c r="H624" s="53">
        <f>IF(Q623&gt;SetUp!$B$56,SetUp!$B$56,Q623)</f>
        <v>5.0202453258968702E-9</v>
      </c>
      <c r="I624" s="53">
        <f t="shared" si="204"/>
        <v>0.37192758854550195</v>
      </c>
      <c r="J624" s="53">
        <f>MIN(F624,H624,(1-EXP(-SetUp!$B$52*H624/SetUp!$B$56))*F624)</f>
        <v>1.6234962614269932E-9</v>
      </c>
      <c r="K624" s="53">
        <f t="shared" si="191"/>
        <v>3.3967490644698771E-9</v>
      </c>
      <c r="L624" s="53">
        <f>IF(I624&lt;=0,0,MIN(SetUp!$B$50*I624^SetUp!$B$55,I624))</f>
        <v>4.137348695697941E-3</v>
      </c>
      <c r="M624" s="53">
        <f t="shared" si="192"/>
        <v>0.36779023984980402</v>
      </c>
      <c r="N624" s="53">
        <f>IF(SetUp!$B$62=0,X624,(B624-E624)*(1-(H624/SetUp!$B$66/SetUp!$B$56)))</f>
        <v>0</v>
      </c>
      <c r="O624" s="53">
        <f>K624*SetUp!$B$65</f>
        <v>3.1351997198283383E-11</v>
      </c>
      <c r="P624" s="53">
        <f>MIN(SetUp!$B$54*L624^SetUp!$B$51,L624)</f>
        <v>2.7005659591504061E-3</v>
      </c>
      <c r="Q624" s="53">
        <f t="shared" si="193"/>
        <v>3.3653970672715935E-9</v>
      </c>
      <c r="R624" s="53">
        <f>IF((H624+N624-O624)&gt;SetUp!$B$56,T623+H624+N624-O624-SetUp!$B$56,T623)</f>
        <v>0</v>
      </c>
      <c r="S624" s="53">
        <f>R624*SetUp!$B$65</f>
        <v>0</v>
      </c>
      <c r="T624" s="53">
        <f>IF((R624-S624)&lt;SetUp!$B$53,R624-S624,SetUp!$B$53)</f>
        <v>0</v>
      </c>
      <c r="U624" s="53">
        <f t="shared" si="194"/>
        <v>0.36779023984980402</v>
      </c>
      <c r="V624" s="53">
        <f>(L624-P624)/1000*SetUp!$B$13*1000000/SetUp!$B$48</f>
        <v>5.8470306255820829E-2</v>
      </c>
      <c r="W624" s="53">
        <f t="shared" si="205"/>
        <v>-8.6736173798840355E-18</v>
      </c>
      <c r="X624" s="53">
        <f>MAX((SetUp!$B$56*(1-($H624/SetUp!$B$56)^2)*TANH(($B624-$D624)/SetUp!$B$56))/(1+$H624/SetUp!$B$56*TANH(($B624-$D624)/SetUp!$B$56)),0)</f>
        <v>0</v>
      </c>
      <c r="AK624" s="61">
        <v>256</v>
      </c>
      <c r="AL624" s="62">
        <f>IFERROR(AVERAGEIFS($AS$3:$AS$1070,$AU$3:$AU$1070,"Não",$AR$3:$AR$1070,AK594),0)</f>
        <v>0</v>
      </c>
      <c r="AM624" s="62">
        <f>IFERROR(AVERAGEIFS($AT$3:$AT$1070,$AU$3:$AU$1070,"Não",$AR$3:$AR$1070,AK594),0)</f>
        <v>0</v>
      </c>
      <c r="AN624" s="63" t="str">
        <f t="shared" si="206"/>
        <v/>
      </c>
      <c r="AP624" s="60">
        <v>32489</v>
      </c>
      <c r="AQ624" s="51">
        <v>12</v>
      </c>
      <c r="AR624" s="51">
        <v>347</v>
      </c>
      <c r="AS624" s="62">
        <f t="shared" si="195"/>
        <v>10.122999999999999</v>
      </c>
      <c r="AT624" s="62">
        <f t="shared" si="196"/>
        <v>6.5135635004008741</v>
      </c>
      <c r="AU624" s="51" t="str">
        <f>IF(OR($AP624&lt;SetUp!$B$97,$AP624&gt;SetUp!$B$98),"Não","Sim")</f>
        <v>Sim</v>
      </c>
      <c r="AV624" s="64">
        <f t="shared" si="197"/>
        <v>3.1816662301379131</v>
      </c>
      <c r="AW624" s="64">
        <f t="shared" si="198"/>
        <v>2.5521683918583573</v>
      </c>
      <c r="AX624" s="64">
        <f t="shared" si="199"/>
        <v>1.0053092368485166</v>
      </c>
      <c r="AY624" s="64">
        <f t="shared" si="200"/>
        <v>0.8138186514166027</v>
      </c>
      <c r="AZ624" s="64">
        <f t="shared" si="201"/>
        <v>-3.6094364995991253</v>
      </c>
      <c r="BA624" s="64">
        <f t="shared" si="202"/>
        <v>-0.62949783827955574</v>
      </c>
      <c r="BB624" s="64">
        <f t="shared" si="203"/>
        <v>-0.19149058543191388</v>
      </c>
    </row>
    <row r="625" spans="1:54" x14ac:dyDescent="0.3">
      <c r="A625" s="60">
        <v>31670</v>
      </c>
      <c r="B625" s="53">
        <v>0.10100000000000001</v>
      </c>
      <c r="C625" s="53"/>
      <c r="D625" s="53">
        <v>5.7240000000000002</v>
      </c>
      <c r="E625" s="53">
        <f t="shared" si="188"/>
        <v>0.10100000000000001</v>
      </c>
      <c r="F625" s="53">
        <f t="shared" si="189"/>
        <v>5.6230000000000002</v>
      </c>
      <c r="G625" s="53">
        <f t="shared" si="190"/>
        <v>0</v>
      </c>
      <c r="H625" s="53">
        <f>IF(Q624&gt;SetUp!$B$56,SetUp!$B$56,Q624)</f>
        <v>3.3653970672715935E-9</v>
      </c>
      <c r="I625" s="53">
        <f t="shared" si="204"/>
        <v>0.36779023987099857</v>
      </c>
      <c r="J625" s="53">
        <f>MIN(F625,H625,(1-EXP(-SetUp!$B$52*H625/SetUp!$B$56))*F625)</f>
        <v>1.0691317080535613E-9</v>
      </c>
      <c r="K625" s="53">
        <f t="shared" si="191"/>
        <v>2.2962653592180322E-9</v>
      </c>
      <c r="L625" s="53">
        <f>IF(I625&lt;=0,0,MIN(SetUp!$B$50*I625^SetUp!$B$55,I625))</f>
        <v>4.060926549474638E-3</v>
      </c>
      <c r="M625" s="53">
        <f t="shared" si="192"/>
        <v>0.36372931332152392</v>
      </c>
      <c r="N625" s="53">
        <f>IF(SetUp!$B$62=0,X625,(B625-E625)*(1-(H625/SetUp!$B$66/SetUp!$B$56)))</f>
        <v>0</v>
      </c>
      <c r="O625" s="53">
        <f>K625*SetUp!$B$65</f>
        <v>2.1194531518905308E-11</v>
      </c>
      <c r="P625" s="53">
        <f>MIN(SetUp!$B$54*L625^SetUp!$B$51,L625)</f>
        <v>2.6502028257389394E-3</v>
      </c>
      <c r="Q625" s="53">
        <f t="shared" si="193"/>
        <v>2.2750708276991271E-9</v>
      </c>
      <c r="R625" s="53">
        <f>IF((H625+N625-O625)&gt;SetUp!$B$56,T624+H625+N625-O625-SetUp!$B$56,T624)</f>
        <v>0</v>
      </c>
      <c r="S625" s="53">
        <f>R625*SetUp!$B$65</f>
        <v>0</v>
      </c>
      <c r="T625" s="53">
        <f>IF((R625-S625)&lt;SetUp!$B$53,R625-S625,SetUp!$B$53)</f>
        <v>0</v>
      </c>
      <c r="U625" s="53">
        <f t="shared" si="194"/>
        <v>0.36372931332152392</v>
      </c>
      <c r="V625" s="53">
        <f>(L625-P625)/1000*SetUp!$B$13*1000000/SetUp!$B$48</f>
        <v>5.7409826879868897E-2</v>
      </c>
      <c r="W625" s="53">
        <f t="shared" si="205"/>
        <v>2.0816681711721685E-17</v>
      </c>
      <c r="X625" s="53">
        <f>MAX((SetUp!$B$56*(1-($H625/SetUp!$B$56)^2)*TANH(($B625-$D625)/SetUp!$B$56))/(1+$H625/SetUp!$B$56*TANH(($B625-$D625)/SetUp!$B$56)),0)</f>
        <v>0</v>
      </c>
      <c r="AK625" s="61">
        <v>257</v>
      </c>
      <c r="AL625" s="62">
        <f>IFERROR(AVERAGEIFS($AS$3:$AS$1070,$AU$3:$AU$1070,"Não",$AR$3:$AR$1070,AK595),0)</f>
        <v>0</v>
      </c>
      <c r="AM625" s="62">
        <f>IFERROR(AVERAGEIFS($AT$3:$AT$1070,$AU$3:$AU$1070,"Não",$AR$3:$AR$1070,AK595),0)</f>
        <v>0</v>
      </c>
      <c r="AN625" s="63" t="str">
        <f t="shared" si="206"/>
        <v/>
      </c>
      <c r="AP625" s="60">
        <v>32490</v>
      </c>
      <c r="AQ625" s="51">
        <v>12</v>
      </c>
      <c r="AR625" s="51">
        <v>348</v>
      </c>
      <c r="AS625" s="62">
        <f t="shared" si="195"/>
        <v>9.4629999999999992</v>
      </c>
      <c r="AT625" s="62">
        <f t="shared" si="196"/>
        <v>6.457117971011554</v>
      </c>
      <c r="AU625" s="51" t="str">
        <f>IF(OR($AP625&lt;SetUp!$B$97,$AP625&gt;SetUp!$B$98),"Não","Sim")</f>
        <v>Sim</v>
      </c>
      <c r="AV625" s="64">
        <f t="shared" si="197"/>
        <v>3.0761989532538365</v>
      </c>
      <c r="AW625" s="64">
        <f t="shared" si="198"/>
        <v>2.5410859826089225</v>
      </c>
      <c r="AX625" s="64">
        <f t="shared" si="199"/>
        <v>0.97602884009112589</v>
      </c>
      <c r="AY625" s="64">
        <f t="shared" si="200"/>
        <v>0.81003872100260543</v>
      </c>
      <c r="AZ625" s="64">
        <f t="shared" si="201"/>
        <v>-3.0058820289884451</v>
      </c>
      <c r="BA625" s="64">
        <f t="shared" si="202"/>
        <v>-0.53511297064491403</v>
      </c>
      <c r="BB625" s="64">
        <f t="shared" si="203"/>
        <v>-0.16599011908852046</v>
      </c>
    </row>
    <row r="626" spans="1:54" x14ac:dyDescent="0.3">
      <c r="A626" s="60">
        <v>31671</v>
      </c>
      <c r="B626" s="53">
        <v>0.503</v>
      </c>
      <c r="C626" s="53"/>
      <c r="D626" s="53">
        <v>5.7240000000000002</v>
      </c>
      <c r="E626" s="53">
        <f t="shared" si="188"/>
        <v>0.503</v>
      </c>
      <c r="F626" s="53">
        <f t="shared" si="189"/>
        <v>5.2210000000000001</v>
      </c>
      <c r="G626" s="53">
        <f t="shared" si="190"/>
        <v>0</v>
      </c>
      <c r="H626" s="53">
        <f>IF(Q625&gt;SetUp!$B$56,SetUp!$B$56,Q625)</f>
        <v>2.2750708276991271E-9</v>
      </c>
      <c r="I626" s="53">
        <f t="shared" si="204"/>
        <v>0.36372931333632874</v>
      </c>
      <c r="J626" s="53">
        <f>MIN(F626,H626,(1-EXP(-SetUp!$B$52*H626/SetUp!$B$56))*F626)</f>
        <v>6.710816081723081E-10</v>
      </c>
      <c r="K626" s="53">
        <f t="shared" si="191"/>
        <v>1.603989219526819E-9</v>
      </c>
      <c r="L626" s="53">
        <f>IF(I626&lt;=0,0,MIN(SetUp!$B$50*I626^SetUp!$B$55,I626))</f>
        <v>3.9864712725382325E-3</v>
      </c>
      <c r="M626" s="53">
        <f t="shared" si="192"/>
        <v>0.35974284206379054</v>
      </c>
      <c r="N626" s="53">
        <f>IF(SetUp!$B$62=0,X626,(B626-E626)*(1-(H626/SetUp!$B$66/SetUp!$B$56)))</f>
        <v>0</v>
      </c>
      <c r="O626" s="53">
        <f>K626*SetUp!$B$65</f>
        <v>1.4804822070225535E-11</v>
      </c>
      <c r="P626" s="53">
        <f>MIN(SetUp!$B$54*L626^SetUp!$B$51,L626)</f>
        <v>2.6011447395595279E-3</v>
      </c>
      <c r="Q626" s="53">
        <f t="shared" si="193"/>
        <v>1.5891843974565934E-9</v>
      </c>
      <c r="R626" s="53">
        <f>IF((H626+N626-O626)&gt;SetUp!$B$56,T625+H626+N626-O626-SetUp!$B$56,T625)</f>
        <v>0</v>
      </c>
      <c r="S626" s="53">
        <f>R626*SetUp!$B$65</f>
        <v>0</v>
      </c>
      <c r="T626" s="53">
        <f>IF((R626-S626)&lt;SetUp!$B$53,R626-S626,SetUp!$B$53)</f>
        <v>0</v>
      </c>
      <c r="U626" s="53">
        <f t="shared" si="194"/>
        <v>0.35974284206379054</v>
      </c>
      <c r="V626" s="53">
        <f>(L626-P626)/1000*SetUp!$B$13*1000000/SetUp!$B$48</f>
        <v>5.6376280551794819E-2</v>
      </c>
      <c r="W626" s="53">
        <f t="shared" si="205"/>
        <v>-5.5511151231257827E-17</v>
      </c>
      <c r="X626" s="53">
        <f>MAX((SetUp!$B$56*(1-($H626/SetUp!$B$56)^2)*TANH(($B626-$D626)/SetUp!$B$56))/(1+$H626/SetUp!$B$56*TANH(($B626-$D626)/SetUp!$B$56)),0)</f>
        <v>0</v>
      </c>
      <c r="AK626" s="61">
        <v>258</v>
      </c>
      <c r="AL626" s="62">
        <f>IFERROR(AVERAGEIFS($AS$3:$AS$1070,$AU$3:$AU$1070,"Não",$AR$3:$AR$1070,AK596),0)</f>
        <v>0</v>
      </c>
      <c r="AM626" s="62">
        <f>IFERROR(AVERAGEIFS($AT$3:$AT$1070,$AU$3:$AU$1070,"Não",$AR$3:$AR$1070,AK596),0)</f>
        <v>0</v>
      </c>
      <c r="AN626" s="63" t="str">
        <f t="shared" si="206"/>
        <v/>
      </c>
      <c r="AP626" s="60">
        <v>32491</v>
      </c>
      <c r="AQ626" s="51">
        <v>12</v>
      </c>
      <c r="AR626" s="51">
        <v>349</v>
      </c>
      <c r="AS626" s="62">
        <f t="shared" si="195"/>
        <v>8.8209999999999997</v>
      </c>
      <c r="AT626" s="62">
        <f t="shared" si="196"/>
        <v>6.3523517654911767</v>
      </c>
      <c r="AU626" s="51" t="str">
        <f>IF(OR($AP626&lt;SetUp!$B$97,$AP626&gt;SetUp!$B$98),"Não","Sim")</f>
        <v>Sim</v>
      </c>
      <c r="AV626" s="64">
        <f t="shared" si="197"/>
        <v>2.9700168349691216</v>
      </c>
      <c r="AW626" s="64">
        <f t="shared" si="198"/>
        <v>2.5203872253070911</v>
      </c>
      <c r="AX626" s="64">
        <f t="shared" si="199"/>
        <v>0.94551782207783963</v>
      </c>
      <c r="AY626" s="64">
        <f t="shared" si="200"/>
        <v>0.80293453941617488</v>
      </c>
      <c r="AZ626" s="64">
        <f t="shared" si="201"/>
        <v>-2.468648234508823</v>
      </c>
      <c r="BA626" s="64">
        <f t="shared" si="202"/>
        <v>-0.44962960966203047</v>
      </c>
      <c r="BB626" s="64">
        <f t="shared" si="203"/>
        <v>-0.14258328266166476</v>
      </c>
    </row>
    <row r="627" spans="1:54" x14ac:dyDescent="0.3">
      <c r="A627" s="60">
        <v>31672</v>
      </c>
      <c r="B627" s="53">
        <v>0</v>
      </c>
      <c r="C627" s="53"/>
      <c r="D627" s="53">
        <v>5.7240000000000002</v>
      </c>
      <c r="E627" s="53">
        <f t="shared" si="188"/>
        <v>0</v>
      </c>
      <c r="F627" s="53">
        <f t="shared" si="189"/>
        <v>5.7240000000000002</v>
      </c>
      <c r="G627" s="53">
        <f t="shared" si="190"/>
        <v>0</v>
      </c>
      <c r="H627" s="53">
        <f>IF(Q626&gt;SetUp!$B$56,SetUp!$B$56,Q626)</f>
        <v>1.5891843974565934E-9</v>
      </c>
      <c r="I627" s="53">
        <f t="shared" si="204"/>
        <v>0.35974284207371515</v>
      </c>
      <c r="J627" s="53">
        <f>MIN(F627,H627,(1-EXP(-SetUp!$B$52*H627/SetUp!$B$56))*F627)</f>
        <v>5.1392591782217782E-10</v>
      </c>
      <c r="K627" s="53">
        <f t="shared" si="191"/>
        <v>1.0752584796344157E-9</v>
      </c>
      <c r="L627" s="53">
        <f>IF(I627&lt;=0,0,MIN(SetUp!$B$50*I627^SetUp!$B$55,I627))</f>
        <v>3.9139181263217176E-3</v>
      </c>
      <c r="M627" s="53">
        <f t="shared" si="192"/>
        <v>0.35582892394739346</v>
      </c>
      <c r="N627" s="53">
        <f>IF(SetUp!$B$62=0,X627,(B627-E627)*(1-(H627/SetUp!$B$66/SetUp!$B$56)))</f>
        <v>0</v>
      </c>
      <c r="O627" s="53">
        <f>K627*SetUp!$B$65</f>
        <v>9.9246368221757132E-12</v>
      </c>
      <c r="P627" s="53">
        <f>MIN(SetUp!$B$54*L627^SetUp!$B$51,L627)</f>
        <v>2.5533485188174534E-3</v>
      </c>
      <c r="Q627" s="53">
        <f t="shared" si="193"/>
        <v>1.06533384281224E-9</v>
      </c>
      <c r="R627" s="53">
        <f>IF((H627+N627-O627)&gt;SetUp!$B$56,T626+H627+N627-O627-SetUp!$B$56,T626)</f>
        <v>0</v>
      </c>
      <c r="S627" s="53">
        <f>R627*SetUp!$B$65</f>
        <v>0</v>
      </c>
      <c r="T627" s="53">
        <f>IF((R627-S627)&lt;SetUp!$B$53,R627-S627,SetUp!$B$53)</f>
        <v>0</v>
      </c>
      <c r="U627" s="53">
        <f t="shared" si="194"/>
        <v>0.35582892394739346</v>
      </c>
      <c r="V627" s="53">
        <f>(L627-P627)/1000*SetUp!$B$13*1000000/SetUp!$B$48</f>
        <v>5.5368790012256884E-2</v>
      </c>
      <c r="W627" s="53">
        <f t="shared" si="205"/>
        <v>-1.3877787807814457E-17</v>
      </c>
      <c r="X627" s="53">
        <f>MAX((SetUp!$B$56*(1-($H627/SetUp!$B$56)^2)*TANH(($B627-$D627)/SetUp!$B$56))/(1+$H627/SetUp!$B$56*TANH(($B627-$D627)/SetUp!$B$56)),0)</f>
        <v>0</v>
      </c>
      <c r="AK627" s="61">
        <v>259</v>
      </c>
      <c r="AL627" s="62">
        <f>IFERROR(AVERAGEIFS($AS$3:$AS$1070,$AU$3:$AU$1070,"Não",$AR$3:$AR$1070,AK597),0)</f>
        <v>0</v>
      </c>
      <c r="AM627" s="62">
        <f>IFERROR(AVERAGEIFS($AT$3:$AT$1070,$AU$3:$AU$1070,"Não",$AR$3:$AR$1070,AK597),0)</f>
        <v>0</v>
      </c>
      <c r="AN627" s="63" t="str">
        <f t="shared" si="206"/>
        <v/>
      </c>
      <c r="AP627" s="60">
        <v>32492</v>
      </c>
      <c r="AQ627" s="51">
        <v>12</v>
      </c>
      <c r="AR627" s="51">
        <v>350</v>
      </c>
      <c r="AS627" s="62">
        <f t="shared" si="195"/>
        <v>8.5060000000000002</v>
      </c>
      <c r="AT627" s="62">
        <f t="shared" si="196"/>
        <v>6.2118140202857077</v>
      </c>
      <c r="AU627" s="51" t="str">
        <f>IF(OR($AP627&lt;SetUp!$B$97,$AP627&gt;SetUp!$B$98),"Não","Sim")</f>
        <v>Sim</v>
      </c>
      <c r="AV627" s="64">
        <f t="shared" si="197"/>
        <v>2.9165047574108294</v>
      </c>
      <c r="AW627" s="64">
        <f t="shared" si="198"/>
        <v>2.4923511029318699</v>
      </c>
      <c r="AX627" s="64">
        <f t="shared" si="199"/>
        <v>0.92972537837800451</v>
      </c>
      <c r="AY627" s="64">
        <f t="shared" si="200"/>
        <v>0.79321844461402824</v>
      </c>
      <c r="AZ627" s="64">
        <f t="shared" si="201"/>
        <v>-2.2941859797142925</v>
      </c>
      <c r="BA627" s="64">
        <f t="shared" si="202"/>
        <v>-0.42415365447895947</v>
      </c>
      <c r="BB627" s="64">
        <f t="shared" si="203"/>
        <v>-0.13650693376397627</v>
      </c>
    </row>
    <row r="628" spans="1:54" x14ac:dyDescent="0.3">
      <c r="A628" s="60">
        <v>31673</v>
      </c>
      <c r="B628" s="53">
        <v>0</v>
      </c>
      <c r="C628" s="53"/>
      <c r="D628" s="53">
        <v>5.7240000000000002</v>
      </c>
      <c r="E628" s="53">
        <f t="shared" si="188"/>
        <v>0</v>
      </c>
      <c r="F628" s="53">
        <f t="shared" si="189"/>
        <v>5.7240000000000002</v>
      </c>
      <c r="G628" s="53">
        <f t="shared" si="190"/>
        <v>0</v>
      </c>
      <c r="H628" s="53">
        <f>IF(Q627&gt;SetUp!$B$56,SetUp!$B$56,Q627)</f>
        <v>1.06533384281224E-9</v>
      </c>
      <c r="I628" s="53">
        <f t="shared" si="204"/>
        <v>0.35582892395404658</v>
      </c>
      <c r="J628" s="53">
        <f>MIN(F628,H628,(1-EXP(-SetUp!$B$52*H628/SetUp!$B$56))*F628)</f>
        <v>3.4451782227051811E-10</v>
      </c>
      <c r="K628" s="53">
        <f t="shared" si="191"/>
        <v>7.2081602054172188E-10</v>
      </c>
      <c r="L628" s="53">
        <f>IF(I628&lt;=0,0,MIN(SetUp!$B$50*I628^SetUp!$B$55,I628))</f>
        <v>3.8432049619008175E-3</v>
      </c>
      <c r="M628" s="53">
        <f t="shared" si="192"/>
        <v>0.35198571899214576</v>
      </c>
      <c r="N628" s="53">
        <f>IF(SetUp!$B$62=0,X628,(B628-E628)*(1-(H628/SetUp!$B$66/SetUp!$B$56)))</f>
        <v>0</v>
      </c>
      <c r="O628" s="53">
        <f>K628*SetUp!$B$65</f>
        <v>6.6531325769361235E-12</v>
      </c>
      <c r="P628" s="53">
        <f>MIN(SetUp!$B$54*L628^SetUp!$B$51,L628)</f>
        <v>2.5067727164691813E-3</v>
      </c>
      <c r="Q628" s="53">
        <f t="shared" si="193"/>
        <v>7.1416288796478579E-10</v>
      </c>
      <c r="R628" s="53">
        <f>IF((H628+N628-O628)&gt;SetUp!$B$56,T627+H628+N628-O628-SetUp!$B$56,T627)</f>
        <v>0</v>
      </c>
      <c r="S628" s="53">
        <f>R628*SetUp!$B$65</f>
        <v>0</v>
      </c>
      <c r="T628" s="53">
        <f>IF((R628-S628)&lt;SetUp!$B$53,R628-S628,SetUp!$B$53)</f>
        <v>0</v>
      </c>
      <c r="U628" s="53">
        <f t="shared" si="194"/>
        <v>0.35198571899214576</v>
      </c>
      <c r="V628" s="53">
        <f>(L628-P628)/1000*SetUp!$B$13*1000000/SetUp!$B$48</f>
        <v>5.4386512791982464E-2</v>
      </c>
      <c r="W628" s="53">
        <f t="shared" si="205"/>
        <v>1.0842021724855044E-17</v>
      </c>
      <c r="X628" s="53">
        <f>MAX((SetUp!$B$56*(1-($H628/SetUp!$B$56)^2)*TANH(($B628-$D628)/SetUp!$B$56))/(1+$H628/SetUp!$B$56*TANH(($B628-$D628)/SetUp!$B$56)),0)</f>
        <v>0</v>
      </c>
      <c r="AK628" s="61">
        <v>260</v>
      </c>
      <c r="AL628" s="62">
        <f>IFERROR(AVERAGEIFS($AS$3:$AS$1070,$AU$3:$AU$1070,"Não",$AR$3:$AR$1070,AK598),0)</f>
        <v>0</v>
      </c>
      <c r="AM628" s="62">
        <f>IFERROR(AVERAGEIFS($AT$3:$AT$1070,$AU$3:$AU$1070,"Não",$AR$3:$AR$1070,AK598),0)</f>
        <v>0</v>
      </c>
      <c r="AN628" s="63" t="str">
        <f t="shared" si="206"/>
        <v/>
      </c>
      <c r="AP628" s="60">
        <v>32493</v>
      </c>
      <c r="AQ628" s="51">
        <v>12</v>
      </c>
      <c r="AR628" s="51">
        <v>351</v>
      </c>
      <c r="AS628" s="62">
        <f t="shared" si="195"/>
        <v>8.35</v>
      </c>
      <c r="AT628" s="62">
        <f t="shared" si="196"/>
        <v>6.6413394670986197</v>
      </c>
      <c r="AU628" s="51" t="str">
        <f>IF(OR($AP628&lt;SetUp!$B$97,$AP628&gt;SetUp!$B$98),"Não","Sim")</f>
        <v>Sim</v>
      </c>
      <c r="AV628" s="64">
        <f t="shared" si="197"/>
        <v>2.8896366553599777</v>
      </c>
      <c r="AW628" s="64">
        <f t="shared" si="198"/>
        <v>2.5770796392619726</v>
      </c>
      <c r="AX628" s="64">
        <f t="shared" si="199"/>
        <v>0.92168647548360205</v>
      </c>
      <c r="AY628" s="64">
        <f t="shared" si="200"/>
        <v>0.82225567944375311</v>
      </c>
      <c r="AZ628" s="64">
        <f t="shared" si="201"/>
        <v>-1.70866053290138</v>
      </c>
      <c r="BA628" s="64">
        <f t="shared" si="202"/>
        <v>-0.31255701609800512</v>
      </c>
      <c r="BB628" s="64">
        <f t="shared" si="203"/>
        <v>-9.9430796039848945E-2</v>
      </c>
    </row>
    <row r="629" spans="1:54" x14ac:dyDescent="0.3">
      <c r="A629" s="60">
        <v>31674</v>
      </c>
      <c r="B629" s="53">
        <v>0</v>
      </c>
      <c r="C629" s="53"/>
      <c r="D629" s="53">
        <v>5.7240000000000002</v>
      </c>
      <c r="E629" s="53">
        <f t="shared" si="188"/>
        <v>0</v>
      </c>
      <c r="F629" s="53">
        <f t="shared" si="189"/>
        <v>5.7240000000000002</v>
      </c>
      <c r="G629" s="53">
        <f t="shared" si="190"/>
        <v>0</v>
      </c>
      <c r="H629" s="53">
        <f>IF(Q628&gt;SetUp!$B$56,SetUp!$B$56,Q628)</f>
        <v>7.1416288796478579E-10</v>
      </c>
      <c r="I629" s="53">
        <f t="shared" si="204"/>
        <v>0.3519857189966058</v>
      </c>
      <c r="J629" s="53">
        <f>MIN(F629,H629,(1-EXP(-SetUp!$B$52*H629/SetUp!$B$56))*F629)</f>
        <v>2.3095292078778585E-10</v>
      </c>
      <c r="K629" s="53">
        <f t="shared" si="191"/>
        <v>4.8320996717699997E-10</v>
      </c>
      <c r="L629" s="53">
        <f>IF(I629&lt;=0,0,MIN(SetUp!$B$50*I629^SetUp!$B$55,I629))</f>
        <v>3.7742720982776173E-3</v>
      </c>
      <c r="M629" s="53">
        <f t="shared" si="192"/>
        <v>0.34821144689832817</v>
      </c>
      <c r="N629" s="53">
        <f>IF(SetUp!$B$62=0,X629,(B629-E629)*(1-(H629/SetUp!$B$66/SetUp!$B$56)))</f>
        <v>0</v>
      </c>
      <c r="O629" s="53">
        <f>K629*SetUp!$B$65</f>
        <v>4.4600284712171611E-12</v>
      </c>
      <c r="P629" s="53">
        <f>MIN(SetUp!$B$54*L629^SetUp!$B$51,L629)</f>
        <v>2.461377538392962E-3</v>
      </c>
      <c r="Q629" s="53">
        <f t="shared" si="193"/>
        <v>4.7874993870578284E-10</v>
      </c>
      <c r="R629" s="53">
        <f>IF((H629+N629-O629)&gt;SetUp!$B$56,T628+H629+N629-O629-SetUp!$B$56,T628)</f>
        <v>0</v>
      </c>
      <c r="S629" s="53">
        <f>R629*SetUp!$B$65</f>
        <v>0</v>
      </c>
      <c r="T629" s="53">
        <f>IF((R629-S629)&lt;SetUp!$B$53,R629-S629,SetUp!$B$53)</f>
        <v>0</v>
      </c>
      <c r="U629" s="53">
        <f t="shared" si="194"/>
        <v>0.34821144689832817</v>
      </c>
      <c r="V629" s="53">
        <f>(L629-P629)/1000*SetUp!$B$13*1000000/SetUp!$B$48</f>
        <v>5.3428639588555621E-2</v>
      </c>
      <c r="W629" s="53">
        <f t="shared" si="205"/>
        <v>-1.6479873021779667E-17</v>
      </c>
      <c r="X629" s="53">
        <f>MAX((SetUp!$B$56*(1-($H629/SetUp!$B$56)^2)*TANH(($B629-$D629)/SetUp!$B$56))/(1+$H629/SetUp!$B$56*TANH(($B629-$D629)/SetUp!$B$56)),0)</f>
        <v>0</v>
      </c>
      <c r="AK629" s="61">
        <v>261</v>
      </c>
      <c r="AL629" s="62">
        <f>IFERROR(AVERAGEIFS($AS$3:$AS$1070,$AU$3:$AU$1070,"Não",$AR$3:$AR$1070,AK599),0)</f>
        <v>0</v>
      </c>
      <c r="AM629" s="62">
        <f>IFERROR(AVERAGEIFS($AT$3:$AT$1070,$AU$3:$AU$1070,"Não",$AR$3:$AR$1070,AK599),0)</f>
        <v>0</v>
      </c>
      <c r="AN629" s="63" t="str">
        <f t="shared" si="206"/>
        <v/>
      </c>
      <c r="AP629" s="60">
        <v>32494</v>
      </c>
      <c r="AQ629" s="51">
        <v>12</v>
      </c>
      <c r="AR629" s="51">
        <v>352</v>
      </c>
      <c r="AS629" s="62">
        <f t="shared" si="195"/>
        <v>10.971</v>
      </c>
      <c r="AT629" s="62">
        <f t="shared" si="196"/>
        <v>7.6216987707397239</v>
      </c>
      <c r="AU629" s="51" t="str">
        <f>IF(OR($AP629&lt;SetUp!$B$97,$AP629&gt;SetUp!$B$98),"Não","Sim")</f>
        <v>Sim</v>
      </c>
      <c r="AV629" s="64">
        <f t="shared" si="197"/>
        <v>3.3122499905653258</v>
      </c>
      <c r="AW629" s="64">
        <f t="shared" si="198"/>
        <v>2.7607424310753301</v>
      </c>
      <c r="AX629" s="64">
        <f t="shared" si="199"/>
        <v>1.0402462150577068</v>
      </c>
      <c r="AY629" s="64">
        <f t="shared" si="200"/>
        <v>0.88205178033345777</v>
      </c>
      <c r="AZ629" s="64">
        <f t="shared" si="201"/>
        <v>-3.3493012292602762</v>
      </c>
      <c r="BA629" s="64">
        <f t="shared" si="202"/>
        <v>-0.55150755948999564</v>
      </c>
      <c r="BB629" s="64">
        <f t="shared" si="203"/>
        <v>-0.15819443472424899</v>
      </c>
    </row>
    <row r="630" spans="1:54" x14ac:dyDescent="0.3">
      <c r="A630" s="60">
        <v>31675</v>
      </c>
      <c r="B630" s="53">
        <v>5.6000000000000001E-2</v>
      </c>
      <c r="C630" s="53"/>
      <c r="D630" s="53">
        <v>5.7240000000000002</v>
      </c>
      <c r="E630" s="53">
        <f t="shared" si="188"/>
        <v>5.6000000000000001E-2</v>
      </c>
      <c r="F630" s="53">
        <f t="shared" si="189"/>
        <v>5.6680000000000001</v>
      </c>
      <c r="G630" s="53">
        <f t="shared" si="190"/>
        <v>0</v>
      </c>
      <c r="H630" s="53">
        <f>IF(Q629&gt;SetUp!$B$56,SetUp!$B$56,Q629)</f>
        <v>4.7874993870578284E-10</v>
      </c>
      <c r="I630" s="53">
        <f t="shared" si="204"/>
        <v>0.34821144690133199</v>
      </c>
      <c r="J630" s="53">
        <f>MIN(F630,H630,(1-EXP(-SetUp!$B$52*H630/SetUp!$B$56))*F630)</f>
        <v>1.533082367721761E-10</v>
      </c>
      <c r="K630" s="53">
        <f t="shared" si="191"/>
        <v>3.2544170193360674E-10</v>
      </c>
      <c r="L630" s="53">
        <f>IF(I630&lt;=0,0,MIN(SetUp!$B$50*I630^SetUp!$B$55,I630))</f>
        <v>3.7070622072393564E-3</v>
      </c>
      <c r="M630" s="53">
        <f t="shared" si="192"/>
        <v>0.34450438469409261</v>
      </c>
      <c r="N630" s="53">
        <f>IF(SetUp!$B$62=0,X630,(B630-E630)*(1-(H630/SetUp!$B$66/SetUp!$B$56)))</f>
        <v>0</v>
      </c>
      <c r="O630" s="53">
        <f>K630*SetUp!$B$65</f>
        <v>3.0038272282028027E-12</v>
      </c>
      <c r="P630" s="53">
        <f>MIN(SetUp!$B$54*L630^SetUp!$B$51,L630)</f>
        <v>2.4171247659933929E-3</v>
      </c>
      <c r="Q630" s="53">
        <f t="shared" si="193"/>
        <v>3.2243787470540394E-10</v>
      </c>
      <c r="R630" s="53">
        <f>IF((H630+N630-O630)&gt;SetUp!$B$56,T629+H630+N630-O630-SetUp!$B$56,T629)</f>
        <v>0</v>
      </c>
      <c r="S630" s="53">
        <f>R630*SetUp!$B$65</f>
        <v>0</v>
      </c>
      <c r="T630" s="53">
        <f>IF((R630-S630)&lt;SetUp!$B$53,R630-S630,SetUp!$B$53)</f>
        <v>0</v>
      </c>
      <c r="U630" s="53">
        <f t="shared" si="194"/>
        <v>0.34450438469409261</v>
      </c>
      <c r="V630" s="53">
        <f>(L630-P630)/1000*SetUp!$B$13*1000000/SetUp!$B$48</f>
        <v>5.2494392730341691E-2</v>
      </c>
      <c r="W630" s="53">
        <f t="shared" si="205"/>
        <v>-3.7296554733501353E-17</v>
      </c>
      <c r="X630" s="53">
        <f>MAX((SetUp!$B$56*(1-($H630/SetUp!$B$56)^2)*TANH(($B630-$D630)/SetUp!$B$56))/(1+$H630/SetUp!$B$56*TANH(($B630-$D630)/SetUp!$B$56)),0)</f>
        <v>0</v>
      </c>
      <c r="AK630" s="61">
        <v>262</v>
      </c>
      <c r="AL630" s="62">
        <f>IFERROR(AVERAGEIFS($AS$3:$AS$1070,$AU$3:$AU$1070,"Não",$AR$3:$AR$1070,AK600),0)</f>
        <v>0</v>
      </c>
      <c r="AM630" s="62">
        <f>IFERROR(AVERAGEIFS($AT$3:$AT$1070,$AU$3:$AU$1070,"Não",$AR$3:$AR$1070,AK600),0)</f>
        <v>0</v>
      </c>
      <c r="AN630" s="63" t="str">
        <f t="shared" si="206"/>
        <v/>
      </c>
      <c r="AP630" s="60">
        <v>32495</v>
      </c>
      <c r="AQ630" s="51">
        <v>12</v>
      </c>
      <c r="AR630" s="51">
        <v>353</v>
      </c>
      <c r="AS630" s="62">
        <f t="shared" si="195"/>
        <v>26.021999999999998</v>
      </c>
      <c r="AT630" s="62">
        <f t="shared" si="196"/>
        <v>7.4566949695377156</v>
      </c>
      <c r="AU630" s="51" t="str">
        <f>IF(OR($AP630&lt;SetUp!$B$97,$AP630&gt;SetUp!$B$98),"Não","Sim")</f>
        <v>Sim</v>
      </c>
      <c r="AV630" s="64">
        <f t="shared" si="197"/>
        <v>5.1011763349251122</v>
      </c>
      <c r="AW630" s="64">
        <f t="shared" si="198"/>
        <v>2.730694960909716</v>
      </c>
      <c r="AX630" s="64">
        <f t="shared" si="199"/>
        <v>1.4153406725324056</v>
      </c>
      <c r="AY630" s="64">
        <f t="shared" si="200"/>
        <v>0.87254637780218736</v>
      </c>
      <c r="AZ630" s="64">
        <f t="shared" si="201"/>
        <v>-18.565305030462284</v>
      </c>
      <c r="BA630" s="64">
        <f t="shared" si="202"/>
        <v>-2.3704813740153963</v>
      </c>
      <c r="BB630" s="64">
        <f t="shared" si="203"/>
        <v>-0.54279429473021823</v>
      </c>
    </row>
    <row r="631" spans="1:54" x14ac:dyDescent="0.3">
      <c r="A631" s="60">
        <v>31676</v>
      </c>
      <c r="B631" s="53">
        <v>0</v>
      </c>
      <c r="C631" s="53"/>
      <c r="D631" s="53">
        <v>5.7240000000000002</v>
      </c>
      <c r="E631" s="53">
        <f t="shared" si="188"/>
        <v>0</v>
      </c>
      <c r="F631" s="53">
        <f t="shared" si="189"/>
        <v>5.7240000000000002</v>
      </c>
      <c r="G631" s="53">
        <f t="shared" si="190"/>
        <v>0</v>
      </c>
      <c r="H631" s="53">
        <f>IF(Q630&gt;SetUp!$B$56,SetUp!$B$56,Q630)</f>
        <v>3.2243787470540394E-10</v>
      </c>
      <c r="I631" s="53">
        <f t="shared" si="204"/>
        <v>0.34450438469610628</v>
      </c>
      <c r="J631" s="53">
        <f>MIN(F631,H631,(1-EXP(-SetUp!$B$52*H631/SetUp!$B$56))*F631)</f>
        <v>1.0427337793217362E-10</v>
      </c>
      <c r="K631" s="53">
        <f t="shared" si="191"/>
        <v>2.181644967732303E-10</v>
      </c>
      <c r="L631" s="53">
        <f>IF(I631&lt;=0,0,MIN(SetUp!$B$50*I631^SetUp!$B$55,I631))</f>
        <v>3.6415202043766017E-3</v>
      </c>
      <c r="M631" s="53">
        <f t="shared" si="192"/>
        <v>0.3408628644917297</v>
      </c>
      <c r="N631" s="53">
        <f>IF(SetUp!$B$62=0,X631,(B631-E631)*(1-(H631/SetUp!$B$66/SetUp!$B$56)))</f>
        <v>0</v>
      </c>
      <c r="O631" s="53">
        <f>K631*SetUp!$B$65</f>
        <v>2.0136585193015153E-12</v>
      </c>
      <c r="P631" s="53">
        <f>MIN(SetUp!$B$54*L631^SetUp!$B$51,L631)</f>
        <v>2.3739776829590793E-3</v>
      </c>
      <c r="Q631" s="53">
        <f t="shared" si="193"/>
        <v>2.1615083825392879E-10</v>
      </c>
      <c r="R631" s="53">
        <f>IF((H631+N631-O631)&gt;SetUp!$B$56,T630+H631+N631-O631-SetUp!$B$56,T630)</f>
        <v>0</v>
      </c>
      <c r="S631" s="53">
        <f>R631*SetUp!$B$65</f>
        <v>0</v>
      </c>
      <c r="T631" s="53">
        <f>IF((R631-S631)&lt;SetUp!$B$53,R631-S631,SetUp!$B$53)</f>
        <v>0</v>
      </c>
      <c r="U631" s="53">
        <f t="shared" si="194"/>
        <v>0.3408628644917297</v>
      </c>
      <c r="V631" s="53">
        <f>(L631-P631)/1000*SetUp!$B$13*1000000/SetUp!$B$48</f>
        <v>5.1583024722058148E-2</v>
      </c>
      <c r="W631" s="53">
        <f t="shared" si="205"/>
        <v>3.1658703436576729E-17</v>
      </c>
      <c r="X631" s="53">
        <f>MAX((SetUp!$B$56*(1-($H631/SetUp!$B$56)^2)*TANH(($B631-$D631)/SetUp!$B$56))/(1+$H631/SetUp!$B$56*TANH(($B631-$D631)/SetUp!$B$56)),0)</f>
        <v>0</v>
      </c>
      <c r="AK631" s="61">
        <v>263</v>
      </c>
      <c r="AL631" s="62">
        <f>IFERROR(AVERAGEIFS($AS$3:$AS$1070,$AU$3:$AU$1070,"Não",$AR$3:$AR$1070,AK601),0)</f>
        <v>0</v>
      </c>
      <c r="AM631" s="62">
        <f>IFERROR(AVERAGEIFS($AT$3:$AT$1070,$AU$3:$AU$1070,"Não",$AR$3:$AR$1070,AK601),0)</f>
        <v>0</v>
      </c>
      <c r="AN631" s="63" t="str">
        <f t="shared" si="206"/>
        <v/>
      </c>
      <c r="AP631" s="60">
        <v>32496</v>
      </c>
      <c r="AQ631" s="51">
        <v>12</v>
      </c>
      <c r="AR631" s="51">
        <v>354</v>
      </c>
      <c r="AS631" s="62">
        <f t="shared" si="195"/>
        <v>10.971</v>
      </c>
      <c r="AT631" s="62">
        <f t="shared" si="196"/>
        <v>7.2808141900987939</v>
      </c>
      <c r="AU631" s="51" t="str">
        <f>IF(OR($AP631&lt;SetUp!$B$97,$AP631&gt;SetUp!$B$98),"Não","Sim")</f>
        <v>Sim</v>
      </c>
      <c r="AV631" s="64">
        <f t="shared" si="197"/>
        <v>3.3122499905653258</v>
      </c>
      <c r="AW631" s="64">
        <f t="shared" si="198"/>
        <v>2.6982983878916715</v>
      </c>
      <c r="AX631" s="64">
        <f t="shared" si="199"/>
        <v>1.0402462150577068</v>
      </c>
      <c r="AY631" s="64">
        <f t="shared" si="200"/>
        <v>0.86217994778769502</v>
      </c>
      <c r="AZ631" s="64">
        <f t="shared" si="201"/>
        <v>-3.6901858099012061</v>
      </c>
      <c r="BA631" s="64">
        <f t="shared" si="202"/>
        <v>-0.61395160267365423</v>
      </c>
      <c r="BB631" s="64">
        <f t="shared" si="203"/>
        <v>-0.17806626727001174</v>
      </c>
    </row>
    <row r="632" spans="1:54" x14ac:dyDescent="0.3">
      <c r="A632" s="60">
        <v>31677</v>
      </c>
      <c r="B632" s="53">
        <v>1.6E-2</v>
      </c>
      <c r="C632" s="53"/>
      <c r="D632" s="53">
        <v>5.7240000000000002</v>
      </c>
      <c r="E632" s="53">
        <f t="shared" si="188"/>
        <v>1.6E-2</v>
      </c>
      <c r="F632" s="53">
        <f t="shared" si="189"/>
        <v>5.7080000000000002</v>
      </c>
      <c r="G632" s="53">
        <f t="shared" si="190"/>
        <v>0</v>
      </c>
      <c r="H632" s="53">
        <f>IF(Q631&gt;SetUp!$B$56,SetUp!$B$56,Q631)</f>
        <v>2.1615083825392879E-10</v>
      </c>
      <c r="I632" s="53">
        <f t="shared" si="204"/>
        <v>0.3408628644930814</v>
      </c>
      <c r="J632" s="53">
        <f>MIN(F632,H632,(1-EXP(-SetUp!$B$52*H632/SetUp!$B$56))*F632)</f>
        <v>6.9705514693652045E-11</v>
      </c>
      <c r="K632" s="53">
        <f t="shared" si="191"/>
        <v>1.4644532356027674E-10</v>
      </c>
      <c r="L632" s="53">
        <f>IF(I632&lt;=0,0,MIN(SetUp!$B$50*I632^SetUp!$B$55,I632))</f>
        <v>3.5775931458927016E-3</v>
      </c>
      <c r="M632" s="53">
        <f t="shared" si="192"/>
        <v>0.33728527134718872</v>
      </c>
      <c r="N632" s="53">
        <f>IF(SetUp!$B$62=0,X632,(B632-E632)*(1-(H632/SetUp!$B$66/SetUp!$B$56)))</f>
        <v>0</v>
      </c>
      <c r="O632" s="53">
        <f>K632*SetUp!$B$65</f>
        <v>1.3516904801680021E-12</v>
      </c>
      <c r="P632" s="53">
        <f>MIN(SetUp!$B$54*L632^SetUp!$B$51,L632)</f>
        <v>2.3319010059244501E-3</v>
      </c>
      <c r="Q632" s="53">
        <f t="shared" si="193"/>
        <v>1.4509363308010873E-10</v>
      </c>
      <c r="R632" s="53">
        <f>IF((H632+N632-O632)&gt;SetUp!$B$56,T631+H632+N632-O632-SetUp!$B$56,T631)</f>
        <v>0</v>
      </c>
      <c r="S632" s="53">
        <f>R632*SetUp!$B$65</f>
        <v>0</v>
      </c>
      <c r="T632" s="53">
        <f>IF((R632-S632)&lt;SetUp!$B$53,R632-S632,SetUp!$B$53)</f>
        <v>0</v>
      </c>
      <c r="U632" s="53">
        <f t="shared" si="194"/>
        <v>0.33728527134718872</v>
      </c>
      <c r="V632" s="53">
        <f>(L632-P632)/1000*SetUp!$B$13*1000000/SetUp!$B$48</f>
        <v>5.0693816867142423E-2</v>
      </c>
      <c r="W632" s="53">
        <f t="shared" si="205"/>
        <v>7.589415207398531E-17</v>
      </c>
      <c r="X632" s="53">
        <f>MAX((SetUp!$B$56*(1-($H632/SetUp!$B$56)^2)*TANH(($B632-$D632)/SetUp!$B$56))/(1+$H632/SetUp!$B$56*TANH(($B632-$D632)/SetUp!$B$56)),0)</f>
        <v>0</v>
      </c>
      <c r="AK632" s="61">
        <v>264</v>
      </c>
      <c r="AL632" s="62">
        <f>IFERROR(AVERAGEIFS($AS$3:$AS$1070,$AU$3:$AU$1070,"Não",$AR$3:$AR$1070,AK602),0)</f>
        <v>0</v>
      </c>
      <c r="AM632" s="62">
        <f>IFERROR(AVERAGEIFS($AT$3:$AT$1070,$AU$3:$AU$1070,"Não",$AR$3:$AR$1070,AK602),0)</f>
        <v>0</v>
      </c>
      <c r="AN632" s="63" t="str">
        <f t="shared" si="206"/>
        <v/>
      </c>
      <c r="AP632" s="60">
        <v>32497</v>
      </c>
      <c r="AQ632" s="51">
        <v>12</v>
      </c>
      <c r="AR632" s="51">
        <v>355</v>
      </c>
      <c r="AS632" s="62">
        <f t="shared" si="195"/>
        <v>11.667</v>
      </c>
      <c r="AT632" s="62">
        <f t="shared" si="196"/>
        <v>7.0504015567525791</v>
      </c>
      <c r="AU632" s="51" t="str">
        <f>IF(OR($AP632&lt;SetUp!$B$97,$AP632&gt;SetUp!$B$98),"Não","Sim")</f>
        <v>Sim</v>
      </c>
      <c r="AV632" s="64">
        <f t="shared" si="197"/>
        <v>3.4156990499749829</v>
      </c>
      <c r="AW632" s="64">
        <f t="shared" si="198"/>
        <v>2.6552592259048042</v>
      </c>
      <c r="AX632" s="64">
        <f t="shared" si="199"/>
        <v>1.0669591978671222</v>
      </c>
      <c r="AY632" s="64">
        <f t="shared" si="200"/>
        <v>0.8482138530077683</v>
      </c>
      <c r="AZ632" s="64">
        <f t="shared" si="201"/>
        <v>-4.6165984432474207</v>
      </c>
      <c r="BA632" s="64">
        <f t="shared" si="202"/>
        <v>-0.76043982407017863</v>
      </c>
      <c r="BB632" s="64">
        <f t="shared" si="203"/>
        <v>-0.21874534485935393</v>
      </c>
    </row>
    <row r="633" spans="1:54" x14ac:dyDescent="0.3">
      <c r="A633" s="60">
        <v>31678</v>
      </c>
      <c r="B633" s="53">
        <v>0</v>
      </c>
      <c r="C633" s="53"/>
      <c r="D633" s="53">
        <v>5.7240000000000002</v>
      </c>
      <c r="E633" s="53">
        <f t="shared" si="188"/>
        <v>0</v>
      </c>
      <c r="F633" s="53">
        <f t="shared" si="189"/>
        <v>5.7240000000000002</v>
      </c>
      <c r="G633" s="53">
        <f t="shared" si="190"/>
        <v>0</v>
      </c>
      <c r="H633" s="53">
        <f>IF(Q632&gt;SetUp!$B$56,SetUp!$B$56,Q632)</f>
        <v>1.4509363308010873E-10</v>
      </c>
      <c r="I633" s="53">
        <f t="shared" si="204"/>
        <v>0.33728527134809483</v>
      </c>
      <c r="J633" s="53">
        <f>MIN(F633,H633,(1-EXP(-SetUp!$B$52*H633/SetUp!$B$56))*F633)</f>
        <v>4.6921526664078787E-11</v>
      </c>
      <c r="K633" s="53">
        <f t="shared" si="191"/>
        <v>9.8172106416029943E-11</v>
      </c>
      <c r="L633" s="53">
        <f>IF(I633&lt;=0,0,MIN(SetUp!$B$50*I633^SetUp!$B$55,I633))</f>
        <v>3.5152301308549365E-3</v>
      </c>
      <c r="M633" s="53">
        <f t="shared" si="192"/>
        <v>0.33377004121723991</v>
      </c>
      <c r="N633" s="53">
        <f>IF(SetUp!$B$62=0,X633,(B633-E633)*(1-(H633/SetUp!$B$66/SetUp!$B$56)))</f>
        <v>0</v>
      </c>
      <c r="O633" s="53">
        <f>K633*SetUp!$B$65</f>
        <v>9.0612863855614497E-13</v>
      </c>
      <c r="P633" s="53">
        <f>MIN(SetUp!$B$54*L633^SetUp!$B$51,L633)</f>
        <v>2.2908608187994992E-3</v>
      </c>
      <c r="Q633" s="53">
        <f t="shared" si="193"/>
        <v>9.7265977777473793E-11</v>
      </c>
      <c r="R633" s="53">
        <f>IF((H633+N633-O633)&gt;SetUp!$B$56,T632+H633+N633-O633-SetUp!$B$56,T632)</f>
        <v>0</v>
      </c>
      <c r="S633" s="53">
        <f>R633*SetUp!$B$65</f>
        <v>0</v>
      </c>
      <c r="T633" s="53">
        <f>IF((R633-S633)&lt;SetUp!$B$53,R633-S633,SetUp!$B$53)</f>
        <v>0</v>
      </c>
      <c r="U633" s="53">
        <f t="shared" si="194"/>
        <v>0.33377004121723991</v>
      </c>
      <c r="V633" s="53">
        <f>(L633-P633)/1000*SetUp!$B$13*1000000/SetUp!$B$48</f>
        <v>4.982607796230408E-2</v>
      </c>
      <c r="W633" s="53">
        <f t="shared" si="205"/>
        <v>-3.2959746043559335E-17</v>
      </c>
      <c r="X633" s="53">
        <f>MAX((SetUp!$B$56*(1-($H633/SetUp!$B$56)^2)*TANH(($B633-$D633)/SetUp!$B$56))/(1+$H633/SetUp!$B$56*TANH(($B633-$D633)/SetUp!$B$56)),0)</f>
        <v>0</v>
      </c>
      <c r="AK633" s="61">
        <v>265</v>
      </c>
      <c r="AL633" s="62">
        <f>IFERROR(AVERAGEIFS($AS$3:$AS$1070,$AU$3:$AU$1070,"Não",$AR$3:$AR$1070,AK603),0)</f>
        <v>0</v>
      </c>
      <c r="AM633" s="62">
        <f>IFERROR(AVERAGEIFS($AT$3:$AT$1070,$AU$3:$AU$1070,"Não",$AR$3:$AR$1070,AK603),0)</f>
        <v>0</v>
      </c>
      <c r="AN633" s="63" t="str">
        <f t="shared" si="206"/>
        <v/>
      </c>
      <c r="AP633" s="60">
        <v>32498</v>
      </c>
      <c r="AQ633" s="51">
        <v>12</v>
      </c>
      <c r="AR633" s="51">
        <v>356</v>
      </c>
      <c r="AS633" s="62">
        <f t="shared" si="195"/>
        <v>9.9570000000000007</v>
      </c>
      <c r="AT633" s="62">
        <f t="shared" si="196"/>
        <v>6.7930343658865091</v>
      </c>
      <c r="AU633" s="51" t="str">
        <f>IF(OR($AP633&lt;SetUp!$B$97,$AP633&gt;SetUp!$B$98),"Não","Sim")</f>
        <v>Sim</v>
      </c>
      <c r="AV633" s="64">
        <f t="shared" si="197"/>
        <v>3.1554714386284659</v>
      </c>
      <c r="AW633" s="64">
        <f t="shared" si="198"/>
        <v>2.6063450205002616</v>
      </c>
      <c r="AX633" s="64">
        <f t="shared" si="199"/>
        <v>0.9981285071282664</v>
      </c>
      <c r="AY633" s="64">
        <f t="shared" si="200"/>
        <v>0.83206381168731525</v>
      </c>
      <c r="AZ633" s="64">
        <f t="shared" si="201"/>
        <v>-3.1639656341134916</v>
      </c>
      <c r="BA633" s="64">
        <f t="shared" si="202"/>
        <v>-0.54912641812820429</v>
      </c>
      <c r="BB633" s="64">
        <f t="shared" si="203"/>
        <v>-0.16606469544095115</v>
      </c>
    </row>
    <row r="634" spans="1:54" x14ac:dyDescent="0.3">
      <c r="A634" s="60">
        <v>31679</v>
      </c>
      <c r="B634" s="53">
        <v>0</v>
      </c>
      <c r="C634" s="53"/>
      <c r="D634" s="53">
        <v>5.7240000000000002</v>
      </c>
      <c r="E634" s="53">
        <f t="shared" si="188"/>
        <v>0</v>
      </c>
      <c r="F634" s="53">
        <f t="shared" si="189"/>
        <v>5.7240000000000002</v>
      </c>
      <c r="G634" s="53">
        <f t="shared" si="190"/>
        <v>0</v>
      </c>
      <c r="H634" s="53">
        <f>IF(Q633&gt;SetUp!$B$56,SetUp!$B$56,Q633)</f>
        <v>9.7265977777473793E-11</v>
      </c>
      <c r="I634" s="53">
        <f t="shared" si="204"/>
        <v>0.33377004121784737</v>
      </c>
      <c r="J634" s="53">
        <f>MIN(F634,H634,(1-EXP(-SetUp!$B$52*H634/SetUp!$B$56))*F634)</f>
        <v>3.1454930660146378E-11</v>
      </c>
      <c r="K634" s="53">
        <f t="shared" si="191"/>
        <v>6.5811047117327421E-11</v>
      </c>
      <c r="L634" s="53">
        <f>IF(I634&lt;=0,0,MIN(SetUp!$B$50*I634^SetUp!$B$55,I634))</f>
        <v>3.4543822085661559E-3</v>
      </c>
      <c r="M634" s="53">
        <f t="shared" si="192"/>
        <v>0.33031565900928123</v>
      </c>
      <c r="N634" s="53">
        <f>IF(SetUp!$B$62=0,X634,(B634-E634)*(1-(H634/SetUp!$B$66/SetUp!$B$56)))</f>
        <v>0</v>
      </c>
      <c r="O634" s="53">
        <f>K634*SetUp!$B$65</f>
        <v>6.0743602947324595E-13</v>
      </c>
      <c r="P634" s="53">
        <f>MIN(SetUp!$B$54*L634^SetUp!$B$51,L634)</f>
        <v>2.2508245105502742E-3</v>
      </c>
      <c r="Q634" s="53">
        <f t="shared" si="193"/>
        <v>6.520361108785417E-11</v>
      </c>
      <c r="R634" s="53">
        <f>IF((H634+N634-O634)&gt;SetUp!$B$56,T633+H634+N634-O634-SetUp!$B$56,T633)</f>
        <v>0</v>
      </c>
      <c r="S634" s="53">
        <f>R634*SetUp!$B$65</f>
        <v>0</v>
      </c>
      <c r="T634" s="53">
        <f>IF((R634-S634)&lt;SetUp!$B$53,R634-S634,SetUp!$B$53)</f>
        <v>0</v>
      </c>
      <c r="U634" s="53">
        <f t="shared" si="194"/>
        <v>0.33031565900928123</v>
      </c>
      <c r="V634" s="53">
        <f>(L634-P634)/1000*SetUp!$B$13*1000000/SetUp!$B$48</f>
        <v>4.8979143060027361E-2</v>
      </c>
      <c r="W634" s="53">
        <f t="shared" si="205"/>
        <v>4.9873299934333204E-17</v>
      </c>
      <c r="X634" s="53">
        <f>MAX((SetUp!$B$56*(1-($H634/SetUp!$B$56)^2)*TANH(($B634-$D634)/SetUp!$B$56))/(1+$H634/SetUp!$B$56*TANH(($B634-$D634)/SetUp!$B$56)),0)</f>
        <v>0</v>
      </c>
      <c r="AK634" s="61">
        <v>266</v>
      </c>
      <c r="AL634" s="62">
        <f>IFERROR(AVERAGEIFS($AS$3:$AS$1070,$AU$3:$AU$1070,"Não",$AR$3:$AR$1070,AK604),0)</f>
        <v>0</v>
      </c>
      <c r="AM634" s="62">
        <f>IFERROR(AVERAGEIFS($AT$3:$AT$1070,$AU$3:$AU$1070,"Não",$AR$3:$AR$1070,AK604),0)</f>
        <v>0</v>
      </c>
      <c r="AN634" s="63" t="str">
        <f t="shared" si="206"/>
        <v/>
      </c>
      <c r="AP634" s="60">
        <v>32499</v>
      </c>
      <c r="AQ634" s="51">
        <v>12</v>
      </c>
      <c r="AR634" s="51">
        <v>357</v>
      </c>
      <c r="AS634" s="62">
        <f t="shared" si="195"/>
        <v>9.14</v>
      </c>
      <c r="AT634" s="62">
        <f t="shared" si="196"/>
        <v>6.512902680053009</v>
      </c>
      <c r="AU634" s="51" t="str">
        <f>IF(OR($AP634&lt;SetUp!$B$97,$AP634&gt;SetUp!$B$98),"Não","Sim")</f>
        <v>Sim</v>
      </c>
      <c r="AV634" s="64">
        <f t="shared" si="197"/>
        <v>3.0232432915661951</v>
      </c>
      <c r="AW634" s="64">
        <f t="shared" si="198"/>
        <v>2.5520389260458018</v>
      </c>
      <c r="AX634" s="64">
        <f t="shared" si="199"/>
        <v>0.96094619573383144</v>
      </c>
      <c r="AY634" s="64">
        <f t="shared" si="200"/>
        <v>0.81377458871734443</v>
      </c>
      <c r="AZ634" s="64">
        <f t="shared" si="201"/>
        <v>-2.6270973199469916</v>
      </c>
      <c r="BA634" s="64">
        <f t="shared" si="202"/>
        <v>-0.47120436552039324</v>
      </c>
      <c r="BB634" s="64">
        <f t="shared" si="203"/>
        <v>-0.14717160701648702</v>
      </c>
    </row>
    <row r="635" spans="1:54" x14ac:dyDescent="0.3">
      <c r="A635" s="60">
        <v>31680</v>
      </c>
      <c r="B635" s="53">
        <v>0</v>
      </c>
      <c r="C635" s="53"/>
      <c r="D635" s="53">
        <v>5.7240000000000002</v>
      </c>
      <c r="E635" s="53">
        <f t="shared" si="188"/>
        <v>0</v>
      </c>
      <c r="F635" s="53">
        <f t="shared" si="189"/>
        <v>5.7240000000000002</v>
      </c>
      <c r="G635" s="53">
        <f t="shared" si="190"/>
        <v>0</v>
      </c>
      <c r="H635" s="53">
        <f>IF(Q634&gt;SetUp!$B$56,SetUp!$B$56,Q634)</f>
        <v>6.520361108785417E-11</v>
      </c>
      <c r="I635" s="53">
        <f t="shared" si="204"/>
        <v>0.33031565900968846</v>
      </c>
      <c r="J635" s="53">
        <f>MIN(F635,H635,(1-EXP(-SetUp!$B$52*H635/SetUp!$B$56))*F635)</f>
        <v>2.1086248747081981E-11</v>
      </c>
      <c r="K635" s="53">
        <f t="shared" si="191"/>
        <v>4.4117362340772189E-11</v>
      </c>
      <c r="L635" s="53">
        <f>IF(I635&lt;=0,0,MIN(SetUp!$B$50*I635^SetUp!$B$55,I635))</f>
        <v>3.3950022907540526E-3</v>
      </c>
      <c r="M635" s="53">
        <f t="shared" si="192"/>
        <v>0.32692065671893439</v>
      </c>
      <c r="N635" s="53">
        <f>IF(SetUp!$B$62=0,X635,(B635-E635)*(1-(H635/SetUp!$B$66/SetUp!$B$56)))</f>
        <v>0</v>
      </c>
      <c r="O635" s="53">
        <f>K635*SetUp!$B$65</f>
        <v>4.0720329769765026E-13</v>
      </c>
      <c r="P635" s="53">
        <f>MIN(SetUp!$B$54*L635^SetUp!$B$51,L635)</f>
        <v>2.2117607162255247E-3</v>
      </c>
      <c r="Q635" s="53">
        <f t="shared" si="193"/>
        <v>4.3710159043074537E-11</v>
      </c>
      <c r="R635" s="53">
        <f>IF((H635+N635-O635)&gt;SetUp!$B$56,T634+H635+N635-O635-SetUp!$B$56,T634)</f>
        <v>0</v>
      </c>
      <c r="S635" s="53">
        <f>R635*SetUp!$B$65</f>
        <v>0</v>
      </c>
      <c r="T635" s="53">
        <f>IF((R635-S635)&lt;SetUp!$B$53,R635-S635,SetUp!$B$53)</f>
        <v>0</v>
      </c>
      <c r="U635" s="53">
        <f t="shared" si="194"/>
        <v>0.32692065671893439</v>
      </c>
      <c r="V635" s="53">
        <f>(L635-P635)/1000*SetUp!$B$13*1000000/SetUp!$B$48</f>
        <v>4.8152372295025649E-2</v>
      </c>
      <c r="W635" s="53">
        <f t="shared" si="205"/>
        <v>-1.0408340855860843E-17</v>
      </c>
      <c r="X635" s="53">
        <f>MAX((SetUp!$B$56*(1-($H635/SetUp!$B$56)^2)*TANH(($B635-$D635)/SetUp!$B$56))/(1+$H635/SetUp!$B$56*TANH(($B635-$D635)/SetUp!$B$56)),0)</f>
        <v>0</v>
      </c>
      <c r="AK635" s="61">
        <v>267</v>
      </c>
      <c r="AL635" s="62">
        <f>IFERROR(AVERAGEIFS($AS$3:$AS$1070,$AU$3:$AU$1070,"Não",$AR$3:$AR$1070,AK605),0)</f>
        <v>0</v>
      </c>
      <c r="AM635" s="62">
        <f>IFERROR(AVERAGEIFS($AT$3:$AT$1070,$AU$3:$AU$1070,"Não",$AR$3:$AR$1070,AK605),0)</f>
        <v>0</v>
      </c>
      <c r="AN635" s="63" t="str">
        <f t="shared" si="206"/>
        <v/>
      </c>
      <c r="AP635" s="60">
        <v>32500</v>
      </c>
      <c r="AQ635" s="51">
        <v>12</v>
      </c>
      <c r="AR635" s="51">
        <v>358</v>
      </c>
      <c r="AS635" s="62">
        <f t="shared" si="195"/>
        <v>8.8209999999999997</v>
      </c>
      <c r="AT635" s="62">
        <f t="shared" si="196"/>
        <v>6.219978057034889</v>
      </c>
      <c r="AU635" s="51" t="str">
        <f>IF(OR($AP635&lt;SetUp!$B$97,$AP635&gt;SetUp!$B$98),"Não","Sim")</f>
        <v>Sim</v>
      </c>
      <c r="AV635" s="64">
        <f t="shared" si="197"/>
        <v>2.9700168349691216</v>
      </c>
      <c r="AW635" s="64">
        <f t="shared" si="198"/>
        <v>2.49398838350039</v>
      </c>
      <c r="AX635" s="64">
        <f t="shared" si="199"/>
        <v>0.94551782207783963</v>
      </c>
      <c r="AY635" s="64">
        <f t="shared" si="200"/>
        <v>0.79378885258061394</v>
      </c>
      <c r="AZ635" s="64">
        <f t="shared" si="201"/>
        <v>-2.6010219429651107</v>
      </c>
      <c r="BA635" s="64">
        <f t="shared" si="202"/>
        <v>-0.47602845146873163</v>
      </c>
      <c r="BB635" s="64">
        <f t="shared" si="203"/>
        <v>-0.1517289694972257</v>
      </c>
    </row>
    <row r="636" spans="1:54" x14ac:dyDescent="0.3">
      <c r="A636" s="60">
        <v>31681</v>
      </c>
      <c r="B636" s="53">
        <v>0</v>
      </c>
      <c r="C636" s="53"/>
      <c r="D636" s="53">
        <v>5.7240000000000002</v>
      </c>
      <c r="E636" s="53">
        <f t="shared" si="188"/>
        <v>0</v>
      </c>
      <c r="F636" s="53">
        <f t="shared" si="189"/>
        <v>5.7240000000000002</v>
      </c>
      <c r="G636" s="53">
        <f t="shared" si="190"/>
        <v>0</v>
      </c>
      <c r="H636" s="53">
        <f>IF(Q635&gt;SetUp!$B$56,SetUp!$B$56,Q635)</f>
        <v>4.3710159043074537E-11</v>
      </c>
      <c r="I636" s="53">
        <f t="shared" si="204"/>
        <v>0.32692065671920739</v>
      </c>
      <c r="J636" s="53">
        <f>MIN(F636,H636,(1-EXP(-SetUp!$B$52*H636/SetUp!$B$56))*F636)</f>
        <v>1.4135240977708463E-11</v>
      </c>
      <c r="K636" s="53">
        <f t="shared" si="191"/>
        <v>2.9574918065366077E-11</v>
      </c>
      <c r="L636" s="53">
        <f>IF(I636&lt;=0,0,MIN(SetUp!$B$50*I636^SetUp!$B$55,I636))</f>
        <v>3.3370450682960596E-3</v>
      </c>
      <c r="M636" s="53">
        <f t="shared" si="192"/>
        <v>0.32358361165091132</v>
      </c>
      <c r="N636" s="53">
        <f>IF(SetUp!$B$62=0,X636,(B636-E636)*(1-(H636/SetUp!$B$66/SetUp!$B$56)))</f>
        <v>0</v>
      </c>
      <c r="O636" s="53">
        <f>K636*SetUp!$B$65</f>
        <v>2.7297652276516602E-13</v>
      </c>
      <c r="P636" s="53">
        <f>MIN(SetUp!$B$54*L636^SetUp!$B$51,L636)</f>
        <v>2.1736392610389129E-3</v>
      </c>
      <c r="Q636" s="53">
        <f t="shared" si="193"/>
        <v>2.9301941542600911E-11</v>
      </c>
      <c r="R636" s="53">
        <f>IF((H636+N636-O636)&gt;SetUp!$B$56,T635+H636+N636-O636-SetUp!$B$56,T635)</f>
        <v>0</v>
      </c>
      <c r="S636" s="53">
        <f>R636*SetUp!$B$65</f>
        <v>0</v>
      </c>
      <c r="T636" s="53">
        <f>IF((R636-S636)&lt;SetUp!$B$53,R636-S636,SetUp!$B$53)</f>
        <v>0</v>
      </c>
      <c r="U636" s="53">
        <f t="shared" si="194"/>
        <v>0.32358361165091132</v>
      </c>
      <c r="V636" s="53">
        <f>(L636-P636)/1000*SetUp!$B$13*1000000/SetUp!$B$48</f>
        <v>4.7345149770927297E-2</v>
      </c>
      <c r="W636" s="53">
        <f t="shared" si="205"/>
        <v>3.3827107781547738E-17</v>
      </c>
      <c r="X636" s="53">
        <f>MAX((SetUp!$B$56*(1-($H636/SetUp!$B$56)^2)*TANH(($B636-$D636)/SetUp!$B$56))/(1+$H636/SetUp!$B$56*TANH(($B636-$D636)/SetUp!$B$56)),0)</f>
        <v>0</v>
      </c>
      <c r="AK636" s="61">
        <v>268</v>
      </c>
      <c r="AL636" s="62">
        <f>IFERROR(AVERAGEIFS($AS$3:$AS$1070,$AU$3:$AU$1070,"Não",$AR$3:$AR$1070,AK606),0)</f>
        <v>0</v>
      </c>
      <c r="AM636" s="62">
        <f>IFERROR(AVERAGEIFS($AT$3:$AT$1070,$AU$3:$AU$1070,"Não",$AR$3:$AR$1070,AK606),0)</f>
        <v>0</v>
      </c>
      <c r="AN636" s="63" t="str">
        <f t="shared" si="206"/>
        <v/>
      </c>
      <c r="AP636" s="60">
        <v>32501</v>
      </c>
      <c r="AQ636" s="51">
        <v>12</v>
      </c>
      <c r="AR636" s="51">
        <v>359</v>
      </c>
      <c r="AS636" s="62">
        <f t="shared" si="195"/>
        <v>8.5060000000000002</v>
      </c>
      <c r="AT636" s="62">
        <f t="shared" si="196"/>
        <v>5.9111524183387925</v>
      </c>
      <c r="AU636" s="51" t="str">
        <f>IF(OR($AP636&lt;SetUp!$B$97,$AP636&gt;SetUp!$B$98),"Não","Sim")</f>
        <v>Sim</v>
      </c>
      <c r="AV636" s="64">
        <f t="shared" si="197"/>
        <v>2.9165047574108294</v>
      </c>
      <c r="AW636" s="64">
        <f t="shared" si="198"/>
        <v>2.4312861654562163</v>
      </c>
      <c r="AX636" s="64">
        <f t="shared" si="199"/>
        <v>0.92972537837800451</v>
      </c>
      <c r="AY636" s="64">
        <f t="shared" si="200"/>
        <v>0.7716721577231157</v>
      </c>
      <c r="AZ636" s="64">
        <f t="shared" si="201"/>
        <v>-2.5948475816612078</v>
      </c>
      <c r="BA636" s="64">
        <f t="shared" si="202"/>
        <v>-0.48521859195461303</v>
      </c>
      <c r="BB636" s="64">
        <f t="shared" si="203"/>
        <v>-0.1580532206548888</v>
      </c>
    </row>
    <row r="637" spans="1:54" x14ac:dyDescent="0.3">
      <c r="A637" s="60">
        <v>31682</v>
      </c>
      <c r="B637" s="53">
        <v>2.5000000000000001E-2</v>
      </c>
      <c r="C637" s="53"/>
      <c r="D637" s="53">
        <v>5.7240000000000002</v>
      </c>
      <c r="E637" s="53">
        <f t="shared" si="188"/>
        <v>2.5000000000000001E-2</v>
      </c>
      <c r="F637" s="53">
        <f t="shared" si="189"/>
        <v>5.6989999999999998</v>
      </c>
      <c r="G637" s="53">
        <f t="shared" si="190"/>
        <v>0</v>
      </c>
      <c r="H637" s="53">
        <f>IF(Q636&gt;SetUp!$B$56,SetUp!$B$56,Q636)</f>
        <v>2.9301941542600911E-11</v>
      </c>
      <c r="I637" s="53">
        <f t="shared" si="204"/>
        <v>0.32358361165109467</v>
      </c>
      <c r="J637" s="53">
        <f>MIN(F637,H637,(1-EXP(-SetUp!$B$52*H637/SetUp!$B$56))*F637)</f>
        <v>9.4344297929538361E-12</v>
      </c>
      <c r="K637" s="53">
        <f t="shared" si="191"/>
        <v>1.9867511749647076E-11</v>
      </c>
      <c r="L637" s="53">
        <f>IF(I637&lt;=0,0,MIN(SetUp!$B$50*I637^SetUp!$B$55,I637))</f>
        <v>3.2804669322158936E-3</v>
      </c>
      <c r="M637" s="53">
        <f t="shared" si="192"/>
        <v>0.32030314471887877</v>
      </c>
      <c r="N637" s="53">
        <f>IF(SetUp!$B$62=0,X637,(B637-E637)*(1-(H637/SetUp!$B$66/SetUp!$B$56)))</f>
        <v>0</v>
      </c>
      <c r="O637" s="53">
        <f>K637*SetUp!$B$65</f>
        <v>1.8337715294521168E-13</v>
      </c>
      <c r="P637" s="53">
        <f>MIN(SetUp!$B$54*L637^SetUp!$B$51,L637)</f>
        <v>2.1364311073285027E-3</v>
      </c>
      <c r="Q637" s="53">
        <f t="shared" si="193"/>
        <v>1.9684134596701865E-11</v>
      </c>
      <c r="R637" s="53">
        <f>IF((H637+N637-O637)&gt;SetUp!$B$56,T636+H637+N637-O637-SetUp!$B$56,T636)</f>
        <v>0</v>
      </c>
      <c r="S637" s="53">
        <f>R637*SetUp!$B$65</f>
        <v>0</v>
      </c>
      <c r="T637" s="53">
        <f>IF((R637-S637)&lt;SetUp!$B$53,R637-S637,SetUp!$B$53)</f>
        <v>0</v>
      </c>
      <c r="U637" s="53">
        <f t="shared" si="194"/>
        <v>0.32030314471887877</v>
      </c>
      <c r="V637" s="53">
        <f>(L637-P637)/1000*SetUp!$B$13*1000000/SetUp!$B$48</f>
        <v>4.655688250370571E-2</v>
      </c>
      <c r="W637" s="53">
        <f t="shared" si="205"/>
        <v>-2.7321894746634712E-17</v>
      </c>
      <c r="X637" s="53">
        <f>MAX((SetUp!$B$56*(1-($H637/SetUp!$B$56)^2)*TANH(($B637-$D637)/SetUp!$B$56))/(1+$H637/SetUp!$B$56*TANH(($B637-$D637)/SetUp!$B$56)),0)</f>
        <v>0</v>
      </c>
      <c r="AK637" s="61">
        <v>269</v>
      </c>
      <c r="AL637" s="62">
        <f>IFERROR(AVERAGEIFS($AS$3:$AS$1070,$AU$3:$AU$1070,"Não",$AR$3:$AR$1070,AK607),0)</f>
        <v>0</v>
      </c>
      <c r="AM637" s="62">
        <f>IFERROR(AVERAGEIFS($AT$3:$AT$1070,$AU$3:$AU$1070,"Não",$AR$3:$AR$1070,AK607),0)</f>
        <v>0</v>
      </c>
      <c r="AN637" s="63" t="str">
        <f t="shared" si="206"/>
        <v/>
      </c>
      <c r="AP637" s="60">
        <v>32502</v>
      </c>
      <c r="AQ637" s="51">
        <v>12</v>
      </c>
      <c r="AR637" s="51">
        <v>360</v>
      </c>
      <c r="AS637" s="62">
        <f t="shared" si="195"/>
        <v>8.5060000000000002</v>
      </c>
      <c r="AT637" s="62">
        <f t="shared" si="196"/>
        <v>5.5885482913201665</v>
      </c>
      <c r="AU637" s="51" t="str">
        <f>IF(OR($AP637&lt;SetUp!$B$97,$AP637&gt;SetUp!$B$98),"Não","Sim")</f>
        <v>Sim</v>
      </c>
      <c r="AV637" s="64">
        <f t="shared" si="197"/>
        <v>2.9165047574108294</v>
      </c>
      <c r="AW637" s="64">
        <f t="shared" si="198"/>
        <v>2.3640110598980213</v>
      </c>
      <c r="AX637" s="64">
        <f t="shared" si="199"/>
        <v>0.92972537837800451</v>
      </c>
      <c r="AY637" s="64">
        <f t="shared" si="200"/>
        <v>0.74729900807448058</v>
      </c>
      <c r="AZ637" s="64">
        <f t="shared" si="201"/>
        <v>-2.9174517086798337</v>
      </c>
      <c r="BA637" s="64">
        <f t="shared" si="202"/>
        <v>-0.55249369751280808</v>
      </c>
      <c r="BB637" s="64">
        <f t="shared" si="203"/>
        <v>-0.18242637030352393</v>
      </c>
    </row>
    <row r="638" spans="1:54" x14ac:dyDescent="0.3">
      <c r="A638" s="60">
        <v>31683</v>
      </c>
      <c r="B638" s="53">
        <v>0</v>
      </c>
      <c r="C638" s="53"/>
      <c r="D638" s="53">
        <v>5.7240000000000002</v>
      </c>
      <c r="E638" s="53">
        <f t="shared" si="188"/>
        <v>0</v>
      </c>
      <c r="F638" s="53">
        <f t="shared" si="189"/>
        <v>5.7240000000000002</v>
      </c>
      <c r="G638" s="53">
        <f t="shared" si="190"/>
        <v>0</v>
      </c>
      <c r="H638" s="53">
        <f>IF(Q637&gt;SetUp!$B$56,SetUp!$B$56,Q637)</f>
        <v>1.9684134596701865E-11</v>
      </c>
      <c r="I638" s="53">
        <f t="shared" si="204"/>
        <v>0.32030314471900168</v>
      </c>
      <c r="J638" s="53">
        <f>MIN(F638,H638,(1-EXP(-SetUp!$B$52*H638/SetUp!$B$56))*F638)</f>
        <v>6.365719951162419E-12</v>
      </c>
      <c r="K638" s="53">
        <f t="shared" si="191"/>
        <v>1.3318414645539446E-11</v>
      </c>
      <c r="L638" s="53">
        <f>IF(I638&lt;=0,0,MIN(SetUp!$B$50*I638^SetUp!$B$55,I638))</f>
        <v>3.2252258987048687E-3</v>
      </c>
      <c r="M638" s="53">
        <f t="shared" si="192"/>
        <v>0.31707791882029679</v>
      </c>
      <c r="N638" s="53">
        <f>IF(SetUp!$B$62=0,X638,(B638-E638)*(1-(H638/SetUp!$B$66/SetUp!$B$56)))</f>
        <v>0</v>
      </c>
      <c r="O638" s="53">
        <f>K638*SetUp!$B$65</f>
        <v>1.2292898024767589E-13</v>
      </c>
      <c r="P638" s="53">
        <f>MIN(SetUp!$B$54*L638^SetUp!$B$51,L638)</f>
        <v>2.1001083042267673E-3</v>
      </c>
      <c r="Q638" s="53">
        <f t="shared" si="193"/>
        <v>1.319548566529177E-11</v>
      </c>
      <c r="R638" s="53">
        <f>IF((H638+N638-O638)&gt;SetUp!$B$56,T637+H638+N638-O638-SetUp!$B$56,T637)</f>
        <v>0</v>
      </c>
      <c r="S638" s="53">
        <f>R638*SetUp!$B$65</f>
        <v>0</v>
      </c>
      <c r="T638" s="53">
        <f>IF((R638-S638)&lt;SetUp!$B$53,R638-S638,SetUp!$B$53)</f>
        <v>0</v>
      </c>
      <c r="U638" s="53">
        <f t="shared" si="194"/>
        <v>0.31707791882029679</v>
      </c>
      <c r="V638" s="53">
        <f>(L638-P638)/1000*SetUp!$B$13*1000000/SetUp!$B$48</f>
        <v>4.5786999418593405E-2</v>
      </c>
      <c r="W638" s="53">
        <f t="shared" si="205"/>
        <v>-3.903127820947816E-17</v>
      </c>
      <c r="X638" s="53">
        <f>MAX((SetUp!$B$56*(1-($H638/SetUp!$B$56)^2)*TANH(($B638-$D638)/SetUp!$B$56))/(1+$H638/SetUp!$B$56*TANH(($B638-$D638)/SetUp!$B$56)),0)</f>
        <v>0</v>
      </c>
      <c r="AK638" s="61">
        <v>270</v>
      </c>
      <c r="AL638" s="62">
        <f>IFERROR(AVERAGEIFS($AS$3:$AS$1070,$AU$3:$AU$1070,"Não",$AR$3:$AR$1070,AK608),0)</f>
        <v>0</v>
      </c>
      <c r="AM638" s="62">
        <f>IFERROR(AVERAGEIFS($AT$3:$AT$1070,$AU$3:$AU$1070,"Não",$AR$3:$AR$1070,AK608),0)</f>
        <v>0</v>
      </c>
      <c r="AN638" s="63" t="str">
        <f t="shared" si="206"/>
        <v/>
      </c>
      <c r="AP638" s="60">
        <v>32503</v>
      </c>
      <c r="AQ638" s="51">
        <v>12</v>
      </c>
      <c r="AR638" s="51">
        <v>361</v>
      </c>
      <c r="AS638" s="62">
        <f t="shared" si="195"/>
        <v>8.1950000000000003</v>
      </c>
      <c r="AT638" s="62">
        <f t="shared" si="196"/>
        <v>5.2559196963361652</v>
      </c>
      <c r="AU638" s="51" t="str">
        <f>IF(OR($AP638&lt;SetUp!$B$97,$AP638&gt;SetUp!$B$98),"Não","Sim")</f>
        <v>Sim</v>
      </c>
      <c r="AV638" s="64">
        <f t="shared" si="197"/>
        <v>2.8626910416599274</v>
      </c>
      <c r="AW638" s="64">
        <f t="shared" si="198"/>
        <v>2.2925792671871053</v>
      </c>
      <c r="AX638" s="64">
        <f t="shared" si="199"/>
        <v>0.91354895790651791</v>
      </c>
      <c r="AY638" s="64">
        <f t="shared" si="200"/>
        <v>0.72064872114371359</v>
      </c>
      <c r="AZ638" s="64">
        <f t="shared" si="201"/>
        <v>-2.9390803036638351</v>
      </c>
      <c r="BA638" s="64">
        <f t="shared" si="202"/>
        <v>-0.57011177447282213</v>
      </c>
      <c r="BB638" s="64">
        <f t="shared" si="203"/>
        <v>-0.19290023676280432</v>
      </c>
    </row>
    <row r="639" spans="1:54" x14ac:dyDescent="0.3">
      <c r="A639" s="60">
        <v>31684</v>
      </c>
      <c r="B639" s="53">
        <v>0</v>
      </c>
      <c r="C639" s="53"/>
      <c r="D639" s="53">
        <v>5.7240000000000002</v>
      </c>
      <c r="E639" s="53">
        <f t="shared" si="188"/>
        <v>0</v>
      </c>
      <c r="F639" s="53">
        <f t="shared" si="189"/>
        <v>5.7240000000000002</v>
      </c>
      <c r="G639" s="53">
        <f t="shared" si="190"/>
        <v>0</v>
      </c>
      <c r="H639" s="53">
        <f>IF(Q638&gt;SetUp!$B$56,SetUp!$B$56,Q638)</f>
        <v>1.319548566529177E-11</v>
      </c>
      <c r="I639" s="53">
        <f t="shared" si="204"/>
        <v>0.31707791882037922</v>
      </c>
      <c r="J639" s="53">
        <f>MIN(F639,H639,(1-EXP(-SetUp!$B$52*H639/SetUp!$B$56))*F639)</f>
        <v>4.2673264921688773E-12</v>
      </c>
      <c r="K639" s="53">
        <f t="shared" si="191"/>
        <v>8.9281591731228927E-12</v>
      </c>
      <c r="L639" s="53">
        <f>IF(I639&lt;=0,0,MIN(SetUp!$B$50*I639^SetUp!$B$55,I639))</f>
        <v>3.1712815379370271E-3</v>
      </c>
      <c r="M639" s="53">
        <f t="shared" si="192"/>
        <v>0.31390663728244217</v>
      </c>
      <c r="N639" s="53">
        <f>IF(SetUp!$B$62=0,X639,(B639-E639)*(1-(H639/SetUp!$B$66/SetUp!$B$56)))</f>
        <v>0</v>
      </c>
      <c r="O639" s="53">
        <f>K639*SetUp!$B$65</f>
        <v>8.2406917929117855E-14</v>
      </c>
      <c r="P639" s="53">
        <f>MIN(SetUp!$B$54*L639^SetUp!$B$51,L639)</f>
        <v>2.0646439398851568E-3</v>
      </c>
      <c r="Q639" s="53">
        <f t="shared" si="193"/>
        <v>8.8457522551937742E-12</v>
      </c>
      <c r="R639" s="53">
        <f>IF((H639+N639-O639)&gt;SetUp!$B$56,T638+H639+N639-O639-SetUp!$B$56,T638)</f>
        <v>0</v>
      </c>
      <c r="S639" s="53">
        <f>R639*SetUp!$B$65</f>
        <v>0</v>
      </c>
      <c r="T639" s="53">
        <f>IF((R639-S639)&lt;SetUp!$B$53,R639-S639,SetUp!$B$53)</f>
        <v>0</v>
      </c>
      <c r="U639" s="53">
        <f t="shared" si="194"/>
        <v>0.31390663728244217</v>
      </c>
      <c r="V639" s="53">
        <f>(L639-P639)/1000*SetUp!$B$13*1000000/SetUp!$B$48</f>
        <v>4.5034950397427796E-2</v>
      </c>
      <c r="W639" s="53">
        <f t="shared" si="205"/>
        <v>-9.1072982488782372E-18</v>
      </c>
      <c r="X639" s="53">
        <f>MAX((SetUp!$B$56*(1-($H639/SetUp!$B$56)^2)*TANH(($B639-$D639)/SetUp!$B$56))/(1+$H639/SetUp!$B$56*TANH(($B639-$D639)/SetUp!$B$56)),0)</f>
        <v>0</v>
      </c>
      <c r="AK639" s="61">
        <v>271</v>
      </c>
      <c r="AL639" s="62">
        <f>IFERROR(AVERAGEIFS($AS$3:$AS$1070,$AU$3:$AU$1070,"Não",$AR$3:$AR$1070,AK609),0)</f>
        <v>0</v>
      </c>
      <c r="AM639" s="62">
        <f>IFERROR(AVERAGEIFS($AT$3:$AT$1070,$AU$3:$AU$1070,"Não",$AR$3:$AR$1070,AK609),0)</f>
        <v>0</v>
      </c>
      <c r="AN639" s="63" t="str">
        <f t="shared" si="206"/>
        <v/>
      </c>
      <c r="AP639" s="60">
        <v>32504</v>
      </c>
      <c r="AQ639" s="51">
        <v>12</v>
      </c>
      <c r="AR639" s="51">
        <v>362</v>
      </c>
      <c r="AS639" s="62">
        <f t="shared" si="195"/>
        <v>8.0410000000000004</v>
      </c>
      <c r="AT639" s="62">
        <f t="shared" si="196"/>
        <v>4.9201655596744374</v>
      </c>
      <c r="AU639" s="51" t="str">
        <f>IF(OR($AP639&lt;SetUp!$B$97,$AP639&gt;SetUp!$B$98),"Não","Sim")</f>
        <v>Sim</v>
      </c>
      <c r="AV639" s="64">
        <f t="shared" si="197"/>
        <v>2.8356657066727737</v>
      </c>
      <c r="AW639" s="64">
        <f t="shared" si="198"/>
        <v>2.2181446210007221</v>
      </c>
      <c r="AX639" s="64">
        <f t="shared" si="199"/>
        <v>0.90531006211608556</v>
      </c>
      <c r="AY639" s="64">
        <f t="shared" si="200"/>
        <v>0.69197971667860081</v>
      </c>
      <c r="AZ639" s="64">
        <f t="shared" si="201"/>
        <v>-3.120834440325563</v>
      </c>
      <c r="BA639" s="64">
        <f t="shared" si="202"/>
        <v>-0.61752108567205166</v>
      </c>
      <c r="BB639" s="64">
        <f t="shared" si="203"/>
        <v>-0.21333034543748475</v>
      </c>
    </row>
    <row r="640" spans="1:54" x14ac:dyDescent="0.3">
      <c r="A640" s="60">
        <v>31685</v>
      </c>
      <c r="B640" s="53">
        <v>2.5999999999999999E-2</v>
      </c>
      <c r="C640" s="53"/>
      <c r="D640" s="53">
        <v>5.7240000000000002</v>
      </c>
      <c r="E640" s="53">
        <f t="shared" si="188"/>
        <v>2.5999999999999999E-2</v>
      </c>
      <c r="F640" s="53">
        <f t="shared" si="189"/>
        <v>5.6980000000000004</v>
      </c>
      <c r="G640" s="53">
        <f t="shared" si="190"/>
        <v>0</v>
      </c>
      <c r="H640" s="53">
        <f>IF(Q639&gt;SetUp!$B$56,SetUp!$B$56,Q639)</f>
        <v>8.8457522551937742E-12</v>
      </c>
      <c r="I640" s="53">
        <f t="shared" si="204"/>
        <v>0.31390663728249751</v>
      </c>
      <c r="J640" s="53">
        <f>MIN(F640,H640,(1-EXP(-SetUp!$B$52*H640/SetUp!$B$56))*F640)</f>
        <v>2.8473554625207953E-12</v>
      </c>
      <c r="K640" s="53">
        <f t="shared" si="191"/>
        <v>5.9983967926729785E-12</v>
      </c>
      <c r="L640" s="53">
        <f>IF(I640&lt;=0,0,MIN(SetUp!$B$50*I640^SetUp!$B$55,I640))</f>
        <v>3.1185949064617244E-3</v>
      </c>
      <c r="M640" s="53">
        <f t="shared" si="192"/>
        <v>0.3107880423760358</v>
      </c>
      <c r="N640" s="53">
        <f>IF(SetUp!$B$62=0,X640,(B640-E640)*(1-(H640/SetUp!$B$66/SetUp!$B$56)))</f>
        <v>0</v>
      </c>
      <c r="O640" s="53">
        <f>K640*SetUp!$B$65</f>
        <v>5.5365208282592285E-14</v>
      </c>
      <c r="P640" s="53">
        <f>MIN(SetUp!$B$54*L640^SetUp!$B$51,L640)</f>
        <v>2.0300120961071343E-3</v>
      </c>
      <c r="Q640" s="53">
        <f t="shared" si="193"/>
        <v>5.9430315843903858E-12</v>
      </c>
      <c r="R640" s="53">
        <f>IF((H640+N640-O640)&gt;SetUp!$B$56,T639+H640+N640-O640-SetUp!$B$56,T639)</f>
        <v>0</v>
      </c>
      <c r="S640" s="53">
        <f>R640*SetUp!$B$65</f>
        <v>0</v>
      </c>
      <c r="T640" s="53">
        <f>IF((R640-S640)&lt;SetUp!$B$53,R640-S640,SetUp!$B$53)</f>
        <v>0</v>
      </c>
      <c r="U640" s="53">
        <f t="shared" si="194"/>
        <v>0.3107880423760358</v>
      </c>
      <c r="V640" s="53">
        <f>(L640-P640)/1000*SetUp!$B$13*1000000/SetUp!$B$48</f>
        <v>4.4300205373569511E-2</v>
      </c>
      <c r="W640" s="53">
        <f t="shared" si="205"/>
        <v>-2.2551405187698492E-17</v>
      </c>
      <c r="X640" s="53">
        <f>MAX((SetUp!$B$56*(1-($H640/SetUp!$B$56)^2)*TANH(($B640-$D640)/SetUp!$B$56))/(1+$H640/SetUp!$B$56*TANH(($B640-$D640)/SetUp!$B$56)),0)</f>
        <v>0</v>
      </c>
      <c r="AK640" s="61">
        <v>272</v>
      </c>
      <c r="AL640" s="62">
        <f>IFERROR(AVERAGEIFS($AS$3:$AS$1070,$AU$3:$AU$1070,"Não",$AR$3:$AR$1070,AK610),0)</f>
        <v>0</v>
      </c>
      <c r="AM640" s="62">
        <f>IFERROR(AVERAGEIFS($AT$3:$AT$1070,$AU$3:$AU$1070,"Não",$AR$3:$AR$1070,AK610),0)</f>
        <v>0</v>
      </c>
      <c r="AN640" s="63" t="str">
        <f t="shared" si="206"/>
        <v/>
      </c>
      <c r="AP640" s="60">
        <v>32505</v>
      </c>
      <c r="AQ640" s="51">
        <v>12</v>
      </c>
      <c r="AR640" s="51">
        <v>363</v>
      </c>
      <c r="AS640" s="62">
        <f t="shared" si="195"/>
        <v>7.8890000000000002</v>
      </c>
      <c r="AT640" s="62">
        <f t="shared" si="196"/>
        <v>4.5840834804768855</v>
      </c>
      <c r="AU640" s="51" t="str">
        <f>IF(OR($AP640&lt;SetUp!$B$97,$AP640&gt;SetUp!$B$98),"Não","Sim")</f>
        <v>Sim</v>
      </c>
      <c r="AV640" s="64">
        <f t="shared" si="197"/>
        <v>2.8087363706834432</v>
      </c>
      <c r="AW640" s="64">
        <f t="shared" si="198"/>
        <v>2.1410472859040004</v>
      </c>
      <c r="AX640" s="64">
        <f t="shared" si="199"/>
        <v>0.89702195606036339</v>
      </c>
      <c r="AY640" s="64">
        <f t="shared" si="200"/>
        <v>0.66125251794282747</v>
      </c>
      <c r="AZ640" s="64">
        <f t="shared" si="201"/>
        <v>-3.3049165195231147</v>
      </c>
      <c r="BA640" s="64">
        <f t="shared" si="202"/>
        <v>-0.66768908477944278</v>
      </c>
      <c r="BB640" s="64">
        <f t="shared" si="203"/>
        <v>-0.23576943811753592</v>
      </c>
    </row>
    <row r="641" spans="1:54" x14ac:dyDescent="0.3">
      <c r="A641" s="60">
        <v>31686</v>
      </c>
      <c r="B641" s="53">
        <v>1.0920000000000001</v>
      </c>
      <c r="C641" s="53"/>
      <c r="D641" s="53">
        <v>5.9740000000000002</v>
      </c>
      <c r="E641" s="53">
        <f t="shared" si="188"/>
        <v>1.0920000000000001</v>
      </c>
      <c r="F641" s="53">
        <f t="shared" si="189"/>
        <v>4.8819999999999997</v>
      </c>
      <c r="G641" s="53">
        <f t="shared" si="190"/>
        <v>0</v>
      </c>
      <c r="H641" s="53">
        <f>IF(Q640&gt;SetUp!$B$56,SetUp!$B$56,Q640)</f>
        <v>5.9430315843903858E-12</v>
      </c>
      <c r="I641" s="53">
        <f t="shared" si="204"/>
        <v>0.31078804237607555</v>
      </c>
      <c r="J641" s="53">
        <f>MIN(F641,H641,(1-EXP(-SetUp!$B$52*H641/SetUp!$B$56))*F641)</f>
        <v>1.6390409030009323E-12</v>
      </c>
      <c r="K641" s="53">
        <f t="shared" si="191"/>
        <v>4.3039906813894538E-12</v>
      </c>
      <c r="L641" s="53">
        <f>IF(I641&lt;=0,0,MIN(SetUp!$B$50*I641^SetUp!$B$55,I641))</f>
        <v>3.0671284829711467E-3</v>
      </c>
      <c r="M641" s="53">
        <f t="shared" si="192"/>
        <v>0.30772091389310441</v>
      </c>
      <c r="N641" s="53">
        <f>IF(SetUp!$B$62=0,X641,(B641-E641)*(1-(H641/SetUp!$B$66/SetUp!$B$56)))</f>
        <v>0</v>
      </c>
      <c r="O641" s="53">
        <f>K641*SetUp!$B$65</f>
        <v>3.9725838212726355E-14</v>
      </c>
      <c r="P641" s="53">
        <f>MIN(SetUp!$B$54*L641^SetUp!$B$51,L641)</f>
        <v>1.9961878052529667E-3</v>
      </c>
      <c r="Q641" s="53">
        <f t="shared" si="193"/>
        <v>4.2642648431767275E-12</v>
      </c>
      <c r="R641" s="53">
        <f>IF((H641+N641-O641)&gt;SetUp!$B$56,T640+H641+N641-O641-SetUp!$B$56,T640)</f>
        <v>0</v>
      </c>
      <c r="S641" s="53">
        <f>R641*SetUp!$B$65</f>
        <v>0</v>
      </c>
      <c r="T641" s="53">
        <f>IF((R641-S641)&lt;SetUp!$B$53,R641-S641,SetUp!$B$53)</f>
        <v>0</v>
      </c>
      <c r="U641" s="53">
        <f t="shared" si="194"/>
        <v>0.30772091389310441</v>
      </c>
      <c r="V641" s="53">
        <f>(L641-P641)/1000*SetUp!$B$13*1000000/SetUp!$B$48</f>
        <v>4.3582253471714523E-2</v>
      </c>
      <c r="W641" s="53">
        <f t="shared" si="205"/>
        <v>-2.7755575615628914E-17</v>
      </c>
      <c r="X641" s="53">
        <f>MAX((SetUp!$B$56*(1-($H641/SetUp!$B$56)^2)*TANH(($B641-$D641)/SetUp!$B$56))/(1+$H641/SetUp!$B$56*TANH(($B641-$D641)/SetUp!$B$56)),0)</f>
        <v>0</v>
      </c>
      <c r="AK641" s="61">
        <v>273</v>
      </c>
      <c r="AL641" s="62">
        <f>IFERROR(AVERAGEIFS($AS$3:$AS$1070,$AU$3:$AU$1070,"Não",$AR$3:$AR$1070,AK611),0)</f>
        <v>0</v>
      </c>
      <c r="AM641" s="62">
        <f>IFERROR(AVERAGEIFS($AT$3:$AT$1070,$AU$3:$AU$1070,"Não",$AR$3:$AR$1070,AK611),0)</f>
        <v>0</v>
      </c>
      <c r="AN641" s="63" t="str">
        <f t="shared" si="206"/>
        <v/>
      </c>
      <c r="AP641" s="60">
        <v>32506</v>
      </c>
      <c r="AQ641" s="51">
        <v>12</v>
      </c>
      <c r="AR641" s="51">
        <v>364</v>
      </c>
      <c r="AS641" s="62">
        <f t="shared" si="195"/>
        <v>7.8890000000000002</v>
      </c>
      <c r="AT641" s="62">
        <f t="shared" si="196"/>
        <v>4.2566595680527897</v>
      </c>
      <c r="AU641" s="51" t="str">
        <f>IF(OR($AP641&lt;SetUp!$B$97,$AP641&gt;SetUp!$B$98),"Não","Sim")</f>
        <v>Sim</v>
      </c>
      <c r="AV641" s="64">
        <f t="shared" si="197"/>
        <v>2.8087363706834432</v>
      </c>
      <c r="AW641" s="64">
        <f t="shared" si="198"/>
        <v>2.0631673630737741</v>
      </c>
      <c r="AX641" s="64">
        <f t="shared" si="199"/>
        <v>0.89702195606036339</v>
      </c>
      <c r="AY641" s="64">
        <f t="shared" si="200"/>
        <v>0.62906891829361822</v>
      </c>
      <c r="AZ641" s="64">
        <f t="shared" si="201"/>
        <v>-3.6323404319472106</v>
      </c>
      <c r="BA641" s="64">
        <f t="shared" si="202"/>
        <v>-0.74556900760966904</v>
      </c>
      <c r="BB641" s="64">
        <f t="shared" si="203"/>
        <v>-0.26795303776674517</v>
      </c>
    </row>
    <row r="642" spans="1:54" x14ac:dyDescent="0.3">
      <c r="A642" s="60">
        <v>31687</v>
      </c>
      <c r="B642" s="53">
        <v>3.5129999999999999</v>
      </c>
      <c r="C642" s="53"/>
      <c r="D642" s="53">
        <v>5.9740000000000002</v>
      </c>
      <c r="E642" s="53">
        <f t="shared" si="188"/>
        <v>3.5129999999999999</v>
      </c>
      <c r="F642" s="53">
        <f t="shared" si="189"/>
        <v>2.4610000000000003</v>
      </c>
      <c r="G642" s="53">
        <f t="shared" si="190"/>
        <v>0</v>
      </c>
      <c r="H642" s="53">
        <f>IF(Q641&gt;SetUp!$B$56,SetUp!$B$56,Q641)</f>
        <v>4.2642648431767275E-12</v>
      </c>
      <c r="I642" s="53">
        <f t="shared" si="204"/>
        <v>0.30772091389313827</v>
      </c>
      <c r="J642" s="53">
        <f>MIN(F642,H642,(1-EXP(-SetUp!$B$52*H642/SetUp!$B$56))*F642)</f>
        <v>5.9290017340174481E-13</v>
      </c>
      <c r="K642" s="53">
        <f t="shared" si="191"/>
        <v>3.6713646697749825E-12</v>
      </c>
      <c r="L642" s="53">
        <f>IF(I642&lt;=0,0,MIN(SetUp!$B$50*I642^SetUp!$B$55,I642))</f>
        <v>3.0168461072528239E-3</v>
      </c>
      <c r="M642" s="53">
        <f t="shared" si="192"/>
        <v>0.30470406778588544</v>
      </c>
      <c r="N642" s="53">
        <f>IF(SetUp!$B$62=0,X642,(B642-E642)*(1-(H642/SetUp!$B$66/SetUp!$B$56)))</f>
        <v>0</v>
      </c>
      <c r="O642" s="53">
        <f>K642*SetUp!$B$65</f>
        <v>3.3886699504729517E-14</v>
      </c>
      <c r="P642" s="53">
        <f>MIN(SetUp!$B$54*L642^SetUp!$B$51,L642)</f>
        <v>1.9631470092880896E-3</v>
      </c>
      <c r="Q642" s="53">
        <f t="shared" si="193"/>
        <v>3.6374779702702532E-12</v>
      </c>
      <c r="R642" s="53">
        <f>IF((H642+N642-O642)&gt;SetUp!$B$56,T641+H642+N642-O642-SetUp!$B$56,T641)</f>
        <v>0</v>
      </c>
      <c r="S642" s="53">
        <f>R642*SetUp!$B$65</f>
        <v>0</v>
      </c>
      <c r="T642" s="53">
        <f>IF((R642-S642)&lt;SetUp!$B$53,R642-S642,SetUp!$B$53)</f>
        <v>0</v>
      </c>
      <c r="U642" s="53">
        <f t="shared" si="194"/>
        <v>0.30470406778588544</v>
      </c>
      <c r="V642" s="53">
        <f>(L642-P642)/1000*SetUp!$B$13*1000000/SetUp!$B$48</f>
        <v>4.2880602190087519E-2</v>
      </c>
      <c r="W642" s="53">
        <f t="shared" si="205"/>
        <v>2.9923979960599922E-17</v>
      </c>
      <c r="X642" s="53">
        <f>MAX((SetUp!$B$56*(1-($H642/SetUp!$B$56)^2)*TANH(($B642-$D642)/SetUp!$B$56))/(1+$H642/SetUp!$B$56*TANH(($B642-$D642)/SetUp!$B$56)),0)</f>
        <v>0</v>
      </c>
      <c r="AK642" s="61">
        <v>274</v>
      </c>
      <c r="AL642" s="62">
        <f>IFERROR(AVERAGEIFS($AS$3:$AS$1070,$AU$3:$AU$1070,"Não",$AR$3:$AR$1070,AK612),0)</f>
        <v>0</v>
      </c>
      <c r="AM642" s="62">
        <f>IFERROR(AVERAGEIFS($AT$3:$AT$1070,$AU$3:$AU$1070,"Não",$AR$3:$AR$1070,AK612),0)</f>
        <v>0</v>
      </c>
      <c r="AN642" s="63" t="str">
        <f t="shared" si="206"/>
        <v/>
      </c>
      <c r="AP642" s="60">
        <v>32507</v>
      </c>
      <c r="AQ642" s="51">
        <v>12</v>
      </c>
      <c r="AR642" s="51">
        <v>365</v>
      </c>
      <c r="AS642" s="62">
        <f t="shared" si="195"/>
        <v>7.7370000000000001</v>
      </c>
      <c r="AT642" s="62">
        <f t="shared" si="196"/>
        <v>3.9393711546542787</v>
      </c>
      <c r="AU642" s="51" t="str">
        <f>IF(OR($AP642&lt;SetUp!$B$97,$AP642&gt;SetUp!$B$98),"Não","Sim")</f>
        <v>Sim</v>
      </c>
      <c r="AV642" s="64">
        <f t="shared" si="197"/>
        <v>2.7815463325280061</v>
      </c>
      <c r="AW642" s="64">
        <f t="shared" si="198"/>
        <v>1.9847849139527132</v>
      </c>
      <c r="AX642" s="64">
        <f t="shared" si="199"/>
        <v>0.88857259685759993</v>
      </c>
      <c r="AY642" s="64">
        <f t="shared" si="200"/>
        <v>0.5954269005412135</v>
      </c>
      <c r="AZ642" s="64">
        <f t="shared" si="201"/>
        <v>-3.7976288453457214</v>
      </c>
      <c r="BA642" s="64">
        <f t="shared" si="202"/>
        <v>-0.79676141857529292</v>
      </c>
      <c r="BB642" s="64">
        <f t="shared" si="203"/>
        <v>-0.29314569631638643</v>
      </c>
    </row>
    <row r="643" spans="1:54" x14ac:dyDescent="0.3">
      <c r="A643" s="60">
        <v>31688</v>
      </c>
      <c r="B643" s="53">
        <v>4.2229999999999999</v>
      </c>
      <c r="C643" s="53"/>
      <c r="D643" s="53">
        <v>5.9740000000000002</v>
      </c>
      <c r="E643" s="53">
        <f t="shared" ref="E643:E706" si="207">IF(B643&gt;=D643,D643,B643)</f>
        <v>4.2229999999999999</v>
      </c>
      <c r="F643" s="53">
        <f t="shared" ref="F643:F706" si="208">D643-E643</f>
        <v>1.7510000000000003</v>
      </c>
      <c r="G643" s="53">
        <f t="shared" ref="G643:G706" si="209">MAX(B643-D643-N643,0)</f>
        <v>0</v>
      </c>
      <c r="H643" s="53">
        <f>IF(Q642&gt;SetUp!$B$56,SetUp!$B$56,Q642)</f>
        <v>3.6374779702702532E-12</v>
      </c>
      <c r="I643" s="53">
        <f t="shared" si="204"/>
        <v>0.30470406778591569</v>
      </c>
      <c r="J643" s="53">
        <f>MIN(F643,H643,(1-EXP(-SetUp!$B$52*H643/SetUp!$B$56))*F643)</f>
        <v>3.5983449553356201E-13</v>
      </c>
      <c r="K643" s="53">
        <f t="shared" ref="K643:K706" si="210">MAX(H643-J643,0)</f>
        <v>3.2776434747366913E-12</v>
      </c>
      <c r="L643" s="53">
        <f>IF(I643&lt;=0,0,MIN(SetUp!$B$50*I643^SetUp!$B$55,I643))</f>
        <v>2.9677129221491196E-3</v>
      </c>
      <c r="M643" s="53">
        <f t="shared" ref="M643:M706" si="211">MAX(I643-L643,0)</f>
        <v>0.30173635486376654</v>
      </c>
      <c r="N643" s="53">
        <f>IF(SetUp!$B$62=0,X643,(B643-E643)*(1-(H643/SetUp!$B$66/SetUp!$B$56)))</f>
        <v>0</v>
      </c>
      <c r="O643" s="53">
        <f>K643*SetUp!$B$65</f>
        <v>3.0252652488167884E-14</v>
      </c>
      <c r="P643" s="53">
        <f>MIN(SetUp!$B$54*L643^SetUp!$B$51,L643)</f>
        <v>1.9308665208548526E-3</v>
      </c>
      <c r="Q643" s="53">
        <f t="shared" ref="Q643:Q706" si="212">IF((K643+N643-O643)&lt;0,0,K643+N643-O643)</f>
        <v>3.2473908222485235E-12</v>
      </c>
      <c r="R643" s="53">
        <f>IF((H643+N643-O643)&gt;SetUp!$B$56,T642+H643+N643-O643-SetUp!$B$56,T642)</f>
        <v>0</v>
      </c>
      <c r="S643" s="53">
        <f>R643*SetUp!$B$65</f>
        <v>0</v>
      </c>
      <c r="T643" s="53">
        <f>IF((R643-S643)&lt;SetUp!$B$53,R643-S643,SetUp!$B$53)</f>
        <v>0</v>
      </c>
      <c r="U643" s="53">
        <f t="shared" ref="U643:U706" si="213">M643+R643-T643</f>
        <v>0.30173635486376654</v>
      </c>
      <c r="V643" s="53">
        <f>(L643-P643)/1000*SetUp!$B$13*1000000/SetUp!$B$48</f>
        <v>4.2194776622662862E-2</v>
      </c>
      <c r="W643" s="53">
        <f t="shared" si="205"/>
        <v>-4.5926804026485968E-16</v>
      </c>
      <c r="X643" s="53">
        <f>MAX((SetUp!$B$56*(1-($H643/SetUp!$B$56)^2)*TANH(($B643-$D643)/SetUp!$B$56))/(1+$H643/SetUp!$B$56*TANH(($B643-$D643)/SetUp!$B$56)),0)</f>
        <v>0</v>
      </c>
      <c r="AK643" s="61">
        <v>275</v>
      </c>
      <c r="AL643" s="62">
        <f>IFERROR(AVERAGEIFS($AS$3:$AS$1070,$AU$3:$AU$1070,"Não",$AR$3:$AR$1070,AK613),0)</f>
        <v>0</v>
      </c>
      <c r="AM643" s="62">
        <f>IFERROR(AVERAGEIFS($AT$3:$AT$1070,$AU$3:$AU$1070,"Não",$AR$3:$AR$1070,AK613),0)</f>
        <v>0</v>
      </c>
      <c r="AN643" s="63" t="str">
        <f t="shared" si="206"/>
        <v/>
      </c>
      <c r="AP643" s="60">
        <v>32508</v>
      </c>
      <c r="AQ643" s="51">
        <v>12</v>
      </c>
      <c r="AR643" s="51">
        <v>366</v>
      </c>
      <c r="AS643" s="62">
        <f t="shared" ref="AS643:AS706" si="214">VLOOKUP($AP643,$A:$C,3,FALSE)</f>
        <v>7.5869999999999997</v>
      </c>
      <c r="AT643" s="62">
        <f t="shared" ref="AT643:AT706" si="215">VLOOKUP($AP643,$A:$V,22,FALSE)</f>
        <v>3.6380276182586391</v>
      </c>
      <c r="AU643" s="51" t="str">
        <f>IF(OR($AP643&lt;SetUp!$B$97,$AP643&gt;SetUp!$B$98),"Não","Sim")</f>
        <v>Sim</v>
      </c>
      <c r="AV643" s="64">
        <f t="shared" ref="AV643:AV706" si="216">IFERROR(SQRT(AS643),0)</f>
        <v>2.754450943473127</v>
      </c>
      <c r="AW643" s="64">
        <f t="shared" ref="AW643:AW706" si="217">IFERROR(SQRT(AT643),0)</f>
        <v>1.9073614283241231</v>
      </c>
      <c r="AX643" s="64">
        <f t="shared" ref="AX643:AX706" si="218">IFERROR(LOG(AS643),0)</f>
        <v>0.88007008406406717</v>
      </c>
      <c r="AY643" s="64">
        <f t="shared" ref="AY643:AY706" si="219">IFERROR(LOG(AT643),0)</f>
        <v>0.56086599170706852</v>
      </c>
      <c r="AZ643" s="64">
        <f t="shared" ref="AZ643:AZ706" si="220">AT643-AS643</f>
        <v>-3.9489723817413607</v>
      </c>
      <c r="BA643" s="64">
        <f t="shared" ref="BA643:BA706" si="221">AW643-AV643</f>
        <v>-0.84708951514900388</v>
      </c>
      <c r="BB643" s="64">
        <f t="shared" ref="BB643:BB706" si="222">AY643-AX643</f>
        <v>-0.31920409235699865</v>
      </c>
    </row>
    <row r="644" spans="1:54" x14ac:dyDescent="0.3">
      <c r="A644" s="60">
        <v>31689</v>
      </c>
      <c r="B644" s="53">
        <v>0.19500000000000001</v>
      </c>
      <c r="C644" s="53"/>
      <c r="D644" s="53">
        <v>5.9740000000000002</v>
      </c>
      <c r="E644" s="53">
        <f t="shared" si="207"/>
        <v>0.19500000000000001</v>
      </c>
      <c r="F644" s="53">
        <f t="shared" si="208"/>
        <v>5.7789999999999999</v>
      </c>
      <c r="G644" s="53">
        <f t="shared" si="209"/>
        <v>0</v>
      </c>
      <c r="H644" s="53">
        <f>IF(Q643&gt;SetUp!$B$56,SetUp!$B$56,Q643)</f>
        <v>3.2473908222485235E-12</v>
      </c>
      <c r="I644" s="53">
        <f t="shared" ref="I644:I707" si="223">U643+G644+O644</f>
        <v>0.30173635486378675</v>
      </c>
      <c r="J644" s="53">
        <f>MIN(F644,H644,(1-EXP(-SetUp!$B$52*H644/SetUp!$B$56))*F644)</f>
        <v>1.0605613054437413E-12</v>
      </c>
      <c r="K644" s="53">
        <f t="shared" si="210"/>
        <v>2.186829516804782E-12</v>
      </c>
      <c r="L644" s="53">
        <f>IF(I644&lt;=0,0,MIN(SetUp!$B$50*I644^SetUp!$B$55,I644))</f>
        <v>2.9196953183569354E-3</v>
      </c>
      <c r="M644" s="53">
        <f t="shared" si="211"/>
        <v>0.2988166595454298</v>
      </c>
      <c r="N644" s="53">
        <f>IF(SetUp!$B$62=0,X644,(B644-E644)*(1-(H644/SetUp!$B$66/SetUp!$B$56)))</f>
        <v>0</v>
      </c>
      <c r="O644" s="53">
        <f>K644*SetUp!$B$65</f>
        <v>2.0184438586041726E-14</v>
      </c>
      <c r="P644" s="53">
        <f>MIN(SetUp!$B$54*L644^SetUp!$B$51,L644)</f>
        <v>1.8993239862552015E-3</v>
      </c>
      <c r="Q644" s="53">
        <f t="shared" si="212"/>
        <v>2.1666450782187402E-12</v>
      </c>
      <c r="R644" s="53">
        <f>IF((H644+N644-O644)&gt;SetUp!$B$56,T643+H644+N644-O644-SetUp!$B$56,T643)</f>
        <v>0</v>
      </c>
      <c r="S644" s="53">
        <f>R644*SetUp!$B$65</f>
        <v>0</v>
      </c>
      <c r="T644" s="53">
        <f>IF((R644-S644)&lt;SetUp!$B$53,R644-S644,SetUp!$B$53)</f>
        <v>0</v>
      </c>
      <c r="U644" s="53">
        <f t="shared" si="213"/>
        <v>0.2988166595454298</v>
      </c>
      <c r="V644" s="53">
        <f>(L644-P644)/1000*SetUp!$B$13*1000000/SetUp!$B$48</f>
        <v>4.1524318719202813E-2</v>
      </c>
      <c r="W644" s="53">
        <f t="shared" ref="W644:W707" si="224">Q644+U644+T644-H644-U643-T643-B644+E644+J644+L644</f>
        <v>4.3368086899420177E-18</v>
      </c>
      <c r="X644" s="53">
        <f>MAX((SetUp!$B$56*(1-($H644/SetUp!$B$56)^2)*TANH(($B644-$D644)/SetUp!$B$56))/(1+$H644/SetUp!$B$56*TANH(($B644-$D644)/SetUp!$B$56)),0)</f>
        <v>0</v>
      </c>
      <c r="AK644" s="61">
        <v>276</v>
      </c>
      <c r="AL644" s="62">
        <f>IFERROR(AVERAGEIFS($AS$3:$AS$1070,$AU$3:$AU$1070,"Não",$AR$3:$AR$1070,AK614),0)</f>
        <v>0</v>
      </c>
      <c r="AM644" s="62">
        <f>IFERROR(AVERAGEIFS($AT$3:$AT$1070,$AU$3:$AU$1070,"Não",$AR$3:$AR$1070,AK614),0)</f>
        <v>0</v>
      </c>
      <c r="AN644" s="63" t="str">
        <f t="shared" si="206"/>
        <v/>
      </c>
      <c r="AP644" s="60">
        <v>32509</v>
      </c>
      <c r="AQ644" s="51">
        <v>1</v>
      </c>
      <c r="AR644" s="51">
        <v>1</v>
      </c>
      <c r="AS644" s="62">
        <f t="shared" si="214"/>
        <v>7.5869999999999997</v>
      </c>
      <c r="AT644" s="62">
        <f t="shared" si="215"/>
        <v>3.3639099825269381</v>
      </c>
      <c r="AU644" s="51" t="str">
        <f>IF(OR($AP644&lt;SetUp!$B$97,$AP644&gt;SetUp!$B$98),"Não","Sim")</f>
        <v>Sim</v>
      </c>
      <c r="AV644" s="64">
        <f t="shared" si="216"/>
        <v>2.754450943473127</v>
      </c>
      <c r="AW644" s="64">
        <f t="shared" si="217"/>
        <v>1.8340965030572787</v>
      </c>
      <c r="AX644" s="64">
        <f t="shared" si="218"/>
        <v>0.88007008406406717</v>
      </c>
      <c r="AY644" s="64">
        <f t="shared" si="219"/>
        <v>0.52684436565890203</v>
      </c>
      <c r="AZ644" s="64">
        <f t="shared" si="220"/>
        <v>-4.2230900174730621</v>
      </c>
      <c r="BA644" s="64">
        <f t="shared" si="221"/>
        <v>-0.92035444041584835</v>
      </c>
      <c r="BB644" s="64">
        <f t="shared" si="222"/>
        <v>-0.35322571840516515</v>
      </c>
    </row>
    <row r="645" spans="1:54" x14ac:dyDescent="0.3">
      <c r="A645" s="60">
        <v>31690</v>
      </c>
      <c r="B645" s="53">
        <v>8.7999999999999995E-2</v>
      </c>
      <c r="C645" s="53"/>
      <c r="D645" s="53">
        <v>5.9740000000000002</v>
      </c>
      <c r="E645" s="53">
        <f t="shared" si="207"/>
        <v>8.7999999999999995E-2</v>
      </c>
      <c r="F645" s="53">
        <f t="shared" si="208"/>
        <v>5.8860000000000001</v>
      </c>
      <c r="G645" s="53">
        <f t="shared" si="209"/>
        <v>0</v>
      </c>
      <c r="H645" s="53">
        <f>IF(Q644&gt;SetUp!$B$56,SetUp!$B$56,Q644)</f>
        <v>2.1666450782187402E-12</v>
      </c>
      <c r="I645" s="53">
        <f t="shared" si="223"/>
        <v>0.29881665954544312</v>
      </c>
      <c r="J645" s="53">
        <f>MIN(F645,H645,(1-EXP(-SetUp!$B$52*H645/SetUp!$B$56))*F645)</f>
        <v>7.2078543134068693E-13</v>
      </c>
      <c r="K645" s="53">
        <f t="shared" si="210"/>
        <v>1.4458596468780532E-12</v>
      </c>
      <c r="L645" s="53">
        <f>IF(I645&lt;=0,0,MIN(SetUp!$B$50*I645^SetUp!$B$55,I645))</f>
        <v>2.8727608819112496E-3</v>
      </c>
      <c r="M645" s="53">
        <f t="shared" si="211"/>
        <v>0.29594389866353188</v>
      </c>
      <c r="N645" s="53">
        <f>IF(SetUp!$B$62=0,X645,(B645-E645)*(1-(H645/SetUp!$B$66/SetUp!$B$56)))</f>
        <v>0</v>
      </c>
      <c r="O645" s="53">
        <f>K645*SetUp!$B$65</f>
        <v>1.3345285959505038E-14</v>
      </c>
      <c r="P645" s="53">
        <f>MIN(SetUp!$B$54*L645^SetUp!$B$51,L645)</f>
        <v>1.8684978502387178E-3</v>
      </c>
      <c r="Q645" s="53">
        <f t="shared" si="212"/>
        <v>1.4325143609185482E-12</v>
      </c>
      <c r="R645" s="53">
        <f>IF((H645+N645-O645)&gt;SetUp!$B$56,T644+H645+N645-O645-SetUp!$B$56,T644)</f>
        <v>0</v>
      </c>
      <c r="S645" s="53">
        <f>R645*SetUp!$B$65</f>
        <v>0</v>
      </c>
      <c r="T645" s="53">
        <f>IF((R645-S645)&lt;SetUp!$B$53,R645-S645,SetUp!$B$53)</f>
        <v>0</v>
      </c>
      <c r="U645" s="53">
        <f t="shared" si="213"/>
        <v>0.29594389866353188</v>
      </c>
      <c r="V645" s="53">
        <f>(L645-P645)/1000*SetUp!$B$13*1000000/SetUp!$B$48</f>
        <v>4.0868786581045709E-2</v>
      </c>
      <c r="W645" s="53">
        <f t="shared" si="224"/>
        <v>-1.7780915628762273E-17</v>
      </c>
      <c r="X645" s="53">
        <f>MAX((SetUp!$B$56*(1-($H645/SetUp!$B$56)^2)*TANH(($B645-$D645)/SetUp!$B$56))/(1+$H645/SetUp!$B$56*TANH(($B645-$D645)/SetUp!$B$56)),0)</f>
        <v>0</v>
      </c>
      <c r="AK645" s="61">
        <v>277</v>
      </c>
      <c r="AL645" s="62">
        <f>IFERROR(AVERAGEIFS($AS$3:$AS$1070,$AU$3:$AU$1070,"Não",$AR$3:$AR$1070,AK615),0)</f>
        <v>0</v>
      </c>
      <c r="AM645" s="62">
        <f>IFERROR(AVERAGEIFS($AT$3:$AT$1070,$AU$3:$AU$1070,"Não",$AR$3:$AR$1070,AK615),0)</f>
        <v>0</v>
      </c>
      <c r="AN645" s="63" t="str">
        <f t="shared" si="206"/>
        <v/>
      </c>
      <c r="AP645" s="60">
        <v>32510</v>
      </c>
      <c r="AQ645" s="51">
        <v>1</v>
      </c>
      <c r="AR645" s="51">
        <v>2</v>
      </c>
      <c r="AS645" s="62">
        <f t="shared" si="214"/>
        <v>7.5869999999999997</v>
      </c>
      <c r="AT645" s="62">
        <f t="shared" si="215"/>
        <v>3.1091131858359775</v>
      </c>
      <c r="AU645" s="51" t="str">
        <f>IF(OR($AP645&lt;SetUp!$B$97,$AP645&gt;SetUp!$B$98),"Não","Sim")</f>
        <v>Não</v>
      </c>
      <c r="AV645" s="64">
        <f t="shared" si="216"/>
        <v>2.754450943473127</v>
      </c>
      <c r="AW645" s="64">
        <f t="shared" si="217"/>
        <v>1.7632677578393978</v>
      </c>
      <c r="AX645" s="64">
        <f t="shared" si="218"/>
        <v>0.88007008406406717</v>
      </c>
      <c r="AY645" s="64">
        <f t="shared" si="219"/>
        <v>0.49263653262190948</v>
      </c>
      <c r="AZ645" s="64">
        <f t="shared" si="220"/>
        <v>-4.4778868141640222</v>
      </c>
      <c r="BA645" s="64">
        <f t="shared" si="221"/>
        <v>-0.9911831856337292</v>
      </c>
      <c r="BB645" s="64">
        <f t="shared" si="222"/>
        <v>-0.38743355144215769</v>
      </c>
    </row>
    <row r="646" spans="1:54" x14ac:dyDescent="0.3">
      <c r="A646" s="60">
        <v>31691</v>
      </c>
      <c r="B646" s="53">
        <v>0</v>
      </c>
      <c r="C646" s="53"/>
      <c r="D646" s="53">
        <v>5.9740000000000002</v>
      </c>
      <c r="E646" s="53">
        <f t="shared" si="207"/>
        <v>0</v>
      </c>
      <c r="F646" s="53">
        <f t="shared" si="208"/>
        <v>5.9740000000000002</v>
      </c>
      <c r="G646" s="53">
        <f t="shared" si="209"/>
        <v>0</v>
      </c>
      <c r="H646" s="53">
        <f>IF(Q645&gt;SetUp!$B$56,SetUp!$B$56,Q645)</f>
        <v>1.4325143609185482E-12</v>
      </c>
      <c r="I646" s="53">
        <f t="shared" si="223"/>
        <v>0.29594389866354065</v>
      </c>
      <c r="J646" s="53">
        <f>MIN(F646,H646,(1-EXP(-SetUp!$B$52*H646/SetUp!$B$56))*F646)</f>
        <v>4.8350723425016898E-13</v>
      </c>
      <c r="K646" s="53">
        <f t="shared" si="210"/>
        <v>9.4900712666837924E-13</v>
      </c>
      <c r="L646" s="53">
        <f>IF(I646&lt;=0,0,MIN(SetUp!$B$50*I646^SetUp!$B$55,I646))</f>
        <v>2.8268783442046519E-3</v>
      </c>
      <c r="M646" s="53">
        <f t="shared" si="211"/>
        <v>0.29311702031933601</v>
      </c>
      <c r="N646" s="53">
        <f>IF(SetUp!$B$62=0,X646,(B646-E646)*(1-(H646/SetUp!$B$66/SetUp!$B$56)))</f>
        <v>0</v>
      </c>
      <c r="O646" s="53">
        <f>K646*SetUp!$B$65</f>
        <v>8.7593367104088728E-15</v>
      </c>
      <c r="P646" s="53">
        <f>MIN(SetUp!$B$54*L646^SetUp!$B$51,L646)</f>
        <v>1.8383673224963595E-3</v>
      </c>
      <c r="Q646" s="53">
        <f t="shared" si="212"/>
        <v>9.4024778995797031E-13</v>
      </c>
      <c r="R646" s="53">
        <f>IF((H646+N646-O646)&gt;SetUp!$B$56,T645+H646+N646-O646-SetUp!$B$56,T645)</f>
        <v>0</v>
      </c>
      <c r="S646" s="53">
        <f>R646*SetUp!$B$65</f>
        <v>0</v>
      </c>
      <c r="T646" s="53">
        <f>IF((R646-S646)&lt;SetUp!$B$53,R646-S646,SetUp!$B$53)</f>
        <v>0</v>
      </c>
      <c r="U646" s="53">
        <f t="shared" si="213"/>
        <v>0.29311702031933601</v>
      </c>
      <c r="V646" s="53">
        <f>(L646-P646)/1000*SetUp!$B$13*1000000/SetUp!$B$48</f>
        <v>4.0227753790683149E-2</v>
      </c>
      <c r="W646" s="53">
        <f t="shared" si="224"/>
        <v>1.5178830414797062E-17</v>
      </c>
      <c r="X646" s="53">
        <f>MAX((SetUp!$B$56*(1-($H646/SetUp!$B$56)^2)*TANH(($B646-$D646)/SetUp!$B$56))/(1+$H646/SetUp!$B$56*TANH(($B646-$D646)/SetUp!$B$56)),0)</f>
        <v>0</v>
      </c>
      <c r="AK646" s="61">
        <v>278</v>
      </c>
      <c r="AL646" s="62">
        <f>IFERROR(AVERAGEIFS($AS$3:$AS$1070,$AU$3:$AU$1070,"Não",$AR$3:$AR$1070,AK616),0)</f>
        <v>0</v>
      </c>
      <c r="AM646" s="62">
        <f>IFERROR(AVERAGEIFS($AT$3:$AT$1070,$AU$3:$AU$1070,"Não",$AR$3:$AR$1070,AK616),0)</f>
        <v>0</v>
      </c>
      <c r="AN646" s="63" t="str">
        <f t="shared" si="206"/>
        <v/>
      </c>
      <c r="AP646" s="60">
        <v>32511</v>
      </c>
      <c r="AQ646" s="51">
        <v>1</v>
      </c>
      <c r="AR646" s="51">
        <v>3</v>
      </c>
      <c r="AS646" s="62">
        <f t="shared" si="214"/>
        <v>7.5869999999999997</v>
      </c>
      <c r="AT646" s="62">
        <f t="shared" si="215"/>
        <v>2.8740493211948372</v>
      </c>
      <c r="AU646" s="51" t="str">
        <f>IF(OR($AP646&lt;SetUp!$B$97,$AP646&gt;SetUp!$B$98),"Não","Sim")</f>
        <v>Não</v>
      </c>
      <c r="AV646" s="64">
        <f t="shared" si="216"/>
        <v>2.754450943473127</v>
      </c>
      <c r="AW646" s="64">
        <f t="shared" si="217"/>
        <v>1.6953021327170084</v>
      </c>
      <c r="AX646" s="64">
        <f t="shared" si="218"/>
        <v>0.88007008406406717</v>
      </c>
      <c r="AY646" s="64">
        <f t="shared" si="219"/>
        <v>0.45849421673452045</v>
      </c>
      <c r="AZ646" s="64">
        <f t="shared" si="220"/>
        <v>-4.7129506788051625</v>
      </c>
      <c r="BA646" s="64">
        <f t="shared" si="221"/>
        <v>-1.0591488107561187</v>
      </c>
      <c r="BB646" s="64">
        <f t="shared" si="222"/>
        <v>-0.42157586732954672</v>
      </c>
    </row>
    <row r="647" spans="1:54" x14ac:dyDescent="0.3">
      <c r="A647" s="60">
        <v>31692</v>
      </c>
      <c r="B647" s="53">
        <v>0</v>
      </c>
      <c r="C647" s="53"/>
      <c r="D647" s="53">
        <v>5.9740000000000002</v>
      </c>
      <c r="E647" s="53">
        <f t="shared" si="207"/>
        <v>0</v>
      </c>
      <c r="F647" s="53">
        <f t="shared" si="208"/>
        <v>5.9740000000000002</v>
      </c>
      <c r="G647" s="53">
        <f t="shared" si="209"/>
        <v>0</v>
      </c>
      <c r="H647" s="53">
        <f>IF(Q646&gt;SetUp!$B$56,SetUp!$B$56,Q646)</f>
        <v>9.4024778995797031E-13</v>
      </c>
      <c r="I647" s="53">
        <f t="shared" si="223"/>
        <v>0.29311702031934178</v>
      </c>
      <c r="J647" s="53">
        <f>MIN(F647,H647,(1-EXP(-SetUp!$B$52*H647/SetUp!$B$56))*F647)</f>
        <v>3.1703217828749076E-13</v>
      </c>
      <c r="K647" s="53">
        <f t="shared" si="210"/>
        <v>6.2321561167047955E-13</v>
      </c>
      <c r="L647" s="53">
        <f>IF(I647&lt;=0,0,MIN(SetUp!$B$50*I647^SetUp!$B$55,I647))</f>
        <v>2.7820175344054547E-3</v>
      </c>
      <c r="M647" s="53">
        <f t="shared" si="211"/>
        <v>0.29033500278493635</v>
      </c>
      <c r="N647" s="53">
        <f>IF(SetUp!$B$62=0,X647,(B647-E647)*(1-(H647/SetUp!$B$66/SetUp!$B$56)))</f>
        <v>0</v>
      </c>
      <c r="O647" s="53">
        <f>K647*SetUp!$B$65</f>
        <v>5.7522807072793745E-15</v>
      </c>
      <c r="P647" s="53">
        <f>MIN(SetUp!$B$54*L647^SetUp!$B$51,L647)</f>
        <v>1.8089123457671738E-3</v>
      </c>
      <c r="Q647" s="53">
        <f t="shared" si="212"/>
        <v>6.1746333096320014E-13</v>
      </c>
      <c r="R647" s="53">
        <f>IF((H647+N647-O647)&gt;SetUp!$B$56,T646+H647+N647-O647-SetUp!$B$56,T646)</f>
        <v>0</v>
      </c>
      <c r="S647" s="53">
        <f>R647*SetUp!$B$65</f>
        <v>0</v>
      </c>
      <c r="T647" s="53">
        <f>IF((R647-S647)&lt;SetUp!$B$53,R647-S647,SetUp!$B$53)</f>
        <v>0</v>
      </c>
      <c r="U647" s="53">
        <f t="shared" si="213"/>
        <v>0.29033500278493635</v>
      </c>
      <c r="V647" s="53">
        <f>(L647-P647)/1000*SetUp!$B$13*1000000/SetUp!$B$48</f>
        <v>3.9600808773307641E-2</v>
      </c>
      <c r="W647" s="53">
        <f t="shared" si="224"/>
        <v>2.8189256484623115E-17</v>
      </c>
      <c r="X647" s="53">
        <f>MAX((SetUp!$B$56*(1-($H647/SetUp!$B$56)^2)*TANH(($B647-$D647)/SetUp!$B$56))/(1+$H647/SetUp!$B$56*TANH(($B647-$D647)/SetUp!$B$56)),0)</f>
        <v>0</v>
      </c>
      <c r="AK647" s="61">
        <v>279</v>
      </c>
      <c r="AL647" s="62">
        <f>IFERROR(AVERAGEIFS($AS$3:$AS$1070,$AU$3:$AU$1070,"Não",$AR$3:$AR$1070,AK617),0)</f>
        <v>0</v>
      </c>
      <c r="AM647" s="62">
        <f>IFERROR(AVERAGEIFS($AT$3:$AT$1070,$AU$3:$AU$1070,"Não",$AR$3:$AR$1070,AK617),0)</f>
        <v>0</v>
      </c>
      <c r="AN647" s="63" t="str">
        <f t="shared" si="206"/>
        <v/>
      </c>
      <c r="AP647" s="60">
        <v>32512</v>
      </c>
      <c r="AQ647" s="51">
        <v>1</v>
      </c>
      <c r="AR647" s="51">
        <v>4</v>
      </c>
      <c r="AS647" s="62">
        <f t="shared" si="214"/>
        <v>7.4370000000000003</v>
      </c>
      <c r="AT647" s="62">
        <f t="shared" si="215"/>
        <v>2.6558087170566358</v>
      </c>
      <c r="AU647" s="51" t="str">
        <f>IF(OR($AP647&lt;SetUp!$B$97,$AP647&gt;SetUp!$B$98),"Não","Sim")</f>
        <v>Não</v>
      </c>
      <c r="AV647" s="64">
        <f t="shared" si="216"/>
        <v>2.7270863572685045</v>
      </c>
      <c r="AW647" s="64">
        <f t="shared" si="217"/>
        <v>1.629665216250453</v>
      </c>
      <c r="AX647" s="64">
        <f t="shared" si="218"/>
        <v>0.87139778148748392</v>
      </c>
      <c r="AY647" s="64">
        <f t="shared" si="219"/>
        <v>0.42419679203695948</v>
      </c>
      <c r="AZ647" s="64">
        <f t="shared" si="220"/>
        <v>-4.7811912829433645</v>
      </c>
      <c r="BA647" s="64">
        <f t="shared" si="221"/>
        <v>-1.0974211410180514</v>
      </c>
      <c r="BB647" s="64">
        <f t="shared" si="222"/>
        <v>-0.44720098945052444</v>
      </c>
    </row>
    <row r="648" spans="1:54" x14ac:dyDescent="0.3">
      <c r="A648" s="60">
        <v>31693</v>
      </c>
      <c r="B648" s="53">
        <v>0.443</v>
      </c>
      <c r="C648" s="53"/>
      <c r="D648" s="53">
        <v>5.9740000000000002</v>
      </c>
      <c r="E648" s="53">
        <f t="shared" si="207"/>
        <v>0.443</v>
      </c>
      <c r="F648" s="53">
        <f t="shared" si="208"/>
        <v>5.5310000000000006</v>
      </c>
      <c r="G648" s="53">
        <f t="shared" si="209"/>
        <v>0</v>
      </c>
      <c r="H648" s="53">
        <f>IF(Q647&gt;SetUp!$B$56,SetUp!$B$56,Q647)</f>
        <v>6.1746333096320014E-13</v>
      </c>
      <c r="I648" s="53">
        <f t="shared" si="223"/>
        <v>0.29033500278494029</v>
      </c>
      <c r="J648" s="53">
        <f>MIN(F648,H648,(1-EXP(-SetUp!$B$52*H648/SetUp!$B$56))*F648)</f>
        <v>1.9281620744493468E-13</v>
      </c>
      <c r="K648" s="53">
        <f t="shared" si="210"/>
        <v>4.2464712351826544E-13</v>
      </c>
      <c r="L648" s="53">
        <f>IF(I648&lt;=0,0,MIN(SetUp!$B$50*I648^SetUp!$B$55,I648))</f>
        <v>2.7381493341444747E-3</v>
      </c>
      <c r="M648" s="53">
        <f t="shared" si="211"/>
        <v>0.28759685345079583</v>
      </c>
      <c r="N648" s="53">
        <f>IF(SetUp!$B$62=0,X648,(B648-E648)*(1-(H648/SetUp!$B$66/SetUp!$B$56)))</f>
        <v>0</v>
      </c>
      <c r="O648" s="53">
        <f>K648*SetUp!$B$65</f>
        <v>3.9194933667793818E-15</v>
      </c>
      <c r="P648" s="53">
        <f>MIN(SetUp!$B$54*L648^SetUp!$B$51,L648)</f>
        <v>1.7801135654704247E-3</v>
      </c>
      <c r="Q648" s="53">
        <f t="shared" si="212"/>
        <v>4.2072763015148608E-13</v>
      </c>
      <c r="R648" s="53">
        <f>IF((H648+N648-O648)&gt;SetUp!$B$56,T647+H648+N648-O648-SetUp!$B$56,T647)</f>
        <v>0</v>
      </c>
      <c r="S648" s="53">
        <f>R648*SetUp!$B$65</f>
        <v>0</v>
      </c>
      <c r="T648" s="53">
        <f>IF((R648-S648)&lt;SetUp!$B$53,R648-S648,SetUp!$B$53)</f>
        <v>0</v>
      </c>
      <c r="U648" s="53">
        <f t="shared" si="213"/>
        <v>0.28759685345079583</v>
      </c>
      <c r="V648" s="53">
        <f>(L648-P648)/1000*SetUp!$B$13*1000000/SetUp!$B$48</f>
        <v>3.8987554188607242E-2</v>
      </c>
      <c r="W648" s="53">
        <f t="shared" si="224"/>
        <v>4.3368086899420177E-17</v>
      </c>
      <c r="X648" s="53">
        <f>MAX((SetUp!$B$56*(1-($H648/SetUp!$B$56)^2)*TANH(($B648-$D648)/SetUp!$B$56))/(1+$H648/SetUp!$B$56*TANH(($B648-$D648)/SetUp!$B$56)),0)</f>
        <v>0</v>
      </c>
      <c r="AK648" s="61">
        <v>280</v>
      </c>
      <c r="AL648" s="62">
        <f>IFERROR(AVERAGEIFS($AS$3:$AS$1070,$AU$3:$AU$1070,"Não",$AR$3:$AR$1070,AK618),0)</f>
        <v>0</v>
      </c>
      <c r="AM648" s="62">
        <f>IFERROR(AVERAGEIFS($AT$3:$AT$1070,$AU$3:$AU$1070,"Não",$AR$3:$AR$1070,AK618),0)</f>
        <v>0</v>
      </c>
      <c r="AN648" s="63" t="str">
        <f t="shared" si="206"/>
        <v/>
      </c>
      <c r="AP648" s="60">
        <v>32513</v>
      </c>
      <c r="AQ648" s="51">
        <v>1</v>
      </c>
      <c r="AR648" s="51">
        <v>5</v>
      </c>
      <c r="AS648" s="62">
        <f t="shared" si="214"/>
        <v>7.4370000000000003</v>
      </c>
      <c r="AT648" s="62">
        <f t="shared" si="215"/>
        <v>2.4543753831594151</v>
      </c>
      <c r="AU648" s="51" t="str">
        <f>IF(OR($AP648&lt;SetUp!$B$97,$AP648&gt;SetUp!$B$98),"Não","Sim")</f>
        <v>Não</v>
      </c>
      <c r="AV648" s="64">
        <f t="shared" si="216"/>
        <v>2.7270863572685045</v>
      </c>
      <c r="AW648" s="64">
        <f t="shared" si="217"/>
        <v>1.5666446256759747</v>
      </c>
      <c r="AX648" s="64">
        <f t="shared" si="218"/>
        <v>0.87139778148748392</v>
      </c>
      <c r="AY648" s="64">
        <f t="shared" si="219"/>
        <v>0.38994098641342667</v>
      </c>
      <c r="AZ648" s="64">
        <f t="shared" si="220"/>
        <v>-4.9826246168405852</v>
      </c>
      <c r="BA648" s="64">
        <f t="shared" si="221"/>
        <v>-1.1604417315925297</v>
      </c>
      <c r="BB648" s="64">
        <f t="shared" si="222"/>
        <v>-0.48145679507405725</v>
      </c>
    </row>
    <row r="649" spans="1:54" x14ac:dyDescent="0.3">
      <c r="A649" s="60">
        <v>31694</v>
      </c>
      <c r="B649" s="53">
        <v>0</v>
      </c>
      <c r="C649" s="53"/>
      <c r="D649" s="53">
        <v>5.9740000000000002</v>
      </c>
      <c r="E649" s="53">
        <f t="shared" si="207"/>
        <v>0</v>
      </c>
      <c r="F649" s="53">
        <f t="shared" si="208"/>
        <v>5.9740000000000002</v>
      </c>
      <c r="G649" s="53">
        <f t="shared" si="209"/>
        <v>0</v>
      </c>
      <c r="H649" s="53">
        <f>IF(Q648&gt;SetUp!$B$56,SetUp!$B$56,Q648)</f>
        <v>4.2072763015148608E-13</v>
      </c>
      <c r="I649" s="53">
        <f t="shared" si="223"/>
        <v>0.28759685345079838</v>
      </c>
      <c r="J649" s="53">
        <f>MIN(F649,H649,(1-EXP(-SetUp!$B$52*H649/SetUp!$B$56))*F649)</f>
        <v>1.4193490827096868E-13</v>
      </c>
      <c r="K649" s="53">
        <f t="shared" si="210"/>
        <v>2.787927218805174E-13</v>
      </c>
      <c r="L649" s="53">
        <f>IF(I649&lt;=0,0,MIN(SetUp!$B$50*I649^SetUp!$B$55,I649))</f>
        <v>2.6952456343485613E-3</v>
      </c>
      <c r="M649" s="53">
        <f t="shared" si="211"/>
        <v>0.2849016078164498</v>
      </c>
      <c r="N649" s="53">
        <f>IF(SetUp!$B$62=0,X649,(B649-E649)*(1-(H649/SetUp!$B$66/SetUp!$B$56)))</f>
        <v>0</v>
      </c>
      <c r="O649" s="53">
        <f>K649*SetUp!$B$65</f>
        <v>2.5732570965361911E-15</v>
      </c>
      <c r="P649" s="53">
        <f>MIN(SetUp!$B$54*L649^SetUp!$B$51,L649)</f>
        <v>1.7519523007808954E-3</v>
      </c>
      <c r="Q649" s="53">
        <f t="shared" si="212"/>
        <v>2.7621946478398123E-13</v>
      </c>
      <c r="R649" s="53">
        <f>IF((H649+N649-O649)&gt;SetUp!$B$56,T648+H649+N649-O649-SetUp!$B$56,T648)</f>
        <v>0</v>
      </c>
      <c r="S649" s="53">
        <f>R649*SetUp!$B$65</f>
        <v>0</v>
      </c>
      <c r="T649" s="53">
        <f>IF((R649-S649)&lt;SetUp!$B$53,R649-S649,SetUp!$B$53)</f>
        <v>0</v>
      </c>
      <c r="U649" s="53">
        <f t="shared" si="213"/>
        <v>0.2849016078164498</v>
      </c>
      <c r="V649" s="53">
        <f>(L649-P649)/1000*SetUp!$B$13*1000000/SetUp!$B$48</f>
        <v>3.8387606351192281E-2</v>
      </c>
      <c r="W649" s="53">
        <f t="shared" si="224"/>
        <v>-3.2092384305570931E-17</v>
      </c>
      <c r="X649" s="53">
        <f>MAX((SetUp!$B$56*(1-($H649/SetUp!$B$56)^2)*TANH(($B649-$D649)/SetUp!$B$56))/(1+$H649/SetUp!$B$56*TANH(($B649-$D649)/SetUp!$B$56)),0)</f>
        <v>0</v>
      </c>
      <c r="AK649" s="61">
        <v>281</v>
      </c>
      <c r="AL649" s="62">
        <f>IFERROR(AVERAGEIFS($AS$3:$AS$1070,$AU$3:$AU$1070,"Não",$AR$3:$AR$1070,AK619),0)</f>
        <v>0</v>
      </c>
      <c r="AM649" s="62">
        <f>IFERROR(AVERAGEIFS($AT$3:$AT$1070,$AU$3:$AU$1070,"Não",$AR$3:$AR$1070,AK619),0)</f>
        <v>0</v>
      </c>
      <c r="AN649" s="63" t="str">
        <f t="shared" si="206"/>
        <v/>
      </c>
      <c r="AP649" s="60">
        <v>32514</v>
      </c>
      <c r="AQ649" s="51">
        <v>1</v>
      </c>
      <c r="AR649" s="51">
        <v>6</v>
      </c>
      <c r="AS649" s="62">
        <f t="shared" si="214"/>
        <v>7.4370000000000003</v>
      </c>
      <c r="AT649" s="62">
        <f t="shared" si="215"/>
        <v>2.269716957865326</v>
      </c>
      <c r="AU649" s="51" t="str">
        <f>IF(OR($AP649&lt;SetUp!$B$97,$AP649&gt;SetUp!$B$98),"Não","Sim")</f>
        <v>Não</v>
      </c>
      <c r="AV649" s="64">
        <f t="shared" si="216"/>
        <v>2.7270863572685045</v>
      </c>
      <c r="AW649" s="64">
        <f t="shared" si="217"/>
        <v>1.506557983572264</v>
      </c>
      <c r="AX649" s="64">
        <f t="shared" si="218"/>
        <v>0.87139778148748392</v>
      </c>
      <c r="AY649" s="64">
        <f t="shared" si="219"/>
        <v>0.35597170243478199</v>
      </c>
      <c r="AZ649" s="64">
        <f t="shared" si="220"/>
        <v>-5.1672830421346738</v>
      </c>
      <c r="BA649" s="64">
        <f t="shared" si="221"/>
        <v>-1.2205283736962405</v>
      </c>
      <c r="BB649" s="64">
        <f t="shared" si="222"/>
        <v>-0.51542607905270188</v>
      </c>
    </row>
    <row r="650" spans="1:54" x14ac:dyDescent="0.3">
      <c r="A650" s="60">
        <v>31695</v>
      </c>
      <c r="B650" s="53">
        <v>2.2370000000000001</v>
      </c>
      <c r="C650" s="53"/>
      <c r="D650" s="53">
        <v>5.9740000000000002</v>
      </c>
      <c r="E650" s="53">
        <f t="shared" si="207"/>
        <v>2.2370000000000001</v>
      </c>
      <c r="F650" s="53">
        <f t="shared" si="208"/>
        <v>3.7370000000000001</v>
      </c>
      <c r="G650" s="53">
        <f t="shared" si="209"/>
        <v>0</v>
      </c>
      <c r="H650" s="53">
        <f>IF(Q649&gt;SetUp!$B$56,SetUp!$B$56,Q649)</f>
        <v>2.7621946478398123E-13</v>
      </c>
      <c r="I650" s="53">
        <f t="shared" si="223"/>
        <v>0.2849016078164518</v>
      </c>
      <c r="J650" s="53">
        <f>MIN(F650,H650,(1-EXP(-SetUp!$B$52*H650/SetUp!$B$56))*F650)</f>
        <v>5.8499538546641364E-14</v>
      </c>
      <c r="K650" s="53">
        <f t="shared" si="210"/>
        <v>2.1771992623733988E-13</v>
      </c>
      <c r="L650" s="53">
        <f>IF(I650&lt;=0,0,MIN(SetUp!$B$50*I650^SetUp!$B$55,I650))</f>
        <v>2.6532792941062291E-3</v>
      </c>
      <c r="M650" s="53">
        <f t="shared" si="211"/>
        <v>0.28224832852234555</v>
      </c>
      <c r="N650" s="53">
        <f>IF(SetUp!$B$62=0,X650,(B650-E650)*(1-(H650/SetUp!$B$66/SetUp!$B$56)))</f>
        <v>0</v>
      </c>
      <c r="O650" s="53">
        <f>K650*SetUp!$B$65</f>
        <v>2.0095551328189901E-15</v>
      </c>
      <c r="P650" s="53">
        <f>MIN(SetUp!$B$54*L650^SetUp!$B$51,L650)</f>
        <v>1.7244105170701139E-3</v>
      </c>
      <c r="Q650" s="53">
        <f t="shared" si="212"/>
        <v>2.157103711045209E-13</v>
      </c>
      <c r="R650" s="53">
        <f>IF((H650+N650-O650)&gt;SetUp!$B$56,T649+H650+N650-O650-SetUp!$B$56,T649)</f>
        <v>0</v>
      </c>
      <c r="S650" s="53">
        <f>R650*SetUp!$B$65</f>
        <v>0</v>
      </c>
      <c r="T650" s="53">
        <f>IF((R650-S650)&lt;SetUp!$B$53,R650-S650,SetUp!$B$53)</f>
        <v>0</v>
      </c>
      <c r="U650" s="53">
        <f t="shared" si="213"/>
        <v>0.28224832852234555</v>
      </c>
      <c r="V650" s="53">
        <f>(L650-P650)/1000*SetUp!$B$13*1000000/SetUp!$B$48</f>
        <v>3.7800594678132501E-2</v>
      </c>
      <c r="W650" s="53">
        <f t="shared" si="224"/>
        <v>2.7755575615628914E-17</v>
      </c>
      <c r="X650" s="53">
        <f>MAX((SetUp!$B$56*(1-($H650/SetUp!$B$56)^2)*TANH(($B650-$D650)/SetUp!$B$56))/(1+$H650/SetUp!$B$56*TANH(($B650-$D650)/SetUp!$B$56)),0)</f>
        <v>0</v>
      </c>
      <c r="AK650" s="61">
        <v>282</v>
      </c>
      <c r="AL650" s="62">
        <f>IFERROR(AVERAGEIFS($AS$3:$AS$1070,$AU$3:$AU$1070,"Não",$AR$3:$AR$1070,AK620),0)</f>
        <v>0</v>
      </c>
      <c r="AM650" s="62">
        <f>IFERROR(AVERAGEIFS($AT$3:$AT$1070,$AU$3:$AU$1070,"Não",$AR$3:$AR$1070,AK620),0)</f>
        <v>0</v>
      </c>
      <c r="AN650" s="63" t="str">
        <f t="shared" si="206"/>
        <v/>
      </c>
      <c r="AP650" s="60">
        <v>32515</v>
      </c>
      <c r="AQ650" s="51">
        <v>1</v>
      </c>
      <c r="AR650" s="51">
        <v>7</v>
      </c>
      <c r="AS650" s="62">
        <f t="shared" si="214"/>
        <v>7.2889999999999997</v>
      </c>
      <c r="AT650" s="62">
        <f t="shared" si="215"/>
        <v>2.1018003399624807</v>
      </c>
      <c r="AU650" s="51" t="str">
        <f>IF(OR($AP650&lt;SetUp!$B$97,$AP650&gt;SetUp!$B$98),"Não","Sim")</f>
        <v>Não</v>
      </c>
      <c r="AV650" s="64">
        <f t="shared" si="216"/>
        <v>2.6998148084637212</v>
      </c>
      <c r="AW650" s="64">
        <f t="shared" si="217"/>
        <v>1.4497587178432418</v>
      </c>
      <c r="AX650" s="64">
        <f t="shared" si="218"/>
        <v>0.86266795022858789</v>
      </c>
      <c r="AY650" s="64">
        <f t="shared" si="219"/>
        <v>0.32259145794770461</v>
      </c>
      <c r="AZ650" s="64">
        <f t="shared" si="220"/>
        <v>-5.1871996600375194</v>
      </c>
      <c r="BA650" s="64">
        <f t="shared" si="221"/>
        <v>-1.2500560906204794</v>
      </c>
      <c r="BB650" s="64">
        <f t="shared" si="222"/>
        <v>-0.54007649228088328</v>
      </c>
    </row>
    <row r="651" spans="1:54" x14ac:dyDescent="0.3">
      <c r="A651" s="60">
        <v>31696</v>
      </c>
      <c r="B651" s="53">
        <v>4.0000000000000001E-3</v>
      </c>
      <c r="C651" s="53"/>
      <c r="D651" s="53">
        <v>5.9740000000000002</v>
      </c>
      <c r="E651" s="53">
        <f t="shared" si="207"/>
        <v>4.0000000000000001E-3</v>
      </c>
      <c r="F651" s="53">
        <f t="shared" si="208"/>
        <v>5.9700000000000006</v>
      </c>
      <c r="G651" s="53">
        <f t="shared" si="209"/>
        <v>0</v>
      </c>
      <c r="H651" s="53">
        <f>IF(Q650&gt;SetUp!$B$56,SetUp!$B$56,Q650)</f>
        <v>2.157103711045209E-13</v>
      </c>
      <c r="I651" s="53">
        <f t="shared" si="223"/>
        <v>0.28224832852234688</v>
      </c>
      <c r="J651" s="53">
        <f>MIN(F651,H651,(1-EXP(-SetUp!$B$52*H651/SetUp!$B$56))*F651)</f>
        <v>7.2908346027134035E-14</v>
      </c>
      <c r="K651" s="53">
        <f t="shared" si="210"/>
        <v>1.4280202507738687E-13</v>
      </c>
      <c r="L651" s="53">
        <f>IF(I651&lt;=0,0,MIN(SetUp!$B$50*I651^SetUp!$B$55,I651))</f>
        <v>2.6122241014575379E-3</v>
      </c>
      <c r="M651" s="53">
        <f t="shared" si="211"/>
        <v>0.27963610442088932</v>
      </c>
      <c r="N651" s="53">
        <f>IF(SetUp!$B$62=0,X651,(B651-E651)*(1-(H651/SetUp!$B$66/SetUp!$B$56)))</f>
        <v>0</v>
      </c>
      <c r="O651" s="53">
        <f>K651*SetUp!$B$65</f>
        <v>1.3180628315957633E-15</v>
      </c>
      <c r="P651" s="53">
        <f>MIN(SetUp!$B$54*L651^SetUp!$B$51,L651)</f>
        <v>1.6974707996407884E-3</v>
      </c>
      <c r="Q651" s="53">
        <f t="shared" si="212"/>
        <v>1.4148396224579111E-13</v>
      </c>
      <c r="R651" s="53">
        <f>IF((H651+N651-O651)&gt;SetUp!$B$56,T650+H651+N651-O651-SetUp!$B$56,T650)</f>
        <v>0</v>
      </c>
      <c r="S651" s="53">
        <f>R651*SetUp!$B$65</f>
        <v>0</v>
      </c>
      <c r="T651" s="53">
        <f>IF((R651-S651)&lt;SetUp!$B$53,R651-S651,SetUp!$B$53)</f>
        <v>0</v>
      </c>
      <c r="U651" s="53">
        <f t="shared" si="213"/>
        <v>0.27963610442088932</v>
      </c>
      <c r="V651" s="53">
        <f>(L651-P651)/1000*SetUp!$B$13*1000000/SetUp!$B$48</f>
        <v>3.7226161162174497E-2</v>
      </c>
      <c r="W651" s="53">
        <f t="shared" si="224"/>
        <v>0</v>
      </c>
      <c r="X651" s="53">
        <f>MAX((SetUp!$B$56*(1-($H651/SetUp!$B$56)^2)*TANH(($B651-$D651)/SetUp!$B$56))/(1+$H651/SetUp!$B$56*TANH(($B651-$D651)/SetUp!$B$56)),0)</f>
        <v>0</v>
      </c>
      <c r="AK651" s="61">
        <v>283</v>
      </c>
      <c r="AL651" s="62">
        <f>IFERROR(AVERAGEIFS($AS$3:$AS$1070,$AU$3:$AU$1070,"Não",$AR$3:$AR$1070,AK621),0)</f>
        <v>0</v>
      </c>
      <c r="AM651" s="62">
        <f>IFERROR(AVERAGEIFS($AT$3:$AT$1070,$AU$3:$AU$1070,"Não",$AR$3:$AR$1070,AK621),0)</f>
        <v>0</v>
      </c>
      <c r="AN651" s="63" t="str">
        <f t="shared" si="206"/>
        <v/>
      </c>
      <c r="AP651" s="60">
        <v>32516</v>
      </c>
      <c r="AQ651" s="51">
        <v>1</v>
      </c>
      <c r="AR651" s="51">
        <v>8</v>
      </c>
      <c r="AS651" s="62">
        <f t="shared" si="214"/>
        <v>7.2889999999999997</v>
      </c>
      <c r="AT651" s="62">
        <f t="shared" si="215"/>
        <v>1.9493003573179615</v>
      </c>
      <c r="AU651" s="51" t="str">
        <f>IF(OR($AP651&lt;SetUp!$B$97,$AP651&gt;SetUp!$B$98),"Não","Sim")</f>
        <v>Não</v>
      </c>
      <c r="AV651" s="64">
        <f t="shared" si="216"/>
        <v>2.6998148084637212</v>
      </c>
      <c r="AW651" s="64">
        <f t="shared" si="217"/>
        <v>1.3961734696369077</v>
      </c>
      <c r="AX651" s="64">
        <f t="shared" si="218"/>
        <v>0.86266795022858789</v>
      </c>
      <c r="AY651" s="64">
        <f t="shared" si="219"/>
        <v>0.28987876239909882</v>
      </c>
      <c r="AZ651" s="64">
        <f t="shared" si="220"/>
        <v>-5.3396996426820387</v>
      </c>
      <c r="BA651" s="64">
        <f t="shared" si="221"/>
        <v>-1.3036413388268135</v>
      </c>
      <c r="BB651" s="64">
        <f t="shared" si="222"/>
        <v>-0.57278918782948907</v>
      </c>
    </row>
    <row r="652" spans="1:54" x14ac:dyDescent="0.3">
      <c r="A652" s="60">
        <v>31697</v>
      </c>
      <c r="B652" s="53">
        <v>8.5999999999999993E-2</v>
      </c>
      <c r="C652" s="53"/>
      <c r="D652" s="53">
        <v>5.9740000000000002</v>
      </c>
      <c r="E652" s="53">
        <f t="shared" si="207"/>
        <v>8.5999999999999993E-2</v>
      </c>
      <c r="F652" s="53">
        <f t="shared" si="208"/>
        <v>5.8879999999999999</v>
      </c>
      <c r="G652" s="53">
        <f t="shared" si="209"/>
        <v>0</v>
      </c>
      <c r="H652" s="53">
        <f>IF(Q651&gt;SetUp!$B$56,SetUp!$B$56,Q651)</f>
        <v>1.4148396224579111E-13</v>
      </c>
      <c r="I652" s="53">
        <f t="shared" si="223"/>
        <v>0.27963610442089021</v>
      </c>
      <c r="J652" s="53">
        <f>MIN(F652,H652,(1-EXP(-SetUp!$B$52*H652/SetUp!$B$56))*F652)</f>
        <v>4.7066350816749034E-14</v>
      </c>
      <c r="K652" s="53">
        <f t="shared" si="210"/>
        <v>9.4417611429042082E-14</v>
      </c>
      <c r="L652" s="53">
        <f>IF(I652&lt;=0,0,MIN(SetUp!$B$50*I652^SetUp!$B$55,I652))</f>
        <v>2.5720547360067831E-3</v>
      </c>
      <c r="M652" s="53">
        <f t="shared" si="211"/>
        <v>0.27706404968488341</v>
      </c>
      <c r="N652" s="53">
        <f>IF(SetUp!$B$62=0,X652,(B652-E652)*(1-(H652/SetUp!$B$66/SetUp!$B$56)))</f>
        <v>0</v>
      </c>
      <c r="O652" s="53">
        <f>K652*SetUp!$B$65</f>
        <v>8.714746461419649E-16</v>
      </c>
      <c r="P652" s="53">
        <f>MIN(SetUp!$B$54*L652^SetUp!$B$51,L652)</f>
        <v>1.6711163286860947E-3</v>
      </c>
      <c r="Q652" s="53">
        <f t="shared" si="212"/>
        <v>9.3546136782900112E-14</v>
      </c>
      <c r="R652" s="53">
        <f>IF((H652+N652-O652)&gt;SetUp!$B$56,T651+H652+N652-O652-SetUp!$B$56,T651)</f>
        <v>0</v>
      </c>
      <c r="S652" s="53">
        <f>R652*SetUp!$B$65</f>
        <v>0</v>
      </c>
      <c r="T652" s="53">
        <f>IF((R652-S652)&lt;SetUp!$B$53,R652-S652,SetUp!$B$53)</f>
        <v>0</v>
      </c>
      <c r="U652" s="53">
        <f t="shared" si="213"/>
        <v>0.27706404968488341</v>
      </c>
      <c r="V652" s="53">
        <f>(L652-P652)/1000*SetUp!$B$13*1000000/SetUp!$B$48</f>
        <v>3.666395986929321E-2</v>
      </c>
      <c r="W652" s="53">
        <f t="shared" si="224"/>
        <v>-2.5153490401663703E-17</v>
      </c>
      <c r="X652" s="53">
        <f>MAX((SetUp!$B$56*(1-($H652/SetUp!$B$56)^2)*TANH(($B652-$D652)/SetUp!$B$56))/(1+$H652/SetUp!$B$56*TANH(($B652-$D652)/SetUp!$B$56)),0)</f>
        <v>0</v>
      </c>
      <c r="AK652" s="61">
        <v>284</v>
      </c>
      <c r="AL652" s="62">
        <f>IFERROR(AVERAGEIFS($AS$3:$AS$1070,$AU$3:$AU$1070,"Não",$AR$3:$AR$1070,AK622),0)</f>
        <v>0</v>
      </c>
      <c r="AM652" s="62">
        <f>IFERROR(AVERAGEIFS($AT$3:$AT$1070,$AU$3:$AU$1070,"Não",$AR$3:$AR$1070,AK622),0)</f>
        <v>0</v>
      </c>
      <c r="AN652" s="63" t="str">
        <f t="shared" si="206"/>
        <v/>
      </c>
      <c r="AP652" s="60">
        <v>32517</v>
      </c>
      <c r="AQ652" s="51">
        <v>1</v>
      </c>
      <c r="AR652" s="51">
        <v>9</v>
      </c>
      <c r="AS652" s="62">
        <f t="shared" si="214"/>
        <v>7.1420000000000003</v>
      </c>
      <c r="AT652" s="62">
        <f t="shared" si="215"/>
        <v>1.8108233614496978</v>
      </c>
      <c r="AU652" s="51" t="str">
        <f>IF(OR($AP652&lt;SetUp!$B$97,$AP652&gt;SetUp!$B$98),"Não","Sim")</f>
        <v>Não</v>
      </c>
      <c r="AV652" s="64">
        <f t="shared" si="216"/>
        <v>2.6724520575681052</v>
      </c>
      <c r="AW652" s="64">
        <f t="shared" si="217"/>
        <v>1.3456683697886704</v>
      </c>
      <c r="AX652" s="64">
        <f t="shared" si="218"/>
        <v>0.85381984585676318</v>
      </c>
      <c r="AY652" s="64">
        <f t="shared" si="219"/>
        <v>0.25787608869666701</v>
      </c>
      <c r="AZ652" s="64">
        <f t="shared" si="220"/>
        <v>-5.3311766385503025</v>
      </c>
      <c r="BA652" s="64">
        <f t="shared" si="221"/>
        <v>-1.3267836877794348</v>
      </c>
      <c r="BB652" s="64">
        <f t="shared" si="222"/>
        <v>-0.59594375716009618</v>
      </c>
    </row>
    <row r="653" spans="1:54" x14ac:dyDescent="0.3">
      <c r="A653" s="60">
        <v>31698</v>
      </c>
      <c r="B653" s="53">
        <v>0.71299999999999997</v>
      </c>
      <c r="C653" s="53"/>
      <c r="D653" s="53">
        <v>5.9740000000000002</v>
      </c>
      <c r="E653" s="53">
        <f t="shared" si="207"/>
        <v>0.71299999999999997</v>
      </c>
      <c r="F653" s="53">
        <f t="shared" si="208"/>
        <v>5.2610000000000001</v>
      </c>
      <c r="G653" s="53">
        <f t="shared" si="209"/>
        <v>0</v>
      </c>
      <c r="H653" s="53">
        <f>IF(Q652&gt;SetUp!$B$56,SetUp!$B$56,Q652)</f>
        <v>9.3546136782900112E-14</v>
      </c>
      <c r="I653" s="53">
        <f t="shared" si="223"/>
        <v>0.27706404968488402</v>
      </c>
      <c r="J653" s="53">
        <f>MIN(F653,H653,(1-EXP(-SetUp!$B$52*H653/SetUp!$B$56))*F653)</f>
        <v>2.8036239996254155E-14</v>
      </c>
      <c r="K653" s="53">
        <f t="shared" si="210"/>
        <v>6.5509896786645957E-14</v>
      </c>
      <c r="L653" s="53">
        <f>IF(I653&lt;=0,0,MIN(SetUp!$B$50*I653^SetUp!$B$55,I653))</f>
        <v>2.5327467332624323E-3</v>
      </c>
      <c r="M653" s="53">
        <f t="shared" si="211"/>
        <v>0.27453130295162159</v>
      </c>
      <c r="N653" s="53">
        <f>IF(SetUp!$B$62=0,X653,(B653-E653)*(1-(H653/SetUp!$B$66/SetUp!$B$56)))</f>
        <v>0</v>
      </c>
      <c r="O653" s="53">
        <f>K653*SetUp!$B$65</f>
        <v>6.0465641162553753E-16</v>
      </c>
      <c r="P653" s="53">
        <f>MIN(SetUp!$B$54*L653^SetUp!$B$51,L653)</f>
        <v>1.6453308554094366E-3</v>
      </c>
      <c r="Q653" s="53">
        <f t="shared" si="212"/>
        <v>6.490524037502042E-14</v>
      </c>
      <c r="R653" s="53">
        <f>IF((H653+N653-O653)&gt;SetUp!$B$56,T652+H653+N653-O653-SetUp!$B$56,T652)</f>
        <v>0</v>
      </c>
      <c r="S653" s="53">
        <f>R653*SetUp!$B$65</f>
        <v>0</v>
      </c>
      <c r="T653" s="53">
        <f>IF((R653-S653)&lt;SetUp!$B$53,R653-S653,SetUp!$B$53)</f>
        <v>0</v>
      </c>
      <c r="U653" s="53">
        <f t="shared" si="213"/>
        <v>0.27453130295162159</v>
      </c>
      <c r="V653" s="53">
        <f>(L653-P653)/1000*SetUp!$B$13*1000000/SetUp!$B$48</f>
        <v>3.6113656459308439E-2</v>
      </c>
      <c r="W653" s="53">
        <f t="shared" si="224"/>
        <v>6.5485811218124468E-17</v>
      </c>
      <c r="X653" s="53">
        <f>MAX((SetUp!$B$56*(1-($H653/SetUp!$B$56)^2)*TANH(($B653-$D653)/SetUp!$B$56))/(1+$H653/SetUp!$B$56*TANH(($B653-$D653)/SetUp!$B$56)),0)</f>
        <v>0</v>
      </c>
      <c r="AK653" s="61">
        <v>285</v>
      </c>
      <c r="AL653" s="62">
        <f>IFERROR(AVERAGEIFS($AS$3:$AS$1070,$AU$3:$AU$1070,"Não",$AR$3:$AR$1070,AK623),0)</f>
        <v>0</v>
      </c>
      <c r="AM653" s="62">
        <f>IFERROR(AVERAGEIFS($AT$3:$AT$1070,$AU$3:$AU$1070,"Não",$AR$3:$AR$1070,AK623),0)</f>
        <v>0</v>
      </c>
      <c r="AN653" s="63" t="str">
        <f t="shared" si="206"/>
        <v/>
      </c>
      <c r="AP653" s="60">
        <v>32518</v>
      </c>
      <c r="AQ653" s="51">
        <v>1</v>
      </c>
      <c r="AR653" s="51">
        <v>10</v>
      </c>
      <c r="AS653" s="62">
        <f t="shared" si="214"/>
        <v>7.1420000000000003</v>
      </c>
      <c r="AT653" s="62">
        <f t="shared" si="215"/>
        <v>1.6845642734784627</v>
      </c>
      <c r="AU653" s="51" t="str">
        <f>IF(OR($AP653&lt;SetUp!$B$97,$AP653&gt;SetUp!$B$98),"Não","Sim")</f>
        <v>Não</v>
      </c>
      <c r="AV653" s="64">
        <f t="shared" si="216"/>
        <v>2.6724520575681052</v>
      </c>
      <c r="AW653" s="64">
        <f t="shared" si="217"/>
        <v>1.2979076521380335</v>
      </c>
      <c r="AX653" s="64">
        <f t="shared" si="218"/>
        <v>0.85381984585676318</v>
      </c>
      <c r="AY653" s="64">
        <f t="shared" si="219"/>
        <v>0.22648758586300377</v>
      </c>
      <c r="AZ653" s="64">
        <f t="shared" si="220"/>
        <v>-5.4574357265215374</v>
      </c>
      <c r="BA653" s="64">
        <f t="shared" si="221"/>
        <v>-1.3745444054300717</v>
      </c>
      <c r="BB653" s="64">
        <f t="shared" si="222"/>
        <v>-0.62733225999375941</v>
      </c>
    </row>
    <row r="654" spans="1:54" x14ac:dyDescent="0.3">
      <c r="A654" s="60">
        <v>31699</v>
      </c>
      <c r="B654" s="53">
        <v>8.9999999999999993E-3</v>
      </c>
      <c r="C654" s="53"/>
      <c r="D654" s="53">
        <v>5.9740000000000002</v>
      </c>
      <c r="E654" s="53">
        <f t="shared" si="207"/>
        <v>8.9999999999999993E-3</v>
      </c>
      <c r="F654" s="53">
        <f t="shared" si="208"/>
        <v>5.9649999999999999</v>
      </c>
      <c r="G654" s="53">
        <f t="shared" si="209"/>
        <v>0</v>
      </c>
      <c r="H654" s="53">
        <f>IF(Q653&gt;SetUp!$B$56,SetUp!$B$56,Q653)</f>
        <v>6.490524037502042E-14</v>
      </c>
      <c r="I654" s="53">
        <f t="shared" si="223"/>
        <v>0.27453130295162198</v>
      </c>
      <c r="J654" s="53">
        <f>MIN(F654,H654,(1-EXP(-SetUp!$B$52*H654/SetUp!$B$56))*F654)</f>
        <v>2.1854185128233894E-14</v>
      </c>
      <c r="K654" s="53">
        <f t="shared" si="210"/>
        <v>4.3051055246786523E-14</v>
      </c>
      <c r="L654" s="53">
        <f>IF(I654&lt;=0,0,MIN(SetUp!$B$50*I654^SetUp!$B$55,I654))</f>
        <v>2.4942764506143459E-3</v>
      </c>
      <c r="M654" s="53">
        <f t="shared" si="211"/>
        <v>0.27203702650100764</v>
      </c>
      <c r="N654" s="53">
        <f>IF(SetUp!$B$62=0,X654,(B654-E654)*(1-(H654/SetUp!$B$66/SetUp!$B$56)))</f>
        <v>0</v>
      </c>
      <c r="O654" s="53">
        <f>K654*SetUp!$B$65</f>
        <v>3.9736128217379648E-16</v>
      </c>
      <c r="P654" s="53">
        <f>MIN(SetUp!$B$54*L654^SetUp!$B$51,L654)</f>
        <v>1.6200986792440481E-3</v>
      </c>
      <c r="Q654" s="53">
        <f t="shared" si="212"/>
        <v>4.2653693964612726E-14</v>
      </c>
      <c r="R654" s="53">
        <f>IF((H654+N654-O654)&gt;SetUp!$B$56,T653+H654+N654-O654-SetUp!$B$56,T653)</f>
        <v>0</v>
      </c>
      <c r="S654" s="53">
        <f>R654*SetUp!$B$65</f>
        <v>0</v>
      </c>
      <c r="T654" s="53">
        <f>IF((R654-S654)&lt;SetUp!$B$53,R654-S654,SetUp!$B$53)</f>
        <v>0</v>
      </c>
      <c r="U654" s="53">
        <f t="shared" si="213"/>
        <v>0.27203702650100764</v>
      </c>
      <c r="V654" s="53">
        <f>(L654-P654)/1000*SetUp!$B$13*1000000/SetUp!$B$48</f>
        <v>3.5574927728372785E-2</v>
      </c>
      <c r="W654" s="53">
        <f t="shared" si="224"/>
        <v>-1.2576745200831851E-17</v>
      </c>
      <c r="X654" s="53">
        <f>MAX((SetUp!$B$56*(1-($H654/SetUp!$B$56)^2)*TANH(($B654-$D654)/SetUp!$B$56))/(1+$H654/SetUp!$B$56*TANH(($B654-$D654)/SetUp!$B$56)),0)</f>
        <v>0</v>
      </c>
      <c r="AK654" s="61">
        <v>286</v>
      </c>
      <c r="AL654" s="62">
        <f>IFERROR(AVERAGEIFS($AS$3:$AS$1070,$AU$3:$AU$1070,"Não",$AR$3:$AR$1070,AK624),0)</f>
        <v>0</v>
      </c>
      <c r="AM654" s="62">
        <f>IFERROR(AVERAGEIFS($AT$3:$AT$1070,$AU$3:$AU$1070,"Não",$AR$3:$AR$1070,AK624),0)</f>
        <v>0</v>
      </c>
      <c r="AN654" s="63" t="str">
        <f t="shared" si="206"/>
        <v/>
      </c>
      <c r="AP654" s="60">
        <v>32519</v>
      </c>
      <c r="AQ654" s="51">
        <v>1</v>
      </c>
      <c r="AR654" s="51">
        <v>11</v>
      </c>
      <c r="AS654" s="62">
        <f t="shared" si="214"/>
        <v>6.9960000000000004</v>
      </c>
      <c r="AT654" s="62">
        <f t="shared" si="215"/>
        <v>1.5694742355619706</v>
      </c>
      <c r="AU654" s="51" t="str">
        <f>IF(OR($AP654&lt;SetUp!$B$97,$AP654&gt;SetUp!$B$98),"Não","Sim")</f>
        <v>Não</v>
      </c>
      <c r="AV654" s="64">
        <f t="shared" si="216"/>
        <v>2.6449952740978575</v>
      </c>
      <c r="AW654" s="64">
        <f t="shared" si="217"/>
        <v>1.2527865881952802</v>
      </c>
      <c r="AX654" s="64">
        <f t="shared" si="218"/>
        <v>0.84484980080663896</v>
      </c>
      <c r="AY654" s="64">
        <f t="shared" si="219"/>
        <v>0.19575419073048173</v>
      </c>
      <c r="AZ654" s="64">
        <f t="shared" si="220"/>
        <v>-5.42652576443803</v>
      </c>
      <c r="BA654" s="64">
        <f t="shared" si="221"/>
        <v>-1.3922086859025773</v>
      </c>
      <c r="BB654" s="64">
        <f t="shared" si="222"/>
        <v>-0.64909561007615724</v>
      </c>
    </row>
    <row r="655" spans="1:54" x14ac:dyDescent="0.3">
      <c r="A655" s="60">
        <v>31700</v>
      </c>
      <c r="B655" s="53">
        <v>0.69799999999999995</v>
      </c>
      <c r="C655" s="53"/>
      <c r="D655" s="53">
        <v>5.9740000000000002</v>
      </c>
      <c r="E655" s="53">
        <f t="shared" si="207"/>
        <v>0.69799999999999995</v>
      </c>
      <c r="F655" s="53">
        <f t="shared" si="208"/>
        <v>5.2759999999999998</v>
      </c>
      <c r="G655" s="53">
        <f t="shared" si="209"/>
        <v>0</v>
      </c>
      <c r="H655" s="53">
        <f>IF(Q654&gt;SetUp!$B$56,SetUp!$B$56,Q654)</f>
        <v>4.2653693964612726E-14</v>
      </c>
      <c r="I655" s="53">
        <f t="shared" si="223"/>
        <v>0.27203702650100792</v>
      </c>
      <c r="J655" s="53">
        <f>MIN(F655,H655,(1-EXP(-SetUp!$B$52*H655/SetUp!$B$56))*F655)</f>
        <v>1.2886580691429117E-14</v>
      </c>
      <c r="K655" s="53">
        <f t="shared" si="210"/>
        <v>2.9767113273183609E-14</v>
      </c>
      <c r="L655" s="53">
        <f>IF(I655&lt;=0,0,MIN(SetUp!$B$50*I655^SetUp!$B$55,I655))</f>
        <v>2.4566210348635686E-3</v>
      </c>
      <c r="M655" s="53">
        <f t="shared" si="211"/>
        <v>0.26958040546614437</v>
      </c>
      <c r="N655" s="53">
        <f>IF(SetUp!$B$62=0,X655,(B655-E655)*(1-(H655/SetUp!$B$66/SetUp!$B$56)))</f>
        <v>0</v>
      </c>
      <c r="O655" s="53">
        <f>K655*SetUp!$B$65</f>
        <v>2.7475048472192282E-16</v>
      </c>
      <c r="P655" s="53">
        <f>MIN(SetUp!$B$54*L655^SetUp!$B$51,L655)</f>
        <v>1.5954046261154146E-3</v>
      </c>
      <c r="Q655" s="53">
        <f t="shared" si="212"/>
        <v>2.9492362788461685E-14</v>
      </c>
      <c r="R655" s="53">
        <f>IF((H655+N655-O655)&gt;SetUp!$B$56,T654+H655+N655-O655-SetUp!$B$56,T654)</f>
        <v>0</v>
      </c>
      <c r="S655" s="53">
        <f>R655*SetUp!$B$65</f>
        <v>0</v>
      </c>
      <c r="T655" s="53">
        <f>IF((R655-S655)&lt;SetUp!$B$53,R655-S655,SetUp!$B$53)</f>
        <v>0</v>
      </c>
      <c r="U655" s="53">
        <f t="shared" si="213"/>
        <v>0.26958040546614437</v>
      </c>
      <c r="V655" s="53">
        <f>(L655-P655)/1000*SetUp!$B$13*1000000/SetUp!$B$48</f>
        <v>3.5047461172203996E-2</v>
      </c>
      <c r="W655" s="53">
        <f t="shared" si="224"/>
        <v>2.7755575615628914E-17</v>
      </c>
      <c r="X655" s="53">
        <f>MAX((SetUp!$B$56*(1-($H655/SetUp!$B$56)^2)*TANH(($B655-$D655)/SetUp!$B$56))/(1+$H655/SetUp!$B$56*TANH(($B655-$D655)/SetUp!$B$56)),0)</f>
        <v>0</v>
      </c>
      <c r="AK655" s="61">
        <v>287</v>
      </c>
      <c r="AL655" s="62">
        <f>IFERROR(AVERAGEIFS($AS$3:$AS$1070,$AU$3:$AU$1070,"Não",$AR$3:$AR$1070,AK625),0)</f>
        <v>0</v>
      </c>
      <c r="AM655" s="62">
        <f>IFERROR(AVERAGEIFS($AT$3:$AT$1070,$AU$3:$AU$1070,"Não",$AR$3:$AR$1070,AK625),0)</f>
        <v>0</v>
      </c>
      <c r="AN655" s="63" t="str">
        <f t="shared" ref="AN655:AN718" si="225">IFERROR((AM655-AL655)/AL655,"")</f>
        <v/>
      </c>
      <c r="AP655" s="60">
        <v>32520</v>
      </c>
      <c r="AQ655" s="51">
        <v>1</v>
      </c>
      <c r="AR655" s="51">
        <v>12</v>
      </c>
      <c r="AS655" s="62">
        <f t="shared" si="214"/>
        <v>0</v>
      </c>
      <c r="AT655" s="62">
        <f t="shared" si="215"/>
        <v>1.4644961096606495</v>
      </c>
      <c r="AU655" s="51" t="str">
        <f>IF(OR($AP655&lt;SetUp!$B$97,$AP655&gt;SetUp!$B$98),"Não","Sim")</f>
        <v>Não</v>
      </c>
      <c r="AV655" s="64">
        <f t="shared" si="216"/>
        <v>0</v>
      </c>
      <c r="AW655" s="64">
        <f t="shared" si="217"/>
        <v>1.2101636706085046</v>
      </c>
      <c r="AX655" s="64">
        <f t="shared" si="218"/>
        <v>0</v>
      </c>
      <c r="AY655" s="64">
        <f t="shared" si="219"/>
        <v>0.16568822234390168</v>
      </c>
      <c r="AZ655" s="64">
        <f t="shared" si="220"/>
        <v>1.4644961096606495</v>
      </c>
      <c r="BA655" s="64">
        <f t="shared" si="221"/>
        <v>1.2101636706085046</v>
      </c>
      <c r="BB655" s="64">
        <f t="shared" si="222"/>
        <v>0.16568822234390168</v>
      </c>
    </row>
    <row r="656" spans="1:54" x14ac:dyDescent="0.3">
      <c r="A656" s="60">
        <v>31701</v>
      </c>
      <c r="B656" s="53">
        <v>5.8000000000000003E-2</v>
      </c>
      <c r="C656" s="53"/>
      <c r="D656" s="53">
        <v>5.9740000000000002</v>
      </c>
      <c r="E656" s="53">
        <f t="shared" si="207"/>
        <v>5.8000000000000003E-2</v>
      </c>
      <c r="F656" s="53">
        <f t="shared" si="208"/>
        <v>5.9160000000000004</v>
      </c>
      <c r="G656" s="53">
        <f t="shared" si="209"/>
        <v>0</v>
      </c>
      <c r="H656" s="53">
        <f>IF(Q655&gt;SetUp!$B$56,SetUp!$B$56,Q655)</f>
        <v>2.9492362788461685E-14</v>
      </c>
      <c r="I656" s="53">
        <f t="shared" si="223"/>
        <v>0.26958040546614453</v>
      </c>
      <c r="J656" s="53">
        <f>MIN(F656,H656,(1-EXP(-SetUp!$B$52*H656/SetUp!$B$56))*F656)</f>
        <v>9.8521191205236401E-15</v>
      </c>
      <c r="K656" s="53">
        <f t="shared" si="210"/>
        <v>1.9640243667938045E-14</v>
      </c>
      <c r="L656" s="53">
        <f>IF(I656&lt;=0,0,MIN(SetUp!$B$50*I656^SetUp!$B$55,I656))</f>
        <v>2.4197583912247667E-3</v>
      </c>
      <c r="M656" s="53">
        <f t="shared" si="211"/>
        <v>0.26716064707491977</v>
      </c>
      <c r="N656" s="53">
        <f>IF(SetUp!$B$62=0,X656,(B656-E656)*(1-(H656/SetUp!$B$66/SetUp!$B$56)))</f>
        <v>0</v>
      </c>
      <c r="O656" s="53">
        <f>K656*SetUp!$B$65</f>
        <v>1.8127946832801938E-16</v>
      </c>
      <c r="P656" s="53">
        <f>MIN(SetUp!$B$54*L656^SetUp!$B$51,L656)</f>
        <v>1.5712340276926272E-3</v>
      </c>
      <c r="Q656" s="53">
        <f t="shared" si="212"/>
        <v>1.9458964199610025E-14</v>
      </c>
      <c r="R656" s="53">
        <f>IF((H656+N656-O656)&gt;SetUp!$B$56,T655+H656+N656-O656-SetUp!$B$56,T655)</f>
        <v>0</v>
      </c>
      <c r="S656" s="53">
        <f>R656*SetUp!$B$65</f>
        <v>0</v>
      </c>
      <c r="T656" s="53">
        <f>IF((R656-S656)&lt;SetUp!$B$53,R656-S656,SetUp!$B$53)</f>
        <v>0</v>
      </c>
      <c r="U656" s="53">
        <f t="shared" si="213"/>
        <v>0.26716064707491977</v>
      </c>
      <c r="V656" s="53">
        <f>(L656-P656)/1000*SetUp!$B$13*1000000/SetUp!$B$48</f>
        <v>3.4530954569002237E-2</v>
      </c>
      <c r="W656" s="53">
        <f t="shared" si="224"/>
        <v>2.4286128663675299E-17</v>
      </c>
      <c r="X656" s="53">
        <f>MAX((SetUp!$B$56*(1-($H656/SetUp!$B$56)^2)*TANH(($B656-$D656)/SetUp!$B$56))/(1+$H656/SetUp!$B$56*TANH(($B656-$D656)/SetUp!$B$56)),0)</f>
        <v>0</v>
      </c>
      <c r="AK656" s="61">
        <v>288</v>
      </c>
      <c r="AL656" s="62">
        <f>IFERROR(AVERAGEIFS($AS$3:$AS$1070,$AU$3:$AU$1070,"Não",$AR$3:$AR$1070,AK626),0)</f>
        <v>0</v>
      </c>
      <c r="AM656" s="62">
        <f>IFERROR(AVERAGEIFS($AT$3:$AT$1070,$AU$3:$AU$1070,"Não",$AR$3:$AR$1070,AK626),0)</f>
        <v>0</v>
      </c>
      <c r="AN656" s="63" t="str">
        <f t="shared" si="225"/>
        <v/>
      </c>
      <c r="AP656" s="60">
        <v>32521</v>
      </c>
      <c r="AQ656" s="51">
        <v>1</v>
      </c>
      <c r="AR656" s="51">
        <v>13</v>
      </c>
      <c r="AS656" s="62">
        <f t="shared" si="214"/>
        <v>0</v>
      </c>
      <c r="AT656" s="62">
        <f t="shared" si="215"/>
        <v>1.3690114674371836</v>
      </c>
      <c r="AU656" s="51" t="str">
        <f>IF(OR($AP656&lt;SetUp!$B$97,$AP656&gt;SetUp!$B$98),"Não","Sim")</f>
        <v>Não</v>
      </c>
      <c r="AV656" s="64">
        <f t="shared" si="216"/>
        <v>0</v>
      </c>
      <c r="AW656" s="64">
        <f t="shared" si="217"/>
        <v>1.1700476346872308</v>
      </c>
      <c r="AX656" s="64">
        <f t="shared" si="218"/>
        <v>0</v>
      </c>
      <c r="AY656" s="64">
        <f t="shared" si="219"/>
        <v>0.13640708598923615</v>
      </c>
      <c r="AZ656" s="64">
        <f t="shared" si="220"/>
        <v>1.3690114674371836</v>
      </c>
      <c r="BA656" s="64">
        <f t="shared" si="221"/>
        <v>1.1700476346872308</v>
      </c>
      <c r="BB656" s="64">
        <f t="shared" si="222"/>
        <v>0.13640708598923615</v>
      </c>
    </row>
    <row r="657" spans="1:54" x14ac:dyDescent="0.3">
      <c r="A657" s="60">
        <v>31702</v>
      </c>
      <c r="B657" s="53">
        <v>0.26900000000000002</v>
      </c>
      <c r="C657" s="53"/>
      <c r="D657" s="53">
        <v>5.9740000000000002</v>
      </c>
      <c r="E657" s="53">
        <f t="shared" si="207"/>
        <v>0.26900000000000002</v>
      </c>
      <c r="F657" s="53">
        <f t="shared" si="208"/>
        <v>5.7050000000000001</v>
      </c>
      <c r="G657" s="53">
        <f t="shared" si="209"/>
        <v>0</v>
      </c>
      <c r="H657" s="53">
        <f>IF(Q656&gt;SetUp!$B$56,SetUp!$B$56,Q656)</f>
        <v>1.9458964199610025E-14</v>
      </c>
      <c r="I657" s="53">
        <f t="shared" si="223"/>
        <v>0.26716064707491988</v>
      </c>
      <c r="J657" s="53">
        <f>MIN(F657,H657,(1-EXP(-SetUp!$B$52*H657/SetUp!$B$56))*F657)</f>
        <v>6.3338223554865177E-15</v>
      </c>
      <c r="K657" s="53">
        <f t="shared" si="210"/>
        <v>1.3125141844123507E-14</v>
      </c>
      <c r="L657" s="53">
        <f>IF(I657&lt;=0,0,MIN(SetUp!$B$50*I657^SetUp!$B$55,I657))</f>
        <v>2.3836671537260262E-3</v>
      </c>
      <c r="M657" s="53">
        <f t="shared" si="211"/>
        <v>0.26477697992119387</v>
      </c>
      <c r="N657" s="53">
        <f>IF(SetUp!$B$62=0,X657,(B657-E657)*(1-(H657/SetUp!$B$66/SetUp!$B$56)))</f>
        <v>0</v>
      </c>
      <c r="O657" s="53">
        <f>K657*SetUp!$B$65</f>
        <v>1.2114507210094836E-16</v>
      </c>
      <c r="P657" s="53">
        <f>MIN(SetUp!$B$54*L657^SetUp!$B$51,L657)</f>
        <v>1.5475727015780269E-3</v>
      </c>
      <c r="Q657" s="53">
        <f t="shared" si="212"/>
        <v>1.3003996772022559E-14</v>
      </c>
      <c r="R657" s="53">
        <f>IF((H657+N657-O657)&gt;SetUp!$B$56,T656+H657+N657-O657-SetUp!$B$56,T656)</f>
        <v>0</v>
      </c>
      <c r="S657" s="53">
        <f>R657*SetUp!$B$65</f>
        <v>0</v>
      </c>
      <c r="T657" s="53">
        <f>IF((R657-S657)&lt;SetUp!$B$53,R657-S657,SetUp!$B$53)</f>
        <v>0</v>
      </c>
      <c r="U657" s="53">
        <f t="shared" si="213"/>
        <v>0.26477697992119387</v>
      </c>
      <c r="V657" s="53">
        <f>(L657-P657)/1000*SetUp!$B$13*1000000/SetUp!$B$48</f>
        <v>3.4025115581049342E-2</v>
      </c>
      <c r="W657" s="53">
        <f t="shared" si="224"/>
        <v>-3.3827107781547738E-17</v>
      </c>
      <c r="X657" s="53">
        <f>MAX((SetUp!$B$56*(1-($H657/SetUp!$B$56)^2)*TANH(($B657-$D657)/SetUp!$B$56))/(1+$H657/SetUp!$B$56*TANH(($B657-$D657)/SetUp!$B$56)),0)</f>
        <v>0</v>
      </c>
      <c r="AK657" s="61">
        <v>289</v>
      </c>
      <c r="AL657" s="62">
        <f>IFERROR(AVERAGEIFS($AS$3:$AS$1070,$AU$3:$AU$1070,"Não",$AR$3:$AR$1070,AK627),0)</f>
        <v>0</v>
      </c>
      <c r="AM657" s="62">
        <f>IFERROR(AVERAGEIFS($AT$3:$AT$1070,$AU$3:$AU$1070,"Não",$AR$3:$AR$1070,AK627),0)</f>
        <v>0</v>
      </c>
      <c r="AN657" s="63" t="str">
        <f t="shared" si="225"/>
        <v/>
      </c>
      <c r="AP657" s="60">
        <v>32522</v>
      </c>
      <c r="AQ657" s="51">
        <v>1</v>
      </c>
      <c r="AR657" s="51">
        <v>14</v>
      </c>
      <c r="AS657" s="62">
        <f t="shared" si="214"/>
        <v>0</v>
      </c>
      <c r="AT657" s="62">
        <f t="shared" si="215"/>
        <v>1.2828126022617046</v>
      </c>
      <c r="AU657" s="51" t="str">
        <f>IF(OR($AP657&lt;SetUp!$B$97,$AP657&gt;SetUp!$B$98),"Não","Sim")</f>
        <v>Não</v>
      </c>
      <c r="AV657" s="64">
        <f t="shared" si="216"/>
        <v>0</v>
      </c>
      <c r="AW657" s="64">
        <f t="shared" si="217"/>
        <v>1.1326131741515744</v>
      </c>
      <c r="AX657" s="64">
        <f t="shared" si="218"/>
        <v>0</v>
      </c>
      <c r="AY657" s="64">
        <f t="shared" si="219"/>
        <v>0.10816321775611758</v>
      </c>
      <c r="AZ657" s="64">
        <f t="shared" si="220"/>
        <v>1.2828126022617046</v>
      </c>
      <c r="BA657" s="64">
        <f t="shared" si="221"/>
        <v>1.1326131741515744</v>
      </c>
      <c r="BB657" s="64">
        <f t="shared" si="222"/>
        <v>0.10816321775611758</v>
      </c>
    </row>
    <row r="658" spans="1:54" x14ac:dyDescent="0.3">
      <c r="A658" s="60">
        <v>31703</v>
      </c>
      <c r="B658" s="53">
        <v>0.23799999999999999</v>
      </c>
      <c r="C658" s="53"/>
      <c r="D658" s="53">
        <v>5.9740000000000002</v>
      </c>
      <c r="E658" s="53">
        <f t="shared" si="207"/>
        <v>0.23799999999999999</v>
      </c>
      <c r="F658" s="53">
        <f t="shared" si="208"/>
        <v>5.7360000000000007</v>
      </c>
      <c r="G658" s="53">
        <f t="shared" si="209"/>
        <v>0</v>
      </c>
      <c r="H658" s="53">
        <f>IF(Q657&gt;SetUp!$B$56,SetUp!$B$56,Q657)</f>
        <v>1.3003996772022559E-14</v>
      </c>
      <c r="I658" s="53">
        <f t="shared" si="223"/>
        <v>0.26477697992119392</v>
      </c>
      <c r="J658" s="53">
        <f>MIN(F658,H658,(1-EXP(-SetUp!$B$52*H658/SetUp!$B$56))*F658)</f>
        <v>4.4577674884749287E-15</v>
      </c>
      <c r="K658" s="53">
        <f t="shared" si="210"/>
        <v>8.5462292835476299E-15</v>
      </c>
      <c r="L658" s="53">
        <f>IF(I658&lt;=0,0,MIN(SetUp!$B$50*I658^SetUp!$B$55,I658))</f>
        <v>2.3483266569350033E-3</v>
      </c>
      <c r="M658" s="53">
        <f t="shared" si="211"/>
        <v>0.2624286532642589</v>
      </c>
      <c r="N658" s="53">
        <f>IF(SetUp!$B$62=0,X658,(B658-E658)*(1-(H658/SetUp!$B$66/SetUp!$B$56)))</f>
        <v>0</v>
      </c>
      <c r="O658" s="53">
        <f>K658*SetUp!$B$65</f>
        <v>7.8881704673550758E-17</v>
      </c>
      <c r="P658" s="53">
        <f>MIN(SetUp!$B$54*L658^SetUp!$B$51,L658)</f>
        <v>1.524406932387305E-3</v>
      </c>
      <c r="Q658" s="53">
        <f t="shared" si="212"/>
        <v>8.4673475788740796E-15</v>
      </c>
      <c r="R658" s="53">
        <f>IF((H658+N658-O658)&gt;SetUp!$B$56,T657+H658+N658-O658-SetUp!$B$56,T657)</f>
        <v>0</v>
      </c>
      <c r="S658" s="53">
        <f>R658*SetUp!$B$65</f>
        <v>0</v>
      </c>
      <c r="T658" s="53">
        <f>IF((R658-S658)&lt;SetUp!$B$53,R658-S658,SetUp!$B$53)</f>
        <v>0</v>
      </c>
      <c r="U658" s="53">
        <f t="shared" si="213"/>
        <v>0.2624286532642589</v>
      </c>
      <c r="V658" s="53">
        <f>(L658-P658)/1000*SetUp!$B$13*1000000/SetUp!$B$48</f>
        <v>3.3529661374047018E-2</v>
      </c>
      <c r="W658" s="53">
        <f t="shared" si="224"/>
        <v>0</v>
      </c>
      <c r="X658" s="53">
        <f>MAX((SetUp!$B$56*(1-($H658/SetUp!$B$56)^2)*TANH(($B658-$D658)/SetUp!$B$56))/(1+$H658/SetUp!$B$56*TANH(($B658-$D658)/SetUp!$B$56)),0)</f>
        <v>0</v>
      </c>
      <c r="AK658" s="61">
        <v>290</v>
      </c>
      <c r="AL658" s="62">
        <f>IFERROR(AVERAGEIFS($AS$3:$AS$1070,$AU$3:$AU$1070,"Não",$AR$3:$AR$1070,AK628),0)</f>
        <v>0</v>
      </c>
      <c r="AM658" s="62">
        <f>IFERROR(AVERAGEIFS($AT$3:$AT$1070,$AU$3:$AU$1070,"Não",$AR$3:$AR$1070,AK628),0)</f>
        <v>0</v>
      </c>
      <c r="AN658" s="63" t="str">
        <f t="shared" si="225"/>
        <v/>
      </c>
      <c r="AP658" s="60">
        <v>32523</v>
      </c>
      <c r="AQ658" s="51">
        <v>1</v>
      </c>
      <c r="AR658" s="51">
        <v>15</v>
      </c>
      <c r="AS658" s="62">
        <f t="shared" si="214"/>
        <v>0</v>
      </c>
      <c r="AT658" s="62">
        <f t="shared" si="215"/>
        <v>1.2289604700626449</v>
      </c>
      <c r="AU658" s="51" t="str">
        <f>IF(OR($AP658&lt;SetUp!$B$97,$AP658&gt;SetUp!$B$98),"Não","Sim")</f>
        <v>Não</v>
      </c>
      <c r="AV658" s="64">
        <f t="shared" si="216"/>
        <v>0</v>
      </c>
      <c r="AW658" s="64">
        <f t="shared" si="217"/>
        <v>1.1085848952888746</v>
      </c>
      <c r="AX658" s="64">
        <f t="shared" si="218"/>
        <v>0</v>
      </c>
      <c r="AY658" s="64">
        <f t="shared" si="219"/>
        <v>8.9537913879324887E-2</v>
      </c>
      <c r="AZ658" s="64">
        <f t="shared" si="220"/>
        <v>1.2289604700626449</v>
      </c>
      <c r="BA658" s="64">
        <f t="shared" si="221"/>
        <v>1.1085848952888746</v>
      </c>
      <c r="BB658" s="64">
        <f t="shared" si="222"/>
        <v>8.9537913879324887E-2</v>
      </c>
    </row>
    <row r="659" spans="1:54" x14ac:dyDescent="0.3">
      <c r="A659" s="60">
        <v>31704</v>
      </c>
      <c r="B659" s="53">
        <v>1.0999999999999999E-2</v>
      </c>
      <c r="C659" s="53"/>
      <c r="D659" s="53">
        <v>5.9740000000000002</v>
      </c>
      <c r="E659" s="53">
        <f t="shared" si="207"/>
        <v>1.0999999999999999E-2</v>
      </c>
      <c r="F659" s="53">
        <f t="shared" si="208"/>
        <v>5.9630000000000001</v>
      </c>
      <c r="G659" s="53">
        <f t="shared" si="209"/>
        <v>0</v>
      </c>
      <c r="H659" s="53">
        <f>IF(Q658&gt;SetUp!$B$56,SetUp!$B$56,Q658)</f>
        <v>8.4673475788740796E-15</v>
      </c>
      <c r="I659" s="53">
        <f t="shared" si="223"/>
        <v>0.26242865326425896</v>
      </c>
      <c r="J659" s="53">
        <f>MIN(F659,H659,(1-EXP(-SetUp!$B$52*H659/SetUp!$B$56))*F659)</f>
        <v>2.6481039583359234E-15</v>
      </c>
      <c r="K659" s="53">
        <f t="shared" si="210"/>
        <v>5.8192436205381558E-15</v>
      </c>
      <c r="L659" s="53">
        <f>IF(I659&lt;=0,0,MIN(SetUp!$B$50*I659^SetUp!$B$55,I659))</f>
        <v>2.3137169089443763E-3</v>
      </c>
      <c r="M659" s="53">
        <f t="shared" si="211"/>
        <v>0.26011493635531457</v>
      </c>
      <c r="N659" s="53">
        <f>IF(SetUp!$B$62=0,X659,(B659-E659)*(1-(H659/SetUp!$B$66/SetUp!$B$56)))</f>
        <v>0</v>
      </c>
      <c r="O659" s="53">
        <f>K659*SetUp!$B$65</f>
        <v>5.3711624327985047E-17</v>
      </c>
      <c r="P659" s="53">
        <f>MIN(SetUp!$B$54*L659^SetUp!$B$51,L659)</f>
        <v>1.5017234536749107E-3</v>
      </c>
      <c r="Q659" s="53">
        <f t="shared" si="212"/>
        <v>5.7655319962101711E-15</v>
      </c>
      <c r="R659" s="53">
        <f>IF((H659+N659-O659)&gt;SetUp!$B$56,T658+H659+N659-O659-SetUp!$B$56,T658)</f>
        <v>0</v>
      </c>
      <c r="S659" s="53">
        <f>R659*SetUp!$B$65</f>
        <v>0</v>
      </c>
      <c r="T659" s="53">
        <f>IF((R659-S659)&lt;SetUp!$B$53,R659-S659,SetUp!$B$53)</f>
        <v>0</v>
      </c>
      <c r="U659" s="53">
        <f t="shared" si="213"/>
        <v>0.26011493635531457</v>
      </c>
      <c r="V659" s="53">
        <f>(L659-P659)/1000*SetUp!$B$13*1000000/SetUp!$B$48</f>
        <v>3.3044318253302625E-2</v>
      </c>
      <c r="W659" s="53">
        <f t="shared" si="224"/>
        <v>-2.5587171270657905E-17</v>
      </c>
      <c r="X659" s="53">
        <f>MAX((SetUp!$B$56*(1-($H659/SetUp!$B$56)^2)*TANH(($B659-$D659)/SetUp!$B$56))/(1+$H659/SetUp!$B$56*TANH(($B659-$D659)/SetUp!$B$56)),0)</f>
        <v>0</v>
      </c>
      <c r="AK659" s="61">
        <v>291</v>
      </c>
      <c r="AL659" s="62">
        <f>IFERROR(AVERAGEIFS($AS$3:$AS$1070,$AU$3:$AU$1070,"Não",$AR$3:$AR$1070,AK629),0)</f>
        <v>0</v>
      </c>
      <c r="AM659" s="62">
        <f>IFERROR(AVERAGEIFS($AT$3:$AT$1070,$AU$3:$AU$1070,"Não",$AR$3:$AR$1070,AK629),0)</f>
        <v>0</v>
      </c>
      <c r="AN659" s="63" t="str">
        <f t="shared" si="225"/>
        <v/>
      </c>
      <c r="AP659" s="60">
        <v>32524</v>
      </c>
      <c r="AQ659" s="51">
        <v>1</v>
      </c>
      <c r="AR659" s="51">
        <v>16</v>
      </c>
      <c r="AS659" s="62">
        <f t="shared" si="214"/>
        <v>0</v>
      </c>
      <c r="AT659" s="62">
        <f t="shared" si="215"/>
        <v>1.1734357980029326</v>
      </c>
      <c r="AU659" s="51" t="str">
        <f>IF(OR($AP659&lt;SetUp!$B$97,$AP659&gt;SetUp!$B$98),"Não","Sim")</f>
        <v>Não</v>
      </c>
      <c r="AV659" s="64">
        <f t="shared" si="216"/>
        <v>0</v>
      </c>
      <c r="AW659" s="64">
        <f t="shared" si="217"/>
        <v>1.0832524165691635</v>
      </c>
      <c r="AX659" s="64">
        <f t="shared" si="218"/>
        <v>0</v>
      </c>
      <c r="AY659" s="64">
        <f t="shared" si="219"/>
        <v>6.9459333103075879E-2</v>
      </c>
      <c r="AZ659" s="64">
        <f t="shared" si="220"/>
        <v>1.1734357980029326</v>
      </c>
      <c r="BA659" s="64">
        <f t="shared" si="221"/>
        <v>1.0832524165691635</v>
      </c>
      <c r="BB659" s="64">
        <f t="shared" si="222"/>
        <v>6.9459333103075879E-2</v>
      </c>
    </row>
    <row r="660" spans="1:54" x14ac:dyDescent="0.3">
      <c r="A660" s="60">
        <v>31705</v>
      </c>
      <c r="B660" s="53">
        <v>0</v>
      </c>
      <c r="C660" s="53"/>
      <c r="D660" s="53">
        <v>5.9740000000000002</v>
      </c>
      <c r="E660" s="53">
        <f t="shared" si="207"/>
        <v>0</v>
      </c>
      <c r="F660" s="53">
        <f t="shared" si="208"/>
        <v>5.9740000000000002</v>
      </c>
      <c r="G660" s="53">
        <f t="shared" si="209"/>
        <v>0</v>
      </c>
      <c r="H660" s="53">
        <f>IF(Q659&gt;SetUp!$B$56,SetUp!$B$56,Q659)</f>
        <v>5.7655319962101711E-15</v>
      </c>
      <c r="I660" s="53">
        <f t="shared" si="223"/>
        <v>0.26011493635531463</v>
      </c>
      <c r="J660" s="53">
        <f>MIN(F660,H660,(1-EXP(-SetUp!$B$52*H660/SetUp!$B$56))*F660)</f>
        <v>1.9897417047332056E-15</v>
      </c>
      <c r="K660" s="53">
        <f t="shared" si="210"/>
        <v>3.7757902914769651E-15</v>
      </c>
      <c r="L660" s="53">
        <f>IF(I660&lt;=0,0,MIN(SetUp!$B$50*I660^SetUp!$B$55,I660))</f>
        <v>2.2798185655533831E-3</v>
      </c>
      <c r="M660" s="53">
        <f t="shared" si="211"/>
        <v>0.25783511778976126</v>
      </c>
      <c r="N660" s="53">
        <f>IF(SetUp!$B$62=0,X660,(B660-E660)*(1-(H660/SetUp!$B$66/SetUp!$B$56)))</f>
        <v>0</v>
      </c>
      <c r="O660" s="53">
        <f>K660*SetUp!$B$65</f>
        <v>3.4850548095511574E-17</v>
      </c>
      <c r="P660" s="53">
        <f>MIN(SetUp!$B$54*L660^SetUp!$B$51,L660)</f>
        <v>1.4795094306622339E-3</v>
      </c>
      <c r="Q660" s="53">
        <f t="shared" si="212"/>
        <v>3.7409397433814535E-15</v>
      </c>
      <c r="R660" s="53">
        <f>IF((H660+N660-O660)&gt;SetUp!$B$56,T659+H660+N660-O660-SetUp!$B$56,T659)</f>
        <v>0</v>
      </c>
      <c r="S660" s="53">
        <f>R660*SetUp!$B$65</f>
        <v>0</v>
      </c>
      <c r="T660" s="53">
        <f>IF((R660-S660)&lt;SetUp!$B$53,R660-S660,SetUp!$B$53)</f>
        <v>0</v>
      </c>
      <c r="U660" s="53">
        <f t="shared" si="213"/>
        <v>0.25783511778976126</v>
      </c>
      <c r="V660" s="53">
        <f>(L660-P660)/1000*SetUp!$B$13*1000000/SetUp!$B$48</f>
        <v>3.2568821315920898E-2</v>
      </c>
      <c r="W660" s="53">
        <f t="shared" si="224"/>
        <v>3.4694469519536142E-18</v>
      </c>
      <c r="X660" s="53">
        <f>MAX((SetUp!$B$56*(1-($H660/SetUp!$B$56)^2)*TANH(($B660-$D660)/SetUp!$B$56))/(1+$H660/SetUp!$B$56*TANH(($B660-$D660)/SetUp!$B$56)),0)</f>
        <v>0</v>
      </c>
      <c r="AK660" s="61">
        <v>292</v>
      </c>
      <c r="AL660" s="62">
        <f>IFERROR(AVERAGEIFS($AS$3:$AS$1070,$AU$3:$AU$1070,"Não",$AR$3:$AR$1070,AK630),0)</f>
        <v>0</v>
      </c>
      <c r="AM660" s="62">
        <f>IFERROR(AVERAGEIFS($AT$3:$AT$1070,$AU$3:$AU$1070,"Não",$AR$3:$AR$1070,AK630),0)</f>
        <v>0</v>
      </c>
      <c r="AN660" s="63" t="str">
        <f t="shared" si="225"/>
        <v/>
      </c>
      <c r="AP660" s="60">
        <v>32525</v>
      </c>
      <c r="AQ660" s="51">
        <v>1</v>
      </c>
      <c r="AR660" s="51">
        <v>17</v>
      </c>
      <c r="AS660" s="62">
        <f t="shared" si="214"/>
        <v>0</v>
      </c>
      <c r="AT660" s="62">
        <f t="shared" si="215"/>
        <v>1.1168830262618445</v>
      </c>
      <c r="AU660" s="51" t="str">
        <f>IF(OR($AP660&lt;SetUp!$B$97,$AP660&gt;SetUp!$B$98),"Não","Sim")</f>
        <v>Não</v>
      </c>
      <c r="AV660" s="64">
        <f t="shared" si="216"/>
        <v>0</v>
      </c>
      <c r="AW660" s="64">
        <f t="shared" si="217"/>
        <v>1.0568268667392235</v>
      </c>
      <c r="AX660" s="64">
        <f t="shared" si="218"/>
        <v>0</v>
      </c>
      <c r="AY660" s="64">
        <f t="shared" si="219"/>
        <v>4.8007690833450398E-2</v>
      </c>
      <c r="AZ660" s="64">
        <f t="shared" si="220"/>
        <v>1.1168830262618445</v>
      </c>
      <c r="BA660" s="64">
        <f t="shared" si="221"/>
        <v>1.0568268667392235</v>
      </c>
      <c r="BB660" s="64">
        <f t="shared" si="222"/>
        <v>4.8007690833450398E-2</v>
      </c>
    </row>
    <row r="661" spans="1:54" x14ac:dyDescent="0.3">
      <c r="A661" s="60">
        <v>31706</v>
      </c>
      <c r="B661" s="53">
        <v>0</v>
      </c>
      <c r="C661" s="53"/>
      <c r="D661" s="53">
        <v>5.9740000000000002</v>
      </c>
      <c r="E661" s="53">
        <f t="shared" si="207"/>
        <v>0</v>
      </c>
      <c r="F661" s="53">
        <f t="shared" si="208"/>
        <v>5.9740000000000002</v>
      </c>
      <c r="G661" s="53">
        <f t="shared" si="209"/>
        <v>0</v>
      </c>
      <c r="H661" s="53">
        <f>IF(Q660&gt;SetUp!$B$56,SetUp!$B$56,Q660)</f>
        <v>3.7409397433814535E-15</v>
      </c>
      <c r="I661" s="53">
        <f t="shared" si="223"/>
        <v>0.25783511778976126</v>
      </c>
      <c r="J661" s="53">
        <f>MIN(F661,H661,(1-EXP(-SetUp!$B$52*H661/SetUp!$B$56))*F661)</f>
        <v>1.3264944698221371E-15</v>
      </c>
      <c r="K661" s="53">
        <f t="shared" si="210"/>
        <v>2.4144452735593164E-15</v>
      </c>
      <c r="L661" s="53">
        <f>IF(I661&lt;=0,0,MIN(SetUp!$B$50*I661^SetUp!$B$55,I661))</f>
        <v>2.2466129055857182E-3</v>
      </c>
      <c r="M661" s="53">
        <f t="shared" si="211"/>
        <v>0.25558850488417556</v>
      </c>
      <c r="N661" s="53">
        <f>IF(SetUp!$B$62=0,X661,(B661-E661)*(1-(H661/SetUp!$B$66/SetUp!$B$56)))</f>
        <v>0</v>
      </c>
      <c r="O661" s="53">
        <f>K661*SetUp!$B$65</f>
        <v>2.228533224424519E-17</v>
      </c>
      <c r="P661" s="53">
        <f>MIN(SetUp!$B$54*L661^SetUp!$B$51,L661)</f>
        <v>1.4577524437283621E-3</v>
      </c>
      <c r="Q661" s="53">
        <f t="shared" si="212"/>
        <v>2.3921599413150712E-15</v>
      </c>
      <c r="R661" s="53">
        <f>IF((H661+N661-O661)&gt;SetUp!$B$56,T660+H661+N661-O661-SetUp!$B$56,T660)</f>
        <v>0</v>
      </c>
      <c r="S661" s="53">
        <f>R661*SetUp!$B$65</f>
        <v>0</v>
      </c>
      <c r="T661" s="53">
        <f>IF((R661-S661)&lt;SetUp!$B$53,R661-S661,SetUp!$B$53)</f>
        <v>0</v>
      </c>
      <c r="U661" s="53">
        <f t="shared" si="213"/>
        <v>0.25558850488417556</v>
      </c>
      <c r="V661" s="53">
        <f>(L661-P661)/1000*SetUp!$B$13*1000000/SetUp!$B$48</f>
        <v>3.2102914118206947E-2</v>
      </c>
      <c r="W661" s="53">
        <f t="shared" si="224"/>
        <v>1.3877787807814457E-17</v>
      </c>
      <c r="X661" s="53">
        <f>MAX((SetUp!$B$56*(1-($H661/SetUp!$B$56)^2)*TANH(($B661-$D661)/SetUp!$B$56))/(1+$H661/SetUp!$B$56*TANH(($B661-$D661)/SetUp!$B$56)),0)</f>
        <v>0</v>
      </c>
      <c r="AK661" s="61">
        <v>293</v>
      </c>
      <c r="AL661" s="62">
        <f>IFERROR(AVERAGEIFS($AS$3:$AS$1070,$AU$3:$AU$1070,"Não",$AR$3:$AR$1070,AK631),0)</f>
        <v>0</v>
      </c>
      <c r="AM661" s="62">
        <f>IFERROR(AVERAGEIFS($AT$3:$AT$1070,$AU$3:$AU$1070,"Não",$AR$3:$AR$1070,AK631),0)</f>
        <v>0</v>
      </c>
      <c r="AN661" s="63" t="str">
        <f t="shared" si="225"/>
        <v/>
      </c>
      <c r="AP661" s="60">
        <v>32526</v>
      </c>
      <c r="AQ661" s="51">
        <v>1</v>
      </c>
      <c r="AR661" s="51">
        <v>18</v>
      </c>
      <c r="AS661" s="62">
        <f t="shared" si="214"/>
        <v>0</v>
      </c>
      <c r="AT661" s="62">
        <f t="shared" si="215"/>
        <v>1.0610938137002421</v>
      </c>
      <c r="AU661" s="51" t="str">
        <f>IF(OR($AP661&lt;SetUp!$B$97,$AP661&gt;SetUp!$B$98),"Não","Sim")</f>
        <v>Não</v>
      </c>
      <c r="AV661" s="64">
        <f t="shared" si="216"/>
        <v>0</v>
      </c>
      <c r="AW661" s="64">
        <f t="shared" si="217"/>
        <v>1.0300940800238791</v>
      </c>
      <c r="AX661" s="64">
        <f t="shared" si="218"/>
        <v>0</v>
      </c>
      <c r="AY661" s="64">
        <f t="shared" si="219"/>
        <v>2.5753782554694814E-2</v>
      </c>
      <c r="AZ661" s="64">
        <f t="shared" si="220"/>
        <v>1.0610938137002421</v>
      </c>
      <c r="BA661" s="64">
        <f t="shared" si="221"/>
        <v>1.0300940800238791</v>
      </c>
      <c r="BB661" s="64">
        <f t="shared" si="222"/>
        <v>2.5753782554694814E-2</v>
      </c>
    </row>
    <row r="662" spans="1:54" x14ac:dyDescent="0.3">
      <c r="A662" s="60">
        <v>31707</v>
      </c>
      <c r="B662" s="53">
        <v>0.52700000000000002</v>
      </c>
      <c r="C662" s="53"/>
      <c r="D662" s="53">
        <v>5.9740000000000002</v>
      </c>
      <c r="E662" s="53">
        <f t="shared" si="207"/>
        <v>0.52700000000000002</v>
      </c>
      <c r="F662" s="53">
        <f t="shared" si="208"/>
        <v>5.4470000000000001</v>
      </c>
      <c r="G662" s="53">
        <f t="shared" si="209"/>
        <v>0</v>
      </c>
      <c r="H662" s="53">
        <f>IF(Q661&gt;SetUp!$B$56,SetUp!$B$56,Q661)</f>
        <v>2.3921599413150712E-15</v>
      </c>
      <c r="I662" s="53">
        <f t="shared" si="223"/>
        <v>0.25558850488417556</v>
      </c>
      <c r="J662" s="53">
        <f>MIN(F662,H662,(1-EXP(-SetUp!$B$52*H662/SetUp!$B$56))*F662)</f>
        <v>6.0473848151332277E-16</v>
      </c>
      <c r="K662" s="53">
        <f t="shared" si="210"/>
        <v>1.7874214598017485E-15</v>
      </c>
      <c r="L662" s="53">
        <f>IF(I662&lt;=0,0,MIN(SetUp!$B$50*I662^SetUp!$B$55,I662))</f>
        <v>2.2140818072873885E-3</v>
      </c>
      <c r="M662" s="53">
        <f t="shared" si="211"/>
        <v>0.25337442307688818</v>
      </c>
      <c r="N662" s="53">
        <f>IF(SetUp!$B$62=0,X662,(B662-E662)*(1-(H662/SetUp!$B$66/SetUp!$B$56)))</f>
        <v>0</v>
      </c>
      <c r="O662" s="53">
        <f>K662*SetUp!$B$65</f>
        <v>1.6497901827965005E-17</v>
      </c>
      <c r="P662" s="53">
        <f>MIN(SetUp!$B$54*L662^SetUp!$B$51,L662)</f>
        <v>1.4364404726254568E-3</v>
      </c>
      <c r="Q662" s="53">
        <f t="shared" si="212"/>
        <v>1.7709235579737835E-15</v>
      </c>
      <c r="R662" s="53">
        <f>IF((H662+N662-O662)&gt;SetUp!$B$56,T661+H662+N662-O662-SetUp!$B$56,T661)</f>
        <v>0</v>
      </c>
      <c r="S662" s="53">
        <f>R662*SetUp!$B$65</f>
        <v>0</v>
      </c>
      <c r="T662" s="53">
        <f>IF((R662-S662)&lt;SetUp!$B$53,R662-S662,SetUp!$B$53)</f>
        <v>0</v>
      </c>
      <c r="U662" s="53">
        <f t="shared" si="213"/>
        <v>0.25337442307688818</v>
      </c>
      <c r="V662" s="53">
        <f>(L662-P662)/1000*SetUp!$B$13*1000000/SetUp!$B$48</f>
        <v>3.1646348357529906E-2</v>
      </c>
      <c r="W662" s="53">
        <f t="shared" si="224"/>
        <v>0</v>
      </c>
      <c r="X662" s="53">
        <f>MAX((SetUp!$B$56*(1-($H662/SetUp!$B$56)^2)*TANH(($B662-$D662)/SetUp!$B$56))/(1+$H662/SetUp!$B$56*TANH(($B662-$D662)/SetUp!$B$56)),0)</f>
        <v>0</v>
      </c>
      <c r="AK662" s="61">
        <v>294</v>
      </c>
      <c r="AL662" s="62">
        <f>IFERROR(AVERAGEIFS($AS$3:$AS$1070,$AU$3:$AU$1070,"Não",$AR$3:$AR$1070,AK632),0)</f>
        <v>0</v>
      </c>
      <c r="AM662" s="62">
        <f>IFERROR(AVERAGEIFS($AT$3:$AT$1070,$AU$3:$AU$1070,"Não",$AR$3:$AR$1070,AK632),0)</f>
        <v>0</v>
      </c>
      <c r="AN662" s="63" t="str">
        <f t="shared" si="225"/>
        <v/>
      </c>
      <c r="AP662" s="60">
        <v>32527</v>
      </c>
      <c r="AQ662" s="51">
        <v>1</v>
      </c>
      <c r="AR662" s="51">
        <v>19</v>
      </c>
      <c r="AS662" s="62">
        <f t="shared" si="214"/>
        <v>0</v>
      </c>
      <c r="AT662" s="62">
        <f t="shared" si="215"/>
        <v>1.0071339279772575</v>
      </c>
      <c r="AU662" s="51" t="str">
        <f>IF(OR($AP662&lt;SetUp!$B$97,$AP662&gt;SetUp!$B$98),"Não","Sim")</f>
        <v>Não</v>
      </c>
      <c r="AV662" s="64">
        <f t="shared" si="216"/>
        <v>0</v>
      </c>
      <c r="AW662" s="64">
        <f t="shared" si="217"/>
        <v>1.0035606249635631</v>
      </c>
      <c r="AX662" s="64">
        <f t="shared" si="218"/>
        <v>0</v>
      </c>
      <c r="AY662" s="64">
        <f t="shared" si="219"/>
        <v>3.0872265754725708E-3</v>
      </c>
      <c r="AZ662" s="64">
        <f t="shared" si="220"/>
        <v>1.0071339279772575</v>
      </c>
      <c r="BA662" s="64">
        <f t="shared" si="221"/>
        <v>1.0035606249635631</v>
      </c>
      <c r="BB662" s="64">
        <f t="shared" si="222"/>
        <v>3.0872265754725708E-3</v>
      </c>
    </row>
    <row r="663" spans="1:54" x14ac:dyDescent="0.3">
      <c r="A663" s="60">
        <v>31708</v>
      </c>
      <c r="B663" s="53">
        <v>0.10199999999999999</v>
      </c>
      <c r="C663" s="53"/>
      <c r="D663" s="53">
        <v>5.9740000000000002</v>
      </c>
      <c r="E663" s="53">
        <f t="shared" si="207"/>
        <v>0.10199999999999999</v>
      </c>
      <c r="F663" s="53">
        <f t="shared" si="208"/>
        <v>5.8719999999999999</v>
      </c>
      <c r="G663" s="53">
        <f t="shared" si="209"/>
        <v>0</v>
      </c>
      <c r="H663" s="53">
        <f>IF(Q662&gt;SetUp!$B$56,SetUp!$B$56,Q662)</f>
        <v>1.7709235579737835E-15</v>
      </c>
      <c r="I663" s="53">
        <f t="shared" si="223"/>
        <v>0.25337442307688818</v>
      </c>
      <c r="J663" s="53">
        <f>MIN(F663,H663,(1-EXP(-SetUp!$B$52*H663/SetUp!$B$56))*F663)</f>
        <v>6.5192296005989191E-16</v>
      </c>
      <c r="K663" s="53">
        <f t="shared" si="210"/>
        <v>1.1190005979138916E-15</v>
      </c>
      <c r="L663" s="53">
        <f>IF(I663&lt;=0,0,MIN(SetUp!$B$50*I663^SetUp!$B$55,I663))</f>
        <v>2.1822077257512423E-3</v>
      </c>
      <c r="M663" s="53">
        <f t="shared" si="211"/>
        <v>0.25119221535113695</v>
      </c>
      <c r="N663" s="53">
        <f>IF(SetUp!$B$62=0,X663,(B663-E663)*(1-(H663/SetUp!$B$66/SetUp!$B$56)))</f>
        <v>0</v>
      </c>
      <c r="O663" s="53">
        <f>K663*SetUp!$B$65</f>
        <v>1.0328376616819373E-17</v>
      </c>
      <c r="P663" s="53">
        <f>MIN(SetUp!$B$54*L663^SetUp!$B$51,L663)</f>
        <v>1.4155618813828849E-3</v>
      </c>
      <c r="Q663" s="53">
        <f t="shared" si="212"/>
        <v>1.1086722212970722E-15</v>
      </c>
      <c r="R663" s="53">
        <f>IF((H663+N663-O663)&gt;SetUp!$B$56,T662+H663+N663-O663-SetUp!$B$56,T662)</f>
        <v>0</v>
      </c>
      <c r="S663" s="53">
        <f>R663*SetUp!$B$65</f>
        <v>0</v>
      </c>
      <c r="T663" s="53">
        <f>IF((R663-S663)&lt;SetUp!$B$53,R663-S663,SetUp!$B$53)</f>
        <v>0</v>
      </c>
      <c r="U663" s="53">
        <f t="shared" si="213"/>
        <v>0.25119221535113695</v>
      </c>
      <c r="V663" s="53">
        <f>(L663-P663)/1000*SetUp!$B$13*1000000/SetUp!$B$48</f>
        <v>3.1198883567938224E-2</v>
      </c>
      <c r="W663" s="53">
        <f t="shared" si="224"/>
        <v>0</v>
      </c>
      <c r="X663" s="53">
        <f>MAX((SetUp!$B$56*(1-($H663/SetUp!$B$56)^2)*TANH(($B663-$D663)/SetUp!$B$56))/(1+$H663/SetUp!$B$56*TANH(($B663-$D663)/SetUp!$B$56)),0)</f>
        <v>0</v>
      </c>
      <c r="AK663" s="61">
        <v>295</v>
      </c>
      <c r="AL663" s="62">
        <f>IFERROR(AVERAGEIFS($AS$3:$AS$1070,$AU$3:$AU$1070,"Não",$AR$3:$AR$1070,AK633),0)</f>
        <v>0</v>
      </c>
      <c r="AM663" s="62">
        <f>IFERROR(AVERAGEIFS($AT$3:$AT$1070,$AU$3:$AU$1070,"Não",$AR$3:$AR$1070,AK633),0)</f>
        <v>0</v>
      </c>
      <c r="AN663" s="63" t="str">
        <f t="shared" si="225"/>
        <v/>
      </c>
      <c r="AP663" s="60">
        <v>32528</v>
      </c>
      <c r="AQ663" s="51">
        <v>1</v>
      </c>
      <c r="AR663" s="51">
        <v>20</v>
      </c>
      <c r="AS663" s="62">
        <f t="shared" si="214"/>
        <v>0</v>
      </c>
      <c r="AT663" s="62">
        <f t="shared" si="215"/>
        <v>0.95539350063771233</v>
      </c>
      <c r="AU663" s="51" t="str">
        <f>IF(OR($AP663&lt;SetUp!$B$97,$AP663&gt;SetUp!$B$98),"Não","Sim")</f>
        <v>Não</v>
      </c>
      <c r="AV663" s="64">
        <f t="shared" si="216"/>
        <v>0</v>
      </c>
      <c r="AW663" s="64">
        <f t="shared" si="217"/>
        <v>0.97744232599049663</v>
      </c>
      <c r="AX663" s="64">
        <f t="shared" si="218"/>
        <v>0</v>
      </c>
      <c r="AY663" s="64">
        <f t="shared" si="219"/>
        <v>-1.9817717466291043E-2</v>
      </c>
      <c r="AZ663" s="64">
        <f t="shared" si="220"/>
        <v>0.95539350063771233</v>
      </c>
      <c r="BA663" s="64">
        <f t="shared" si="221"/>
        <v>0.97744232599049663</v>
      </c>
      <c r="BB663" s="64">
        <f t="shared" si="222"/>
        <v>-1.9817717466291043E-2</v>
      </c>
    </row>
    <row r="664" spans="1:54" x14ac:dyDescent="0.3">
      <c r="A664" s="60">
        <v>31709</v>
      </c>
      <c r="B664" s="53">
        <v>1.43</v>
      </c>
      <c r="C664" s="53"/>
      <c r="D664" s="53">
        <v>5.9740000000000002</v>
      </c>
      <c r="E664" s="53">
        <f t="shared" si="207"/>
        <v>1.43</v>
      </c>
      <c r="F664" s="53">
        <f t="shared" si="208"/>
        <v>4.5440000000000005</v>
      </c>
      <c r="G664" s="53">
        <f t="shared" si="209"/>
        <v>0</v>
      </c>
      <c r="H664" s="53">
        <f>IF(Q663&gt;SetUp!$B$56,SetUp!$B$56,Q663)</f>
        <v>1.1086722212970722E-15</v>
      </c>
      <c r="I664" s="53">
        <f t="shared" si="223"/>
        <v>0.25119221535113695</v>
      </c>
      <c r="J664" s="53">
        <f>MIN(F664,H664,(1-EXP(-SetUp!$B$52*H664/SetUp!$B$56))*F664)</f>
        <v>5.0448534238967119E-16</v>
      </c>
      <c r="K664" s="53">
        <f t="shared" si="210"/>
        <v>6.0418687890740105E-16</v>
      </c>
      <c r="L664" s="53">
        <f>IF(I664&lt;=0,0,MIN(SetUp!$B$50*I664^SetUp!$B$55,I664))</f>
        <v>2.150973671317803E-3</v>
      </c>
      <c r="M664" s="53">
        <f t="shared" si="211"/>
        <v>0.24904124167981914</v>
      </c>
      <c r="N664" s="53">
        <f>IF(SetUp!$B$62=0,X664,(B664-E664)*(1-(H664/SetUp!$B$66/SetUp!$B$56)))</f>
        <v>0</v>
      </c>
      <c r="O664" s="53">
        <f>K664*SetUp!$B$65</f>
        <v>5.5766454852032838E-18</v>
      </c>
      <c r="P664" s="53">
        <f>MIN(SetUp!$B$54*L664^SetUp!$B$51,L664)</f>
        <v>1.395105403866261E-3</v>
      </c>
      <c r="Q664" s="53">
        <f t="shared" si="212"/>
        <v>5.9861023342219776E-16</v>
      </c>
      <c r="R664" s="53">
        <f>IF((H664+N664-O664)&gt;SetUp!$B$56,T663+H664+N664-O664-SetUp!$B$56,T663)</f>
        <v>0</v>
      </c>
      <c r="S664" s="53">
        <f>R664*SetUp!$B$65</f>
        <v>0</v>
      </c>
      <c r="T664" s="53">
        <f>IF((R664-S664)&lt;SetUp!$B$53,R664-S664,SetUp!$B$53)</f>
        <v>0</v>
      </c>
      <c r="U664" s="53">
        <f t="shared" si="213"/>
        <v>0.24904124167981914</v>
      </c>
      <c r="V664" s="53">
        <f>(L664-P664)/1000*SetUp!$B$13*1000000/SetUp!$B$48</f>
        <v>3.0760286828854282E-2</v>
      </c>
      <c r="W664" s="53">
        <f t="shared" si="224"/>
        <v>-2.7321894746634712E-17</v>
      </c>
      <c r="X664" s="53">
        <f>MAX((SetUp!$B$56*(1-($H664/SetUp!$B$56)^2)*TANH(($B664-$D664)/SetUp!$B$56))/(1+$H664/SetUp!$B$56*TANH(($B664-$D664)/SetUp!$B$56)),0)</f>
        <v>0</v>
      </c>
      <c r="AK664" s="61">
        <v>296</v>
      </c>
      <c r="AL664" s="62">
        <f>IFERROR(AVERAGEIFS($AS$3:$AS$1070,$AU$3:$AU$1070,"Não",$AR$3:$AR$1070,AK634),0)</f>
        <v>0</v>
      </c>
      <c r="AM664" s="62">
        <f>IFERROR(AVERAGEIFS($AT$3:$AT$1070,$AU$3:$AU$1070,"Não",$AR$3:$AR$1070,AK634),0)</f>
        <v>0</v>
      </c>
      <c r="AN664" s="63" t="str">
        <f t="shared" si="225"/>
        <v/>
      </c>
      <c r="AP664" s="60">
        <v>32529</v>
      </c>
      <c r="AQ664" s="51">
        <v>1</v>
      </c>
      <c r="AR664" s="51">
        <v>21</v>
      </c>
      <c r="AS664" s="62">
        <f t="shared" si="214"/>
        <v>0</v>
      </c>
      <c r="AT664" s="62">
        <f t="shared" si="215"/>
        <v>0.90751048879223606</v>
      </c>
      <c r="AU664" s="51" t="str">
        <f>IF(OR($AP664&lt;SetUp!$B$97,$AP664&gt;SetUp!$B$98),"Não","Sim")</f>
        <v>Não</v>
      </c>
      <c r="AV664" s="64">
        <f t="shared" si="216"/>
        <v>0</v>
      </c>
      <c r="AW664" s="64">
        <f t="shared" si="217"/>
        <v>0.95263344933517635</v>
      </c>
      <c r="AX664" s="64">
        <f t="shared" si="218"/>
        <v>0</v>
      </c>
      <c r="AY664" s="64">
        <f t="shared" si="219"/>
        <v>-4.2148346789628664E-2</v>
      </c>
      <c r="AZ664" s="64">
        <f t="shared" si="220"/>
        <v>0.90751048879223606</v>
      </c>
      <c r="BA664" s="64">
        <f t="shared" si="221"/>
        <v>0.95263344933517635</v>
      </c>
      <c r="BB664" s="64">
        <f t="shared" si="222"/>
        <v>-4.2148346789628664E-2</v>
      </c>
    </row>
    <row r="665" spans="1:54" x14ac:dyDescent="0.3">
      <c r="A665" s="60">
        <v>31710</v>
      </c>
      <c r="B665" s="53">
        <v>1.98</v>
      </c>
      <c r="C665" s="53"/>
      <c r="D665" s="53">
        <v>5.9740000000000002</v>
      </c>
      <c r="E665" s="53">
        <f t="shared" si="207"/>
        <v>1.98</v>
      </c>
      <c r="F665" s="53">
        <f t="shared" si="208"/>
        <v>3.9940000000000002</v>
      </c>
      <c r="G665" s="53">
        <f t="shared" si="209"/>
        <v>0</v>
      </c>
      <c r="H665" s="53">
        <f>IF(Q664&gt;SetUp!$B$56,SetUp!$B$56,Q664)</f>
        <v>5.9861023342219776E-16</v>
      </c>
      <c r="I665" s="53">
        <f t="shared" si="223"/>
        <v>0.24904124167981914</v>
      </c>
      <c r="J665" s="53">
        <f>MIN(F665,H665,(1-EXP(-SetUp!$B$52*H665/SetUp!$B$56))*F665)</f>
        <v>0</v>
      </c>
      <c r="K665" s="53">
        <f t="shared" si="210"/>
        <v>5.9861023342219776E-16</v>
      </c>
      <c r="L665" s="53">
        <f>IF(I665&lt;=0,0,MIN(SetUp!$B$50*I665^SetUp!$B$55,I665))</f>
        <v>2.1203631889048008E-3</v>
      </c>
      <c r="M665" s="53">
        <f t="shared" si="211"/>
        <v>0.24692087849091435</v>
      </c>
      <c r="N665" s="53">
        <f>IF(SetUp!$B$62=0,X665,(B665-E665)*(1-(H665/SetUp!$B$66/SetUp!$B$56)))</f>
        <v>0</v>
      </c>
      <c r="O665" s="53">
        <f>K665*SetUp!$B$65</f>
        <v>5.5251730419025007E-18</v>
      </c>
      <c r="P665" s="53">
        <f>MIN(SetUp!$B$54*L665^SetUp!$B$51,L665)</f>
        <v>1.3750601299593211E-3</v>
      </c>
      <c r="Q665" s="53">
        <f t="shared" si="212"/>
        <v>5.9308506038029529E-16</v>
      </c>
      <c r="R665" s="53">
        <f>IF((H665+N665-O665)&gt;SetUp!$B$56,T664+H665+N665-O665-SetUp!$B$56,T664)</f>
        <v>0</v>
      </c>
      <c r="S665" s="53">
        <f>R665*SetUp!$B$65</f>
        <v>0</v>
      </c>
      <c r="T665" s="53">
        <f>IF((R665-S665)&lt;SetUp!$B$53,R665-S665,SetUp!$B$53)</f>
        <v>0</v>
      </c>
      <c r="U665" s="53">
        <f t="shared" si="213"/>
        <v>0.24692087849091435</v>
      </c>
      <c r="V665" s="53">
        <f>(L665-P665)/1000*SetUp!$B$13*1000000/SetUp!$B$48</f>
        <v>3.033033248621618E-2</v>
      </c>
      <c r="W665" s="53">
        <f t="shared" si="224"/>
        <v>-4.9439619065339002E-17</v>
      </c>
      <c r="X665" s="53">
        <f>MAX((SetUp!$B$56*(1-($H665/SetUp!$B$56)^2)*TANH(($B665-$D665)/SetUp!$B$56))/(1+$H665/SetUp!$B$56*TANH(($B665-$D665)/SetUp!$B$56)),0)</f>
        <v>0</v>
      </c>
      <c r="AK665" s="61">
        <v>297</v>
      </c>
      <c r="AL665" s="62">
        <f>IFERROR(AVERAGEIFS($AS$3:$AS$1070,$AU$3:$AU$1070,"Não",$AR$3:$AR$1070,AK635),0)</f>
        <v>0</v>
      </c>
      <c r="AM665" s="62">
        <f>IFERROR(AVERAGEIFS($AT$3:$AT$1070,$AU$3:$AU$1070,"Não",$AR$3:$AR$1070,AK635),0)</f>
        <v>0</v>
      </c>
      <c r="AN665" s="63" t="str">
        <f t="shared" si="225"/>
        <v/>
      </c>
      <c r="AP665" s="60">
        <v>32530</v>
      </c>
      <c r="AQ665" s="51">
        <v>1</v>
      </c>
      <c r="AR665" s="51">
        <v>22</v>
      </c>
      <c r="AS665" s="62">
        <f t="shared" si="214"/>
        <v>0</v>
      </c>
      <c r="AT665" s="62">
        <f t="shared" si="215"/>
        <v>0.86183155934674416</v>
      </c>
      <c r="AU665" s="51" t="str">
        <f>IF(OR($AP665&lt;SetUp!$B$97,$AP665&gt;SetUp!$B$98),"Não","Sim")</f>
        <v>Não</v>
      </c>
      <c r="AV665" s="64">
        <f t="shared" si="216"/>
        <v>0</v>
      </c>
      <c r="AW665" s="64">
        <f t="shared" si="217"/>
        <v>0.92834883494661868</v>
      </c>
      <c r="AX665" s="64">
        <f t="shared" si="218"/>
        <v>0</v>
      </c>
      <c r="AY665" s="64">
        <f t="shared" si="219"/>
        <v>-6.45776065586397E-2</v>
      </c>
      <c r="AZ665" s="64">
        <f t="shared" si="220"/>
        <v>0.86183155934674416</v>
      </c>
      <c r="BA665" s="64">
        <f t="shared" si="221"/>
        <v>0.92834883494661868</v>
      </c>
      <c r="BB665" s="64">
        <f t="shared" si="222"/>
        <v>-6.45776065586397E-2</v>
      </c>
    </row>
    <row r="666" spans="1:54" x14ac:dyDescent="0.3">
      <c r="A666" s="60">
        <v>31711</v>
      </c>
      <c r="B666" s="53">
        <v>9.1999999999999998E-2</v>
      </c>
      <c r="C666" s="53"/>
      <c r="D666" s="53">
        <v>5.9740000000000002</v>
      </c>
      <c r="E666" s="53">
        <f t="shared" si="207"/>
        <v>9.1999999999999998E-2</v>
      </c>
      <c r="F666" s="53">
        <f t="shared" si="208"/>
        <v>5.8820000000000006</v>
      </c>
      <c r="G666" s="53">
        <f t="shared" si="209"/>
        <v>0</v>
      </c>
      <c r="H666" s="53">
        <f>IF(Q665&gt;SetUp!$B$56,SetUp!$B$56,Q665)</f>
        <v>5.9308506038029529E-16</v>
      </c>
      <c r="I666" s="53">
        <f t="shared" si="223"/>
        <v>0.24692087849091435</v>
      </c>
      <c r="J666" s="53">
        <f>MIN(F666,H666,(1-EXP(-SetUp!$B$52*H666/SetUp!$B$56))*F666)</f>
        <v>0</v>
      </c>
      <c r="K666" s="53">
        <f t="shared" si="210"/>
        <v>5.9308506038029529E-16</v>
      </c>
      <c r="L666" s="53">
        <f>IF(I666&lt;=0,0,MIN(SetUp!$B$50*I666^SetUp!$B$55,I666))</f>
        <v>2.0903603382203622E-3</v>
      </c>
      <c r="M666" s="53">
        <f t="shared" si="211"/>
        <v>0.24483051815269399</v>
      </c>
      <c r="N666" s="53">
        <f>IF(SetUp!$B$62=0,X666,(B666-E666)*(1-(H666/SetUp!$B$66/SetUp!$B$56)))</f>
        <v>0</v>
      </c>
      <c r="O666" s="53">
        <f>K666*SetUp!$B$65</f>
        <v>5.4741756893038945E-18</v>
      </c>
      <c r="P666" s="53">
        <f>MIN(SetUp!$B$54*L666^SetUp!$B$51,L666)</f>
        <v>1.3554154923383949E-3</v>
      </c>
      <c r="Q666" s="53">
        <f t="shared" si="212"/>
        <v>5.8761088469099139E-16</v>
      </c>
      <c r="R666" s="53">
        <f>IF((H666+N666-O666)&gt;SetUp!$B$56,T665+H666+N666-O666-SetUp!$B$56,T665)</f>
        <v>0</v>
      </c>
      <c r="S666" s="53">
        <f>R666*SetUp!$B$65</f>
        <v>0</v>
      </c>
      <c r="T666" s="53">
        <f>IF((R666-S666)&lt;SetUp!$B$53,R666-S666,SetUp!$B$53)</f>
        <v>0</v>
      </c>
      <c r="U666" s="53">
        <f t="shared" si="213"/>
        <v>0.24483051815269399</v>
      </c>
      <c r="V666" s="53">
        <f>(L666-P666)/1000*SetUp!$B$13*1000000/SetUp!$B$48</f>
        <v>2.9908801885464433E-2</v>
      </c>
      <c r="W666" s="53">
        <f t="shared" si="224"/>
        <v>8.2399365108898337E-18</v>
      </c>
      <c r="X666" s="53">
        <f>MAX((SetUp!$B$56*(1-($H666/SetUp!$B$56)^2)*TANH(($B666-$D666)/SetUp!$B$56))/(1+$H666/SetUp!$B$56*TANH(($B666-$D666)/SetUp!$B$56)),0)</f>
        <v>0</v>
      </c>
      <c r="AK666" s="61">
        <v>298</v>
      </c>
      <c r="AL666" s="62">
        <f>IFERROR(AVERAGEIFS($AS$3:$AS$1070,$AU$3:$AU$1070,"Não",$AR$3:$AR$1070,AK636),0)</f>
        <v>0</v>
      </c>
      <c r="AM666" s="62">
        <f>IFERROR(AVERAGEIFS($AT$3:$AT$1070,$AU$3:$AU$1070,"Não",$AR$3:$AR$1070,AK636),0)</f>
        <v>0</v>
      </c>
      <c r="AN666" s="63" t="str">
        <f t="shared" si="225"/>
        <v/>
      </c>
      <c r="AP666" s="60">
        <v>32531</v>
      </c>
      <c r="AQ666" s="51">
        <v>1</v>
      </c>
      <c r="AR666" s="51">
        <v>23</v>
      </c>
      <c r="AS666" s="62">
        <f t="shared" si="214"/>
        <v>0</v>
      </c>
      <c r="AT666" s="62">
        <f t="shared" si="215"/>
        <v>0.81847143757735141</v>
      </c>
      <c r="AU666" s="51" t="str">
        <f>IF(OR($AP666&lt;SetUp!$B$97,$AP666&gt;SetUp!$B$98),"Não","Sim")</f>
        <v>Não</v>
      </c>
      <c r="AV666" s="64">
        <f t="shared" si="216"/>
        <v>0</v>
      </c>
      <c r="AW666" s="64">
        <f t="shared" si="217"/>
        <v>0.90469411271288347</v>
      </c>
      <c r="AX666" s="64">
        <f t="shared" si="218"/>
        <v>0</v>
      </c>
      <c r="AY666" s="64">
        <f t="shared" si="219"/>
        <v>-8.6996471681465806E-2</v>
      </c>
      <c r="AZ666" s="64">
        <f t="shared" si="220"/>
        <v>0.81847143757735141</v>
      </c>
      <c r="BA666" s="64">
        <f t="shared" si="221"/>
        <v>0.90469411271288347</v>
      </c>
      <c r="BB666" s="64">
        <f t="shared" si="222"/>
        <v>-8.6996471681465806E-2</v>
      </c>
    </row>
    <row r="667" spans="1:54" x14ac:dyDescent="0.3">
      <c r="A667" s="60">
        <v>31712</v>
      </c>
      <c r="B667" s="53">
        <v>0.04</v>
      </c>
      <c r="C667" s="53"/>
      <c r="D667" s="53">
        <v>5.9740000000000002</v>
      </c>
      <c r="E667" s="53">
        <f t="shared" si="207"/>
        <v>0.04</v>
      </c>
      <c r="F667" s="53">
        <f t="shared" si="208"/>
        <v>5.9340000000000002</v>
      </c>
      <c r="G667" s="53">
        <f t="shared" si="209"/>
        <v>0</v>
      </c>
      <c r="H667" s="53">
        <f>IF(Q666&gt;SetUp!$B$56,SetUp!$B$56,Q666)</f>
        <v>5.8761088469099139E-16</v>
      </c>
      <c r="I667" s="53">
        <f t="shared" si="223"/>
        <v>0.24483051815269399</v>
      </c>
      <c r="J667" s="53">
        <f>MIN(F667,H667,(1-EXP(-SetUp!$B$52*H667/SetUp!$B$56))*F667)</f>
        <v>0</v>
      </c>
      <c r="K667" s="53">
        <f t="shared" si="210"/>
        <v>5.8761088469099139E-16</v>
      </c>
      <c r="L667" s="53">
        <f>IF(I667&lt;=0,0,MIN(SetUp!$B$50*I667^SetUp!$B$55,I667))</f>
        <v>2.0609496748172523E-3</v>
      </c>
      <c r="M667" s="53">
        <f t="shared" si="211"/>
        <v>0.24276956847787673</v>
      </c>
      <c r="N667" s="53">
        <f>IF(SetUp!$B$62=0,X667,(B667-E667)*(1-(H667/SetUp!$B$66/SetUp!$B$56)))</f>
        <v>0</v>
      </c>
      <c r="O667" s="53">
        <f>K667*SetUp!$B$65</f>
        <v>5.4236490423198162E-18</v>
      </c>
      <c r="P667" s="53">
        <f>MIN(SetUp!$B$54*L667^SetUp!$B$51,L667)</f>
        <v>1.3361612538107873E-3</v>
      </c>
      <c r="Q667" s="53">
        <f t="shared" si="212"/>
        <v>5.8218723564867155E-16</v>
      </c>
      <c r="R667" s="53">
        <f>IF((H667+N667-O667)&gt;SetUp!$B$56,T666+H667+N667-O667-SetUp!$B$56,T666)</f>
        <v>0</v>
      </c>
      <c r="S667" s="53">
        <f>R667*SetUp!$B$65</f>
        <v>0</v>
      </c>
      <c r="T667" s="53">
        <f>IF((R667-S667)&lt;SetUp!$B$53,R667-S667,SetUp!$B$53)</f>
        <v>0</v>
      </c>
      <c r="U667" s="53">
        <f t="shared" si="213"/>
        <v>0.24276956847787673</v>
      </c>
      <c r="V667" s="53">
        <f>(L667-P667)/1000*SetUp!$B$13*1000000/SetUp!$B$48</f>
        <v>2.9495483115807013E-2</v>
      </c>
      <c r="W667" s="53">
        <f t="shared" si="224"/>
        <v>-1.1709383462843448E-17</v>
      </c>
      <c r="X667" s="53">
        <f>MAX((SetUp!$B$56*(1-($H667/SetUp!$B$56)^2)*TANH(($B667-$D667)/SetUp!$B$56))/(1+$H667/SetUp!$B$56*TANH(($B667-$D667)/SetUp!$B$56)),0)</f>
        <v>0</v>
      </c>
      <c r="AK667" s="61">
        <v>299</v>
      </c>
      <c r="AL667" s="62">
        <f>IFERROR(AVERAGEIFS($AS$3:$AS$1070,$AU$3:$AU$1070,"Não",$AR$3:$AR$1070,AK637),0)</f>
        <v>0</v>
      </c>
      <c r="AM667" s="62">
        <f>IFERROR(AVERAGEIFS($AT$3:$AT$1070,$AU$3:$AU$1070,"Não",$AR$3:$AR$1070,AK637),0)</f>
        <v>0</v>
      </c>
      <c r="AN667" s="63" t="str">
        <f t="shared" si="225"/>
        <v/>
      </c>
      <c r="AP667" s="60">
        <v>32532</v>
      </c>
      <c r="AQ667" s="51">
        <v>1</v>
      </c>
      <c r="AR667" s="51">
        <v>24</v>
      </c>
      <c r="AS667" s="62">
        <f t="shared" si="214"/>
        <v>0</v>
      </c>
      <c r="AT667" s="62">
        <f t="shared" si="215"/>
        <v>0.77768325763884061</v>
      </c>
      <c r="AU667" s="51" t="str">
        <f>IF(OR($AP667&lt;SetUp!$B$97,$AP667&gt;SetUp!$B$98),"Não","Sim")</f>
        <v>Não</v>
      </c>
      <c r="AV667" s="64">
        <f t="shared" si="216"/>
        <v>0</v>
      </c>
      <c r="AW667" s="64">
        <f t="shared" si="217"/>
        <v>0.88186351417826592</v>
      </c>
      <c r="AX667" s="64">
        <f t="shared" si="218"/>
        <v>0</v>
      </c>
      <c r="AY667" s="64">
        <f t="shared" si="219"/>
        <v>-0.10919725065697936</v>
      </c>
      <c r="AZ667" s="64">
        <f t="shared" si="220"/>
        <v>0.77768325763884061</v>
      </c>
      <c r="BA667" s="64">
        <f t="shared" si="221"/>
        <v>0.88186351417826592</v>
      </c>
      <c r="BB667" s="64">
        <f t="shared" si="222"/>
        <v>-0.10919725065697936</v>
      </c>
    </row>
    <row r="668" spans="1:54" x14ac:dyDescent="0.3">
      <c r="A668" s="60">
        <v>31713</v>
      </c>
      <c r="B668" s="53">
        <v>0.35599999999999998</v>
      </c>
      <c r="C668" s="53"/>
      <c r="D668" s="53">
        <v>5.9740000000000002</v>
      </c>
      <c r="E668" s="53">
        <f t="shared" si="207"/>
        <v>0.35599999999999998</v>
      </c>
      <c r="F668" s="53">
        <f t="shared" si="208"/>
        <v>5.6180000000000003</v>
      </c>
      <c r="G668" s="53">
        <f t="shared" si="209"/>
        <v>0</v>
      </c>
      <c r="H668" s="53">
        <f>IF(Q667&gt;SetUp!$B$56,SetUp!$B$56,Q667)</f>
        <v>5.8218723564867155E-16</v>
      </c>
      <c r="I668" s="53">
        <f t="shared" si="223"/>
        <v>0.24276956847787673</v>
      </c>
      <c r="J668" s="53">
        <f>MIN(F668,H668,(1-EXP(-SetUp!$B$52*H668/SetUp!$B$56))*F668)</f>
        <v>0</v>
      </c>
      <c r="K668" s="53">
        <f t="shared" si="210"/>
        <v>5.8218723564867155E-16</v>
      </c>
      <c r="L668" s="53">
        <f>IF(I668&lt;=0,0,MIN(SetUp!$B$50*I668^SetUp!$B$55,I668))</f>
        <v>2.0321162319478451E-3</v>
      </c>
      <c r="M668" s="53">
        <f t="shared" si="211"/>
        <v>0.24073745224592888</v>
      </c>
      <c r="N668" s="53">
        <f>IF(SetUp!$B$62=0,X668,(B668-E668)*(1-(H668/SetUp!$B$66/SetUp!$B$56)))</f>
        <v>0</v>
      </c>
      <c r="O668" s="53">
        <f>K668*SetUp!$B$65</f>
        <v>5.373588756336983E-18</v>
      </c>
      <c r="P668" s="53">
        <f>MIN(SetUp!$B$54*L668^SetUp!$B$51,L668)</f>
        <v>1.3172874951899716E-3</v>
      </c>
      <c r="Q668" s="53">
        <f t="shared" si="212"/>
        <v>5.7681364689233456E-16</v>
      </c>
      <c r="R668" s="53">
        <f>IF((H668+N668-O668)&gt;SetUp!$B$56,T667+H668+N668-O668-SetUp!$B$56,T667)</f>
        <v>0</v>
      </c>
      <c r="S668" s="53">
        <f>R668*SetUp!$B$65</f>
        <v>0</v>
      </c>
      <c r="T668" s="53">
        <f>IF((R668-S668)&lt;SetUp!$B$53,R668-S668,SetUp!$B$53)</f>
        <v>0</v>
      </c>
      <c r="U668" s="53">
        <f t="shared" si="213"/>
        <v>0.24073745224592888</v>
      </c>
      <c r="V668" s="53">
        <f>(L668-P668)/1000*SetUp!$B$13*1000000/SetUp!$B$48</f>
        <v>2.9090170765224525E-2</v>
      </c>
      <c r="W668" s="53">
        <f t="shared" si="224"/>
        <v>-3.2959746043559335E-17</v>
      </c>
      <c r="X668" s="53">
        <f>MAX((SetUp!$B$56*(1-($H668/SetUp!$B$56)^2)*TANH(($B668-$D668)/SetUp!$B$56))/(1+$H668/SetUp!$B$56*TANH(($B668-$D668)/SetUp!$B$56)),0)</f>
        <v>0</v>
      </c>
      <c r="AK668" s="61">
        <v>300</v>
      </c>
      <c r="AL668" s="62">
        <f>IFERROR(AVERAGEIFS($AS$3:$AS$1070,$AU$3:$AU$1070,"Não",$AR$3:$AR$1070,AK638),0)</f>
        <v>0</v>
      </c>
      <c r="AM668" s="62">
        <f>IFERROR(AVERAGEIFS($AT$3:$AT$1070,$AU$3:$AU$1070,"Não",$AR$3:$AR$1070,AK638),0)</f>
        <v>0</v>
      </c>
      <c r="AN668" s="63" t="str">
        <f t="shared" si="225"/>
        <v/>
      </c>
      <c r="AP668" s="60">
        <v>32533</v>
      </c>
      <c r="AQ668" s="51">
        <v>1</v>
      </c>
      <c r="AR668" s="51">
        <v>25</v>
      </c>
      <c r="AS668" s="62">
        <f t="shared" si="214"/>
        <v>0</v>
      </c>
      <c r="AT668" s="62">
        <f t="shared" si="215"/>
        <v>0.73979964921640096</v>
      </c>
      <c r="AU668" s="51" t="str">
        <f>IF(OR($AP668&lt;SetUp!$B$97,$AP668&gt;SetUp!$B$98),"Não","Sim")</f>
        <v>Não</v>
      </c>
      <c r="AV668" s="64">
        <f t="shared" si="216"/>
        <v>0</v>
      </c>
      <c r="AW668" s="64">
        <f t="shared" si="217"/>
        <v>0.86011606729347923</v>
      </c>
      <c r="AX668" s="64">
        <f t="shared" si="218"/>
        <v>0</v>
      </c>
      <c r="AY668" s="64">
        <f t="shared" si="219"/>
        <v>-0.13088587894576331</v>
      </c>
      <c r="AZ668" s="64">
        <f t="shared" si="220"/>
        <v>0.73979964921640096</v>
      </c>
      <c r="BA668" s="64">
        <f t="shared" si="221"/>
        <v>0.86011606729347923</v>
      </c>
      <c r="BB668" s="64">
        <f t="shared" si="222"/>
        <v>-0.13088587894576331</v>
      </c>
    </row>
    <row r="669" spans="1:54" x14ac:dyDescent="0.3">
      <c r="A669" s="60">
        <v>31714</v>
      </c>
      <c r="B669" s="53">
        <v>0</v>
      </c>
      <c r="C669" s="53"/>
      <c r="D669" s="53">
        <v>5.9740000000000002</v>
      </c>
      <c r="E669" s="53">
        <f t="shared" si="207"/>
        <v>0</v>
      </c>
      <c r="F669" s="53">
        <f t="shared" si="208"/>
        <v>5.9740000000000002</v>
      </c>
      <c r="G669" s="53">
        <f t="shared" si="209"/>
        <v>0</v>
      </c>
      <c r="H669" s="53">
        <f>IF(Q668&gt;SetUp!$B$56,SetUp!$B$56,Q668)</f>
        <v>5.7681364689233456E-16</v>
      </c>
      <c r="I669" s="53">
        <f t="shared" si="223"/>
        <v>0.24073745224592888</v>
      </c>
      <c r="J669" s="53">
        <f>MIN(F669,H669,(1-EXP(-SetUp!$B$52*H669/SetUp!$B$56))*F669)</f>
        <v>0</v>
      </c>
      <c r="K669" s="53">
        <f t="shared" si="210"/>
        <v>5.7681364689233456E-16</v>
      </c>
      <c r="L669" s="53">
        <f>IF(I669&lt;=0,0,MIN(SetUp!$B$50*I669^SetUp!$B$55,I669))</f>
        <v>2.0038455031816701E-3</v>
      </c>
      <c r="M669" s="53">
        <f t="shared" si="211"/>
        <v>0.23873360674274721</v>
      </c>
      <c r="N669" s="53">
        <f>IF(SetUp!$B$62=0,X669,(B669-E669)*(1-(H669/SetUp!$B$66/SetUp!$B$56)))</f>
        <v>0</v>
      </c>
      <c r="O669" s="53">
        <f>K669*SetUp!$B$65</f>
        <v>5.3239905268428955E-18</v>
      </c>
      <c r="P669" s="53">
        <f>MIN(SetUp!$B$54*L669^SetUp!$B$51,L669)</f>
        <v>1.2987846036819526E-3</v>
      </c>
      <c r="Q669" s="53">
        <f t="shared" si="212"/>
        <v>5.7148965636549171E-16</v>
      </c>
      <c r="R669" s="53">
        <f>IF((H669+N669-O669)&gt;SetUp!$B$56,T668+H669+N669-O669-SetUp!$B$56,T668)</f>
        <v>0</v>
      </c>
      <c r="S669" s="53">
        <f>R669*SetUp!$B$65</f>
        <v>0</v>
      </c>
      <c r="T669" s="53">
        <f>IF((R669-S669)&lt;SetUp!$B$53,R669-S669,SetUp!$B$53)</f>
        <v>0</v>
      </c>
      <c r="U669" s="53">
        <f t="shared" si="213"/>
        <v>0.23873360674274721</v>
      </c>
      <c r="V669" s="53">
        <f>(L669-P669)/1000*SetUp!$B$13*1000000/SetUp!$B$48</f>
        <v>2.8692665685706536E-2</v>
      </c>
      <c r="W669" s="53">
        <f t="shared" si="224"/>
        <v>0</v>
      </c>
      <c r="X669" s="53">
        <f>MAX((SetUp!$B$56*(1-($H669/SetUp!$B$56)^2)*TANH(($B669-$D669)/SetUp!$B$56))/(1+$H669/SetUp!$B$56*TANH(($B669-$D669)/SetUp!$B$56)),0)</f>
        <v>0</v>
      </c>
      <c r="AK669" s="61">
        <v>301</v>
      </c>
      <c r="AL669" s="62">
        <f>IFERROR(AVERAGEIFS($AS$3:$AS$1070,$AU$3:$AU$1070,"Não",$AR$3:$AR$1070,AK639),0)</f>
        <v>0</v>
      </c>
      <c r="AM669" s="62">
        <f>IFERROR(AVERAGEIFS($AT$3:$AT$1070,$AU$3:$AU$1070,"Não",$AR$3:$AR$1070,AK639),0)</f>
        <v>0</v>
      </c>
      <c r="AN669" s="63" t="str">
        <f t="shared" si="225"/>
        <v/>
      </c>
      <c r="AP669" s="60">
        <v>32534</v>
      </c>
      <c r="AQ669" s="51">
        <v>1</v>
      </c>
      <c r="AR669" s="51">
        <v>26</v>
      </c>
      <c r="AS669" s="62">
        <f t="shared" si="214"/>
        <v>0</v>
      </c>
      <c r="AT669" s="62">
        <f t="shared" si="215"/>
        <v>0.70406788998068059</v>
      </c>
      <c r="AU669" s="51" t="str">
        <f>IF(OR($AP669&lt;SetUp!$B$97,$AP669&gt;SetUp!$B$98),"Não","Sim")</f>
        <v>Não</v>
      </c>
      <c r="AV669" s="64">
        <f t="shared" si="216"/>
        <v>0</v>
      </c>
      <c r="AW669" s="64">
        <f t="shared" si="217"/>
        <v>0.83908753415879123</v>
      </c>
      <c r="AX669" s="64">
        <f t="shared" si="218"/>
        <v>0</v>
      </c>
      <c r="AY669" s="64">
        <f t="shared" si="219"/>
        <v>-0.1523854618487594</v>
      </c>
      <c r="AZ669" s="64">
        <f t="shared" si="220"/>
        <v>0.70406788998068059</v>
      </c>
      <c r="BA669" s="64">
        <f t="shared" si="221"/>
        <v>0.83908753415879123</v>
      </c>
      <c r="BB669" s="64">
        <f t="shared" si="222"/>
        <v>-0.1523854618487594</v>
      </c>
    </row>
    <row r="670" spans="1:54" x14ac:dyDescent="0.3">
      <c r="A670" s="60">
        <v>31715</v>
      </c>
      <c r="B670" s="53">
        <v>0</v>
      </c>
      <c r="C670" s="53"/>
      <c r="D670" s="53">
        <v>5.9740000000000002</v>
      </c>
      <c r="E670" s="53">
        <f t="shared" si="207"/>
        <v>0</v>
      </c>
      <c r="F670" s="53">
        <f t="shared" si="208"/>
        <v>5.9740000000000002</v>
      </c>
      <c r="G670" s="53">
        <f t="shared" si="209"/>
        <v>0</v>
      </c>
      <c r="H670" s="53">
        <f>IF(Q669&gt;SetUp!$B$56,SetUp!$B$56,Q669)</f>
        <v>5.7148965636549171E-16</v>
      </c>
      <c r="I670" s="53">
        <f t="shared" si="223"/>
        <v>0.23873360674274721</v>
      </c>
      <c r="J670" s="53">
        <f>MIN(F670,H670,(1-EXP(-SetUp!$B$52*H670/SetUp!$B$56))*F670)</f>
        <v>0</v>
      </c>
      <c r="K670" s="53">
        <f t="shared" si="210"/>
        <v>5.7148965636549171E-16</v>
      </c>
      <c r="L670" s="53">
        <f>IF(I670&lt;=0,0,MIN(SetUp!$B$50*I670^SetUp!$B$55,I670))</f>
        <v>1.9761234257493626E-3</v>
      </c>
      <c r="M670" s="53">
        <f t="shared" si="211"/>
        <v>0.23675748331699786</v>
      </c>
      <c r="N670" s="53">
        <f>IF(SetUp!$B$62=0,X670,(B670-E670)*(1-(H670/SetUp!$B$66/SetUp!$B$56)))</f>
        <v>0</v>
      </c>
      <c r="O670" s="53">
        <f>K670*SetUp!$B$65</f>
        <v>5.2748500890557095E-18</v>
      </c>
      <c r="P670" s="53">
        <f>MIN(SetUp!$B$54*L670^SetUp!$B$51,L670)</f>
        <v>1.280643261758477E-3</v>
      </c>
      <c r="Q670" s="53">
        <f t="shared" si="212"/>
        <v>5.6621480627643602E-16</v>
      </c>
      <c r="R670" s="53">
        <f>IF((H670+N670-O670)&gt;SetUp!$B$56,T669+H670+N670-O670-SetUp!$B$56,T669)</f>
        <v>0</v>
      </c>
      <c r="S670" s="53">
        <f>R670*SetUp!$B$65</f>
        <v>0</v>
      </c>
      <c r="T670" s="53">
        <f>IF((R670-S670)&lt;SetUp!$B$53,R670-S670,SetUp!$B$53)</f>
        <v>0</v>
      </c>
      <c r="U670" s="53">
        <f t="shared" si="213"/>
        <v>0.23675748331699786</v>
      </c>
      <c r="V670" s="53">
        <f>(L670-P670)/1000*SetUp!$B$13*1000000/SetUp!$B$48</f>
        <v>2.8302774768236647E-2</v>
      </c>
      <c r="W670" s="53">
        <f t="shared" si="224"/>
        <v>-1.3877787807814457E-17</v>
      </c>
      <c r="X670" s="53">
        <f>MAX((SetUp!$B$56*(1-($H670/SetUp!$B$56)^2)*TANH(($B670-$D670)/SetUp!$B$56))/(1+$H670/SetUp!$B$56*TANH(($B670-$D670)/SetUp!$B$56)),0)</f>
        <v>0</v>
      </c>
      <c r="AK670" s="61">
        <v>302</v>
      </c>
      <c r="AL670" s="62">
        <f>IFERROR(AVERAGEIFS($AS$3:$AS$1070,$AU$3:$AU$1070,"Não",$AR$3:$AR$1070,AK640),0)</f>
        <v>0</v>
      </c>
      <c r="AM670" s="62">
        <f>IFERROR(AVERAGEIFS($AT$3:$AT$1070,$AU$3:$AU$1070,"Não",$AR$3:$AR$1070,AK640),0)</f>
        <v>0</v>
      </c>
      <c r="AN670" s="63" t="str">
        <f t="shared" si="225"/>
        <v/>
      </c>
      <c r="AP670" s="60">
        <v>32535</v>
      </c>
      <c r="AQ670" s="51">
        <v>1</v>
      </c>
      <c r="AR670" s="51">
        <v>27</v>
      </c>
      <c r="AS670" s="62">
        <f t="shared" si="214"/>
        <v>0</v>
      </c>
      <c r="AT670" s="62">
        <f t="shared" si="215"/>
        <v>0.6713853198499804</v>
      </c>
      <c r="AU670" s="51" t="str">
        <f>IF(OR($AP670&lt;SetUp!$B$97,$AP670&gt;SetUp!$B$98),"Não","Sim")</f>
        <v>Não</v>
      </c>
      <c r="AV670" s="64">
        <f t="shared" si="216"/>
        <v>0</v>
      </c>
      <c r="AW670" s="64">
        <f t="shared" si="217"/>
        <v>0.81938105900123193</v>
      </c>
      <c r="AX670" s="64">
        <f t="shared" si="218"/>
        <v>0</v>
      </c>
      <c r="AY670" s="64">
        <f t="shared" si="219"/>
        <v>-0.17302815903356519</v>
      </c>
      <c r="AZ670" s="64">
        <f t="shared" si="220"/>
        <v>0.6713853198499804</v>
      </c>
      <c r="BA670" s="64">
        <f t="shared" si="221"/>
        <v>0.81938105900123193</v>
      </c>
      <c r="BB670" s="64">
        <f t="shared" si="222"/>
        <v>-0.17302815903356519</v>
      </c>
    </row>
    <row r="671" spans="1:54" x14ac:dyDescent="0.3">
      <c r="A671" s="60">
        <v>31716</v>
      </c>
      <c r="B671" s="53">
        <v>0</v>
      </c>
      <c r="C671" s="53"/>
      <c r="D671" s="53">
        <v>5.9740000000000002</v>
      </c>
      <c r="E671" s="53">
        <f t="shared" si="207"/>
        <v>0</v>
      </c>
      <c r="F671" s="53">
        <f t="shared" si="208"/>
        <v>5.9740000000000002</v>
      </c>
      <c r="G671" s="53">
        <f t="shared" si="209"/>
        <v>0</v>
      </c>
      <c r="H671" s="53">
        <f>IF(Q670&gt;SetUp!$B$56,SetUp!$B$56,Q670)</f>
        <v>5.6621480627643602E-16</v>
      </c>
      <c r="I671" s="53">
        <f t="shared" si="223"/>
        <v>0.23675748331699786</v>
      </c>
      <c r="J671" s="53">
        <f>MIN(F671,H671,(1-EXP(-SetUp!$B$52*H671/SetUp!$B$56))*F671)</f>
        <v>0</v>
      </c>
      <c r="K671" s="53">
        <f t="shared" si="210"/>
        <v>5.6621480627643602E-16</v>
      </c>
      <c r="L671" s="53">
        <f>IF(I671&lt;=0,0,MIN(SetUp!$B$50*I671^SetUp!$B$55,I671))</f>
        <v>1.9489363645787939E-3</v>
      </c>
      <c r="M671" s="53">
        <f t="shared" si="211"/>
        <v>0.23480854695241907</v>
      </c>
      <c r="N671" s="53">
        <f>IF(SetUp!$B$62=0,X671,(B671-E671)*(1-(H671/SetUp!$B$66/SetUp!$B$56)))</f>
        <v>0</v>
      </c>
      <c r="O671" s="53">
        <f>K671*SetUp!$B$65</f>
        <v>5.2261632175575204E-18</v>
      </c>
      <c r="P671" s="53">
        <f>MIN(SetUp!$B$54*L671^SetUp!$B$51,L671)</f>
        <v>1.262854436494086E-3</v>
      </c>
      <c r="Q671" s="53">
        <f t="shared" si="212"/>
        <v>5.6098864305887849E-16</v>
      </c>
      <c r="R671" s="53">
        <f>IF((H671+N671-O671)&gt;SetUp!$B$56,T670+H671+N671-O671-SetUp!$B$56,T670)</f>
        <v>0</v>
      </c>
      <c r="S671" s="53">
        <f>R671*SetUp!$B$65</f>
        <v>0</v>
      </c>
      <c r="T671" s="53">
        <f>IF((R671-S671)&lt;SetUp!$B$53,R671-S671,SetUp!$B$53)</f>
        <v>0</v>
      </c>
      <c r="U671" s="53">
        <f t="shared" si="213"/>
        <v>0.23480854695241907</v>
      </c>
      <c r="V671" s="53">
        <f>(L671-P671)/1000*SetUp!$B$13*1000000/SetUp!$B$48</f>
        <v>2.7920310727069846E-2</v>
      </c>
      <c r="W671" s="53">
        <f t="shared" si="224"/>
        <v>-2.1684043449710089E-18</v>
      </c>
      <c r="X671" s="53">
        <f>MAX((SetUp!$B$56*(1-($H671/SetUp!$B$56)^2)*TANH(($B671-$D671)/SetUp!$B$56))/(1+$H671/SetUp!$B$56*TANH(($B671-$D671)/SetUp!$B$56)),0)</f>
        <v>0</v>
      </c>
      <c r="AK671" s="61">
        <v>303</v>
      </c>
      <c r="AL671" s="62">
        <f>IFERROR(AVERAGEIFS($AS$3:$AS$1070,$AU$3:$AU$1070,"Não",$AR$3:$AR$1070,AK641),0)</f>
        <v>0</v>
      </c>
      <c r="AM671" s="62">
        <f>IFERROR(AVERAGEIFS($AT$3:$AT$1070,$AU$3:$AU$1070,"Não",$AR$3:$AR$1070,AK641),0)</f>
        <v>0</v>
      </c>
      <c r="AN671" s="63" t="str">
        <f t="shared" si="225"/>
        <v/>
      </c>
      <c r="AP671" s="60">
        <v>32536</v>
      </c>
      <c r="AQ671" s="51">
        <v>1</v>
      </c>
      <c r="AR671" s="51">
        <v>28</v>
      </c>
      <c r="AS671" s="62">
        <f t="shared" si="214"/>
        <v>0</v>
      </c>
      <c r="AT671" s="62">
        <f t="shared" si="215"/>
        <v>0.66435935390563372</v>
      </c>
      <c r="AU671" s="51" t="str">
        <f>IF(OR($AP671&lt;SetUp!$B$97,$AP671&gt;SetUp!$B$98),"Não","Sim")</f>
        <v>Não</v>
      </c>
      <c r="AV671" s="64">
        <f t="shared" si="216"/>
        <v>0</v>
      </c>
      <c r="AW671" s="64">
        <f t="shared" si="217"/>
        <v>0.81508242154130262</v>
      </c>
      <c r="AX671" s="64">
        <f t="shared" si="218"/>
        <v>0</v>
      </c>
      <c r="AY671" s="64">
        <f t="shared" si="219"/>
        <v>-0.1775969459293685</v>
      </c>
      <c r="AZ671" s="64">
        <f t="shared" si="220"/>
        <v>0.66435935390563372</v>
      </c>
      <c r="BA671" s="64">
        <f t="shared" si="221"/>
        <v>0.81508242154130262</v>
      </c>
      <c r="BB671" s="64">
        <f t="shared" si="222"/>
        <v>-0.1775969459293685</v>
      </c>
    </row>
    <row r="672" spans="1:54" x14ac:dyDescent="0.3">
      <c r="A672" s="60">
        <v>31717</v>
      </c>
      <c r="B672" s="53">
        <v>0</v>
      </c>
      <c r="C672" s="53"/>
      <c r="D672" s="53">
        <v>5.6289999999999996</v>
      </c>
      <c r="E672" s="53">
        <f t="shared" si="207"/>
        <v>0</v>
      </c>
      <c r="F672" s="53">
        <f t="shared" si="208"/>
        <v>5.6289999999999996</v>
      </c>
      <c r="G672" s="53">
        <f t="shared" si="209"/>
        <v>0</v>
      </c>
      <c r="H672" s="53">
        <f>IF(Q671&gt;SetUp!$B$56,SetUp!$B$56,Q671)</f>
        <v>5.6098864305887849E-16</v>
      </c>
      <c r="I672" s="53">
        <f t="shared" si="223"/>
        <v>0.23480854695241907</v>
      </c>
      <c r="J672" s="53">
        <f>MIN(F672,H672,(1-EXP(-SetUp!$B$52*H672/SetUp!$B$56))*F672)</f>
        <v>0</v>
      </c>
      <c r="K672" s="53">
        <f t="shared" si="210"/>
        <v>5.6098864305887849E-16</v>
      </c>
      <c r="L672" s="53">
        <f>IF(I672&lt;=0,0,MIN(SetUp!$B$50*I672^SetUp!$B$55,I672))</f>
        <v>1.9222710969909265E-3</v>
      </c>
      <c r="M672" s="53">
        <f t="shared" si="211"/>
        <v>0.23288627585542815</v>
      </c>
      <c r="N672" s="53">
        <f>IF(SetUp!$B$62=0,X672,(B672-E672)*(1-(H672/SetUp!$B$66/SetUp!$B$56)))</f>
        <v>0</v>
      </c>
      <c r="O672" s="53">
        <f>K672*SetUp!$B$65</f>
        <v>5.1779257259310358E-18</v>
      </c>
      <c r="P672" s="53">
        <f>MIN(SetUp!$B$54*L672^SetUp!$B$51,L672)</f>
        <v>1.2454093693452213E-3</v>
      </c>
      <c r="Q672" s="53">
        <f t="shared" si="212"/>
        <v>5.5581071733294748E-16</v>
      </c>
      <c r="R672" s="53">
        <f>IF((H672+N672-O672)&gt;SetUp!$B$56,T671+H672+N672-O672-SetUp!$B$56,T671)</f>
        <v>0</v>
      </c>
      <c r="S672" s="53">
        <f>R672*SetUp!$B$65</f>
        <v>0</v>
      </c>
      <c r="T672" s="53">
        <f>IF((R672-S672)&lt;SetUp!$B$53,R672-S672,SetUp!$B$53)</f>
        <v>0</v>
      </c>
      <c r="U672" s="53">
        <f t="shared" si="213"/>
        <v>0.23288627585542815</v>
      </c>
      <c r="V672" s="53">
        <f>(L672-P672)/1000*SetUp!$B$13*1000000/SetUp!$B$48</f>
        <v>2.7545091892868113E-2</v>
      </c>
      <c r="W672" s="53">
        <f t="shared" si="224"/>
        <v>8.0230960763927328E-18</v>
      </c>
      <c r="X672" s="53">
        <f>MAX((SetUp!$B$56*(1-($H672/SetUp!$B$56)^2)*TANH(($B672-$D672)/SetUp!$B$56))/(1+$H672/SetUp!$B$56*TANH(($B672-$D672)/SetUp!$B$56)),0)</f>
        <v>0</v>
      </c>
      <c r="AK672" s="61">
        <v>304</v>
      </c>
      <c r="AL672" s="62">
        <f>IFERROR(AVERAGEIFS($AS$3:$AS$1070,$AU$3:$AU$1070,"Não",$AR$3:$AR$1070,AK642),0)</f>
        <v>0</v>
      </c>
      <c r="AM672" s="62">
        <f>IFERROR(AVERAGEIFS($AT$3:$AT$1070,$AU$3:$AU$1070,"Não",$AR$3:$AR$1070,AK642),0)</f>
        <v>0</v>
      </c>
      <c r="AN672" s="63" t="str">
        <f t="shared" si="225"/>
        <v/>
      </c>
      <c r="AP672" s="60">
        <v>32537</v>
      </c>
      <c r="AQ672" s="51">
        <v>1</v>
      </c>
      <c r="AR672" s="51">
        <v>29</v>
      </c>
      <c r="AS672" s="62">
        <f t="shared" si="214"/>
        <v>0</v>
      </c>
      <c r="AT672" s="62">
        <f t="shared" si="215"/>
        <v>0.65127918741869872</v>
      </c>
      <c r="AU672" s="51" t="str">
        <f>IF(OR($AP672&lt;SetUp!$B$97,$AP672&gt;SetUp!$B$98),"Não","Sim")</f>
        <v>Não</v>
      </c>
      <c r="AV672" s="64">
        <f t="shared" si="216"/>
        <v>0</v>
      </c>
      <c r="AW672" s="64">
        <f t="shared" si="217"/>
        <v>0.80701870326448988</v>
      </c>
      <c r="AX672" s="64">
        <f t="shared" si="218"/>
        <v>0</v>
      </c>
      <c r="AY672" s="64">
        <f t="shared" si="219"/>
        <v>-0.18623280012107435</v>
      </c>
      <c r="AZ672" s="64">
        <f t="shared" si="220"/>
        <v>0.65127918741869872</v>
      </c>
      <c r="BA672" s="64">
        <f t="shared" si="221"/>
        <v>0.80701870326448988</v>
      </c>
      <c r="BB672" s="64">
        <f t="shared" si="222"/>
        <v>-0.18623280012107435</v>
      </c>
    </row>
    <row r="673" spans="1:54" x14ac:dyDescent="0.3">
      <c r="A673" s="60">
        <v>31718</v>
      </c>
      <c r="B673" s="53">
        <v>0</v>
      </c>
      <c r="C673" s="53"/>
      <c r="D673" s="53">
        <v>5.6289999999999996</v>
      </c>
      <c r="E673" s="53">
        <f t="shared" si="207"/>
        <v>0</v>
      </c>
      <c r="F673" s="53">
        <f t="shared" si="208"/>
        <v>5.6289999999999996</v>
      </c>
      <c r="G673" s="53">
        <f t="shared" si="209"/>
        <v>0</v>
      </c>
      <c r="H673" s="53">
        <f>IF(Q672&gt;SetUp!$B$56,SetUp!$B$56,Q672)</f>
        <v>5.5581071733294748E-16</v>
      </c>
      <c r="I673" s="53">
        <f t="shared" si="223"/>
        <v>0.23288627585542815</v>
      </c>
      <c r="J673" s="53">
        <f>MIN(F673,H673,(1-EXP(-SetUp!$B$52*H673/SetUp!$B$56))*F673)</f>
        <v>0</v>
      </c>
      <c r="K673" s="53">
        <f t="shared" si="210"/>
        <v>5.5581071733294748E-16</v>
      </c>
      <c r="L673" s="53">
        <f>IF(I673&lt;=0,0,MIN(SetUp!$B$50*I673^SetUp!$B$55,I673))</f>
        <v>1.8961147980246502E-3</v>
      </c>
      <c r="M673" s="53">
        <f t="shared" si="211"/>
        <v>0.2309901610574035</v>
      </c>
      <c r="N673" s="53">
        <f>IF(SetUp!$B$62=0,X673,(B673-E673)*(1-(H673/SetUp!$B$66/SetUp!$B$56)))</f>
        <v>0</v>
      </c>
      <c r="O673" s="53">
        <f>K673*SetUp!$B$65</f>
        <v>5.1301334663995991E-18</v>
      </c>
      <c r="P673" s="53">
        <f>MIN(SetUp!$B$54*L673^SetUp!$B$51,L673)</f>
        <v>1.2282995663507074E-3</v>
      </c>
      <c r="Q673" s="53">
        <f t="shared" si="212"/>
        <v>5.5068058386654789E-16</v>
      </c>
      <c r="R673" s="53">
        <f>IF((H673+N673-O673)&gt;SetUp!$B$56,T672+H673+N673-O673-SetUp!$B$56,T672)</f>
        <v>0</v>
      </c>
      <c r="S673" s="53">
        <f>R673*SetUp!$B$65</f>
        <v>0</v>
      </c>
      <c r="T673" s="53">
        <f>IF((R673-S673)&lt;SetUp!$B$53,R673-S673,SetUp!$B$53)</f>
        <v>0</v>
      </c>
      <c r="U673" s="53">
        <f t="shared" si="213"/>
        <v>0.2309901610574035</v>
      </c>
      <c r="V673" s="53">
        <f>(L673-P673)/1000*SetUp!$B$13*1000000/SetUp!$B$48</f>
        <v>2.7176942014284503E-2</v>
      </c>
      <c r="W673" s="53">
        <f t="shared" si="224"/>
        <v>0</v>
      </c>
      <c r="X673" s="53">
        <f>MAX((SetUp!$B$56*(1-($H673/SetUp!$B$56)^2)*TANH(($B673-$D673)/SetUp!$B$56))/(1+$H673/SetUp!$B$56*TANH(($B673-$D673)/SetUp!$B$56)),0)</f>
        <v>0</v>
      </c>
      <c r="AK673" s="61">
        <v>305</v>
      </c>
      <c r="AL673" s="62">
        <f>IFERROR(AVERAGEIFS($AS$3:$AS$1070,$AU$3:$AU$1070,"Não",$AR$3:$AR$1070,AK643),0)</f>
        <v>0</v>
      </c>
      <c r="AM673" s="62">
        <f>IFERROR(AVERAGEIFS($AT$3:$AT$1070,$AU$3:$AU$1070,"Não",$AR$3:$AR$1070,AK643),0)</f>
        <v>0</v>
      </c>
      <c r="AN673" s="63" t="str">
        <f t="shared" si="225"/>
        <v/>
      </c>
      <c r="AP673" s="60">
        <v>32538</v>
      </c>
      <c r="AQ673" s="51">
        <v>1</v>
      </c>
      <c r="AR673" s="51">
        <v>30</v>
      </c>
      <c r="AS673" s="62">
        <f t="shared" si="214"/>
        <v>0</v>
      </c>
      <c r="AT673" s="62">
        <f t="shared" si="215"/>
        <v>0.63417843531075679</v>
      </c>
      <c r="AU673" s="51" t="str">
        <f>IF(OR($AP673&lt;SetUp!$B$97,$AP673&gt;SetUp!$B$98),"Não","Sim")</f>
        <v>Não</v>
      </c>
      <c r="AV673" s="64">
        <f t="shared" si="216"/>
        <v>0</v>
      </c>
      <c r="AW673" s="64">
        <f t="shared" si="217"/>
        <v>0.79635321014657612</v>
      </c>
      <c r="AX673" s="64">
        <f t="shared" si="218"/>
        <v>0</v>
      </c>
      <c r="AY673" s="64">
        <f t="shared" si="219"/>
        <v>-0.19778852986612352</v>
      </c>
      <c r="AZ673" s="64">
        <f t="shared" si="220"/>
        <v>0.63417843531075679</v>
      </c>
      <c r="BA673" s="64">
        <f t="shared" si="221"/>
        <v>0.79635321014657612</v>
      </c>
      <c r="BB673" s="64">
        <f t="shared" si="222"/>
        <v>-0.19778852986612352</v>
      </c>
    </row>
    <row r="674" spans="1:54" x14ac:dyDescent="0.3">
      <c r="A674" s="60">
        <v>31719</v>
      </c>
      <c r="B674" s="53">
        <v>0</v>
      </c>
      <c r="C674" s="53"/>
      <c r="D674" s="53">
        <v>5.6289999999999996</v>
      </c>
      <c r="E674" s="53">
        <f t="shared" si="207"/>
        <v>0</v>
      </c>
      <c r="F674" s="53">
        <f t="shared" si="208"/>
        <v>5.6289999999999996</v>
      </c>
      <c r="G674" s="53">
        <f t="shared" si="209"/>
        <v>0</v>
      </c>
      <c r="H674" s="53">
        <f>IF(Q673&gt;SetUp!$B$56,SetUp!$B$56,Q673)</f>
        <v>5.5068058386654789E-16</v>
      </c>
      <c r="I674" s="53">
        <f t="shared" si="223"/>
        <v>0.2309901610574035</v>
      </c>
      <c r="J674" s="53">
        <f>MIN(F674,H674,(1-EXP(-SetUp!$B$52*H674/SetUp!$B$56))*F674)</f>
        <v>0</v>
      </c>
      <c r="K674" s="53">
        <f t="shared" si="210"/>
        <v>5.5068058386654789E-16</v>
      </c>
      <c r="L674" s="53">
        <f>IF(I674&lt;=0,0,MIN(SetUp!$B$50*I674^SetUp!$B$55,I674))</f>
        <v>1.870455026361428E-3</v>
      </c>
      <c r="M674" s="53">
        <f t="shared" si="211"/>
        <v>0.22911970603104206</v>
      </c>
      <c r="N674" s="53">
        <f>IF(SetUp!$B$62=0,X674,(B674-E674)*(1-(H674/SetUp!$B$66/SetUp!$B$56)))</f>
        <v>0</v>
      </c>
      <c r="O674" s="53">
        <f>K674*SetUp!$B$65</f>
        <v>5.0827823294705358E-18</v>
      </c>
      <c r="P674" s="53">
        <f>MIN(SetUp!$B$54*L674^SetUp!$B$51,L674)</f>
        <v>1.2115167887340181E-3</v>
      </c>
      <c r="Q674" s="53">
        <f t="shared" si="212"/>
        <v>5.4559780153707736E-16</v>
      </c>
      <c r="R674" s="53">
        <f>IF((H674+N674-O674)&gt;SetUp!$B$56,T673+H674+N674-O674-SetUp!$B$56,T673)</f>
        <v>0</v>
      </c>
      <c r="S674" s="53">
        <f>R674*SetUp!$B$65</f>
        <v>0</v>
      </c>
      <c r="T674" s="53">
        <f>IF((R674-S674)&lt;SetUp!$B$53,R674-S674,SetUp!$B$53)</f>
        <v>0</v>
      </c>
      <c r="U674" s="53">
        <f t="shared" si="213"/>
        <v>0.22911970603104206</v>
      </c>
      <c r="V674" s="53">
        <f>(L674-P674)/1000*SetUp!$B$13*1000000/SetUp!$B$48</f>
        <v>2.6815690067605997E-2</v>
      </c>
      <c r="W674" s="53">
        <f t="shared" si="224"/>
        <v>-5.8546917314217239E-18</v>
      </c>
      <c r="X674" s="53">
        <f>MAX((SetUp!$B$56*(1-($H674/SetUp!$B$56)^2)*TANH(($B674-$D674)/SetUp!$B$56))/(1+$H674/SetUp!$B$56*TANH(($B674-$D674)/SetUp!$B$56)),0)</f>
        <v>0</v>
      </c>
      <c r="AK674" s="61">
        <v>306</v>
      </c>
      <c r="AL674" s="62">
        <f>IFERROR(AVERAGEIFS($AS$3:$AS$1070,$AU$3:$AU$1070,"Não",$AR$3:$AR$1070,AK644),0)</f>
        <v>0</v>
      </c>
      <c r="AM674" s="62">
        <f>IFERROR(AVERAGEIFS($AT$3:$AT$1070,$AU$3:$AU$1070,"Não",$AR$3:$AR$1070,AK644),0)</f>
        <v>0</v>
      </c>
      <c r="AN674" s="63" t="str">
        <f t="shared" si="225"/>
        <v/>
      </c>
      <c r="AP674" s="60">
        <v>32539</v>
      </c>
      <c r="AQ674" s="51">
        <v>1</v>
      </c>
      <c r="AR674" s="51">
        <v>31</v>
      </c>
      <c r="AS674" s="62">
        <f t="shared" si="214"/>
        <v>0</v>
      </c>
      <c r="AT674" s="62">
        <f t="shared" si="215"/>
        <v>0.61423834487073625</v>
      </c>
      <c r="AU674" s="51" t="str">
        <f>IF(OR($AP674&lt;SetUp!$B$97,$AP674&gt;SetUp!$B$98),"Não","Sim")</f>
        <v>Não</v>
      </c>
      <c r="AV674" s="64">
        <f t="shared" si="216"/>
        <v>0</v>
      </c>
      <c r="AW674" s="64">
        <f t="shared" si="217"/>
        <v>0.78373359304723966</v>
      </c>
      <c r="AX674" s="64">
        <f t="shared" si="218"/>
        <v>0</v>
      </c>
      <c r="AY674" s="64">
        <f t="shared" si="219"/>
        <v>-0.21166307547685675</v>
      </c>
      <c r="AZ674" s="64">
        <f t="shared" si="220"/>
        <v>0.61423834487073625</v>
      </c>
      <c r="BA674" s="64">
        <f t="shared" si="221"/>
        <v>0.78373359304723966</v>
      </c>
      <c r="BB674" s="64">
        <f t="shared" si="222"/>
        <v>-0.21166307547685675</v>
      </c>
    </row>
    <row r="675" spans="1:54" x14ac:dyDescent="0.3">
      <c r="A675" s="60">
        <v>31720</v>
      </c>
      <c r="B675" s="53">
        <v>0.55800000000000005</v>
      </c>
      <c r="C675" s="53"/>
      <c r="D675" s="53">
        <v>5.6289999999999996</v>
      </c>
      <c r="E675" s="53">
        <f t="shared" si="207"/>
        <v>0.55800000000000005</v>
      </c>
      <c r="F675" s="53">
        <f t="shared" si="208"/>
        <v>5.0709999999999997</v>
      </c>
      <c r="G675" s="53">
        <f t="shared" si="209"/>
        <v>0</v>
      </c>
      <c r="H675" s="53">
        <f>IF(Q674&gt;SetUp!$B$56,SetUp!$B$56,Q674)</f>
        <v>5.4559780153707736E-16</v>
      </c>
      <c r="I675" s="53">
        <f t="shared" si="223"/>
        <v>0.22911970603104206</v>
      </c>
      <c r="J675" s="53">
        <f>MIN(F675,H675,(1-EXP(-SetUp!$B$52*H675/SetUp!$B$56))*F675)</f>
        <v>0</v>
      </c>
      <c r="K675" s="53">
        <f t="shared" si="210"/>
        <v>5.4559780153707736E-16</v>
      </c>
      <c r="L675" s="53">
        <f>IF(I675&lt;=0,0,MIN(SetUp!$B$50*I675^SetUp!$B$55,I675))</f>
        <v>1.8452797108221015E-3</v>
      </c>
      <c r="M675" s="53">
        <f t="shared" si="211"/>
        <v>0.22727442632021996</v>
      </c>
      <c r="N675" s="53">
        <f>IF(SetUp!$B$62=0,X675,(B675-E675)*(1-(H675/SetUp!$B$66/SetUp!$B$56)))</f>
        <v>0</v>
      </c>
      <c r="O675" s="53">
        <f>K675*SetUp!$B$65</f>
        <v>5.0358682435817938E-18</v>
      </c>
      <c r="P675" s="53">
        <f>MIN(SetUp!$B$54*L675^SetUp!$B$51,L675)</f>
        <v>1.1950530438887671E-3</v>
      </c>
      <c r="Q675" s="53">
        <f t="shared" si="212"/>
        <v>5.4056193329349556E-16</v>
      </c>
      <c r="R675" s="53">
        <f>IF((H675+N675-O675)&gt;SetUp!$B$56,T674+H675+N675-O675-SetUp!$B$56,T674)</f>
        <v>0</v>
      </c>
      <c r="S675" s="53">
        <f>R675*SetUp!$B$65</f>
        <v>0</v>
      </c>
      <c r="T675" s="53">
        <f>IF((R675-S675)&lt;SetUp!$B$53,R675-S675,SetUp!$B$53)</f>
        <v>0</v>
      </c>
      <c r="U675" s="53">
        <f t="shared" si="213"/>
        <v>0.22727442632021996</v>
      </c>
      <c r="V675" s="53">
        <f>(L675-P675)/1000*SetUp!$B$13*1000000/SetUp!$B$48</f>
        <v>2.6461170074085057E-2</v>
      </c>
      <c r="W675" s="53">
        <f t="shared" si="224"/>
        <v>-5.4860629927766524E-17</v>
      </c>
      <c r="X675" s="53">
        <f>MAX((SetUp!$B$56*(1-($H675/SetUp!$B$56)^2)*TANH(($B675-$D675)/SetUp!$B$56))/(1+$H675/SetUp!$B$56*TANH(($B675-$D675)/SetUp!$B$56)),0)</f>
        <v>0</v>
      </c>
      <c r="AK675" s="61">
        <v>307</v>
      </c>
      <c r="AL675" s="62">
        <f>IFERROR(AVERAGEIFS($AS$3:$AS$1070,$AU$3:$AU$1070,"Não",$AR$3:$AR$1070,AK645),0)</f>
        <v>0</v>
      </c>
      <c r="AM675" s="62">
        <f>IFERROR(AVERAGEIFS($AT$3:$AT$1070,$AU$3:$AU$1070,"Não",$AR$3:$AR$1070,AK645),0)</f>
        <v>0</v>
      </c>
      <c r="AN675" s="63" t="str">
        <f t="shared" si="225"/>
        <v/>
      </c>
      <c r="AP675" s="60">
        <v>32568</v>
      </c>
      <c r="AQ675" s="51">
        <v>3</v>
      </c>
      <c r="AR675" s="51">
        <v>61</v>
      </c>
      <c r="AS675" s="62">
        <f t="shared" si="214"/>
        <v>0</v>
      </c>
      <c r="AT675" s="62">
        <f t="shared" si="215"/>
        <v>0.2340071402413357</v>
      </c>
      <c r="AU675" s="51" t="str">
        <f>IF(OR($AP675&lt;SetUp!$B$97,$AP675&gt;SetUp!$B$98),"Não","Sim")</f>
        <v>Não</v>
      </c>
      <c r="AV675" s="64">
        <f t="shared" si="216"/>
        <v>0</v>
      </c>
      <c r="AW675" s="64">
        <f t="shared" si="217"/>
        <v>0.48374284515777149</v>
      </c>
      <c r="AX675" s="64">
        <f t="shared" si="218"/>
        <v>0</v>
      </c>
      <c r="AY675" s="64">
        <f t="shared" si="219"/>
        <v>-0.63077089079455251</v>
      </c>
      <c r="AZ675" s="64">
        <f t="shared" si="220"/>
        <v>0.2340071402413357</v>
      </c>
      <c r="BA675" s="64">
        <f t="shared" si="221"/>
        <v>0.48374284515777149</v>
      </c>
      <c r="BB675" s="64">
        <f t="shared" si="222"/>
        <v>-0.63077089079455251</v>
      </c>
    </row>
    <row r="676" spans="1:54" x14ac:dyDescent="0.3">
      <c r="A676" s="60">
        <v>31721</v>
      </c>
      <c r="B676" s="53">
        <v>0.24</v>
      </c>
      <c r="C676" s="53"/>
      <c r="D676" s="53">
        <v>5.6289999999999996</v>
      </c>
      <c r="E676" s="53">
        <f t="shared" si="207"/>
        <v>0.24</v>
      </c>
      <c r="F676" s="53">
        <f t="shared" si="208"/>
        <v>5.3889999999999993</v>
      </c>
      <c r="G676" s="53">
        <f t="shared" si="209"/>
        <v>0</v>
      </c>
      <c r="H676" s="53">
        <f>IF(Q675&gt;SetUp!$B$56,SetUp!$B$56,Q675)</f>
        <v>5.4056193329349556E-16</v>
      </c>
      <c r="I676" s="53">
        <f t="shared" si="223"/>
        <v>0.22727442632021996</v>
      </c>
      <c r="J676" s="53">
        <f>MIN(F676,H676,(1-EXP(-SetUp!$B$52*H676/SetUp!$B$56))*F676)</f>
        <v>0</v>
      </c>
      <c r="K676" s="53">
        <f t="shared" si="210"/>
        <v>5.4056193329349556E-16</v>
      </c>
      <c r="L676" s="53">
        <f>IF(I676&lt;=0,0,MIN(SetUp!$B$50*I676^SetUp!$B$55,I676))</f>
        <v>1.8205771374096213E-3</v>
      </c>
      <c r="M676" s="53">
        <f t="shared" si="211"/>
        <v>0.22545384918281033</v>
      </c>
      <c r="N676" s="53">
        <f>IF(SetUp!$B$62=0,X676,(B676-E676)*(1-(H676/SetUp!$B$66/SetUp!$B$56)))</f>
        <v>0</v>
      </c>
      <c r="O676" s="53">
        <f>K676*SetUp!$B$65</f>
        <v>4.9893871747518412E-18</v>
      </c>
      <c r="P676" s="53">
        <f>MIN(SetUp!$B$54*L676^SetUp!$B$51,L676)</f>
        <v>1.1789005767297851E-3</v>
      </c>
      <c r="Q676" s="53">
        <f t="shared" si="212"/>
        <v>5.3557254611874368E-16</v>
      </c>
      <c r="R676" s="53">
        <f>IF((H676+N676-O676)&gt;SetUp!$B$56,T675+H676+N676-O676-SetUp!$B$56,T675)</f>
        <v>0</v>
      </c>
      <c r="S676" s="53">
        <f>R676*SetUp!$B$65</f>
        <v>0</v>
      </c>
      <c r="T676" s="53">
        <f>IF((R676-S676)&lt;SetUp!$B$53,R676-S676,SetUp!$B$53)</f>
        <v>0</v>
      </c>
      <c r="U676" s="53">
        <f t="shared" si="213"/>
        <v>0.22545384918281033</v>
      </c>
      <c r="V676" s="53">
        <f>(L676-P676)/1000*SetUp!$B$13*1000000/SetUp!$B$48</f>
        <v>2.6113220924610218E-2</v>
      </c>
      <c r="W676" s="53">
        <f t="shared" si="224"/>
        <v>-7.8062556418956319E-18</v>
      </c>
      <c r="X676" s="53">
        <f>MAX((SetUp!$B$56*(1-($H676/SetUp!$B$56)^2)*TANH(($B676-$D676)/SetUp!$B$56))/(1+$H676/SetUp!$B$56*TANH(($B676-$D676)/SetUp!$B$56)),0)</f>
        <v>0</v>
      </c>
      <c r="AK676" s="61">
        <v>308</v>
      </c>
      <c r="AL676" s="62">
        <f>IFERROR(AVERAGEIFS($AS$3:$AS$1070,$AU$3:$AU$1070,"Não",$AR$3:$AR$1070,AK646),0)</f>
        <v>0</v>
      </c>
      <c r="AM676" s="62">
        <f>IFERROR(AVERAGEIFS($AT$3:$AT$1070,$AU$3:$AU$1070,"Não",$AR$3:$AR$1070,AK646),0)</f>
        <v>0</v>
      </c>
      <c r="AN676" s="63" t="str">
        <f t="shared" si="225"/>
        <v/>
      </c>
      <c r="AP676" s="60">
        <v>32569</v>
      </c>
      <c r="AQ676" s="51">
        <v>3</v>
      </c>
      <c r="AR676" s="51">
        <v>62</v>
      </c>
      <c r="AS676" s="62">
        <f t="shared" si="214"/>
        <v>0</v>
      </c>
      <c r="AT676" s="62">
        <f t="shared" si="215"/>
        <v>0.22817731009950151</v>
      </c>
      <c r="AU676" s="51" t="str">
        <f>IF(OR($AP676&lt;SetUp!$B$97,$AP676&gt;SetUp!$B$98),"Não","Sim")</f>
        <v>Não</v>
      </c>
      <c r="AV676" s="64">
        <f t="shared" si="216"/>
        <v>0</v>
      </c>
      <c r="AW676" s="64">
        <f t="shared" si="217"/>
        <v>0.477679086939654</v>
      </c>
      <c r="AX676" s="64">
        <f t="shared" si="218"/>
        <v>0</v>
      </c>
      <c r="AY676" s="64">
        <f t="shared" si="219"/>
        <v>-0.64172754391653275</v>
      </c>
      <c r="AZ676" s="64">
        <f t="shared" si="220"/>
        <v>0.22817731009950151</v>
      </c>
      <c r="BA676" s="64">
        <f t="shared" si="221"/>
        <v>0.477679086939654</v>
      </c>
      <c r="BB676" s="64">
        <f t="shared" si="222"/>
        <v>-0.64172754391653275</v>
      </c>
    </row>
    <row r="677" spans="1:54" x14ac:dyDescent="0.3">
      <c r="A677" s="60">
        <v>31722</v>
      </c>
      <c r="B677" s="53">
        <v>6.0999999999999999E-2</v>
      </c>
      <c r="C677" s="53"/>
      <c r="D677" s="53">
        <v>5.6289999999999996</v>
      </c>
      <c r="E677" s="53">
        <f t="shared" si="207"/>
        <v>6.0999999999999999E-2</v>
      </c>
      <c r="F677" s="53">
        <f t="shared" si="208"/>
        <v>5.5679999999999996</v>
      </c>
      <c r="G677" s="53">
        <f t="shared" si="209"/>
        <v>0</v>
      </c>
      <c r="H677" s="53">
        <f>IF(Q676&gt;SetUp!$B$56,SetUp!$B$56,Q676)</f>
        <v>5.3557254611874368E-16</v>
      </c>
      <c r="I677" s="53">
        <f t="shared" si="223"/>
        <v>0.22545384918281033</v>
      </c>
      <c r="J677" s="53">
        <f>MIN(F677,H677,(1-EXP(-SetUp!$B$52*H677/SetUp!$B$56))*F677)</f>
        <v>0</v>
      </c>
      <c r="K677" s="53">
        <f t="shared" si="210"/>
        <v>5.3557254611874368E-16</v>
      </c>
      <c r="L677" s="53">
        <f>IF(I677&lt;=0,0,MIN(SetUp!$B$50*I677^SetUp!$B$55,I677))</f>
        <v>1.7963359368727966E-3</v>
      </c>
      <c r="M677" s="53">
        <f t="shared" si="211"/>
        <v>0.22365751324593755</v>
      </c>
      <c r="N677" s="53">
        <f>IF(SetUp!$B$62=0,X677,(B677-E677)*(1-(H677/SetUp!$B$66/SetUp!$B$56)))</f>
        <v>0</v>
      </c>
      <c r="O677" s="53">
        <f>K677*SetUp!$B$65</f>
        <v>4.9433351262328013E-18</v>
      </c>
      <c r="P677" s="53">
        <f>MIN(SetUp!$B$54*L677^SetUp!$B$51,L677)</f>
        <v>1.1630518613930684E-3</v>
      </c>
      <c r="Q677" s="53">
        <f t="shared" si="212"/>
        <v>5.3062921099251092E-16</v>
      </c>
      <c r="R677" s="53">
        <f>IF((H677+N677-O677)&gt;SetUp!$B$56,T676+H677+N677-O677-SetUp!$B$56,T676)</f>
        <v>0</v>
      </c>
      <c r="S677" s="53">
        <f>R677*SetUp!$B$65</f>
        <v>0</v>
      </c>
      <c r="T677" s="53">
        <f>IF((R677-S677)&lt;SetUp!$B$53,R677-S677,SetUp!$B$53)</f>
        <v>0</v>
      </c>
      <c r="U677" s="53">
        <f t="shared" si="213"/>
        <v>0.22365751324593755</v>
      </c>
      <c r="V677" s="53">
        <f>(L677-P677)/1000*SetUp!$B$13*1000000/SetUp!$B$48</f>
        <v>2.5771686211382181E-2</v>
      </c>
      <c r="W677" s="53">
        <f t="shared" si="224"/>
        <v>1.2793585635328952E-17</v>
      </c>
      <c r="X677" s="53">
        <f>MAX((SetUp!$B$56*(1-($H677/SetUp!$B$56)^2)*TANH(($B677-$D677)/SetUp!$B$56))/(1+$H677/SetUp!$B$56*TANH(($B677-$D677)/SetUp!$B$56)),0)</f>
        <v>0</v>
      </c>
      <c r="AK677" s="61">
        <v>309</v>
      </c>
      <c r="AL677" s="62">
        <f>IFERROR(AVERAGEIFS($AS$3:$AS$1070,$AU$3:$AU$1070,"Não",$AR$3:$AR$1070,AK647),0)</f>
        <v>0</v>
      </c>
      <c r="AM677" s="62">
        <f>IFERROR(AVERAGEIFS($AT$3:$AT$1070,$AU$3:$AU$1070,"Não",$AR$3:$AR$1070,AK647),0)</f>
        <v>0</v>
      </c>
      <c r="AN677" s="63" t="str">
        <f t="shared" si="225"/>
        <v/>
      </c>
      <c r="AP677" s="60">
        <v>32570</v>
      </c>
      <c r="AQ677" s="51">
        <v>3</v>
      </c>
      <c r="AR677" s="51">
        <v>63</v>
      </c>
      <c r="AS677" s="62">
        <f t="shared" si="214"/>
        <v>0</v>
      </c>
      <c r="AT677" s="62">
        <f t="shared" si="215"/>
        <v>0.24871038898983233</v>
      </c>
      <c r="AU677" s="51" t="str">
        <f>IF(OR($AP677&lt;SetUp!$B$97,$AP677&gt;SetUp!$B$98),"Não","Sim")</f>
        <v>Não</v>
      </c>
      <c r="AV677" s="64">
        <f t="shared" si="216"/>
        <v>0</v>
      </c>
      <c r="AW677" s="64">
        <f t="shared" si="217"/>
        <v>0.49870872158989993</v>
      </c>
      <c r="AX677" s="64">
        <f t="shared" si="218"/>
        <v>0</v>
      </c>
      <c r="AY677" s="64">
        <f t="shared" si="219"/>
        <v>-0.60430607324746832</v>
      </c>
      <c r="AZ677" s="64">
        <f t="shared" si="220"/>
        <v>0.24871038898983233</v>
      </c>
      <c r="BA677" s="64">
        <f t="shared" si="221"/>
        <v>0.49870872158989993</v>
      </c>
      <c r="BB677" s="64">
        <f t="shared" si="222"/>
        <v>-0.60430607324746832</v>
      </c>
    </row>
    <row r="678" spans="1:54" x14ac:dyDescent="0.3">
      <c r="A678" s="60">
        <v>31723</v>
      </c>
      <c r="B678" s="53">
        <v>0.52200000000000002</v>
      </c>
      <c r="C678" s="53"/>
      <c r="D678" s="53">
        <v>5.6289999999999996</v>
      </c>
      <c r="E678" s="53">
        <f t="shared" si="207"/>
        <v>0.52200000000000002</v>
      </c>
      <c r="F678" s="53">
        <f t="shared" si="208"/>
        <v>5.1069999999999993</v>
      </c>
      <c r="G678" s="53">
        <f t="shared" si="209"/>
        <v>0</v>
      </c>
      <c r="H678" s="53">
        <f>IF(Q677&gt;SetUp!$B$56,SetUp!$B$56,Q677)</f>
        <v>5.3062921099251092E-16</v>
      </c>
      <c r="I678" s="53">
        <f t="shared" si="223"/>
        <v>0.22365751324593755</v>
      </c>
      <c r="J678" s="53">
        <f>MIN(F678,H678,(1-EXP(-SetUp!$B$52*H678/SetUp!$B$56))*F678)</f>
        <v>0</v>
      </c>
      <c r="K678" s="53">
        <f t="shared" si="210"/>
        <v>5.3062921099251092E-16</v>
      </c>
      <c r="L678" s="53">
        <f>IF(I678&lt;=0,0,MIN(SetUp!$B$50*I678^SetUp!$B$55,I678))</f>
        <v>1.7725450727674322E-3</v>
      </c>
      <c r="M678" s="53">
        <f t="shared" si="211"/>
        <v>0.22188496817317011</v>
      </c>
      <c r="N678" s="53">
        <f>IF(SetUp!$B$62=0,X678,(B678-E678)*(1-(H678/SetUp!$B$66/SetUp!$B$56)))</f>
        <v>0</v>
      </c>
      <c r="O678" s="53">
        <f>K678*SetUp!$B$65</f>
        <v>4.8977081381667832E-18</v>
      </c>
      <c r="P678" s="53">
        <f>MIN(SetUp!$B$54*L678^SetUp!$B$51,L678)</f>
        <v>1.1474995932687383E-3</v>
      </c>
      <c r="Q678" s="53">
        <f t="shared" si="212"/>
        <v>5.2573150285434418E-16</v>
      </c>
      <c r="R678" s="53">
        <f>IF((H678+N678-O678)&gt;SetUp!$B$56,T677+H678+N678-O678-SetUp!$B$56,T677)</f>
        <v>0</v>
      </c>
      <c r="S678" s="53">
        <f>R678*SetUp!$B$65</f>
        <v>0</v>
      </c>
      <c r="T678" s="53">
        <f>IF((R678-S678)&lt;SetUp!$B$53,R678-S678,SetUp!$B$53)</f>
        <v>0</v>
      </c>
      <c r="U678" s="53">
        <f t="shared" si="213"/>
        <v>0.22188496817317011</v>
      </c>
      <c r="V678" s="53">
        <f>(L678-P678)/1000*SetUp!$B$13*1000000/SetUp!$B$48</f>
        <v>2.5436414066279316E-2</v>
      </c>
      <c r="W678" s="53">
        <f t="shared" si="224"/>
        <v>-4.0766001685454967E-17</v>
      </c>
      <c r="X678" s="53">
        <f>MAX((SetUp!$B$56*(1-($H678/SetUp!$B$56)^2)*TANH(($B678-$D678)/SetUp!$B$56))/(1+$H678/SetUp!$B$56*TANH(($B678-$D678)/SetUp!$B$56)),0)</f>
        <v>0</v>
      </c>
      <c r="AK678" s="61">
        <v>310</v>
      </c>
      <c r="AL678" s="62">
        <f>IFERROR(AVERAGEIFS($AS$3:$AS$1070,$AU$3:$AU$1070,"Não",$AR$3:$AR$1070,AK648),0)</f>
        <v>0</v>
      </c>
      <c r="AM678" s="62">
        <f>IFERROR(AVERAGEIFS($AT$3:$AT$1070,$AU$3:$AU$1070,"Não",$AR$3:$AR$1070,AK648),0)</f>
        <v>0</v>
      </c>
      <c r="AN678" s="63" t="str">
        <f t="shared" si="225"/>
        <v/>
      </c>
      <c r="AP678" s="60">
        <v>32571</v>
      </c>
      <c r="AQ678" s="51">
        <v>3</v>
      </c>
      <c r="AR678" s="51">
        <v>64</v>
      </c>
      <c r="AS678" s="62">
        <f t="shared" si="214"/>
        <v>0</v>
      </c>
      <c r="AT678" s="62">
        <f t="shared" si="215"/>
        <v>0.26379720786571437</v>
      </c>
      <c r="AU678" s="51" t="str">
        <f>IF(OR($AP678&lt;SetUp!$B$97,$AP678&gt;SetUp!$B$98),"Não","Sim")</f>
        <v>Não</v>
      </c>
      <c r="AV678" s="64">
        <f t="shared" si="216"/>
        <v>0</v>
      </c>
      <c r="AW678" s="64">
        <f t="shared" si="217"/>
        <v>0.51361192340687956</v>
      </c>
      <c r="AX678" s="64">
        <f t="shared" si="218"/>
        <v>0</v>
      </c>
      <c r="AY678" s="64">
        <f t="shared" si="219"/>
        <v>-0.57872980551039011</v>
      </c>
      <c r="AZ678" s="64">
        <f t="shared" si="220"/>
        <v>0.26379720786571437</v>
      </c>
      <c r="BA678" s="64">
        <f t="shared" si="221"/>
        <v>0.51361192340687956</v>
      </c>
      <c r="BB678" s="64">
        <f t="shared" si="222"/>
        <v>-0.57872980551039011</v>
      </c>
    </row>
    <row r="679" spans="1:54" x14ac:dyDescent="0.3">
      <c r="A679" s="60">
        <v>31724</v>
      </c>
      <c r="B679" s="53">
        <v>0.94099999999999995</v>
      </c>
      <c r="C679" s="53"/>
      <c r="D679" s="53">
        <v>5.6289999999999996</v>
      </c>
      <c r="E679" s="53">
        <f t="shared" si="207"/>
        <v>0.94099999999999995</v>
      </c>
      <c r="F679" s="53">
        <f t="shared" si="208"/>
        <v>4.6879999999999997</v>
      </c>
      <c r="G679" s="53">
        <f t="shared" si="209"/>
        <v>0</v>
      </c>
      <c r="H679" s="53">
        <f>IF(Q678&gt;SetUp!$B$56,SetUp!$B$56,Q678)</f>
        <v>5.2573150285434418E-16</v>
      </c>
      <c r="I679" s="53">
        <f t="shared" si="223"/>
        <v>0.22188496817317011</v>
      </c>
      <c r="J679" s="53">
        <f>MIN(F679,H679,(1-EXP(-SetUp!$B$52*H679/SetUp!$B$56))*F679)</f>
        <v>0</v>
      </c>
      <c r="K679" s="53">
        <f t="shared" si="210"/>
        <v>5.2573150285434418E-16</v>
      </c>
      <c r="L679" s="53">
        <f>IF(I679&lt;=0,0,MIN(SetUp!$B$50*I679^SetUp!$B$55,I679))</f>
        <v>1.7491938299924138E-3</v>
      </c>
      <c r="M679" s="53">
        <f t="shared" si="211"/>
        <v>0.22013577434317769</v>
      </c>
      <c r="N679" s="53">
        <f>IF(SetUp!$B$62=0,X679,(B679-E679)*(1-(H679/SetUp!$B$66/SetUp!$B$56)))</f>
        <v>0</v>
      </c>
      <c r="O679" s="53">
        <f>K679*SetUp!$B$65</f>
        <v>4.8525022872453876E-18</v>
      </c>
      <c r="P679" s="53">
        <f>MIN(SetUp!$B$54*L679^SetUp!$B$51,L679)</f>
        <v>1.1322366813519204E-3</v>
      </c>
      <c r="Q679" s="53">
        <f t="shared" si="212"/>
        <v>5.2087900056709877E-16</v>
      </c>
      <c r="R679" s="53">
        <f>IF((H679+N679-O679)&gt;SetUp!$B$56,T678+H679+N679-O679-SetUp!$B$56,T678)</f>
        <v>0</v>
      </c>
      <c r="S679" s="53">
        <f>R679*SetUp!$B$65</f>
        <v>0</v>
      </c>
      <c r="T679" s="53">
        <f>IF((R679-S679)&lt;SetUp!$B$53,R679-S679,SetUp!$B$53)</f>
        <v>0</v>
      </c>
      <c r="U679" s="53">
        <f t="shared" si="213"/>
        <v>0.22013577434317769</v>
      </c>
      <c r="V679" s="53">
        <f>(L679-P679)/1000*SetUp!$B$13*1000000/SetUp!$B$48</f>
        <v>2.5107257005613486E-2</v>
      </c>
      <c r="W679" s="53">
        <f t="shared" si="224"/>
        <v>2.3418766925686896E-17</v>
      </c>
      <c r="X679" s="53">
        <f>MAX((SetUp!$B$56*(1-($H679/SetUp!$B$56)^2)*TANH(($B679-$D679)/SetUp!$B$56))/(1+$H679/SetUp!$B$56*TANH(($B679-$D679)/SetUp!$B$56)),0)</f>
        <v>0</v>
      </c>
      <c r="AK679" s="61">
        <v>311</v>
      </c>
      <c r="AL679" s="62">
        <f>IFERROR(AVERAGEIFS($AS$3:$AS$1070,$AU$3:$AU$1070,"Não",$AR$3:$AR$1070,AK649),0)</f>
        <v>0</v>
      </c>
      <c r="AM679" s="62">
        <f>IFERROR(AVERAGEIFS($AT$3:$AT$1070,$AU$3:$AU$1070,"Não",$AR$3:$AR$1070,AK649),0)</f>
        <v>0</v>
      </c>
      <c r="AN679" s="63" t="str">
        <f t="shared" si="225"/>
        <v/>
      </c>
      <c r="AP679" s="60">
        <v>32572</v>
      </c>
      <c r="AQ679" s="51">
        <v>3</v>
      </c>
      <c r="AR679" s="51">
        <v>65</v>
      </c>
      <c r="AS679" s="62">
        <f t="shared" si="214"/>
        <v>0</v>
      </c>
      <c r="AT679" s="62">
        <f t="shared" si="215"/>
        <v>0.27406644475487935</v>
      </c>
      <c r="AU679" s="51" t="str">
        <f>IF(OR($AP679&lt;SetUp!$B$97,$AP679&gt;SetUp!$B$98),"Não","Sim")</f>
        <v>Não</v>
      </c>
      <c r="AV679" s="64">
        <f t="shared" si="216"/>
        <v>0</v>
      </c>
      <c r="AW679" s="64">
        <f t="shared" si="217"/>
        <v>0.52351355737447658</v>
      </c>
      <c r="AX679" s="64">
        <f t="shared" si="218"/>
        <v>0</v>
      </c>
      <c r="AY679" s="64">
        <f t="shared" si="219"/>
        <v>-0.56214413392372742</v>
      </c>
      <c r="AZ679" s="64">
        <f t="shared" si="220"/>
        <v>0.27406644475487935</v>
      </c>
      <c r="BA679" s="64">
        <f t="shared" si="221"/>
        <v>0.52351355737447658</v>
      </c>
      <c r="BB679" s="64">
        <f t="shared" si="222"/>
        <v>-0.56214413392372742</v>
      </c>
    </row>
    <row r="680" spans="1:54" x14ac:dyDescent="0.3">
      <c r="A680" s="60">
        <v>31725</v>
      </c>
      <c r="B680" s="53">
        <v>0.94</v>
      </c>
      <c r="C680" s="53"/>
      <c r="D680" s="53">
        <v>5.6289999999999996</v>
      </c>
      <c r="E680" s="53">
        <f t="shared" si="207"/>
        <v>0.94</v>
      </c>
      <c r="F680" s="53">
        <f t="shared" si="208"/>
        <v>4.6890000000000001</v>
      </c>
      <c r="G680" s="53">
        <f t="shared" si="209"/>
        <v>0</v>
      </c>
      <c r="H680" s="53">
        <f>IF(Q679&gt;SetUp!$B$56,SetUp!$B$56,Q679)</f>
        <v>5.2087900056709877E-16</v>
      </c>
      <c r="I680" s="53">
        <f t="shared" si="223"/>
        <v>0.22013577434317769</v>
      </c>
      <c r="J680" s="53">
        <f>MIN(F680,H680,(1-EXP(-SetUp!$B$52*H680/SetUp!$B$56))*F680)</f>
        <v>0</v>
      </c>
      <c r="K680" s="53">
        <f t="shared" si="210"/>
        <v>5.2087900056709877E-16</v>
      </c>
      <c r="L680" s="53">
        <f>IF(I680&lt;=0,0,MIN(SetUp!$B$50*I680^SetUp!$B$55,I680))</f>
        <v>1.7262718037794177E-3</v>
      </c>
      <c r="M680" s="53">
        <f t="shared" si="211"/>
        <v>0.21840950253939828</v>
      </c>
      <c r="N680" s="53">
        <f>IF(SetUp!$B$62=0,X680,(B680-E680)*(1-(H680/SetUp!$B$66/SetUp!$B$56)))</f>
        <v>0</v>
      </c>
      <c r="O680" s="53">
        <f>K680*SetUp!$B$65</f>
        <v>4.8077136863723569E-18</v>
      </c>
      <c r="P680" s="53">
        <f>MIN(SetUp!$B$54*L680^SetUp!$B$51,L680)</f>
        <v>1.1172562408972751E-3</v>
      </c>
      <c r="Q680" s="53">
        <f t="shared" si="212"/>
        <v>5.1607128688072643E-16</v>
      </c>
      <c r="R680" s="53">
        <f>IF((H680+N680-O680)&gt;SetUp!$B$56,T679+H680+N680-O680-SetUp!$B$56,T679)</f>
        <v>0</v>
      </c>
      <c r="S680" s="53">
        <f>R680*SetUp!$B$65</f>
        <v>0</v>
      </c>
      <c r="T680" s="53">
        <f>IF((R680-S680)&lt;SetUp!$B$53,R680-S680,SetUp!$B$53)</f>
        <v>0</v>
      </c>
      <c r="U680" s="53">
        <f t="shared" si="213"/>
        <v>0.21840950253939828</v>
      </c>
      <c r="V680" s="53">
        <f>(L680-P680)/1000*SetUp!$B$13*1000000/SetUp!$B$48</f>
        <v>2.4784071780989052E-2</v>
      </c>
      <c r="W680" s="53">
        <f t="shared" si="224"/>
        <v>3.9898639947466563E-17</v>
      </c>
      <c r="X680" s="53">
        <f>MAX((SetUp!$B$56*(1-($H680/SetUp!$B$56)^2)*TANH(($B680-$D680)/SetUp!$B$56))/(1+$H680/SetUp!$B$56*TANH(($B680-$D680)/SetUp!$B$56)),0)</f>
        <v>0</v>
      </c>
      <c r="AK680" s="61">
        <v>312</v>
      </c>
      <c r="AL680" s="62">
        <f>IFERROR(AVERAGEIFS($AS$3:$AS$1070,$AU$3:$AU$1070,"Não",$AR$3:$AR$1070,AK650),0)</f>
        <v>0</v>
      </c>
      <c r="AM680" s="62">
        <f>IFERROR(AVERAGEIFS($AT$3:$AT$1070,$AU$3:$AU$1070,"Não",$AR$3:$AR$1070,AK650),0)</f>
        <v>0</v>
      </c>
      <c r="AN680" s="63" t="str">
        <f t="shared" si="225"/>
        <v/>
      </c>
      <c r="AP680" s="60">
        <v>32573</v>
      </c>
      <c r="AQ680" s="51">
        <v>3</v>
      </c>
      <c r="AR680" s="51">
        <v>66</v>
      </c>
      <c r="AS680" s="62">
        <f t="shared" si="214"/>
        <v>0</v>
      </c>
      <c r="AT680" s="62">
        <f t="shared" si="215"/>
        <v>0.28400211076607451</v>
      </c>
      <c r="AU680" s="51" t="str">
        <f>IF(OR($AP680&lt;SetUp!$B$97,$AP680&gt;SetUp!$B$98),"Não","Sim")</f>
        <v>Não</v>
      </c>
      <c r="AV680" s="64">
        <f t="shared" si="216"/>
        <v>0</v>
      </c>
      <c r="AW680" s="64">
        <f t="shared" si="217"/>
        <v>0.53291848416626952</v>
      </c>
      <c r="AX680" s="64">
        <f t="shared" si="218"/>
        <v>0</v>
      </c>
      <c r="AY680" s="64">
        <f t="shared" si="219"/>
        <v>-0.54667843216897571</v>
      </c>
      <c r="AZ680" s="64">
        <f t="shared" si="220"/>
        <v>0.28400211076607451</v>
      </c>
      <c r="BA680" s="64">
        <f t="shared" si="221"/>
        <v>0.53291848416626952</v>
      </c>
      <c r="BB680" s="64">
        <f t="shared" si="222"/>
        <v>-0.54667843216897571</v>
      </c>
    </row>
    <row r="681" spans="1:54" x14ac:dyDescent="0.3">
      <c r="A681" s="60">
        <v>31726</v>
      </c>
      <c r="B681" s="53">
        <v>0.13200000000000001</v>
      </c>
      <c r="C681" s="53"/>
      <c r="D681" s="53">
        <v>5.6289999999999996</v>
      </c>
      <c r="E681" s="53">
        <f t="shared" si="207"/>
        <v>0.13200000000000001</v>
      </c>
      <c r="F681" s="53">
        <f t="shared" si="208"/>
        <v>5.4969999999999999</v>
      </c>
      <c r="G681" s="53">
        <f t="shared" si="209"/>
        <v>0</v>
      </c>
      <c r="H681" s="53">
        <f>IF(Q680&gt;SetUp!$B$56,SetUp!$B$56,Q680)</f>
        <v>5.1607128688072643E-16</v>
      </c>
      <c r="I681" s="53">
        <f t="shared" si="223"/>
        <v>0.21840950253939828</v>
      </c>
      <c r="J681" s="53">
        <f>MIN(F681,H681,(1-EXP(-SetUp!$B$52*H681/SetUp!$B$56))*F681)</f>
        <v>0</v>
      </c>
      <c r="K681" s="53">
        <f t="shared" si="210"/>
        <v>5.1607128688072643E-16</v>
      </c>
      <c r="L681" s="53">
        <f>IF(I681&lt;=0,0,MIN(SetUp!$B$50*I681^SetUp!$B$55,I681))</f>
        <v>1.7037688891159955E-3</v>
      </c>
      <c r="M681" s="53">
        <f t="shared" si="211"/>
        <v>0.21670573365028228</v>
      </c>
      <c r="N681" s="53">
        <f>IF(SetUp!$B$62=0,X681,(B681-E681)*(1-(H681/SetUp!$B$66/SetUp!$B$56)))</f>
        <v>0</v>
      </c>
      <c r="O681" s="53">
        <f>K681*SetUp!$B$65</f>
        <v>4.7633384843293363E-18</v>
      </c>
      <c r="P681" s="53">
        <f>MIN(SetUp!$B$54*L681^SetUp!$B$51,L681)</f>
        <v>1.1025515863635317E-3</v>
      </c>
      <c r="Q681" s="53">
        <f t="shared" si="212"/>
        <v>5.1130794839639714E-16</v>
      </c>
      <c r="R681" s="53">
        <f>IF((H681+N681-O681)&gt;SetUp!$B$56,T680+H681+N681-O681-SetUp!$B$56,T680)</f>
        <v>0</v>
      </c>
      <c r="S681" s="53">
        <f>R681*SetUp!$B$65</f>
        <v>0</v>
      </c>
      <c r="T681" s="53">
        <f>IF((R681-S681)&lt;SetUp!$B$53,R681-S681,SetUp!$B$53)</f>
        <v>0</v>
      </c>
      <c r="U681" s="53">
        <f t="shared" si="213"/>
        <v>0.21670573365028228</v>
      </c>
      <c r="V681" s="53">
        <f>(L681-P681)/1000*SetUp!$B$13*1000000/SetUp!$B$48</f>
        <v>2.446671923599639E-2</v>
      </c>
      <c r="W681" s="53">
        <f t="shared" si="224"/>
        <v>-2.9707139526102821E-17</v>
      </c>
      <c r="X681" s="53">
        <f>MAX((SetUp!$B$56*(1-($H681/SetUp!$B$56)^2)*TANH(($B681-$D681)/SetUp!$B$56))/(1+$H681/SetUp!$B$56*TANH(($B681-$D681)/SetUp!$B$56)),0)</f>
        <v>0</v>
      </c>
      <c r="AK681" s="61">
        <v>313</v>
      </c>
      <c r="AL681" s="62">
        <f>IFERROR(AVERAGEIFS($AS$3:$AS$1070,$AU$3:$AU$1070,"Não",$AR$3:$AR$1070,AK651),0)</f>
        <v>0</v>
      </c>
      <c r="AM681" s="62">
        <f>IFERROR(AVERAGEIFS($AT$3:$AT$1070,$AU$3:$AU$1070,"Não",$AR$3:$AR$1070,AK651),0)</f>
        <v>0</v>
      </c>
      <c r="AN681" s="63" t="str">
        <f t="shared" si="225"/>
        <v/>
      </c>
      <c r="AP681" s="60">
        <v>32574</v>
      </c>
      <c r="AQ681" s="51">
        <v>3</v>
      </c>
      <c r="AR681" s="51">
        <v>67</v>
      </c>
      <c r="AS681" s="62">
        <f t="shared" si="214"/>
        <v>0</v>
      </c>
      <c r="AT681" s="62">
        <f t="shared" si="215"/>
        <v>0.29278127316282876</v>
      </c>
      <c r="AU681" s="51" t="str">
        <f>IF(OR($AP681&lt;SetUp!$B$97,$AP681&gt;SetUp!$B$98),"Não","Sim")</f>
        <v>Não</v>
      </c>
      <c r="AV681" s="64">
        <f t="shared" si="216"/>
        <v>0</v>
      </c>
      <c r="AW681" s="64">
        <f t="shared" si="217"/>
        <v>0.54109266596658723</v>
      </c>
      <c r="AX681" s="64">
        <f t="shared" si="218"/>
        <v>0</v>
      </c>
      <c r="AY681" s="64">
        <f t="shared" si="219"/>
        <v>-0.53345670501166875</v>
      </c>
      <c r="AZ681" s="64">
        <f t="shared" si="220"/>
        <v>0.29278127316282876</v>
      </c>
      <c r="BA681" s="64">
        <f t="shared" si="221"/>
        <v>0.54109266596658723</v>
      </c>
      <c r="BB681" s="64">
        <f t="shared" si="222"/>
        <v>-0.53345670501166875</v>
      </c>
    </row>
    <row r="682" spans="1:54" x14ac:dyDescent="0.3">
      <c r="A682" s="60">
        <v>31727</v>
      </c>
      <c r="B682" s="53">
        <v>0</v>
      </c>
      <c r="C682" s="53"/>
      <c r="D682" s="53">
        <v>5.6289999999999996</v>
      </c>
      <c r="E682" s="53">
        <f t="shared" si="207"/>
        <v>0</v>
      </c>
      <c r="F682" s="53">
        <f t="shared" si="208"/>
        <v>5.6289999999999996</v>
      </c>
      <c r="G682" s="53">
        <f t="shared" si="209"/>
        <v>0</v>
      </c>
      <c r="H682" s="53">
        <f>IF(Q681&gt;SetUp!$B$56,SetUp!$B$56,Q681)</f>
        <v>5.1130794839639714E-16</v>
      </c>
      <c r="I682" s="53">
        <f t="shared" si="223"/>
        <v>0.21670573365028228</v>
      </c>
      <c r="J682" s="53">
        <f>MIN(F682,H682,(1-EXP(-SetUp!$B$52*H682/SetUp!$B$56))*F682)</f>
        <v>0</v>
      </c>
      <c r="K682" s="53">
        <f t="shared" si="210"/>
        <v>5.1130794839639714E-16</v>
      </c>
      <c r="L682" s="53">
        <f>IF(I682&lt;=0,0,MIN(SetUp!$B$50*I682^SetUp!$B$55,I682))</f>
        <v>1.6816752705827919E-3</v>
      </c>
      <c r="M682" s="53">
        <f t="shared" si="211"/>
        <v>0.21502405837969948</v>
      </c>
      <c r="N682" s="53">
        <f>IF(SetUp!$B$62=0,X682,(B682-E682)*(1-(H682/SetUp!$B$66/SetUp!$B$56)))</f>
        <v>0</v>
      </c>
      <c r="O682" s="53">
        <f>K682*SetUp!$B$65</f>
        <v>4.719372865444717E-18</v>
      </c>
      <c r="P682" s="53">
        <f>MIN(SetUp!$B$54*L682^SetUp!$B$51,L682)</f>
        <v>1.0881162246351667E-3</v>
      </c>
      <c r="Q682" s="53">
        <f t="shared" si="212"/>
        <v>5.0658857553095237E-16</v>
      </c>
      <c r="R682" s="53">
        <f>IF((H682+N682-O682)&gt;SetUp!$B$56,T681+H682+N682-O682-SetUp!$B$56,T681)</f>
        <v>0</v>
      </c>
      <c r="S682" s="53">
        <f>R682*SetUp!$B$65</f>
        <v>0</v>
      </c>
      <c r="T682" s="53">
        <f>IF((R682-S682)&lt;SetUp!$B$53,R682-S682,SetUp!$B$53)</f>
        <v>0</v>
      </c>
      <c r="U682" s="53">
        <f t="shared" si="213"/>
        <v>0.21502405837969948</v>
      </c>
      <c r="V682" s="53">
        <f>(L682-P682)/1000*SetUp!$B$13*1000000/SetUp!$B$48</f>
        <v>2.4155064168480334E-2</v>
      </c>
      <c r="W682" s="53">
        <f t="shared" si="224"/>
        <v>-7.8062556418956319E-18</v>
      </c>
      <c r="X682" s="53">
        <f>MAX((SetUp!$B$56*(1-($H682/SetUp!$B$56)^2)*TANH(($B682-$D682)/SetUp!$B$56))/(1+$H682/SetUp!$B$56*TANH(($B682-$D682)/SetUp!$B$56)),0)</f>
        <v>0</v>
      </c>
      <c r="AK682" s="61">
        <v>314</v>
      </c>
      <c r="AL682" s="62">
        <f>IFERROR(AVERAGEIFS($AS$3:$AS$1070,$AU$3:$AU$1070,"Não",$AR$3:$AR$1070,AK652),0)</f>
        <v>0</v>
      </c>
      <c r="AM682" s="62">
        <f>IFERROR(AVERAGEIFS($AT$3:$AT$1070,$AU$3:$AU$1070,"Não",$AR$3:$AR$1070,AK652),0)</f>
        <v>0</v>
      </c>
      <c r="AN682" s="63" t="str">
        <f t="shared" si="225"/>
        <v/>
      </c>
      <c r="AP682" s="60">
        <v>32575</v>
      </c>
      <c r="AQ682" s="51">
        <v>3</v>
      </c>
      <c r="AR682" s="51">
        <v>68</v>
      </c>
      <c r="AS682" s="62">
        <f t="shared" si="214"/>
        <v>0</v>
      </c>
      <c r="AT682" s="62">
        <f t="shared" si="215"/>
        <v>0.29752922787199881</v>
      </c>
      <c r="AU682" s="51" t="str">
        <f>IF(OR($AP682&lt;SetUp!$B$97,$AP682&gt;SetUp!$B$98),"Não","Sim")</f>
        <v>Não</v>
      </c>
      <c r="AV682" s="64">
        <f t="shared" si="216"/>
        <v>0</v>
      </c>
      <c r="AW682" s="64">
        <f t="shared" si="217"/>
        <v>0.54546239822007792</v>
      </c>
      <c r="AX682" s="64">
        <f t="shared" si="218"/>
        <v>0</v>
      </c>
      <c r="AY682" s="64">
        <f t="shared" si="219"/>
        <v>-0.52647036479246889</v>
      </c>
      <c r="AZ682" s="64">
        <f t="shared" si="220"/>
        <v>0.29752922787199881</v>
      </c>
      <c r="BA682" s="64">
        <f t="shared" si="221"/>
        <v>0.54546239822007792</v>
      </c>
      <c r="BB682" s="64">
        <f t="shared" si="222"/>
        <v>-0.52647036479246889</v>
      </c>
    </row>
    <row r="683" spans="1:54" x14ac:dyDescent="0.3">
      <c r="A683" s="60">
        <v>31728</v>
      </c>
      <c r="B683" s="53">
        <v>0</v>
      </c>
      <c r="C683" s="53"/>
      <c r="D683" s="53">
        <v>5.6289999999999996</v>
      </c>
      <c r="E683" s="53">
        <f t="shared" si="207"/>
        <v>0</v>
      </c>
      <c r="F683" s="53">
        <f t="shared" si="208"/>
        <v>5.6289999999999996</v>
      </c>
      <c r="G683" s="53">
        <f t="shared" si="209"/>
        <v>0</v>
      </c>
      <c r="H683" s="53">
        <f>IF(Q682&gt;SetUp!$B$56,SetUp!$B$56,Q682)</f>
        <v>5.0658857553095237E-16</v>
      </c>
      <c r="I683" s="53">
        <f t="shared" si="223"/>
        <v>0.21502405837969948</v>
      </c>
      <c r="J683" s="53">
        <f>MIN(F683,H683,(1-EXP(-SetUp!$B$52*H683/SetUp!$B$56))*F683)</f>
        <v>0</v>
      </c>
      <c r="K683" s="53">
        <f t="shared" si="210"/>
        <v>5.0658857553095237E-16</v>
      </c>
      <c r="L683" s="53">
        <f>IF(I683&lt;=0,0,MIN(SetUp!$B$50*I683^SetUp!$B$55,I683))</f>
        <v>1.6599814125865982E-3</v>
      </c>
      <c r="M683" s="53">
        <f t="shared" si="211"/>
        <v>0.21336407696711288</v>
      </c>
      <c r="N683" s="53">
        <f>IF(SetUp!$B$62=0,X683,(B683-E683)*(1-(H683/SetUp!$B$66/SetUp!$B$56)))</f>
        <v>0</v>
      </c>
      <c r="O683" s="53">
        <f>K683*SetUp!$B$65</f>
        <v>4.6758130492655461E-18</v>
      </c>
      <c r="P683" s="53">
        <f>MIN(SetUp!$B$54*L683^SetUp!$B$51,L683)</f>
        <v>1.0739438485089126E-3</v>
      </c>
      <c r="Q683" s="53">
        <f t="shared" si="212"/>
        <v>5.0191276248168679E-16</v>
      </c>
      <c r="R683" s="53">
        <f>IF((H683+N683-O683)&gt;SetUp!$B$56,T682+H683+N683-O683-SetUp!$B$56,T682)</f>
        <v>0</v>
      </c>
      <c r="S683" s="53">
        <f>R683*SetUp!$B$65</f>
        <v>0</v>
      </c>
      <c r="T683" s="53">
        <f>IF((R683-S683)&lt;SetUp!$B$53,R683-S683,SetUp!$B$53)</f>
        <v>0</v>
      </c>
      <c r="U683" s="53">
        <f t="shared" si="213"/>
        <v>0.21336407696711288</v>
      </c>
      <c r="V683" s="53">
        <f>(L683-P683)/1000*SetUp!$B$13*1000000/SetUp!$B$48</f>
        <v>2.3848975198139739E-2</v>
      </c>
      <c r="W683" s="53">
        <f t="shared" si="224"/>
        <v>-1.0408340855860843E-17</v>
      </c>
      <c r="X683" s="53">
        <f>MAX((SetUp!$B$56*(1-($H683/SetUp!$B$56)^2)*TANH(($B683-$D683)/SetUp!$B$56))/(1+$H683/SetUp!$B$56*TANH(($B683-$D683)/SetUp!$B$56)),0)</f>
        <v>0</v>
      </c>
      <c r="AK683" s="61">
        <v>315</v>
      </c>
      <c r="AL683" s="62">
        <f>IFERROR(AVERAGEIFS($AS$3:$AS$1070,$AU$3:$AU$1070,"Não",$AR$3:$AR$1070,AK653),0)</f>
        <v>0</v>
      </c>
      <c r="AM683" s="62">
        <f>IFERROR(AVERAGEIFS($AT$3:$AT$1070,$AU$3:$AU$1070,"Não",$AR$3:$AR$1070,AK653),0)</f>
        <v>0</v>
      </c>
      <c r="AN683" s="63" t="str">
        <f t="shared" si="225"/>
        <v/>
      </c>
      <c r="AP683" s="60">
        <v>32576</v>
      </c>
      <c r="AQ683" s="51">
        <v>3</v>
      </c>
      <c r="AR683" s="51">
        <v>69</v>
      </c>
      <c r="AS683" s="62">
        <f t="shared" si="214"/>
        <v>0</v>
      </c>
      <c r="AT683" s="62">
        <f t="shared" si="215"/>
        <v>0.30025704391119618</v>
      </c>
      <c r="AU683" s="51" t="str">
        <f>IF(OR($AP683&lt;SetUp!$B$97,$AP683&gt;SetUp!$B$98),"Não","Sim")</f>
        <v>Não</v>
      </c>
      <c r="AV683" s="64">
        <f t="shared" si="216"/>
        <v>0</v>
      </c>
      <c r="AW683" s="64">
        <f t="shared" si="217"/>
        <v>0.54795715517839183</v>
      </c>
      <c r="AX683" s="64">
        <f t="shared" si="218"/>
        <v>0</v>
      </c>
      <c r="AY683" s="64">
        <f t="shared" si="219"/>
        <v>-0.52250679542920209</v>
      </c>
      <c r="AZ683" s="64">
        <f t="shared" si="220"/>
        <v>0.30025704391119618</v>
      </c>
      <c r="BA683" s="64">
        <f t="shared" si="221"/>
        <v>0.54795715517839183</v>
      </c>
      <c r="BB683" s="64">
        <f t="shared" si="222"/>
        <v>-0.52250679542920209</v>
      </c>
    </row>
    <row r="684" spans="1:54" x14ac:dyDescent="0.3">
      <c r="A684" s="60">
        <v>31729</v>
      </c>
      <c r="B684" s="53">
        <v>1.234</v>
      </c>
      <c r="C684" s="53"/>
      <c r="D684" s="53">
        <v>5.6289999999999996</v>
      </c>
      <c r="E684" s="53">
        <f t="shared" si="207"/>
        <v>1.234</v>
      </c>
      <c r="F684" s="53">
        <f t="shared" si="208"/>
        <v>4.3949999999999996</v>
      </c>
      <c r="G684" s="53">
        <f t="shared" si="209"/>
        <v>0</v>
      </c>
      <c r="H684" s="53">
        <f>IF(Q683&gt;SetUp!$B$56,SetUp!$B$56,Q683)</f>
        <v>5.0191276248168679E-16</v>
      </c>
      <c r="I684" s="53">
        <f t="shared" si="223"/>
        <v>0.21336407696711288</v>
      </c>
      <c r="J684" s="53">
        <f>MIN(F684,H684,(1-EXP(-SetUp!$B$52*H684/SetUp!$B$56))*F684)</f>
        <v>0</v>
      </c>
      <c r="K684" s="53">
        <f t="shared" si="210"/>
        <v>5.0191276248168679E-16</v>
      </c>
      <c r="L684" s="53">
        <f>IF(I684&lt;=0,0,MIN(SetUp!$B$50*I684^SetUp!$B$55,I684))</f>
        <v>1.6386780499718387E-3</v>
      </c>
      <c r="M684" s="53">
        <f t="shared" si="211"/>
        <v>0.21172539891714104</v>
      </c>
      <c r="N684" s="53">
        <f>IF(SetUp!$B$62=0,X684,(B684-E684)*(1-(H684/SetUp!$B$66/SetUp!$B$56)))</f>
        <v>0</v>
      </c>
      <c r="O684" s="53">
        <f>K684*SetUp!$B$65</f>
        <v>4.6326552902324546E-18</v>
      </c>
      <c r="P684" s="53">
        <f>MIN(SetUp!$B$54*L684^SetUp!$B$51,L684)</f>
        <v>1.0600283304334358E-3</v>
      </c>
      <c r="Q684" s="53">
        <f t="shared" si="212"/>
        <v>4.9728010719145436E-16</v>
      </c>
      <c r="R684" s="53">
        <f>IF((H684+N684-O684)&gt;SetUp!$B$56,T683+H684+N684-O684-SetUp!$B$56,T683)</f>
        <v>0</v>
      </c>
      <c r="S684" s="53">
        <f>R684*SetUp!$B$65</f>
        <v>0</v>
      </c>
      <c r="T684" s="53">
        <f>IF((R684-S684)&lt;SetUp!$B$53,R684-S684,SetUp!$B$53)</f>
        <v>0</v>
      </c>
      <c r="U684" s="53">
        <f t="shared" si="213"/>
        <v>0.21172539891714104</v>
      </c>
      <c r="V684" s="53">
        <f>(L684-P684)/1000*SetUp!$B$13*1000000/SetUp!$B$48</f>
        <v>2.3548324639224866E-2</v>
      </c>
      <c r="W684" s="53">
        <f t="shared" si="224"/>
        <v>8.5218290757360649E-17</v>
      </c>
      <c r="X684" s="53">
        <f>MAX((SetUp!$B$56*(1-($H684/SetUp!$B$56)^2)*TANH(($B684-$D684)/SetUp!$B$56))/(1+$H684/SetUp!$B$56*TANH(($B684-$D684)/SetUp!$B$56)),0)</f>
        <v>0</v>
      </c>
      <c r="AK684" s="61">
        <v>316</v>
      </c>
      <c r="AL684" s="62">
        <f>IFERROR(AVERAGEIFS($AS$3:$AS$1070,$AU$3:$AU$1070,"Não",$AR$3:$AR$1070,AK654),0)</f>
        <v>0</v>
      </c>
      <c r="AM684" s="62">
        <f>IFERROR(AVERAGEIFS($AT$3:$AT$1070,$AU$3:$AU$1070,"Não",$AR$3:$AR$1070,AK654),0)</f>
        <v>0</v>
      </c>
      <c r="AN684" s="63" t="str">
        <f t="shared" si="225"/>
        <v/>
      </c>
      <c r="AP684" s="60">
        <v>32577</v>
      </c>
      <c r="AQ684" s="51">
        <v>3</v>
      </c>
      <c r="AR684" s="51">
        <v>70</v>
      </c>
      <c r="AS684" s="62">
        <f t="shared" si="214"/>
        <v>0</v>
      </c>
      <c r="AT684" s="62">
        <f t="shared" si="215"/>
        <v>0.30164447992201499</v>
      </c>
      <c r="AU684" s="51" t="str">
        <f>IF(OR($AP684&lt;SetUp!$B$97,$AP684&gt;SetUp!$B$98),"Não","Sim")</f>
        <v>Não</v>
      </c>
      <c r="AV684" s="64">
        <f t="shared" si="216"/>
        <v>0</v>
      </c>
      <c r="AW684" s="64">
        <f t="shared" si="217"/>
        <v>0.54922170379730528</v>
      </c>
      <c r="AX684" s="64">
        <f t="shared" si="218"/>
        <v>0</v>
      </c>
      <c r="AY684" s="64">
        <f t="shared" si="219"/>
        <v>-0.5205046178408439</v>
      </c>
      <c r="AZ684" s="64">
        <f t="shared" si="220"/>
        <v>0.30164447992201499</v>
      </c>
      <c r="BA684" s="64">
        <f t="shared" si="221"/>
        <v>0.54922170379730528</v>
      </c>
      <c r="BB684" s="64">
        <f t="shared" si="222"/>
        <v>-0.5205046178408439</v>
      </c>
    </row>
    <row r="685" spans="1:54" x14ac:dyDescent="0.3">
      <c r="A685" s="60">
        <v>31730</v>
      </c>
      <c r="B685" s="53">
        <v>0.73599999999999999</v>
      </c>
      <c r="C685" s="53"/>
      <c r="D685" s="53">
        <v>5.6289999999999996</v>
      </c>
      <c r="E685" s="53">
        <f t="shared" si="207"/>
        <v>0.73599999999999999</v>
      </c>
      <c r="F685" s="53">
        <f t="shared" si="208"/>
        <v>4.8929999999999998</v>
      </c>
      <c r="G685" s="53">
        <f t="shared" si="209"/>
        <v>0</v>
      </c>
      <c r="H685" s="53">
        <f>IF(Q684&gt;SetUp!$B$56,SetUp!$B$56,Q684)</f>
        <v>4.9728010719145436E-16</v>
      </c>
      <c r="I685" s="53">
        <f t="shared" si="223"/>
        <v>0.21172539891714104</v>
      </c>
      <c r="J685" s="53">
        <f>MIN(F685,H685,(1-EXP(-SetUp!$B$52*H685/SetUp!$B$56))*F685)</f>
        <v>0</v>
      </c>
      <c r="K685" s="53">
        <f t="shared" si="210"/>
        <v>4.9728010719145436E-16</v>
      </c>
      <c r="L685" s="53">
        <f>IF(I685&lt;=0,0,MIN(SetUp!$B$50*I685^SetUp!$B$55,I685))</f>
        <v>1.6177561789939613E-3</v>
      </c>
      <c r="M685" s="53">
        <f t="shared" si="211"/>
        <v>0.21010764273814708</v>
      </c>
      <c r="N685" s="53">
        <f>IF(SetUp!$B$62=0,X685,(B685-E685)*(1-(H685/SetUp!$B$66/SetUp!$B$56)))</f>
        <v>0</v>
      </c>
      <c r="O685" s="53">
        <f>K685*SetUp!$B$65</f>
        <v>4.5898958773575894E-18</v>
      </c>
      <c r="P685" s="53">
        <f>MIN(SetUp!$B$54*L685^SetUp!$B$51,L685)</f>
        <v>1.046363716491095E-3</v>
      </c>
      <c r="Q685" s="53">
        <f t="shared" si="212"/>
        <v>4.9269021131409681E-16</v>
      </c>
      <c r="R685" s="53">
        <f>IF((H685+N685-O685)&gt;SetUp!$B$56,T684+H685+N685-O685-SetUp!$B$56,T684)</f>
        <v>0</v>
      </c>
      <c r="S685" s="53">
        <f>R685*SetUp!$B$65</f>
        <v>0</v>
      </c>
      <c r="T685" s="53">
        <f>IF((R685-S685)&lt;SetUp!$B$53,R685-S685,SetUp!$B$53)</f>
        <v>0</v>
      </c>
      <c r="U685" s="53">
        <f t="shared" si="213"/>
        <v>0.21010764273814708</v>
      </c>
      <c r="V685" s="53">
        <f>(L685-P685)/1000*SetUp!$B$13*1000000/SetUp!$B$48</f>
        <v>2.3252988378110906E-2</v>
      </c>
      <c r="W685" s="53">
        <f t="shared" si="224"/>
        <v>4.7704895589362195E-18</v>
      </c>
      <c r="X685" s="53">
        <f>MAX((SetUp!$B$56*(1-($H685/SetUp!$B$56)^2)*TANH(($B685-$D685)/SetUp!$B$56))/(1+$H685/SetUp!$B$56*TANH(($B685-$D685)/SetUp!$B$56)),0)</f>
        <v>0</v>
      </c>
      <c r="AK685" s="61">
        <v>317</v>
      </c>
      <c r="AL685" s="62">
        <f>IFERROR(AVERAGEIFS($AS$3:$AS$1070,$AU$3:$AU$1070,"Não",$AR$3:$AR$1070,AK655),0)</f>
        <v>0</v>
      </c>
      <c r="AM685" s="62">
        <f>IFERROR(AVERAGEIFS($AT$3:$AT$1070,$AU$3:$AU$1070,"Não",$AR$3:$AR$1070,AK655),0)</f>
        <v>0</v>
      </c>
      <c r="AN685" s="63" t="str">
        <f t="shared" si="225"/>
        <v/>
      </c>
      <c r="AP685" s="60">
        <v>32578</v>
      </c>
      <c r="AQ685" s="51">
        <v>3</v>
      </c>
      <c r="AR685" s="51">
        <v>71</v>
      </c>
      <c r="AS685" s="62">
        <f t="shared" si="214"/>
        <v>0</v>
      </c>
      <c r="AT685" s="62">
        <f t="shared" si="215"/>
        <v>0.30391008149688165</v>
      </c>
      <c r="AU685" s="51" t="str">
        <f>IF(OR($AP685&lt;SetUp!$B$97,$AP685&gt;SetUp!$B$98),"Não","Sim")</f>
        <v>Não</v>
      </c>
      <c r="AV685" s="64">
        <f t="shared" si="216"/>
        <v>0</v>
      </c>
      <c r="AW685" s="64">
        <f t="shared" si="217"/>
        <v>0.551280401879916</v>
      </c>
      <c r="AX685" s="64">
        <f t="shared" si="218"/>
        <v>0</v>
      </c>
      <c r="AY685" s="64">
        <f t="shared" si="219"/>
        <v>-0.51725489299066019</v>
      </c>
      <c r="AZ685" s="64">
        <f t="shared" si="220"/>
        <v>0.30391008149688165</v>
      </c>
      <c r="BA685" s="64">
        <f t="shared" si="221"/>
        <v>0.551280401879916</v>
      </c>
      <c r="BB685" s="64">
        <f t="shared" si="222"/>
        <v>-0.51725489299066019</v>
      </c>
    </row>
    <row r="686" spans="1:54" x14ac:dyDescent="0.3">
      <c r="A686" s="60">
        <v>31731</v>
      </c>
      <c r="B686" s="53">
        <v>4.5110000000000001</v>
      </c>
      <c r="C686" s="53"/>
      <c r="D686" s="53">
        <v>5.6289999999999996</v>
      </c>
      <c r="E686" s="53">
        <f t="shared" si="207"/>
        <v>4.5110000000000001</v>
      </c>
      <c r="F686" s="53">
        <f t="shared" si="208"/>
        <v>1.1179999999999994</v>
      </c>
      <c r="G686" s="53">
        <f t="shared" si="209"/>
        <v>0</v>
      </c>
      <c r="H686" s="53">
        <f>IF(Q685&gt;SetUp!$B$56,SetUp!$B$56,Q685)</f>
        <v>4.9269021131409681E-16</v>
      </c>
      <c r="I686" s="53">
        <f t="shared" si="223"/>
        <v>0.21010764273814708</v>
      </c>
      <c r="J686" s="53">
        <f>MIN(F686,H686,(1-EXP(-SetUp!$B$52*H686/SetUp!$B$56))*F686)</f>
        <v>0</v>
      </c>
      <c r="K686" s="53">
        <f t="shared" si="210"/>
        <v>4.9269021131409681E-16</v>
      </c>
      <c r="L686" s="53">
        <f>IF(I686&lt;=0,0,MIN(SetUp!$B$50*I686^SetUp!$B$55,I686))</f>
        <v>1.5972070486389694E-3</v>
      </c>
      <c r="M686" s="53">
        <f t="shared" si="211"/>
        <v>0.20851043568950811</v>
      </c>
      <c r="N686" s="53">
        <f>IF(SetUp!$B$62=0,X686,(B686-E686)*(1-(H686/SetUp!$B$66/SetUp!$B$56)))</f>
        <v>0</v>
      </c>
      <c r="O686" s="53">
        <f>K686*SetUp!$B$65</f>
        <v>4.5475311339055188E-18</v>
      </c>
      <c r="P686" s="53">
        <f>MIN(SetUp!$B$54*L686^SetUp!$B$51,L686)</f>
        <v>1.0329442206112069E-3</v>
      </c>
      <c r="Q686" s="53">
        <f t="shared" si="212"/>
        <v>4.881426801801913E-16</v>
      </c>
      <c r="R686" s="53">
        <f>IF((H686+N686-O686)&gt;SetUp!$B$56,T685+H686+N686-O686-SetUp!$B$56,T685)</f>
        <v>0</v>
      </c>
      <c r="S686" s="53">
        <f>R686*SetUp!$B$65</f>
        <v>0</v>
      </c>
      <c r="T686" s="53">
        <f>IF((R686-S686)&lt;SetUp!$B$53,R686-S686,SetUp!$B$53)</f>
        <v>0</v>
      </c>
      <c r="U686" s="53">
        <f t="shared" si="213"/>
        <v>0.20851043568950811</v>
      </c>
      <c r="V686" s="53">
        <f>(L686-P686)/1000*SetUp!$B$13*1000000/SetUp!$B$48</f>
        <v>2.2962845755536612E-2</v>
      </c>
      <c r="W686" s="53">
        <f t="shared" si="224"/>
        <v>-1.7347234759768071E-18</v>
      </c>
      <c r="X686" s="53">
        <f>MAX((SetUp!$B$56*(1-($H686/SetUp!$B$56)^2)*TANH(($B686-$D686)/SetUp!$B$56))/(1+$H686/SetUp!$B$56*TANH(($B686-$D686)/SetUp!$B$56)),0)</f>
        <v>0</v>
      </c>
      <c r="AK686" s="61">
        <v>318</v>
      </c>
      <c r="AL686" s="62">
        <f>IFERROR(AVERAGEIFS($AS$3:$AS$1070,$AU$3:$AU$1070,"Não",$AR$3:$AR$1070,AK656),0)</f>
        <v>0</v>
      </c>
      <c r="AM686" s="62">
        <f>IFERROR(AVERAGEIFS($AT$3:$AT$1070,$AU$3:$AU$1070,"Não",$AR$3:$AR$1070,AK656),0)</f>
        <v>0</v>
      </c>
      <c r="AN686" s="63" t="str">
        <f t="shared" si="225"/>
        <v/>
      </c>
      <c r="AP686" s="60">
        <v>32579</v>
      </c>
      <c r="AQ686" s="51">
        <v>3</v>
      </c>
      <c r="AR686" s="51">
        <v>72</v>
      </c>
      <c r="AS686" s="62">
        <f t="shared" si="214"/>
        <v>0</v>
      </c>
      <c r="AT686" s="62">
        <f t="shared" si="215"/>
        <v>0.32610011830734886</v>
      </c>
      <c r="AU686" s="51" t="str">
        <f>IF(OR($AP686&lt;SetUp!$B$97,$AP686&gt;SetUp!$B$98),"Não","Sim")</f>
        <v>Não</v>
      </c>
      <c r="AV686" s="64">
        <f t="shared" si="216"/>
        <v>0</v>
      </c>
      <c r="AW686" s="64">
        <f t="shared" si="217"/>
        <v>0.57105176499801558</v>
      </c>
      <c r="AX686" s="64">
        <f t="shared" si="218"/>
        <v>0</v>
      </c>
      <c r="AY686" s="64">
        <f t="shared" si="219"/>
        <v>-0.48664904363433908</v>
      </c>
      <c r="AZ686" s="64">
        <f t="shared" si="220"/>
        <v>0.32610011830734886</v>
      </c>
      <c r="BA686" s="64">
        <f t="shared" si="221"/>
        <v>0.57105176499801558</v>
      </c>
      <c r="BB686" s="64">
        <f t="shared" si="222"/>
        <v>-0.48664904363433908</v>
      </c>
    </row>
    <row r="687" spans="1:54" x14ac:dyDescent="0.3">
      <c r="A687" s="60">
        <v>31732</v>
      </c>
      <c r="B687" s="53">
        <v>1.7030000000000001</v>
      </c>
      <c r="C687" s="53"/>
      <c r="D687" s="53">
        <v>5.6289999999999996</v>
      </c>
      <c r="E687" s="53">
        <f t="shared" si="207"/>
        <v>1.7030000000000001</v>
      </c>
      <c r="F687" s="53">
        <f t="shared" si="208"/>
        <v>3.9259999999999993</v>
      </c>
      <c r="G687" s="53">
        <f t="shared" si="209"/>
        <v>0</v>
      </c>
      <c r="H687" s="53">
        <f>IF(Q686&gt;SetUp!$B$56,SetUp!$B$56,Q686)</f>
        <v>4.881426801801913E-16</v>
      </c>
      <c r="I687" s="53">
        <f t="shared" si="223"/>
        <v>0.20851043568950811</v>
      </c>
      <c r="J687" s="53">
        <f>MIN(F687,H687,(1-EXP(-SetUp!$B$52*H687/SetUp!$B$56))*F687)</f>
        <v>0</v>
      </c>
      <c r="K687" s="53">
        <f t="shared" si="210"/>
        <v>4.881426801801913E-16</v>
      </c>
      <c r="L687" s="53">
        <f>IF(I687&lt;=0,0,MIN(SetUp!$B$50*I687^SetUp!$B$55,I687))</f>
        <v>1.5770221522741395E-3</v>
      </c>
      <c r="M687" s="53">
        <f t="shared" si="211"/>
        <v>0.20693341353723396</v>
      </c>
      <c r="N687" s="53">
        <f>IF(SetUp!$B$62=0,X687,(B687-E687)*(1-(H687/SetUp!$B$66/SetUp!$B$56)))</f>
        <v>0</v>
      </c>
      <c r="O687" s="53">
        <f>K687*SetUp!$B$65</f>
        <v>4.5055574170770833E-18</v>
      </c>
      <c r="P687" s="53">
        <f>MIN(SetUp!$B$54*L687^SetUp!$B$51,L687)</f>
        <v>1.019764219004779E-3</v>
      </c>
      <c r="Q687" s="53">
        <f t="shared" si="212"/>
        <v>4.8363712276311423E-16</v>
      </c>
      <c r="R687" s="53">
        <f>IF((H687+N687-O687)&gt;SetUp!$B$56,T686+H687+N687-O687-SetUp!$B$56,T686)</f>
        <v>0</v>
      </c>
      <c r="S687" s="53">
        <f>R687*SetUp!$B$65</f>
        <v>0</v>
      </c>
      <c r="T687" s="53">
        <f>IF((R687-S687)&lt;SetUp!$B$53,R687-S687,SetUp!$B$53)</f>
        <v>0</v>
      </c>
      <c r="U687" s="53">
        <f t="shared" si="213"/>
        <v>0.20693341353723396</v>
      </c>
      <c r="V687" s="53">
        <f>(L687-P687)/1000*SetUp!$B$13*1000000/SetUp!$B$48</f>
        <v>2.2677779453307959E-2</v>
      </c>
      <c r="W687" s="53">
        <f t="shared" si="224"/>
        <v>-3.7296554733501353E-17</v>
      </c>
      <c r="X687" s="53">
        <f>MAX((SetUp!$B$56*(1-($H687/SetUp!$B$56)^2)*TANH(($B687-$D687)/SetUp!$B$56))/(1+$H687/SetUp!$B$56*TANH(($B687-$D687)/SetUp!$B$56)),0)</f>
        <v>0</v>
      </c>
      <c r="AK687" s="61">
        <v>319</v>
      </c>
      <c r="AL687" s="62">
        <f>IFERROR(AVERAGEIFS($AS$3:$AS$1070,$AU$3:$AU$1070,"Não",$AR$3:$AR$1070,AK657),0)</f>
        <v>0</v>
      </c>
      <c r="AM687" s="62">
        <f>IFERROR(AVERAGEIFS($AT$3:$AT$1070,$AU$3:$AU$1070,"Não",$AR$3:$AR$1070,AK657),0)</f>
        <v>0</v>
      </c>
      <c r="AN687" s="63" t="str">
        <f t="shared" si="225"/>
        <v/>
      </c>
      <c r="AP687" s="60">
        <v>32580</v>
      </c>
      <c r="AQ687" s="51">
        <v>3</v>
      </c>
      <c r="AR687" s="51">
        <v>73</v>
      </c>
      <c r="AS687" s="62">
        <f t="shared" si="214"/>
        <v>0</v>
      </c>
      <c r="AT687" s="62">
        <f t="shared" si="215"/>
        <v>0.36785251828877819</v>
      </c>
      <c r="AU687" s="51" t="str">
        <f>IF(OR($AP687&lt;SetUp!$B$97,$AP687&gt;SetUp!$B$98),"Não","Sim")</f>
        <v>Não</v>
      </c>
      <c r="AV687" s="64">
        <f t="shared" si="216"/>
        <v>0</v>
      </c>
      <c r="AW687" s="64">
        <f t="shared" si="217"/>
        <v>0.60650846514189571</v>
      </c>
      <c r="AX687" s="64">
        <f t="shared" si="218"/>
        <v>0</v>
      </c>
      <c r="AY687" s="64">
        <f t="shared" si="219"/>
        <v>-0.43432626646618355</v>
      </c>
      <c r="AZ687" s="64">
        <f t="shared" si="220"/>
        <v>0.36785251828877819</v>
      </c>
      <c r="BA687" s="64">
        <f t="shared" si="221"/>
        <v>0.60650846514189571</v>
      </c>
      <c r="BB687" s="64">
        <f t="shared" si="222"/>
        <v>-0.43432626646618355</v>
      </c>
    </row>
    <row r="688" spans="1:54" x14ac:dyDescent="0.3">
      <c r="A688" s="60">
        <v>31733</v>
      </c>
      <c r="B688" s="53">
        <v>1.214</v>
      </c>
      <c r="C688" s="53"/>
      <c r="D688" s="53">
        <v>5.6289999999999996</v>
      </c>
      <c r="E688" s="53">
        <f t="shared" si="207"/>
        <v>1.214</v>
      </c>
      <c r="F688" s="53">
        <f t="shared" si="208"/>
        <v>4.4149999999999991</v>
      </c>
      <c r="G688" s="53">
        <f t="shared" si="209"/>
        <v>0</v>
      </c>
      <c r="H688" s="53">
        <f>IF(Q687&gt;SetUp!$B$56,SetUp!$B$56,Q687)</f>
        <v>4.8363712276311423E-16</v>
      </c>
      <c r="I688" s="53">
        <f t="shared" si="223"/>
        <v>0.20693341353723396</v>
      </c>
      <c r="J688" s="53">
        <f>MIN(F688,H688,(1-EXP(-SetUp!$B$52*H688/SetUp!$B$56))*F688)</f>
        <v>0</v>
      </c>
      <c r="K688" s="53">
        <f t="shared" si="210"/>
        <v>4.8363712276311423E-16</v>
      </c>
      <c r="L688" s="53">
        <f>IF(I688&lt;=0,0,MIN(SetUp!$B$50*I688^SetUp!$B$55,I688))</f>
        <v>1.5571932196156498E-3</v>
      </c>
      <c r="M688" s="53">
        <f t="shared" si="211"/>
        <v>0.20537622031761832</v>
      </c>
      <c r="N688" s="53">
        <f>IF(SetUp!$B$62=0,X688,(B688-E688)*(1-(H688/SetUp!$B$66/SetUp!$B$56)))</f>
        <v>0</v>
      </c>
      <c r="O688" s="53">
        <f>K688*SetUp!$B$65</f>
        <v>4.4639711176961633E-18</v>
      </c>
      <c r="P688" s="53">
        <f>MIN(SetUp!$B$54*L688^SetUp!$B$51,L688)</f>
        <v>1.0068182448111564E-3</v>
      </c>
      <c r="Q688" s="53">
        <f t="shared" si="212"/>
        <v>4.7917315164541809E-16</v>
      </c>
      <c r="R688" s="53">
        <f>IF((H688+N688-O688)&gt;SetUp!$B$56,T687+H688+N688-O688-SetUp!$B$56,T687)</f>
        <v>0</v>
      </c>
      <c r="S688" s="53">
        <f>R688*SetUp!$B$65</f>
        <v>0</v>
      </c>
      <c r="T688" s="53">
        <f>IF((R688-S688)&lt;SetUp!$B$53,R688-S688,SetUp!$B$53)</f>
        <v>0</v>
      </c>
      <c r="U688" s="53">
        <f t="shared" si="213"/>
        <v>0.20537622031761832</v>
      </c>
      <c r="V688" s="53">
        <f>(L688-P688)/1000*SetUp!$B$13*1000000/SetUp!$B$48</f>
        <v>2.2397675385274735E-2</v>
      </c>
      <c r="W688" s="53">
        <f t="shared" si="224"/>
        <v>-2.1467203015212988E-17</v>
      </c>
      <c r="X688" s="53">
        <f>MAX((SetUp!$B$56*(1-($H688/SetUp!$B$56)^2)*TANH(($B688-$D688)/SetUp!$B$56))/(1+$H688/SetUp!$B$56*TANH(($B688-$D688)/SetUp!$B$56)),0)</f>
        <v>0</v>
      </c>
      <c r="AK688" s="61">
        <v>320</v>
      </c>
      <c r="AL688" s="62">
        <f>IFERROR(AVERAGEIFS($AS$3:$AS$1070,$AU$3:$AU$1070,"Não",$AR$3:$AR$1070,AK658),0)</f>
        <v>0</v>
      </c>
      <c r="AM688" s="62">
        <f>IFERROR(AVERAGEIFS($AT$3:$AT$1070,$AU$3:$AU$1070,"Não",$AR$3:$AR$1070,AK658),0)</f>
        <v>0</v>
      </c>
      <c r="AN688" s="63" t="str">
        <f t="shared" si="225"/>
        <v/>
      </c>
      <c r="AP688" s="60">
        <v>32581</v>
      </c>
      <c r="AQ688" s="51">
        <v>3</v>
      </c>
      <c r="AR688" s="51">
        <v>74</v>
      </c>
      <c r="AS688" s="62">
        <f t="shared" si="214"/>
        <v>0</v>
      </c>
      <c r="AT688" s="62">
        <f t="shared" si="215"/>
        <v>0.40704054282103319</v>
      </c>
      <c r="AU688" s="51" t="str">
        <f>IF(OR($AP688&lt;SetUp!$B$97,$AP688&gt;SetUp!$B$98),"Não","Sim")</f>
        <v>Não</v>
      </c>
      <c r="AV688" s="64">
        <f t="shared" si="216"/>
        <v>0</v>
      </c>
      <c r="AW688" s="64">
        <f t="shared" si="217"/>
        <v>0.63799729060634203</v>
      </c>
      <c r="AX688" s="64">
        <f t="shared" si="218"/>
        <v>0</v>
      </c>
      <c r="AY688" s="64">
        <f t="shared" si="219"/>
        <v>-0.3903623312009778</v>
      </c>
      <c r="AZ688" s="64">
        <f t="shared" si="220"/>
        <v>0.40704054282103319</v>
      </c>
      <c r="BA688" s="64">
        <f t="shared" si="221"/>
        <v>0.63799729060634203</v>
      </c>
      <c r="BB688" s="64">
        <f t="shared" si="222"/>
        <v>-0.3903623312009778</v>
      </c>
    </row>
    <row r="689" spans="1:54" x14ac:dyDescent="0.3">
      <c r="A689" s="60">
        <v>31734</v>
      </c>
      <c r="B689" s="53">
        <v>0.97199999999999998</v>
      </c>
      <c r="C689" s="53"/>
      <c r="D689" s="53">
        <v>5.6289999999999996</v>
      </c>
      <c r="E689" s="53">
        <f t="shared" si="207"/>
        <v>0.97199999999999998</v>
      </c>
      <c r="F689" s="53">
        <f t="shared" si="208"/>
        <v>4.657</v>
      </c>
      <c r="G689" s="53">
        <f t="shared" si="209"/>
        <v>0</v>
      </c>
      <c r="H689" s="53">
        <f>IF(Q688&gt;SetUp!$B$56,SetUp!$B$56,Q688)</f>
        <v>4.7917315164541809E-16</v>
      </c>
      <c r="I689" s="53">
        <f t="shared" si="223"/>
        <v>0.20537622031761832</v>
      </c>
      <c r="J689" s="53">
        <f>MIN(F689,H689,(1-EXP(-SetUp!$B$52*H689/SetUp!$B$56))*F689)</f>
        <v>0</v>
      </c>
      <c r="K689" s="53">
        <f t="shared" si="210"/>
        <v>4.7917315164541809E-16</v>
      </c>
      <c r="L689" s="53">
        <f>IF(I689&lt;=0,0,MIN(SetUp!$B$50*I689^SetUp!$B$55,I689))</f>
        <v>1.5377122089995528E-3</v>
      </c>
      <c r="M689" s="53">
        <f t="shared" si="211"/>
        <v>0.20383850810861875</v>
      </c>
      <c r="N689" s="53">
        <f>IF(SetUp!$B$62=0,X689,(B689-E689)*(1-(H689/SetUp!$B$66/SetUp!$B$56)))</f>
        <v>0</v>
      </c>
      <c r="O689" s="53">
        <f>K689*SetUp!$B$65</f>
        <v>4.4227686598993368E-18</v>
      </c>
      <c r="P689" s="53">
        <f>MIN(SetUp!$B$54*L689^SetUp!$B$51,L689)</f>
        <v>9.9410098294747053E-4</v>
      </c>
      <c r="Q689" s="53">
        <f t="shared" si="212"/>
        <v>4.7475038298551875E-16</v>
      </c>
      <c r="R689" s="53">
        <f>IF((H689+N689-O689)&gt;SetUp!$B$56,T688+H689+N689-O689-SetUp!$B$56,T688)</f>
        <v>0</v>
      </c>
      <c r="S689" s="53">
        <f>R689*SetUp!$B$65</f>
        <v>0</v>
      </c>
      <c r="T689" s="53">
        <f>IF((R689-S689)&lt;SetUp!$B$53,R689-S689,SetUp!$B$53)</f>
        <v>0</v>
      </c>
      <c r="U689" s="53">
        <f t="shared" si="213"/>
        <v>0.20383850810861875</v>
      </c>
      <c r="V689" s="53">
        <f>(L689-P689)/1000*SetUp!$B$13*1000000/SetUp!$B$48</f>
        <v>2.2122422592398615E-2</v>
      </c>
      <c r="W689" s="53">
        <f t="shared" si="224"/>
        <v>-1.1492543028346347E-17</v>
      </c>
      <c r="X689" s="53">
        <f>MAX((SetUp!$B$56*(1-($H689/SetUp!$B$56)^2)*TANH(($B689-$D689)/SetUp!$B$56))/(1+$H689/SetUp!$B$56*TANH(($B689-$D689)/SetUp!$B$56)),0)</f>
        <v>0</v>
      </c>
      <c r="AK689" s="61">
        <v>321</v>
      </c>
      <c r="AL689" s="62">
        <f>IFERROR(AVERAGEIFS($AS$3:$AS$1070,$AU$3:$AU$1070,"Não",$AR$3:$AR$1070,AK659),0)</f>
        <v>0</v>
      </c>
      <c r="AM689" s="62">
        <f>IFERROR(AVERAGEIFS($AT$3:$AT$1070,$AU$3:$AU$1070,"Não",$AR$3:$AR$1070,AK659),0)</f>
        <v>0</v>
      </c>
      <c r="AN689" s="63" t="str">
        <f t="shared" si="225"/>
        <v/>
      </c>
      <c r="AP689" s="60">
        <v>32582</v>
      </c>
      <c r="AQ689" s="51">
        <v>3</v>
      </c>
      <c r="AR689" s="51">
        <v>75</v>
      </c>
      <c r="AS689" s="62">
        <f t="shared" si="214"/>
        <v>0</v>
      </c>
      <c r="AT689" s="62">
        <f t="shared" si="215"/>
        <v>0.4500688814225432</v>
      </c>
      <c r="AU689" s="51" t="str">
        <f>IF(OR($AP689&lt;SetUp!$B$97,$AP689&gt;SetUp!$B$98),"Não","Sim")</f>
        <v>Não</v>
      </c>
      <c r="AV689" s="64">
        <f t="shared" si="216"/>
        <v>0</v>
      </c>
      <c r="AW689" s="64">
        <f t="shared" si="217"/>
        <v>0.67087173246645537</v>
      </c>
      <c r="AX689" s="64">
        <f t="shared" si="218"/>
        <v>0</v>
      </c>
      <c r="AY689" s="64">
        <f t="shared" si="219"/>
        <v>-0.3467210139303864</v>
      </c>
      <c r="AZ689" s="64">
        <f t="shared" si="220"/>
        <v>0.4500688814225432</v>
      </c>
      <c r="BA689" s="64">
        <f t="shared" si="221"/>
        <v>0.67087173246645537</v>
      </c>
      <c r="BB689" s="64">
        <f t="shared" si="222"/>
        <v>-0.3467210139303864</v>
      </c>
    </row>
    <row r="690" spans="1:54" x14ac:dyDescent="0.3">
      <c r="A690" s="60">
        <v>31735</v>
      </c>
      <c r="B690" s="53">
        <v>0.20300000000000001</v>
      </c>
      <c r="C690" s="53"/>
      <c r="D690" s="53">
        <v>5.6289999999999996</v>
      </c>
      <c r="E690" s="53">
        <f t="shared" si="207"/>
        <v>0.20300000000000001</v>
      </c>
      <c r="F690" s="53">
        <f t="shared" si="208"/>
        <v>5.4259999999999993</v>
      </c>
      <c r="G690" s="53">
        <f t="shared" si="209"/>
        <v>0</v>
      </c>
      <c r="H690" s="53">
        <f>IF(Q689&gt;SetUp!$B$56,SetUp!$B$56,Q689)</f>
        <v>4.7475038298551875E-16</v>
      </c>
      <c r="I690" s="53">
        <f t="shared" si="223"/>
        <v>0.20383850810861875</v>
      </c>
      <c r="J690" s="53">
        <f>MIN(F690,H690,(1-EXP(-SetUp!$B$52*H690/SetUp!$B$56))*F690)</f>
        <v>0</v>
      </c>
      <c r="K690" s="53">
        <f t="shared" si="210"/>
        <v>4.7475038298551875E-16</v>
      </c>
      <c r="L690" s="53">
        <f>IF(I690&lt;=0,0,MIN(SetUp!$B$50*I690^SetUp!$B$55,I690))</f>
        <v>1.5185712999431636E-3</v>
      </c>
      <c r="M690" s="53">
        <f t="shared" si="211"/>
        <v>0.2023199368086756</v>
      </c>
      <c r="N690" s="53">
        <f>IF(SetUp!$B$62=0,X690,(B690-E690)*(1-(H690/SetUp!$B$66/SetUp!$B$56)))</f>
        <v>0</v>
      </c>
      <c r="O690" s="53">
        <f>K690*SetUp!$B$65</f>
        <v>4.3819465008284081E-18</v>
      </c>
      <c r="P690" s="53">
        <f>MIN(SetUp!$B$54*L690^SetUp!$B$51,L690)</f>
        <v>9.8160726515222527E-4</v>
      </c>
      <c r="Q690" s="53">
        <f t="shared" si="212"/>
        <v>4.7036843648469033E-16</v>
      </c>
      <c r="R690" s="53">
        <f>IF((H690+N690-O690)&gt;SetUp!$B$56,T689+H690+N690-O690-SetUp!$B$56,T689)</f>
        <v>0</v>
      </c>
      <c r="S690" s="53">
        <f>R690*SetUp!$B$65</f>
        <v>0</v>
      </c>
      <c r="T690" s="53">
        <f>IF((R690-S690)&lt;SetUp!$B$53,R690-S690,SetUp!$B$53)</f>
        <v>0</v>
      </c>
      <c r="U690" s="53">
        <f t="shared" si="213"/>
        <v>0.2023199368086756</v>
      </c>
      <c r="V690" s="53">
        <f>(L690-P690)/1000*SetUp!$B$13*1000000/SetUp!$B$48</f>
        <v>2.1851913141739412E-2</v>
      </c>
      <c r="W690" s="53">
        <f t="shared" si="224"/>
        <v>1.3660947373317356E-17</v>
      </c>
      <c r="X690" s="53">
        <f>MAX((SetUp!$B$56*(1-($H690/SetUp!$B$56)^2)*TANH(($B690-$D690)/SetUp!$B$56))/(1+$H690/SetUp!$B$56*TANH(($B690-$D690)/SetUp!$B$56)),0)</f>
        <v>0</v>
      </c>
      <c r="AK690" s="61">
        <v>322</v>
      </c>
      <c r="AL690" s="62">
        <f>IFERROR(AVERAGEIFS($AS$3:$AS$1070,$AU$3:$AU$1070,"Não",$AR$3:$AR$1070,AK660),0)</f>
        <v>0</v>
      </c>
      <c r="AM690" s="62">
        <f>IFERROR(AVERAGEIFS($AT$3:$AT$1070,$AU$3:$AU$1070,"Não",$AR$3:$AR$1070,AK660),0)</f>
        <v>0</v>
      </c>
      <c r="AN690" s="63" t="str">
        <f t="shared" si="225"/>
        <v/>
      </c>
      <c r="AP690" s="60">
        <v>32583</v>
      </c>
      <c r="AQ690" s="51">
        <v>3</v>
      </c>
      <c r="AR690" s="51">
        <v>76</v>
      </c>
      <c r="AS690" s="62">
        <f t="shared" si="214"/>
        <v>0</v>
      </c>
      <c r="AT690" s="62">
        <f t="shared" si="215"/>
        <v>0.59491014252894958</v>
      </c>
      <c r="AU690" s="51" t="str">
        <f>IF(OR($AP690&lt;SetUp!$B$97,$AP690&gt;SetUp!$B$98),"Não","Sim")</f>
        <v>Não</v>
      </c>
      <c r="AV690" s="64">
        <f t="shared" si="216"/>
        <v>0</v>
      </c>
      <c r="AW690" s="64">
        <f t="shared" si="217"/>
        <v>0.77130418288049596</v>
      </c>
      <c r="AX690" s="64">
        <f t="shared" si="218"/>
        <v>0</v>
      </c>
      <c r="AY690" s="64">
        <f t="shared" si="219"/>
        <v>-0.2255486267939685</v>
      </c>
      <c r="AZ690" s="64">
        <f t="shared" si="220"/>
        <v>0.59491014252894958</v>
      </c>
      <c r="BA690" s="64">
        <f t="shared" si="221"/>
        <v>0.77130418288049596</v>
      </c>
      <c r="BB690" s="64">
        <f t="shared" si="222"/>
        <v>-0.2255486267939685</v>
      </c>
    </row>
    <row r="691" spans="1:54" x14ac:dyDescent="0.3">
      <c r="A691" s="60">
        <v>31736</v>
      </c>
      <c r="B691" s="53">
        <v>0.51600000000000001</v>
      </c>
      <c r="C691" s="53"/>
      <c r="D691" s="53">
        <v>5.6289999999999996</v>
      </c>
      <c r="E691" s="53">
        <f t="shared" si="207"/>
        <v>0.51600000000000001</v>
      </c>
      <c r="F691" s="53">
        <f t="shared" si="208"/>
        <v>5.1129999999999995</v>
      </c>
      <c r="G691" s="53">
        <f t="shared" si="209"/>
        <v>0</v>
      </c>
      <c r="H691" s="53">
        <f>IF(Q690&gt;SetUp!$B$56,SetUp!$B$56,Q690)</f>
        <v>4.7036843648469033E-16</v>
      </c>
      <c r="I691" s="53">
        <f t="shared" si="223"/>
        <v>0.2023199368086756</v>
      </c>
      <c r="J691" s="53">
        <f>MIN(F691,H691,(1-EXP(-SetUp!$B$52*H691/SetUp!$B$56))*F691)</f>
        <v>0</v>
      </c>
      <c r="K691" s="53">
        <f t="shared" si="210"/>
        <v>4.7036843648469033E-16</v>
      </c>
      <c r="L691" s="53">
        <f>IF(I691&lt;=0,0,MIN(SetUp!$B$50*I691^SetUp!$B$55,I691))</f>
        <v>1.4997628859845522E-3</v>
      </c>
      <c r="M691" s="53">
        <f t="shared" si="211"/>
        <v>0.20082017392269105</v>
      </c>
      <c r="N691" s="53">
        <f>IF(SetUp!$B$62=0,X691,(B691-E691)*(1-(H691/SetUp!$B$66/SetUp!$B$56)))</f>
        <v>0</v>
      </c>
      <c r="O691" s="53">
        <f>K691*SetUp!$B$65</f>
        <v>4.3415011303257617E-18</v>
      </c>
      <c r="P691" s="53">
        <f>MIN(SetUp!$B$54*L691^SetUp!$B$51,L691)</f>
        <v>9.6933206521477124E-4</v>
      </c>
      <c r="Q691" s="53">
        <f t="shared" si="212"/>
        <v>4.6602693535436456E-16</v>
      </c>
      <c r="R691" s="53">
        <f>IF((H691+N691-O691)&gt;SetUp!$B$56,T690+H691+N691-O691-SetUp!$B$56,T690)</f>
        <v>0</v>
      </c>
      <c r="S691" s="53">
        <f>R691*SetUp!$B$65</f>
        <v>0</v>
      </c>
      <c r="T691" s="53">
        <f>IF((R691-S691)&lt;SetUp!$B$53,R691-S691,SetUp!$B$53)</f>
        <v>0</v>
      </c>
      <c r="U691" s="53">
        <f t="shared" si="213"/>
        <v>0.20082017392269105</v>
      </c>
      <c r="V691" s="53">
        <f>(L691-P691)/1000*SetUp!$B$13*1000000/SetUp!$B$48</f>
        <v>2.1586042029194025E-2</v>
      </c>
      <c r="W691" s="53">
        <f t="shared" si="224"/>
        <v>2.8622937353617317E-17</v>
      </c>
      <c r="X691" s="53">
        <f>MAX((SetUp!$B$56*(1-($H691/SetUp!$B$56)^2)*TANH(($B691-$D691)/SetUp!$B$56))/(1+$H691/SetUp!$B$56*TANH(($B691-$D691)/SetUp!$B$56)),0)</f>
        <v>0</v>
      </c>
      <c r="AK691" s="61">
        <v>323</v>
      </c>
      <c r="AL691" s="62">
        <f>IFERROR(AVERAGEIFS($AS$3:$AS$1070,$AU$3:$AU$1070,"Não",$AR$3:$AR$1070,AK661),0)</f>
        <v>0</v>
      </c>
      <c r="AM691" s="62">
        <f>IFERROR(AVERAGEIFS($AT$3:$AT$1070,$AU$3:$AU$1070,"Não",$AR$3:$AR$1070,AK661),0)</f>
        <v>0</v>
      </c>
      <c r="AN691" s="63" t="str">
        <f t="shared" si="225"/>
        <v/>
      </c>
      <c r="AP691" s="60">
        <v>32584</v>
      </c>
      <c r="AQ691" s="51">
        <v>3</v>
      </c>
      <c r="AR691" s="51">
        <v>77</v>
      </c>
      <c r="AS691" s="62">
        <f t="shared" si="214"/>
        <v>0</v>
      </c>
      <c r="AT691" s="62">
        <f t="shared" si="215"/>
        <v>0.72839036336933061</v>
      </c>
      <c r="AU691" s="51" t="str">
        <f>IF(OR($AP691&lt;SetUp!$B$97,$AP691&gt;SetUp!$B$98),"Não","Sim")</f>
        <v>Não</v>
      </c>
      <c r="AV691" s="64">
        <f t="shared" si="216"/>
        <v>0</v>
      </c>
      <c r="AW691" s="64">
        <f t="shared" si="217"/>
        <v>0.85345788611350393</v>
      </c>
      <c r="AX691" s="64">
        <f t="shared" si="218"/>
        <v>0</v>
      </c>
      <c r="AY691" s="64">
        <f t="shared" si="219"/>
        <v>-0.1376358085707042</v>
      </c>
      <c r="AZ691" s="64">
        <f t="shared" si="220"/>
        <v>0.72839036336933061</v>
      </c>
      <c r="BA691" s="64">
        <f t="shared" si="221"/>
        <v>0.85345788611350393</v>
      </c>
      <c r="BB691" s="64">
        <f t="shared" si="222"/>
        <v>-0.1376358085707042</v>
      </c>
    </row>
    <row r="692" spans="1:54" x14ac:dyDescent="0.3">
      <c r="A692" s="60">
        <v>31737</v>
      </c>
      <c r="B692" s="53">
        <v>0.60599999999999998</v>
      </c>
      <c r="C692" s="53"/>
      <c r="D692" s="53">
        <v>5.6289999999999996</v>
      </c>
      <c r="E692" s="53">
        <f t="shared" si="207"/>
        <v>0.60599999999999998</v>
      </c>
      <c r="F692" s="53">
        <f t="shared" si="208"/>
        <v>5.0229999999999997</v>
      </c>
      <c r="G692" s="53">
        <f t="shared" si="209"/>
        <v>0</v>
      </c>
      <c r="H692" s="53">
        <f>IF(Q691&gt;SetUp!$B$56,SetUp!$B$56,Q691)</f>
        <v>4.6602693535436456E-16</v>
      </c>
      <c r="I692" s="53">
        <f t="shared" si="223"/>
        <v>0.20082017392269105</v>
      </c>
      <c r="J692" s="53">
        <f>MIN(F692,H692,(1-EXP(-SetUp!$B$52*H692/SetUp!$B$56))*F692)</f>
        <v>0</v>
      </c>
      <c r="K692" s="53">
        <f t="shared" si="210"/>
        <v>4.6602693535436456E-16</v>
      </c>
      <c r="L692" s="53">
        <f>IF(I692&lt;=0,0,MIN(SetUp!$B$50*I692^SetUp!$B$55,I692))</f>
        <v>1.481279567788398E-3</v>
      </c>
      <c r="M692" s="53">
        <f t="shared" si="211"/>
        <v>0.19933889435490265</v>
      </c>
      <c r="N692" s="53">
        <f>IF(SetUp!$B$62=0,X692,(B692-E692)*(1-(H692/SetUp!$B$66/SetUp!$B$56)))</f>
        <v>0</v>
      </c>
      <c r="O692" s="53">
        <f>K692*SetUp!$B$65</f>
        <v>4.3014290706325445E-18</v>
      </c>
      <c r="P692" s="53">
        <f>MIN(SetUp!$B$54*L692^SetUp!$B$51,L692)</f>
        <v>9.572704943827991E-4</v>
      </c>
      <c r="Q692" s="53">
        <f t="shared" si="212"/>
        <v>4.6172550628373202E-16</v>
      </c>
      <c r="R692" s="53">
        <f>IF((H692+N692-O692)&gt;SetUp!$B$56,T691+H692+N692-O692-SetUp!$B$56,T691)</f>
        <v>0</v>
      </c>
      <c r="S692" s="53">
        <f>R692*SetUp!$B$65</f>
        <v>0</v>
      </c>
      <c r="T692" s="53">
        <f>IF((R692-S692)&lt;SetUp!$B$53,R692-S692,SetUp!$B$53)</f>
        <v>0</v>
      </c>
      <c r="U692" s="53">
        <f t="shared" si="213"/>
        <v>0.19933889435490265</v>
      </c>
      <c r="V692" s="53">
        <f>(L692-P692)/1000*SetUp!$B$13*1000000/SetUp!$B$48</f>
        <v>2.1324707085830574E-2</v>
      </c>
      <c r="W692" s="53">
        <f t="shared" si="224"/>
        <v>-3.1441863002079629E-17</v>
      </c>
      <c r="X692" s="53">
        <f>MAX((SetUp!$B$56*(1-($H692/SetUp!$B$56)^2)*TANH(($B692-$D692)/SetUp!$B$56))/(1+$H692/SetUp!$B$56*TANH(($B692-$D692)/SetUp!$B$56)),0)</f>
        <v>0</v>
      </c>
      <c r="AK692" s="61">
        <v>324</v>
      </c>
      <c r="AL692" s="62">
        <f>IFERROR(AVERAGEIFS($AS$3:$AS$1070,$AU$3:$AU$1070,"Não",$AR$3:$AR$1070,AK662),0)</f>
        <v>0</v>
      </c>
      <c r="AM692" s="62">
        <f>IFERROR(AVERAGEIFS($AT$3:$AT$1070,$AU$3:$AU$1070,"Não",$AR$3:$AR$1070,AK662),0)</f>
        <v>0</v>
      </c>
      <c r="AN692" s="63" t="str">
        <f t="shared" si="225"/>
        <v/>
      </c>
      <c r="AP692" s="60">
        <v>32585</v>
      </c>
      <c r="AQ692" s="51">
        <v>3</v>
      </c>
      <c r="AR692" s="51">
        <v>78</v>
      </c>
      <c r="AS692" s="62">
        <f t="shared" si="214"/>
        <v>0</v>
      </c>
      <c r="AT692" s="62">
        <f t="shared" si="215"/>
        <v>0.85250074351874205</v>
      </c>
      <c r="AU692" s="51" t="str">
        <f>IF(OR($AP692&lt;SetUp!$B$97,$AP692&gt;SetUp!$B$98),"Não","Sim")</f>
        <v>Não</v>
      </c>
      <c r="AV692" s="64">
        <f t="shared" si="216"/>
        <v>0</v>
      </c>
      <c r="AW692" s="64">
        <f t="shared" si="217"/>
        <v>0.92330966826885441</v>
      </c>
      <c r="AX692" s="64">
        <f t="shared" si="218"/>
        <v>0</v>
      </c>
      <c r="AY692" s="64">
        <f t="shared" si="219"/>
        <v>-6.9305233560161383E-2</v>
      </c>
      <c r="AZ692" s="64">
        <f t="shared" si="220"/>
        <v>0.85250074351874205</v>
      </c>
      <c r="BA692" s="64">
        <f t="shared" si="221"/>
        <v>0.92330966826885441</v>
      </c>
      <c r="BB692" s="64">
        <f t="shared" si="222"/>
        <v>-6.9305233560161383E-2</v>
      </c>
    </row>
    <row r="693" spans="1:54" x14ac:dyDescent="0.3">
      <c r="A693" s="60">
        <v>31738</v>
      </c>
      <c r="B693" s="53">
        <v>1.3759999999999999</v>
      </c>
      <c r="C693" s="53"/>
      <c r="D693" s="53">
        <v>5.6289999999999996</v>
      </c>
      <c r="E693" s="53">
        <f t="shared" si="207"/>
        <v>1.3759999999999999</v>
      </c>
      <c r="F693" s="53">
        <f t="shared" si="208"/>
        <v>4.2530000000000001</v>
      </c>
      <c r="G693" s="53">
        <f t="shared" si="209"/>
        <v>0</v>
      </c>
      <c r="H693" s="53">
        <f>IF(Q692&gt;SetUp!$B$56,SetUp!$B$56,Q692)</f>
        <v>4.6172550628373202E-16</v>
      </c>
      <c r="I693" s="53">
        <f t="shared" si="223"/>
        <v>0.19933889435490265</v>
      </c>
      <c r="J693" s="53">
        <f>MIN(F693,H693,(1-EXP(-SetUp!$B$52*H693/SetUp!$B$56))*F693)</f>
        <v>0</v>
      </c>
      <c r="K693" s="53">
        <f t="shared" si="210"/>
        <v>4.6172550628373202E-16</v>
      </c>
      <c r="L693" s="53">
        <f>IF(I693&lt;=0,0,MIN(SetUp!$B$50*I693^SetUp!$B$55,I693))</f>
        <v>1.4631141465070358E-3</v>
      </c>
      <c r="M693" s="53">
        <f t="shared" si="211"/>
        <v>0.19787578020839561</v>
      </c>
      <c r="N693" s="53">
        <f>IF(SetUp!$B$62=0,X693,(B693-E693)*(1-(H693/SetUp!$B$66/SetUp!$B$56)))</f>
        <v>0</v>
      </c>
      <c r="O693" s="53">
        <f>K693*SetUp!$B$65</f>
        <v>4.261726876089618E-18</v>
      </c>
      <c r="P693" s="53">
        <f>MIN(SetUp!$B$54*L693^SetUp!$B$51,L693)</f>
        <v>9.4541779694035728E-4</v>
      </c>
      <c r="Q693" s="53">
        <f t="shared" si="212"/>
        <v>4.5746377940764243E-16</v>
      </c>
      <c r="R693" s="53">
        <f>IF((H693+N693-O693)&gt;SetUp!$B$56,T692+H693+N693-O693-SetUp!$B$56,T692)</f>
        <v>0</v>
      </c>
      <c r="S693" s="53">
        <f>R693*SetUp!$B$65</f>
        <v>0</v>
      </c>
      <c r="T693" s="53">
        <f>IF((R693-S693)&lt;SetUp!$B$53,R693-S693,SetUp!$B$53)</f>
        <v>0</v>
      </c>
      <c r="U693" s="53">
        <f t="shared" si="213"/>
        <v>0.19787578020839561</v>
      </c>
      <c r="V693" s="53">
        <f>(L693-P693)/1000*SetUp!$B$13*1000000/SetUp!$B$48</f>
        <v>2.106780888766804E-2</v>
      </c>
      <c r="W693" s="53">
        <f t="shared" si="224"/>
        <v>-9.1506663357776574E-17</v>
      </c>
      <c r="X693" s="53">
        <f>MAX((SetUp!$B$56*(1-($H693/SetUp!$B$56)^2)*TANH(($B693-$D693)/SetUp!$B$56))/(1+$H693/SetUp!$B$56*TANH(($B693-$D693)/SetUp!$B$56)),0)</f>
        <v>0</v>
      </c>
      <c r="AK693" s="61">
        <v>325</v>
      </c>
      <c r="AL693" s="62">
        <f>IFERROR(AVERAGEIFS($AS$3:$AS$1070,$AU$3:$AU$1070,"Não",$AR$3:$AR$1070,AK663),0)</f>
        <v>0</v>
      </c>
      <c r="AM693" s="62">
        <f>IFERROR(AVERAGEIFS($AT$3:$AT$1070,$AU$3:$AU$1070,"Não",$AR$3:$AR$1070,AK663),0)</f>
        <v>0</v>
      </c>
      <c r="AN693" s="63" t="str">
        <f t="shared" si="225"/>
        <v/>
      </c>
      <c r="AP693" s="60">
        <v>32586</v>
      </c>
      <c r="AQ693" s="51">
        <v>3</v>
      </c>
      <c r="AR693" s="51">
        <v>79</v>
      </c>
      <c r="AS693" s="62">
        <f t="shared" si="214"/>
        <v>0</v>
      </c>
      <c r="AT693" s="62">
        <f t="shared" si="215"/>
        <v>1.0931758804646095</v>
      </c>
      <c r="AU693" s="51" t="str">
        <f>IF(OR($AP693&lt;SetUp!$B$97,$AP693&gt;SetUp!$B$98),"Não","Sim")</f>
        <v>Não</v>
      </c>
      <c r="AV693" s="64">
        <f t="shared" si="216"/>
        <v>0</v>
      </c>
      <c r="AW693" s="64">
        <f t="shared" si="217"/>
        <v>1.0455505155010969</v>
      </c>
      <c r="AX693" s="64">
        <f t="shared" si="218"/>
        <v>0</v>
      </c>
      <c r="AY693" s="64">
        <f t="shared" si="219"/>
        <v>3.8690040970967107E-2</v>
      </c>
      <c r="AZ693" s="64">
        <f t="shared" si="220"/>
        <v>1.0931758804646095</v>
      </c>
      <c r="BA693" s="64">
        <f t="shared" si="221"/>
        <v>1.0455505155010969</v>
      </c>
      <c r="BB693" s="64">
        <f t="shared" si="222"/>
        <v>3.8690040970967107E-2</v>
      </c>
    </row>
    <row r="694" spans="1:54" x14ac:dyDescent="0.3">
      <c r="A694" s="60">
        <v>31739</v>
      </c>
      <c r="B694" s="53">
        <v>2.145</v>
      </c>
      <c r="C694" s="53"/>
      <c r="D694" s="53">
        <v>5.6289999999999996</v>
      </c>
      <c r="E694" s="53">
        <f t="shared" si="207"/>
        <v>2.145</v>
      </c>
      <c r="F694" s="53">
        <f t="shared" si="208"/>
        <v>3.4839999999999995</v>
      </c>
      <c r="G694" s="53">
        <f t="shared" si="209"/>
        <v>0</v>
      </c>
      <c r="H694" s="53">
        <f>IF(Q693&gt;SetUp!$B$56,SetUp!$B$56,Q693)</f>
        <v>4.5746377940764243E-16</v>
      </c>
      <c r="I694" s="53">
        <f t="shared" si="223"/>
        <v>0.19787578020839561</v>
      </c>
      <c r="J694" s="53">
        <f>MIN(F694,H694,(1-EXP(-SetUp!$B$52*H694/SetUp!$B$56))*F694)</f>
        <v>0</v>
      </c>
      <c r="K694" s="53">
        <f t="shared" si="210"/>
        <v>4.5746377940764243E-16</v>
      </c>
      <c r="L694" s="53">
        <f>IF(I694&lt;=0,0,MIN(SetUp!$B$50*I694^SetUp!$B$55,I694))</f>
        <v>1.4452596173860194E-3</v>
      </c>
      <c r="M694" s="53">
        <f t="shared" si="211"/>
        <v>0.1964305205910096</v>
      </c>
      <c r="N694" s="53">
        <f>IF(SetUp!$B$62=0,X694,(B694-E694)*(1-(H694/SetUp!$B$66/SetUp!$B$56)))</f>
        <v>0</v>
      </c>
      <c r="O694" s="53">
        <f>K694*SetUp!$B$65</f>
        <v>4.2223911328412827E-18</v>
      </c>
      <c r="P694" s="53">
        <f>MIN(SetUp!$B$54*L694^SetUp!$B$51,L694)</f>
        <v>9.3376934594925057E-4</v>
      </c>
      <c r="Q694" s="53">
        <f t="shared" si="212"/>
        <v>4.5324138827480113E-16</v>
      </c>
      <c r="R694" s="53">
        <f>IF((H694+N694-O694)&gt;SetUp!$B$56,T693+H694+N694-O694-SetUp!$B$56,T693)</f>
        <v>0</v>
      </c>
      <c r="S694" s="53">
        <f>R694*SetUp!$B$65</f>
        <v>0</v>
      </c>
      <c r="T694" s="53">
        <f>IF((R694-S694)&lt;SetUp!$B$53,R694-S694,SetUp!$B$53)</f>
        <v>0</v>
      </c>
      <c r="U694" s="53">
        <f t="shared" si="213"/>
        <v>0.1964305205910096</v>
      </c>
      <c r="V694" s="53">
        <f>(L694-P694)/1000*SetUp!$B$13*1000000/SetUp!$B$48</f>
        <v>2.0815250668757841E-2</v>
      </c>
      <c r="W694" s="53">
        <f t="shared" si="224"/>
        <v>-1.5482407023093003E-16</v>
      </c>
      <c r="X694" s="53">
        <f>MAX((SetUp!$B$56*(1-($H694/SetUp!$B$56)^2)*TANH(($B694-$D694)/SetUp!$B$56))/(1+$H694/SetUp!$B$56*TANH(($B694-$D694)/SetUp!$B$56)),0)</f>
        <v>0</v>
      </c>
      <c r="AK694" s="61">
        <v>326</v>
      </c>
      <c r="AL694" s="62">
        <f>IFERROR(AVERAGEIFS($AS$3:$AS$1070,$AU$3:$AU$1070,"Não",$AR$3:$AR$1070,AK664),0)</f>
        <v>0</v>
      </c>
      <c r="AM694" s="62">
        <f>IFERROR(AVERAGEIFS($AT$3:$AT$1070,$AU$3:$AU$1070,"Não",$AR$3:$AR$1070,AK664),0)</f>
        <v>0</v>
      </c>
      <c r="AN694" s="63" t="str">
        <f t="shared" si="225"/>
        <v/>
      </c>
      <c r="AP694" s="60">
        <v>32587</v>
      </c>
      <c r="AQ694" s="51">
        <v>3</v>
      </c>
      <c r="AR694" s="51">
        <v>80</v>
      </c>
      <c r="AS694" s="62">
        <f t="shared" si="214"/>
        <v>0</v>
      </c>
      <c r="AT694" s="62">
        <f t="shared" si="215"/>
        <v>1.3705513920600696</v>
      </c>
      <c r="AU694" s="51" t="str">
        <f>IF(OR($AP694&lt;SetUp!$B$97,$AP694&gt;SetUp!$B$98),"Não","Sim")</f>
        <v>Não</v>
      </c>
      <c r="AV694" s="64">
        <f t="shared" si="216"/>
        <v>0</v>
      </c>
      <c r="AW694" s="64">
        <f t="shared" si="217"/>
        <v>1.1707055103910931</v>
      </c>
      <c r="AX694" s="64">
        <f t="shared" si="218"/>
        <v>0</v>
      </c>
      <c r="AY694" s="64">
        <f t="shared" si="219"/>
        <v>0.13689532507773494</v>
      </c>
      <c r="AZ694" s="64">
        <f t="shared" si="220"/>
        <v>1.3705513920600696</v>
      </c>
      <c r="BA694" s="64">
        <f t="shared" si="221"/>
        <v>1.1707055103910931</v>
      </c>
      <c r="BB694" s="64">
        <f t="shared" si="222"/>
        <v>0.13689532507773494</v>
      </c>
    </row>
    <row r="695" spans="1:54" x14ac:dyDescent="0.3">
      <c r="A695" s="60">
        <v>31740</v>
      </c>
      <c r="B695" s="53">
        <v>1.7609999999999999</v>
      </c>
      <c r="C695" s="53"/>
      <c r="D695" s="53">
        <v>5.6289999999999996</v>
      </c>
      <c r="E695" s="53">
        <f t="shared" si="207"/>
        <v>1.7609999999999999</v>
      </c>
      <c r="F695" s="53">
        <f t="shared" si="208"/>
        <v>3.8679999999999994</v>
      </c>
      <c r="G695" s="53">
        <f t="shared" si="209"/>
        <v>0</v>
      </c>
      <c r="H695" s="53">
        <f>IF(Q694&gt;SetUp!$B$56,SetUp!$B$56,Q694)</f>
        <v>4.5324138827480113E-16</v>
      </c>
      <c r="I695" s="53">
        <f t="shared" si="223"/>
        <v>0.1964305205910096</v>
      </c>
      <c r="J695" s="53">
        <f>MIN(F695,H695,(1-EXP(-SetUp!$B$52*H695/SetUp!$B$56))*F695)</f>
        <v>0</v>
      </c>
      <c r="K695" s="53">
        <f t="shared" si="210"/>
        <v>4.5324138827480113E-16</v>
      </c>
      <c r="L695" s="53">
        <f>IF(I695&lt;=0,0,MIN(SetUp!$B$50*I695^SetUp!$B$55,I695))</f>
        <v>1.427709163604056E-3</v>
      </c>
      <c r="M695" s="53">
        <f t="shared" si="211"/>
        <v>0.19500281142740555</v>
      </c>
      <c r="N695" s="53">
        <f>IF(SetUp!$B$62=0,X695,(B695-E695)*(1-(H695/SetUp!$B$66/SetUp!$B$56)))</f>
        <v>0</v>
      </c>
      <c r="O695" s="53">
        <f>K695*SetUp!$B$65</f>
        <v>4.1834184585417293E-18</v>
      </c>
      <c r="P695" s="53">
        <f>MIN(SetUp!$B$54*L695^SetUp!$B$51,L695)</f>
        <v>9.2232063914701691E-4</v>
      </c>
      <c r="Q695" s="53">
        <f t="shared" si="212"/>
        <v>4.4905796981625942E-16</v>
      </c>
      <c r="R695" s="53">
        <f>IF((H695+N695-O695)&gt;SetUp!$B$56,T694+H695+N695-O695-SetUp!$B$56,T694)</f>
        <v>0</v>
      </c>
      <c r="S695" s="53">
        <f>R695*SetUp!$B$65</f>
        <v>0</v>
      </c>
      <c r="T695" s="53">
        <f>IF((R695-S695)&lt;SetUp!$B$53,R695-S695,SetUp!$B$53)</f>
        <v>0</v>
      </c>
      <c r="U695" s="53">
        <f t="shared" si="213"/>
        <v>0.19500281142740555</v>
      </c>
      <c r="V695" s="53">
        <f>(L695-P695)/1000*SetUp!$B$13*1000000/SetUp!$B$48</f>
        <v>2.0566938237431151E-2</v>
      </c>
      <c r="W695" s="53">
        <f t="shared" si="224"/>
        <v>-7.3508907294517201E-17</v>
      </c>
      <c r="X695" s="53">
        <f>MAX((SetUp!$B$56*(1-($H695/SetUp!$B$56)^2)*TANH(($B695-$D695)/SetUp!$B$56))/(1+$H695/SetUp!$B$56*TANH(($B695-$D695)/SetUp!$B$56)),0)</f>
        <v>0</v>
      </c>
      <c r="AK695" s="61">
        <v>327</v>
      </c>
      <c r="AL695" s="62">
        <f>IFERROR(AVERAGEIFS($AS$3:$AS$1070,$AU$3:$AU$1070,"Não",$AR$3:$AR$1070,AK665),0)</f>
        <v>0</v>
      </c>
      <c r="AM695" s="62">
        <f>IFERROR(AVERAGEIFS($AT$3:$AT$1070,$AU$3:$AU$1070,"Não",$AR$3:$AR$1070,AK665),0)</f>
        <v>0</v>
      </c>
      <c r="AN695" s="63" t="str">
        <f t="shared" si="225"/>
        <v/>
      </c>
      <c r="AP695" s="60">
        <v>32588</v>
      </c>
      <c r="AQ695" s="51">
        <v>3</v>
      </c>
      <c r="AR695" s="51">
        <v>81</v>
      </c>
      <c r="AS695" s="62">
        <f t="shared" si="214"/>
        <v>0</v>
      </c>
      <c r="AT695" s="62">
        <f t="shared" si="215"/>
        <v>1.6013723632305668</v>
      </c>
      <c r="AU695" s="51" t="str">
        <f>IF(OR($AP695&lt;SetUp!$B$97,$AP695&gt;SetUp!$B$98),"Não","Sim")</f>
        <v>Não</v>
      </c>
      <c r="AV695" s="64">
        <f t="shared" si="216"/>
        <v>0</v>
      </c>
      <c r="AW695" s="64">
        <f t="shared" si="217"/>
        <v>1.2654534219917251</v>
      </c>
      <c r="AX695" s="64">
        <f t="shared" si="218"/>
        <v>0</v>
      </c>
      <c r="AY695" s="64">
        <f t="shared" si="219"/>
        <v>0.20449232910431447</v>
      </c>
      <c r="AZ695" s="64">
        <f t="shared" si="220"/>
        <v>1.6013723632305668</v>
      </c>
      <c r="BA695" s="64">
        <f t="shared" si="221"/>
        <v>1.2654534219917251</v>
      </c>
      <c r="BB695" s="64">
        <f t="shared" si="222"/>
        <v>0.20449232910431447</v>
      </c>
    </row>
    <row r="696" spans="1:54" x14ac:dyDescent="0.3">
      <c r="A696" s="60">
        <v>31741</v>
      </c>
      <c r="B696" s="53">
        <v>5.6849999999999996</v>
      </c>
      <c r="C696" s="53"/>
      <c r="D696" s="53">
        <v>5.6289999999999996</v>
      </c>
      <c r="E696" s="53">
        <f t="shared" si="207"/>
        <v>5.6289999999999996</v>
      </c>
      <c r="F696" s="53">
        <f t="shared" si="208"/>
        <v>0</v>
      </c>
      <c r="G696" s="53">
        <f t="shared" si="209"/>
        <v>1.8685136701779292E-9</v>
      </c>
      <c r="H696" s="53">
        <f>IF(Q695&gt;SetUp!$B$56,SetUp!$B$56,Q695)</f>
        <v>4.4905796981625942E-16</v>
      </c>
      <c r="I696" s="53">
        <f t="shared" si="223"/>
        <v>0.19500281329591923</v>
      </c>
      <c r="J696" s="53">
        <f>MIN(F696,H696,(1-EXP(-SetUp!$B$52*H696/SetUp!$B$56))*F696)</f>
        <v>0</v>
      </c>
      <c r="K696" s="53">
        <f t="shared" si="210"/>
        <v>4.4905796981625942E-16</v>
      </c>
      <c r="L696" s="53">
        <f>IF(I696&lt;=0,0,MIN(SetUp!$B$50*I696^SetUp!$B$55,I696))</f>
        <v>1.4104561728625433E-3</v>
      </c>
      <c r="M696" s="53">
        <f t="shared" si="211"/>
        <v>0.1935923571230567</v>
      </c>
      <c r="N696" s="53">
        <f>IF(SetUp!$B$62=0,X696,(B696-E696)*(1-(H696/SetUp!$B$66/SetUp!$B$56)))</f>
        <v>5.599999813148638E-2</v>
      </c>
      <c r="O696" s="53">
        <f>K696*SetUp!$B$65</f>
        <v>4.1448055020642056E-18</v>
      </c>
      <c r="P696" s="53">
        <f>MIN(SetUp!$B$54*L696^SetUp!$B$51,L696)</f>
        <v>9.1106730968609263E-4</v>
      </c>
      <c r="Q696" s="53">
        <f t="shared" si="212"/>
        <v>5.5999998131486824E-2</v>
      </c>
      <c r="R696" s="53">
        <f>IF((H696+N696-O696)&gt;SetUp!$B$56,T695+H696+N696-O696-SetUp!$B$56,T695)</f>
        <v>0</v>
      </c>
      <c r="S696" s="53">
        <f>R696*SetUp!$B$65</f>
        <v>0</v>
      </c>
      <c r="T696" s="53">
        <f>IF((R696-S696)&lt;SetUp!$B$53,R696-S696,SetUp!$B$53)</f>
        <v>0</v>
      </c>
      <c r="U696" s="53">
        <f t="shared" si="213"/>
        <v>0.1935923571230567</v>
      </c>
      <c r="V696" s="53">
        <f>(L696-P696)/1000*SetUp!$B$13*1000000/SetUp!$B$48</f>
        <v>2.0322780214381587E-2</v>
      </c>
      <c r="W696" s="53">
        <f t="shared" si="224"/>
        <v>-4.0722633598555547E-16</v>
      </c>
      <c r="X696" s="53">
        <f>MAX((SetUp!$B$56*(1-($H696/SetUp!$B$56)^2)*TANH(($B696-$D696)/SetUp!$B$56))/(1+$H696/SetUp!$B$56*TANH(($B696-$D696)/SetUp!$B$56)),0)</f>
        <v>5.599999813148638E-2</v>
      </c>
      <c r="AK696" s="61">
        <v>328</v>
      </c>
      <c r="AL696" s="62">
        <f>IFERROR(AVERAGEIFS($AS$3:$AS$1070,$AU$3:$AU$1070,"Não",$AR$3:$AR$1070,AK666),0)</f>
        <v>0</v>
      </c>
      <c r="AM696" s="62">
        <f>IFERROR(AVERAGEIFS($AT$3:$AT$1070,$AU$3:$AU$1070,"Não",$AR$3:$AR$1070,AK666),0)</f>
        <v>0</v>
      </c>
      <c r="AN696" s="63" t="str">
        <f t="shared" si="225"/>
        <v/>
      </c>
      <c r="AP696" s="60">
        <v>32589</v>
      </c>
      <c r="AQ696" s="51">
        <v>3</v>
      </c>
      <c r="AR696" s="51">
        <v>82</v>
      </c>
      <c r="AS696" s="62">
        <f t="shared" si="214"/>
        <v>8.35</v>
      </c>
      <c r="AT696" s="62">
        <f t="shared" si="215"/>
        <v>2.2785366091015744</v>
      </c>
      <c r="AU696" s="51" t="str">
        <f>IF(OR($AP696&lt;SetUp!$B$97,$AP696&gt;SetUp!$B$98),"Não","Sim")</f>
        <v>Não</v>
      </c>
      <c r="AV696" s="64">
        <f t="shared" si="216"/>
        <v>2.8896366553599777</v>
      </c>
      <c r="AW696" s="64">
        <f t="shared" si="217"/>
        <v>1.5094822321251662</v>
      </c>
      <c r="AX696" s="64">
        <f t="shared" si="218"/>
        <v>0.92168647548360205</v>
      </c>
      <c r="AY696" s="64">
        <f t="shared" si="219"/>
        <v>0.35765601075611314</v>
      </c>
      <c r="AZ696" s="64">
        <f t="shared" si="220"/>
        <v>-6.0714633908984252</v>
      </c>
      <c r="BA696" s="64">
        <f t="shared" si="221"/>
        <v>-1.3801544232348115</v>
      </c>
      <c r="BB696" s="64">
        <f t="shared" si="222"/>
        <v>-0.56403046472748897</v>
      </c>
    </row>
    <row r="697" spans="1:54" x14ac:dyDescent="0.3">
      <c r="A697" s="60">
        <v>31742</v>
      </c>
      <c r="B697" s="53">
        <v>3.5999999999999997E-2</v>
      </c>
      <c r="C697" s="53"/>
      <c r="D697" s="53">
        <v>5.6289999999999996</v>
      </c>
      <c r="E697" s="53">
        <f t="shared" si="207"/>
        <v>3.5999999999999997E-2</v>
      </c>
      <c r="F697" s="53">
        <f t="shared" si="208"/>
        <v>5.593</v>
      </c>
      <c r="G697" s="53">
        <f t="shared" si="209"/>
        <v>0</v>
      </c>
      <c r="H697" s="53">
        <f>IF(Q696&gt;SetUp!$B$56,SetUp!$B$56,Q696)</f>
        <v>5.5999998131486824E-2</v>
      </c>
      <c r="I697" s="53">
        <f t="shared" si="223"/>
        <v>0.19394616700939912</v>
      </c>
      <c r="J697" s="53">
        <f>MIN(F697,H697,(1-EXP(-SetUp!$B$52*H697/SetUp!$B$56))*F697)</f>
        <v>1.7667403469873357E-2</v>
      </c>
      <c r="K697" s="53">
        <f t="shared" si="210"/>
        <v>3.833259466161347E-2</v>
      </c>
      <c r="L697" s="53">
        <f>IF(I697&lt;=0,0,MIN(SetUp!$B$50*I697^SetUp!$B$55,I697))</f>
        <v>1.3977413155553892E-3</v>
      </c>
      <c r="M697" s="53">
        <f t="shared" si="211"/>
        <v>0.19254842569384373</v>
      </c>
      <c r="N697" s="53">
        <f>IF(SetUp!$B$62=0,X697,(B697-E697)*(1-(H697/SetUp!$B$66/SetUp!$B$56)))</f>
        <v>0</v>
      </c>
      <c r="O697" s="53">
        <f>K697*SetUp!$B$65</f>
        <v>3.5380988634242861E-4</v>
      </c>
      <c r="P697" s="53">
        <f>MIN(SetUp!$B$54*L697^SetUp!$B$51,L697)</f>
        <v>9.0277485042613811E-4</v>
      </c>
      <c r="Q697" s="53">
        <f t="shared" si="212"/>
        <v>3.7978784775271043E-2</v>
      </c>
      <c r="R697" s="53">
        <f>IF((H697+N697-O697)&gt;SetUp!$B$56,T696+H697+N697-O697-SetUp!$B$56,T696)</f>
        <v>0</v>
      </c>
      <c r="S697" s="53">
        <f>R697*SetUp!$B$65</f>
        <v>0</v>
      </c>
      <c r="T697" s="53">
        <f>IF((R697-S697)&lt;SetUp!$B$53,R697-S697,SetUp!$B$53)</f>
        <v>0</v>
      </c>
      <c r="U697" s="53">
        <f t="shared" si="213"/>
        <v>0.19254842569384373</v>
      </c>
      <c r="V697" s="53">
        <f>(L697-P697)/1000*SetUp!$B$13*1000000/SetUp!$B$48</f>
        <v>2.0142809393722753E-2</v>
      </c>
      <c r="W697" s="53">
        <f t="shared" si="224"/>
        <v>1.8214596497756474E-17</v>
      </c>
      <c r="X697" s="53">
        <f>MAX((SetUp!$B$56*(1-($H697/SetUp!$B$56)^2)*TANH(($B697-$D697)/SetUp!$B$56))/(1+$H697/SetUp!$B$56*TANH(($B697-$D697)/SetUp!$B$56)),0)</f>
        <v>0</v>
      </c>
      <c r="AK697" s="61">
        <v>329</v>
      </c>
      <c r="AL697" s="62">
        <f>IFERROR(AVERAGEIFS($AS$3:$AS$1070,$AU$3:$AU$1070,"Não",$AR$3:$AR$1070,AK667),0)</f>
        <v>0</v>
      </c>
      <c r="AM697" s="62">
        <f>IFERROR(AVERAGEIFS($AT$3:$AT$1070,$AU$3:$AU$1070,"Não",$AR$3:$AR$1070,AK667),0)</f>
        <v>0</v>
      </c>
      <c r="AN697" s="63" t="str">
        <f t="shared" si="225"/>
        <v/>
      </c>
      <c r="AP697" s="60">
        <v>32590</v>
      </c>
      <c r="AQ697" s="51">
        <v>3</v>
      </c>
      <c r="AR697" s="51">
        <v>83</v>
      </c>
      <c r="AS697" s="62">
        <f t="shared" si="214"/>
        <v>8.8209999999999997</v>
      </c>
      <c r="AT697" s="62">
        <f t="shared" si="215"/>
        <v>2.9305744890135523</v>
      </c>
      <c r="AU697" s="51" t="str">
        <f>IF(OR($AP697&lt;SetUp!$B$97,$AP697&gt;SetUp!$B$98),"Não","Sim")</f>
        <v>Não</v>
      </c>
      <c r="AV697" s="64">
        <f t="shared" si="216"/>
        <v>2.9700168349691216</v>
      </c>
      <c r="AW697" s="64">
        <f t="shared" si="217"/>
        <v>1.7118920786701339</v>
      </c>
      <c r="AX697" s="64">
        <f t="shared" si="218"/>
        <v>0.94551782207783963</v>
      </c>
      <c r="AY697" s="64">
        <f t="shared" si="219"/>
        <v>0.46695276470634545</v>
      </c>
      <c r="AZ697" s="64">
        <f t="shared" si="220"/>
        <v>-5.8904255109864474</v>
      </c>
      <c r="BA697" s="64">
        <f t="shared" si="221"/>
        <v>-1.2581247562989877</v>
      </c>
      <c r="BB697" s="64">
        <f t="shared" si="222"/>
        <v>-0.47856505737149418</v>
      </c>
    </row>
    <row r="698" spans="1:54" x14ac:dyDescent="0.3">
      <c r="A698" s="60">
        <v>31743</v>
      </c>
      <c r="B698" s="53">
        <v>2.2480000000000002</v>
      </c>
      <c r="C698" s="53"/>
      <c r="D698" s="53">
        <v>5.6289999999999996</v>
      </c>
      <c r="E698" s="53">
        <f t="shared" si="207"/>
        <v>2.2480000000000002</v>
      </c>
      <c r="F698" s="53">
        <f t="shared" si="208"/>
        <v>3.3809999999999993</v>
      </c>
      <c r="G698" s="53">
        <f t="shared" si="209"/>
        <v>0</v>
      </c>
      <c r="H698" s="53">
        <f>IF(Q697&gt;SetUp!$B$56,SetUp!$B$56,Q697)</f>
        <v>3.7978784775271043E-2</v>
      </c>
      <c r="I698" s="53">
        <f t="shared" si="223"/>
        <v>0.19283208181336173</v>
      </c>
      <c r="J698" s="53">
        <f>MIN(F698,H698,(1-EXP(-SetUp!$B$52*H698/SetUp!$B$56))*F698)</f>
        <v>7.2468140969675051E-3</v>
      </c>
      <c r="K698" s="53">
        <f t="shared" si="210"/>
        <v>3.0731970678303539E-2</v>
      </c>
      <c r="L698" s="53">
        <f>IF(I698&lt;=0,0,MIN(SetUp!$B$50*I698^SetUp!$B$55,I698))</f>
        <v>1.3843852097181004E-3</v>
      </c>
      <c r="M698" s="53">
        <f t="shared" si="211"/>
        <v>0.19144769660364364</v>
      </c>
      <c r="N698" s="53">
        <f>IF(SetUp!$B$62=0,X698,(B698-E698)*(1-(H698/SetUp!$B$66/SetUp!$B$56)))</f>
        <v>0</v>
      </c>
      <c r="O698" s="53">
        <f>K698*SetUp!$B$65</f>
        <v>2.8365611951799334E-4</v>
      </c>
      <c r="P698" s="53">
        <f>MIN(SetUp!$B$54*L698^SetUp!$B$51,L698)</f>
        <v>8.9406496703061463E-4</v>
      </c>
      <c r="Q698" s="53">
        <f t="shared" si="212"/>
        <v>3.0448314558785546E-2</v>
      </c>
      <c r="R698" s="53">
        <f>IF((H698+N698-O698)&gt;SetUp!$B$56,T697+H698+N698-O698-SetUp!$B$56,T697)</f>
        <v>0</v>
      </c>
      <c r="S698" s="53">
        <f>R698*SetUp!$B$65</f>
        <v>0</v>
      </c>
      <c r="T698" s="53">
        <f>IF((R698-S698)&lt;SetUp!$B$53,R698-S698,SetUp!$B$53)</f>
        <v>0</v>
      </c>
      <c r="U698" s="53">
        <f t="shared" si="213"/>
        <v>0.19144769660364364</v>
      </c>
      <c r="V698" s="53">
        <f>(L698-P698)/1000*SetUp!$B$13*1000000/SetUp!$B$48</f>
        <v>1.9953729971906007E-2</v>
      </c>
      <c r="W698" s="53">
        <f t="shared" si="224"/>
        <v>-4.9656459499836103E-17</v>
      </c>
      <c r="X698" s="53">
        <f>MAX((SetUp!$B$56*(1-($H698/SetUp!$B$56)^2)*TANH(($B698-$D698)/SetUp!$B$56))/(1+$H698/SetUp!$B$56*TANH(($B698-$D698)/SetUp!$B$56)),0)</f>
        <v>0</v>
      </c>
      <c r="AK698" s="61">
        <v>330</v>
      </c>
      <c r="AL698" s="62">
        <f>IFERROR(AVERAGEIFS($AS$3:$AS$1070,$AU$3:$AU$1070,"Não",$AR$3:$AR$1070,AK668),0)</f>
        <v>0</v>
      </c>
      <c r="AM698" s="62">
        <f>IFERROR(AVERAGEIFS($AT$3:$AT$1070,$AU$3:$AU$1070,"Não",$AR$3:$AR$1070,AK668),0)</f>
        <v>0</v>
      </c>
      <c r="AN698" s="63" t="str">
        <f t="shared" si="225"/>
        <v/>
      </c>
      <c r="AP698" s="60">
        <v>32591</v>
      </c>
      <c r="AQ698" s="51">
        <v>3</v>
      </c>
      <c r="AR698" s="51">
        <v>84</v>
      </c>
      <c r="AS698" s="62">
        <f t="shared" si="214"/>
        <v>8.1950000000000003</v>
      </c>
      <c r="AT698" s="62">
        <f t="shared" si="215"/>
        <v>3.1739883788156185</v>
      </c>
      <c r="AU698" s="51" t="str">
        <f>IF(OR($AP698&lt;SetUp!$B$97,$AP698&gt;SetUp!$B$98),"Não","Sim")</f>
        <v>Não</v>
      </c>
      <c r="AV698" s="64">
        <f t="shared" si="216"/>
        <v>2.8626910416599274</v>
      </c>
      <c r="AW698" s="64">
        <f t="shared" si="217"/>
        <v>1.7815690777557907</v>
      </c>
      <c r="AX698" s="64">
        <f t="shared" si="218"/>
        <v>0.91354895790651791</v>
      </c>
      <c r="AY698" s="64">
        <f t="shared" si="219"/>
        <v>0.50160533230367832</v>
      </c>
      <c r="AZ698" s="64">
        <f t="shared" si="220"/>
        <v>-5.0210116211843818</v>
      </c>
      <c r="BA698" s="64">
        <f t="shared" si="221"/>
        <v>-1.0811219639041367</v>
      </c>
      <c r="BB698" s="64">
        <f t="shared" si="222"/>
        <v>-0.41194362560283959</v>
      </c>
    </row>
    <row r="699" spans="1:54" x14ac:dyDescent="0.3">
      <c r="A699" s="60">
        <v>31744</v>
      </c>
      <c r="B699" s="53">
        <v>0.11899999999999999</v>
      </c>
      <c r="C699" s="53"/>
      <c r="D699" s="53">
        <v>5.6289999999999996</v>
      </c>
      <c r="E699" s="53">
        <f t="shared" si="207"/>
        <v>0.11899999999999999</v>
      </c>
      <c r="F699" s="53">
        <f t="shared" si="208"/>
        <v>5.51</v>
      </c>
      <c r="G699" s="53">
        <f t="shared" si="209"/>
        <v>0</v>
      </c>
      <c r="H699" s="53">
        <f>IF(Q698&gt;SetUp!$B$56,SetUp!$B$56,Q698)</f>
        <v>3.0448314558785546E-2</v>
      </c>
      <c r="I699" s="53">
        <f t="shared" si="223"/>
        <v>0.1916413228209238</v>
      </c>
      <c r="J699" s="53">
        <f>MIN(F699,H699,(1-EXP(-SetUp!$B$52*H699/SetUp!$B$56))*F699)</f>
        <v>9.4703950902514968E-3</v>
      </c>
      <c r="K699" s="53">
        <f t="shared" si="210"/>
        <v>2.0977919468534049E-2</v>
      </c>
      <c r="L699" s="53">
        <f>IF(I699&lt;=0,0,MIN(SetUp!$B$50*I699^SetUp!$B$55,I699))</f>
        <v>1.3701666762443571E-3</v>
      </c>
      <c r="M699" s="53">
        <f t="shared" si="211"/>
        <v>0.19027115614467946</v>
      </c>
      <c r="N699" s="53">
        <f>IF(SetUp!$B$62=0,X699,(B699-E699)*(1-(H699/SetUp!$B$66/SetUp!$B$56)))</f>
        <v>0</v>
      </c>
      <c r="O699" s="53">
        <f>K699*SetUp!$B$65</f>
        <v>1.9362621728018039E-4</v>
      </c>
      <c r="P699" s="53">
        <f>MIN(SetUp!$B$54*L699^SetUp!$B$51,L699)</f>
        <v>8.8479356844267741E-4</v>
      </c>
      <c r="Q699" s="53">
        <f t="shared" si="212"/>
        <v>2.0784293251253871E-2</v>
      </c>
      <c r="R699" s="53">
        <f>IF((H699+N699-O699)&gt;SetUp!$B$56,T698+H699+N699-O699-SetUp!$B$56,T698)</f>
        <v>0</v>
      </c>
      <c r="S699" s="53">
        <f>R699*SetUp!$B$65</f>
        <v>0</v>
      </c>
      <c r="T699" s="53">
        <f>IF((R699-S699)&lt;SetUp!$B$53,R699-S699,SetUp!$B$53)</f>
        <v>0</v>
      </c>
      <c r="U699" s="53">
        <f t="shared" si="213"/>
        <v>0.19027115614467946</v>
      </c>
      <c r="V699" s="53">
        <f>(L699-P699)/1000*SetUp!$B$13*1000000/SetUp!$B$48</f>
        <v>1.9752404827537273E-2</v>
      </c>
      <c r="W699" s="53">
        <f t="shared" si="224"/>
        <v>-1.1492543028346347E-17</v>
      </c>
      <c r="X699" s="53">
        <f>MAX((SetUp!$B$56*(1-($H699/SetUp!$B$56)^2)*TANH(($B699-$D699)/SetUp!$B$56))/(1+$H699/SetUp!$B$56*TANH(($B699-$D699)/SetUp!$B$56)),0)</f>
        <v>0</v>
      </c>
      <c r="AK699" s="61">
        <v>331</v>
      </c>
      <c r="AL699" s="62">
        <f>IFERROR(AVERAGEIFS($AS$3:$AS$1070,$AU$3:$AU$1070,"Não",$AR$3:$AR$1070,AK669),0)</f>
        <v>0</v>
      </c>
      <c r="AM699" s="62">
        <f>IFERROR(AVERAGEIFS($AT$3:$AT$1070,$AU$3:$AU$1070,"Não",$AR$3:$AR$1070,AK669),0)</f>
        <v>0</v>
      </c>
      <c r="AN699" s="63" t="str">
        <f t="shared" si="225"/>
        <v/>
      </c>
      <c r="AP699" s="60">
        <v>32592</v>
      </c>
      <c r="AQ699" s="51">
        <v>3</v>
      </c>
      <c r="AR699" s="51">
        <v>85</v>
      </c>
      <c r="AS699" s="62">
        <f t="shared" si="214"/>
        <v>8.1950000000000003</v>
      </c>
      <c r="AT699" s="62">
        <f t="shared" si="215"/>
        <v>3.8695081964370219</v>
      </c>
      <c r="AU699" s="51" t="str">
        <f>IF(OR($AP699&lt;SetUp!$B$97,$AP699&gt;SetUp!$B$98),"Não","Sim")</f>
        <v>Não</v>
      </c>
      <c r="AV699" s="64">
        <f t="shared" si="216"/>
        <v>2.8626910416599274</v>
      </c>
      <c r="AW699" s="64">
        <f t="shared" si="217"/>
        <v>1.967106554418703</v>
      </c>
      <c r="AX699" s="64">
        <f t="shared" si="218"/>
        <v>0.91354895790651791</v>
      </c>
      <c r="AY699" s="64">
        <f t="shared" si="219"/>
        <v>0.58765577092428722</v>
      </c>
      <c r="AZ699" s="64">
        <f t="shared" si="220"/>
        <v>-4.3254918035629784</v>
      </c>
      <c r="BA699" s="64">
        <f t="shared" si="221"/>
        <v>-0.89558448724122441</v>
      </c>
      <c r="BB699" s="64">
        <f t="shared" si="222"/>
        <v>-0.32589318698223069</v>
      </c>
    </row>
    <row r="700" spans="1:54" x14ac:dyDescent="0.3">
      <c r="A700" s="60">
        <v>31745</v>
      </c>
      <c r="B700" s="53">
        <v>0.90100000000000002</v>
      </c>
      <c r="C700" s="53"/>
      <c r="D700" s="53">
        <v>5.6289999999999996</v>
      </c>
      <c r="E700" s="53">
        <f t="shared" si="207"/>
        <v>0.90100000000000002</v>
      </c>
      <c r="F700" s="53">
        <f t="shared" si="208"/>
        <v>4.7279999999999998</v>
      </c>
      <c r="G700" s="53">
        <f t="shared" si="209"/>
        <v>0</v>
      </c>
      <c r="H700" s="53">
        <f>IF(Q699&gt;SetUp!$B$56,SetUp!$B$56,Q699)</f>
        <v>2.0784293251253871E-2</v>
      </c>
      <c r="I700" s="53">
        <f t="shared" si="223"/>
        <v>0.19041178148047602</v>
      </c>
      <c r="J700" s="53">
        <f>MIN(F700,H700,(1-EXP(-SetUp!$B$52*H700/SetUp!$B$56))*F700)</f>
        <v>5.5486138530070114E-3</v>
      </c>
      <c r="K700" s="53">
        <f t="shared" si="210"/>
        <v>1.5235679398246859E-2</v>
      </c>
      <c r="L700" s="53">
        <f>IF(I700&lt;=0,0,MIN(SetUp!$B$50*I700^SetUp!$B$55,I700))</f>
        <v>1.3555467333080233E-3</v>
      </c>
      <c r="M700" s="53">
        <f t="shared" si="211"/>
        <v>0.18905623474716801</v>
      </c>
      <c r="N700" s="53">
        <f>IF(SetUp!$B$62=0,X700,(B700-E700)*(1-(H700/SetUp!$B$66/SetUp!$B$56)))</f>
        <v>0</v>
      </c>
      <c r="O700" s="53">
        <f>K700*SetUp!$B$65</f>
        <v>1.4062533579657527E-4</v>
      </c>
      <c r="P700" s="53">
        <f>MIN(SetUp!$B$54*L700^SetUp!$B$51,L700)</f>
        <v>8.7526140006515311E-4</v>
      </c>
      <c r="Q700" s="53">
        <f t="shared" si="212"/>
        <v>1.5095054062450285E-2</v>
      </c>
      <c r="R700" s="53">
        <f>IF((H700+N700-O700)&gt;SetUp!$B$56,T699+H700+N700-O700-SetUp!$B$56,T699)</f>
        <v>0</v>
      </c>
      <c r="S700" s="53">
        <f>R700*SetUp!$B$65</f>
        <v>0</v>
      </c>
      <c r="T700" s="53">
        <f>IF((R700-S700)&lt;SetUp!$B$53,R700-S700,SetUp!$B$53)</f>
        <v>0</v>
      </c>
      <c r="U700" s="53">
        <f t="shared" si="213"/>
        <v>0.18905623474716801</v>
      </c>
      <c r="V700" s="53">
        <f>(L700-P700)/1000*SetUp!$B$13*1000000/SetUp!$B$48</f>
        <v>1.954535630931176E-2</v>
      </c>
      <c r="W700" s="53">
        <f t="shared" si="224"/>
        <v>-9.9746599868666408E-18</v>
      </c>
      <c r="X700" s="53">
        <f>MAX((SetUp!$B$56*(1-($H700/SetUp!$B$56)^2)*TANH(($B700-$D700)/SetUp!$B$56))/(1+$H700/SetUp!$B$56*TANH(($B700-$D700)/SetUp!$B$56)),0)</f>
        <v>0</v>
      </c>
      <c r="AK700" s="61">
        <v>332</v>
      </c>
      <c r="AL700" s="62">
        <f>IFERROR(AVERAGEIFS($AS$3:$AS$1070,$AU$3:$AU$1070,"Não",$AR$3:$AR$1070,AK670),0)</f>
        <v>0</v>
      </c>
      <c r="AM700" s="62">
        <f>IFERROR(AVERAGEIFS($AT$3:$AT$1070,$AU$3:$AU$1070,"Não",$AR$3:$AR$1070,AK670),0)</f>
        <v>0</v>
      </c>
      <c r="AN700" s="63" t="str">
        <f t="shared" si="225"/>
        <v/>
      </c>
      <c r="AP700" s="60">
        <v>32593</v>
      </c>
      <c r="AQ700" s="51">
        <v>3</v>
      </c>
      <c r="AR700" s="51">
        <v>86</v>
      </c>
      <c r="AS700" s="62">
        <f t="shared" si="214"/>
        <v>8.0410000000000004</v>
      </c>
      <c r="AT700" s="62">
        <f t="shared" si="215"/>
        <v>4.6668476572462358</v>
      </c>
      <c r="AU700" s="51" t="str">
        <f>IF(OR($AP700&lt;SetUp!$B$97,$AP700&gt;SetUp!$B$98),"Não","Sim")</f>
        <v>Não</v>
      </c>
      <c r="AV700" s="64">
        <f t="shared" si="216"/>
        <v>2.8356657066727737</v>
      </c>
      <c r="AW700" s="64">
        <f t="shared" si="217"/>
        <v>2.1602887902422294</v>
      </c>
      <c r="AX700" s="64">
        <f t="shared" si="218"/>
        <v>0.90531006211608556</v>
      </c>
      <c r="AY700" s="64">
        <f t="shared" si="219"/>
        <v>0.66902362417695305</v>
      </c>
      <c r="AZ700" s="64">
        <f t="shared" si="220"/>
        <v>-3.3741523427537645</v>
      </c>
      <c r="BA700" s="64">
        <f t="shared" si="221"/>
        <v>-0.67537691643054432</v>
      </c>
      <c r="BB700" s="64">
        <f t="shared" si="222"/>
        <v>-0.23628643793913251</v>
      </c>
    </row>
    <row r="701" spans="1:54" x14ac:dyDescent="0.3">
      <c r="A701" s="60">
        <v>31746</v>
      </c>
      <c r="B701" s="53">
        <v>5.1680000000000001</v>
      </c>
      <c r="C701" s="53"/>
      <c r="D701" s="53">
        <v>5.6289999999999996</v>
      </c>
      <c r="E701" s="53">
        <f t="shared" si="207"/>
        <v>5.1680000000000001</v>
      </c>
      <c r="F701" s="53">
        <f t="shared" si="208"/>
        <v>0.46099999999999941</v>
      </c>
      <c r="G701" s="53">
        <f t="shared" si="209"/>
        <v>0</v>
      </c>
      <c r="H701" s="53">
        <f>IF(Q700&gt;SetUp!$B$56,SetUp!$B$56,Q700)</f>
        <v>1.5095054062450285E-2</v>
      </c>
      <c r="I701" s="53">
        <f t="shared" si="223"/>
        <v>0.18919193484917107</v>
      </c>
      <c r="J701" s="53">
        <f>MIN(F701,H701,(1-EXP(-SetUp!$B$52*H701/SetUp!$B$56))*F701)</f>
        <v>3.9298606939074815E-4</v>
      </c>
      <c r="K701" s="53">
        <f t="shared" si="210"/>
        <v>1.4702067993059537E-2</v>
      </c>
      <c r="L701" s="53">
        <f>IF(I701&lt;=0,0,MIN(SetUp!$B$50*I701^SetUp!$B$55,I701))</f>
        <v>1.3411041264697189E-3</v>
      </c>
      <c r="M701" s="53">
        <f t="shared" si="211"/>
        <v>0.18785083072270137</v>
      </c>
      <c r="N701" s="53">
        <f>IF(SetUp!$B$62=0,X701,(B701-E701)*(1-(H701/SetUp!$B$66/SetUp!$B$56)))</f>
        <v>0</v>
      </c>
      <c r="O701" s="53">
        <f>K701*SetUp!$B$65</f>
        <v>1.3570010200306395E-4</v>
      </c>
      <c r="P701" s="53">
        <f>MIN(SetUp!$B$54*L701^SetUp!$B$51,L701)</f>
        <v>8.6584583529846328E-4</v>
      </c>
      <c r="Q701" s="53">
        <f t="shared" si="212"/>
        <v>1.4566367891056472E-2</v>
      </c>
      <c r="R701" s="53">
        <f>IF((H701+N701-O701)&gt;SetUp!$B$56,T700+H701+N701-O701-SetUp!$B$56,T700)</f>
        <v>0</v>
      </c>
      <c r="S701" s="53">
        <f>R701*SetUp!$B$65</f>
        <v>0</v>
      </c>
      <c r="T701" s="53">
        <f>IF((R701-S701)&lt;SetUp!$B$53,R701-S701,SetUp!$B$53)</f>
        <v>0</v>
      </c>
      <c r="U701" s="53">
        <f t="shared" si="213"/>
        <v>0.18785083072270137</v>
      </c>
      <c r="V701" s="53">
        <f>(L701-P701)/1000*SetUp!$B$13*1000000/SetUp!$B$48</f>
        <v>1.9340779317946671E-2</v>
      </c>
      <c r="W701" s="53">
        <f t="shared" si="224"/>
        <v>6.5052130349130266E-18</v>
      </c>
      <c r="X701" s="53">
        <f>MAX((SetUp!$B$56*(1-($H701/SetUp!$B$56)^2)*TANH(($B701-$D701)/SetUp!$B$56))/(1+$H701/SetUp!$B$56*TANH(($B701-$D701)/SetUp!$B$56)),0)</f>
        <v>0</v>
      </c>
      <c r="AK701" s="61">
        <v>333</v>
      </c>
      <c r="AL701" s="62">
        <f>IFERROR(AVERAGEIFS($AS$3:$AS$1070,$AU$3:$AU$1070,"Não",$AR$3:$AR$1070,AK671),0)</f>
        <v>0</v>
      </c>
      <c r="AM701" s="62">
        <f>IFERROR(AVERAGEIFS($AT$3:$AT$1070,$AU$3:$AU$1070,"Não",$AR$3:$AR$1070,AK671),0)</f>
        <v>0</v>
      </c>
      <c r="AN701" s="63" t="str">
        <f t="shared" si="225"/>
        <v/>
      </c>
      <c r="AP701" s="60">
        <v>32594</v>
      </c>
      <c r="AQ701" s="51">
        <v>3</v>
      </c>
      <c r="AR701" s="51">
        <v>87</v>
      </c>
      <c r="AS701" s="62">
        <f t="shared" si="214"/>
        <v>7.7370000000000001</v>
      </c>
      <c r="AT701" s="62">
        <f t="shared" si="215"/>
        <v>4.9420102159816848</v>
      </c>
      <c r="AU701" s="51" t="str">
        <f>IF(OR($AP701&lt;SetUp!$B$97,$AP701&gt;SetUp!$B$98),"Não","Sim")</f>
        <v>Não</v>
      </c>
      <c r="AV701" s="64">
        <f t="shared" si="216"/>
        <v>2.7815463325280061</v>
      </c>
      <c r="AW701" s="64">
        <f t="shared" si="217"/>
        <v>2.2230632505580412</v>
      </c>
      <c r="AX701" s="64">
        <f t="shared" si="218"/>
        <v>0.88857259685759993</v>
      </c>
      <c r="AY701" s="64">
        <f t="shared" si="219"/>
        <v>0.69390363882807737</v>
      </c>
      <c r="AZ701" s="64">
        <f t="shared" si="220"/>
        <v>-2.7949897840183153</v>
      </c>
      <c r="BA701" s="64">
        <f t="shared" si="221"/>
        <v>-0.55848308196996488</v>
      </c>
      <c r="BB701" s="64">
        <f t="shared" si="222"/>
        <v>-0.19466895802952255</v>
      </c>
    </row>
    <row r="702" spans="1:54" x14ac:dyDescent="0.3">
      <c r="A702" s="60">
        <v>31747</v>
      </c>
      <c r="B702" s="53">
        <v>0.502</v>
      </c>
      <c r="C702" s="53"/>
      <c r="D702" s="53">
        <v>5.2050000000000001</v>
      </c>
      <c r="E702" s="53">
        <f t="shared" si="207"/>
        <v>0.502</v>
      </c>
      <c r="F702" s="53">
        <f t="shared" si="208"/>
        <v>4.7030000000000003</v>
      </c>
      <c r="G702" s="53">
        <f t="shared" si="209"/>
        <v>0</v>
      </c>
      <c r="H702" s="53">
        <f>IF(Q701&gt;SetUp!$B$56,SetUp!$B$56,Q701)</f>
        <v>1.4566367891056472E-2</v>
      </c>
      <c r="I702" s="53">
        <f t="shared" si="223"/>
        <v>0.1879495694479105</v>
      </c>
      <c r="J702" s="53">
        <f>MIN(F702,H702,(1-EXP(-SetUp!$B$52*H702/SetUp!$B$56))*F702)</f>
        <v>3.8687823318366726E-3</v>
      </c>
      <c r="K702" s="53">
        <f t="shared" si="210"/>
        <v>1.06975855592198E-2</v>
      </c>
      <c r="L702" s="53">
        <f>IF(I702&lt;=0,0,MIN(SetUp!$B$50*I702^SetUp!$B$55,I702))</f>
        <v>1.3264585789236063E-3</v>
      </c>
      <c r="M702" s="53">
        <f t="shared" si="211"/>
        <v>0.18662311086898689</v>
      </c>
      <c r="N702" s="53">
        <f>IF(SetUp!$B$62=0,X702,(B702-E702)*(1-(H702/SetUp!$B$66/SetUp!$B$56)))</f>
        <v>0</v>
      </c>
      <c r="O702" s="53">
        <f>K702*SetUp!$B$65</f>
        <v>9.8738725209128618E-5</v>
      </c>
      <c r="P702" s="53">
        <f>MIN(SetUp!$B$54*L702^SetUp!$B$51,L702)</f>
        <v>8.5629897371352921E-4</v>
      </c>
      <c r="Q702" s="53">
        <f t="shared" si="212"/>
        <v>1.0598846834010672E-2</v>
      </c>
      <c r="R702" s="53">
        <f>IF((H702+N702-O702)&gt;SetUp!$B$56,T701+H702+N702-O702-SetUp!$B$56,T701)</f>
        <v>0</v>
      </c>
      <c r="S702" s="53">
        <f>R702*SetUp!$B$65</f>
        <v>0</v>
      </c>
      <c r="T702" s="53">
        <f>IF((R702-S702)&lt;SetUp!$B$53,R702-S702,SetUp!$B$53)</f>
        <v>0</v>
      </c>
      <c r="U702" s="53">
        <f t="shared" si="213"/>
        <v>0.18662311086898689</v>
      </c>
      <c r="V702" s="53">
        <f>(L702-P702)/1000*SetUp!$B$13*1000000/SetUp!$B$48</f>
        <v>1.9133286756914985E-2</v>
      </c>
      <c r="W702" s="53">
        <f t="shared" si="224"/>
        <v>-1.1492543028346347E-17</v>
      </c>
      <c r="X702" s="53">
        <f>MAX((SetUp!$B$56*(1-($H702/SetUp!$B$56)^2)*TANH(($B702-$D702)/SetUp!$B$56))/(1+$H702/SetUp!$B$56*TANH(($B702-$D702)/SetUp!$B$56)),0)</f>
        <v>0</v>
      </c>
      <c r="AK702" s="61">
        <v>334</v>
      </c>
      <c r="AL702" s="62">
        <f>IFERROR(AVERAGEIFS($AS$3:$AS$1070,$AU$3:$AU$1070,"Não",$AR$3:$AR$1070,AK672),0)</f>
        <v>0</v>
      </c>
      <c r="AM702" s="62">
        <f>IFERROR(AVERAGEIFS($AT$3:$AT$1070,$AU$3:$AU$1070,"Não",$AR$3:$AR$1070,AK672),0)</f>
        <v>0</v>
      </c>
      <c r="AN702" s="63" t="str">
        <f t="shared" si="225"/>
        <v/>
      </c>
      <c r="AP702" s="60">
        <v>32595</v>
      </c>
      <c r="AQ702" s="51">
        <v>3</v>
      </c>
      <c r="AR702" s="51">
        <v>88</v>
      </c>
      <c r="AS702" s="62">
        <f t="shared" si="214"/>
        <v>8.1950000000000003</v>
      </c>
      <c r="AT702" s="62">
        <f t="shared" si="215"/>
        <v>5.9500472686785928</v>
      </c>
      <c r="AU702" s="51" t="str">
        <f>IF(OR($AP702&lt;SetUp!$B$97,$AP702&gt;SetUp!$B$98),"Não","Sim")</f>
        <v>Não</v>
      </c>
      <c r="AV702" s="64">
        <f t="shared" si="216"/>
        <v>2.8626910416599274</v>
      </c>
      <c r="AW702" s="64">
        <f t="shared" si="217"/>
        <v>2.4392718726453171</v>
      </c>
      <c r="AX702" s="64">
        <f t="shared" si="218"/>
        <v>0.91354895790651791</v>
      </c>
      <c r="AY702" s="64">
        <f t="shared" si="219"/>
        <v>0.77452041588732901</v>
      </c>
      <c r="AZ702" s="64">
        <f t="shared" si="220"/>
        <v>-2.2449527313214075</v>
      </c>
      <c r="BA702" s="64">
        <f t="shared" si="221"/>
        <v>-0.4234191690146103</v>
      </c>
      <c r="BB702" s="64">
        <f t="shared" si="222"/>
        <v>-0.13902854201918891</v>
      </c>
    </row>
    <row r="703" spans="1:54" x14ac:dyDescent="0.3">
      <c r="A703" s="60">
        <v>31748</v>
      </c>
      <c r="B703" s="53">
        <v>1.8919999999999999</v>
      </c>
      <c r="C703" s="53"/>
      <c r="D703" s="53">
        <v>5.2050000000000001</v>
      </c>
      <c r="E703" s="53">
        <f t="shared" si="207"/>
        <v>1.8919999999999999</v>
      </c>
      <c r="F703" s="53">
        <f t="shared" si="208"/>
        <v>3.3130000000000002</v>
      </c>
      <c r="G703" s="53">
        <f t="shared" si="209"/>
        <v>0</v>
      </c>
      <c r="H703" s="53">
        <f>IF(Q702&gt;SetUp!$B$56,SetUp!$B$56,Q702)</f>
        <v>1.0598846834010672E-2</v>
      </c>
      <c r="I703" s="53">
        <f t="shared" si="223"/>
        <v>0.18670263286570959</v>
      </c>
      <c r="J703" s="53">
        <f>MIN(F703,H703,(1-EXP(-SetUp!$B$52*H703/SetUp!$B$56))*F703)</f>
        <v>1.9832468049494258E-3</v>
      </c>
      <c r="K703" s="53">
        <f t="shared" si="210"/>
        <v>8.6156000290612458E-3</v>
      </c>
      <c r="L703" s="53">
        <f>IF(I703&lt;=0,0,MIN(SetUp!$B$50*I703^SetUp!$B$55,I703))</f>
        <v>1.3118238976601224E-3</v>
      </c>
      <c r="M703" s="53">
        <f t="shared" si="211"/>
        <v>0.18539080896804946</v>
      </c>
      <c r="N703" s="53">
        <f>IF(SetUp!$B$62=0,X703,(B703-E703)*(1-(H703/SetUp!$B$66/SetUp!$B$56)))</f>
        <v>0</v>
      </c>
      <c r="O703" s="53">
        <f>K703*SetUp!$B$65</f>
        <v>7.9521996722714875E-5</v>
      </c>
      <c r="P703" s="53">
        <f>MIN(SetUp!$B$54*L703^SetUp!$B$51,L703)</f>
        <v>8.4676021860309115E-4</v>
      </c>
      <c r="Q703" s="53">
        <f t="shared" si="212"/>
        <v>8.5360780323385302E-3</v>
      </c>
      <c r="R703" s="53">
        <f>IF((H703+N703-O703)&gt;SetUp!$B$56,T702+H703+N703-O703-SetUp!$B$56,T702)</f>
        <v>0</v>
      </c>
      <c r="S703" s="53">
        <f>R703*SetUp!$B$65</f>
        <v>0</v>
      </c>
      <c r="T703" s="53">
        <f>IF((R703-S703)&lt;SetUp!$B$53,R703-S703,SetUp!$B$53)</f>
        <v>0</v>
      </c>
      <c r="U703" s="53">
        <f t="shared" si="213"/>
        <v>0.18539080896804946</v>
      </c>
      <c r="V703" s="53">
        <f>(L703-P703)/1000*SetUp!$B$13*1000000/SetUp!$B$48</f>
        <v>1.8925906507106575E-2</v>
      </c>
      <c r="W703" s="53">
        <f t="shared" si="224"/>
        <v>-4.4452289071905682E-17</v>
      </c>
      <c r="X703" s="53">
        <f>MAX((SetUp!$B$56*(1-($H703/SetUp!$B$56)^2)*TANH(($B703-$D703)/SetUp!$B$56))/(1+$H703/SetUp!$B$56*TANH(($B703-$D703)/SetUp!$B$56)),0)</f>
        <v>0</v>
      </c>
      <c r="AK703" s="61">
        <v>335</v>
      </c>
      <c r="AL703" s="62">
        <f>IFERROR(AVERAGEIFS($AS$3:$AS$1070,$AU$3:$AU$1070,"Não",$AR$3:$AR$1070,AK673),0)</f>
        <v>0</v>
      </c>
      <c r="AM703" s="62">
        <f>IFERROR(AVERAGEIFS($AT$3:$AT$1070,$AU$3:$AU$1070,"Não",$AR$3:$AR$1070,AK673),0)</f>
        <v>0</v>
      </c>
      <c r="AN703" s="63" t="str">
        <f t="shared" si="225"/>
        <v/>
      </c>
      <c r="AP703" s="60">
        <v>32596</v>
      </c>
      <c r="AQ703" s="51">
        <v>3</v>
      </c>
      <c r="AR703" s="51">
        <v>89</v>
      </c>
      <c r="AS703" s="62">
        <f t="shared" si="214"/>
        <v>8.5060000000000002</v>
      </c>
      <c r="AT703" s="62">
        <f t="shared" si="215"/>
        <v>8.081826264120398</v>
      </c>
      <c r="AU703" s="51" t="str">
        <f>IF(OR($AP703&lt;SetUp!$B$97,$AP703&gt;SetUp!$B$98),"Não","Sim")</f>
        <v>Não</v>
      </c>
      <c r="AV703" s="64">
        <f t="shared" si="216"/>
        <v>2.9165047574108294</v>
      </c>
      <c r="AW703" s="64">
        <f t="shared" si="217"/>
        <v>2.8428553012983966</v>
      </c>
      <c r="AX703" s="64">
        <f t="shared" si="218"/>
        <v>0.92972537837800451</v>
      </c>
      <c r="AY703" s="64">
        <f t="shared" si="219"/>
        <v>0.907509510132264</v>
      </c>
      <c r="AZ703" s="64">
        <f t="shared" si="220"/>
        <v>-0.42417373587960228</v>
      </c>
      <c r="BA703" s="64">
        <f t="shared" si="221"/>
        <v>-7.3649456112432787E-2</v>
      </c>
      <c r="BB703" s="64">
        <f t="shared" si="222"/>
        <v>-2.2215868245740511E-2</v>
      </c>
    </row>
    <row r="704" spans="1:54" x14ac:dyDescent="0.3">
      <c r="A704" s="60">
        <v>31749</v>
      </c>
      <c r="B704" s="53">
        <v>0</v>
      </c>
      <c r="C704" s="53"/>
      <c r="D704" s="53">
        <v>5.2050000000000001</v>
      </c>
      <c r="E704" s="53">
        <f t="shared" si="207"/>
        <v>0</v>
      </c>
      <c r="F704" s="53">
        <f t="shared" si="208"/>
        <v>5.2050000000000001</v>
      </c>
      <c r="G704" s="53">
        <f t="shared" si="209"/>
        <v>0</v>
      </c>
      <c r="H704" s="53">
        <f>IF(Q703&gt;SetUp!$B$56,SetUp!$B$56,Q703)</f>
        <v>8.5360780323385302E-3</v>
      </c>
      <c r="I704" s="53">
        <f t="shared" si="223"/>
        <v>0.18544643354646831</v>
      </c>
      <c r="J704" s="53">
        <f>MIN(F704,H704,(1-EXP(-SetUp!$B$52*H704/SetUp!$B$56))*F704)</f>
        <v>2.5095804694940564E-3</v>
      </c>
      <c r="K704" s="53">
        <f t="shared" si="210"/>
        <v>6.0264975628444737E-3</v>
      </c>
      <c r="L704" s="53">
        <f>IF(I704&lt;=0,0,MIN(SetUp!$B$50*I704^SetUp!$B$55,I704))</f>
        <v>1.2971462470163582E-3</v>
      </c>
      <c r="M704" s="53">
        <f t="shared" si="211"/>
        <v>0.18414928729945196</v>
      </c>
      <c r="N704" s="53">
        <f>IF(SetUp!$B$62=0,X704,(B704-E704)*(1-(H704/SetUp!$B$66/SetUp!$B$56)))</f>
        <v>0</v>
      </c>
      <c r="O704" s="53">
        <f>K704*SetUp!$B$65</f>
        <v>5.5624578418850443E-5</v>
      </c>
      <c r="P704" s="53">
        <f>MIN(SetUp!$B$54*L704^SetUp!$B$51,L704)</f>
        <v>8.3719449509343368E-4</v>
      </c>
      <c r="Q704" s="53">
        <f t="shared" si="212"/>
        <v>5.9708729844256229E-3</v>
      </c>
      <c r="R704" s="53">
        <f>IF((H704+N704-O704)&gt;SetUp!$B$56,T703+H704+N704-O704-SetUp!$B$56,T703)</f>
        <v>0</v>
      </c>
      <c r="S704" s="53">
        <f>R704*SetUp!$B$65</f>
        <v>0</v>
      </c>
      <c r="T704" s="53">
        <f>IF((R704-S704)&lt;SetUp!$B$53,R704-S704,SetUp!$B$53)</f>
        <v>0</v>
      </c>
      <c r="U704" s="53">
        <f t="shared" si="213"/>
        <v>0.18414928729945196</v>
      </c>
      <c r="V704" s="53">
        <f>(L704-P704)/1000*SetUp!$B$13*1000000/SetUp!$B$48</f>
        <v>1.8717875092554029E-2</v>
      </c>
      <c r="W704" s="53">
        <f t="shared" si="224"/>
        <v>-2.1684043449710089E-18</v>
      </c>
      <c r="X704" s="53">
        <f>MAX((SetUp!$B$56*(1-($H704/SetUp!$B$56)^2)*TANH(($B704-$D704)/SetUp!$B$56))/(1+$H704/SetUp!$B$56*TANH(($B704-$D704)/SetUp!$B$56)),0)</f>
        <v>0</v>
      </c>
      <c r="AK704" s="61">
        <v>336</v>
      </c>
      <c r="AL704" s="62">
        <f>IFERROR(AVERAGEIFS($AS$3:$AS$1070,$AU$3:$AU$1070,"Não",$AR$3:$AR$1070,AK674),0)</f>
        <v>0</v>
      </c>
      <c r="AM704" s="62">
        <f>IFERROR(AVERAGEIFS($AT$3:$AT$1070,$AU$3:$AU$1070,"Não",$AR$3:$AR$1070,AK674),0)</f>
        <v>0</v>
      </c>
      <c r="AN704" s="63" t="str">
        <f t="shared" si="225"/>
        <v/>
      </c>
      <c r="AP704" s="60">
        <v>32597</v>
      </c>
      <c r="AQ704" s="51">
        <v>3</v>
      </c>
      <c r="AR704" s="51">
        <v>90</v>
      </c>
      <c r="AS704" s="62">
        <f t="shared" si="214"/>
        <v>8.0410000000000004</v>
      </c>
      <c r="AT704" s="62">
        <f t="shared" si="215"/>
        <v>8.052187662843119</v>
      </c>
      <c r="AU704" s="51" t="str">
        <f>IF(OR($AP704&lt;SetUp!$B$97,$AP704&gt;SetUp!$B$98),"Não","Sim")</f>
        <v>Não</v>
      </c>
      <c r="AV704" s="64">
        <f t="shared" si="216"/>
        <v>2.8356657066727737</v>
      </c>
      <c r="AW704" s="64">
        <f t="shared" si="217"/>
        <v>2.8376376905523224</v>
      </c>
      <c r="AX704" s="64">
        <f t="shared" si="218"/>
        <v>0.90531006211608556</v>
      </c>
      <c r="AY704" s="64">
        <f t="shared" si="219"/>
        <v>0.905913887923956</v>
      </c>
      <c r="AZ704" s="64">
        <f t="shared" si="220"/>
        <v>1.1187662843118673E-2</v>
      </c>
      <c r="BA704" s="64">
        <f t="shared" si="221"/>
        <v>1.9719838795486666E-3</v>
      </c>
      <c r="BB704" s="64">
        <f t="shared" si="222"/>
        <v>6.0382580787043949E-4</v>
      </c>
    </row>
    <row r="705" spans="1:54" x14ac:dyDescent="0.3">
      <c r="A705" s="60">
        <v>31750</v>
      </c>
      <c r="B705" s="53">
        <v>0</v>
      </c>
      <c r="C705" s="53"/>
      <c r="D705" s="53">
        <v>5.2050000000000001</v>
      </c>
      <c r="E705" s="53">
        <f t="shared" si="207"/>
        <v>0</v>
      </c>
      <c r="F705" s="53">
        <f t="shared" si="208"/>
        <v>5.2050000000000001</v>
      </c>
      <c r="G705" s="53">
        <f t="shared" si="209"/>
        <v>0</v>
      </c>
      <c r="H705" s="53">
        <f>IF(Q704&gt;SetUp!$B$56,SetUp!$B$56,Q704)</f>
        <v>5.9708729844256229E-3</v>
      </c>
      <c r="I705" s="53">
        <f t="shared" si="223"/>
        <v>0.1841881947777454</v>
      </c>
      <c r="J705" s="53">
        <f>MIN(F705,H705,(1-EXP(-SetUp!$B$52*H705/SetUp!$B$56))*F705)</f>
        <v>1.7555453401213723E-3</v>
      </c>
      <c r="K705" s="53">
        <f t="shared" si="210"/>
        <v>4.2153276443042502E-3</v>
      </c>
      <c r="L705" s="53">
        <f>IF(I705&lt;=0,0,MIN(SetUp!$B$50*I705^SetUp!$B$55,I705))</f>
        <v>1.2825110626975022E-3</v>
      </c>
      <c r="M705" s="53">
        <f t="shared" si="211"/>
        <v>0.1829056837150479</v>
      </c>
      <c r="N705" s="53">
        <f>IF(SetUp!$B$62=0,X705,(B705-E705)*(1-(H705/SetUp!$B$66/SetUp!$B$56)))</f>
        <v>0</v>
      </c>
      <c r="O705" s="53">
        <f>K705*SetUp!$B$65</f>
        <v>3.8907478293424979E-5</v>
      </c>
      <c r="P705" s="53">
        <f>MIN(SetUp!$B$54*L705^SetUp!$B$51,L705)</f>
        <v>8.2765749500732818E-4</v>
      </c>
      <c r="Q705" s="53">
        <f t="shared" si="212"/>
        <v>4.176420166010825E-3</v>
      </c>
      <c r="R705" s="53">
        <f>IF((H705+N705-O705)&gt;SetUp!$B$56,T704+H705+N705-O705-SetUp!$B$56,T704)</f>
        <v>0</v>
      </c>
      <c r="S705" s="53">
        <f>R705*SetUp!$B$65</f>
        <v>0</v>
      </c>
      <c r="T705" s="53">
        <f>IF((R705-S705)&lt;SetUp!$B$53,R705-S705,SetUp!$B$53)</f>
        <v>0</v>
      </c>
      <c r="U705" s="53">
        <f t="shared" si="213"/>
        <v>0.1829056837150479</v>
      </c>
      <c r="V705" s="53">
        <f>(L705-P705)/1000*SetUp!$B$13*1000000/SetUp!$B$48</f>
        <v>1.8510402949511853E-2</v>
      </c>
      <c r="W705" s="53">
        <f t="shared" si="224"/>
        <v>2.9490299091605721E-17</v>
      </c>
      <c r="X705" s="53">
        <f>MAX((SetUp!$B$56*(1-($H705/SetUp!$B$56)^2)*TANH(($B705-$D705)/SetUp!$B$56))/(1+$H705/SetUp!$B$56*TANH(($B705-$D705)/SetUp!$B$56)),0)</f>
        <v>0</v>
      </c>
      <c r="AK705" s="61">
        <v>337</v>
      </c>
      <c r="AL705" s="62">
        <f>IFERROR(AVERAGEIFS($AS$3:$AS$1070,$AU$3:$AU$1070,"Não",$AR$3:$AR$1070,AK675),0)</f>
        <v>0</v>
      </c>
      <c r="AM705" s="62">
        <f>IFERROR(AVERAGEIFS($AT$3:$AT$1070,$AU$3:$AU$1070,"Não",$AR$3:$AR$1070,AK675),0)</f>
        <v>0</v>
      </c>
      <c r="AN705" s="63" t="str">
        <f t="shared" si="225"/>
        <v/>
      </c>
      <c r="AP705" s="60">
        <v>32598</v>
      </c>
      <c r="AQ705" s="51">
        <v>3</v>
      </c>
      <c r="AR705" s="51">
        <v>91</v>
      </c>
      <c r="AS705" s="62">
        <f t="shared" si="214"/>
        <v>7.8890000000000002</v>
      </c>
      <c r="AT705" s="62">
        <f t="shared" si="215"/>
        <v>7.968038053812414</v>
      </c>
      <c r="AU705" s="51" t="str">
        <f>IF(OR($AP705&lt;SetUp!$B$97,$AP705&gt;SetUp!$B$98),"Não","Sim")</f>
        <v>Não</v>
      </c>
      <c r="AV705" s="64">
        <f t="shared" si="216"/>
        <v>2.8087363706834432</v>
      </c>
      <c r="AW705" s="64">
        <f t="shared" si="217"/>
        <v>2.8227713428140819</v>
      </c>
      <c r="AX705" s="64">
        <f t="shared" si="218"/>
        <v>0.89702195606036339</v>
      </c>
      <c r="AY705" s="64">
        <f t="shared" si="219"/>
        <v>0.90135139952724908</v>
      </c>
      <c r="AZ705" s="64">
        <f t="shared" si="220"/>
        <v>7.90380538124138E-2</v>
      </c>
      <c r="BA705" s="64">
        <f t="shared" si="221"/>
        <v>1.4034972130638756E-2</v>
      </c>
      <c r="BB705" s="64">
        <f t="shared" si="222"/>
        <v>4.3294434668856852E-3</v>
      </c>
    </row>
    <row r="706" spans="1:54" x14ac:dyDescent="0.3">
      <c r="A706" s="60">
        <v>31751</v>
      </c>
      <c r="B706" s="53">
        <v>0.20300000000000001</v>
      </c>
      <c r="C706" s="53"/>
      <c r="D706" s="53">
        <v>5.2050000000000001</v>
      </c>
      <c r="E706" s="53">
        <f t="shared" si="207"/>
        <v>0.20300000000000001</v>
      </c>
      <c r="F706" s="53">
        <f t="shared" si="208"/>
        <v>5.0019999999999998</v>
      </c>
      <c r="G706" s="53">
        <f t="shared" si="209"/>
        <v>0</v>
      </c>
      <c r="H706" s="53">
        <f>IF(Q705&gt;SetUp!$B$56,SetUp!$B$56,Q705)</f>
        <v>4.176420166010825E-3</v>
      </c>
      <c r="I706" s="53">
        <f t="shared" si="223"/>
        <v>0.18293333963878791</v>
      </c>
      <c r="J706" s="53">
        <f>MIN(F706,H706,(1-EXP(-SetUp!$B$52*H706/SetUp!$B$56))*F706)</f>
        <v>1.1801123870557439E-3</v>
      </c>
      <c r="K706" s="53">
        <f t="shared" si="210"/>
        <v>2.9963077789550811E-3</v>
      </c>
      <c r="L706" s="53">
        <f>IF(I706&lt;=0,0,MIN(SetUp!$B$50*I706^SetUp!$B$55,I706))</f>
        <v>1.2679814669133529E-3</v>
      </c>
      <c r="M706" s="53">
        <f t="shared" si="211"/>
        <v>0.18166535817187457</v>
      </c>
      <c r="N706" s="53">
        <f>IF(SetUp!$B$62=0,X706,(B706-E706)*(1-(H706/SetUp!$B$66/SetUp!$B$56)))</f>
        <v>0</v>
      </c>
      <c r="O706" s="53">
        <f>K706*SetUp!$B$65</f>
        <v>2.7655923740029186E-5</v>
      </c>
      <c r="P706" s="53">
        <f>MIN(SetUp!$B$54*L706^SetUp!$B$51,L706)</f>
        <v>8.1819034768257858E-4</v>
      </c>
      <c r="Q706" s="53">
        <f t="shared" si="212"/>
        <v>2.9686518552150521E-3</v>
      </c>
      <c r="R706" s="53">
        <f>IF((H706+N706-O706)&gt;SetUp!$B$56,T705+H706+N706-O706-SetUp!$B$56,T705)</f>
        <v>0</v>
      </c>
      <c r="S706" s="53">
        <f>R706*SetUp!$B$65</f>
        <v>0</v>
      </c>
      <c r="T706" s="53">
        <f>IF((R706-S706)&lt;SetUp!$B$53,R706-S706,SetUp!$B$53)</f>
        <v>0</v>
      </c>
      <c r="U706" s="53">
        <f t="shared" si="213"/>
        <v>0.18166535817187457</v>
      </c>
      <c r="V706" s="53">
        <f>(L706-P706)/1000*SetUp!$B$13*1000000/SetUp!$B$48</f>
        <v>1.8304385084530625E-2</v>
      </c>
      <c r="W706" s="53">
        <f t="shared" si="224"/>
        <v>-5.4210108624275222E-18</v>
      </c>
      <c r="X706" s="53">
        <f>MAX((SetUp!$B$56*(1-($H706/SetUp!$B$56)^2)*TANH(($B706-$D706)/SetUp!$B$56))/(1+$H706/SetUp!$B$56*TANH(($B706-$D706)/SetUp!$B$56)),0)</f>
        <v>0</v>
      </c>
      <c r="AK706" s="61">
        <v>338</v>
      </c>
      <c r="AL706" s="62">
        <f>IFERROR(AVERAGEIFS($AS$3:$AS$1070,$AU$3:$AU$1070,"Não",$AR$3:$AR$1070,AK676),0)</f>
        <v>0</v>
      </c>
      <c r="AM706" s="62">
        <f>IFERROR(AVERAGEIFS($AT$3:$AT$1070,$AU$3:$AU$1070,"Não",$AR$3:$AR$1070,AK676),0)</f>
        <v>0</v>
      </c>
      <c r="AN706" s="63" t="str">
        <f t="shared" si="225"/>
        <v/>
      </c>
      <c r="AP706" s="60">
        <v>32599</v>
      </c>
      <c r="AQ706" s="51">
        <v>4</v>
      </c>
      <c r="AR706" s="51">
        <v>92</v>
      </c>
      <c r="AS706" s="62">
        <f t="shared" si="214"/>
        <v>8.0410000000000004</v>
      </c>
      <c r="AT706" s="62">
        <f t="shared" si="215"/>
        <v>7.8645079471345367</v>
      </c>
      <c r="AU706" s="51" t="str">
        <f>IF(OR($AP706&lt;SetUp!$B$97,$AP706&gt;SetUp!$B$98),"Não","Sim")</f>
        <v>Não</v>
      </c>
      <c r="AV706" s="64">
        <f t="shared" si="216"/>
        <v>2.8356657066727737</v>
      </c>
      <c r="AW706" s="64">
        <f t="shared" si="217"/>
        <v>2.8043730042800186</v>
      </c>
      <c r="AX706" s="64">
        <f t="shared" si="218"/>
        <v>0.90531006211608556</v>
      </c>
      <c r="AY706" s="64">
        <f t="shared" si="219"/>
        <v>0.89567155562692025</v>
      </c>
      <c r="AZ706" s="64">
        <f t="shared" si="220"/>
        <v>-0.17649205286546366</v>
      </c>
      <c r="BA706" s="64">
        <f t="shared" si="221"/>
        <v>-3.1292702392755167E-2</v>
      </c>
      <c r="BB706" s="64">
        <f t="shared" si="222"/>
        <v>-9.6385064891653105E-3</v>
      </c>
    </row>
    <row r="707" spans="1:54" x14ac:dyDescent="0.3">
      <c r="A707" s="60">
        <v>31752</v>
      </c>
      <c r="B707" s="53">
        <v>4.2999999999999997E-2</v>
      </c>
      <c r="C707" s="53"/>
      <c r="D707" s="53">
        <v>5.2050000000000001</v>
      </c>
      <c r="E707" s="53">
        <f t="shared" ref="E707:E770" si="226">IF(B707&gt;=D707,D707,B707)</f>
        <v>4.2999999999999997E-2</v>
      </c>
      <c r="F707" s="53">
        <f t="shared" ref="F707:F770" si="227">D707-E707</f>
        <v>5.1619999999999999</v>
      </c>
      <c r="G707" s="53">
        <f t="shared" ref="G707:G770" si="228">MAX(B707-D707-N707,0)</f>
        <v>0</v>
      </c>
      <c r="H707" s="53">
        <f>IF(Q706&gt;SetUp!$B$56,SetUp!$B$56,Q706)</f>
        <v>2.9686518552150521E-3</v>
      </c>
      <c r="I707" s="53">
        <f t="shared" si="223"/>
        <v>0.18168476841650641</v>
      </c>
      <c r="J707" s="53">
        <f>MIN(F707,H707,(1-EXP(-SetUp!$B$52*H707/SetUp!$B$56))*F707)</f>
        <v>8.6570033103131809E-4</v>
      </c>
      <c r="K707" s="53">
        <f t="shared" ref="K707:K770" si="229">MAX(H707-J707,0)</f>
        <v>2.1029515241837342E-3</v>
      </c>
      <c r="L707" s="53">
        <f>IF(I707&lt;=0,0,MIN(SetUp!$B$50*I707^SetUp!$B$55,I707))</f>
        <v>1.2535904271048725E-3</v>
      </c>
      <c r="M707" s="53">
        <f t="shared" ref="M707:M770" si="230">MAX(I707-L707,0)</f>
        <v>0.18043117798940153</v>
      </c>
      <c r="N707" s="53">
        <f>IF(SetUp!$B$62=0,X707,(B707-E707)*(1-(H707/SetUp!$B$66/SetUp!$B$56)))</f>
        <v>0</v>
      </c>
      <c r="O707" s="53">
        <f>K707*SetUp!$B$65</f>
        <v>1.9410244631840066E-5</v>
      </c>
      <c r="P707" s="53">
        <f>MIN(SetUp!$B$54*L707^SetUp!$B$51,L707)</f>
        <v>8.0881451933584357E-4</v>
      </c>
      <c r="Q707" s="53">
        <f t="shared" ref="Q707:Q770" si="231">IF((K707+N707-O707)&lt;0,0,K707+N707-O707)</f>
        <v>2.0835412795518942E-3</v>
      </c>
      <c r="R707" s="53">
        <f>IF((H707+N707-O707)&gt;SetUp!$B$56,T706+H707+N707-O707-SetUp!$B$56,T706)</f>
        <v>0</v>
      </c>
      <c r="S707" s="53">
        <f>R707*SetUp!$B$65</f>
        <v>0</v>
      </c>
      <c r="T707" s="53">
        <f>IF((R707-S707)&lt;SetUp!$B$53,R707-S707,SetUp!$B$53)</f>
        <v>0</v>
      </c>
      <c r="U707" s="53">
        <f t="shared" ref="U707:U770" si="232">M707+R707-T707</f>
        <v>0.18043117798940153</v>
      </c>
      <c r="V707" s="53">
        <f>(L707-P707)/1000*SetUp!$B$13*1000000/SetUp!$B$48</f>
        <v>1.8100289543397811E-2</v>
      </c>
      <c r="W707" s="53">
        <f t="shared" si="224"/>
        <v>1.951563910473908E-18</v>
      </c>
      <c r="X707" s="53">
        <f>MAX((SetUp!$B$56*(1-($H707/SetUp!$B$56)^2)*TANH(($B707-$D707)/SetUp!$B$56))/(1+$H707/SetUp!$B$56*TANH(($B707-$D707)/SetUp!$B$56)),0)</f>
        <v>0</v>
      </c>
      <c r="AK707" s="61">
        <v>339</v>
      </c>
      <c r="AL707" s="62">
        <f>IFERROR(AVERAGEIFS($AS$3:$AS$1070,$AU$3:$AU$1070,"Não",$AR$3:$AR$1070,AK677),0)</f>
        <v>0</v>
      </c>
      <c r="AM707" s="62">
        <f>IFERROR(AVERAGEIFS($AT$3:$AT$1070,$AU$3:$AU$1070,"Não",$AR$3:$AR$1070,AK677),0)</f>
        <v>0</v>
      </c>
      <c r="AN707" s="63" t="str">
        <f t="shared" si="225"/>
        <v/>
      </c>
      <c r="AP707" s="60">
        <v>32600</v>
      </c>
      <c r="AQ707" s="51">
        <v>4</v>
      </c>
      <c r="AR707" s="51">
        <v>93</v>
      </c>
      <c r="AS707" s="62">
        <f t="shared" ref="AS707:AS770" si="233">VLOOKUP($AP707,$A:$C,3,FALSE)</f>
        <v>8.0410000000000004</v>
      </c>
      <c r="AT707" s="62">
        <f t="shared" ref="AT707:AT770" si="234">VLOOKUP($AP707,$A:$V,22,FALSE)</f>
        <v>7.8206608091363492</v>
      </c>
      <c r="AU707" s="51" t="str">
        <f>IF(OR($AP707&lt;SetUp!$B$97,$AP707&gt;SetUp!$B$98),"Não","Sim")</f>
        <v>Não</v>
      </c>
      <c r="AV707" s="64">
        <f t="shared" ref="AV707:AV770" si="235">IFERROR(SQRT(AS707),0)</f>
        <v>2.8356657066727737</v>
      </c>
      <c r="AW707" s="64">
        <f t="shared" ref="AW707:AW770" si="236">IFERROR(SQRT(AT707),0)</f>
        <v>2.7965444407583351</v>
      </c>
      <c r="AX707" s="64">
        <f t="shared" ref="AX707:AX770" si="237">IFERROR(LOG(AS707),0)</f>
        <v>0.90531006211608556</v>
      </c>
      <c r="AY707" s="64">
        <f t="shared" ref="AY707:AY770" si="238">IFERROR(LOG(AT707),0)</f>
        <v>0.8932434504558443</v>
      </c>
      <c r="AZ707" s="64">
        <f t="shared" ref="AZ707:AZ770" si="239">AT707-AS707</f>
        <v>-0.22033919086365117</v>
      </c>
      <c r="BA707" s="64">
        <f t="shared" ref="BA707:BA770" si="240">AW707-AV707</f>
        <v>-3.9121265914438652E-2</v>
      </c>
      <c r="BB707" s="64">
        <f t="shared" ref="BB707:BB770" si="241">AY707-AX707</f>
        <v>-1.2066611660241255E-2</v>
      </c>
    </row>
    <row r="708" spans="1:54" x14ac:dyDescent="0.3">
      <c r="A708" s="60">
        <v>31753</v>
      </c>
      <c r="B708" s="53">
        <v>3.3000000000000002E-2</v>
      </c>
      <c r="C708" s="53"/>
      <c r="D708" s="53">
        <v>5.2050000000000001</v>
      </c>
      <c r="E708" s="53">
        <f t="shared" si="226"/>
        <v>3.3000000000000002E-2</v>
      </c>
      <c r="F708" s="53">
        <f t="shared" si="227"/>
        <v>5.1719999999999997</v>
      </c>
      <c r="G708" s="53">
        <f t="shared" si="228"/>
        <v>0</v>
      </c>
      <c r="H708" s="53">
        <f>IF(Q707&gt;SetUp!$B$56,SetUp!$B$56,Q707)</f>
        <v>2.0835412795518942E-3</v>
      </c>
      <c r="I708" s="53">
        <f t="shared" ref="I708:I771" si="242">U707+G708+O708</f>
        <v>0.18044479001906458</v>
      </c>
      <c r="J708" s="53">
        <f>MIN(F708,H708,(1-EXP(-SetUp!$B$52*H708/SetUp!$B$56))*F708)</f>
        <v>6.0878199289227596E-4</v>
      </c>
      <c r="K708" s="53">
        <f t="shared" si="229"/>
        <v>1.4747592866596183E-3</v>
      </c>
      <c r="L708" s="53">
        <f>IF(I708&lt;=0,0,MIN(SetUp!$B$50*I708^SetUp!$B$55,I708))</f>
        <v>1.2393635318520186E-3</v>
      </c>
      <c r="M708" s="53">
        <f t="shared" si="230"/>
        <v>0.17920542648721255</v>
      </c>
      <c r="N708" s="53">
        <f>IF(SetUp!$B$62=0,X708,(B708-E708)*(1-(H708/SetUp!$B$66/SetUp!$B$56)))</f>
        <v>0</v>
      </c>
      <c r="O708" s="53">
        <f>K708*SetUp!$B$65</f>
        <v>1.3612029663048071E-5</v>
      </c>
      <c r="P708" s="53">
        <f>MIN(SetUp!$B$54*L708^SetUp!$B$51,L708)</f>
        <v>7.9954665998344717E-4</v>
      </c>
      <c r="Q708" s="53">
        <f t="shared" si="231"/>
        <v>1.4611472569965702E-3</v>
      </c>
      <c r="R708" s="53">
        <f>IF((H708+N708-O708)&gt;SetUp!$B$56,T707+H708+N708-O708-SetUp!$B$56,T707)</f>
        <v>0</v>
      </c>
      <c r="S708" s="53">
        <f>R708*SetUp!$B$65</f>
        <v>0</v>
      </c>
      <c r="T708" s="53">
        <f>IF((R708-S708)&lt;SetUp!$B$53,R708-S708,SetUp!$B$53)</f>
        <v>0</v>
      </c>
      <c r="U708" s="53">
        <f t="shared" si="232"/>
        <v>0.17920542648721255</v>
      </c>
      <c r="V708" s="53">
        <f>(L708-P708)/1000*SetUp!$B$13*1000000/SetUp!$B$48</f>
        <v>1.7898480083652978E-2</v>
      </c>
      <c r="W708" s="53">
        <f t="shared" ref="W708:W771" si="243">Q708+U708+T708-H708-U707-T707-B708+E708+J708+L708</f>
        <v>-3.2309224740068032E-17</v>
      </c>
      <c r="X708" s="53">
        <f>MAX((SetUp!$B$56*(1-($H708/SetUp!$B$56)^2)*TANH(($B708-$D708)/SetUp!$B$56))/(1+$H708/SetUp!$B$56*TANH(($B708-$D708)/SetUp!$B$56)),0)</f>
        <v>0</v>
      </c>
      <c r="AK708" s="61">
        <v>340</v>
      </c>
      <c r="AL708" s="62">
        <f>IFERROR(AVERAGEIFS($AS$3:$AS$1070,$AU$3:$AU$1070,"Não",$AR$3:$AR$1070,AK678),0)</f>
        <v>0</v>
      </c>
      <c r="AM708" s="62">
        <f>IFERROR(AVERAGEIFS($AT$3:$AT$1070,$AU$3:$AU$1070,"Não",$AR$3:$AR$1070,AK678),0)</f>
        <v>0</v>
      </c>
      <c r="AN708" s="63" t="str">
        <f t="shared" si="225"/>
        <v/>
      </c>
      <c r="AP708" s="60">
        <v>32601</v>
      </c>
      <c r="AQ708" s="51">
        <v>4</v>
      </c>
      <c r="AR708" s="51">
        <v>94</v>
      </c>
      <c r="AS708" s="62">
        <f t="shared" si="233"/>
        <v>7.8890000000000002</v>
      </c>
      <c r="AT708" s="62">
        <f t="shared" si="234"/>
        <v>7.9459346602911873</v>
      </c>
      <c r="AU708" s="51" t="str">
        <f>IF(OR($AP708&lt;SetUp!$B$97,$AP708&gt;SetUp!$B$98),"Não","Sim")</f>
        <v>Não</v>
      </c>
      <c r="AV708" s="64">
        <f t="shared" si="235"/>
        <v>2.8087363706834432</v>
      </c>
      <c r="AW708" s="64">
        <f t="shared" si="236"/>
        <v>2.8188534300830872</v>
      </c>
      <c r="AX708" s="64">
        <f t="shared" si="237"/>
        <v>0.89702195606036339</v>
      </c>
      <c r="AY708" s="64">
        <f t="shared" si="238"/>
        <v>0.90014498951475586</v>
      </c>
      <c r="AZ708" s="64">
        <f t="shared" si="239"/>
        <v>5.69346602911871E-2</v>
      </c>
      <c r="BA708" s="64">
        <f t="shared" si="240"/>
        <v>1.0117059399644024E-2</v>
      </c>
      <c r="BB708" s="64">
        <f t="shared" si="241"/>
        <v>3.1230334543924654E-3</v>
      </c>
    </row>
    <row r="709" spans="1:54" x14ac:dyDescent="0.3">
      <c r="A709" s="60">
        <v>31754</v>
      </c>
      <c r="B709" s="53">
        <v>0.22800000000000001</v>
      </c>
      <c r="C709" s="53"/>
      <c r="D709" s="53">
        <v>5.2050000000000001</v>
      </c>
      <c r="E709" s="53">
        <f t="shared" si="226"/>
        <v>0.22800000000000001</v>
      </c>
      <c r="F709" s="53">
        <f t="shared" si="227"/>
        <v>4.9770000000000003</v>
      </c>
      <c r="G709" s="53">
        <f t="shared" si="228"/>
        <v>0</v>
      </c>
      <c r="H709" s="53">
        <f>IF(Q708&gt;SetUp!$B$56,SetUp!$B$56,Q708)</f>
        <v>1.4611472569965702E-3</v>
      </c>
      <c r="I709" s="53">
        <f t="shared" si="242"/>
        <v>0.17921512084417324</v>
      </c>
      <c r="J709" s="53">
        <f>MIN(F709,H709,(1-EXP(-SetUp!$B$52*H709/SetUp!$B$56))*F709)</f>
        <v>4.1083783879385365E-4</v>
      </c>
      <c r="K709" s="53">
        <f t="shared" si="229"/>
        <v>1.0503094182027165E-3</v>
      </c>
      <c r="L709" s="53">
        <f>IF(I709&lt;=0,0,MIN(SetUp!$B$50*I709^SetUp!$B$55,I709))</f>
        <v>1.2253191377860741E-3</v>
      </c>
      <c r="M709" s="53">
        <f t="shared" si="230"/>
        <v>0.17798980170638717</v>
      </c>
      <c r="N709" s="53">
        <f>IF(SetUp!$B$62=0,X709,(B709-E709)*(1-(H709/SetUp!$B$66/SetUp!$B$56)))</f>
        <v>0</v>
      </c>
      <c r="O709" s="53">
        <f>K709*SetUp!$B$65</f>
        <v>9.6943569606786407E-6</v>
      </c>
      <c r="P709" s="53">
        <f>MIN(SetUp!$B$54*L709^SetUp!$B$51,L709)</f>
        <v>7.9039870177672364E-4</v>
      </c>
      <c r="Q709" s="53">
        <f t="shared" si="231"/>
        <v>1.0406150612420379E-3</v>
      </c>
      <c r="R709" s="53">
        <f>IF((H709+N709-O709)&gt;SetUp!$B$56,T708+H709+N709-O709-SetUp!$B$56,T708)</f>
        <v>0</v>
      </c>
      <c r="S709" s="53">
        <f>R709*SetUp!$B$65</f>
        <v>0</v>
      </c>
      <c r="T709" s="53">
        <f>IF((R709-S709)&lt;SetUp!$B$53,R709-S709,SetUp!$B$53)</f>
        <v>0</v>
      </c>
      <c r="U709" s="53">
        <f t="shared" si="232"/>
        <v>0.17798980170638717</v>
      </c>
      <c r="V709" s="53">
        <f>(L709-P709)/1000*SetUp!$B$13*1000000/SetUp!$B$48</f>
        <v>1.769921815144284E-2</v>
      </c>
      <c r="W709" s="53">
        <f t="shared" si="243"/>
        <v>2.7755575615628914E-17</v>
      </c>
      <c r="X709" s="53">
        <f>MAX((SetUp!$B$56*(1-($H709/SetUp!$B$56)^2)*TANH(($B709-$D709)/SetUp!$B$56))/(1+$H709/SetUp!$B$56*TANH(($B709-$D709)/SetUp!$B$56)),0)</f>
        <v>0</v>
      </c>
      <c r="AK709" s="61">
        <v>341</v>
      </c>
      <c r="AL709" s="62">
        <f>IFERROR(AVERAGEIFS($AS$3:$AS$1070,$AU$3:$AU$1070,"Não",$AR$3:$AR$1070,AK679),0)</f>
        <v>0</v>
      </c>
      <c r="AM709" s="62">
        <f>IFERROR(AVERAGEIFS($AT$3:$AT$1070,$AU$3:$AU$1070,"Não",$AR$3:$AR$1070,AK679),0)</f>
        <v>0</v>
      </c>
      <c r="AN709" s="63" t="str">
        <f t="shared" si="225"/>
        <v/>
      </c>
      <c r="AP709" s="60">
        <v>32602</v>
      </c>
      <c r="AQ709" s="51">
        <v>4</v>
      </c>
      <c r="AR709" s="51">
        <v>95</v>
      </c>
      <c r="AS709" s="62">
        <f t="shared" si="233"/>
        <v>7.8890000000000002</v>
      </c>
      <c r="AT709" s="62">
        <f t="shared" si="234"/>
        <v>8.9047495741551188</v>
      </c>
      <c r="AU709" s="51" t="str">
        <f>IF(OR($AP709&lt;SetUp!$B$97,$AP709&gt;SetUp!$B$98),"Não","Sim")</f>
        <v>Não</v>
      </c>
      <c r="AV709" s="64">
        <f t="shared" si="235"/>
        <v>2.8087363706834432</v>
      </c>
      <c r="AW709" s="64">
        <f t="shared" si="236"/>
        <v>2.9840827022981649</v>
      </c>
      <c r="AX709" s="64">
        <f t="shared" si="237"/>
        <v>0.89702195606036339</v>
      </c>
      <c r="AY709" s="64">
        <f t="shared" si="238"/>
        <v>0.94962171042567034</v>
      </c>
      <c r="AZ709" s="64">
        <f t="shared" si="239"/>
        <v>1.0157495741551186</v>
      </c>
      <c r="BA709" s="64">
        <f t="shared" si="240"/>
        <v>0.17534633161472168</v>
      </c>
      <c r="BB709" s="64">
        <f t="shared" si="241"/>
        <v>5.259975436530695E-2</v>
      </c>
    </row>
    <row r="710" spans="1:54" x14ac:dyDescent="0.3">
      <c r="A710" s="60">
        <v>31755</v>
      </c>
      <c r="B710" s="53">
        <v>0</v>
      </c>
      <c r="C710" s="53"/>
      <c r="D710" s="53">
        <v>5.2050000000000001</v>
      </c>
      <c r="E710" s="53">
        <f t="shared" si="226"/>
        <v>0</v>
      </c>
      <c r="F710" s="53">
        <f t="shared" si="227"/>
        <v>5.2050000000000001</v>
      </c>
      <c r="G710" s="53">
        <f t="shared" si="228"/>
        <v>0</v>
      </c>
      <c r="H710" s="53">
        <f>IF(Q709&gt;SetUp!$B$56,SetUp!$B$56,Q709)</f>
        <v>1.0406150612420379E-3</v>
      </c>
      <c r="I710" s="53">
        <f t="shared" si="242"/>
        <v>0.17799658218212938</v>
      </c>
      <c r="J710" s="53">
        <f>MIN(F710,H710,(1-EXP(-SetUp!$B$52*H710/SetUp!$B$56))*F710)</f>
        <v>3.0600238287327664E-4</v>
      </c>
      <c r="K710" s="53">
        <f t="shared" si="229"/>
        <v>7.3461267836876128E-4</v>
      </c>
      <c r="L710" s="53">
        <f>IF(I710&lt;=0,0,MIN(SetUp!$B$50*I710^SetUp!$B$55,I710))</f>
        <v>1.211465096889948E-3</v>
      </c>
      <c r="M710" s="53">
        <f t="shared" si="230"/>
        <v>0.17678511708523945</v>
      </c>
      <c r="N710" s="53">
        <f>IF(SetUp!$B$62=0,X710,(B710-E710)*(1-(H710/SetUp!$B$66/SetUp!$B$56)))</f>
        <v>0</v>
      </c>
      <c r="O710" s="53">
        <f>K710*SetUp!$B$65</f>
        <v>6.7804757422183439E-6</v>
      </c>
      <c r="P710" s="53">
        <f>MIN(SetUp!$B$54*L710^SetUp!$B$51,L710)</f>
        <v>7.8137573027340854E-4</v>
      </c>
      <c r="Q710" s="53">
        <f t="shared" si="231"/>
        <v>7.2783220262654291E-4</v>
      </c>
      <c r="R710" s="53">
        <f>IF((H710+N710-O710)&gt;SetUp!$B$56,T709+H710+N710-O710-SetUp!$B$56,T709)</f>
        <v>0</v>
      </c>
      <c r="S710" s="53">
        <f>R710*SetUp!$B$65</f>
        <v>0</v>
      </c>
      <c r="T710" s="53">
        <f>IF((R710-S710)&lt;SetUp!$B$53,R710-S710,SetUp!$B$53)</f>
        <v>0</v>
      </c>
      <c r="U710" s="53">
        <f t="shared" si="232"/>
        <v>0.17678511708523945</v>
      </c>
      <c r="V710" s="53">
        <f>(L710-P710)/1000*SetUp!$B$13*1000000/SetUp!$B$48</f>
        <v>1.7502616327273134E-2</v>
      </c>
      <c r="W710" s="53">
        <f t="shared" si="243"/>
        <v>0</v>
      </c>
      <c r="X710" s="53">
        <f>MAX((SetUp!$B$56*(1-($H710/SetUp!$B$56)^2)*TANH(($B710-$D710)/SetUp!$B$56))/(1+$H710/SetUp!$B$56*TANH(($B710-$D710)/SetUp!$B$56)),0)</f>
        <v>0</v>
      </c>
      <c r="AK710" s="61">
        <v>342</v>
      </c>
      <c r="AL710" s="62">
        <f>IFERROR(AVERAGEIFS($AS$3:$AS$1070,$AU$3:$AU$1070,"Não",$AR$3:$AR$1070,AK680),0)</f>
        <v>0</v>
      </c>
      <c r="AM710" s="62">
        <f>IFERROR(AVERAGEIFS($AT$3:$AT$1070,$AU$3:$AU$1070,"Não",$AR$3:$AR$1070,AK680),0)</f>
        <v>0</v>
      </c>
      <c r="AN710" s="63" t="str">
        <f t="shared" si="225"/>
        <v/>
      </c>
      <c r="AP710" s="60">
        <v>32603</v>
      </c>
      <c r="AQ710" s="51">
        <v>4</v>
      </c>
      <c r="AR710" s="51">
        <v>96</v>
      </c>
      <c r="AS710" s="62">
        <f t="shared" si="233"/>
        <v>11.143000000000001</v>
      </c>
      <c r="AT710" s="62">
        <f t="shared" si="234"/>
        <v>13.450299970538005</v>
      </c>
      <c r="AU710" s="51" t="str">
        <f>IF(OR($AP710&lt;SetUp!$B$97,$AP710&gt;SetUp!$B$98),"Não","Sim")</f>
        <v>Não</v>
      </c>
      <c r="AV710" s="64">
        <f t="shared" si="235"/>
        <v>3.3381132395411632</v>
      </c>
      <c r="AW710" s="64">
        <f t="shared" si="236"/>
        <v>3.6674650605749477</v>
      </c>
      <c r="AX710" s="64">
        <f t="shared" si="237"/>
        <v>1.0470021305185055</v>
      </c>
      <c r="AY710" s="64">
        <f t="shared" si="238"/>
        <v>1.1287319701448704</v>
      </c>
      <c r="AZ710" s="64">
        <f t="shared" si="239"/>
        <v>2.3072999705380042</v>
      </c>
      <c r="BA710" s="64">
        <f t="shared" si="240"/>
        <v>0.32935182103378446</v>
      </c>
      <c r="BB710" s="64">
        <f t="shared" si="241"/>
        <v>8.172983962636482E-2</v>
      </c>
    </row>
    <row r="711" spans="1:54" x14ac:dyDescent="0.3">
      <c r="A711" s="60">
        <v>31756</v>
      </c>
      <c r="B711" s="53">
        <v>0</v>
      </c>
      <c r="C711" s="53"/>
      <c r="D711" s="53">
        <v>5.2050000000000001</v>
      </c>
      <c r="E711" s="53">
        <f t="shared" si="226"/>
        <v>0</v>
      </c>
      <c r="F711" s="53">
        <f t="shared" si="227"/>
        <v>5.2050000000000001</v>
      </c>
      <c r="G711" s="53">
        <f t="shared" si="228"/>
        <v>0</v>
      </c>
      <c r="H711" s="53">
        <f>IF(Q710&gt;SetUp!$B$56,SetUp!$B$56,Q710)</f>
        <v>7.2783220262654291E-4</v>
      </c>
      <c r="I711" s="53">
        <f t="shared" si="242"/>
        <v>0.17678985950211845</v>
      </c>
      <c r="J711" s="53">
        <f>MIN(F711,H711,(1-EXP(-SetUp!$B$52*H711/SetUp!$B$56))*F711)</f>
        <v>2.1402761164097673E-4</v>
      </c>
      <c r="K711" s="53">
        <f t="shared" si="229"/>
        <v>5.1380459098556612E-4</v>
      </c>
      <c r="L711" s="53">
        <f>IF(I711&lt;=0,0,MIN(SetUp!$B$50*I711^SetUp!$B$55,I711))</f>
        <v>1.1978075661788731E-3</v>
      </c>
      <c r="M711" s="53">
        <f t="shared" si="230"/>
        <v>0.17559205193593957</v>
      </c>
      <c r="N711" s="53">
        <f>IF(SetUp!$B$62=0,X711,(B711-E711)*(1-(H711/SetUp!$B$66/SetUp!$B$56)))</f>
        <v>0</v>
      </c>
      <c r="O711" s="53">
        <f>K711*SetUp!$B$65</f>
        <v>4.7424168789926999E-6</v>
      </c>
      <c r="P711" s="53">
        <f>MIN(SetUp!$B$54*L711^SetUp!$B$51,L711)</f>
        <v>7.7248172492976161E-4</v>
      </c>
      <c r="Q711" s="53">
        <f t="shared" si="231"/>
        <v>5.0906217410657346E-4</v>
      </c>
      <c r="R711" s="53">
        <f>IF((H711+N711-O711)&gt;SetUp!$B$56,T710+H711+N711-O711-SetUp!$B$56,T710)</f>
        <v>0</v>
      </c>
      <c r="S711" s="53">
        <f>R711*SetUp!$B$65</f>
        <v>0</v>
      </c>
      <c r="T711" s="53">
        <f>IF((R711-S711)&lt;SetUp!$B$53,R711-S711,SetUp!$B$53)</f>
        <v>0</v>
      </c>
      <c r="U711" s="53">
        <f t="shared" si="232"/>
        <v>0.17559205193593957</v>
      </c>
      <c r="V711" s="53">
        <f>(L711-P711)/1000*SetUp!$B$13*1000000/SetUp!$B$48</f>
        <v>1.730876322756221E-2</v>
      </c>
      <c r="W711" s="53">
        <f t="shared" si="243"/>
        <v>7.3725747729014302E-18</v>
      </c>
      <c r="X711" s="53">
        <f>MAX((SetUp!$B$56*(1-($H711/SetUp!$B$56)^2)*TANH(($B711-$D711)/SetUp!$B$56))/(1+$H711/SetUp!$B$56*TANH(($B711-$D711)/SetUp!$B$56)),0)</f>
        <v>0</v>
      </c>
      <c r="AK711" s="61">
        <v>343</v>
      </c>
      <c r="AL711" s="62">
        <f>IFERROR(AVERAGEIFS($AS$3:$AS$1070,$AU$3:$AU$1070,"Não",$AR$3:$AR$1070,AK681),0)</f>
        <v>0</v>
      </c>
      <c r="AM711" s="62">
        <f>IFERROR(AVERAGEIFS($AT$3:$AT$1070,$AU$3:$AU$1070,"Não",$AR$3:$AR$1070,AK681),0)</f>
        <v>0</v>
      </c>
      <c r="AN711" s="63" t="str">
        <f t="shared" si="225"/>
        <v/>
      </c>
      <c r="AP711" s="60">
        <v>32604</v>
      </c>
      <c r="AQ711" s="51">
        <v>4</v>
      </c>
      <c r="AR711" s="51">
        <v>97</v>
      </c>
      <c r="AS711" s="62">
        <f t="shared" si="233"/>
        <v>13.664</v>
      </c>
      <c r="AT711" s="62">
        <f t="shared" si="234"/>
        <v>15.837271702889021</v>
      </c>
      <c r="AU711" s="51" t="str">
        <f>IF(OR($AP711&lt;SetUp!$B$97,$AP711&gt;SetUp!$B$98),"Não","Sim")</f>
        <v>Não</v>
      </c>
      <c r="AV711" s="64">
        <f t="shared" si="235"/>
        <v>3.696484816687335</v>
      </c>
      <c r="AW711" s="64">
        <f t="shared" si="236"/>
        <v>3.9796069784451102</v>
      </c>
      <c r="AX711" s="64">
        <f t="shared" si="237"/>
        <v>1.1355778533449299</v>
      </c>
      <c r="AY711" s="64">
        <f t="shared" si="238"/>
        <v>1.199680367503801</v>
      </c>
      <c r="AZ711" s="64">
        <f t="shared" si="239"/>
        <v>2.1732717028890214</v>
      </c>
      <c r="BA711" s="64">
        <f t="shared" si="240"/>
        <v>0.28312216175777527</v>
      </c>
      <c r="BB711" s="64">
        <f t="shared" si="241"/>
        <v>6.4102514158871138E-2</v>
      </c>
    </row>
    <row r="712" spans="1:54" x14ac:dyDescent="0.3">
      <c r="A712" s="60">
        <v>31757</v>
      </c>
      <c r="B712" s="53">
        <v>0</v>
      </c>
      <c r="C712" s="53"/>
      <c r="D712" s="53">
        <v>5.2050000000000001</v>
      </c>
      <c r="E712" s="53">
        <f t="shared" si="226"/>
        <v>0</v>
      </c>
      <c r="F712" s="53">
        <f t="shared" si="227"/>
        <v>5.2050000000000001</v>
      </c>
      <c r="G712" s="53">
        <f t="shared" si="228"/>
        <v>0</v>
      </c>
      <c r="H712" s="53">
        <f>IF(Q711&gt;SetUp!$B$56,SetUp!$B$56,Q711)</f>
        <v>5.0906217410657346E-4</v>
      </c>
      <c r="I712" s="53">
        <f t="shared" si="242"/>
        <v>0.17559536888017954</v>
      </c>
      <c r="J712" s="53">
        <f>MIN(F712,H712,(1-EXP(-SetUp!$B$52*H712/SetUp!$B$56))*F712)</f>
        <v>1.4969663918591947E-4</v>
      </c>
      <c r="K712" s="53">
        <f t="shared" si="229"/>
        <v>3.5936553492065399E-4</v>
      </c>
      <c r="L712" s="53">
        <f>IF(I712&lt;=0,0,MIN(SetUp!$B$50*I712^SetUp!$B$55,I712))</f>
        <v>1.1843495438971798E-3</v>
      </c>
      <c r="M712" s="53">
        <f t="shared" si="230"/>
        <v>0.17441101933628236</v>
      </c>
      <c r="N712" s="53">
        <f>IF(SetUp!$B$62=0,X712,(B712-E712)*(1-(H712/SetUp!$B$66/SetUp!$B$56)))</f>
        <v>0</v>
      </c>
      <c r="O712" s="53">
        <f>K712*SetUp!$B$65</f>
        <v>3.3169442399626716E-6</v>
      </c>
      <c r="P712" s="53">
        <f>MIN(SetUp!$B$54*L712^SetUp!$B$51,L712)</f>
        <v>7.6371860663297967E-4</v>
      </c>
      <c r="Q712" s="53">
        <f t="shared" si="231"/>
        <v>3.5604859068069135E-4</v>
      </c>
      <c r="R712" s="53">
        <f>IF((H712+N712-O712)&gt;SetUp!$B$56,T711+H712+N712-O712-SetUp!$B$56,T711)</f>
        <v>0</v>
      </c>
      <c r="S712" s="53">
        <f>R712*SetUp!$B$65</f>
        <v>0</v>
      </c>
      <c r="T712" s="53">
        <f>IF((R712-S712)&lt;SetUp!$B$53,R712-S712,SetUp!$B$53)</f>
        <v>0</v>
      </c>
      <c r="U712" s="53">
        <f t="shared" si="232"/>
        <v>0.17441101933628236</v>
      </c>
      <c r="V712" s="53">
        <f>(L712-P712)/1000*SetUp!$B$13*1000000/SetUp!$B$48</f>
        <v>1.7117702695683142E-2</v>
      </c>
      <c r="W712" s="53">
        <f t="shared" si="243"/>
        <v>1.7347234759768071E-17</v>
      </c>
      <c r="X712" s="53">
        <f>MAX((SetUp!$B$56*(1-($H712/SetUp!$B$56)^2)*TANH(($B712-$D712)/SetUp!$B$56))/(1+$H712/SetUp!$B$56*TANH(($B712-$D712)/SetUp!$B$56)),0)</f>
        <v>0</v>
      </c>
      <c r="AK712" s="61">
        <v>344</v>
      </c>
      <c r="AL712" s="62">
        <f>IFERROR(AVERAGEIFS($AS$3:$AS$1070,$AU$3:$AU$1070,"Não",$AR$3:$AR$1070,AK682),0)</f>
        <v>0</v>
      </c>
      <c r="AM712" s="62">
        <f>IFERROR(AVERAGEIFS($AT$3:$AT$1070,$AU$3:$AU$1070,"Não",$AR$3:$AR$1070,AK682),0)</f>
        <v>0</v>
      </c>
      <c r="AN712" s="63" t="str">
        <f t="shared" si="225"/>
        <v/>
      </c>
      <c r="AP712" s="60">
        <v>32605</v>
      </c>
      <c r="AQ712" s="51">
        <v>4</v>
      </c>
      <c r="AR712" s="51">
        <v>98</v>
      </c>
      <c r="AS712" s="62">
        <f t="shared" si="233"/>
        <v>10.629</v>
      </c>
      <c r="AT712" s="62">
        <f t="shared" si="234"/>
        <v>17.26124076913176</v>
      </c>
      <c r="AU712" s="51" t="str">
        <f>IF(OR($AP712&lt;SetUp!$B$97,$AP712&gt;SetUp!$B$98),"Não","Sim")</f>
        <v>Não</v>
      </c>
      <c r="AV712" s="64">
        <f t="shared" si="235"/>
        <v>3.2602147168553177</v>
      </c>
      <c r="AW712" s="64">
        <f t="shared" si="236"/>
        <v>4.1546649406578817</v>
      </c>
      <c r="AX712" s="64">
        <f t="shared" si="237"/>
        <v>1.0264924070528396</v>
      </c>
      <c r="AY712" s="64">
        <f t="shared" si="238"/>
        <v>1.2370720103722204</v>
      </c>
      <c r="AZ712" s="64">
        <f t="shared" si="239"/>
        <v>6.6322407691317604</v>
      </c>
      <c r="BA712" s="64">
        <f t="shared" si="240"/>
        <v>0.894450223802564</v>
      </c>
      <c r="BB712" s="64">
        <f t="shared" si="241"/>
        <v>0.21057960331938075</v>
      </c>
    </row>
    <row r="713" spans="1:54" x14ac:dyDescent="0.3">
      <c r="A713" s="60">
        <v>31758</v>
      </c>
      <c r="B713" s="53">
        <v>0.68300000000000005</v>
      </c>
      <c r="C713" s="53"/>
      <c r="D713" s="53">
        <v>5.2050000000000001</v>
      </c>
      <c r="E713" s="53">
        <f t="shared" si="226"/>
        <v>0.68300000000000005</v>
      </c>
      <c r="F713" s="53">
        <f t="shared" si="227"/>
        <v>4.5220000000000002</v>
      </c>
      <c r="G713" s="53">
        <f t="shared" si="228"/>
        <v>0</v>
      </c>
      <c r="H713" s="53">
        <f>IF(Q712&gt;SetUp!$B$56,SetUp!$B$56,Q712)</f>
        <v>3.5604859068069135E-4</v>
      </c>
      <c r="I713" s="53">
        <f t="shared" si="242"/>
        <v>0.17441346608153313</v>
      </c>
      <c r="J713" s="53">
        <f>MIN(F713,H713,(1-EXP(-SetUp!$B$52*H713/SetUp!$B$56))*F713)</f>
        <v>9.096245951834315E-5</v>
      </c>
      <c r="K713" s="53">
        <f t="shared" si="229"/>
        <v>2.6508613116234822E-4</v>
      </c>
      <c r="L713" s="53">
        <f>IF(I713&lt;=0,0,MIN(SetUp!$B$50*I713^SetUp!$B$55,I713))</f>
        <v>1.171093280165794E-3</v>
      </c>
      <c r="M713" s="53">
        <f t="shared" si="230"/>
        <v>0.17324237280136734</v>
      </c>
      <c r="N713" s="53">
        <f>IF(SetUp!$B$62=0,X713,(B713-E713)*(1-(H713/SetUp!$B$66/SetUp!$B$56)))</f>
        <v>0</v>
      </c>
      <c r="O713" s="53">
        <f>K713*SetUp!$B$65</f>
        <v>2.4467452507572261E-6</v>
      </c>
      <c r="P713" s="53">
        <f>MIN(SetUp!$B$54*L713^SetUp!$B$51,L713)</f>
        <v>7.55087808270079E-4</v>
      </c>
      <c r="Q713" s="53">
        <f t="shared" si="231"/>
        <v>2.6263938591159099E-4</v>
      </c>
      <c r="R713" s="53">
        <f>IF((H713+N713-O713)&gt;SetUp!$B$56,T712+H713+N713-O713-SetUp!$B$56,T712)</f>
        <v>0</v>
      </c>
      <c r="S713" s="53">
        <f>R713*SetUp!$B$65</f>
        <v>0</v>
      </c>
      <c r="T713" s="53">
        <f>IF((R713-S713)&lt;SetUp!$B$53,R713-S713,SetUp!$B$53)</f>
        <v>0</v>
      </c>
      <c r="U713" s="53">
        <f t="shared" si="232"/>
        <v>0.17324237280136734</v>
      </c>
      <c r="V713" s="53">
        <f>(L713-P713)/1000*SetUp!$B$13*1000000/SetUp!$B$48</f>
        <v>1.6929467989216043E-2</v>
      </c>
      <c r="W713" s="53">
        <f t="shared" si="243"/>
        <v>6.114900252818245E-17</v>
      </c>
      <c r="X713" s="53">
        <f>MAX((SetUp!$B$56*(1-($H713/SetUp!$B$56)^2)*TANH(($B713-$D713)/SetUp!$B$56))/(1+$H713/SetUp!$B$56*TANH(($B713-$D713)/SetUp!$B$56)),0)</f>
        <v>0</v>
      </c>
      <c r="AK713" s="61">
        <v>345</v>
      </c>
      <c r="AL713" s="62">
        <f>IFERROR(AVERAGEIFS($AS$3:$AS$1070,$AU$3:$AU$1070,"Não",$AR$3:$AR$1070,AK683),0)</f>
        <v>0</v>
      </c>
      <c r="AM713" s="62">
        <f>IFERROR(AVERAGEIFS($AT$3:$AT$1070,$AU$3:$AU$1070,"Não",$AR$3:$AR$1070,AK683),0)</f>
        <v>0</v>
      </c>
      <c r="AN713" s="63" t="str">
        <f t="shared" si="225"/>
        <v/>
      </c>
      <c r="AP713" s="60">
        <v>32606</v>
      </c>
      <c r="AQ713" s="51">
        <v>4</v>
      </c>
      <c r="AR713" s="51">
        <v>99</v>
      </c>
      <c r="AS713" s="62">
        <f t="shared" si="233"/>
        <v>10.459</v>
      </c>
      <c r="AT713" s="62">
        <f t="shared" si="234"/>
        <v>23.247147625267093</v>
      </c>
      <c r="AU713" s="51" t="str">
        <f>IF(OR($AP713&lt;SetUp!$B$97,$AP713&gt;SetUp!$B$98),"Não","Sim")</f>
        <v>Não</v>
      </c>
      <c r="AV713" s="64">
        <f t="shared" si="235"/>
        <v>3.2340377239605602</v>
      </c>
      <c r="AW713" s="64">
        <f t="shared" si="236"/>
        <v>4.8215295939428904</v>
      </c>
      <c r="AX713" s="64">
        <f t="shared" si="237"/>
        <v>1.0194901629975077</v>
      </c>
      <c r="AY713" s="64">
        <f t="shared" si="238"/>
        <v>1.3663696735012008</v>
      </c>
      <c r="AZ713" s="64">
        <f t="shared" si="239"/>
        <v>12.788147625267094</v>
      </c>
      <c r="BA713" s="64">
        <f t="shared" si="240"/>
        <v>1.5874918699823302</v>
      </c>
      <c r="BB713" s="64">
        <f t="shared" si="241"/>
        <v>0.34687951050369303</v>
      </c>
    </row>
    <row r="714" spans="1:54" x14ac:dyDescent="0.3">
      <c r="A714" s="60">
        <v>31759</v>
      </c>
      <c r="B714" s="53">
        <v>0</v>
      </c>
      <c r="C714" s="53"/>
      <c r="D714" s="53">
        <v>5.2050000000000001</v>
      </c>
      <c r="E714" s="53">
        <f t="shared" si="226"/>
        <v>0</v>
      </c>
      <c r="F714" s="53">
        <f t="shared" si="227"/>
        <v>5.2050000000000001</v>
      </c>
      <c r="G714" s="53">
        <f t="shared" si="228"/>
        <v>0</v>
      </c>
      <c r="H714" s="53">
        <f>IF(Q713&gt;SetUp!$B$56,SetUp!$B$56,Q713)</f>
        <v>2.6263938591159099E-4</v>
      </c>
      <c r="I714" s="53">
        <f t="shared" si="242"/>
        <v>0.17324408410052977</v>
      </c>
      <c r="J714" s="53">
        <f>MIN(F714,H714,(1-EXP(-SetUp!$B$52*H714/SetUp!$B$56))*F714)</f>
        <v>7.7233212508930901E-5</v>
      </c>
      <c r="K714" s="53">
        <f t="shared" si="229"/>
        <v>1.8540617340266009E-4</v>
      </c>
      <c r="L714" s="53">
        <f>IF(I714&lt;=0,0,MIN(SetUp!$B$50*I714^SetUp!$B$55,I714))</f>
        <v>1.1580362558569666E-3</v>
      </c>
      <c r="M714" s="53">
        <f t="shared" si="230"/>
        <v>0.1720860478446728</v>
      </c>
      <c r="N714" s="53">
        <f>IF(SetUp!$B$62=0,X714,(B714-E714)*(1-(H714/SetUp!$B$66/SetUp!$B$56)))</f>
        <v>0</v>
      </c>
      <c r="O714" s="53">
        <f>K714*SetUp!$B$65</f>
        <v>1.7112991624454427E-6</v>
      </c>
      <c r="P714" s="53">
        <f>MIN(SetUp!$B$54*L714^SetUp!$B$51,L714)</f>
        <v>7.46587657390847E-4</v>
      </c>
      <c r="Q714" s="53">
        <f t="shared" si="231"/>
        <v>1.8369487424021465E-4</v>
      </c>
      <c r="R714" s="53">
        <f>IF((H714+N714-O714)&gt;SetUp!$B$56,T713+H714+N714-O714-SetUp!$B$56,T713)</f>
        <v>0</v>
      </c>
      <c r="S714" s="53">
        <f>R714*SetUp!$B$65</f>
        <v>0</v>
      </c>
      <c r="T714" s="53">
        <f>IF((R714-S714)&lt;SetUp!$B$53,R714-S714,SetUp!$B$53)</f>
        <v>0</v>
      </c>
      <c r="U714" s="53">
        <f t="shared" si="232"/>
        <v>0.1720860478446728</v>
      </c>
      <c r="V714" s="53">
        <f>(L714-P714)/1000*SetUp!$B$13*1000000/SetUp!$B$48</f>
        <v>1.6744024652363531E-2</v>
      </c>
      <c r="W714" s="53">
        <f t="shared" si="243"/>
        <v>-1.5178830414797062E-17</v>
      </c>
      <c r="X714" s="53">
        <f>MAX((SetUp!$B$56*(1-($H714/SetUp!$B$56)^2)*TANH(($B714-$D714)/SetUp!$B$56))/(1+$H714/SetUp!$B$56*TANH(($B714-$D714)/SetUp!$B$56)),0)</f>
        <v>0</v>
      </c>
      <c r="AK714" s="61">
        <v>346</v>
      </c>
      <c r="AL714" s="62">
        <f>IFERROR(AVERAGEIFS($AS$3:$AS$1070,$AU$3:$AU$1070,"Não",$AR$3:$AR$1070,AK684),0)</f>
        <v>0</v>
      </c>
      <c r="AM714" s="62">
        <f>IFERROR(AVERAGEIFS($AT$3:$AT$1070,$AU$3:$AU$1070,"Não",$AR$3:$AR$1070,AK684),0)</f>
        <v>0</v>
      </c>
      <c r="AN714" s="63" t="str">
        <f t="shared" si="225"/>
        <v/>
      </c>
      <c r="AP714" s="60">
        <v>32607</v>
      </c>
      <c r="AQ714" s="51">
        <v>4</v>
      </c>
      <c r="AR714" s="51">
        <v>100</v>
      </c>
      <c r="AS714" s="62">
        <f t="shared" si="233"/>
        <v>24.609000000000002</v>
      </c>
      <c r="AT714" s="62">
        <f t="shared" si="234"/>
        <v>28.732389203500421</v>
      </c>
      <c r="AU714" s="51" t="str">
        <f>IF(OR($AP714&lt;SetUp!$B$97,$AP714&gt;SetUp!$B$98),"Não","Sim")</f>
        <v>Não</v>
      </c>
      <c r="AV714" s="64">
        <f t="shared" si="235"/>
        <v>4.9607459116548194</v>
      </c>
      <c r="AW714" s="64">
        <f t="shared" si="236"/>
        <v>5.3602601805789636</v>
      </c>
      <c r="AX714" s="64">
        <f t="shared" si="237"/>
        <v>1.3910939662706336</v>
      </c>
      <c r="AY714" s="64">
        <f t="shared" si="238"/>
        <v>1.4583717406718748</v>
      </c>
      <c r="AZ714" s="64">
        <f t="shared" si="239"/>
        <v>4.1233892035004196</v>
      </c>
      <c r="BA714" s="64">
        <f t="shared" si="240"/>
        <v>0.39951426892414421</v>
      </c>
      <c r="BB714" s="64">
        <f t="shared" si="241"/>
        <v>6.7277774401241164E-2</v>
      </c>
    </row>
    <row r="715" spans="1:54" x14ac:dyDescent="0.3">
      <c r="A715" s="60">
        <v>31760</v>
      </c>
      <c r="B715" s="53">
        <v>0</v>
      </c>
      <c r="C715" s="53"/>
      <c r="D715" s="53">
        <v>5.2050000000000001</v>
      </c>
      <c r="E715" s="53">
        <f t="shared" si="226"/>
        <v>0</v>
      </c>
      <c r="F715" s="53">
        <f t="shared" si="227"/>
        <v>5.2050000000000001</v>
      </c>
      <c r="G715" s="53">
        <f t="shared" si="228"/>
        <v>0</v>
      </c>
      <c r="H715" s="53">
        <f>IF(Q714&gt;SetUp!$B$56,SetUp!$B$56,Q714)</f>
        <v>1.8369487424021465E-4</v>
      </c>
      <c r="I715" s="53">
        <f t="shared" si="242"/>
        <v>0.17208724475804249</v>
      </c>
      <c r="J715" s="53">
        <f>MIN(F715,H715,(1-EXP(-SetUp!$B$52*H715/SetUp!$B$56))*F715)</f>
        <v>5.4018466607505533E-5</v>
      </c>
      <c r="K715" s="53">
        <f t="shared" si="229"/>
        <v>1.2967640763270912E-4</v>
      </c>
      <c r="L715" s="53">
        <f>IF(I715&lt;=0,0,MIN(SetUp!$B$50*I715^SetUp!$B$55,I715))</f>
        <v>1.1451769633235185E-3</v>
      </c>
      <c r="M715" s="53">
        <f t="shared" si="230"/>
        <v>0.17094206779471896</v>
      </c>
      <c r="N715" s="53">
        <f>IF(SetUp!$B$62=0,X715,(B715-E715)*(1-(H715/SetUp!$B$66/SetUp!$B$56)))</f>
        <v>0</v>
      </c>
      <c r="O715" s="53">
        <f>K715*SetUp!$B$65</f>
        <v>1.1969133697012326E-6</v>
      </c>
      <c r="P715" s="53">
        <f>MIN(SetUp!$B$54*L715^SetUp!$B$51,L715)</f>
        <v>7.3821714056059571E-4</v>
      </c>
      <c r="Q715" s="53">
        <f t="shared" si="231"/>
        <v>1.2847949426300788E-4</v>
      </c>
      <c r="R715" s="53">
        <f>IF((H715+N715-O715)&gt;SetUp!$B$56,T714+H715+N715-O715-SetUp!$B$56,T714)</f>
        <v>0</v>
      </c>
      <c r="S715" s="53">
        <f>R715*SetUp!$B$65</f>
        <v>0</v>
      </c>
      <c r="T715" s="53">
        <f>IF((R715-S715)&lt;SetUp!$B$53,R715-S715,SetUp!$B$53)</f>
        <v>0</v>
      </c>
      <c r="U715" s="53">
        <f t="shared" si="232"/>
        <v>0.17094206779471896</v>
      </c>
      <c r="V715" s="53">
        <f>(L715-P715)/1000*SetUp!$B$13*1000000/SetUp!$B$48</f>
        <v>1.6561352572999417E-2</v>
      </c>
      <c r="W715" s="53">
        <f t="shared" si="243"/>
        <v>-2.5153490401663703E-17</v>
      </c>
      <c r="X715" s="53">
        <f>MAX((SetUp!$B$56*(1-($H715/SetUp!$B$56)^2)*TANH(($B715-$D715)/SetUp!$B$56))/(1+$H715/SetUp!$B$56*TANH(($B715-$D715)/SetUp!$B$56)),0)</f>
        <v>0</v>
      </c>
      <c r="AK715" s="61">
        <v>347</v>
      </c>
      <c r="AL715" s="62">
        <f>IFERROR(AVERAGEIFS($AS$3:$AS$1070,$AU$3:$AU$1070,"Não",$AR$3:$AR$1070,AK685),0)</f>
        <v>0</v>
      </c>
      <c r="AM715" s="62">
        <f>IFERROR(AVERAGEIFS($AT$3:$AT$1070,$AU$3:$AU$1070,"Não",$AR$3:$AR$1070,AK685),0)</f>
        <v>0</v>
      </c>
      <c r="AN715" s="63" t="str">
        <f t="shared" si="225"/>
        <v/>
      </c>
      <c r="AP715" s="60">
        <v>32608</v>
      </c>
      <c r="AQ715" s="51">
        <v>4</v>
      </c>
      <c r="AR715" s="51">
        <v>101</v>
      </c>
      <c r="AS715" s="62">
        <f t="shared" si="233"/>
        <v>30.940999999999999</v>
      </c>
      <c r="AT715" s="62">
        <f t="shared" si="234"/>
        <v>24.842675035531681</v>
      </c>
      <c r="AU715" s="51" t="str">
        <f>IF(OR($AP715&lt;SetUp!$B$97,$AP715&gt;SetUp!$B$98),"Não","Sim")</f>
        <v>Não</v>
      </c>
      <c r="AV715" s="64">
        <f t="shared" si="235"/>
        <v>5.5624634830262032</v>
      </c>
      <c r="AW715" s="64">
        <f t="shared" si="236"/>
        <v>4.9842426742215995</v>
      </c>
      <c r="AX715" s="64">
        <f t="shared" si="237"/>
        <v>1.4905343458036757</v>
      </c>
      <c r="AY715" s="64">
        <f t="shared" si="238"/>
        <v>1.3951983584377077</v>
      </c>
      <c r="AZ715" s="64">
        <f t="shared" si="239"/>
        <v>-6.0983249644683184</v>
      </c>
      <c r="BA715" s="64">
        <f t="shared" si="240"/>
        <v>-0.57822080880460369</v>
      </c>
      <c r="BB715" s="64">
        <f t="shared" si="241"/>
        <v>-9.5335987365968045E-2</v>
      </c>
    </row>
    <row r="716" spans="1:54" x14ac:dyDescent="0.3">
      <c r="A716" s="60">
        <v>31761</v>
      </c>
      <c r="B716" s="53">
        <v>0</v>
      </c>
      <c r="C716" s="53"/>
      <c r="D716" s="53">
        <v>5.2050000000000001</v>
      </c>
      <c r="E716" s="53">
        <f t="shared" si="226"/>
        <v>0</v>
      </c>
      <c r="F716" s="53">
        <f t="shared" si="227"/>
        <v>5.2050000000000001</v>
      </c>
      <c r="G716" s="53">
        <f t="shared" si="228"/>
        <v>0</v>
      </c>
      <c r="H716" s="53">
        <f>IF(Q715&gt;SetUp!$B$56,SetUp!$B$56,Q715)</f>
        <v>1.2847949426300788E-4</v>
      </c>
      <c r="I716" s="53">
        <f t="shared" si="242"/>
        <v>0.17094290493688277</v>
      </c>
      <c r="J716" s="53">
        <f>MIN(F716,H716,(1-EXP(-SetUp!$B$52*H716/SetUp!$B$56))*F716)</f>
        <v>3.7781544664244882E-5</v>
      </c>
      <c r="K716" s="53">
        <f t="shared" si="229"/>
        <v>9.0697949598763001E-5</v>
      </c>
      <c r="L716" s="53">
        <f>IF(I716&lt;=0,0,MIN(SetUp!$B$50*I716^SetUp!$B$55,I716))</f>
        <v>1.1325131865285482E-3</v>
      </c>
      <c r="M716" s="53">
        <f t="shared" si="230"/>
        <v>0.16981039175035423</v>
      </c>
      <c r="N716" s="53">
        <f>IF(SetUp!$B$62=0,X716,(B716-E716)*(1-(H716/SetUp!$B$66/SetUp!$B$56)))</f>
        <v>0</v>
      </c>
      <c r="O716" s="53">
        <f>K716*SetUp!$B$65</f>
        <v>8.3714216379838854E-7</v>
      </c>
      <c r="P716" s="53">
        <f>MIN(SetUp!$B$54*L716^SetUp!$B$51,L716)</f>
        <v>7.2997478366984797E-4</v>
      </c>
      <c r="Q716" s="53">
        <f t="shared" si="231"/>
        <v>8.9860807434964616E-5</v>
      </c>
      <c r="R716" s="53">
        <f>IF((H716+N716-O716)&gt;SetUp!$B$56,T715+H716+N716-O716-SetUp!$B$56,T715)</f>
        <v>0</v>
      </c>
      <c r="S716" s="53">
        <f>R716*SetUp!$B$65</f>
        <v>0</v>
      </c>
      <c r="T716" s="53">
        <f>IF((R716-S716)&lt;SetUp!$B$53,R716-S716,SetUp!$B$53)</f>
        <v>0</v>
      </c>
      <c r="U716" s="53">
        <f t="shared" si="232"/>
        <v>0.16981039175035423</v>
      </c>
      <c r="V716" s="53">
        <f>(L716-P716)/1000*SetUp!$B$13*1000000/SetUp!$B$48</f>
        <v>1.6381421558163668E-2</v>
      </c>
      <c r="W716" s="53">
        <f t="shared" si="243"/>
        <v>3.1658703436576729E-17</v>
      </c>
      <c r="X716" s="53">
        <f>MAX((SetUp!$B$56*(1-($H716/SetUp!$B$56)^2)*TANH(($B716-$D716)/SetUp!$B$56))/(1+$H716/SetUp!$B$56*TANH(($B716-$D716)/SetUp!$B$56)),0)</f>
        <v>0</v>
      </c>
      <c r="AK716" s="61">
        <v>348</v>
      </c>
      <c r="AL716" s="62">
        <f>IFERROR(AVERAGEIFS($AS$3:$AS$1070,$AU$3:$AU$1070,"Não",$AR$3:$AR$1070,AK686),0)</f>
        <v>0</v>
      </c>
      <c r="AM716" s="62">
        <f>IFERROR(AVERAGEIFS($AT$3:$AT$1070,$AU$3:$AU$1070,"Não",$AR$3:$AR$1070,AK686),0)</f>
        <v>0</v>
      </c>
      <c r="AN716" s="63" t="str">
        <f t="shared" si="225"/>
        <v/>
      </c>
      <c r="AP716" s="60">
        <v>32609</v>
      </c>
      <c r="AQ716" s="51">
        <v>4</v>
      </c>
      <c r="AR716" s="51">
        <v>102</v>
      </c>
      <c r="AS716" s="62">
        <f t="shared" si="233"/>
        <v>14.61</v>
      </c>
      <c r="AT716" s="62">
        <f t="shared" si="234"/>
        <v>21.920860149295699</v>
      </c>
      <c r="AU716" s="51" t="str">
        <f>IF(OR($AP716&lt;SetUp!$B$97,$AP716&gt;SetUp!$B$98),"Não","Sim")</f>
        <v>Não</v>
      </c>
      <c r="AV716" s="64">
        <f t="shared" si="235"/>
        <v>3.8223029707232783</v>
      </c>
      <c r="AW716" s="64">
        <f t="shared" si="236"/>
        <v>4.6819718227789133</v>
      </c>
      <c r="AX716" s="64">
        <f t="shared" si="237"/>
        <v>1.1646502159342969</v>
      </c>
      <c r="AY716" s="64">
        <f t="shared" si="238"/>
        <v>1.340857591361768</v>
      </c>
      <c r="AZ716" s="64">
        <f t="shared" si="239"/>
        <v>7.3108601492956993</v>
      </c>
      <c r="BA716" s="64">
        <f t="shared" si="240"/>
        <v>0.85966885205563504</v>
      </c>
      <c r="BB716" s="64">
        <f t="shared" si="241"/>
        <v>0.17620737542747111</v>
      </c>
    </row>
    <row r="717" spans="1:54" x14ac:dyDescent="0.3">
      <c r="A717" s="60">
        <v>31762</v>
      </c>
      <c r="B717" s="53">
        <v>0</v>
      </c>
      <c r="C717" s="53"/>
      <c r="D717" s="53">
        <v>5.2050000000000001</v>
      </c>
      <c r="E717" s="53">
        <f t="shared" si="226"/>
        <v>0</v>
      </c>
      <c r="F717" s="53">
        <f t="shared" si="227"/>
        <v>5.2050000000000001</v>
      </c>
      <c r="G717" s="53">
        <f t="shared" si="228"/>
        <v>0</v>
      </c>
      <c r="H717" s="53">
        <f>IF(Q716&gt;SetUp!$B$56,SetUp!$B$56,Q716)</f>
        <v>8.9860807434964616E-5</v>
      </c>
      <c r="I717" s="53">
        <f t="shared" si="242"/>
        <v>0.16981097726197242</v>
      </c>
      <c r="J717" s="53">
        <f>MIN(F717,H717,(1-EXP(-SetUp!$B$52*H717/SetUp!$B$56))*F717)</f>
        <v>2.6425102565269532E-5</v>
      </c>
      <c r="K717" s="53">
        <f t="shared" si="229"/>
        <v>6.3435704869695088E-5</v>
      </c>
      <c r="L717" s="53">
        <f>IF(I717&lt;=0,0,MIN(SetUp!$B$50*I717^SetUp!$B$55,I717))</f>
        <v>1.1200422444392212E-3</v>
      </c>
      <c r="M717" s="53">
        <f t="shared" si="230"/>
        <v>0.16869093501753318</v>
      </c>
      <c r="N717" s="53">
        <f>IF(SetUp!$B$62=0,X717,(B717-E717)*(1-(H717/SetUp!$B$66/SetUp!$B$56)))</f>
        <v>0</v>
      </c>
      <c r="O717" s="53">
        <f>K717*SetUp!$B$65</f>
        <v>5.8551161819667856E-7</v>
      </c>
      <c r="P717" s="53">
        <f>MIN(SetUp!$B$54*L717^SetUp!$B$51,L717)</f>
        <v>7.2185881057630109E-4</v>
      </c>
      <c r="Q717" s="53">
        <f t="shared" si="231"/>
        <v>6.2850193251498405E-5</v>
      </c>
      <c r="R717" s="53">
        <f>IF((H717+N717-O717)&gt;SetUp!$B$56,T716+H717+N717-O717-SetUp!$B$56,T716)</f>
        <v>0</v>
      </c>
      <c r="S717" s="53">
        <f>R717*SetUp!$B$65</f>
        <v>0</v>
      </c>
      <c r="T717" s="53">
        <f>IF((R717-S717)&lt;SetUp!$B$53,R717-S717,SetUp!$B$53)</f>
        <v>0</v>
      </c>
      <c r="U717" s="53">
        <f t="shared" si="232"/>
        <v>0.16869093501753318</v>
      </c>
      <c r="V717" s="53">
        <f>(L717-P717)/1000*SetUp!$B$13*1000000/SetUp!$B$48</f>
        <v>1.6204194783063532E-2</v>
      </c>
      <c r="W717" s="53">
        <f t="shared" si="243"/>
        <v>-2.9923979960599922E-17</v>
      </c>
      <c r="X717" s="53">
        <f>MAX((SetUp!$B$56*(1-($H717/SetUp!$B$56)^2)*TANH(($B717-$D717)/SetUp!$B$56))/(1+$H717/SetUp!$B$56*TANH(($B717-$D717)/SetUp!$B$56)),0)</f>
        <v>0</v>
      </c>
      <c r="AK717" s="61">
        <v>349</v>
      </c>
      <c r="AL717" s="62">
        <f>IFERROR(AVERAGEIFS($AS$3:$AS$1070,$AU$3:$AU$1070,"Não",$AR$3:$AR$1070,AK687),0)</f>
        <v>0</v>
      </c>
      <c r="AM717" s="62">
        <f>IFERROR(AVERAGEIFS($AT$3:$AT$1070,$AU$3:$AU$1070,"Não",$AR$3:$AR$1070,AK687),0)</f>
        <v>0</v>
      </c>
      <c r="AN717" s="63" t="str">
        <f t="shared" si="225"/>
        <v/>
      </c>
      <c r="AP717" s="60">
        <v>32610</v>
      </c>
      <c r="AQ717" s="51">
        <v>4</v>
      </c>
      <c r="AR717" s="51">
        <v>103</v>
      </c>
      <c r="AS717" s="62">
        <f t="shared" si="233"/>
        <v>26.021999999999998</v>
      </c>
      <c r="AT717" s="62">
        <f t="shared" si="234"/>
        <v>27.265772179475587</v>
      </c>
      <c r="AU717" s="51" t="str">
        <f>IF(OR($AP717&lt;SetUp!$B$97,$AP717&gt;SetUp!$B$98),"Não","Sim")</f>
        <v>Não</v>
      </c>
      <c r="AV717" s="64">
        <f t="shared" si="235"/>
        <v>5.1011763349251122</v>
      </c>
      <c r="AW717" s="64">
        <f t="shared" si="236"/>
        <v>5.2216637367294716</v>
      </c>
      <c r="AX717" s="64">
        <f t="shared" si="237"/>
        <v>1.4153406725324056</v>
      </c>
      <c r="AY717" s="64">
        <f t="shared" si="238"/>
        <v>1.4356178016207333</v>
      </c>
      <c r="AZ717" s="64">
        <f t="shared" si="239"/>
        <v>1.243772179475588</v>
      </c>
      <c r="BA717" s="64">
        <f t="shared" si="240"/>
        <v>0.12048740180435935</v>
      </c>
      <c r="BB717" s="64">
        <f t="shared" si="241"/>
        <v>2.0277129088327683E-2</v>
      </c>
    </row>
    <row r="718" spans="1:54" x14ac:dyDescent="0.3">
      <c r="A718" s="60">
        <v>31763</v>
      </c>
      <c r="B718" s="53">
        <v>5.8000000000000003E-2</v>
      </c>
      <c r="C718" s="53"/>
      <c r="D718" s="53">
        <v>5.2050000000000001</v>
      </c>
      <c r="E718" s="53">
        <f t="shared" si="226"/>
        <v>5.8000000000000003E-2</v>
      </c>
      <c r="F718" s="53">
        <f t="shared" si="227"/>
        <v>5.1470000000000002</v>
      </c>
      <c r="G718" s="53">
        <f t="shared" si="228"/>
        <v>0</v>
      </c>
      <c r="H718" s="53">
        <f>IF(Q717&gt;SetUp!$B$56,SetUp!$B$56,Q717)</f>
        <v>6.2850193251498405E-5</v>
      </c>
      <c r="I718" s="53">
        <f t="shared" si="242"/>
        <v>0.16869134643520595</v>
      </c>
      <c r="J718" s="53">
        <f>MIN(F718,H718,(1-EXP(-SetUp!$B$52*H718/SetUp!$B$56))*F718)</f>
        <v>1.8276235611947469E-5</v>
      </c>
      <c r="K718" s="53">
        <f t="shared" si="229"/>
        <v>4.4573957639550932E-5</v>
      </c>
      <c r="L718" s="53">
        <f>IF(I718&lt;=0,0,MIN(SetUp!$B$50*I718^SetUp!$B$55,I718))</f>
        <v>1.107761180445238E-3</v>
      </c>
      <c r="M718" s="53">
        <f t="shared" si="230"/>
        <v>0.16758358525476072</v>
      </c>
      <c r="N718" s="53">
        <f>IF(SetUp!$B$62=0,X718,(B718-E718)*(1-(H718/SetUp!$B$66/SetUp!$B$56)))</f>
        <v>0</v>
      </c>
      <c r="O718" s="53">
        <f>K718*SetUp!$B$65</f>
        <v>4.1141767275343458E-7</v>
      </c>
      <c r="P718" s="53">
        <f>MIN(SetUp!$B$54*L718^SetUp!$B$51,L718)</f>
        <v>7.1386726652064537E-4</v>
      </c>
      <c r="Q718" s="53">
        <f t="shared" si="231"/>
        <v>4.41625399667975E-5</v>
      </c>
      <c r="R718" s="53">
        <f>IF((H718+N718-O718)&gt;SetUp!$B$56,T717+H718+N718-O718-SetUp!$B$56,T717)</f>
        <v>0</v>
      </c>
      <c r="S718" s="53">
        <f>R718*SetUp!$B$65</f>
        <v>0</v>
      </c>
      <c r="T718" s="53">
        <f>IF((R718-S718)&lt;SetUp!$B$53,R718-S718,SetUp!$B$53)</f>
        <v>0</v>
      </c>
      <c r="U718" s="53">
        <f t="shared" si="232"/>
        <v>0.16758358525476072</v>
      </c>
      <c r="V718" s="53">
        <f>(L718-P718)/1000*SetUp!$B$13*1000000/SetUp!$B$48</f>
        <v>1.6029631477071198E-2</v>
      </c>
      <c r="W718" s="53">
        <f t="shared" si="243"/>
        <v>2.8189256484623115E-17</v>
      </c>
      <c r="X718" s="53">
        <f>MAX((SetUp!$B$56*(1-($H718/SetUp!$B$56)^2)*TANH(($B718-$D718)/SetUp!$B$56))/(1+$H718/SetUp!$B$56*TANH(($B718-$D718)/SetUp!$B$56)),0)</f>
        <v>0</v>
      </c>
      <c r="AK718" s="61">
        <v>350</v>
      </c>
      <c r="AL718" s="62">
        <f>IFERROR(AVERAGEIFS($AS$3:$AS$1070,$AU$3:$AU$1070,"Não",$AR$3:$AR$1070,AK688),0)</f>
        <v>0</v>
      </c>
      <c r="AM718" s="62">
        <f>IFERROR(AVERAGEIFS($AT$3:$AT$1070,$AU$3:$AU$1070,"Não",$AR$3:$AR$1070,AK688),0)</f>
        <v>0</v>
      </c>
      <c r="AN718" s="63" t="str">
        <f t="shared" si="225"/>
        <v/>
      </c>
      <c r="AP718" s="60">
        <v>32611</v>
      </c>
      <c r="AQ718" s="51">
        <v>4</v>
      </c>
      <c r="AR718" s="51">
        <v>104</v>
      </c>
      <c r="AS718" s="62">
        <f t="shared" si="233"/>
        <v>17.384</v>
      </c>
      <c r="AT718" s="62">
        <f t="shared" si="234"/>
        <v>23.775870799161392</v>
      </c>
      <c r="AU718" s="51" t="str">
        <f>IF(OR($AP718&lt;SetUp!$B$97,$AP718&gt;SetUp!$B$98),"Não","Sim")</f>
        <v>Não</v>
      </c>
      <c r="AV718" s="64">
        <f t="shared" si="235"/>
        <v>4.1694124286282834</v>
      </c>
      <c r="AW718" s="64">
        <f t="shared" si="236"/>
        <v>4.8760507379601163</v>
      </c>
      <c r="AX718" s="64">
        <f t="shared" si="237"/>
        <v>1.2401497133124681</v>
      </c>
      <c r="AY718" s="64">
        <f t="shared" si="238"/>
        <v>1.3761364320803247</v>
      </c>
      <c r="AZ718" s="64">
        <f t="shared" si="239"/>
        <v>6.3918707991613921</v>
      </c>
      <c r="BA718" s="64">
        <f t="shared" si="240"/>
        <v>0.70663830933183291</v>
      </c>
      <c r="BB718" s="64">
        <f t="shared" si="241"/>
        <v>0.13598671876785651</v>
      </c>
    </row>
    <row r="719" spans="1:54" x14ac:dyDescent="0.3">
      <c r="A719" s="60">
        <v>31764</v>
      </c>
      <c r="B719" s="53">
        <v>0</v>
      </c>
      <c r="C719" s="53"/>
      <c r="D719" s="53">
        <v>5.2050000000000001</v>
      </c>
      <c r="E719" s="53">
        <f t="shared" si="226"/>
        <v>0</v>
      </c>
      <c r="F719" s="53">
        <f t="shared" si="227"/>
        <v>5.2050000000000001</v>
      </c>
      <c r="G719" s="53">
        <f t="shared" si="228"/>
        <v>0</v>
      </c>
      <c r="H719" s="53">
        <f>IF(Q718&gt;SetUp!$B$56,SetUp!$B$56,Q718)</f>
        <v>4.41625399667975E-5</v>
      </c>
      <c r="I719" s="53">
        <f t="shared" si="242"/>
        <v>0.16758387300719776</v>
      </c>
      <c r="J719" s="53">
        <f>MIN(F719,H719,(1-EXP(-SetUp!$B$52*H719/SetUp!$B$56))*F719)</f>
        <v>1.2986764619407065E-5</v>
      </c>
      <c r="K719" s="53">
        <f t="shared" si="229"/>
        <v>3.1175775347390437E-5</v>
      </c>
      <c r="L719" s="53">
        <f>IF(I719&lt;=0,0,MIN(SetUp!$B$50*I719^SetUp!$B$55,I719))</f>
        <v>1.095666809899273E-3</v>
      </c>
      <c r="M719" s="53">
        <f t="shared" si="230"/>
        <v>0.16648820619729848</v>
      </c>
      <c r="N719" s="53">
        <f>IF(SetUp!$B$62=0,X719,(B719-E719)*(1-(H719/SetUp!$B$66/SetUp!$B$56)))</f>
        <v>0</v>
      </c>
      <c r="O719" s="53">
        <f>K719*SetUp!$B$65</f>
        <v>2.8775243704917049E-7</v>
      </c>
      <c r="P719" s="53">
        <f>MIN(SetUp!$B$54*L719^SetUp!$B$51,L719)</f>
        <v>7.0599804915300025E-4</v>
      </c>
      <c r="Q719" s="53">
        <f t="shared" si="231"/>
        <v>3.0888022910341267E-5</v>
      </c>
      <c r="R719" s="53">
        <f>IF((H719+N719-O719)&gt;SetUp!$B$56,T718+H719+N719-O719-SetUp!$B$56,T718)</f>
        <v>0</v>
      </c>
      <c r="S719" s="53">
        <f>R719*SetUp!$B$65</f>
        <v>0</v>
      </c>
      <c r="T719" s="53">
        <f>IF((R719-S719)&lt;SetUp!$B$53,R719-S719,SetUp!$B$53)</f>
        <v>0</v>
      </c>
      <c r="U719" s="53">
        <f t="shared" si="232"/>
        <v>0.16648820619729848</v>
      </c>
      <c r="V719" s="53">
        <f>(L719-P719)/1000*SetUp!$B$13*1000000/SetUp!$B$48</f>
        <v>1.5857687595766116E-2</v>
      </c>
      <c r="W719" s="53">
        <f t="shared" si="243"/>
        <v>-1.7564075194265172E-17</v>
      </c>
      <c r="X719" s="53">
        <f>MAX((SetUp!$B$56*(1-($H719/SetUp!$B$56)^2)*TANH(($B719-$D719)/SetUp!$B$56))/(1+$H719/SetUp!$B$56*TANH(($B719-$D719)/SetUp!$B$56)),0)</f>
        <v>0</v>
      </c>
      <c r="AK719" s="61">
        <v>351</v>
      </c>
      <c r="AL719" s="62">
        <f>IFERROR(AVERAGEIFS($AS$3:$AS$1070,$AU$3:$AU$1070,"Não",$AR$3:$AR$1070,AK689),0)</f>
        <v>0</v>
      </c>
      <c r="AM719" s="62">
        <f>IFERROR(AVERAGEIFS($AT$3:$AT$1070,$AU$3:$AU$1070,"Não",$AR$3:$AR$1070,AK689),0)</f>
        <v>0</v>
      </c>
      <c r="AN719" s="63" t="str">
        <f t="shared" ref="AN719:AN764" si="244">IFERROR((AM719-AL719)/AL719,"")</f>
        <v/>
      </c>
      <c r="AP719" s="60">
        <v>32612</v>
      </c>
      <c r="AQ719" s="51">
        <v>4</v>
      </c>
      <c r="AR719" s="51">
        <v>105</v>
      </c>
      <c r="AS719" s="62">
        <f t="shared" si="233"/>
        <v>12.021000000000001</v>
      </c>
      <c r="AT719" s="62">
        <f t="shared" si="234"/>
        <v>21.095385427714159</v>
      </c>
      <c r="AU719" s="51" t="str">
        <f>IF(OR($AP719&lt;SetUp!$B$97,$AP719&gt;SetUp!$B$98),"Não","Sim")</f>
        <v>Não</v>
      </c>
      <c r="AV719" s="64">
        <f t="shared" si="235"/>
        <v>3.4671313791086718</v>
      </c>
      <c r="AW719" s="64">
        <f t="shared" si="236"/>
        <v>4.592971307085878</v>
      </c>
      <c r="AX719" s="64">
        <f t="shared" si="237"/>
        <v>1.0799405971523623</v>
      </c>
      <c r="AY719" s="64">
        <f t="shared" si="238"/>
        <v>1.3241874646598417</v>
      </c>
      <c r="AZ719" s="64">
        <f t="shared" si="239"/>
        <v>9.0743854277141587</v>
      </c>
      <c r="BA719" s="64">
        <f t="shared" si="240"/>
        <v>1.1258399279772062</v>
      </c>
      <c r="BB719" s="64">
        <f t="shared" si="241"/>
        <v>0.24424686750747937</v>
      </c>
    </row>
    <row r="720" spans="1:54" x14ac:dyDescent="0.3">
      <c r="A720" s="60">
        <v>31765</v>
      </c>
      <c r="B720" s="53">
        <v>0</v>
      </c>
      <c r="C720" s="53"/>
      <c r="D720" s="53">
        <v>5.2050000000000001</v>
      </c>
      <c r="E720" s="53">
        <f t="shared" si="226"/>
        <v>0</v>
      </c>
      <c r="F720" s="53">
        <f t="shared" si="227"/>
        <v>5.2050000000000001</v>
      </c>
      <c r="G720" s="53">
        <f t="shared" si="228"/>
        <v>0</v>
      </c>
      <c r="H720" s="53">
        <f>IF(Q719&gt;SetUp!$B$56,SetUp!$B$56,Q719)</f>
        <v>3.0888022910341267E-5</v>
      </c>
      <c r="I720" s="53">
        <f t="shared" si="242"/>
        <v>0.1664884074561592</v>
      </c>
      <c r="J720" s="53">
        <f>MIN(F720,H720,(1-EXP(-SetUp!$B$52*H720/SetUp!$B$56))*F720)</f>
        <v>9.0831649133066291E-6</v>
      </c>
      <c r="K720" s="53">
        <f t="shared" si="229"/>
        <v>2.1804857997034636E-5</v>
      </c>
      <c r="L720" s="53">
        <f>IF(I720&lt;=0,0,MIN(SetUp!$B$50*I720^SetUp!$B$55,I720))</f>
        <v>1.0837558782298567E-3</v>
      </c>
      <c r="M720" s="53">
        <f t="shared" si="230"/>
        <v>0.16540465157792933</v>
      </c>
      <c r="N720" s="53">
        <f>IF(SetUp!$B$62=0,X720,(B720-E720)*(1-(H720/SetUp!$B$66/SetUp!$B$56)))</f>
        <v>0</v>
      </c>
      <c r="O720" s="53">
        <f>K720*SetUp!$B$65</f>
        <v>2.0125886070971476E-7</v>
      </c>
      <c r="P720" s="53">
        <f>MIN(SetUp!$B$54*L720^SetUp!$B$51,L720)</f>
        <v>6.9824901147081092E-4</v>
      </c>
      <c r="Q720" s="53">
        <f t="shared" si="231"/>
        <v>2.1603599136324923E-5</v>
      </c>
      <c r="R720" s="53">
        <f>IF((H720+N720-O720)&gt;SetUp!$B$56,T719+H720+N720-O720-SetUp!$B$56,T719)</f>
        <v>0</v>
      </c>
      <c r="S720" s="53">
        <f>R720*SetUp!$B$65</f>
        <v>0</v>
      </c>
      <c r="T720" s="53">
        <f>IF((R720-S720)&lt;SetUp!$B$53,R720-S720,SetUp!$B$53)</f>
        <v>0</v>
      </c>
      <c r="U720" s="53">
        <f t="shared" si="232"/>
        <v>0.16540465157792933</v>
      </c>
      <c r="V720" s="53">
        <f>(L720-P720)/1000*SetUp!$B$13*1000000/SetUp!$B$48</f>
        <v>1.5688318066297686E-2</v>
      </c>
      <c r="W720" s="53">
        <f t="shared" si="243"/>
        <v>-4.5536491244391186E-18</v>
      </c>
      <c r="X720" s="53">
        <f>MAX((SetUp!$B$56*(1-($H720/SetUp!$B$56)^2)*TANH(($B720-$D720)/SetUp!$B$56))/(1+$H720/SetUp!$B$56*TANH(($B720-$D720)/SetUp!$B$56)),0)</f>
        <v>0</v>
      </c>
      <c r="AK720" s="61">
        <v>352</v>
      </c>
      <c r="AL720" s="62">
        <f>IFERROR(AVERAGEIFS($AS$3:$AS$1070,$AU$3:$AU$1070,"Não",$AR$3:$AR$1070,AK690),0)</f>
        <v>0</v>
      </c>
      <c r="AM720" s="62">
        <f>IFERROR(AVERAGEIFS($AT$3:$AT$1070,$AU$3:$AU$1070,"Não",$AR$3:$AR$1070,AK690),0)</f>
        <v>0</v>
      </c>
      <c r="AN720" s="63" t="str">
        <f t="shared" si="244"/>
        <v/>
      </c>
      <c r="AP720" s="60">
        <v>32613</v>
      </c>
      <c r="AQ720" s="51">
        <v>4</v>
      </c>
      <c r="AR720" s="51">
        <v>106</v>
      </c>
      <c r="AS720" s="62">
        <f t="shared" si="233"/>
        <v>10.971</v>
      </c>
      <c r="AT720" s="62">
        <f t="shared" si="234"/>
        <v>18.998842057952899</v>
      </c>
      <c r="AU720" s="51" t="str">
        <f>IF(OR($AP720&lt;SetUp!$B$97,$AP720&gt;SetUp!$B$98),"Não","Sim")</f>
        <v>Não</v>
      </c>
      <c r="AV720" s="64">
        <f t="shared" si="235"/>
        <v>3.3122499905653258</v>
      </c>
      <c r="AW720" s="64">
        <f t="shared" si="236"/>
        <v>4.3587661164546212</v>
      </c>
      <c r="AX720" s="64">
        <f t="shared" si="237"/>
        <v>1.0402462150577068</v>
      </c>
      <c r="AY720" s="64">
        <f t="shared" si="238"/>
        <v>1.2787271323651384</v>
      </c>
      <c r="AZ720" s="64">
        <f t="shared" si="239"/>
        <v>8.0278420579528991</v>
      </c>
      <c r="BA720" s="64">
        <f t="shared" si="240"/>
        <v>1.0465161258892954</v>
      </c>
      <c r="BB720" s="64">
        <f t="shared" si="241"/>
        <v>0.23848091730743159</v>
      </c>
    </row>
    <row r="721" spans="1:54" x14ac:dyDescent="0.3">
      <c r="A721" s="60">
        <v>31766</v>
      </c>
      <c r="B721" s="53">
        <v>0</v>
      </c>
      <c r="C721" s="53"/>
      <c r="D721" s="53">
        <v>5.2050000000000001</v>
      </c>
      <c r="E721" s="53">
        <f t="shared" si="226"/>
        <v>0</v>
      </c>
      <c r="F721" s="53">
        <f t="shared" si="227"/>
        <v>5.2050000000000001</v>
      </c>
      <c r="G721" s="53">
        <f t="shared" si="228"/>
        <v>0</v>
      </c>
      <c r="H721" s="53">
        <f>IF(Q720&gt;SetUp!$B$56,SetUp!$B$56,Q720)</f>
        <v>2.1603599136324923E-5</v>
      </c>
      <c r="I721" s="53">
        <f t="shared" si="242"/>
        <v>0.1654047923417227</v>
      </c>
      <c r="J721" s="53">
        <f>MIN(F721,H721,(1-EXP(-SetUp!$B$52*H721/SetUp!$B$56))*F721)</f>
        <v>6.3529189199956757E-6</v>
      </c>
      <c r="K721" s="53">
        <f t="shared" si="229"/>
        <v>1.5250680216329248E-5</v>
      </c>
      <c r="L721" s="53">
        <f>IF(I721&lt;=0,0,MIN(SetUp!$B$50*I721^SetUp!$B$55,I721))</f>
        <v>1.072025086109711E-3</v>
      </c>
      <c r="M721" s="53">
        <f t="shared" si="230"/>
        <v>0.16433276725561299</v>
      </c>
      <c r="N721" s="53">
        <f>IF(SetUp!$B$62=0,X721,(B721-E721)*(1-(H721/SetUp!$B$66/SetUp!$B$56)))</f>
        <v>0</v>
      </c>
      <c r="O721" s="53">
        <f>K721*SetUp!$B$65</f>
        <v>1.4076379336219602E-7</v>
      </c>
      <c r="P721" s="53">
        <f>MIN(SetUp!$B$54*L721^SetUp!$B$51,L721)</f>
        <v>6.906179782126549E-4</v>
      </c>
      <c r="Q721" s="53">
        <f t="shared" si="231"/>
        <v>1.5109916422967052E-5</v>
      </c>
      <c r="R721" s="53">
        <f>IF((H721+N721-O721)&gt;SetUp!$B$56,T720+H721+N721-O721-SetUp!$B$56,T720)</f>
        <v>0</v>
      </c>
      <c r="S721" s="53">
        <f>R721*SetUp!$B$65</f>
        <v>0</v>
      </c>
      <c r="T721" s="53">
        <f>IF((R721-S721)&lt;SetUp!$B$53,R721-S721,SetUp!$B$53)</f>
        <v>0</v>
      </c>
      <c r="U721" s="53">
        <f t="shared" si="232"/>
        <v>0.16433276725561299</v>
      </c>
      <c r="V721" s="53">
        <f>(L721-P721)/1000*SetUp!$B$13*1000000/SetUp!$B$48</f>
        <v>1.5521477144467319E-2</v>
      </c>
      <c r="W721" s="53">
        <f t="shared" si="243"/>
        <v>1.6913553890773869E-17</v>
      </c>
      <c r="X721" s="53">
        <f>MAX((SetUp!$B$56*(1-($H721/SetUp!$B$56)^2)*TANH(($B721-$D721)/SetUp!$B$56))/(1+$H721/SetUp!$B$56*TANH(($B721-$D721)/SetUp!$B$56)),0)</f>
        <v>0</v>
      </c>
      <c r="AK721" s="61">
        <v>353</v>
      </c>
      <c r="AL721" s="62">
        <f>IFERROR(AVERAGEIFS($AS$3:$AS$1070,$AU$3:$AU$1070,"Não",$AR$3:$AR$1070,AK691),0)</f>
        <v>0</v>
      </c>
      <c r="AM721" s="62">
        <f>IFERROR(AVERAGEIFS($AT$3:$AT$1070,$AU$3:$AU$1070,"Não",$AR$3:$AR$1070,AK691),0)</f>
        <v>0</v>
      </c>
      <c r="AN721" s="63" t="str">
        <f t="shared" si="244"/>
        <v/>
      </c>
      <c r="AP721" s="60">
        <v>32614</v>
      </c>
      <c r="AQ721" s="51">
        <v>4</v>
      </c>
      <c r="AR721" s="51">
        <v>107</v>
      </c>
      <c r="AS721" s="62">
        <f t="shared" si="233"/>
        <v>9.7910000000000004</v>
      </c>
      <c r="AT721" s="62">
        <f t="shared" si="234"/>
        <v>17.322949357325125</v>
      </c>
      <c r="AU721" s="51" t="str">
        <f>IF(OR($AP721&lt;SetUp!$B$97,$AP721&gt;SetUp!$B$98),"Não","Sim")</f>
        <v>Não</v>
      </c>
      <c r="AV721" s="64">
        <f t="shared" si="235"/>
        <v>3.1290573660449246</v>
      </c>
      <c r="AW721" s="64">
        <f t="shared" si="236"/>
        <v>4.1620847369227274</v>
      </c>
      <c r="AX721" s="64">
        <f t="shared" si="237"/>
        <v>0.99082705056747888</v>
      </c>
      <c r="AY721" s="64">
        <f t="shared" si="238"/>
        <v>1.2386218357508958</v>
      </c>
      <c r="AZ721" s="64">
        <f t="shared" si="239"/>
        <v>7.531949357325125</v>
      </c>
      <c r="BA721" s="64">
        <f t="shared" si="240"/>
        <v>1.0330273708778028</v>
      </c>
      <c r="BB721" s="64">
        <f t="shared" si="241"/>
        <v>0.24779478518341691</v>
      </c>
    </row>
    <row r="722" spans="1:54" x14ac:dyDescent="0.3">
      <c r="A722" s="60">
        <v>31767</v>
      </c>
      <c r="B722" s="53">
        <v>0</v>
      </c>
      <c r="C722" s="53"/>
      <c r="D722" s="53">
        <v>5.2050000000000001</v>
      </c>
      <c r="E722" s="53">
        <f t="shared" si="226"/>
        <v>0</v>
      </c>
      <c r="F722" s="53">
        <f t="shared" si="227"/>
        <v>5.2050000000000001</v>
      </c>
      <c r="G722" s="53">
        <f t="shared" si="228"/>
        <v>0</v>
      </c>
      <c r="H722" s="53">
        <f>IF(Q721&gt;SetUp!$B$56,SetUp!$B$56,Q721)</f>
        <v>1.5109916422967052E-5</v>
      </c>
      <c r="I722" s="53">
        <f t="shared" si="242"/>
        <v>0.16433286570814293</v>
      </c>
      <c r="J722" s="53">
        <f>MIN(F722,H722,(1-EXP(-SetUp!$B$52*H722/SetUp!$B$56))*F722)</f>
        <v>4.44333793281293E-6</v>
      </c>
      <c r="K722" s="53">
        <f t="shared" si="229"/>
        <v>1.0666578490154121E-5</v>
      </c>
      <c r="L722" s="53">
        <f>IF(I722&lt;=0,0,MIN(SetUp!$B$50*I722^SetUp!$B$55,I722))</f>
        <v>1.0604711273985443E-3</v>
      </c>
      <c r="M722" s="53">
        <f t="shared" si="230"/>
        <v>0.16327239458074438</v>
      </c>
      <c r="N722" s="53">
        <f>IF(SetUp!$B$62=0,X722,(B722-E722)*(1-(H722/SetUp!$B$66/SetUp!$B$56)))</f>
        <v>0</v>
      </c>
      <c r="O722" s="53">
        <f>K722*SetUp!$B$65</f>
        <v>9.8452529931225203E-8</v>
      </c>
      <c r="P722" s="53">
        <f>MIN(SetUp!$B$54*L722^SetUp!$B$51,L722)</f>
        <v>6.8310277054984788E-4</v>
      </c>
      <c r="Q722" s="53">
        <f t="shared" si="231"/>
        <v>1.0568125960222897E-5</v>
      </c>
      <c r="R722" s="53">
        <f>IF((H722+N722-O722)&gt;SetUp!$B$56,T721+H722+N722-O722-SetUp!$B$56,T721)</f>
        <v>0</v>
      </c>
      <c r="S722" s="53">
        <f>R722*SetUp!$B$65</f>
        <v>0</v>
      </c>
      <c r="T722" s="53">
        <f>IF((R722-S722)&lt;SetUp!$B$53,R722-S722,SetUp!$B$53)</f>
        <v>0</v>
      </c>
      <c r="U722" s="53">
        <f t="shared" si="232"/>
        <v>0.16327239458074438</v>
      </c>
      <c r="V722" s="53">
        <f>(L722-P722)/1000*SetUp!$B$13*1000000/SetUp!$B$48</f>
        <v>1.5357118953989578E-2</v>
      </c>
      <c r="W722" s="53">
        <f t="shared" si="243"/>
        <v>0</v>
      </c>
      <c r="X722" s="53">
        <f>MAX((SetUp!$B$56*(1-($H722/SetUp!$B$56)^2)*TANH(($B722-$D722)/SetUp!$B$56))/(1+$H722/SetUp!$B$56*TANH(($B722-$D722)/SetUp!$B$56)),0)</f>
        <v>0</v>
      </c>
      <c r="AK722" s="61">
        <v>354</v>
      </c>
      <c r="AL722" s="62">
        <f>IFERROR(AVERAGEIFS($AS$3:$AS$1070,$AU$3:$AU$1070,"Não",$AR$3:$AR$1070,AK692),0)</f>
        <v>0</v>
      </c>
      <c r="AM722" s="62">
        <f>IFERROR(AVERAGEIFS($AT$3:$AT$1070,$AU$3:$AU$1070,"Não",$AR$3:$AR$1070,AK692),0)</f>
        <v>0</v>
      </c>
      <c r="AN722" s="63" t="str">
        <f t="shared" si="244"/>
        <v/>
      </c>
      <c r="AP722" s="60">
        <v>32615</v>
      </c>
      <c r="AQ722" s="51">
        <v>4</v>
      </c>
      <c r="AR722" s="51">
        <v>108</v>
      </c>
      <c r="AS722" s="62">
        <f t="shared" si="233"/>
        <v>9.3010000000000002</v>
      </c>
      <c r="AT722" s="62">
        <f t="shared" si="234"/>
        <v>15.922304389465813</v>
      </c>
      <c r="AU722" s="51" t="str">
        <f>IF(OR($AP722&lt;SetUp!$B$97,$AP722&gt;SetUp!$B$98),"Não","Sim")</f>
        <v>Não</v>
      </c>
      <c r="AV722" s="64">
        <f t="shared" si="235"/>
        <v>3.0497540884471324</v>
      </c>
      <c r="AW722" s="64">
        <f t="shared" si="236"/>
        <v>3.9902762297196683</v>
      </c>
      <c r="AX722" s="64">
        <f t="shared" si="237"/>
        <v>0.96852964437483957</v>
      </c>
      <c r="AY722" s="64">
        <f t="shared" si="238"/>
        <v>1.2020059221457076</v>
      </c>
      <c r="AZ722" s="64">
        <f t="shared" si="239"/>
        <v>6.6213043894658128</v>
      </c>
      <c r="BA722" s="64">
        <f t="shared" si="240"/>
        <v>0.94052214127253597</v>
      </c>
      <c r="BB722" s="64">
        <f t="shared" si="241"/>
        <v>0.23347627777086799</v>
      </c>
    </row>
    <row r="723" spans="1:54" x14ac:dyDescent="0.3">
      <c r="A723" s="60">
        <v>31768</v>
      </c>
      <c r="B723" s="53">
        <v>0</v>
      </c>
      <c r="C723" s="53"/>
      <c r="D723" s="53">
        <v>5.2050000000000001</v>
      </c>
      <c r="E723" s="53">
        <f t="shared" si="226"/>
        <v>0</v>
      </c>
      <c r="F723" s="53">
        <f t="shared" si="227"/>
        <v>5.2050000000000001</v>
      </c>
      <c r="G723" s="53">
        <f t="shared" si="228"/>
        <v>0</v>
      </c>
      <c r="H723" s="53">
        <f>IF(Q722&gt;SetUp!$B$56,SetUp!$B$56,Q722)</f>
        <v>1.0568125960222897E-5</v>
      </c>
      <c r="I723" s="53">
        <f t="shared" si="242"/>
        <v>0.16327246344007176</v>
      </c>
      <c r="J723" s="53">
        <f>MIN(F723,H723,(1-EXP(-SetUp!$B$52*H723/SetUp!$B$56))*F723)</f>
        <v>3.1077445877480957E-6</v>
      </c>
      <c r="K723" s="53">
        <f t="shared" si="229"/>
        <v>7.4603813724748005E-6</v>
      </c>
      <c r="L723" s="53">
        <f>IF(I723&lt;=0,0,MIN(SetUp!$B$50*I723^SetUp!$B$55,I723))</f>
        <v>1.0490907148786154E-3</v>
      </c>
      <c r="M723" s="53">
        <f t="shared" si="230"/>
        <v>0.16222337272519316</v>
      </c>
      <c r="N723" s="53">
        <f>IF(SetUp!$B$62=0,X723,(B723-E723)*(1-(H723/SetUp!$B$66/SetUp!$B$56)))</f>
        <v>0</v>
      </c>
      <c r="O723" s="53">
        <f>K723*SetUp!$B$65</f>
        <v>6.8859327388807091E-8</v>
      </c>
      <c r="P723" s="53">
        <f>MIN(SetUp!$B$54*L723^SetUp!$B$51,L723)</f>
        <v>6.7570122282328404E-4</v>
      </c>
      <c r="Q723" s="53">
        <f t="shared" si="231"/>
        <v>7.391522045085993E-6</v>
      </c>
      <c r="R723" s="53">
        <f>IF((H723+N723-O723)&gt;SetUp!$B$56,T722+H723+N723-O723-SetUp!$B$56,T722)</f>
        <v>0</v>
      </c>
      <c r="S723" s="53">
        <f>R723*SetUp!$B$65</f>
        <v>0</v>
      </c>
      <c r="T723" s="53">
        <f>IF((R723-S723)&lt;SetUp!$B$53,R723-S723,SetUp!$B$53)</f>
        <v>0</v>
      </c>
      <c r="U723" s="53">
        <f t="shared" si="232"/>
        <v>0.16222337272519316</v>
      </c>
      <c r="V723" s="53">
        <f>(L723-P723)/1000*SetUp!$B$13*1000000/SetUp!$B$48</f>
        <v>1.519519785269796E-2</v>
      </c>
      <c r="W723" s="53">
        <f t="shared" si="243"/>
        <v>5.4210108624275222E-18</v>
      </c>
      <c r="X723" s="53">
        <f>MAX((SetUp!$B$56*(1-($H723/SetUp!$B$56)^2)*TANH(($B723-$D723)/SetUp!$B$56))/(1+$H723/SetUp!$B$56*TANH(($B723-$D723)/SetUp!$B$56)),0)</f>
        <v>0</v>
      </c>
      <c r="AK723" s="61">
        <v>355</v>
      </c>
      <c r="AL723" s="62">
        <f>IFERROR(AVERAGEIFS($AS$3:$AS$1070,$AU$3:$AU$1070,"Não",$AR$3:$AR$1070,AK693),0)</f>
        <v>0</v>
      </c>
      <c r="AM723" s="62">
        <f>IFERROR(AVERAGEIFS($AT$3:$AT$1070,$AU$3:$AU$1070,"Não",$AR$3:$AR$1070,AK693),0)</f>
        <v>0</v>
      </c>
      <c r="AN723" s="63" t="str">
        <f t="shared" si="244"/>
        <v/>
      </c>
      <c r="AP723" s="60">
        <v>32616</v>
      </c>
      <c r="AQ723" s="51">
        <v>4</v>
      </c>
      <c r="AR723" s="51">
        <v>109</v>
      </c>
      <c r="AS723" s="62">
        <f t="shared" si="233"/>
        <v>8.98</v>
      </c>
      <c r="AT723" s="62">
        <f t="shared" si="234"/>
        <v>14.727553155639722</v>
      </c>
      <c r="AU723" s="51" t="str">
        <f>IF(OR($AP723&lt;SetUp!$B$97,$AP723&gt;SetUp!$B$98),"Não","Sim")</f>
        <v>Não</v>
      </c>
      <c r="AV723" s="64">
        <f t="shared" si="235"/>
        <v>2.9966648127543394</v>
      </c>
      <c r="AW723" s="64">
        <f t="shared" si="236"/>
        <v>3.8376494310501736</v>
      </c>
      <c r="AX723" s="64">
        <f t="shared" si="237"/>
        <v>0.95327633666730438</v>
      </c>
      <c r="AY723" s="64">
        <f t="shared" si="238"/>
        <v>1.1681305988946615</v>
      </c>
      <c r="AZ723" s="64">
        <f t="shared" si="239"/>
        <v>5.7475531556397215</v>
      </c>
      <c r="BA723" s="64">
        <f t="shared" si="240"/>
        <v>0.84098461829583426</v>
      </c>
      <c r="BB723" s="64">
        <f t="shared" si="241"/>
        <v>0.21485426222735715</v>
      </c>
    </row>
    <row r="724" spans="1:54" x14ac:dyDescent="0.3">
      <c r="A724" s="60">
        <v>31769</v>
      </c>
      <c r="B724" s="53">
        <v>0.19700000000000001</v>
      </c>
      <c r="C724" s="53"/>
      <c r="D724" s="53">
        <v>5.2050000000000001</v>
      </c>
      <c r="E724" s="53">
        <f t="shared" si="226"/>
        <v>0.19700000000000001</v>
      </c>
      <c r="F724" s="53">
        <f t="shared" si="227"/>
        <v>5.008</v>
      </c>
      <c r="G724" s="53">
        <f t="shared" si="228"/>
        <v>0</v>
      </c>
      <c r="H724" s="53">
        <f>IF(Q723&gt;SetUp!$B$56,SetUp!$B$56,Q723)</f>
        <v>7.391522045085993E-6</v>
      </c>
      <c r="I724" s="53">
        <f t="shared" si="242"/>
        <v>0.16222342164586995</v>
      </c>
      <c r="J724" s="53">
        <f>MIN(F724,H724,(1-EXP(-SetUp!$B$52*H724/SetUp!$B$56))*F724)</f>
        <v>2.091340941902331E-6</v>
      </c>
      <c r="K724" s="53">
        <f t="shared" si="229"/>
        <v>5.3001811031836616E-6</v>
      </c>
      <c r="L724" s="53">
        <f>IF(I724&lt;=0,0,MIN(SetUp!$B$50*I724^SetUp!$B$55,I724))</f>
        <v>1.037880605611962E-3</v>
      </c>
      <c r="M724" s="53">
        <f t="shared" si="230"/>
        <v>0.16118554104025798</v>
      </c>
      <c r="N724" s="53">
        <f>IF(SetUp!$B$62=0,X724,(B724-E724)*(1-(H724/SetUp!$B$66/SetUp!$B$56)))</f>
        <v>0</v>
      </c>
      <c r="O724" s="53">
        <f>K724*SetUp!$B$65</f>
        <v>4.8920676783447542E-8</v>
      </c>
      <c r="P724" s="53">
        <f>MIN(SetUp!$B$54*L724^SetUp!$B$51,L724)</f>
        <v>6.6841119902357068E-4</v>
      </c>
      <c r="Q724" s="53">
        <f t="shared" si="231"/>
        <v>5.251260426400214E-6</v>
      </c>
      <c r="R724" s="53">
        <f>IF((H724+N724-O724)&gt;SetUp!$B$56,T723+H724+N724-O724-SetUp!$B$56,T723)</f>
        <v>0</v>
      </c>
      <c r="S724" s="53">
        <f>R724*SetUp!$B$65</f>
        <v>0</v>
      </c>
      <c r="T724" s="53">
        <f>IF((R724-S724)&lt;SetUp!$B$53,R724-S724,SetUp!$B$53)</f>
        <v>0</v>
      </c>
      <c r="U724" s="53">
        <f t="shared" si="232"/>
        <v>0.16118554104025798</v>
      </c>
      <c r="V724" s="53">
        <f>(L724-P724)/1000*SetUp!$B$13*1000000/SetUp!$B$48</f>
        <v>1.5035668793800893E-2</v>
      </c>
      <c r="W724" s="53">
        <f t="shared" si="243"/>
        <v>-2.7105054312137611E-17</v>
      </c>
      <c r="X724" s="53">
        <f>MAX((SetUp!$B$56*(1-($H724/SetUp!$B$56)^2)*TANH(($B724-$D724)/SetUp!$B$56))/(1+$H724/SetUp!$B$56*TANH(($B724-$D724)/SetUp!$B$56)),0)</f>
        <v>0</v>
      </c>
      <c r="AK724" s="61">
        <v>356</v>
      </c>
      <c r="AL724" s="62">
        <f>IFERROR(AVERAGEIFS($AS$3:$AS$1070,$AU$3:$AU$1070,"Não",$AR$3:$AR$1070,AK694),0)</f>
        <v>0</v>
      </c>
      <c r="AM724" s="62">
        <f>IFERROR(AVERAGEIFS($AT$3:$AT$1070,$AU$3:$AU$1070,"Não",$AR$3:$AR$1070,AK694),0)</f>
        <v>0</v>
      </c>
      <c r="AN724" s="63" t="str">
        <f t="shared" si="244"/>
        <v/>
      </c>
      <c r="AP724" s="60">
        <v>32617</v>
      </c>
      <c r="AQ724" s="51">
        <v>4</v>
      </c>
      <c r="AR724" s="51">
        <v>110</v>
      </c>
      <c r="AS724" s="62">
        <f t="shared" si="233"/>
        <v>8.6630000000000003</v>
      </c>
      <c r="AT724" s="62">
        <f t="shared" si="234"/>
        <v>13.700266314478105</v>
      </c>
      <c r="AU724" s="51" t="str">
        <f>IF(OR($AP724&lt;SetUp!$B$97,$AP724&gt;SetUp!$B$98),"Não","Sim")</f>
        <v>Não</v>
      </c>
      <c r="AV724" s="64">
        <f t="shared" si="235"/>
        <v>2.9432974705251933</v>
      </c>
      <c r="AW724" s="64">
        <f t="shared" si="236"/>
        <v>3.7013870797956412</v>
      </c>
      <c r="AX724" s="64">
        <f t="shared" si="237"/>
        <v>0.93766831439900511</v>
      </c>
      <c r="AY724" s="64">
        <f t="shared" si="238"/>
        <v>1.136729009330433</v>
      </c>
      <c r="AZ724" s="64">
        <f t="shared" si="239"/>
        <v>5.0372663144781047</v>
      </c>
      <c r="BA724" s="64">
        <f t="shared" si="240"/>
        <v>0.75808960927044788</v>
      </c>
      <c r="BB724" s="64">
        <f t="shared" si="241"/>
        <v>0.19906069493142786</v>
      </c>
    </row>
    <row r="725" spans="1:54" x14ac:dyDescent="0.3">
      <c r="A725" s="60">
        <v>31770</v>
      </c>
      <c r="B725" s="53">
        <v>0.47</v>
      </c>
      <c r="C725" s="53"/>
      <c r="D725" s="53">
        <v>5.2050000000000001</v>
      </c>
      <c r="E725" s="53">
        <f t="shared" si="226"/>
        <v>0.47</v>
      </c>
      <c r="F725" s="53">
        <f t="shared" si="227"/>
        <v>4.7350000000000003</v>
      </c>
      <c r="G725" s="53">
        <f t="shared" si="228"/>
        <v>0</v>
      </c>
      <c r="H725" s="53">
        <f>IF(Q724&gt;SetUp!$B$56,SetUp!$B$56,Q724)</f>
        <v>5.251260426400214E-6</v>
      </c>
      <c r="I725" s="53">
        <f t="shared" si="242"/>
        <v>0.16118557654321955</v>
      </c>
      <c r="J725" s="53">
        <f>MIN(F725,H725,(1-EXP(-SetUp!$B$52*H725/SetUp!$B$56))*F725)</f>
        <v>1.4047861262150853E-6</v>
      </c>
      <c r="K725" s="53">
        <f t="shared" si="229"/>
        <v>3.8464743001851291E-6</v>
      </c>
      <c r="L725" s="53">
        <f>IF(I725&lt;=0,0,MIN(SetUp!$B$50*I725^SetUp!$B$55,I725))</f>
        <v>1.0268375991189904E-3</v>
      </c>
      <c r="M725" s="53">
        <f t="shared" si="230"/>
        <v>0.16015873894410057</v>
      </c>
      <c r="N725" s="53">
        <f>IF(SetUp!$B$62=0,X725,(B725-E725)*(1-(H725/SetUp!$B$66/SetUp!$B$56)))</f>
        <v>0</v>
      </c>
      <c r="O725" s="53">
        <f>K725*SetUp!$B$65</f>
        <v>3.5502961565250074E-8</v>
      </c>
      <c r="P725" s="53">
        <f>MIN(SetUp!$B$54*L725^SetUp!$B$51,L725)</f>
        <v>6.6123059158909483E-4</v>
      </c>
      <c r="Q725" s="53">
        <f t="shared" si="231"/>
        <v>3.8109713386198791E-6</v>
      </c>
      <c r="R725" s="53">
        <f>IF((H725+N725-O725)&gt;SetUp!$B$56,T724+H725+N725-O725-SetUp!$B$56,T724)</f>
        <v>0</v>
      </c>
      <c r="S725" s="53">
        <f>R725*SetUp!$B$65</f>
        <v>0</v>
      </c>
      <c r="T725" s="53">
        <f>IF((R725-S725)&lt;SetUp!$B$53,R725-S725,SetUp!$B$53)</f>
        <v>0</v>
      </c>
      <c r="U725" s="53">
        <f t="shared" si="232"/>
        <v>0.16015873894410057</v>
      </c>
      <c r="V725" s="53">
        <f>(L725-P725)/1000*SetUp!$B$13*1000000/SetUp!$B$48</f>
        <v>1.4878487300671945E-2</v>
      </c>
      <c r="W725" s="53">
        <f t="shared" si="243"/>
        <v>2.3852447794681098E-17</v>
      </c>
      <c r="X725" s="53">
        <f>MAX((SetUp!$B$56*(1-($H725/SetUp!$B$56)^2)*TANH(($B725-$D725)/SetUp!$B$56))/(1+$H725/SetUp!$B$56*TANH(($B725-$D725)/SetUp!$B$56)),0)</f>
        <v>0</v>
      </c>
      <c r="AK725" s="61">
        <v>357</v>
      </c>
      <c r="AL725" s="62">
        <f>IFERROR(AVERAGEIFS($AS$3:$AS$1070,$AU$3:$AU$1070,"Não",$AR$3:$AR$1070,AK695),0)</f>
        <v>0</v>
      </c>
      <c r="AM725" s="62">
        <f>IFERROR(AVERAGEIFS($AT$3:$AT$1070,$AU$3:$AU$1070,"Não",$AR$3:$AR$1070,AK695),0)</f>
        <v>0</v>
      </c>
      <c r="AN725" s="63" t="str">
        <f t="shared" si="244"/>
        <v/>
      </c>
      <c r="AP725" s="60">
        <v>32618</v>
      </c>
      <c r="AQ725" s="51">
        <v>4</v>
      </c>
      <c r="AR725" s="51">
        <v>111</v>
      </c>
      <c r="AS725" s="62">
        <f t="shared" si="233"/>
        <v>8.5060000000000002</v>
      </c>
      <c r="AT725" s="62">
        <f t="shared" si="234"/>
        <v>12.799838328631578</v>
      </c>
      <c r="AU725" s="51" t="str">
        <f>IF(OR($AP725&lt;SetUp!$B$97,$AP725&gt;SetUp!$B$98),"Não","Sim")</f>
        <v>Não</v>
      </c>
      <c r="AV725" s="64">
        <f t="shared" si="235"/>
        <v>2.9165047574108294</v>
      </c>
      <c r="AW725" s="64">
        <f t="shared" si="236"/>
        <v>3.5776861696677056</v>
      </c>
      <c r="AX725" s="64">
        <f t="shared" si="237"/>
        <v>0.92972537837800451</v>
      </c>
      <c r="AY725" s="64">
        <f t="shared" si="238"/>
        <v>1.1072044842239148</v>
      </c>
      <c r="AZ725" s="64">
        <f t="shared" si="239"/>
        <v>4.293838328631578</v>
      </c>
      <c r="BA725" s="64">
        <f t="shared" si="240"/>
        <v>0.66118141225687621</v>
      </c>
      <c r="BB725" s="64">
        <f t="shared" si="241"/>
        <v>0.17747910584591031</v>
      </c>
    </row>
    <row r="726" spans="1:54" x14ac:dyDescent="0.3">
      <c r="A726" s="60">
        <v>31771</v>
      </c>
      <c r="B726" s="53">
        <v>0.73599999999999999</v>
      </c>
      <c r="C726" s="53"/>
      <c r="D726" s="53">
        <v>5.2050000000000001</v>
      </c>
      <c r="E726" s="53">
        <f t="shared" si="226"/>
        <v>0.73599999999999999</v>
      </c>
      <c r="F726" s="53">
        <f t="shared" si="227"/>
        <v>4.4690000000000003</v>
      </c>
      <c r="G726" s="53">
        <f t="shared" si="228"/>
        <v>0</v>
      </c>
      <c r="H726" s="53">
        <f>IF(Q725&gt;SetUp!$B$56,SetUp!$B$56,Q725)</f>
        <v>3.8109713386198791E-6</v>
      </c>
      <c r="I726" s="53">
        <f t="shared" si="242"/>
        <v>0.16015876523811207</v>
      </c>
      <c r="J726" s="53">
        <f>MIN(F726,H726,(1-EXP(-SetUp!$B$52*H726/SetUp!$B$56))*F726)</f>
        <v>9.6221633214732553E-7</v>
      </c>
      <c r="K726" s="53">
        <f t="shared" si="229"/>
        <v>2.8487550064725535E-6</v>
      </c>
      <c r="L726" s="53">
        <f>IF(I726&lt;=0,0,MIN(SetUp!$B$50*I726^SetUp!$B$55,I726))</f>
        <v>1.0159585450393769E-3</v>
      </c>
      <c r="M726" s="53">
        <f t="shared" si="230"/>
        <v>0.15914280669307268</v>
      </c>
      <c r="N726" s="53">
        <f>IF(SetUp!$B$62=0,X726,(B726-E726)*(1-(H726/SetUp!$B$66/SetUp!$B$56)))</f>
        <v>0</v>
      </c>
      <c r="O726" s="53">
        <f>K726*SetUp!$B$65</f>
        <v>2.629401150522207E-8</v>
      </c>
      <c r="P726" s="53">
        <f>MIN(SetUp!$B$54*L726^SetUp!$B$51,L726)</f>
        <v>6.5415732636968783E-4</v>
      </c>
      <c r="Q726" s="53">
        <f t="shared" si="231"/>
        <v>2.8224609949673314E-6</v>
      </c>
      <c r="R726" s="53">
        <f>IF((H726+N726-O726)&gt;SetUp!$B$56,T725+H726+N726-O726-SetUp!$B$56,T725)</f>
        <v>0</v>
      </c>
      <c r="S726" s="53">
        <f>R726*SetUp!$B$65</f>
        <v>0</v>
      </c>
      <c r="T726" s="53">
        <f>IF((R726-S726)&lt;SetUp!$B$53,R726-S726,SetUp!$B$53)</f>
        <v>0</v>
      </c>
      <c r="U726" s="53">
        <f t="shared" si="232"/>
        <v>0.15914280669307268</v>
      </c>
      <c r="V726" s="53">
        <f>(L726-P726)/1000*SetUp!$B$13*1000000/SetUp!$B$48</f>
        <v>1.472360957661467E-2</v>
      </c>
      <c r="W726" s="53">
        <f t="shared" si="243"/>
        <v>2.6020852139652106E-17</v>
      </c>
      <c r="X726" s="53">
        <f>MAX((SetUp!$B$56*(1-($H726/SetUp!$B$56)^2)*TANH(($B726-$D726)/SetUp!$B$56))/(1+$H726/SetUp!$B$56*TANH(($B726-$D726)/SetUp!$B$56)),0)</f>
        <v>0</v>
      </c>
      <c r="AK726" s="61">
        <v>358</v>
      </c>
      <c r="AL726" s="62">
        <f>IFERROR(AVERAGEIFS($AS$3:$AS$1070,$AU$3:$AU$1070,"Não",$AR$3:$AR$1070,AK696),0)</f>
        <v>0</v>
      </c>
      <c r="AM726" s="62">
        <f>IFERROR(AVERAGEIFS($AT$3:$AT$1070,$AU$3:$AU$1070,"Não",$AR$3:$AR$1070,AK696),0)</f>
        <v>0</v>
      </c>
      <c r="AN726" s="63" t="str">
        <f t="shared" si="244"/>
        <v/>
      </c>
      <c r="AP726" s="60">
        <v>32619</v>
      </c>
      <c r="AQ726" s="51">
        <v>4</v>
      </c>
      <c r="AR726" s="51">
        <v>112</v>
      </c>
      <c r="AS726" s="62">
        <f t="shared" si="233"/>
        <v>8.35</v>
      </c>
      <c r="AT726" s="62">
        <f t="shared" si="234"/>
        <v>12.022781574956822</v>
      </c>
      <c r="AU726" s="51" t="str">
        <f>IF(OR($AP726&lt;SetUp!$B$97,$AP726&gt;SetUp!$B$98),"Não","Sim")</f>
        <v>Não</v>
      </c>
      <c r="AV726" s="64">
        <f t="shared" si="235"/>
        <v>2.8896366553599777</v>
      </c>
      <c r="AW726" s="64">
        <f t="shared" si="236"/>
        <v>3.4673882930754703</v>
      </c>
      <c r="AX726" s="64">
        <f t="shared" si="237"/>
        <v>0.92168647548360205</v>
      </c>
      <c r="AY726" s="64">
        <f t="shared" si="238"/>
        <v>1.0800049570927359</v>
      </c>
      <c r="AZ726" s="64">
        <f t="shared" si="239"/>
        <v>3.6727815749568222</v>
      </c>
      <c r="BA726" s="64">
        <f t="shared" si="240"/>
        <v>0.57775163771549254</v>
      </c>
      <c r="BB726" s="64">
        <f t="shared" si="241"/>
        <v>0.15831848160913387</v>
      </c>
    </row>
    <row r="727" spans="1:54" x14ac:dyDescent="0.3">
      <c r="A727" s="60">
        <v>31772</v>
      </c>
      <c r="B727" s="53">
        <v>0.36099999999999999</v>
      </c>
      <c r="C727" s="53"/>
      <c r="D727" s="53">
        <v>5.2050000000000001</v>
      </c>
      <c r="E727" s="53">
        <f t="shared" si="226"/>
        <v>0.36099999999999999</v>
      </c>
      <c r="F727" s="53">
        <f t="shared" si="227"/>
        <v>4.8440000000000003</v>
      </c>
      <c r="G727" s="53">
        <f t="shared" si="228"/>
        <v>0</v>
      </c>
      <c r="H727" s="53">
        <f>IF(Q726&gt;SetUp!$B$56,SetUp!$B$56,Q726)</f>
        <v>2.8224609949673314E-6</v>
      </c>
      <c r="I727" s="53">
        <f t="shared" si="242"/>
        <v>0.15914282561486653</v>
      </c>
      <c r="J727" s="53">
        <f>MIN(F727,H727,(1-EXP(-SetUp!$B$52*H727/SetUp!$B$56))*F727)</f>
        <v>7.7242937690291674E-7</v>
      </c>
      <c r="K727" s="53">
        <f t="shared" si="229"/>
        <v>2.0500316180644147E-6</v>
      </c>
      <c r="L727" s="53">
        <f>IF(I727&lt;=0,0,MIN(SetUp!$B$50*I727^SetUp!$B$55,I727))</f>
        <v>1.005240341230635E-3</v>
      </c>
      <c r="M727" s="53">
        <f t="shared" si="230"/>
        <v>0.15813758527363589</v>
      </c>
      <c r="N727" s="53">
        <f>IF(SetUp!$B$62=0,X727,(B727-E727)*(1-(H727/SetUp!$B$66/SetUp!$B$56)))</f>
        <v>0</v>
      </c>
      <c r="O727" s="53">
        <f>K727*SetUp!$B$65</f>
        <v>1.8921793846428499E-8</v>
      </c>
      <c r="P727" s="53">
        <f>MIN(SetUp!$B$54*L727^SetUp!$B$51,L727)</f>
        <v>6.4718936137106214E-4</v>
      </c>
      <c r="Q727" s="53">
        <f t="shared" si="231"/>
        <v>2.031109824217986E-6</v>
      </c>
      <c r="R727" s="53">
        <f>IF((H727+N727-O727)&gt;SetUp!$B$56,T726+H727+N727-O727-SetUp!$B$56,T726)</f>
        <v>0</v>
      </c>
      <c r="S727" s="53">
        <f>R727*SetUp!$B$65</f>
        <v>0</v>
      </c>
      <c r="T727" s="53">
        <f>IF((R727-S727)&lt;SetUp!$B$53,R727-S727,SetUp!$B$53)</f>
        <v>0</v>
      </c>
      <c r="U727" s="53">
        <f t="shared" si="232"/>
        <v>0.15813758527363589</v>
      </c>
      <c r="V727" s="53">
        <f>(L727-P727)/1000*SetUp!$B$13*1000000/SetUp!$B$48</f>
        <v>1.4570992478578772E-2</v>
      </c>
      <c r="W727" s="53">
        <f t="shared" si="243"/>
        <v>1.5178830414797062E-17</v>
      </c>
      <c r="X727" s="53">
        <f>MAX((SetUp!$B$56*(1-($H727/SetUp!$B$56)^2)*TANH(($B727-$D727)/SetUp!$B$56))/(1+$H727/SetUp!$B$56*TANH(($B727-$D727)/SetUp!$B$56)),0)</f>
        <v>0</v>
      </c>
      <c r="AK727" s="61">
        <v>359</v>
      </c>
      <c r="AL727" s="62">
        <f>IFERROR(AVERAGEIFS($AS$3:$AS$1070,$AU$3:$AU$1070,"Não",$AR$3:$AR$1070,AK697),0)</f>
        <v>0</v>
      </c>
      <c r="AM727" s="62">
        <f>IFERROR(AVERAGEIFS($AT$3:$AT$1070,$AU$3:$AU$1070,"Não",$AR$3:$AR$1070,AK697),0)</f>
        <v>0</v>
      </c>
      <c r="AN727" s="63" t="str">
        <f t="shared" si="244"/>
        <v/>
      </c>
      <c r="AP727" s="60">
        <v>32620</v>
      </c>
      <c r="AQ727" s="51">
        <v>4</v>
      </c>
      <c r="AR727" s="51">
        <v>113</v>
      </c>
      <c r="AS727" s="62">
        <f t="shared" si="233"/>
        <v>8.1950000000000003</v>
      </c>
      <c r="AT727" s="62">
        <f t="shared" si="234"/>
        <v>11.333758131714188</v>
      </c>
      <c r="AU727" s="51" t="str">
        <f>IF(OR($AP727&lt;SetUp!$B$97,$AP727&gt;SetUp!$B$98),"Não","Sim")</f>
        <v>Não</v>
      </c>
      <c r="AV727" s="64">
        <f t="shared" si="235"/>
        <v>2.8626910416599274</v>
      </c>
      <c r="AW727" s="64">
        <f t="shared" si="236"/>
        <v>3.3665647374904566</v>
      </c>
      <c r="AX727" s="64">
        <f t="shared" si="237"/>
        <v>0.91354895790651791</v>
      </c>
      <c r="AY727" s="64">
        <f t="shared" si="238"/>
        <v>1.054373940334532</v>
      </c>
      <c r="AZ727" s="64">
        <f t="shared" si="239"/>
        <v>3.1387581317141873</v>
      </c>
      <c r="BA727" s="64">
        <f t="shared" si="240"/>
        <v>0.50387369583052921</v>
      </c>
      <c r="BB727" s="64">
        <f t="shared" si="241"/>
        <v>0.14082498242801411</v>
      </c>
    </row>
    <row r="728" spans="1:54" x14ac:dyDescent="0.3">
      <c r="A728" s="60">
        <v>31773</v>
      </c>
      <c r="B728" s="53">
        <v>0.13400000000000001</v>
      </c>
      <c r="C728" s="53"/>
      <c r="D728" s="53">
        <v>5.2050000000000001</v>
      </c>
      <c r="E728" s="53">
        <f t="shared" si="226"/>
        <v>0.13400000000000001</v>
      </c>
      <c r="F728" s="53">
        <f t="shared" si="227"/>
        <v>5.0709999999999997</v>
      </c>
      <c r="G728" s="53">
        <f t="shared" si="228"/>
        <v>0</v>
      </c>
      <c r="H728" s="53">
        <f>IF(Q727&gt;SetUp!$B$56,SetUp!$B$56,Q727)</f>
        <v>2.031109824217986E-6</v>
      </c>
      <c r="I728" s="53">
        <f t="shared" si="242"/>
        <v>0.15813759864977758</v>
      </c>
      <c r="J728" s="53">
        <f>MIN(F728,H728,(1-EXP(-SetUp!$B$52*H728/SetUp!$B$56))*F728)</f>
        <v>5.8190719389361598E-7</v>
      </c>
      <c r="K728" s="53">
        <f t="shared" si="229"/>
        <v>1.44920263032437E-6</v>
      </c>
      <c r="L728" s="53">
        <f>IF(I728&lt;=0,0,MIN(SetUp!$B$50*I728^SetUp!$B$55,I728))</f>
        <v>9.9467995731368237E-4</v>
      </c>
      <c r="M728" s="53">
        <f t="shared" si="230"/>
        <v>0.15714291869246391</v>
      </c>
      <c r="N728" s="53">
        <f>IF(SetUp!$B$62=0,X728,(B728-E728)*(1-(H728/SetUp!$B$66/SetUp!$B$56)))</f>
        <v>0</v>
      </c>
      <c r="O728" s="53">
        <f>K728*SetUp!$B$65</f>
        <v>1.3376141699995008E-8</v>
      </c>
      <c r="P728" s="53">
        <f>MIN(SetUp!$B$54*L728^SetUp!$B$51,L728)</f>
        <v>6.4032470204077388E-4</v>
      </c>
      <c r="Q728" s="53">
        <f t="shared" si="231"/>
        <v>1.4358264886243751E-6</v>
      </c>
      <c r="R728" s="53">
        <f>IF((H728+N728-O728)&gt;SetUp!$B$56,T727+H728+N728-O728-SetUp!$B$56,T727)</f>
        <v>0</v>
      </c>
      <c r="S728" s="53">
        <f>R728*SetUp!$B$65</f>
        <v>0</v>
      </c>
      <c r="T728" s="53">
        <f>IF((R728-S728)&lt;SetUp!$B$53,R728-S728,SetUp!$B$53)</f>
        <v>0</v>
      </c>
      <c r="U728" s="53">
        <f t="shared" si="232"/>
        <v>0.15714291869246391</v>
      </c>
      <c r="V728" s="53">
        <f>(L728-P728)/1000*SetUp!$B$13*1000000/SetUp!$B$48</f>
        <v>1.4420593853287186E-2</v>
      </c>
      <c r="W728" s="53">
        <f t="shared" si="243"/>
        <v>2.1684043449710089E-18</v>
      </c>
      <c r="X728" s="53">
        <f>MAX((SetUp!$B$56*(1-($H728/SetUp!$B$56)^2)*TANH(($B728-$D728)/SetUp!$B$56))/(1+$H728/SetUp!$B$56*TANH(($B728-$D728)/SetUp!$B$56)),0)</f>
        <v>0</v>
      </c>
      <c r="AK728" s="61">
        <v>360</v>
      </c>
      <c r="AL728" s="62">
        <f>IFERROR(AVERAGEIFS($AS$3:$AS$1070,$AU$3:$AU$1070,"Não",$AR$3:$AR$1070,AK698),0)</f>
        <v>0</v>
      </c>
      <c r="AM728" s="62">
        <f>IFERROR(AVERAGEIFS($AT$3:$AT$1070,$AU$3:$AU$1070,"Não",$AR$3:$AR$1070,AK698),0)</f>
        <v>0</v>
      </c>
      <c r="AN728" s="63" t="str">
        <f t="shared" si="244"/>
        <v/>
      </c>
      <c r="AP728" s="60">
        <v>32621</v>
      </c>
      <c r="AQ728" s="51">
        <v>4</v>
      </c>
      <c r="AR728" s="51">
        <v>114</v>
      </c>
      <c r="AS728" s="62">
        <f t="shared" si="233"/>
        <v>8.35</v>
      </c>
      <c r="AT728" s="62">
        <f t="shared" si="234"/>
        <v>11.80603648574807</v>
      </c>
      <c r="AU728" s="51" t="str">
        <f>IF(OR($AP728&lt;SetUp!$B$97,$AP728&gt;SetUp!$B$98),"Não","Sim")</f>
        <v>Não</v>
      </c>
      <c r="AV728" s="64">
        <f t="shared" si="235"/>
        <v>2.8896366553599777</v>
      </c>
      <c r="AW728" s="64">
        <f t="shared" si="236"/>
        <v>3.4359913395915407</v>
      </c>
      <c r="AX728" s="64">
        <f t="shared" si="237"/>
        <v>0.92168647548360205</v>
      </c>
      <c r="AY728" s="64">
        <f t="shared" si="238"/>
        <v>1.0721041210446347</v>
      </c>
      <c r="AZ728" s="64">
        <f t="shared" si="239"/>
        <v>3.4560364857480703</v>
      </c>
      <c r="BA728" s="64">
        <f t="shared" si="240"/>
        <v>0.54635468423156297</v>
      </c>
      <c r="BB728" s="64">
        <f t="shared" si="241"/>
        <v>0.15041764556103265</v>
      </c>
    </row>
    <row r="729" spans="1:54" x14ac:dyDescent="0.3">
      <c r="A729" s="60">
        <v>31774</v>
      </c>
      <c r="B729" s="53">
        <v>3.3000000000000002E-2</v>
      </c>
      <c r="C729" s="53"/>
      <c r="D729" s="53">
        <v>5.2050000000000001</v>
      </c>
      <c r="E729" s="53">
        <f t="shared" si="226"/>
        <v>3.3000000000000002E-2</v>
      </c>
      <c r="F729" s="53">
        <f t="shared" si="227"/>
        <v>5.1719999999999997</v>
      </c>
      <c r="G729" s="53">
        <f t="shared" si="228"/>
        <v>0</v>
      </c>
      <c r="H729" s="53">
        <f>IF(Q728&gt;SetUp!$B$56,SetUp!$B$56,Q728)</f>
        <v>1.4358264886243751E-6</v>
      </c>
      <c r="I729" s="53">
        <f t="shared" si="242"/>
        <v>0.15714292807266597</v>
      </c>
      <c r="J729" s="53">
        <f>MIN(F729,H729,(1-EXP(-SetUp!$B$52*H729/SetUp!$B$56))*F729)</f>
        <v>4.195533499817827E-7</v>
      </c>
      <c r="K729" s="53">
        <f t="shared" si="229"/>
        <v>1.0162731386425923E-6</v>
      </c>
      <c r="L729" s="53">
        <f>IF(I729&lt;=0,0,MIN(SetUp!$B$50*I729^SetUp!$B$55,I729))</f>
        <v>9.8427442993106909E-4</v>
      </c>
      <c r="M729" s="53">
        <f t="shared" si="230"/>
        <v>0.1561586536427349</v>
      </c>
      <c r="N729" s="53">
        <f>IF(SetUp!$B$62=0,X729,(B729-E729)*(1-(H729/SetUp!$B$66/SetUp!$B$56)))</f>
        <v>0</v>
      </c>
      <c r="O729" s="53">
        <f>K729*SetUp!$B$65</f>
        <v>9.3802020669389278E-9</v>
      </c>
      <c r="P729" s="53">
        <f>MIN(SetUp!$B$54*L729^SetUp!$B$51,L729)</f>
        <v>6.3356139815984726E-4</v>
      </c>
      <c r="Q729" s="53">
        <f t="shared" si="231"/>
        <v>1.0068929365756534E-6</v>
      </c>
      <c r="R729" s="53">
        <f>IF((H729+N729-O729)&gt;SetUp!$B$56,T728+H729+N729-O729-SetUp!$B$56,T728)</f>
        <v>0</v>
      </c>
      <c r="S729" s="53">
        <f>R729*SetUp!$B$65</f>
        <v>0</v>
      </c>
      <c r="T729" s="53">
        <f>IF((R729-S729)&lt;SetUp!$B$53,R729-S729,SetUp!$B$53)</f>
        <v>0</v>
      </c>
      <c r="U729" s="53">
        <f t="shared" si="232"/>
        <v>0.1561586536427349</v>
      </c>
      <c r="V729" s="53">
        <f>(L729-P729)/1000*SetUp!$B$13*1000000/SetUp!$B$48</f>
        <v>1.4272372470764525E-2</v>
      </c>
      <c r="W729" s="53">
        <f t="shared" si="243"/>
        <v>2.1684043449710089E-18</v>
      </c>
      <c r="X729" s="53">
        <f>MAX((SetUp!$B$56*(1-($H729/SetUp!$B$56)^2)*TANH(($B729-$D729)/SetUp!$B$56))/(1+$H729/SetUp!$B$56*TANH(($B729-$D729)/SetUp!$B$56)),0)</f>
        <v>0</v>
      </c>
      <c r="AK729" s="61">
        <v>361</v>
      </c>
      <c r="AL729" s="62">
        <f>IFERROR(AVERAGEIFS($AS$3:$AS$1070,$AU$3:$AU$1070,"Não",$AR$3:$AR$1070,AK699),0)</f>
        <v>0</v>
      </c>
      <c r="AM729" s="62">
        <f>IFERROR(AVERAGEIFS($AT$3:$AT$1070,$AU$3:$AU$1070,"Não",$AR$3:$AR$1070,AK699),0)</f>
        <v>0</v>
      </c>
      <c r="AN729" s="63" t="str">
        <f t="shared" si="244"/>
        <v/>
      </c>
      <c r="AP729" s="60">
        <v>32622</v>
      </c>
      <c r="AQ729" s="51">
        <v>4</v>
      </c>
      <c r="AR729" s="51">
        <v>115</v>
      </c>
      <c r="AS729" s="62">
        <f t="shared" si="233"/>
        <v>8.35</v>
      </c>
      <c r="AT729" s="62">
        <f t="shared" si="234"/>
        <v>11.660645709012815</v>
      </c>
      <c r="AU729" s="51" t="str">
        <f>IF(OR($AP729&lt;SetUp!$B$97,$AP729&gt;SetUp!$B$98),"Não","Sim")</f>
        <v>Não</v>
      </c>
      <c r="AV729" s="64">
        <f t="shared" si="235"/>
        <v>2.8896366553599777</v>
      </c>
      <c r="AW729" s="64">
        <f t="shared" si="236"/>
        <v>3.4147687636226287</v>
      </c>
      <c r="AX729" s="64">
        <f t="shared" si="237"/>
        <v>0.92168647548360205</v>
      </c>
      <c r="AY729" s="64">
        <f t="shared" si="238"/>
        <v>1.0667226001739971</v>
      </c>
      <c r="AZ729" s="64">
        <f t="shared" si="239"/>
        <v>3.3106457090128156</v>
      </c>
      <c r="BA729" s="64">
        <f t="shared" si="240"/>
        <v>0.525132108262651</v>
      </c>
      <c r="BB729" s="64">
        <f t="shared" si="241"/>
        <v>0.14503612469039506</v>
      </c>
    </row>
    <row r="730" spans="1:54" x14ac:dyDescent="0.3">
      <c r="A730" s="60">
        <v>31775</v>
      </c>
      <c r="B730" s="53">
        <v>0.41499999999999998</v>
      </c>
      <c r="C730" s="53"/>
      <c r="D730" s="53">
        <v>5.2050000000000001</v>
      </c>
      <c r="E730" s="53">
        <f t="shared" si="226"/>
        <v>0.41499999999999998</v>
      </c>
      <c r="F730" s="53">
        <f t="shared" si="227"/>
        <v>4.79</v>
      </c>
      <c r="G730" s="53">
        <f t="shared" si="228"/>
        <v>0</v>
      </c>
      <c r="H730" s="53">
        <f>IF(Q729&gt;SetUp!$B$56,SetUp!$B$56,Q729)</f>
        <v>1.0068929365756534E-6</v>
      </c>
      <c r="I730" s="53">
        <f t="shared" si="242"/>
        <v>0.15615866042130391</v>
      </c>
      <c r="J730" s="53">
        <f>MIN(F730,H730,(1-EXP(-SetUp!$B$52*H730/SetUp!$B$56))*F730)</f>
        <v>2.7248683786451622E-7</v>
      </c>
      <c r="K730" s="53">
        <f t="shared" si="229"/>
        <v>7.344060987111371E-7</v>
      </c>
      <c r="L730" s="53">
        <f>IF(I730&lt;=0,0,MIN(SetUp!$B$50*I730^SetUp!$B$55,I730))</f>
        <v>9.7402086220026911E-4</v>
      </c>
      <c r="M730" s="53">
        <f t="shared" si="230"/>
        <v>0.15518463955910364</v>
      </c>
      <c r="N730" s="53">
        <f>IF(SetUp!$B$62=0,X730,(B730-E730)*(1-(H730/SetUp!$B$66/SetUp!$B$56)))</f>
        <v>0</v>
      </c>
      <c r="O730" s="53">
        <f>K730*SetUp!$B$65</f>
        <v>6.7785690117757562E-9</v>
      </c>
      <c r="P730" s="53">
        <f>MIN(SetUp!$B$54*L730^SetUp!$B$51,L730)</f>
        <v>6.2689754346271999E-4</v>
      </c>
      <c r="Q730" s="53">
        <f t="shared" si="231"/>
        <v>7.2762752969936138E-7</v>
      </c>
      <c r="R730" s="53">
        <f>IF((H730+N730-O730)&gt;SetUp!$B$56,T729+H730+N730-O730-SetUp!$B$56,T729)</f>
        <v>0</v>
      </c>
      <c r="S730" s="53">
        <f>R730*SetUp!$B$65</f>
        <v>0</v>
      </c>
      <c r="T730" s="53">
        <f>IF((R730-S730)&lt;SetUp!$B$53,R730-S730,SetUp!$B$53)</f>
        <v>0</v>
      </c>
      <c r="U730" s="53">
        <f t="shared" si="232"/>
        <v>0.15518463955910364</v>
      </c>
      <c r="V730" s="53">
        <f>(L730-P730)/1000*SetUp!$B$13*1000000/SetUp!$B$48</f>
        <v>1.4126288017555055E-2</v>
      </c>
      <c r="W730" s="53">
        <f t="shared" si="243"/>
        <v>-1.3010426069826053E-17</v>
      </c>
      <c r="X730" s="53">
        <f>MAX((SetUp!$B$56*(1-($H730/SetUp!$B$56)^2)*TANH(($B730-$D730)/SetUp!$B$56))/(1+$H730/SetUp!$B$56*TANH(($B730-$D730)/SetUp!$B$56)),0)</f>
        <v>0</v>
      </c>
      <c r="AK730" s="61">
        <v>362</v>
      </c>
      <c r="AL730" s="62">
        <f>IFERROR(AVERAGEIFS($AS$3:$AS$1070,$AU$3:$AU$1070,"Não",$AR$3:$AR$1070,AK700),0)</f>
        <v>0</v>
      </c>
      <c r="AM730" s="62">
        <f>IFERROR(AVERAGEIFS($AT$3:$AT$1070,$AU$3:$AU$1070,"Não",$AR$3:$AR$1070,AK700),0)</f>
        <v>0</v>
      </c>
      <c r="AN730" s="63" t="str">
        <f t="shared" si="244"/>
        <v/>
      </c>
      <c r="AP730" s="60">
        <v>32623</v>
      </c>
      <c r="AQ730" s="51">
        <v>4</v>
      </c>
      <c r="AR730" s="51">
        <v>116</v>
      </c>
      <c r="AS730" s="62">
        <f t="shared" si="233"/>
        <v>8.1950000000000003</v>
      </c>
      <c r="AT730" s="62">
        <f t="shared" si="234"/>
        <v>11.052114860843112</v>
      </c>
      <c r="AU730" s="51" t="str">
        <f>IF(OR($AP730&lt;SetUp!$B$97,$AP730&gt;SetUp!$B$98),"Não","Sim")</f>
        <v>Não</v>
      </c>
      <c r="AV730" s="64">
        <f t="shared" si="235"/>
        <v>2.8626910416599274</v>
      </c>
      <c r="AW730" s="64">
        <f t="shared" si="236"/>
        <v>3.3244721176215499</v>
      </c>
      <c r="AX730" s="64">
        <f t="shared" si="237"/>
        <v>0.91354895790651791</v>
      </c>
      <c r="AY730" s="64">
        <f t="shared" si="238"/>
        <v>1.0434453897416813</v>
      </c>
      <c r="AZ730" s="64">
        <f t="shared" si="239"/>
        <v>2.8571148608431116</v>
      </c>
      <c r="BA730" s="64">
        <f t="shared" si="240"/>
        <v>0.46178107596162254</v>
      </c>
      <c r="BB730" s="64">
        <f t="shared" si="241"/>
        <v>0.12989643183516342</v>
      </c>
    </row>
    <row r="731" spans="1:54" x14ac:dyDescent="0.3">
      <c r="A731" s="60">
        <v>31776</v>
      </c>
      <c r="B731" s="53">
        <v>0.83399999999999996</v>
      </c>
      <c r="C731" s="53"/>
      <c r="D731" s="53">
        <v>5.2050000000000001</v>
      </c>
      <c r="E731" s="53">
        <f t="shared" si="226"/>
        <v>0.83399999999999996</v>
      </c>
      <c r="F731" s="53">
        <f t="shared" si="227"/>
        <v>4.3710000000000004</v>
      </c>
      <c r="G731" s="53">
        <f t="shared" si="228"/>
        <v>0</v>
      </c>
      <c r="H731" s="53">
        <f>IF(Q730&gt;SetUp!$B$56,SetUp!$B$56,Q730)</f>
        <v>7.2762752969936138E-7</v>
      </c>
      <c r="I731" s="53">
        <f t="shared" si="242"/>
        <v>0.15518464461659529</v>
      </c>
      <c r="J731" s="53">
        <f>MIN(F731,H731,(1-EXP(-SetUp!$B$52*H731/SetUp!$B$56))*F731)</f>
        <v>1.7968699828796455E-7</v>
      </c>
      <c r="K731" s="53">
        <f t="shared" si="229"/>
        <v>5.4794053141139685E-7</v>
      </c>
      <c r="L731" s="53">
        <f>IF(I731&lt;=0,0,MIN(SetUp!$B$50*I731^SetUp!$B$55,I731))</f>
        <v>9.6391641821154601E-4</v>
      </c>
      <c r="M731" s="53">
        <f t="shared" si="230"/>
        <v>0.15422072819838373</v>
      </c>
      <c r="N731" s="53">
        <f>IF(SetUp!$B$62=0,X731,(B731-E731)*(1-(H731/SetUp!$B$66/SetUp!$B$56)))</f>
        <v>0</v>
      </c>
      <c r="O731" s="53">
        <f>K731*SetUp!$B$65</f>
        <v>5.057491642620681E-9</v>
      </c>
      <c r="P731" s="53">
        <f>MIN(SetUp!$B$54*L731^SetUp!$B$51,L731)</f>
        <v>6.2033127203750408E-4</v>
      </c>
      <c r="Q731" s="53">
        <f t="shared" si="231"/>
        <v>5.4288303976877612E-7</v>
      </c>
      <c r="R731" s="53">
        <f>IF((H731+N731-O731)&gt;SetUp!$B$56,T730+H731+N731-O731-SetUp!$B$56,T730)</f>
        <v>0</v>
      </c>
      <c r="S731" s="53">
        <f>R731*SetUp!$B$65</f>
        <v>0</v>
      </c>
      <c r="T731" s="53">
        <f>IF((R731-S731)&lt;SetUp!$B$53,R731-S731,SetUp!$B$53)</f>
        <v>0</v>
      </c>
      <c r="U731" s="53">
        <f t="shared" si="232"/>
        <v>0.15422072819838373</v>
      </c>
      <c r="V731" s="53">
        <f>(L731-P731)/1000*SetUp!$B$13*1000000/SetUp!$B$48</f>
        <v>1.3982301019304144E-2</v>
      </c>
      <c r="W731" s="53">
        <f t="shared" si="243"/>
        <v>-3.2200804522819482E-17</v>
      </c>
      <c r="X731" s="53">
        <f>MAX((SetUp!$B$56*(1-($H731/SetUp!$B$56)^2)*TANH(($B731-$D731)/SetUp!$B$56))/(1+$H731/SetUp!$B$56*TANH(($B731-$D731)/SetUp!$B$56)),0)</f>
        <v>0</v>
      </c>
      <c r="AK731" s="61">
        <v>363</v>
      </c>
      <c r="AL731" s="62">
        <f>IFERROR(AVERAGEIFS($AS$3:$AS$1070,$AU$3:$AU$1070,"Não",$AR$3:$AR$1070,AK701),0)</f>
        <v>0</v>
      </c>
      <c r="AM731" s="62">
        <f>IFERROR(AVERAGEIFS($AT$3:$AT$1070,$AU$3:$AU$1070,"Não",$AR$3:$AR$1070,AK701),0)</f>
        <v>0</v>
      </c>
      <c r="AN731" s="63" t="str">
        <f t="shared" si="244"/>
        <v/>
      </c>
      <c r="AP731" s="60">
        <v>32624</v>
      </c>
      <c r="AQ731" s="51">
        <v>4</v>
      </c>
      <c r="AR731" s="51">
        <v>117</v>
      </c>
      <c r="AS731" s="62">
        <f t="shared" si="233"/>
        <v>8.0410000000000004</v>
      </c>
      <c r="AT731" s="62">
        <f t="shared" si="234"/>
        <v>10.483343102686772</v>
      </c>
      <c r="AU731" s="51" t="str">
        <f>IF(OR($AP731&lt;SetUp!$B$97,$AP731&gt;SetUp!$B$98),"Não","Sim")</f>
        <v>Não</v>
      </c>
      <c r="AV731" s="64">
        <f t="shared" si="235"/>
        <v>2.8356657066727737</v>
      </c>
      <c r="AW731" s="64">
        <f t="shared" si="236"/>
        <v>3.2377991140104374</v>
      </c>
      <c r="AX731" s="64">
        <f t="shared" si="237"/>
        <v>0.90531006211608556</v>
      </c>
      <c r="AY731" s="64">
        <f t="shared" si="238"/>
        <v>1.0204997997777761</v>
      </c>
      <c r="AZ731" s="64">
        <f t="shared" si="239"/>
        <v>2.4423431026867721</v>
      </c>
      <c r="BA731" s="64">
        <f t="shared" si="240"/>
        <v>0.40213340733766367</v>
      </c>
      <c r="BB731" s="64">
        <f t="shared" si="241"/>
        <v>0.11518973766169049</v>
      </c>
    </row>
    <row r="732" spans="1:54" x14ac:dyDescent="0.3">
      <c r="A732" s="60">
        <v>31777</v>
      </c>
      <c r="B732" s="53">
        <v>6.3369999999999997</v>
      </c>
      <c r="C732" s="53"/>
      <c r="D732" s="53">
        <v>5.2050000000000001</v>
      </c>
      <c r="E732" s="53">
        <f t="shared" si="226"/>
        <v>5.2050000000000001</v>
      </c>
      <c r="F732" s="53">
        <f t="shared" si="227"/>
        <v>0</v>
      </c>
      <c r="G732" s="53">
        <f t="shared" si="228"/>
        <v>1.5433520834884362E-5</v>
      </c>
      <c r="H732" s="53">
        <f>IF(Q731&gt;SetUp!$B$56,SetUp!$B$56,Q731)</f>
        <v>5.4288303976877612E-7</v>
      </c>
      <c r="I732" s="53">
        <f t="shared" si="242"/>
        <v>0.1542361667300296</v>
      </c>
      <c r="J732" s="53">
        <f>MIN(F732,H732,(1-EXP(-SetUp!$B$52*H732/SetUp!$B$56))*F732)</f>
        <v>0</v>
      </c>
      <c r="K732" s="53">
        <f t="shared" si="229"/>
        <v>5.4288303976877612E-7</v>
      </c>
      <c r="L732" s="53">
        <f>IF(I732&lt;=0,0,MIN(SetUp!$B$50*I732^SetUp!$B$55,I732))</f>
        <v>9.5411745126772836E-4</v>
      </c>
      <c r="M732" s="53">
        <f t="shared" si="230"/>
        <v>0.15328204927876188</v>
      </c>
      <c r="N732" s="53">
        <f>IF(SetUp!$B$62=0,X732,(B732-E732)*(1-(H732/SetUp!$B$66/SetUp!$B$56)))</f>
        <v>1.1319845664791648</v>
      </c>
      <c r="O732" s="53">
        <f>K732*SetUp!$B$65</f>
        <v>5.0108109897963809E-9</v>
      </c>
      <c r="P732" s="53">
        <f>MIN(SetUp!$B$54*L732^SetUp!$B$51,L732)</f>
        <v>6.1396415059226245E-4</v>
      </c>
      <c r="Q732" s="53">
        <f t="shared" si="231"/>
        <v>1.1319851043513935</v>
      </c>
      <c r="R732" s="53">
        <f>IF((H732+N732-O732)&gt;SetUp!$B$56,T731+H732+N732-O732-SetUp!$B$56,T731)</f>
        <v>0</v>
      </c>
      <c r="S732" s="53">
        <f>R732*SetUp!$B$65</f>
        <v>0</v>
      </c>
      <c r="T732" s="53">
        <f>IF((R732-S732)&lt;SetUp!$B$53,R732-S732,SetUp!$B$53)</f>
        <v>0</v>
      </c>
      <c r="U732" s="53">
        <f t="shared" si="232"/>
        <v>0.15328204927876188</v>
      </c>
      <c r="V732" s="53">
        <f>(L732-P732)/1000*SetUp!$B$13*1000000/SetUp!$B$48</f>
        <v>1.3842641032988766E-2</v>
      </c>
      <c r="W732" s="53">
        <f t="shared" si="243"/>
        <v>-6.5973702195742945E-16</v>
      </c>
      <c r="X732" s="53">
        <f>MAX((SetUp!$B$56*(1-($H732/SetUp!$B$56)^2)*TANH(($B732-$D732)/SetUp!$B$56))/(1+$H732/SetUp!$B$56*TANH(($B732-$D732)/SetUp!$B$56)),0)</f>
        <v>1.1319845664791648</v>
      </c>
      <c r="AK732" s="61">
        <v>364</v>
      </c>
      <c r="AL732" s="62">
        <f>IFERROR(AVERAGEIFS($AS$3:$AS$1070,$AU$3:$AU$1070,"Não",$AR$3:$AR$1070,AK702),0)</f>
        <v>0</v>
      </c>
      <c r="AM732" s="62">
        <f>IFERROR(AVERAGEIFS($AT$3:$AT$1070,$AU$3:$AU$1070,"Não",$AR$3:$AR$1070,AK702),0)</f>
        <v>0</v>
      </c>
      <c r="AN732" s="63" t="str">
        <f t="shared" si="244"/>
        <v/>
      </c>
      <c r="AP732" s="60">
        <v>32625</v>
      </c>
      <c r="AQ732" s="51">
        <v>4</v>
      </c>
      <c r="AR732" s="51">
        <v>118</v>
      </c>
      <c r="AS732" s="62">
        <f t="shared" si="233"/>
        <v>8.0410000000000004</v>
      </c>
      <c r="AT732" s="62">
        <f t="shared" si="234"/>
        <v>9.9604206049931605</v>
      </c>
      <c r="AU732" s="51" t="str">
        <f>IF(OR($AP732&lt;SetUp!$B$97,$AP732&gt;SetUp!$B$98),"Não","Sim")</f>
        <v>Não</v>
      </c>
      <c r="AV732" s="64">
        <f t="shared" si="235"/>
        <v>2.8356657066727737</v>
      </c>
      <c r="AW732" s="64">
        <f t="shared" si="236"/>
        <v>3.1560134038044199</v>
      </c>
      <c r="AX732" s="64">
        <f t="shared" si="237"/>
        <v>0.90531006211608556</v>
      </c>
      <c r="AY732" s="64">
        <f t="shared" si="238"/>
        <v>0.99827767803923595</v>
      </c>
      <c r="AZ732" s="64">
        <f t="shared" si="239"/>
        <v>1.9194206049931601</v>
      </c>
      <c r="BA732" s="64">
        <f t="shared" si="240"/>
        <v>0.32034769713164613</v>
      </c>
      <c r="BB732" s="64">
        <f t="shared" si="241"/>
        <v>9.2967615923150393E-2</v>
      </c>
    </row>
    <row r="733" spans="1:54" x14ac:dyDescent="0.3">
      <c r="A733" s="60">
        <v>31778</v>
      </c>
      <c r="B733" s="53">
        <v>0.71099999999999997</v>
      </c>
      <c r="C733" s="53"/>
      <c r="D733" s="53">
        <v>5.0170000000000003</v>
      </c>
      <c r="E733" s="53">
        <f t="shared" si="226"/>
        <v>0.71099999999999997</v>
      </c>
      <c r="F733" s="53">
        <f t="shared" si="227"/>
        <v>4.306</v>
      </c>
      <c r="G733" s="53">
        <f t="shared" si="228"/>
        <v>0</v>
      </c>
      <c r="H733" s="53">
        <f>IF(Q732&gt;SetUp!$B$56,SetUp!$B$56,Q732)</f>
        <v>1.1319851043513935</v>
      </c>
      <c r="I733" s="53">
        <f t="shared" si="242"/>
        <v>0.16126803618857588</v>
      </c>
      <c r="J733" s="53">
        <f>MIN(F733,H733,(1-EXP(-SetUp!$B$52*H733/SetUp!$B$56))*F733)</f>
        <v>0.26676451271825002</v>
      </c>
      <c r="K733" s="53">
        <f t="shared" si="229"/>
        <v>0.86522059163314347</v>
      </c>
      <c r="L733" s="53">
        <f>IF(I733&lt;=0,0,MIN(SetUp!$B$50*I733^SetUp!$B$55,I733))</f>
        <v>1.027713267859148E-3</v>
      </c>
      <c r="M733" s="53">
        <f t="shared" si="230"/>
        <v>0.16024032292071674</v>
      </c>
      <c r="N733" s="53">
        <f>IF(SetUp!$B$62=0,X733,(B733-E733)*(1-(H733/SetUp!$B$66/SetUp!$B$56)))</f>
        <v>0</v>
      </c>
      <c r="O733" s="53">
        <f>K733*SetUp!$B$65</f>
        <v>7.9859869098140041E-3</v>
      </c>
      <c r="P733" s="53">
        <f>MIN(SetUp!$B$54*L733^SetUp!$B$51,L733)</f>
        <v>6.6179995937140515E-4</v>
      </c>
      <c r="Q733" s="53">
        <f t="shared" si="231"/>
        <v>0.85723460472332946</v>
      </c>
      <c r="R733" s="53">
        <f>IF((H733+N733-O733)&gt;SetUp!$B$56,T732+H733+N733-O733-SetUp!$B$56,T732)</f>
        <v>0</v>
      </c>
      <c r="S733" s="53">
        <f>R733*SetUp!$B$65</f>
        <v>0</v>
      </c>
      <c r="T733" s="53">
        <f>IF((R733-S733)&lt;SetUp!$B$53,R733-S733,SetUp!$B$53)</f>
        <v>0</v>
      </c>
      <c r="U733" s="53">
        <f t="shared" si="232"/>
        <v>0.16024032292071674</v>
      </c>
      <c r="V733" s="53">
        <f>(L733-P733)/1000*SetUp!$B$13*1000000/SetUp!$B$48</f>
        <v>1.4890952310416436E-2</v>
      </c>
      <c r="W733" s="53">
        <f t="shared" si="243"/>
        <v>-1.6913553890773869E-17</v>
      </c>
      <c r="X733" s="53">
        <f>MAX((SetUp!$B$56*(1-($H733/SetUp!$B$56)^2)*TANH(($B733-$D733)/SetUp!$B$56))/(1+$H733/SetUp!$B$56*TANH(($B733-$D733)/SetUp!$B$56)),0)</f>
        <v>0</v>
      </c>
      <c r="AK733" s="61">
        <v>365</v>
      </c>
      <c r="AL733" s="62">
        <f>IFERROR(AVERAGEIFS($AS$3:$AS$1070,$AU$3:$AU$1070,"Não",$AR$3:$AR$1070,AK703),0)</f>
        <v>0</v>
      </c>
      <c r="AM733" s="62">
        <f>IFERROR(AVERAGEIFS($AT$3:$AT$1070,$AU$3:$AU$1070,"Não",$AR$3:$AR$1070,AK703),0)</f>
        <v>0</v>
      </c>
      <c r="AN733" s="63" t="str">
        <f t="shared" si="244"/>
        <v/>
      </c>
      <c r="AP733" s="60">
        <v>32626</v>
      </c>
      <c r="AQ733" s="51">
        <v>4</v>
      </c>
      <c r="AR733" s="51">
        <v>119</v>
      </c>
      <c r="AS733" s="62">
        <f t="shared" si="233"/>
        <v>8.1950000000000003</v>
      </c>
      <c r="AT733" s="62">
        <f t="shared" si="234"/>
        <v>11.890152112742506</v>
      </c>
      <c r="AU733" s="51" t="str">
        <f>IF(OR($AP733&lt;SetUp!$B$97,$AP733&gt;SetUp!$B$98),"Não","Sim")</f>
        <v>Não</v>
      </c>
      <c r="AV733" s="64">
        <f t="shared" si="235"/>
        <v>2.8626910416599274</v>
      </c>
      <c r="AW733" s="64">
        <f t="shared" si="236"/>
        <v>3.4482099867529103</v>
      </c>
      <c r="AX733" s="64">
        <f t="shared" si="237"/>
        <v>0.91354895790651791</v>
      </c>
      <c r="AY733" s="64">
        <f t="shared" si="238"/>
        <v>1.0751874106575583</v>
      </c>
      <c r="AZ733" s="64">
        <f t="shared" si="239"/>
        <v>3.6951521127425053</v>
      </c>
      <c r="BA733" s="64">
        <f t="shared" si="240"/>
        <v>0.58551894509298297</v>
      </c>
      <c r="BB733" s="64">
        <f t="shared" si="241"/>
        <v>0.16163845275104038</v>
      </c>
    </row>
    <row r="734" spans="1:54" x14ac:dyDescent="0.3">
      <c r="A734" s="60">
        <v>31779</v>
      </c>
      <c r="B734" s="53">
        <v>0.47</v>
      </c>
      <c r="C734" s="53"/>
      <c r="D734" s="53">
        <v>5.0170000000000003</v>
      </c>
      <c r="E734" s="53">
        <f t="shared" si="226"/>
        <v>0.47</v>
      </c>
      <c r="F734" s="53">
        <f t="shared" si="227"/>
        <v>4.5470000000000006</v>
      </c>
      <c r="G734" s="53">
        <f t="shared" si="228"/>
        <v>0</v>
      </c>
      <c r="H734" s="53">
        <f>IF(Q733&gt;SetUp!$B$56,SetUp!$B$56,Q733)</f>
        <v>0.85723460472332946</v>
      </c>
      <c r="I734" s="53">
        <f t="shared" si="242"/>
        <v>0.16616842932803841</v>
      </c>
      <c r="J734" s="53">
        <f>MIN(F734,H734,(1-EXP(-SetUp!$B$52*H734/SetUp!$B$56))*F734)</f>
        <v>0.21496962345922507</v>
      </c>
      <c r="K734" s="53">
        <f t="shared" si="229"/>
        <v>0.64226498126410436</v>
      </c>
      <c r="L734" s="53">
        <f>IF(I734&lt;=0,0,MIN(SetUp!$B$50*I734^SetUp!$B$55,I734))</f>
        <v>1.0802866079605133E-3</v>
      </c>
      <c r="M734" s="53">
        <f t="shared" si="230"/>
        <v>0.16508814272007791</v>
      </c>
      <c r="N734" s="53">
        <f>IF(SetUp!$B$62=0,X734,(B734-E734)*(1-(H734/SetUp!$B$66/SetUp!$B$56)))</f>
        <v>0</v>
      </c>
      <c r="O734" s="53">
        <f>K734*SetUp!$B$65</f>
        <v>5.9281064073216589E-3</v>
      </c>
      <c r="P734" s="53">
        <f>MIN(SetUp!$B$54*L734^SetUp!$B$51,L734)</f>
        <v>6.9599212193101714E-4</v>
      </c>
      <c r="Q734" s="53">
        <f t="shared" si="231"/>
        <v>0.6363368748567827</v>
      </c>
      <c r="R734" s="53">
        <f>IF((H734+N734-O734)&gt;SetUp!$B$56,T733+H734+N734-O734-SetUp!$B$56,T733)</f>
        <v>0</v>
      </c>
      <c r="S734" s="53">
        <f>R734*SetUp!$B$65</f>
        <v>0</v>
      </c>
      <c r="T734" s="53">
        <f>IF((R734-S734)&lt;SetUp!$B$53,R734-S734,SetUp!$B$53)</f>
        <v>0</v>
      </c>
      <c r="U734" s="53">
        <f t="shared" si="232"/>
        <v>0.16508814272007791</v>
      </c>
      <c r="V734" s="53">
        <f>(L734-P734)/1000*SetUp!$B$13*1000000/SetUp!$B$48</f>
        <v>1.5638979867311692E-2</v>
      </c>
      <c r="W734" s="53">
        <f t="shared" si="243"/>
        <v>-7.1123662515049091E-17</v>
      </c>
      <c r="X734" s="53">
        <f>MAX((SetUp!$B$56*(1-($H734/SetUp!$B$56)^2)*TANH(($B734-$D734)/SetUp!$B$56))/(1+$H734/SetUp!$B$56*TANH(($B734-$D734)/SetUp!$B$56)),0)</f>
        <v>0</v>
      </c>
      <c r="AK734" s="61">
        <v>366</v>
      </c>
      <c r="AL734" s="62">
        <f>IFERROR(AVERAGEIFS($AS$3:$AS$1070,$AU$3:$AU$1070,"Não",$AR$3:$AR$1070,AK704),0)</f>
        <v>0</v>
      </c>
      <c r="AM734" s="62">
        <f>IFERROR(AVERAGEIFS($AT$3:$AT$1070,$AU$3:$AU$1070,"Não",$AR$3:$AR$1070,AK704),0)</f>
        <v>0.10685106350631052</v>
      </c>
      <c r="AN734" s="63" t="str">
        <f t="shared" si="244"/>
        <v/>
      </c>
      <c r="AP734" s="60">
        <v>32627</v>
      </c>
      <c r="AQ734" s="51">
        <v>4</v>
      </c>
      <c r="AR734" s="51">
        <v>120</v>
      </c>
      <c r="AS734" s="62">
        <f t="shared" si="233"/>
        <v>8.35</v>
      </c>
      <c r="AT734" s="62">
        <f t="shared" si="234"/>
        <v>11.223020863109362</v>
      </c>
      <c r="AU734" s="51" t="str">
        <f>IF(OR($AP734&lt;SetUp!$B$97,$AP734&gt;SetUp!$B$98),"Não","Sim")</f>
        <v>Não</v>
      </c>
      <c r="AV734" s="64">
        <f t="shared" si="235"/>
        <v>2.8896366553599777</v>
      </c>
      <c r="AW734" s="64">
        <f t="shared" si="236"/>
        <v>3.3500777398605783</v>
      </c>
      <c r="AX734" s="64">
        <f t="shared" si="237"/>
        <v>0.92168647548360205</v>
      </c>
      <c r="AY734" s="64">
        <f t="shared" si="238"/>
        <v>1.0501097702532367</v>
      </c>
      <c r="AZ734" s="64">
        <f t="shared" si="239"/>
        <v>2.8730208631093621</v>
      </c>
      <c r="BA734" s="64">
        <f t="shared" si="240"/>
        <v>0.46044108450060062</v>
      </c>
      <c r="BB734" s="64">
        <f t="shared" si="241"/>
        <v>0.12842329476963465</v>
      </c>
    </row>
    <row r="735" spans="1:54" x14ac:dyDescent="0.3">
      <c r="A735" s="60">
        <v>31780</v>
      </c>
      <c r="B735" s="53">
        <v>0.39400000000000002</v>
      </c>
      <c r="C735" s="53"/>
      <c r="D735" s="53">
        <v>5.0170000000000003</v>
      </c>
      <c r="E735" s="53">
        <f t="shared" si="226"/>
        <v>0.39400000000000002</v>
      </c>
      <c r="F735" s="53">
        <f t="shared" si="227"/>
        <v>4.6230000000000002</v>
      </c>
      <c r="G735" s="53">
        <f t="shared" si="228"/>
        <v>0</v>
      </c>
      <c r="H735" s="53">
        <f>IF(Q734&gt;SetUp!$B$56,SetUp!$B$56,Q734)</f>
        <v>0.6363368748567827</v>
      </c>
      <c r="I735" s="53">
        <f t="shared" si="242"/>
        <v>0.16945473086070778</v>
      </c>
      <c r="J735" s="53">
        <f>MIN(F735,H735,(1-EXP(-SetUp!$B$52*H735/SetUp!$B$56))*F735)</f>
        <v>0.16325045271261729</v>
      </c>
      <c r="K735" s="53">
        <f t="shared" si="229"/>
        <v>0.47308642214416541</v>
      </c>
      <c r="L735" s="53">
        <f>IF(I735&lt;=0,0,MIN(SetUp!$B$50*I735^SetUp!$B$55,I735))</f>
        <v>1.1161287565145885E-3</v>
      </c>
      <c r="M735" s="53">
        <f t="shared" si="230"/>
        <v>0.16833860210419319</v>
      </c>
      <c r="N735" s="53">
        <f>IF(SetUp!$B$62=0,X735,(B735-E735)*(1-(H735/SetUp!$B$66/SetUp!$B$56)))</f>
        <v>0</v>
      </c>
      <c r="O735" s="53">
        <f>K735*SetUp!$B$65</f>
        <v>4.3665881406298734E-3</v>
      </c>
      <c r="P735" s="53">
        <f>MIN(SetUp!$B$54*L735^SetUp!$B$51,L735)</f>
        <v>7.1931212960714831E-4</v>
      </c>
      <c r="Q735" s="53">
        <f t="shared" si="231"/>
        <v>0.46871983400353556</v>
      </c>
      <c r="R735" s="53">
        <f>IF((H735+N735-O735)&gt;SetUp!$B$56,T734+H735+N735-O735-SetUp!$B$56,T734)</f>
        <v>0</v>
      </c>
      <c r="S735" s="53">
        <f>R735*SetUp!$B$65</f>
        <v>0</v>
      </c>
      <c r="T735" s="53">
        <f>IF((R735-S735)&lt;SetUp!$B$53,R735-S735,SetUp!$B$53)</f>
        <v>0</v>
      </c>
      <c r="U735" s="53">
        <f t="shared" si="232"/>
        <v>0.16833860210419319</v>
      </c>
      <c r="V735" s="53">
        <f>(L735-P735)/1000*SetUp!$B$13*1000000/SetUp!$B$48</f>
        <v>1.6148572162296579E-2</v>
      </c>
      <c r="W735" s="53">
        <f t="shared" si="243"/>
        <v>2.1250362580715887E-17</v>
      </c>
      <c r="X735" s="53">
        <f>MAX((SetUp!$B$56*(1-($H735/SetUp!$B$56)^2)*TANH(($B735-$D735)/SetUp!$B$56))/(1+$H735/SetUp!$B$56*TANH(($B735-$D735)/SetUp!$B$56)),0)</f>
        <v>0</v>
      </c>
      <c r="AK735" s="61">
        <v>1</v>
      </c>
      <c r="AL735" s="62">
        <f>IFERROR(AVERAGEIFS($AS$3:$AS$1070,$AU$3:$AU$1070,"Não",$AR$3:$AR$1070,AK705),0)</f>
        <v>0</v>
      </c>
      <c r="AM735" s="62">
        <f>IFERROR(AVERAGEIFS($AT$3:$AT$1070,$AU$3:$AU$1070,"Não",$AR$3:$AR$1070,AK705),0)</f>
        <v>0.10444973753412906</v>
      </c>
      <c r="AN735" s="63" t="str">
        <f t="shared" si="244"/>
        <v/>
      </c>
      <c r="AP735" s="60">
        <v>32628</v>
      </c>
      <c r="AQ735" s="51">
        <v>4</v>
      </c>
      <c r="AR735" s="51">
        <v>121</v>
      </c>
      <c r="AS735" s="62">
        <f t="shared" si="233"/>
        <v>8.6630000000000003</v>
      </c>
      <c r="AT735" s="62">
        <f t="shared" si="234"/>
        <v>10.658451007056764</v>
      </c>
      <c r="AU735" s="51" t="str">
        <f>IF(OR($AP735&lt;SetUp!$B$97,$AP735&gt;SetUp!$B$98),"Não","Sim")</f>
        <v>Não</v>
      </c>
      <c r="AV735" s="64">
        <f t="shared" si="235"/>
        <v>2.9432974705251933</v>
      </c>
      <c r="AW735" s="64">
        <f t="shared" si="236"/>
        <v>3.2647283205585063</v>
      </c>
      <c r="AX735" s="64">
        <f t="shared" si="237"/>
        <v>0.93766831439900511</v>
      </c>
      <c r="AY735" s="64">
        <f t="shared" si="238"/>
        <v>1.027694093248853</v>
      </c>
      <c r="AZ735" s="64">
        <f t="shared" si="239"/>
        <v>1.9954510070567633</v>
      </c>
      <c r="BA735" s="64">
        <f t="shared" si="240"/>
        <v>0.32143085003331295</v>
      </c>
      <c r="BB735" s="64">
        <f t="shared" si="241"/>
        <v>9.0025778849847859E-2</v>
      </c>
    </row>
    <row r="736" spans="1:54" x14ac:dyDescent="0.3">
      <c r="A736" s="60">
        <v>31781</v>
      </c>
      <c r="B736" s="53">
        <v>2.7E-2</v>
      </c>
      <c r="C736" s="53"/>
      <c r="D736" s="53">
        <v>5.0170000000000003</v>
      </c>
      <c r="E736" s="53">
        <f t="shared" si="226"/>
        <v>2.7E-2</v>
      </c>
      <c r="F736" s="53">
        <f t="shared" si="227"/>
        <v>4.99</v>
      </c>
      <c r="G736" s="53">
        <f t="shared" si="228"/>
        <v>0</v>
      </c>
      <c r="H736" s="53">
        <f>IF(Q735&gt;SetUp!$B$56,SetUp!$B$56,Q735)</f>
        <v>0.46871983400353556</v>
      </c>
      <c r="I736" s="53">
        <f t="shared" si="242"/>
        <v>0.171461224227168</v>
      </c>
      <c r="J736" s="53">
        <f>MIN(F736,H736,(1-EXP(-SetUp!$B$52*H736/SetUp!$B$56))*F736)</f>
        <v>0.13040761396134817</v>
      </c>
      <c r="K736" s="53">
        <f t="shared" si="229"/>
        <v>0.33831222004218742</v>
      </c>
      <c r="L736" s="53">
        <f>IF(I736&lt;=0,0,MIN(SetUp!$B$50*I736^SetUp!$B$55,I736))</f>
        <v>1.1382421609656887E-3</v>
      </c>
      <c r="M736" s="53">
        <f t="shared" si="230"/>
        <v>0.17032298206620231</v>
      </c>
      <c r="N736" s="53">
        <f>IF(SetUp!$B$62=0,X736,(B736-E736)*(1-(H736/SetUp!$B$66/SetUp!$B$56)))</f>
        <v>0</v>
      </c>
      <c r="O736" s="53">
        <f>K736*SetUp!$B$65</f>
        <v>3.1226221229748285E-3</v>
      </c>
      <c r="P736" s="53">
        <f>MIN(SetUp!$B$54*L736^SetUp!$B$51,L736)</f>
        <v>7.3370343865934327E-4</v>
      </c>
      <c r="Q736" s="53">
        <f t="shared" si="231"/>
        <v>0.3351895979192126</v>
      </c>
      <c r="R736" s="53">
        <f>IF((H736+N736-O736)&gt;SetUp!$B$56,T735+H736+N736-O736-SetUp!$B$56,T735)</f>
        <v>0</v>
      </c>
      <c r="S736" s="53">
        <f>R736*SetUp!$B$65</f>
        <v>0</v>
      </c>
      <c r="T736" s="53">
        <f>IF((R736-S736)&lt;SetUp!$B$53,R736-S736,SetUp!$B$53)</f>
        <v>0</v>
      </c>
      <c r="U736" s="53">
        <f t="shared" si="232"/>
        <v>0.17032298206620231</v>
      </c>
      <c r="V736" s="53">
        <f>(L736-P736)/1000*SetUp!$B$13*1000000/SetUp!$B$48</f>
        <v>1.6462825160627838E-2</v>
      </c>
      <c r="W736" s="53">
        <f t="shared" si="243"/>
        <v>-8.0230960763927328E-18</v>
      </c>
      <c r="X736" s="53">
        <f>MAX((SetUp!$B$56*(1-($H736/SetUp!$B$56)^2)*TANH(($B736-$D736)/SetUp!$B$56))/(1+$H736/SetUp!$B$56*TANH(($B736-$D736)/SetUp!$B$56)),0)</f>
        <v>0</v>
      </c>
      <c r="AK736" s="61">
        <v>2</v>
      </c>
      <c r="AL736" s="62">
        <f>IFERROR(AVERAGEIFS($AS$3:$AS$1070,$AU$3:$AU$1070,"Não",$AR$3:$AR$1070,AK706),0)</f>
        <v>0</v>
      </c>
      <c r="AM736" s="62">
        <f>IFERROR(AVERAGEIFS($AT$3:$AT$1070,$AU$3:$AU$1070,"Não",$AR$3:$AR$1070,AK706),0)</f>
        <v>0.10210378298058587</v>
      </c>
      <c r="AN736" s="63" t="str">
        <f t="shared" si="244"/>
        <v/>
      </c>
      <c r="AP736" s="60">
        <v>32629</v>
      </c>
      <c r="AQ736" s="51">
        <v>5</v>
      </c>
      <c r="AR736" s="51">
        <v>122</v>
      </c>
      <c r="AS736" s="62">
        <f t="shared" si="233"/>
        <v>8.5060000000000002</v>
      </c>
      <c r="AT736" s="62">
        <f t="shared" si="234"/>
        <v>10.146044415391488</v>
      </c>
      <c r="AU736" s="51" t="str">
        <f>IF(OR($AP736&lt;SetUp!$B$97,$AP736&gt;SetUp!$B$98),"Não","Sim")</f>
        <v>Não</v>
      </c>
      <c r="AV736" s="64">
        <f t="shared" si="235"/>
        <v>2.9165047574108294</v>
      </c>
      <c r="AW736" s="64">
        <f t="shared" si="236"/>
        <v>3.1852856097046445</v>
      </c>
      <c r="AX736" s="64">
        <f t="shared" si="237"/>
        <v>0.92972537837800451</v>
      </c>
      <c r="AY736" s="64">
        <f t="shared" si="238"/>
        <v>1.006296759155958</v>
      </c>
      <c r="AZ736" s="64">
        <f t="shared" si="239"/>
        <v>1.6400444153914879</v>
      </c>
      <c r="BA736" s="64">
        <f t="shared" si="240"/>
        <v>0.2687808522938151</v>
      </c>
      <c r="BB736" s="64">
        <f t="shared" si="241"/>
        <v>7.6571380777953446E-2</v>
      </c>
    </row>
    <row r="737" spans="1:54" x14ac:dyDescent="0.3">
      <c r="A737" s="60">
        <v>31782</v>
      </c>
      <c r="B737" s="53">
        <v>1.6279999999999999</v>
      </c>
      <c r="C737" s="53"/>
      <c r="D737" s="53">
        <v>5.0170000000000003</v>
      </c>
      <c r="E737" s="53">
        <f t="shared" si="226"/>
        <v>1.6279999999999999</v>
      </c>
      <c r="F737" s="53">
        <f t="shared" si="227"/>
        <v>3.3890000000000002</v>
      </c>
      <c r="G737" s="53">
        <f t="shared" si="228"/>
        <v>0</v>
      </c>
      <c r="H737" s="53">
        <f>IF(Q736&gt;SetUp!$B$56,SetUp!$B$56,Q736)</f>
        <v>0.3351895979192126</v>
      </c>
      <c r="I737" s="53">
        <f t="shared" si="242"/>
        <v>0.17282998942135644</v>
      </c>
      <c r="J737" s="53">
        <f>MIN(F737,H737,(1-EXP(-SetUp!$B$52*H737/SetUp!$B$56))*F737)</f>
        <v>6.3574528729772012E-2</v>
      </c>
      <c r="K737" s="53">
        <f t="shared" si="229"/>
        <v>0.27161506918944056</v>
      </c>
      <c r="L737" s="53">
        <f>IF(I737&lt;=0,0,MIN(SetUp!$B$50*I737^SetUp!$B$55,I737))</f>
        <v>1.1534266277342358E-3</v>
      </c>
      <c r="M737" s="53">
        <f t="shared" si="230"/>
        <v>0.1716765627936222</v>
      </c>
      <c r="N737" s="53">
        <f>IF(SetUp!$B$62=0,X737,(B737-E737)*(1-(H737/SetUp!$B$66/SetUp!$B$56)))</f>
        <v>0</v>
      </c>
      <c r="O737" s="53">
        <f>K737*SetUp!$B$65</f>
        <v>2.5070073551541287E-3</v>
      </c>
      <c r="P737" s="53">
        <f>MIN(SetUp!$B$54*L737^SetUp!$B$51,L737)</f>
        <v>7.4358700148036063E-4</v>
      </c>
      <c r="Q737" s="53">
        <f t="shared" si="231"/>
        <v>0.26910806183428643</v>
      </c>
      <c r="R737" s="53">
        <f>IF((H737+N737-O737)&gt;SetUp!$B$56,T736+H737+N737-O737-SetUp!$B$56,T736)</f>
        <v>0</v>
      </c>
      <c r="S737" s="53">
        <f>R737*SetUp!$B$65</f>
        <v>0</v>
      </c>
      <c r="T737" s="53">
        <f>IF((R737-S737)&lt;SetUp!$B$53,R737-S737,SetUp!$B$53)</f>
        <v>0</v>
      </c>
      <c r="U737" s="53">
        <f t="shared" si="232"/>
        <v>0.1716765627936222</v>
      </c>
      <c r="V737" s="53">
        <f>(L737-P737)/1000*SetUp!$B$13*1000000/SetUp!$B$48</f>
        <v>1.6678547043526795E-2</v>
      </c>
      <c r="W737" s="53">
        <f t="shared" si="243"/>
        <v>5.2692225582795515E-17</v>
      </c>
      <c r="X737" s="53">
        <f>MAX((SetUp!$B$56*(1-($H737/SetUp!$B$56)^2)*TANH(($B737-$D737)/SetUp!$B$56))/(1+$H737/SetUp!$B$56*TANH(($B737-$D737)/SetUp!$B$56)),0)</f>
        <v>0</v>
      </c>
      <c r="AK737" s="61">
        <v>3</v>
      </c>
      <c r="AL737" s="62">
        <f>IFERROR(AVERAGEIFS($AS$3:$AS$1070,$AU$3:$AU$1070,"Não",$AR$3:$AR$1070,AK707),0)</f>
        <v>0</v>
      </c>
      <c r="AM737" s="62">
        <f>IFERROR(AVERAGEIFS($AT$3:$AT$1070,$AU$3:$AU$1070,"Não",$AR$3:$AR$1070,AK707),0)</f>
        <v>9.9832259881654423E-2</v>
      </c>
      <c r="AN737" s="63" t="str">
        <f t="shared" si="244"/>
        <v/>
      </c>
      <c r="AP737" s="60">
        <v>32630</v>
      </c>
      <c r="AQ737" s="51">
        <v>5</v>
      </c>
      <c r="AR737" s="51">
        <v>123</v>
      </c>
      <c r="AS737" s="62">
        <f t="shared" si="233"/>
        <v>8.5060000000000002</v>
      </c>
      <c r="AT737" s="62">
        <f t="shared" si="234"/>
        <v>10.119933750272498</v>
      </c>
      <c r="AU737" s="51" t="str">
        <f>IF(OR($AP737&lt;SetUp!$B$97,$AP737&gt;SetUp!$B$98),"Não","Sim")</f>
        <v>Não</v>
      </c>
      <c r="AV737" s="64">
        <f t="shared" si="235"/>
        <v>2.9165047574108294</v>
      </c>
      <c r="AW737" s="64">
        <f t="shared" si="236"/>
        <v>3.1811843313886259</v>
      </c>
      <c r="AX737" s="64">
        <f t="shared" si="237"/>
        <v>0.92972537837800451</v>
      </c>
      <c r="AY737" s="64">
        <f t="shared" si="238"/>
        <v>1.005177669422233</v>
      </c>
      <c r="AZ737" s="64">
        <f t="shared" si="239"/>
        <v>1.6139337502724977</v>
      </c>
      <c r="BA737" s="64">
        <f t="shared" si="240"/>
        <v>0.26467957397779651</v>
      </c>
      <c r="BB737" s="64">
        <f t="shared" si="241"/>
        <v>7.5452291044228459E-2</v>
      </c>
    </row>
    <row r="738" spans="1:54" x14ac:dyDescent="0.3">
      <c r="A738" s="60">
        <v>31783</v>
      </c>
      <c r="B738" s="53">
        <v>3.5369999999999999</v>
      </c>
      <c r="C738" s="53"/>
      <c r="D738" s="53">
        <v>5.0170000000000003</v>
      </c>
      <c r="E738" s="53">
        <f t="shared" si="226"/>
        <v>3.5369999999999999</v>
      </c>
      <c r="F738" s="53">
        <f t="shared" si="227"/>
        <v>1.4800000000000004</v>
      </c>
      <c r="G738" s="53">
        <f t="shared" si="228"/>
        <v>0</v>
      </c>
      <c r="H738" s="53">
        <f>IF(Q737&gt;SetUp!$B$56,SetUp!$B$56,Q737)</f>
        <v>0.26910806183428643</v>
      </c>
      <c r="I738" s="53">
        <f t="shared" si="242"/>
        <v>0.17395431071490067</v>
      </c>
      <c r="J738" s="53">
        <f>MIN(F738,H738,(1-EXP(-SetUp!$B$52*H738/SetUp!$B$56))*F738)</f>
        <v>2.233149854968574E-2</v>
      </c>
      <c r="K738" s="53">
        <f t="shared" si="229"/>
        <v>0.24677656328460068</v>
      </c>
      <c r="L738" s="53">
        <f>IF(I738&lt;=0,0,MIN(SetUp!$B$50*I738^SetUp!$B$55,I738))</f>
        <v>1.165959485336497E-3</v>
      </c>
      <c r="M738" s="53">
        <f t="shared" si="230"/>
        <v>0.17278835122956418</v>
      </c>
      <c r="N738" s="53">
        <f>IF(SetUp!$B$62=0,X738,(B738-E738)*(1-(H738/SetUp!$B$66/SetUp!$B$56)))</f>
        <v>0</v>
      </c>
      <c r="O738" s="53">
        <f>K738*SetUp!$B$65</f>
        <v>2.277747921278456E-3</v>
      </c>
      <c r="P738" s="53">
        <f>MIN(SetUp!$B$54*L738^SetUp!$B$51,L738)</f>
        <v>7.5174558636387581E-4</v>
      </c>
      <c r="Q738" s="53">
        <f t="shared" si="231"/>
        <v>0.24449881536332221</v>
      </c>
      <c r="R738" s="53">
        <f>IF((H738+N738-O738)&gt;SetUp!$B$56,T737+H738+N738-O738-SetUp!$B$56,T737)</f>
        <v>0</v>
      </c>
      <c r="S738" s="53">
        <f>R738*SetUp!$B$65</f>
        <v>0</v>
      </c>
      <c r="T738" s="53">
        <f>IF((R738-S738)&lt;SetUp!$B$53,R738-S738,SetUp!$B$53)</f>
        <v>0</v>
      </c>
      <c r="U738" s="53">
        <f t="shared" si="232"/>
        <v>0.17278835122956418</v>
      </c>
      <c r="V738" s="53">
        <f>(L738-P738)/1000*SetUp!$B$13*1000000/SetUp!$B$48</f>
        <v>1.6856559389447752E-2</v>
      </c>
      <c r="W738" s="53">
        <f t="shared" si="243"/>
        <v>2.6020852139652106E-18</v>
      </c>
      <c r="X738" s="53">
        <f>MAX((SetUp!$B$56*(1-($H738/SetUp!$B$56)^2)*TANH(($B738-$D738)/SetUp!$B$56))/(1+$H738/SetUp!$B$56*TANH(($B738-$D738)/SetUp!$B$56)),0)</f>
        <v>0</v>
      </c>
      <c r="AK738" s="61">
        <v>4</v>
      </c>
      <c r="AL738" s="62">
        <f>IFERROR(AVERAGEIFS($AS$3:$AS$1070,$AU$3:$AU$1070,"Não",$AR$3:$AR$1070,AK708),0)</f>
        <v>0</v>
      </c>
      <c r="AM738" s="62">
        <f>IFERROR(AVERAGEIFS($AT$3:$AT$1070,$AU$3:$AU$1070,"Não",$AR$3:$AR$1070,AK708),0)</f>
        <v>0.10289867898082017</v>
      </c>
      <c r="AN738" s="63" t="str">
        <f t="shared" si="244"/>
        <v/>
      </c>
      <c r="AP738" s="60">
        <v>32631</v>
      </c>
      <c r="AQ738" s="51">
        <v>5</v>
      </c>
      <c r="AR738" s="51">
        <v>124</v>
      </c>
      <c r="AS738" s="62">
        <f t="shared" si="233"/>
        <v>9.3010000000000002</v>
      </c>
      <c r="AT738" s="62">
        <f t="shared" si="234"/>
        <v>9.6783755662365607</v>
      </c>
      <c r="AU738" s="51" t="str">
        <f>IF(OR($AP738&lt;SetUp!$B$97,$AP738&gt;SetUp!$B$98),"Não","Sim")</f>
        <v>Não</v>
      </c>
      <c r="AV738" s="64">
        <f t="shared" si="235"/>
        <v>3.0497540884471324</v>
      </c>
      <c r="AW738" s="64">
        <f t="shared" si="236"/>
        <v>3.1110087698745823</v>
      </c>
      <c r="AX738" s="64">
        <f t="shared" si="237"/>
        <v>0.96852964437483957</v>
      </c>
      <c r="AY738" s="64">
        <f t="shared" si="238"/>
        <v>0.98580247075663507</v>
      </c>
      <c r="AZ738" s="64">
        <f t="shared" si="239"/>
        <v>0.37737556623656054</v>
      </c>
      <c r="BA738" s="64">
        <f t="shared" si="240"/>
        <v>6.1254681427449942E-2</v>
      </c>
      <c r="BB738" s="64">
        <f t="shared" si="241"/>
        <v>1.7272826381795503E-2</v>
      </c>
    </row>
    <row r="739" spans="1:54" x14ac:dyDescent="0.3">
      <c r="A739" s="60">
        <v>31784</v>
      </c>
      <c r="B739" s="53">
        <v>11.166</v>
      </c>
      <c r="C739" s="53"/>
      <c r="D739" s="53">
        <v>5.0170000000000003</v>
      </c>
      <c r="E739" s="53">
        <f t="shared" si="226"/>
        <v>5.0170000000000003</v>
      </c>
      <c r="F739" s="53">
        <f t="shared" si="227"/>
        <v>0</v>
      </c>
      <c r="G739" s="53">
        <f t="shared" si="228"/>
        <v>2.779054796185676E-3</v>
      </c>
      <c r="H739" s="53">
        <f>IF(Q738&gt;SetUp!$B$56,SetUp!$B$56,Q738)</f>
        <v>0.24449881536332221</v>
      </c>
      <c r="I739" s="53">
        <f t="shared" si="242"/>
        <v>0.17782413033147976</v>
      </c>
      <c r="J739" s="53">
        <f>MIN(F739,H739,(1-EXP(-SetUp!$B$52*H739/SetUp!$B$56))*F739)</f>
        <v>0</v>
      </c>
      <c r="K739" s="53">
        <f t="shared" si="229"/>
        <v>0.24449881536332221</v>
      </c>
      <c r="L739" s="53">
        <f>IF(I739&lt;=0,0,MIN(SetUp!$B$50*I739^SetUp!$B$55,I739))</f>
        <v>1.2095095170162173E-3</v>
      </c>
      <c r="M739" s="53">
        <f t="shared" si="230"/>
        <v>0.17661462081446355</v>
      </c>
      <c r="N739" s="53">
        <f>IF(SetUp!$B$62=0,X739,(B739-E739)*(1-(H739/SetUp!$B$66/SetUp!$B$56)))</f>
        <v>6.1462209452038143</v>
      </c>
      <c r="O739" s="53">
        <f>K739*SetUp!$B$65</f>
        <v>2.2567243057299039E-3</v>
      </c>
      <c r="P739" s="53">
        <f>MIN(SetUp!$B$54*L739^SetUp!$B$51,L739)</f>
        <v>7.8010216493575512E-4</v>
      </c>
      <c r="Q739" s="53">
        <f t="shared" si="231"/>
        <v>6.3884630362614061</v>
      </c>
      <c r="R739" s="53">
        <f>IF((H739+N739-O739)&gt;SetUp!$B$56,T738+H739+N739-O739-SetUp!$B$56,T738)</f>
        <v>0</v>
      </c>
      <c r="S739" s="53">
        <f>R739*SetUp!$B$65</f>
        <v>0</v>
      </c>
      <c r="T739" s="53">
        <f>IF((R739-S739)&lt;SetUp!$B$53,R739-S739,SetUp!$B$53)</f>
        <v>0</v>
      </c>
      <c r="U739" s="53">
        <f t="shared" si="232"/>
        <v>0.17661462081446355</v>
      </c>
      <c r="V739" s="53">
        <f>(L739-P739)/1000*SetUp!$B$13*1000000/SetUp!$B$48</f>
        <v>1.7474861540289002E-2</v>
      </c>
      <c r="W739" s="53">
        <f t="shared" si="243"/>
        <v>-1.5439038936193583E-16</v>
      </c>
      <c r="X739" s="53">
        <f>MAX((SetUp!$B$56*(1-($H739/SetUp!$B$56)^2)*TANH(($B739-$D739)/SetUp!$B$56))/(1+$H739/SetUp!$B$56*TANH(($B739-$D739)/SetUp!$B$56)),0)</f>
        <v>6.1462209452038143</v>
      </c>
      <c r="AK739" s="61">
        <v>5</v>
      </c>
      <c r="AL739" s="62">
        <f>IFERROR(AVERAGEIFS($AS$3:$AS$1070,$AU$3:$AU$1070,"Não",$AR$3:$AR$1070,AK709),0)</f>
        <v>0</v>
      </c>
      <c r="AM739" s="62">
        <f>IFERROR(AVERAGEIFS($AT$3:$AT$1070,$AU$3:$AU$1070,"Não",$AR$3:$AR$1070,AK709),0)</f>
        <v>0.13306146706689459</v>
      </c>
      <c r="AN739" s="63" t="str">
        <f t="shared" si="244"/>
        <v/>
      </c>
      <c r="AP739" s="60">
        <v>32632</v>
      </c>
      <c r="AQ739" s="51">
        <v>5</v>
      </c>
      <c r="AR739" s="51">
        <v>125</v>
      </c>
      <c r="AS739" s="62">
        <f t="shared" si="233"/>
        <v>8.6630000000000003</v>
      </c>
      <c r="AT739" s="62">
        <f t="shared" si="234"/>
        <v>9.2746531066726412</v>
      </c>
      <c r="AU739" s="51" t="str">
        <f>IF(OR($AP739&lt;SetUp!$B$97,$AP739&gt;SetUp!$B$98),"Não","Sim")</f>
        <v>Não</v>
      </c>
      <c r="AV739" s="64">
        <f t="shared" si="235"/>
        <v>2.9432974705251933</v>
      </c>
      <c r="AW739" s="64">
        <f t="shared" si="236"/>
        <v>3.0454315140342003</v>
      </c>
      <c r="AX739" s="64">
        <f t="shared" si="237"/>
        <v>0.93766831439900511</v>
      </c>
      <c r="AY739" s="64">
        <f t="shared" si="238"/>
        <v>0.96729767497977936</v>
      </c>
      <c r="AZ739" s="64">
        <f t="shared" si="239"/>
        <v>0.61165310667264094</v>
      </c>
      <c r="BA739" s="64">
        <f t="shared" si="240"/>
        <v>0.10213404350900701</v>
      </c>
      <c r="BB739" s="64">
        <f t="shared" si="241"/>
        <v>2.9629360580774255E-2</v>
      </c>
    </row>
    <row r="740" spans="1:54" x14ac:dyDescent="0.3">
      <c r="A740" s="60">
        <v>31785</v>
      </c>
      <c r="B740" s="53">
        <v>2.286</v>
      </c>
      <c r="C740" s="53"/>
      <c r="D740" s="53">
        <v>5.0170000000000003</v>
      </c>
      <c r="E740" s="53">
        <f t="shared" si="226"/>
        <v>2.286</v>
      </c>
      <c r="F740" s="53">
        <f t="shared" si="227"/>
        <v>2.7310000000000003</v>
      </c>
      <c r="G740" s="53">
        <f t="shared" si="228"/>
        <v>0</v>
      </c>
      <c r="H740" s="53">
        <f>IF(Q739&gt;SetUp!$B$56,SetUp!$B$56,Q739)</f>
        <v>6.3884630362614061</v>
      </c>
      <c r="I740" s="53">
        <f t="shared" si="242"/>
        <v>0.22794307815837553</v>
      </c>
      <c r="J740" s="53">
        <f>MIN(F740,H740,(1-EXP(-SetUp!$B$52*H740/SetUp!$B$56))*F740)</f>
        <v>0.82741732804218027</v>
      </c>
      <c r="K740" s="53">
        <f t="shared" si="229"/>
        <v>5.5610457082192255</v>
      </c>
      <c r="L740" s="53">
        <f>IF(I740&lt;=0,0,MIN(SetUp!$B$50*I740^SetUp!$B$55,I740))</f>
        <v>1.8295129255605069E-3</v>
      </c>
      <c r="M740" s="53">
        <f t="shared" si="230"/>
        <v>0.22611356523281503</v>
      </c>
      <c r="N740" s="53">
        <f>IF(SetUp!$B$62=0,X740,(B740-E740)*(1-(H740/SetUp!$B$66/SetUp!$B$56)))</f>
        <v>0</v>
      </c>
      <c r="O740" s="53">
        <f>K740*SetUp!$B$65</f>
        <v>5.1328457343911969E-2</v>
      </c>
      <c r="P740" s="53">
        <f>MIN(SetUp!$B$54*L740^SetUp!$B$51,L740)</f>
        <v>1.1847432468742077E-3</v>
      </c>
      <c r="Q740" s="53">
        <f t="shared" si="231"/>
        <v>5.5097172508753136</v>
      </c>
      <c r="R740" s="53">
        <f>IF((H740+N740-O740)&gt;SetUp!$B$56,T739+H740+N740-O740-SetUp!$B$56,T739)</f>
        <v>0</v>
      </c>
      <c r="S740" s="53">
        <f>R740*SetUp!$B$65</f>
        <v>0</v>
      </c>
      <c r="T740" s="53">
        <f>IF((R740-S740)&lt;SetUp!$B$53,R740-S740,SetUp!$B$53)</f>
        <v>0</v>
      </c>
      <c r="U740" s="53">
        <f t="shared" si="232"/>
        <v>0.22611356523281503</v>
      </c>
      <c r="V740" s="53">
        <f>(L740-P740)/1000*SetUp!$B$13*1000000/SetUp!$B$48</f>
        <v>2.6239096293601535E-2</v>
      </c>
      <c r="W740" s="53">
        <f t="shared" si="243"/>
        <v>-3.7643499428696714E-16</v>
      </c>
      <c r="X740" s="53">
        <f>MAX((SetUp!$B$56*(1-($H740/SetUp!$B$56)^2)*TANH(($B740-$D740)/SetUp!$B$56))/(1+$H740/SetUp!$B$56*TANH(($B740-$D740)/SetUp!$B$56)),0)</f>
        <v>0</v>
      </c>
      <c r="AK740" s="61">
        <v>6</v>
      </c>
      <c r="AL740" s="62">
        <f>IFERROR(AVERAGEIFS($AS$3:$AS$1070,$AU$3:$AU$1070,"Não",$AR$3:$AR$1070,AK710),0)</f>
        <v>0</v>
      </c>
      <c r="AM740" s="62">
        <f>IFERROR(AVERAGEIFS($AT$3:$AT$1070,$AU$3:$AU$1070,"Não",$AR$3:$AR$1070,AK710),0)</f>
        <v>0.15868028747853513</v>
      </c>
      <c r="AN740" s="63" t="str">
        <f t="shared" si="244"/>
        <v/>
      </c>
      <c r="AP740" s="60">
        <v>32633</v>
      </c>
      <c r="AQ740" s="51">
        <v>5</v>
      </c>
      <c r="AR740" s="51">
        <v>126</v>
      </c>
      <c r="AS740" s="62">
        <f t="shared" si="233"/>
        <v>8.35</v>
      </c>
      <c r="AT740" s="62">
        <f t="shared" si="234"/>
        <v>8.9054887207345441</v>
      </c>
      <c r="AU740" s="51" t="str">
        <f>IF(OR($AP740&lt;SetUp!$B$97,$AP740&gt;SetUp!$B$98),"Não","Sim")</f>
        <v>Não</v>
      </c>
      <c r="AV740" s="64">
        <f t="shared" si="235"/>
        <v>2.8896366553599777</v>
      </c>
      <c r="AW740" s="64">
        <f t="shared" si="236"/>
        <v>2.9842065479343991</v>
      </c>
      <c r="AX740" s="64">
        <f t="shared" si="237"/>
        <v>0.92168647548360205</v>
      </c>
      <c r="AY740" s="64">
        <f t="shared" si="238"/>
        <v>0.94965775792549945</v>
      </c>
      <c r="AZ740" s="64">
        <f t="shared" si="239"/>
        <v>0.55548872073454447</v>
      </c>
      <c r="BA740" s="64">
        <f t="shared" si="240"/>
        <v>9.4569892574421388E-2</v>
      </c>
      <c r="BB740" s="64">
        <f t="shared" si="241"/>
        <v>2.7971282441897394E-2</v>
      </c>
    </row>
    <row r="741" spans="1:54" x14ac:dyDescent="0.3">
      <c r="A741" s="60">
        <v>31786</v>
      </c>
      <c r="B741" s="53">
        <v>5.133</v>
      </c>
      <c r="C741" s="53"/>
      <c r="D741" s="53">
        <v>5.0170000000000003</v>
      </c>
      <c r="E741" s="53">
        <f t="shared" si="226"/>
        <v>5.0170000000000003</v>
      </c>
      <c r="F741" s="53">
        <f t="shared" si="227"/>
        <v>0</v>
      </c>
      <c r="G741" s="53">
        <f t="shared" si="228"/>
        <v>1.1478168292834712E-4</v>
      </c>
      <c r="H741" s="53">
        <f>IF(Q740&gt;SetUp!$B$56,SetUp!$B$56,Q740)</f>
        <v>5.5097172508753136</v>
      </c>
      <c r="I741" s="53">
        <f t="shared" si="242"/>
        <v>0.27708304254800248</v>
      </c>
      <c r="J741" s="53">
        <f>MIN(F741,H741,(1-EXP(-SetUp!$B$52*H741/SetUp!$B$56))*F741)</f>
        <v>0</v>
      </c>
      <c r="K741" s="53">
        <f t="shared" si="229"/>
        <v>5.5097172508753136</v>
      </c>
      <c r="L741" s="53">
        <f>IF(I741&lt;=0,0,MIN(SetUp!$B$50*I741^SetUp!$B$55,I741))</f>
        <v>2.5330361080553184E-3</v>
      </c>
      <c r="M741" s="53">
        <f t="shared" si="230"/>
        <v>0.27455000643994715</v>
      </c>
      <c r="N741" s="53">
        <f>IF(SetUp!$B$62=0,X741,(B741-E741)*(1-(H741/SetUp!$B$66/SetUp!$B$56)))</f>
        <v>0.11588521831707131</v>
      </c>
      <c r="O741" s="53">
        <f>K741*SetUp!$B$65</f>
        <v>5.0854695632259098E-2</v>
      </c>
      <c r="P741" s="53">
        <f>MIN(SetUp!$B$54*L741^SetUp!$B$51,L741)</f>
        <v>1.6455206668936893E-3</v>
      </c>
      <c r="Q741" s="53">
        <f t="shared" si="231"/>
        <v>5.5747477735601256</v>
      </c>
      <c r="R741" s="53">
        <f>IF((H741+N741-O741)&gt;SetUp!$B$56,T740+H741+N741-O741-SetUp!$B$56,T740)</f>
        <v>0</v>
      </c>
      <c r="S741" s="53">
        <f>R741*SetUp!$B$65</f>
        <v>0</v>
      </c>
      <c r="T741" s="53">
        <f>IF((R741-S741)&lt;SetUp!$B$53,R741-S741,SetUp!$B$53)</f>
        <v>0</v>
      </c>
      <c r="U741" s="53">
        <f t="shared" si="232"/>
        <v>0.27455000643994715</v>
      </c>
      <c r="V741" s="53">
        <f>(L741-P741)/1000*SetUp!$B$13*1000000/SetUp!$B$48</f>
        <v>3.6117708218144036E-2</v>
      </c>
      <c r="W741" s="53">
        <f t="shared" si="243"/>
        <v>-4.5666595505089447E-16</v>
      </c>
      <c r="X741" s="53">
        <f>MAX((SetUp!$B$56*(1-($H741/SetUp!$B$56)^2)*TANH(($B741-$D741)/SetUp!$B$56))/(1+$H741/SetUp!$B$56*TANH(($B741-$D741)/SetUp!$B$56)),0)</f>
        <v>0.11588521831707131</v>
      </c>
      <c r="AK741" s="61">
        <v>7</v>
      </c>
      <c r="AL741" s="62">
        <f>IFERROR(AVERAGEIFS($AS$3:$AS$1070,$AU$3:$AU$1070,"Não",$AR$3:$AR$1070,AK711),0)</f>
        <v>0</v>
      </c>
      <c r="AM741" s="62">
        <f>IFERROR(AVERAGEIFS($AT$3:$AT$1070,$AU$3:$AU$1070,"Não",$AR$3:$AR$1070,AK711),0)</f>
        <v>0.18503853050969879</v>
      </c>
      <c r="AN741" s="63" t="str">
        <f t="shared" si="244"/>
        <v/>
      </c>
      <c r="AP741" s="60">
        <v>32634</v>
      </c>
      <c r="AQ741" s="51">
        <v>5</v>
      </c>
      <c r="AR741" s="51">
        <v>127</v>
      </c>
      <c r="AS741" s="62">
        <f t="shared" si="233"/>
        <v>8.1950000000000003</v>
      </c>
      <c r="AT741" s="62">
        <f t="shared" si="234"/>
        <v>8.543642997862019</v>
      </c>
      <c r="AU741" s="51" t="str">
        <f>IF(OR($AP741&lt;SetUp!$B$97,$AP741&gt;SetUp!$B$98),"Não","Sim")</f>
        <v>Não</v>
      </c>
      <c r="AV741" s="64">
        <f t="shared" si="235"/>
        <v>2.8626910416599274</v>
      </c>
      <c r="AW741" s="64">
        <f t="shared" si="236"/>
        <v>2.922951076884801</v>
      </c>
      <c r="AX741" s="64">
        <f t="shared" si="237"/>
        <v>0.91354895790651791</v>
      </c>
      <c r="AY741" s="64">
        <f t="shared" si="238"/>
        <v>0.93164309276291979</v>
      </c>
      <c r="AZ741" s="64">
        <f t="shared" si="239"/>
        <v>0.34864299786201869</v>
      </c>
      <c r="BA741" s="64">
        <f t="shared" si="240"/>
        <v>6.0260035224873665E-2</v>
      </c>
      <c r="BB741" s="64">
        <f t="shared" si="241"/>
        <v>1.8094134856401878E-2</v>
      </c>
    </row>
    <row r="742" spans="1:54" x14ac:dyDescent="0.3">
      <c r="A742" s="60">
        <v>31787</v>
      </c>
      <c r="B742" s="53">
        <v>2.294</v>
      </c>
      <c r="C742" s="53"/>
      <c r="D742" s="53">
        <v>5.0170000000000003</v>
      </c>
      <c r="E742" s="53">
        <f t="shared" si="226"/>
        <v>2.294</v>
      </c>
      <c r="F742" s="53">
        <f t="shared" si="227"/>
        <v>2.7230000000000003</v>
      </c>
      <c r="G742" s="53">
        <f t="shared" si="228"/>
        <v>0</v>
      </c>
      <c r="H742" s="53">
        <f>IF(Q741&gt;SetUp!$B$56,SetUp!$B$56,Q741)</f>
        <v>5.5747477735601256</v>
      </c>
      <c r="I742" s="53">
        <f t="shared" si="242"/>
        <v>0.31921441808119189</v>
      </c>
      <c r="J742" s="53">
        <f>MIN(F742,H742,(1-EXP(-SetUp!$B$52*H742/SetUp!$B$56))*F742)</f>
        <v>0.73570043957393827</v>
      </c>
      <c r="K742" s="53">
        <f t="shared" si="229"/>
        <v>4.839047333986187</v>
      </c>
      <c r="L742" s="53">
        <f>IF(I742&lt;=0,0,MIN(SetUp!$B$50*I742^SetUp!$B$55,I742))</f>
        <v>3.2069754306772503E-3</v>
      </c>
      <c r="M742" s="53">
        <f t="shared" si="230"/>
        <v>0.31600744265051461</v>
      </c>
      <c r="N742" s="53">
        <f>IF(SetUp!$B$62=0,X742,(B742-E742)*(1-(H742/SetUp!$B$66/SetUp!$B$56)))</f>
        <v>0</v>
      </c>
      <c r="O742" s="53">
        <f>K742*SetUp!$B$65</f>
        <v>4.4664411641244753E-2</v>
      </c>
      <c r="P742" s="53">
        <f>MIN(SetUp!$B$54*L742^SetUp!$B$51,L742)</f>
        <v>2.0881093425952298E-3</v>
      </c>
      <c r="Q742" s="53">
        <f t="shared" si="231"/>
        <v>4.7943829223449423</v>
      </c>
      <c r="R742" s="53">
        <f>IF((H742+N742-O742)&gt;SetUp!$B$56,T741+H742+N742-O742-SetUp!$B$56,T741)</f>
        <v>0</v>
      </c>
      <c r="S742" s="53">
        <f>R742*SetUp!$B$65</f>
        <v>0</v>
      </c>
      <c r="T742" s="53">
        <f>IF((R742-S742)&lt;SetUp!$B$53,R742-S742,SetUp!$B$53)</f>
        <v>0</v>
      </c>
      <c r="U742" s="53">
        <f t="shared" si="232"/>
        <v>0.31600744265051461</v>
      </c>
      <c r="V742" s="53">
        <f>(L742-P742)/1000*SetUp!$B$13*1000000/SetUp!$B$48</f>
        <v>4.5532592482707322E-2</v>
      </c>
      <c r="W742" s="53">
        <f t="shared" si="243"/>
        <v>-6.8825153909379821E-16</v>
      </c>
      <c r="X742" s="53">
        <f>MAX((SetUp!$B$56*(1-($H742/SetUp!$B$56)^2)*TANH(($B742-$D742)/SetUp!$B$56))/(1+$H742/SetUp!$B$56*TANH(($B742-$D742)/SetUp!$B$56)),0)</f>
        <v>0</v>
      </c>
      <c r="AK742" s="61">
        <v>8</v>
      </c>
      <c r="AL742" s="62">
        <f>IFERROR(AVERAGEIFS($AS$3:$AS$1070,$AU$3:$AU$1070,"Não",$AR$3:$AR$1070,AK712),0)</f>
        <v>0</v>
      </c>
      <c r="AM742" s="62">
        <f>IFERROR(AVERAGEIFS($AT$3:$AT$1070,$AU$3:$AU$1070,"Não",$AR$3:$AR$1070,AK712),0)</f>
        <v>0.21270915902618653</v>
      </c>
      <c r="AN742" s="63" t="str">
        <f t="shared" si="244"/>
        <v/>
      </c>
      <c r="AP742" s="60">
        <v>32635</v>
      </c>
      <c r="AQ742" s="51">
        <v>5</v>
      </c>
      <c r="AR742" s="51">
        <v>128</v>
      </c>
      <c r="AS742" s="62">
        <f t="shared" si="233"/>
        <v>8.0410000000000004</v>
      </c>
      <c r="AT742" s="62">
        <f t="shared" si="234"/>
        <v>8.1774716655289321</v>
      </c>
      <c r="AU742" s="51" t="str">
        <f>IF(OR($AP742&lt;SetUp!$B$97,$AP742&gt;SetUp!$B$98),"Não","Sim")</f>
        <v>Não</v>
      </c>
      <c r="AV742" s="64">
        <f t="shared" si="235"/>
        <v>2.8356657066727737</v>
      </c>
      <c r="AW742" s="64">
        <f t="shared" si="236"/>
        <v>2.8596278893466072</v>
      </c>
      <c r="AX742" s="64">
        <f t="shared" si="237"/>
        <v>0.90531006211608556</v>
      </c>
      <c r="AY742" s="64">
        <f t="shared" si="238"/>
        <v>0.91261904799411475</v>
      </c>
      <c r="AZ742" s="64">
        <f t="shared" si="239"/>
        <v>0.13647166552893175</v>
      </c>
      <c r="BA742" s="64">
        <f t="shared" si="240"/>
        <v>2.3962182673833432E-2</v>
      </c>
      <c r="BB742" s="64">
        <f t="shared" si="241"/>
        <v>7.308985878029195E-3</v>
      </c>
    </row>
    <row r="743" spans="1:54" x14ac:dyDescent="0.3">
      <c r="A743" s="60">
        <v>31788</v>
      </c>
      <c r="B743" s="53">
        <v>0.69599999999999995</v>
      </c>
      <c r="C743" s="53"/>
      <c r="D743" s="53">
        <v>5.0170000000000003</v>
      </c>
      <c r="E743" s="53">
        <f t="shared" si="226"/>
        <v>0.69599999999999995</v>
      </c>
      <c r="F743" s="53">
        <f t="shared" si="227"/>
        <v>4.3210000000000006</v>
      </c>
      <c r="G743" s="53">
        <f t="shared" si="228"/>
        <v>0</v>
      </c>
      <c r="H743" s="53">
        <f>IF(Q742&gt;SetUp!$B$56,SetUp!$B$56,Q742)</f>
        <v>4.7943829223449423</v>
      </c>
      <c r="I743" s="53">
        <f t="shared" si="242"/>
        <v>0.35079605668132824</v>
      </c>
      <c r="J743" s="53">
        <f>MIN(F743,H743,(1-EXP(-SetUp!$B$52*H743/SetUp!$B$56))*F743)</f>
        <v>1.0253027130037695</v>
      </c>
      <c r="K743" s="53">
        <f t="shared" si="229"/>
        <v>3.7690802093411726</v>
      </c>
      <c r="L743" s="53">
        <f>IF(I743&lt;=0,0,MIN(SetUp!$B$50*I743^SetUp!$B$55,I743))</f>
        <v>3.7530352104690992E-3</v>
      </c>
      <c r="M743" s="53">
        <f t="shared" si="230"/>
        <v>0.34704302147085914</v>
      </c>
      <c r="N743" s="53">
        <f>IF(SetUp!$B$62=0,X743,(B743-E743)*(1-(H743/SetUp!$B$66/SetUp!$B$56)))</f>
        <v>0</v>
      </c>
      <c r="O743" s="53">
        <f>K743*SetUp!$B$65</f>
        <v>3.4788614030813611E-2</v>
      </c>
      <c r="P743" s="53">
        <f>MIN(SetUp!$B$54*L743^SetUp!$B$51,L743)</f>
        <v>2.4473937748545676E-3</v>
      </c>
      <c r="Q743" s="53">
        <f t="shared" si="231"/>
        <v>3.734291595310359</v>
      </c>
      <c r="R743" s="53">
        <f>IF((H743+N743-O743)&gt;SetUp!$B$56,T742+H743+N743-O743-SetUp!$B$56,T742)</f>
        <v>0</v>
      </c>
      <c r="S743" s="53">
        <f>R743*SetUp!$B$65</f>
        <v>0</v>
      </c>
      <c r="T743" s="53">
        <f>IF((R743-S743)&lt;SetUp!$B$53,R743-S743,SetUp!$B$53)</f>
        <v>0</v>
      </c>
      <c r="U743" s="53">
        <f t="shared" si="232"/>
        <v>0.34704302147085914</v>
      </c>
      <c r="V743" s="53">
        <f>(L743-P743)/1000*SetUp!$B$13*1000000/SetUp!$B$48</f>
        <v>5.3133471511575013E-2</v>
      </c>
      <c r="W743" s="53">
        <f t="shared" si="243"/>
        <v>-2.2508037100799072E-16</v>
      </c>
      <c r="X743" s="53">
        <f>MAX((SetUp!$B$56*(1-($H743/SetUp!$B$56)^2)*TANH(($B743-$D743)/SetUp!$B$56))/(1+$H743/SetUp!$B$56*TANH(($B743-$D743)/SetUp!$B$56)),0)</f>
        <v>0</v>
      </c>
      <c r="AK743" s="61">
        <v>9</v>
      </c>
      <c r="AL743" s="62">
        <f>IFERROR(AVERAGEIFS($AS$3:$AS$1070,$AU$3:$AU$1070,"Não",$AR$3:$AR$1070,AK713),0)</f>
        <v>0</v>
      </c>
      <c r="AM743" s="62">
        <f>IFERROR(AVERAGEIFS($AT$3:$AT$1070,$AU$3:$AU$1070,"Não",$AR$3:$AR$1070,AK713),0)</f>
        <v>0.23570113827399339</v>
      </c>
      <c r="AN743" s="63" t="str">
        <f t="shared" si="244"/>
        <v/>
      </c>
      <c r="AP743" s="60">
        <v>32636</v>
      </c>
      <c r="AQ743" s="51">
        <v>5</v>
      </c>
      <c r="AR743" s="51">
        <v>129</v>
      </c>
      <c r="AS743" s="62">
        <f t="shared" si="233"/>
        <v>8.0410000000000004</v>
      </c>
      <c r="AT743" s="62">
        <f t="shared" si="234"/>
        <v>7.8246646586257906</v>
      </c>
      <c r="AU743" s="51" t="str">
        <f>IF(OR($AP743&lt;SetUp!$B$97,$AP743&gt;SetUp!$B$98),"Não","Sim")</f>
        <v>Não</v>
      </c>
      <c r="AV743" s="64">
        <f t="shared" si="235"/>
        <v>2.8356657066727737</v>
      </c>
      <c r="AW743" s="64">
        <f t="shared" si="236"/>
        <v>2.7972602057416451</v>
      </c>
      <c r="AX743" s="64">
        <f t="shared" si="237"/>
        <v>0.90531006211608556</v>
      </c>
      <c r="AY743" s="64">
        <f t="shared" si="238"/>
        <v>0.89346573407419139</v>
      </c>
      <c r="AZ743" s="64">
        <f t="shared" si="239"/>
        <v>-0.21633534137420973</v>
      </c>
      <c r="BA743" s="64">
        <f t="shared" si="240"/>
        <v>-3.84055009311286E-2</v>
      </c>
      <c r="BB743" s="64">
        <f t="shared" si="241"/>
        <v>-1.184432804189417E-2</v>
      </c>
    </row>
    <row r="744" spans="1:54" x14ac:dyDescent="0.3">
      <c r="A744" s="60">
        <v>31789</v>
      </c>
      <c r="B744" s="53">
        <v>1.081</v>
      </c>
      <c r="C744" s="53"/>
      <c r="D744" s="53">
        <v>5.0170000000000003</v>
      </c>
      <c r="E744" s="53">
        <f t="shared" si="226"/>
        <v>1.081</v>
      </c>
      <c r="F744" s="53">
        <f t="shared" si="227"/>
        <v>3.9360000000000004</v>
      </c>
      <c r="G744" s="53">
        <f t="shared" si="228"/>
        <v>0</v>
      </c>
      <c r="H744" s="53">
        <f>IF(Q743&gt;SetUp!$B$56,SetUp!$B$56,Q743)</f>
        <v>3.734291595310359</v>
      </c>
      <c r="I744" s="53">
        <f t="shared" si="242"/>
        <v>0.3746004434398536</v>
      </c>
      <c r="J744" s="53">
        <f>MIN(F744,H744,(1-EXP(-SetUp!$B$52*H744/SetUp!$B$56))*F744)</f>
        <v>0.74865572974231598</v>
      </c>
      <c r="K744" s="53">
        <f t="shared" si="229"/>
        <v>2.9856358655680433</v>
      </c>
      <c r="L744" s="53">
        <f>IF(I744&lt;=0,0,MIN(SetUp!$B$50*I744^SetUp!$B$55,I744))</f>
        <v>4.1870223536812903E-3</v>
      </c>
      <c r="M744" s="53">
        <f t="shared" si="230"/>
        <v>0.37041342108617231</v>
      </c>
      <c r="N744" s="53">
        <f>IF(SetUp!$B$62=0,X744,(B744-E744)*(1-(H744/SetUp!$B$66/SetUp!$B$56)))</f>
        <v>0</v>
      </c>
      <c r="O744" s="53">
        <f>K744*SetUp!$B$65</f>
        <v>2.7557421968994491E-2</v>
      </c>
      <c r="P744" s="53">
        <f>MIN(SetUp!$B$54*L744^SetUp!$B$51,L744)</f>
        <v>2.7333063688999952E-3</v>
      </c>
      <c r="Q744" s="53">
        <f t="shared" si="231"/>
        <v>2.9580784435990486</v>
      </c>
      <c r="R744" s="53">
        <f>IF((H744+N744-O744)&gt;SetUp!$B$56,T743+H744+N744-O744-SetUp!$B$56,T743)</f>
        <v>0</v>
      </c>
      <c r="S744" s="53">
        <f>R744*SetUp!$B$65</f>
        <v>0</v>
      </c>
      <c r="T744" s="53">
        <f>IF((R744-S744)&lt;SetUp!$B$53,R744-S744,SetUp!$B$53)</f>
        <v>0</v>
      </c>
      <c r="U744" s="53">
        <f t="shared" si="232"/>
        <v>0.37041342108617231</v>
      </c>
      <c r="V744" s="53">
        <f>(L744-P744)/1000*SetUp!$B$13*1000000/SetUp!$B$48</f>
        <v>5.915940989337768E-2</v>
      </c>
      <c r="W744" s="53">
        <f t="shared" si="243"/>
        <v>0</v>
      </c>
      <c r="X744" s="53">
        <f>MAX((SetUp!$B$56*(1-($H744/SetUp!$B$56)^2)*TANH(($B744-$D744)/SetUp!$B$56))/(1+$H744/SetUp!$B$56*TANH(($B744-$D744)/SetUp!$B$56)),0)</f>
        <v>0</v>
      </c>
      <c r="AK744" s="61">
        <v>10</v>
      </c>
      <c r="AL744" s="62">
        <f>IFERROR(AVERAGEIFS($AS$3:$AS$1070,$AU$3:$AU$1070,"Não",$AR$3:$AR$1070,AK714),0)</f>
        <v>0</v>
      </c>
      <c r="AM744" s="62">
        <f>IFERROR(AVERAGEIFS($AT$3:$AT$1070,$AU$3:$AU$1070,"Não",$AR$3:$AR$1070,AK714),0)</f>
        <v>0.25135617625586409</v>
      </c>
      <c r="AN744" s="63" t="str">
        <f t="shared" si="244"/>
        <v/>
      </c>
      <c r="AP744" s="60">
        <v>32637</v>
      </c>
      <c r="AQ744" s="51">
        <v>5</v>
      </c>
      <c r="AR744" s="51">
        <v>130</v>
      </c>
      <c r="AS744" s="62">
        <f t="shared" si="233"/>
        <v>7.8890000000000002</v>
      </c>
      <c r="AT744" s="62">
        <f t="shared" si="234"/>
        <v>8.0190938297464562</v>
      </c>
      <c r="AU744" s="51" t="str">
        <f>IF(OR($AP744&lt;SetUp!$B$97,$AP744&gt;SetUp!$B$98),"Não","Sim")</f>
        <v>Não</v>
      </c>
      <c r="AV744" s="64">
        <f t="shared" si="235"/>
        <v>2.8087363706834432</v>
      </c>
      <c r="AW744" s="64">
        <f t="shared" si="236"/>
        <v>2.8318004572615028</v>
      </c>
      <c r="AX744" s="64">
        <f t="shared" si="237"/>
        <v>0.89702195606036339</v>
      </c>
      <c r="AY744" s="64">
        <f t="shared" si="238"/>
        <v>0.90412529509519468</v>
      </c>
      <c r="AZ744" s="64">
        <f t="shared" si="239"/>
        <v>0.130093829746456</v>
      </c>
      <c r="BA744" s="64">
        <f t="shared" si="240"/>
        <v>2.3064086578059584E-2</v>
      </c>
      <c r="BB744" s="64">
        <f t="shared" si="241"/>
        <v>7.1033390348312908E-3</v>
      </c>
    </row>
    <row r="745" spans="1:54" x14ac:dyDescent="0.3">
      <c r="A745" s="60">
        <v>31790</v>
      </c>
      <c r="B745" s="53">
        <v>0.438</v>
      </c>
      <c r="C745" s="53"/>
      <c r="D745" s="53">
        <v>5.0170000000000003</v>
      </c>
      <c r="E745" s="53">
        <f t="shared" si="226"/>
        <v>0.438</v>
      </c>
      <c r="F745" s="53">
        <f t="shared" si="227"/>
        <v>4.5790000000000006</v>
      </c>
      <c r="G745" s="53">
        <f t="shared" si="228"/>
        <v>0</v>
      </c>
      <c r="H745" s="53">
        <f>IF(Q744&gt;SetUp!$B$56,SetUp!$B$56,Q744)</f>
        <v>2.9580784435990486</v>
      </c>
      <c r="I745" s="53">
        <f t="shared" si="242"/>
        <v>0.39121184015264576</v>
      </c>
      <c r="J745" s="53">
        <f>MIN(F745,H745,(1-EXP(-SetUp!$B$52*H745/SetUp!$B$56))*F745)</f>
        <v>0.70472883847837842</v>
      </c>
      <c r="K745" s="53">
        <f t="shared" si="229"/>
        <v>2.2533496051206701</v>
      </c>
      <c r="L745" s="53">
        <f>IF(I745&lt;=0,0,MIN(SetUp!$B$50*I745^SetUp!$B$55,I745))</f>
        <v>4.5010252738495174E-3</v>
      </c>
      <c r="M745" s="53">
        <f t="shared" si="230"/>
        <v>0.38671081487879627</v>
      </c>
      <c r="N745" s="53">
        <f>IF(SetUp!$B$62=0,X745,(B745-E745)*(1-(H745/SetUp!$B$66/SetUp!$B$56)))</f>
        <v>0</v>
      </c>
      <c r="O745" s="53">
        <f>K745*SetUp!$B$65</f>
        <v>2.0798419066473468E-2</v>
      </c>
      <c r="P745" s="53">
        <f>MIN(SetUp!$B$54*L745^SetUp!$B$51,L745)</f>
        <v>2.9403544636432285E-3</v>
      </c>
      <c r="Q745" s="53">
        <f t="shared" si="231"/>
        <v>2.2325511860541964</v>
      </c>
      <c r="R745" s="53">
        <f>IF((H745+N745-O745)&gt;SetUp!$B$56,T744+H745+N745-O745-SetUp!$B$56,T744)</f>
        <v>0</v>
      </c>
      <c r="S745" s="53">
        <f>R745*SetUp!$B$65</f>
        <v>0</v>
      </c>
      <c r="T745" s="53">
        <f>IF((R745-S745)&lt;SetUp!$B$53,R745-S745,SetUp!$B$53)</f>
        <v>0</v>
      </c>
      <c r="U745" s="53">
        <f t="shared" si="232"/>
        <v>0.38671081487879627</v>
      </c>
      <c r="V745" s="53">
        <f>(L745-P745)/1000*SetUp!$B$13*1000000/SetUp!$B$48</f>
        <v>6.3511968731302118E-2</v>
      </c>
      <c r="W745" s="53">
        <f t="shared" si="243"/>
        <v>-1.3964523981613297E-16</v>
      </c>
      <c r="X745" s="53">
        <f>MAX((SetUp!$B$56*(1-($H745/SetUp!$B$56)^2)*TANH(($B745-$D745)/SetUp!$B$56))/(1+$H745/SetUp!$B$56*TANH(($B745-$D745)/SetUp!$B$56)),0)</f>
        <v>0</v>
      </c>
      <c r="AK745" s="61">
        <v>11</v>
      </c>
      <c r="AL745" s="62">
        <f>IFERROR(AVERAGEIFS($AS$3:$AS$1070,$AU$3:$AU$1070,"Não",$AR$3:$AR$1070,AK715),0)</f>
        <v>0</v>
      </c>
      <c r="AM745" s="62">
        <f>IFERROR(AVERAGEIFS($AT$3:$AT$1070,$AU$3:$AU$1070,"Não",$AR$3:$AR$1070,AK715),0)</f>
        <v>0.26620542391840735</v>
      </c>
      <c r="AN745" s="63" t="str">
        <f t="shared" si="244"/>
        <v/>
      </c>
      <c r="AP745" s="60">
        <v>32638</v>
      </c>
      <c r="AQ745" s="51">
        <v>5</v>
      </c>
      <c r="AR745" s="51">
        <v>131</v>
      </c>
      <c r="AS745" s="62">
        <f t="shared" si="233"/>
        <v>7.8890000000000002</v>
      </c>
      <c r="AT745" s="62">
        <f t="shared" si="234"/>
        <v>8.4553072966300107</v>
      </c>
      <c r="AU745" s="51" t="str">
        <f>IF(OR($AP745&lt;SetUp!$B$97,$AP745&gt;SetUp!$B$98),"Não","Sim")</f>
        <v>Não</v>
      </c>
      <c r="AV745" s="64">
        <f t="shared" si="235"/>
        <v>2.8087363706834432</v>
      </c>
      <c r="AW745" s="64">
        <f t="shared" si="236"/>
        <v>2.907801110225734</v>
      </c>
      <c r="AX745" s="64">
        <f t="shared" si="237"/>
        <v>0.89702195606036339</v>
      </c>
      <c r="AY745" s="64">
        <f t="shared" si="238"/>
        <v>0.92712939606214984</v>
      </c>
      <c r="AZ745" s="64">
        <f t="shared" si="239"/>
        <v>0.56630729663001045</v>
      </c>
      <c r="BA745" s="64">
        <f t="shared" si="240"/>
        <v>9.9064739542290781E-2</v>
      </c>
      <c r="BB745" s="64">
        <f t="shared" si="241"/>
        <v>3.0107440001786445E-2</v>
      </c>
    </row>
    <row r="746" spans="1:54" x14ac:dyDescent="0.3">
      <c r="A746" s="60">
        <v>31791</v>
      </c>
      <c r="B746" s="53">
        <v>0</v>
      </c>
      <c r="C746" s="53"/>
      <c r="D746" s="53">
        <v>5.0170000000000003</v>
      </c>
      <c r="E746" s="53">
        <f t="shared" si="226"/>
        <v>0</v>
      </c>
      <c r="F746" s="53">
        <f t="shared" si="227"/>
        <v>5.0170000000000003</v>
      </c>
      <c r="G746" s="53">
        <f t="shared" si="228"/>
        <v>0</v>
      </c>
      <c r="H746" s="53">
        <f>IF(Q745&gt;SetUp!$B$56,SetUp!$B$56,Q745)</f>
        <v>2.2325511860541964</v>
      </c>
      <c r="I746" s="53">
        <f t="shared" si="242"/>
        <v>0.40182979067298785</v>
      </c>
      <c r="J746" s="53">
        <f>MIN(F746,H746,(1-EXP(-SetUp!$B$52*H746/SetUp!$B$56))*F746)</f>
        <v>0.59452581370327939</v>
      </c>
      <c r="K746" s="53">
        <f t="shared" si="229"/>
        <v>1.6380253723509171</v>
      </c>
      <c r="L746" s="53">
        <f>IF(I746&lt;=0,0,MIN(SetUp!$B$50*I746^SetUp!$B$55,I746))</f>
        <v>4.7064670169753454E-3</v>
      </c>
      <c r="M746" s="53">
        <f t="shared" si="230"/>
        <v>0.39712332365601249</v>
      </c>
      <c r="N746" s="53">
        <f>IF(SetUp!$B$62=0,X746,(B746-E746)*(1-(H746/SetUp!$B$66/SetUp!$B$56)))</f>
        <v>0</v>
      </c>
      <c r="O746" s="53">
        <f>K746*SetUp!$B$65</f>
        <v>1.5118975794191603E-2</v>
      </c>
      <c r="P746" s="53">
        <f>MIN(SetUp!$B$54*L746^SetUp!$B$51,L746)</f>
        <v>3.0758958378116568E-3</v>
      </c>
      <c r="Q746" s="53">
        <f t="shared" si="231"/>
        <v>1.6229063965567254</v>
      </c>
      <c r="R746" s="53">
        <f>IF((H746+N746-O746)&gt;SetUp!$B$56,T745+H746+N746-O746-SetUp!$B$56,T745)</f>
        <v>0</v>
      </c>
      <c r="S746" s="53">
        <f>R746*SetUp!$B$65</f>
        <v>0</v>
      </c>
      <c r="T746" s="53">
        <f>IF((R746-S746)&lt;SetUp!$B$53,R746-S746,SetUp!$B$53)</f>
        <v>0</v>
      </c>
      <c r="U746" s="53">
        <f t="shared" si="232"/>
        <v>0.39712332365601249</v>
      </c>
      <c r="V746" s="53">
        <f>(L746-P746)/1000*SetUp!$B$13*1000000/SetUp!$B$48</f>
        <v>6.6356585301622945E-2</v>
      </c>
      <c r="W746" s="53">
        <f t="shared" si="243"/>
        <v>-6.7654215563095477E-17</v>
      </c>
      <c r="X746" s="53">
        <f>MAX((SetUp!$B$56*(1-($H746/SetUp!$B$56)^2)*TANH(($B746-$D746)/SetUp!$B$56))/(1+$H746/SetUp!$B$56*TANH(($B746-$D746)/SetUp!$B$56)),0)</f>
        <v>0</v>
      </c>
      <c r="AK746" s="61">
        <v>12</v>
      </c>
      <c r="AL746" s="62">
        <f>IFERROR(AVERAGEIFS($AS$3:$AS$1070,$AU$3:$AU$1070,"Não",$AR$3:$AR$1070,AK716),0)</f>
        <v>0</v>
      </c>
      <c r="AM746" s="62">
        <f>IFERROR(AVERAGEIFS($AT$3:$AT$1070,$AU$3:$AU$1070,"Não",$AR$3:$AR$1070,AK716),0)</f>
        <v>0.28782677249685179</v>
      </c>
      <c r="AN746" s="63" t="str">
        <f t="shared" si="244"/>
        <v/>
      </c>
      <c r="AP746" s="60">
        <v>32639</v>
      </c>
      <c r="AQ746" s="51">
        <v>5</v>
      </c>
      <c r="AR746" s="51">
        <v>132</v>
      </c>
      <c r="AS746" s="62">
        <f t="shared" si="233"/>
        <v>11.667</v>
      </c>
      <c r="AT746" s="62">
        <f t="shared" si="234"/>
        <v>11.590594022007691</v>
      </c>
      <c r="AU746" s="51" t="str">
        <f>IF(OR($AP746&lt;SetUp!$B$97,$AP746&gt;SetUp!$B$98),"Não","Sim")</f>
        <v>Não</v>
      </c>
      <c r="AV746" s="64">
        <f t="shared" si="235"/>
        <v>3.4156990499749829</v>
      </c>
      <c r="AW746" s="64">
        <f t="shared" si="236"/>
        <v>3.40449614803831</v>
      </c>
      <c r="AX746" s="64">
        <f t="shared" si="237"/>
        <v>1.0669591978671222</v>
      </c>
      <c r="AY746" s="64">
        <f t="shared" si="238"/>
        <v>1.0641056942784504</v>
      </c>
      <c r="AZ746" s="64">
        <f t="shared" si="239"/>
        <v>-7.6405977992308749E-2</v>
      </c>
      <c r="BA746" s="64">
        <f t="shared" si="240"/>
        <v>-1.1202901936672838E-2</v>
      </c>
      <c r="BB746" s="64">
        <f t="shared" si="241"/>
        <v>-2.8535035886718685E-3</v>
      </c>
    </row>
    <row r="747" spans="1:54" x14ac:dyDescent="0.3">
      <c r="A747" s="60">
        <v>31792</v>
      </c>
      <c r="B747" s="53">
        <v>0.29499999999999998</v>
      </c>
      <c r="C747" s="53"/>
      <c r="D747" s="53">
        <v>5.0170000000000003</v>
      </c>
      <c r="E747" s="53">
        <f t="shared" si="226"/>
        <v>0.29499999999999998</v>
      </c>
      <c r="F747" s="53">
        <f t="shared" si="227"/>
        <v>4.7220000000000004</v>
      </c>
      <c r="G747" s="53">
        <f t="shared" si="228"/>
        <v>0</v>
      </c>
      <c r="H747" s="53">
        <f>IF(Q746&gt;SetUp!$B$56,SetUp!$B$56,Q746)</f>
        <v>1.6229063965567254</v>
      </c>
      <c r="I747" s="53">
        <f t="shared" si="242"/>
        <v>0.40828427669894812</v>
      </c>
      <c r="J747" s="53">
        <f>MIN(F747,H747,(1-EXP(-SetUp!$B$52*H747/SetUp!$B$56))*F747)</f>
        <v>0.41370251179561174</v>
      </c>
      <c r="K747" s="53">
        <f t="shared" si="229"/>
        <v>1.2092038847611137</v>
      </c>
      <c r="L747" s="53">
        <f>IF(I747&lt;=0,0,MIN(SetUp!$B$50*I747^SetUp!$B$55,I747))</f>
        <v>4.8331383418740654E-3</v>
      </c>
      <c r="M747" s="53">
        <f t="shared" si="230"/>
        <v>0.40345113835707408</v>
      </c>
      <c r="N747" s="53">
        <f>IF(SetUp!$B$62=0,X747,(B747-E747)*(1-(H747/SetUp!$B$66/SetUp!$B$56)))</f>
        <v>0</v>
      </c>
      <c r="O747" s="53">
        <f>K747*SetUp!$B$65</f>
        <v>1.1160953042935627E-2</v>
      </c>
      <c r="P747" s="53">
        <f>MIN(SetUp!$B$54*L747^SetUp!$B$51,L747)</f>
        <v>3.1594968007426522E-3</v>
      </c>
      <c r="Q747" s="53">
        <f t="shared" si="231"/>
        <v>1.1980429317181782</v>
      </c>
      <c r="R747" s="53">
        <f>IF((H747+N747-O747)&gt;SetUp!$B$56,T746+H747+N747-O747-SetUp!$B$56,T746)</f>
        <v>0</v>
      </c>
      <c r="S747" s="53">
        <f>R747*SetUp!$B$65</f>
        <v>0</v>
      </c>
      <c r="T747" s="53">
        <f>IF((R747-S747)&lt;SetUp!$B$53,R747-S747,SetUp!$B$53)</f>
        <v>0</v>
      </c>
      <c r="U747" s="53">
        <f t="shared" si="232"/>
        <v>0.40345113835707408</v>
      </c>
      <c r="V747" s="53">
        <f>(L747-P747)/1000*SetUp!$B$13*1000000/SetUp!$B$48</f>
        <v>6.8109346655683523E-2</v>
      </c>
      <c r="W747" s="53">
        <f t="shared" si="243"/>
        <v>1.3270634591222574E-16</v>
      </c>
      <c r="X747" s="53">
        <f>MAX((SetUp!$B$56*(1-($H747/SetUp!$B$56)^2)*TANH(($B747-$D747)/SetUp!$B$56))/(1+$H747/SetUp!$B$56*TANH(($B747-$D747)/SetUp!$B$56)),0)</f>
        <v>0</v>
      </c>
      <c r="AK747" s="61">
        <v>13</v>
      </c>
      <c r="AL747" s="62">
        <f>IFERROR(AVERAGEIFS($AS$3:$AS$1070,$AU$3:$AU$1070,"Não",$AR$3:$AR$1070,AK717),0)</f>
        <v>0</v>
      </c>
      <c r="AM747" s="62">
        <f>IFERROR(AVERAGEIFS($AT$3:$AT$1070,$AU$3:$AU$1070,"Não",$AR$3:$AR$1070,AK717),0)</f>
        <v>0.32209900033467481</v>
      </c>
      <c r="AN747" s="63" t="str">
        <f t="shared" si="244"/>
        <v/>
      </c>
      <c r="AP747" s="60">
        <v>32640</v>
      </c>
      <c r="AQ747" s="51">
        <v>5</v>
      </c>
      <c r="AR747" s="51">
        <v>133</v>
      </c>
      <c r="AS747" s="62">
        <f t="shared" si="233"/>
        <v>18.209</v>
      </c>
      <c r="AT747" s="62">
        <f t="shared" si="234"/>
        <v>11.58140346109707</v>
      </c>
      <c r="AU747" s="51" t="str">
        <f>IF(OR($AP747&lt;SetUp!$B$97,$AP747&gt;SetUp!$B$98),"Não","Sim")</f>
        <v>Não</v>
      </c>
      <c r="AV747" s="64">
        <f t="shared" si="235"/>
        <v>4.2672004874390419</v>
      </c>
      <c r="AW747" s="64">
        <f t="shared" si="236"/>
        <v>3.40314611221691</v>
      </c>
      <c r="AX747" s="64">
        <f t="shared" si="237"/>
        <v>1.2602860959098594</v>
      </c>
      <c r="AY747" s="64">
        <f t="shared" si="238"/>
        <v>1.0637611913842751</v>
      </c>
      <c r="AZ747" s="64">
        <f t="shared" si="239"/>
        <v>-6.6275965389029299</v>
      </c>
      <c r="BA747" s="64">
        <f t="shared" si="240"/>
        <v>-0.86405437522213191</v>
      </c>
      <c r="BB747" s="64">
        <f t="shared" si="241"/>
        <v>-0.19652490452558435</v>
      </c>
    </row>
    <row r="748" spans="1:54" x14ac:dyDescent="0.3">
      <c r="A748" s="60">
        <v>31793</v>
      </c>
      <c r="B748" s="53">
        <v>0.317</v>
      </c>
      <c r="C748" s="53"/>
      <c r="D748" s="53">
        <v>5.0170000000000003</v>
      </c>
      <c r="E748" s="53">
        <f t="shared" si="226"/>
        <v>0.317</v>
      </c>
      <c r="F748" s="53">
        <f t="shared" si="227"/>
        <v>4.7</v>
      </c>
      <c r="G748" s="53">
        <f t="shared" si="228"/>
        <v>0</v>
      </c>
      <c r="H748" s="53">
        <f>IF(Q747&gt;SetUp!$B$56,SetUp!$B$56,Q747)</f>
        <v>1.1980429317181782</v>
      </c>
      <c r="I748" s="53">
        <f t="shared" si="242"/>
        <v>0.41166995557132502</v>
      </c>
      <c r="J748" s="53">
        <f>MIN(F748,H748,(1-EXP(-SetUp!$B$52*H748/SetUp!$B$56))*F748)</f>
        <v>0.30759695767080952</v>
      </c>
      <c r="K748" s="53">
        <f t="shared" si="229"/>
        <v>0.89044597404736869</v>
      </c>
      <c r="L748" s="53">
        <f>IF(I748&lt;=0,0,MIN(SetUp!$B$50*I748^SetUp!$B$55,I748))</f>
        <v>4.9001204456657335E-3</v>
      </c>
      <c r="M748" s="53">
        <f t="shared" si="230"/>
        <v>0.40676983512565928</v>
      </c>
      <c r="N748" s="53">
        <f>IF(SetUp!$B$62=0,X748,(B748-E748)*(1-(H748/SetUp!$B$66/SetUp!$B$56)))</f>
        <v>0</v>
      </c>
      <c r="O748" s="53">
        <f>K748*SetUp!$B$65</f>
        <v>8.2188172142509449E-3</v>
      </c>
      <c r="P748" s="53">
        <f>MIN(SetUp!$B$54*L748^SetUp!$B$51,L748)</f>
        <v>3.2037125162432288E-3</v>
      </c>
      <c r="Q748" s="53">
        <f t="shared" si="231"/>
        <v>0.8822271568331177</v>
      </c>
      <c r="R748" s="53">
        <f>IF((H748+N748-O748)&gt;SetUp!$B$56,T747+H748+N748-O748-SetUp!$B$56,T747)</f>
        <v>0</v>
      </c>
      <c r="S748" s="53">
        <f>R748*SetUp!$B$65</f>
        <v>0</v>
      </c>
      <c r="T748" s="53">
        <f>IF((R748-S748)&lt;SetUp!$B$53,R748-S748,SetUp!$B$53)</f>
        <v>0</v>
      </c>
      <c r="U748" s="53">
        <f t="shared" si="232"/>
        <v>0.40676983512565928</v>
      </c>
      <c r="V748" s="53">
        <f>(L748-P748)/1000*SetUp!$B$13*1000000/SetUp!$B$48</f>
        <v>6.9035831684949478E-2</v>
      </c>
      <c r="W748" s="53">
        <f t="shared" si="243"/>
        <v>-1.1188966420050406E-16</v>
      </c>
      <c r="X748" s="53">
        <f>MAX((SetUp!$B$56*(1-($H748/SetUp!$B$56)^2)*TANH(($B748-$D748)/SetUp!$B$56))/(1+$H748/SetUp!$B$56*TANH(($B748-$D748)/SetUp!$B$56)),0)</f>
        <v>0</v>
      </c>
      <c r="AK748" s="61">
        <v>14</v>
      </c>
      <c r="AL748" s="62">
        <f>IFERROR(AVERAGEIFS($AS$3:$AS$1070,$AU$3:$AU$1070,"Não",$AR$3:$AR$1070,AK718),0)</f>
        <v>0</v>
      </c>
      <c r="AM748" s="62">
        <f>IFERROR(AVERAGEIFS($AT$3:$AT$1070,$AU$3:$AU$1070,"Não",$AR$3:$AR$1070,AK718),0)</f>
        <v>0.35899204672454799</v>
      </c>
      <c r="AN748" s="63" t="str">
        <f t="shared" si="244"/>
        <v/>
      </c>
      <c r="AP748" s="60">
        <v>32641</v>
      </c>
      <c r="AQ748" s="51">
        <v>5</v>
      </c>
      <c r="AR748" s="51">
        <v>134</v>
      </c>
      <c r="AS748" s="62">
        <f t="shared" si="233"/>
        <v>10.971</v>
      </c>
      <c r="AT748" s="62">
        <f t="shared" si="234"/>
        <v>11.038237877945432</v>
      </c>
      <c r="AU748" s="51" t="str">
        <f>IF(OR($AP748&lt;SetUp!$B$97,$AP748&gt;SetUp!$B$98),"Não","Sim")</f>
        <v>Não</v>
      </c>
      <c r="AV748" s="64">
        <f t="shared" si="235"/>
        <v>3.3122499905653258</v>
      </c>
      <c r="AW748" s="64">
        <f t="shared" si="236"/>
        <v>3.3223843663768693</v>
      </c>
      <c r="AX748" s="64">
        <f t="shared" si="237"/>
        <v>1.0402462150577068</v>
      </c>
      <c r="AY748" s="64">
        <f t="shared" si="238"/>
        <v>1.042899749030376</v>
      </c>
      <c r="AZ748" s="64">
        <f t="shared" si="239"/>
        <v>6.7237877945432345E-2</v>
      </c>
      <c r="BA748" s="64">
        <f t="shared" si="240"/>
        <v>1.0134375811543528E-2</v>
      </c>
      <c r="BB748" s="64">
        <f t="shared" si="241"/>
        <v>2.6535339726692087E-3</v>
      </c>
    </row>
    <row r="749" spans="1:54" x14ac:dyDescent="0.3">
      <c r="A749" s="60">
        <v>31794</v>
      </c>
      <c r="B749" s="53">
        <v>0.54800000000000004</v>
      </c>
      <c r="C749" s="53"/>
      <c r="D749" s="53">
        <v>5.0170000000000003</v>
      </c>
      <c r="E749" s="53">
        <f t="shared" si="226"/>
        <v>0.54800000000000004</v>
      </c>
      <c r="F749" s="53">
        <f t="shared" si="227"/>
        <v>4.4690000000000003</v>
      </c>
      <c r="G749" s="53">
        <f t="shared" si="228"/>
        <v>0</v>
      </c>
      <c r="H749" s="53">
        <f>IF(Q748&gt;SetUp!$B$56,SetUp!$B$56,Q748)</f>
        <v>0.8822271568331177</v>
      </c>
      <c r="I749" s="53">
        <f t="shared" si="242"/>
        <v>0.41290720859272456</v>
      </c>
      <c r="J749" s="53">
        <f>MIN(F749,H749,(1-EXP(-SetUp!$B$52*H749/SetUp!$B$56))*F749)</f>
        <v>0.21728969046661378</v>
      </c>
      <c r="K749" s="53">
        <f t="shared" si="229"/>
        <v>0.66493746636650397</v>
      </c>
      <c r="L749" s="53">
        <f>IF(I749&lt;=0,0,MIN(SetUp!$B$50*I749^SetUp!$B$55,I749))</f>
        <v>4.9246901299431272E-3</v>
      </c>
      <c r="M749" s="53">
        <f t="shared" si="230"/>
        <v>0.40798251846278144</v>
      </c>
      <c r="N749" s="53">
        <f>IF(SetUp!$B$62=0,X749,(B749-E749)*(1-(H749/SetUp!$B$66/SetUp!$B$56)))</f>
        <v>0</v>
      </c>
      <c r="O749" s="53">
        <f>K749*SetUp!$B$65</f>
        <v>6.1373734670652933E-3</v>
      </c>
      <c r="P749" s="53">
        <f>MIN(SetUp!$B$54*L749^SetUp!$B$51,L749)</f>
        <v>3.2199327455669931E-3</v>
      </c>
      <c r="Q749" s="53">
        <f t="shared" si="231"/>
        <v>0.65880009289943864</v>
      </c>
      <c r="R749" s="53">
        <f>IF((H749+N749-O749)&gt;SetUp!$B$56,T748+H749+N749-O749-SetUp!$B$56,T748)</f>
        <v>0</v>
      </c>
      <c r="S749" s="53">
        <f>R749*SetUp!$B$65</f>
        <v>0</v>
      </c>
      <c r="T749" s="53">
        <f>IF((R749-S749)&lt;SetUp!$B$53,R749-S749,SetUp!$B$53)</f>
        <v>0</v>
      </c>
      <c r="U749" s="53">
        <f t="shared" si="232"/>
        <v>0.40798251846278144</v>
      </c>
      <c r="V749" s="53">
        <f>(L749-P749)/1000*SetUp!$B$13*1000000/SetUp!$B$48</f>
        <v>6.9375615269335361E-2</v>
      </c>
      <c r="W749" s="53">
        <f t="shared" si="243"/>
        <v>6.1582683397176652E-17</v>
      </c>
      <c r="X749" s="53">
        <f>MAX((SetUp!$B$56*(1-($H749/SetUp!$B$56)^2)*TANH(($B749-$D749)/SetUp!$B$56))/(1+$H749/SetUp!$B$56*TANH(($B749-$D749)/SetUp!$B$56)),0)</f>
        <v>0</v>
      </c>
      <c r="AK749" s="61">
        <v>15</v>
      </c>
      <c r="AL749" s="62">
        <f>IFERROR(AVERAGEIFS($AS$3:$AS$1070,$AU$3:$AU$1070,"Não",$AR$3:$AR$1070,AK719),0)</f>
        <v>20.77</v>
      </c>
      <c r="AM749" s="62">
        <f>IFERROR(AVERAGEIFS($AT$3:$AT$1070,$AU$3:$AU$1070,"Não",$AR$3:$AR$1070,AK719),0)</f>
        <v>0.46408107169385582</v>
      </c>
      <c r="AN749" s="63">
        <f t="shared" si="244"/>
        <v>-0.9776561833560975</v>
      </c>
      <c r="AP749" s="60">
        <v>32642</v>
      </c>
      <c r="AQ749" s="51">
        <v>5</v>
      </c>
      <c r="AR749" s="51">
        <v>135</v>
      </c>
      <c r="AS749" s="62">
        <f t="shared" si="233"/>
        <v>10.798999999999999</v>
      </c>
      <c r="AT749" s="62">
        <f t="shared" si="234"/>
        <v>11.477251701900284</v>
      </c>
      <c r="AU749" s="51" t="str">
        <f>IF(OR($AP749&lt;SetUp!$B$97,$AP749&gt;SetUp!$B$98),"Não","Sim")</f>
        <v>Não</v>
      </c>
      <c r="AV749" s="64">
        <f t="shared" si="235"/>
        <v>3.2861831963540924</v>
      </c>
      <c r="AW749" s="64">
        <f t="shared" si="236"/>
        <v>3.3878092776749233</v>
      </c>
      <c r="AX749" s="64">
        <f t="shared" si="237"/>
        <v>1.0333835411731191</v>
      </c>
      <c r="AY749" s="64">
        <f t="shared" si="238"/>
        <v>1.0598379060417606</v>
      </c>
      <c r="AZ749" s="64">
        <f t="shared" si="239"/>
        <v>0.67825170190028494</v>
      </c>
      <c r="BA749" s="64">
        <f t="shared" si="240"/>
        <v>0.10162608132083095</v>
      </c>
      <c r="BB749" s="64">
        <f t="shared" si="241"/>
        <v>2.64543648686415E-2</v>
      </c>
    </row>
    <row r="750" spans="1:54" x14ac:dyDescent="0.3">
      <c r="A750" s="60">
        <v>31795</v>
      </c>
      <c r="B750" s="53">
        <v>0.26100000000000001</v>
      </c>
      <c r="C750" s="53"/>
      <c r="D750" s="53">
        <v>5.0170000000000003</v>
      </c>
      <c r="E750" s="53">
        <f t="shared" si="226"/>
        <v>0.26100000000000001</v>
      </c>
      <c r="F750" s="53">
        <f t="shared" si="227"/>
        <v>4.7560000000000002</v>
      </c>
      <c r="G750" s="53">
        <f t="shared" si="228"/>
        <v>0</v>
      </c>
      <c r="H750" s="53">
        <f>IF(Q749&gt;SetUp!$B$56,SetUp!$B$56,Q749)</f>
        <v>0.65880009289943864</v>
      </c>
      <c r="I750" s="53">
        <f t="shared" si="242"/>
        <v>0.41245938287469158</v>
      </c>
      <c r="J750" s="53">
        <f>MIN(F750,H750,(1-EXP(-SetUp!$B$52*H750/SetUp!$B$56))*F750)</f>
        <v>0.17376608033749177</v>
      </c>
      <c r="K750" s="53">
        <f t="shared" si="229"/>
        <v>0.48503401256194689</v>
      </c>
      <c r="L750" s="53">
        <f>IF(I750&lt;=0,0,MIN(SetUp!$B$50*I750^SetUp!$B$55,I750))</f>
        <v>4.915791417557683E-3</v>
      </c>
      <c r="M750" s="53">
        <f t="shared" si="230"/>
        <v>0.40754359145713392</v>
      </c>
      <c r="N750" s="53">
        <f>IF(SetUp!$B$62=0,X750,(B750-E750)*(1-(H750/SetUp!$B$66/SetUp!$B$56)))</f>
        <v>0</v>
      </c>
      <c r="O750" s="53">
        <f>K750*SetUp!$B$65</f>
        <v>4.476864411910155E-3</v>
      </c>
      <c r="P750" s="53">
        <f>MIN(SetUp!$B$54*L750^SetUp!$B$51,L750)</f>
        <v>3.2140579695312094E-3</v>
      </c>
      <c r="Q750" s="53">
        <f t="shared" si="231"/>
        <v>0.48055714815003675</v>
      </c>
      <c r="R750" s="53">
        <f>IF((H750+N750-O750)&gt;SetUp!$B$56,T749+H750+N750-O750-SetUp!$B$56,T749)</f>
        <v>0</v>
      </c>
      <c r="S750" s="53">
        <f>R750*SetUp!$B$65</f>
        <v>0</v>
      </c>
      <c r="T750" s="53">
        <f>IF((R750-S750)&lt;SetUp!$B$53,R750-S750,SetUp!$B$53)</f>
        <v>0</v>
      </c>
      <c r="U750" s="53">
        <f t="shared" si="232"/>
        <v>0.40754359145713392</v>
      </c>
      <c r="V750" s="53">
        <f>(L750-P750)/1000*SetUp!$B$13*1000000/SetUp!$B$48</f>
        <v>6.9252555268706731E-2</v>
      </c>
      <c r="W750" s="53">
        <f t="shared" si="243"/>
        <v>1.0842021724855044E-16</v>
      </c>
      <c r="X750" s="53">
        <f>MAX((SetUp!$B$56*(1-($H750/SetUp!$B$56)^2)*TANH(($B750-$D750)/SetUp!$B$56))/(1+$H750/SetUp!$B$56*TANH(($B750-$D750)/SetUp!$B$56)),0)</f>
        <v>0</v>
      </c>
      <c r="AK750" s="61">
        <v>16</v>
      </c>
      <c r="AL750" s="62">
        <f>IFERROR(AVERAGEIFS($AS$3:$AS$1070,$AU$3:$AU$1070,"Não",$AR$3:$AR$1070,AK720),0)</f>
        <v>8.98</v>
      </c>
      <c r="AM750" s="62">
        <f>IFERROR(AVERAGEIFS($AT$3:$AT$1070,$AU$3:$AU$1070,"Não",$AR$3:$AR$1070,AK720),0)</f>
        <v>0.61748050405419808</v>
      </c>
      <c r="AN750" s="63">
        <f t="shared" si="244"/>
        <v>-0.93123825121890891</v>
      </c>
      <c r="AP750" s="60">
        <v>32643</v>
      </c>
      <c r="AQ750" s="51">
        <v>5</v>
      </c>
      <c r="AR750" s="51">
        <v>136</v>
      </c>
      <c r="AS750" s="62">
        <f t="shared" si="233"/>
        <v>10.459</v>
      </c>
      <c r="AT750" s="62">
        <f t="shared" si="234"/>
        <v>10.91412118152193</v>
      </c>
      <c r="AU750" s="51" t="str">
        <f>IF(OR($AP750&lt;SetUp!$B$97,$AP750&gt;SetUp!$B$98),"Não","Sim")</f>
        <v>Não</v>
      </c>
      <c r="AV750" s="64">
        <f t="shared" si="235"/>
        <v>3.2340377239605602</v>
      </c>
      <c r="AW750" s="64">
        <f t="shared" si="236"/>
        <v>3.3036527029217115</v>
      </c>
      <c r="AX750" s="64">
        <f t="shared" si="237"/>
        <v>1.0194901629975077</v>
      </c>
      <c r="AY750" s="64">
        <f t="shared" si="238"/>
        <v>1.0379887715264848</v>
      </c>
      <c r="AZ750" s="64">
        <f t="shared" si="239"/>
        <v>0.45512118152193004</v>
      </c>
      <c r="BA750" s="64">
        <f t="shared" si="240"/>
        <v>6.9614978961151319E-2</v>
      </c>
      <c r="BB750" s="64">
        <f t="shared" si="241"/>
        <v>1.8498608528977112E-2</v>
      </c>
    </row>
    <row r="751" spans="1:54" x14ac:dyDescent="0.3">
      <c r="A751" s="60">
        <v>31796</v>
      </c>
      <c r="B751" s="53">
        <v>3.49</v>
      </c>
      <c r="C751" s="53"/>
      <c r="D751" s="53">
        <v>5.0170000000000003</v>
      </c>
      <c r="E751" s="53">
        <f t="shared" si="226"/>
        <v>3.49</v>
      </c>
      <c r="F751" s="53">
        <f t="shared" si="227"/>
        <v>1.5270000000000001</v>
      </c>
      <c r="G751" s="53">
        <f t="shared" si="228"/>
        <v>0</v>
      </c>
      <c r="H751" s="53">
        <f>IF(Q750&gt;SetUp!$B$56,SetUp!$B$56,Q750)</f>
        <v>0.48055714815003675</v>
      </c>
      <c r="I751" s="53">
        <f t="shared" si="242"/>
        <v>0.41160162278584572</v>
      </c>
      <c r="J751" s="53">
        <f>MIN(F751,H751,(1-EXP(-SetUp!$B$52*H751/SetUp!$B$56))*F751)</f>
        <v>4.0900496224014191E-2</v>
      </c>
      <c r="K751" s="53">
        <f t="shared" si="229"/>
        <v>0.43965665192602255</v>
      </c>
      <c r="L751" s="53">
        <f>IF(I751&lt;=0,0,MIN(SetUp!$B$50*I751^SetUp!$B$55,I751))</f>
        <v>4.8987649085102504E-3</v>
      </c>
      <c r="M751" s="53">
        <f t="shared" si="230"/>
        <v>0.40670285787733546</v>
      </c>
      <c r="N751" s="53">
        <f>IF(SetUp!$B$62=0,X751,(B751-E751)*(1-(H751/SetUp!$B$66/SetUp!$B$56)))</f>
        <v>0</v>
      </c>
      <c r="O751" s="53">
        <f>K751*SetUp!$B$65</f>
        <v>4.0580313287118149E-3</v>
      </c>
      <c r="P751" s="53">
        <f>MIN(SetUp!$B$54*L751^SetUp!$B$51,L751)</f>
        <v>3.202817650890769E-3</v>
      </c>
      <c r="Q751" s="53">
        <f t="shared" si="231"/>
        <v>0.43559862059731075</v>
      </c>
      <c r="R751" s="53">
        <f>IF((H751+N751-O751)&gt;SetUp!$B$56,T750+H751+N751-O751-SetUp!$B$56,T750)</f>
        <v>0</v>
      </c>
      <c r="S751" s="53">
        <f>R751*SetUp!$B$65</f>
        <v>0</v>
      </c>
      <c r="T751" s="53">
        <f>IF((R751-S751)&lt;SetUp!$B$53,R751-S751,SetUp!$B$53)</f>
        <v>0</v>
      </c>
      <c r="U751" s="53">
        <f t="shared" si="232"/>
        <v>0.40670285787733546</v>
      </c>
      <c r="V751" s="53">
        <f>(L751-P751)/1000*SetUp!$B$13*1000000/SetUp!$B$48</f>
        <v>6.90170845071605E-2</v>
      </c>
      <c r="W751" s="53">
        <f t="shared" si="243"/>
        <v>-1.9689111452336761E-16</v>
      </c>
      <c r="X751" s="53">
        <f>MAX((SetUp!$B$56*(1-($H751/SetUp!$B$56)^2)*TANH(($B751-$D751)/SetUp!$B$56))/(1+$H751/SetUp!$B$56*TANH(($B751-$D751)/SetUp!$B$56)),0)</f>
        <v>0</v>
      </c>
      <c r="AK751" s="61">
        <v>17</v>
      </c>
      <c r="AL751" s="62">
        <f>IFERROR(AVERAGEIFS($AS$3:$AS$1070,$AU$3:$AU$1070,"Não",$AR$3:$AR$1070,AK721),0)</f>
        <v>8.35</v>
      </c>
      <c r="AM751" s="62">
        <f>IFERROR(AVERAGEIFS($AT$3:$AT$1070,$AU$3:$AU$1070,"Não",$AR$3:$AR$1070,AK721),0)</f>
        <v>0.73411553426684428</v>
      </c>
      <c r="AN751" s="63">
        <f t="shared" si="244"/>
        <v>-0.91208197194409046</v>
      </c>
      <c r="AP751" s="60">
        <v>32644</v>
      </c>
      <c r="AQ751" s="51">
        <v>5</v>
      </c>
      <c r="AR751" s="51">
        <v>137</v>
      </c>
      <c r="AS751" s="62">
        <f t="shared" si="233"/>
        <v>9.6270000000000007</v>
      </c>
      <c r="AT751" s="62">
        <f t="shared" si="234"/>
        <v>10.3802366170399</v>
      </c>
      <c r="AU751" s="51" t="str">
        <f>IF(OR($AP751&lt;SetUp!$B$97,$AP751&gt;SetUp!$B$98),"Não","Sim")</f>
        <v>Não</v>
      </c>
      <c r="AV751" s="64">
        <f t="shared" si="235"/>
        <v>3.1027407239406908</v>
      </c>
      <c r="AW751" s="64">
        <f t="shared" si="236"/>
        <v>3.2218374597486914</v>
      </c>
      <c r="AX751" s="64">
        <f t="shared" si="237"/>
        <v>0.98349097181516654</v>
      </c>
      <c r="AY751" s="64">
        <f t="shared" si="238"/>
        <v>1.0162072533490019</v>
      </c>
      <c r="AZ751" s="64">
        <f t="shared" si="239"/>
        <v>0.75323661703989941</v>
      </c>
      <c r="BA751" s="64">
        <f t="shared" si="240"/>
        <v>0.11909673580800062</v>
      </c>
      <c r="BB751" s="64">
        <f t="shared" si="241"/>
        <v>3.2716281533835323E-2</v>
      </c>
    </row>
    <row r="752" spans="1:54" x14ac:dyDescent="0.3">
      <c r="A752" s="60">
        <v>31797</v>
      </c>
      <c r="B752" s="53">
        <v>12.225</v>
      </c>
      <c r="C752" s="53"/>
      <c r="D752" s="53">
        <v>5.0170000000000003</v>
      </c>
      <c r="E752" s="53">
        <f t="shared" si="226"/>
        <v>5.0170000000000003</v>
      </c>
      <c r="F752" s="53">
        <f t="shared" si="227"/>
        <v>0</v>
      </c>
      <c r="G752" s="53">
        <f t="shared" si="228"/>
        <v>4.7470269411098442E-3</v>
      </c>
      <c r="H752" s="53">
        <f>IF(Q751&gt;SetUp!$B$56,SetUp!$B$56,Q751)</f>
        <v>0.43559862059731075</v>
      </c>
      <c r="I752" s="53">
        <f t="shared" si="242"/>
        <v>0.41547046051401099</v>
      </c>
      <c r="J752" s="53">
        <f>MIN(F752,H752,(1-EXP(-SetUp!$B$52*H752/SetUp!$B$56))*F752)</f>
        <v>0</v>
      </c>
      <c r="K752" s="53">
        <f t="shared" si="229"/>
        <v>0.43559862059731075</v>
      </c>
      <c r="L752" s="53">
        <f>IF(I752&lt;=0,0,MIN(SetUp!$B$50*I752^SetUp!$B$55,I752))</f>
        <v>4.9757481080727585E-3</v>
      </c>
      <c r="M752" s="53">
        <f t="shared" si="230"/>
        <v>0.41049471240593821</v>
      </c>
      <c r="N752" s="53">
        <f>IF(SetUp!$B$62=0,X752,(B752-E752)*(1-(H752/SetUp!$B$66/SetUp!$B$56)))</f>
        <v>7.2032529730588895</v>
      </c>
      <c r="O752" s="53">
        <f>K752*SetUp!$B$65</f>
        <v>4.0205756955656634E-3</v>
      </c>
      <c r="P752" s="53">
        <f>MIN(SetUp!$B$54*L752^SetUp!$B$51,L752)</f>
        <v>3.2536423282435376E-3</v>
      </c>
      <c r="Q752" s="53">
        <f t="shared" si="231"/>
        <v>7.6348310179606349</v>
      </c>
      <c r="R752" s="53">
        <f>IF((H752+N752-O752)&gt;SetUp!$B$56,T751+H752+N752-O752-SetUp!$B$56,T751)</f>
        <v>0</v>
      </c>
      <c r="S752" s="53">
        <f>R752*SetUp!$B$65</f>
        <v>0</v>
      </c>
      <c r="T752" s="53">
        <f>IF((R752-S752)&lt;SetUp!$B$53,R752-S752,SetUp!$B$53)</f>
        <v>0</v>
      </c>
      <c r="U752" s="53">
        <f t="shared" si="232"/>
        <v>0.41049471240593821</v>
      </c>
      <c r="V752" s="53">
        <f>(L752-P752)/1000*SetUp!$B$13*1000000/SetUp!$B$48</f>
        <v>7.008161344803461E-2</v>
      </c>
      <c r="W752" s="53">
        <f t="shared" si="243"/>
        <v>-4.6056908287184228E-16</v>
      </c>
      <c r="X752" s="53">
        <f>MAX((SetUp!$B$56*(1-($H752/SetUp!$B$56)^2)*TANH(($B752-$D752)/SetUp!$B$56))/(1+$H752/SetUp!$B$56*TANH(($B752-$D752)/SetUp!$B$56)),0)</f>
        <v>7.2032529730588895</v>
      </c>
      <c r="AK752" s="61">
        <v>18</v>
      </c>
      <c r="AL752" s="62">
        <f>IFERROR(AVERAGEIFS($AS$3:$AS$1070,$AU$3:$AU$1070,"Não",$AR$3:$AR$1070,AK722),0)</f>
        <v>12.38</v>
      </c>
      <c r="AM752" s="62">
        <f>IFERROR(AVERAGEIFS($AT$3:$AT$1070,$AU$3:$AU$1070,"Não",$AR$3:$AR$1070,AK722),0)</f>
        <v>1.0815886879252357</v>
      </c>
      <c r="AN752" s="63">
        <f t="shared" si="244"/>
        <v>-0.91263419322090189</v>
      </c>
      <c r="AP752" s="60">
        <v>32645</v>
      </c>
      <c r="AQ752" s="51">
        <v>5</v>
      </c>
      <c r="AR752" s="51">
        <v>138</v>
      </c>
      <c r="AS752" s="62">
        <f t="shared" si="233"/>
        <v>9.3010000000000002</v>
      </c>
      <c r="AT752" s="62">
        <f t="shared" si="234"/>
        <v>9.8765886894193482</v>
      </c>
      <c r="AU752" s="51" t="str">
        <f>IF(OR($AP752&lt;SetUp!$B$97,$AP752&gt;SetUp!$B$98),"Não","Sim")</f>
        <v>Não</v>
      </c>
      <c r="AV752" s="64">
        <f t="shared" si="235"/>
        <v>3.0497540884471324</v>
      </c>
      <c r="AW752" s="64">
        <f t="shared" si="236"/>
        <v>3.1427040410161675</v>
      </c>
      <c r="AX752" s="64">
        <f t="shared" si="237"/>
        <v>0.96852964437483957</v>
      </c>
      <c r="AY752" s="64">
        <f t="shared" si="238"/>
        <v>0.99460696794953052</v>
      </c>
      <c r="AZ752" s="64">
        <f t="shared" si="239"/>
        <v>0.57558868941934804</v>
      </c>
      <c r="BA752" s="64">
        <f t="shared" si="240"/>
        <v>9.2949952569035155E-2</v>
      </c>
      <c r="BB752" s="64">
        <f t="shared" si="241"/>
        <v>2.6077323574690947E-2</v>
      </c>
    </row>
    <row r="753" spans="1:54" x14ac:dyDescent="0.3">
      <c r="A753" s="60">
        <v>31798</v>
      </c>
      <c r="B753" s="53">
        <v>13.37</v>
      </c>
      <c r="C753" s="53"/>
      <c r="D753" s="53">
        <v>5.0170000000000003</v>
      </c>
      <c r="E753" s="53">
        <f t="shared" si="226"/>
        <v>5.0170000000000003</v>
      </c>
      <c r="F753" s="53">
        <f t="shared" si="227"/>
        <v>0</v>
      </c>
      <c r="G753" s="53">
        <f t="shared" si="228"/>
        <v>3.8637768092975477E-2</v>
      </c>
      <c r="H753" s="53">
        <f>IF(Q752&gt;SetUp!$B$56,SetUp!$B$56,Q752)</f>
        <v>7.6348310179606349</v>
      </c>
      <c r="I753" s="53">
        <f t="shared" si="242"/>
        <v>0.51960197828674226</v>
      </c>
      <c r="J753" s="53">
        <f>MIN(F753,H753,(1-EXP(-SetUp!$B$52*H753/SetUp!$B$56))*F753)</f>
        <v>0</v>
      </c>
      <c r="K753" s="53">
        <f t="shared" si="229"/>
        <v>7.6348310179606349</v>
      </c>
      <c r="L753" s="53">
        <f>IF(I753&lt;=0,0,MIN(SetUp!$B$50*I753^SetUp!$B$55,I753))</f>
        <v>7.2234187825109316E-3</v>
      </c>
      <c r="M753" s="53">
        <f t="shared" si="230"/>
        <v>0.51237855950423128</v>
      </c>
      <c r="N753" s="53">
        <f>IF(SetUp!$B$62=0,X753,(B753-E753)*(1-(H753/SetUp!$B$66/SetUp!$B$56)))</f>
        <v>8.3143622319070225</v>
      </c>
      <c r="O753" s="53">
        <f>K753*SetUp!$B$65</f>
        <v>7.04694977878286E-2</v>
      </c>
      <c r="P753" s="53">
        <f>MIN(SetUp!$B$54*L753^SetUp!$B$51,L753)</f>
        <v>4.7405354462464119E-3</v>
      </c>
      <c r="Q753" s="53">
        <f t="shared" si="231"/>
        <v>15.87872375207983</v>
      </c>
      <c r="R753" s="53">
        <f>IF((H753+N753-O753)&gt;SetUp!$B$56,T752+H753+N753-O753-SetUp!$B$56,T752)</f>
        <v>0</v>
      </c>
      <c r="S753" s="53">
        <f>R753*SetUp!$B$65</f>
        <v>0</v>
      </c>
      <c r="T753" s="53">
        <f>IF((R753-S753)&lt;SetUp!$B$53,R753-S753,SetUp!$B$53)</f>
        <v>0</v>
      </c>
      <c r="U753" s="53">
        <f t="shared" si="232"/>
        <v>0.51237855950423128</v>
      </c>
      <c r="V753" s="53">
        <f>(L753-P753)/1000*SetUp!$B$13*1000000/SetUp!$B$48</f>
        <v>0.10104168527087366</v>
      </c>
      <c r="W753" s="53">
        <f t="shared" si="243"/>
        <v>-2.3817753325161561E-15</v>
      </c>
      <c r="X753" s="53">
        <f>MAX((SetUp!$B$56*(1-($H753/SetUp!$B$56)^2)*TANH(($B753-$D753)/SetUp!$B$56))/(1+$H753/SetUp!$B$56*TANH(($B753-$D753)/SetUp!$B$56)),0)</f>
        <v>8.3143622319070225</v>
      </c>
      <c r="AK753" s="61">
        <v>19</v>
      </c>
      <c r="AL753" s="62">
        <f>IFERROR(AVERAGEIFS($AS$3:$AS$1070,$AU$3:$AU$1070,"Não",$AR$3:$AR$1070,AK723),0)</f>
        <v>9.7910000000000004</v>
      </c>
      <c r="AM753" s="62">
        <f>IFERROR(AVERAGEIFS($AT$3:$AT$1070,$AU$3:$AU$1070,"Não",$AR$3:$AR$1070,AK723),0)</f>
        <v>1.2654594448050798</v>
      </c>
      <c r="AN753" s="63">
        <f t="shared" si="244"/>
        <v>-0.87075278880552753</v>
      </c>
      <c r="AP753" s="60">
        <v>32646</v>
      </c>
      <c r="AQ753" s="51">
        <v>5</v>
      </c>
      <c r="AR753" s="51">
        <v>139</v>
      </c>
      <c r="AS753" s="62">
        <f t="shared" si="233"/>
        <v>8.98</v>
      </c>
      <c r="AT753" s="62">
        <f t="shared" si="234"/>
        <v>9.3925761624092328</v>
      </c>
      <c r="AU753" s="51" t="str">
        <f>IF(OR($AP753&lt;SetUp!$B$97,$AP753&gt;SetUp!$B$98),"Não","Sim")</f>
        <v>Não</v>
      </c>
      <c r="AV753" s="64">
        <f t="shared" si="235"/>
        <v>2.9966648127543394</v>
      </c>
      <c r="AW753" s="64">
        <f t="shared" si="236"/>
        <v>3.0647310097966565</v>
      </c>
      <c r="AX753" s="64">
        <f t="shared" si="237"/>
        <v>0.95327633666730438</v>
      </c>
      <c r="AY753" s="64">
        <f t="shared" si="238"/>
        <v>0.9727847253516001</v>
      </c>
      <c r="AZ753" s="64">
        <f t="shared" si="239"/>
        <v>0.41257616240923234</v>
      </c>
      <c r="BA753" s="64">
        <f t="shared" si="240"/>
        <v>6.8066197042317089E-2</v>
      </c>
      <c r="BB753" s="64">
        <f t="shared" si="241"/>
        <v>1.9508388684295719E-2</v>
      </c>
    </row>
    <row r="754" spans="1:54" x14ac:dyDescent="0.3">
      <c r="A754" s="60">
        <v>31799</v>
      </c>
      <c r="B754" s="53">
        <v>0.44900000000000001</v>
      </c>
      <c r="C754" s="53"/>
      <c r="D754" s="53">
        <v>5.0170000000000003</v>
      </c>
      <c r="E754" s="53">
        <f t="shared" si="226"/>
        <v>0.44900000000000001</v>
      </c>
      <c r="F754" s="53">
        <f t="shared" si="227"/>
        <v>4.5680000000000005</v>
      </c>
      <c r="G754" s="53">
        <f t="shared" si="228"/>
        <v>0</v>
      </c>
      <c r="H754" s="53">
        <f>IF(Q753&gt;SetUp!$B$56,SetUp!$B$56,Q753)</f>
        <v>15.87872375207983</v>
      </c>
      <c r="I754" s="53">
        <f t="shared" si="242"/>
        <v>0.63396833475030578</v>
      </c>
      <c r="J754" s="53">
        <f>MIN(F754,H754,(1-EXP(-SetUp!$B$52*H754/SetUp!$B$56))*F754)</f>
        <v>2.7054017240075687</v>
      </c>
      <c r="K754" s="53">
        <f t="shared" si="229"/>
        <v>13.173322028072262</v>
      </c>
      <c r="L754" s="53">
        <f>IF(I754&lt;=0,0,MIN(SetUp!$B$50*I754^SetUp!$B$55,I754))</f>
        <v>1.0063230297137854E-2</v>
      </c>
      <c r="M754" s="53">
        <f t="shared" si="230"/>
        <v>0.62390510445316794</v>
      </c>
      <c r="N754" s="53">
        <f>IF(SetUp!$B$62=0,X754,(B754-E754)*(1-(H754/SetUp!$B$66/SetUp!$B$56)))</f>
        <v>0</v>
      </c>
      <c r="O754" s="53">
        <f>K754*SetUp!$B$65</f>
        <v>0.12158977524607453</v>
      </c>
      <c r="P754" s="53">
        <f>MIN(SetUp!$B$54*L754^SetUp!$B$51,L754)</f>
        <v>6.6255409935524262E-3</v>
      </c>
      <c r="Q754" s="53">
        <f t="shared" si="231"/>
        <v>13.051732252826188</v>
      </c>
      <c r="R754" s="53">
        <f>IF((H754+N754-O754)&gt;SetUp!$B$56,T753+H754+N754-O754-SetUp!$B$56,T753)</f>
        <v>0</v>
      </c>
      <c r="S754" s="53">
        <f>R754*SetUp!$B$65</f>
        <v>0</v>
      </c>
      <c r="T754" s="53">
        <f>IF((R754-S754)&lt;SetUp!$B$53,R754-S754,SetUp!$B$53)</f>
        <v>0</v>
      </c>
      <c r="U754" s="53">
        <f t="shared" si="232"/>
        <v>0.62390510445316794</v>
      </c>
      <c r="V754" s="53">
        <f>(L754-P754)/1000*SetUp!$B$13*1000000/SetUp!$B$48</f>
        <v>0.13989780172052432</v>
      </c>
      <c r="W754" s="53">
        <f t="shared" si="243"/>
        <v>1.2264494975156026E-15</v>
      </c>
      <c r="X754" s="53">
        <f>MAX((SetUp!$B$56*(1-($H754/SetUp!$B$56)^2)*TANH(($B754-$D754)/SetUp!$B$56))/(1+$H754/SetUp!$B$56*TANH(($B754-$D754)/SetUp!$B$56)),0)</f>
        <v>0</v>
      </c>
      <c r="AK754" s="61">
        <v>20</v>
      </c>
      <c r="AL754" s="62">
        <f>IFERROR(AVERAGEIFS($AS$3:$AS$1070,$AU$3:$AU$1070,"Não",$AR$3:$AR$1070,AK724),0)</f>
        <v>10.122999999999999</v>
      </c>
      <c r="AM754" s="62">
        <f>IFERROR(AVERAGEIFS($AT$3:$AT$1070,$AU$3:$AU$1070,"Não",$AR$3:$AR$1070,AK724),0)</f>
        <v>2.5033688245472319</v>
      </c>
      <c r="AN754" s="63">
        <f t="shared" si="244"/>
        <v>-0.75270484791591108</v>
      </c>
      <c r="AP754" s="60">
        <v>32647</v>
      </c>
      <c r="AQ754" s="51">
        <v>5</v>
      </c>
      <c r="AR754" s="51">
        <v>140</v>
      </c>
      <c r="AS754" s="62">
        <f t="shared" si="233"/>
        <v>8.8209999999999997</v>
      </c>
      <c r="AT754" s="62">
        <f t="shared" si="234"/>
        <v>8.9504754347715618</v>
      </c>
      <c r="AU754" s="51" t="str">
        <f>IF(OR($AP754&lt;SetUp!$B$97,$AP754&gt;SetUp!$B$98),"Não","Sim")</f>
        <v>Não</v>
      </c>
      <c r="AV754" s="64">
        <f t="shared" si="235"/>
        <v>2.9700168349691216</v>
      </c>
      <c r="AW754" s="64">
        <f t="shared" si="236"/>
        <v>2.9917345194337619</v>
      </c>
      <c r="AX754" s="64">
        <f t="shared" si="237"/>
        <v>0.94551782207783963</v>
      </c>
      <c r="AY754" s="64">
        <f t="shared" si="238"/>
        <v>0.95184610494873767</v>
      </c>
      <c r="AZ754" s="64">
        <f t="shared" si="239"/>
        <v>0.12947543477156209</v>
      </c>
      <c r="BA754" s="64">
        <f t="shared" si="240"/>
        <v>2.1717684464640286E-2</v>
      </c>
      <c r="BB754" s="64">
        <f t="shared" si="241"/>
        <v>6.3282828708980388E-3</v>
      </c>
    </row>
    <row r="755" spans="1:54" x14ac:dyDescent="0.3">
      <c r="A755" s="60">
        <v>31800</v>
      </c>
      <c r="B755" s="53">
        <v>1.966</v>
      </c>
      <c r="C755" s="53"/>
      <c r="D755" s="53">
        <v>5.0170000000000003</v>
      </c>
      <c r="E755" s="53">
        <f t="shared" si="226"/>
        <v>1.966</v>
      </c>
      <c r="F755" s="53">
        <f t="shared" si="227"/>
        <v>3.0510000000000002</v>
      </c>
      <c r="G755" s="53">
        <f t="shared" si="228"/>
        <v>0</v>
      </c>
      <c r="H755" s="53">
        <f>IF(Q754&gt;SetUp!$B$56,SetUp!$B$56,Q754)</f>
        <v>13.051732252826188</v>
      </c>
      <c r="I755" s="53">
        <f t="shared" si="242"/>
        <v>0.72968291783061345</v>
      </c>
      <c r="J755" s="53">
        <f>MIN(F755,H755,(1-EXP(-SetUp!$B$52*H755/SetUp!$B$56))*F755)</f>
        <v>1.5915153371656974</v>
      </c>
      <c r="K755" s="53">
        <f t="shared" si="229"/>
        <v>11.46021691566049</v>
      </c>
      <c r="L755" s="53">
        <f>IF(I755&lt;=0,0,MIN(SetUp!$B$50*I755^SetUp!$B$55,I755))</f>
        <v>1.272081978019831E-2</v>
      </c>
      <c r="M755" s="53">
        <f t="shared" si="230"/>
        <v>0.71696209805041511</v>
      </c>
      <c r="N755" s="53">
        <f>IF(SetUp!$B$62=0,X755,(B755-E755)*(1-(H755/SetUp!$B$66/SetUp!$B$56)))</f>
        <v>0</v>
      </c>
      <c r="O755" s="53">
        <f>K755*SetUp!$B$65</f>
        <v>0.10577781337744557</v>
      </c>
      <c r="P755" s="53">
        <f>MIN(SetUp!$B$54*L755^SetUp!$B$51,L755)</f>
        <v>8.3943698898210177E-3</v>
      </c>
      <c r="Q755" s="53">
        <f t="shared" si="231"/>
        <v>11.354439102283045</v>
      </c>
      <c r="R755" s="53">
        <f>IF((H755+N755-O755)&gt;SetUp!$B$56,T754+H755+N755-O755-SetUp!$B$56,T754)</f>
        <v>0</v>
      </c>
      <c r="S755" s="53">
        <f>R755*SetUp!$B$65</f>
        <v>0</v>
      </c>
      <c r="T755" s="53">
        <f>IF((R755-S755)&lt;SetUp!$B$53,R755-S755,SetUp!$B$53)</f>
        <v>0</v>
      </c>
      <c r="U755" s="53">
        <f t="shared" si="232"/>
        <v>0.71696209805041511</v>
      </c>
      <c r="V755" s="53">
        <f>(L755-P755)/1000*SetUp!$B$13*1000000/SetUp!$B$48</f>
        <v>0.17606618151515729</v>
      </c>
      <c r="W755" s="53">
        <f t="shared" si="243"/>
        <v>-1.457167719820518E-16</v>
      </c>
      <c r="X755" s="53">
        <f>MAX((SetUp!$B$56*(1-($H755/SetUp!$B$56)^2)*TANH(($B755-$D755)/SetUp!$B$56))/(1+$H755/SetUp!$B$56*TANH(($B755-$D755)/SetUp!$B$56)),0)</f>
        <v>0</v>
      </c>
      <c r="AK755" s="61">
        <v>21</v>
      </c>
      <c r="AL755" s="62">
        <f>IFERROR(AVERAGEIFS($AS$3:$AS$1070,$AU$3:$AU$1070,"Não",$AR$3:$AR$1070,AK725),0)</f>
        <v>18.417000000000002</v>
      </c>
      <c r="AM755" s="62">
        <f>IFERROR(AVERAGEIFS($AT$3:$AT$1070,$AU$3:$AU$1070,"Não",$AR$3:$AR$1070,AK725),0)</f>
        <v>5.4037652705207151</v>
      </c>
      <c r="AN755" s="63">
        <f t="shared" si="244"/>
        <v>-0.70658819185965605</v>
      </c>
      <c r="AP755" s="60">
        <v>32648</v>
      </c>
      <c r="AQ755" s="51">
        <v>5</v>
      </c>
      <c r="AR755" s="51">
        <v>141</v>
      </c>
      <c r="AS755" s="62">
        <f t="shared" si="233"/>
        <v>8.98</v>
      </c>
      <c r="AT755" s="62">
        <f t="shared" si="234"/>
        <v>9.416581400599302</v>
      </c>
      <c r="AU755" s="51" t="str">
        <f>IF(OR($AP755&lt;SetUp!$B$97,$AP755&gt;SetUp!$B$98),"Não","Sim")</f>
        <v>Não</v>
      </c>
      <c r="AV755" s="64">
        <f t="shared" si="235"/>
        <v>2.9966648127543394</v>
      </c>
      <c r="AW755" s="64">
        <f t="shared" si="236"/>
        <v>3.0686448801709365</v>
      </c>
      <c r="AX755" s="64">
        <f t="shared" si="237"/>
        <v>0.95327633666730438</v>
      </c>
      <c r="AY755" s="64">
        <f t="shared" si="238"/>
        <v>0.97389326496674677</v>
      </c>
      <c r="AZ755" s="64">
        <f t="shared" si="239"/>
        <v>0.43658140059930162</v>
      </c>
      <c r="BA755" s="64">
        <f t="shared" si="240"/>
        <v>7.1980067416597127E-2</v>
      </c>
      <c r="BB755" s="64">
        <f t="shared" si="241"/>
        <v>2.0616928299442394E-2</v>
      </c>
    </row>
    <row r="756" spans="1:54" x14ac:dyDescent="0.3">
      <c r="A756" s="60">
        <v>31801</v>
      </c>
      <c r="B756" s="53">
        <v>0</v>
      </c>
      <c r="C756" s="53"/>
      <c r="D756" s="53">
        <v>5.0170000000000003</v>
      </c>
      <c r="E756" s="53">
        <f t="shared" si="226"/>
        <v>0</v>
      </c>
      <c r="F756" s="53">
        <f t="shared" si="227"/>
        <v>5.0170000000000003</v>
      </c>
      <c r="G756" s="53">
        <f t="shared" si="228"/>
        <v>0</v>
      </c>
      <c r="H756" s="53">
        <f>IF(Q755&gt;SetUp!$B$56,SetUp!$B$56,Q755)</f>
        <v>11.354439102283045</v>
      </c>
      <c r="I756" s="53">
        <f t="shared" si="242"/>
        <v>0.79983750688621746</v>
      </c>
      <c r="J756" s="53">
        <f>MIN(F756,H756,(1-EXP(-SetUp!$B$52*H756/SetUp!$B$56))*F756)</f>
        <v>2.3755225232147272</v>
      </c>
      <c r="K756" s="53">
        <f t="shared" si="229"/>
        <v>8.9789165790683185</v>
      </c>
      <c r="L756" s="53">
        <f>IF(I756&lt;=0,0,MIN(SetUp!$B$50*I756^SetUp!$B$55,I756))</f>
        <v>1.4823852229875338E-2</v>
      </c>
      <c r="M756" s="53">
        <f t="shared" si="230"/>
        <v>0.7850136546563421</v>
      </c>
      <c r="N756" s="53">
        <f>IF(SetUp!$B$62=0,X756,(B756-E756)*(1-(H756/SetUp!$B$66/SetUp!$B$56)))</f>
        <v>0</v>
      </c>
      <c r="O756" s="53">
        <f>K756*SetUp!$B$65</f>
        <v>8.2875408835802328E-2</v>
      </c>
      <c r="P756" s="53">
        <f>MIN(SetUp!$B$54*L756^SetUp!$B$51,L756)</f>
        <v>9.7966997202675321E-3</v>
      </c>
      <c r="Q756" s="53">
        <f t="shared" si="231"/>
        <v>8.8960411702325164</v>
      </c>
      <c r="R756" s="53">
        <f>IF((H756+N756-O756)&gt;SetUp!$B$56,T755+H756+N756-O756-SetUp!$B$56,T755)</f>
        <v>0</v>
      </c>
      <c r="S756" s="53">
        <f>R756*SetUp!$B$65</f>
        <v>0</v>
      </c>
      <c r="T756" s="53">
        <f>IF((R756-S756)&lt;SetUp!$B$53,R756-S756,SetUp!$B$53)</f>
        <v>0</v>
      </c>
      <c r="U756" s="53">
        <f t="shared" si="232"/>
        <v>0.7850136546563421</v>
      </c>
      <c r="V756" s="53">
        <f>(L756-P756)/1000*SetUp!$B$13*1000000/SetUp!$B$48</f>
        <v>0.20458148567249429</v>
      </c>
      <c r="W756" s="53">
        <f t="shared" si="243"/>
        <v>1.3027773304585821E-15</v>
      </c>
      <c r="X756" s="53">
        <f>MAX((SetUp!$B$56*(1-($H756/SetUp!$B$56)^2)*TANH(($B756-$D756)/SetUp!$B$56))/(1+$H756/SetUp!$B$56*TANH(($B756-$D756)/SetUp!$B$56)),0)</f>
        <v>0</v>
      </c>
      <c r="AK756" s="61">
        <v>22</v>
      </c>
      <c r="AL756" s="62">
        <f>IFERROR(AVERAGEIFS($AS$3:$AS$1070,$AU$3:$AU$1070,"Não",$AR$3:$AR$1070,AK726),0)</f>
        <v>11.492000000000001</v>
      </c>
      <c r="AM756" s="62">
        <f>IFERROR(AVERAGEIFS($AT$3:$AT$1070,$AU$3:$AU$1070,"Não",$AR$3:$AR$1070,AK726),0)</f>
        <v>17.30002796979695</v>
      </c>
      <c r="AN756" s="63">
        <f t="shared" si="244"/>
        <v>0.50539749128062561</v>
      </c>
      <c r="AP756" s="60">
        <v>32649</v>
      </c>
      <c r="AQ756" s="51">
        <v>5</v>
      </c>
      <c r="AR756" s="51">
        <v>142</v>
      </c>
      <c r="AS756" s="62">
        <f t="shared" si="233"/>
        <v>9.3010000000000002</v>
      </c>
      <c r="AT756" s="62">
        <f t="shared" si="234"/>
        <v>9.0583636027605543</v>
      </c>
      <c r="AU756" s="51" t="str">
        <f>IF(OR($AP756&lt;SetUp!$B$97,$AP756&gt;SetUp!$B$98),"Não","Sim")</f>
        <v>Não</v>
      </c>
      <c r="AV756" s="64">
        <f t="shared" si="235"/>
        <v>3.0497540884471324</v>
      </c>
      <c r="AW756" s="64">
        <f t="shared" si="236"/>
        <v>3.0097115480990126</v>
      </c>
      <c r="AX756" s="64">
        <f t="shared" si="237"/>
        <v>0.96852964437483957</v>
      </c>
      <c r="AY756" s="64">
        <f t="shared" si="238"/>
        <v>0.9570497492795067</v>
      </c>
      <c r="AZ756" s="64">
        <f t="shared" si="239"/>
        <v>-0.24263639723944586</v>
      </c>
      <c r="BA756" s="64">
        <f t="shared" si="240"/>
        <v>-4.0042540348119715E-2</v>
      </c>
      <c r="BB756" s="64">
        <f t="shared" si="241"/>
        <v>-1.147989509533287E-2</v>
      </c>
    </row>
    <row r="757" spans="1:54" x14ac:dyDescent="0.3">
      <c r="A757" s="60">
        <v>31802</v>
      </c>
      <c r="B757" s="53">
        <v>0.16400000000000001</v>
      </c>
      <c r="C757" s="53"/>
      <c r="D757" s="53">
        <v>5.0170000000000003</v>
      </c>
      <c r="E757" s="53">
        <f t="shared" si="226"/>
        <v>0.16400000000000001</v>
      </c>
      <c r="F757" s="53">
        <f t="shared" si="227"/>
        <v>4.8530000000000006</v>
      </c>
      <c r="G757" s="53">
        <f t="shared" si="228"/>
        <v>0</v>
      </c>
      <c r="H757" s="53">
        <f>IF(Q756&gt;SetUp!$B$56,SetUp!$B$56,Q756)</f>
        <v>8.8960411702325164</v>
      </c>
      <c r="I757" s="53">
        <f t="shared" si="242"/>
        <v>0.84942879597444354</v>
      </c>
      <c r="J757" s="53">
        <f>MIN(F757,H757,(1-EXP(-SetUp!$B$52*H757/SetUp!$B$56))*F757)</f>
        <v>1.9171533620281973</v>
      </c>
      <c r="K757" s="53">
        <f t="shared" si="229"/>
        <v>6.9788878082043189</v>
      </c>
      <c r="L757" s="53">
        <f>IF(I757&lt;=0,0,MIN(SetUp!$B$50*I757^SetUp!$B$55,I757))</f>
        <v>1.6387137598037574E-2</v>
      </c>
      <c r="M757" s="53">
        <f t="shared" si="230"/>
        <v>0.83304165837640598</v>
      </c>
      <c r="N757" s="53">
        <f>IF(SetUp!$B$62=0,X757,(B757-E757)*(1-(H757/SetUp!$B$66/SetUp!$B$56)))</f>
        <v>0</v>
      </c>
      <c r="O757" s="53">
        <f>K757*SetUp!$B$65</f>
        <v>6.4415141318101402E-2</v>
      </c>
      <c r="P757" s="53">
        <f>MIN(SetUp!$B$54*L757^SetUp!$B$51,L757)</f>
        <v>1.0840391281142362E-2</v>
      </c>
      <c r="Q757" s="53">
        <f t="shared" si="231"/>
        <v>6.9144726668862173</v>
      </c>
      <c r="R757" s="53">
        <f>IF((H757+N757-O757)&gt;SetUp!$B$56,T756+H757+N757-O757-SetUp!$B$56,T756)</f>
        <v>0</v>
      </c>
      <c r="S757" s="53">
        <f>R757*SetUp!$B$65</f>
        <v>0</v>
      </c>
      <c r="T757" s="53">
        <f>IF((R757-S757)&lt;SetUp!$B$53,R757-S757,SetUp!$B$53)</f>
        <v>0</v>
      </c>
      <c r="U757" s="53">
        <f t="shared" si="232"/>
        <v>0.83304165837640598</v>
      </c>
      <c r="V757" s="53">
        <f>(L757-P757)/1000*SetUp!$B$13*1000000/SetUp!$B$48</f>
        <v>0.22572651217366527</v>
      </c>
      <c r="W757" s="53">
        <f t="shared" si="243"/>
        <v>-1.0963452368173421E-15</v>
      </c>
      <c r="X757" s="53">
        <f>MAX((SetUp!$B$56*(1-($H757/SetUp!$B$56)^2)*TANH(($B757-$D757)/SetUp!$B$56))/(1+$H757/SetUp!$B$56*TANH(($B757-$D757)/SetUp!$B$56)),0)</f>
        <v>0</v>
      </c>
      <c r="AK757" s="61">
        <v>23</v>
      </c>
      <c r="AL757" s="62">
        <f>IFERROR(AVERAGEIFS($AS$3:$AS$1070,$AU$3:$AU$1070,"Não",$AR$3:$AR$1070,AK727),0)</f>
        <v>38.625</v>
      </c>
      <c r="AM757" s="62">
        <f>IFERROR(AVERAGEIFS($AT$3:$AT$1070,$AU$3:$AU$1070,"Não",$AR$3:$AR$1070,AK727),0)</f>
        <v>16.193753239840984</v>
      </c>
      <c r="AN757" s="63">
        <f t="shared" si="244"/>
        <v>-0.58074425269020102</v>
      </c>
      <c r="AP757" s="60">
        <v>32650</v>
      </c>
      <c r="AQ757" s="51">
        <v>5</v>
      </c>
      <c r="AR757" s="51">
        <v>143</v>
      </c>
      <c r="AS757" s="62">
        <f t="shared" si="233"/>
        <v>9.3010000000000002</v>
      </c>
      <c r="AT757" s="62">
        <f t="shared" si="234"/>
        <v>8.8296410372288587</v>
      </c>
      <c r="AU757" s="51" t="str">
        <f>IF(OR($AP757&lt;SetUp!$B$97,$AP757&gt;SetUp!$B$98),"Não","Sim")</f>
        <v>Não</v>
      </c>
      <c r="AV757" s="64">
        <f t="shared" si="235"/>
        <v>3.0497540884471324</v>
      </c>
      <c r="AW757" s="64">
        <f t="shared" si="236"/>
        <v>2.9714711907115738</v>
      </c>
      <c r="AX757" s="64">
        <f t="shared" si="237"/>
        <v>0.96852964437483957</v>
      </c>
      <c r="AY757" s="64">
        <f t="shared" si="238"/>
        <v>0.94594304800343676</v>
      </c>
      <c r="AZ757" s="64">
        <f t="shared" si="239"/>
        <v>-0.47135896277114142</v>
      </c>
      <c r="BA757" s="64">
        <f t="shared" si="240"/>
        <v>-7.8282897735558521E-2</v>
      </c>
      <c r="BB757" s="64">
        <f t="shared" si="241"/>
        <v>-2.2586596371402812E-2</v>
      </c>
    </row>
    <row r="758" spans="1:54" x14ac:dyDescent="0.3">
      <c r="A758" s="60">
        <v>31803</v>
      </c>
      <c r="B758" s="53">
        <v>0</v>
      </c>
      <c r="C758" s="53"/>
      <c r="D758" s="53">
        <v>5.0170000000000003</v>
      </c>
      <c r="E758" s="53">
        <f t="shared" si="226"/>
        <v>0</v>
      </c>
      <c r="F758" s="53">
        <f t="shared" si="227"/>
        <v>5.0170000000000003</v>
      </c>
      <c r="G758" s="53">
        <f t="shared" si="228"/>
        <v>0</v>
      </c>
      <c r="H758" s="53">
        <f>IF(Q757&gt;SetUp!$B$56,SetUp!$B$56,Q757)</f>
        <v>6.9144726668862173</v>
      </c>
      <c r="I758" s="53">
        <f t="shared" si="242"/>
        <v>0.88188743282647142</v>
      </c>
      <c r="J758" s="53">
        <f>MIN(F758,H758,(1-EXP(-SetUp!$B$52*H758/SetUp!$B$56))*F758)</f>
        <v>1.6224066585474881</v>
      </c>
      <c r="K758" s="53">
        <f t="shared" si="229"/>
        <v>5.292066008338729</v>
      </c>
      <c r="L758" s="53">
        <f>IF(I758&lt;=0,0,MIN(SetUp!$B$50*I758^SetUp!$B$55,I758))</f>
        <v>1.7444025945817287E-2</v>
      </c>
      <c r="M758" s="53">
        <f t="shared" si="230"/>
        <v>0.86444340688065413</v>
      </c>
      <c r="N758" s="53">
        <f>IF(SetUp!$B$62=0,X758,(B758-E758)*(1-(H758/SetUp!$B$66/SetUp!$B$56)))</f>
        <v>0</v>
      </c>
      <c r="O758" s="53">
        <f>K758*SetUp!$B$65</f>
        <v>4.8845774450065479E-2</v>
      </c>
      <c r="P758" s="53">
        <f>MIN(SetUp!$B$54*L758^SetUp!$B$51,L758)</f>
        <v>1.1546553220454467E-2</v>
      </c>
      <c r="Q758" s="53">
        <f t="shared" si="231"/>
        <v>5.2432202338886631</v>
      </c>
      <c r="R758" s="53">
        <f>IF((H758+N758-O758)&gt;SetUp!$B$56,T757+H758+N758-O758-SetUp!$B$56,T757)</f>
        <v>0</v>
      </c>
      <c r="S758" s="53">
        <f>R758*SetUp!$B$65</f>
        <v>0</v>
      </c>
      <c r="T758" s="53">
        <f>IF((R758-S758)&lt;SetUp!$B$53,R758-S758,SetUp!$B$53)</f>
        <v>0</v>
      </c>
      <c r="U758" s="53">
        <f t="shared" si="232"/>
        <v>0.86444340688065413</v>
      </c>
      <c r="V758" s="53">
        <f>(L758-P758)/1000*SetUp!$B$13*1000000/SetUp!$B$48</f>
        <v>0.23999942901311869</v>
      </c>
      <c r="W758" s="53">
        <f t="shared" si="243"/>
        <v>-6.6613381477509392E-16</v>
      </c>
      <c r="X758" s="53">
        <f>MAX((SetUp!$B$56*(1-($H758/SetUp!$B$56)^2)*TANH(($B758-$D758)/SetUp!$B$56))/(1+$H758/SetUp!$B$56*TANH(($B758-$D758)/SetUp!$B$56)),0)</f>
        <v>0</v>
      </c>
      <c r="AK758" s="61">
        <v>24</v>
      </c>
      <c r="AL758" s="62">
        <f>IFERROR(AVERAGEIFS($AS$3:$AS$1070,$AU$3:$AU$1070,"Não",$AR$3:$AR$1070,AK728),0)</f>
        <v>25.312000000000001</v>
      </c>
      <c r="AM758" s="62">
        <f>IFERROR(AVERAGEIFS($AT$3:$AT$1070,$AU$3:$AU$1070,"Não",$AR$3:$AR$1070,AK728),0)</f>
        <v>20.852273390841539</v>
      </c>
      <c r="AN758" s="63">
        <f t="shared" si="244"/>
        <v>-0.17619021053881409</v>
      </c>
      <c r="AP758" s="60">
        <v>32651</v>
      </c>
      <c r="AQ758" s="51">
        <v>5</v>
      </c>
      <c r="AR758" s="51">
        <v>144</v>
      </c>
      <c r="AS758" s="62">
        <f t="shared" si="233"/>
        <v>8.8209999999999997</v>
      </c>
      <c r="AT758" s="62">
        <f t="shared" si="234"/>
        <v>8.4696712112597101</v>
      </c>
      <c r="AU758" s="51" t="str">
        <f>IF(OR($AP758&lt;SetUp!$B$97,$AP758&gt;SetUp!$B$98),"Não","Sim")</f>
        <v>Não</v>
      </c>
      <c r="AV758" s="64">
        <f t="shared" si="235"/>
        <v>2.9700168349691216</v>
      </c>
      <c r="AW758" s="64">
        <f t="shared" si="236"/>
        <v>2.9102699550487943</v>
      </c>
      <c r="AX758" s="64">
        <f t="shared" si="237"/>
        <v>0.94551782207783963</v>
      </c>
      <c r="AY758" s="64">
        <f t="shared" si="238"/>
        <v>0.92786655154592212</v>
      </c>
      <c r="AZ758" s="64">
        <f t="shared" si="239"/>
        <v>-0.35132878874028961</v>
      </c>
      <c r="BA758" s="64">
        <f t="shared" si="240"/>
        <v>-5.9746879920327345E-2</v>
      </c>
      <c r="BB758" s="64">
        <f t="shared" si="241"/>
        <v>-1.7651270531917507E-2</v>
      </c>
    </row>
    <row r="759" spans="1:54" x14ac:dyDescent="0.3">
      <c r="A759" s="60">
        <v>31804</v>
      </c>
      <c r="B759" s="53">
        <v>0</v>
      </c>
      <c r="C759" s="53"/>
      <c r="D759" s="53">
        <v>5.0170000000000003</v>
      </c>
      <c r="E759" s="53">
        <f t="shared" si="226"/>
        <v>0</v>
      </c>
      <c r="F759" s="53">
        <f t="shared" si="227"/>
        <v>5.0170000000000003</v>
      </c>
      <c r="G759" s="53">
        <f t="shared" si="228"/>
        <v>0</v>
      </c>
      <c r="H759" s="53">
        <f>IF(Q758&gt;SetUp!$B$56,SetUp!$B$56,Q758)</f>
        <v>5.2432202338886631</v>
      </c>
      <c r="I759" s="53">
        <f t="shared" si="242"/>
        <v>0.90096609891076862</v>
      </c>
      <c r="J759" s="53">
        <f>MIN(F759,H759,(1-EXP(-SetUp!$B$52*H759/SetUp!$B$56))*F759)</f>
        <v>1.2862659384217878</v>
      </c>
      <c r="K759" s="53">
        <f t="shared" si="229"/>
        <v>3.9569542954668755</v>
      </c>
      <c r="L759" s="53">
        <f>IF(I759&lt;=0,0,MIN(SetUp!$B$50*I759^SetUp!$B$55,I759))</f>
        <v>1.8077521389416477E-2</v>
      </c>
      <c r="M759" s="53">
        <f t="shared" si="230"/>
        <v>0.88288857752135219</v>
      </c>
      <c r="N759" s="53">
        <f>IF(SetUp!$B$62=0,X759,(B759-E759)*(1-(H759/SetUp!$B$66/SetUp!$B$56)))</f>
        <v>0</v>
      </c>
      <c r="O759" s="53">
        <f>K759*SetUp!$B$65</f>
        <v>3.6522692030114504E-2</v>
      </c>
      <c r="P759" s="53">
        <f>MIN(SetUp!$B$54*L759^SetUp!$B$51,L759)</f>
        <v>1.1970025441827646E-2</v>
      </c>
      <c r="Q759" s="53">
        <f t="shared" si="231"/>
        <v>3.9204316034367608</v>
      </c>
      <c r="R759" s="53">
        <f>IF((H759+N759-O759)&gt;SetUp!$B$56,T758+H759+N759-O759-SetUp!$B$56,T758)</f>
        <v>0</v>
      </c>
      <c r="S759" s="53">
        <f>R759*SetUp!$B$65</f>
        <v>0</v>
      </c>
      <c r="T759" s="53">
        <f>IF((R759-S759)&lt;SetUp!$B$53,R759-S759,SetUp!$B$53)</f>
        <v>0</v>
      </c>
      <c r="U759" s="53">
        <f t="shared" si="232"/>
        <v>0.88288857752135219</v>
      </c>
      <c r="V759" s="53">
        <f>(L759-P759)/1000*SetUp!$B$13*1000000/SetUp!$B$48</f>
        <v>0.24854638730543302</v>
      </c>
      <c r="W759" s="53">
        <f t="shared" si="243"/>
        <v>-1.7347234759768071E-16</v>
      </c>
      <c r="X759" s="53">
        <f>MAX((SetUp!$B$56*(1-($H759/SetUp!$B$56)^2)*TANH(($B759-$D759)/SetUp!$B$56))/(1+$H759/SetUp!$B$56*TANH(($B759-$D759)/SetUp!$B$56)),0)</f>
        <v>0</v>
      </c>
      <c r="AK759" s="61">
        <v>25</v>
      </c>
      <c r="AL759" s="62">
        <f>IFERROR(AVERAGEIFS($AS$3:$AS$1070,$AU$3:$AU$1070,"Não",$AR$3:$AR$1070,AK729),0)</f>
        <v>37.255000000000003</v>
      </c>
      <c r="AM759" s="62">
        <f>IFERROR(AVERAGEIFS($AT$3:$AT$1070,$AU$3:$AU$1070,"Não",$AR$3:$AR$1070,AK729),0)</f>
        <v>31.263297388235515</v>
      </c>
      <c r="AN759" s="63">
        <f t="shared" si="244"/>
        <v>-0.16082948897502317</v>
      </c>
      <c r="AP759" s="60">
        <v>32652</v>
      </c>
      <c r="AQ759" s="51">
        <v>5</v>
      </c>
      <c r="AR759" s="51">
        <v>145</v>
      </c>
      <c r="AS759" s="62">
        <f t="shared" si="233"/>
        <v>8.5060000000000002</v>
      </c>
      <c r="AT759" s="62">
        <f t="shared" si="234"/>
        <v>8.1037203876961712</v>
      </c>
      <c r="AU759" s="51" t="str">
        <f>IF(OR($AP759&lt;SetUp!$B$97,$AP759&gt;SetUp!$B$98),"Não","Sim")</f>
        <v>Não</v>
      </c>
      <c r="AV759" s="64">
        <f t="shared" si="235"/>
        <v>2.9165047574108294</v>
      </c>
      <c r="AW759" s="64">
        <f t="shared" si="236"/>
        <v>2.8467034246117335</v>
      </c>
      <c r="AX759" s="64">
        <f t="shared" si="237"/>
        <v>0.92972537837800451</v>
      </c>
      <c r="AY759" s="64">
        <f t="shared" si="238"/>
        <v>0.90868444763164247</v>
      </c>
      <c r="AZ759" s="64">
        <f t="shared" si="239"/>
        <v>-0.40227961230382903</v>
      </c>
      <c r="BA759" s="64">
        <f t="shared" si="240"/>
        <v>-6.9801332799095839E-2</v>
      </c>
      <c r="BB759" s="64">
        <f t="shared" si="241"/>
        <v>-2.1040930746362041E-2</v>
      </c>
    </row>
    <row r="760" spans="1:54" x14ac:dyDescent="0.3">
      <c r="A760" s="60">
        <v>31805</v>
      </c>
      <c r="B760" s="53">
        <v>0</v>
      </c>
      <c r="C760" s="53"/>
      <c r="D760" s="53">
        <v>5.0170000000000003</v>
      </c>
      <c r="E760" s="53">
        <f t="shared" si="226"/>
        <v>0</v>
      </c>
      <c r="F760" s="53">
        <f t="shared" si="227"/>
        <v>5.0170000000000003</v>
      </c>
      <c r="G760" s="53">
        <f t="shared" si="228"/>
        <v>0</v>
      </c>
      <c r="H760" s="53">
        <f>IF(Q759&gt;SetUp!$B$56,SetUp!$B$56,Q759)</f>
        <v>3.9204316034367608</v>
      </c>
      <c r="I760" s="53">
        <f t="shared" si="242"/>
        <v>0.90987396658714803</v>
      </c>
      <c r="J760" s="53">
        <f>MIN(F760,H760,(1-EXP(-SetUp!$B$52*H760/SetUp!$B$56))*F760)</f>
        <v>0.99677112707589799</v>
      </c>
      <c r="K760" s="53">
        <f t="shared" si="229"/>
        <v>2.9236604763608627</v>
      </c>
      <c r="L760" s="53">
        <f>IF(I760&lt;=0,0,MIN(SetUp!$B$50*I760^SetUp!$B$55,I760))</f>
        <v>1.8376390009152584E-2</v>
      </c>
      <c r="M760" s="53">
        <f t="shared" si="230"/>
        <v>0.89149757657799544</v>
      </c>
      <c r="N760" s="53">
        <f>IF(SetUp!$B$62=0,X760,(B760-E760)*(1-(H760/SetUp!$B$66/SetUp!$B$56)))</f>
        <v>0</v>
      </c>
      <c r="O760" s="53">
        <f>K760*SetUp!$B$65</f>
        <v>2.6985389065795826E-2</v>
      </c>
      <c r="P760" s="53">
        <f>MIN(SetUp!$B$54*L760^SetUp!$B$51,L760)</f>
        <v>1.216986031203641E-2</v>
      </c>
      <c r="Q760" s="53">
        <f t="shared" si="231"/>
        <v>2.8966750872950668</v>
      </c>
      <c r="R760" s="53">
        <f>IF((H760+N760-O760)&gt;SetUp!$B$56,T759+H760+N760-O760-SetUp!$B$56,T759)</f>
        <v>0</v>
      </c>
      <c r="S760" s="53">
        <f>R760*SetUp!$B$65</f>
        <v>0</v>
      </c>
      <c r="T760" s="53">
        <f>IF((R760-S760)&lt;SetUp!$B$53,R760-S760,SetUp!$B$53)</f>
        <v>0</v>
      </c>
      <c r="U760" s="53">
        <f t="shared" si="232"/>
        <v>0.89149757657799544</v>
      </c>
      <c r="V760" s="53">
        <f>(L760-P760)/1000*SetUp!$B$13*1000000/SetUp!$B$48</f>
        <v>0.25257659557369228</v>
      </c>
      <c r="W760" s="53">
        <f t="shared" si="243"/>
        <v>-2.2551405187698492E-16</v>
      </c>
      <c r="X760" s="53">
        <f>MAX((SetUp!$B$56*(1-($H760/SetUp!$B$56)^2)*TANH(($B760-$D760)/SetUp!$B$56))/(1+$H760/SetUp!$B$56*TANH(($B760-$D760)/SetUp!$B$56)),0)</f>
        <v>0</v>
      </c>
      <c r="AK760" s="61">
        <v>26</v>
      </c>
      <c r="AL760" s="62">
        <f>IFERROR(AVERAGEIFS($AS$3:$AS$1070,$AU$3:$AU$1070,"Não",$AR$3:$AR$1070,AK730),0)</f>
        <v>30.940999999999999</v>
      </c>
      <c r="AM760" s="62">
        <f>IFERROR(AVERAGEIFS($AT$3:$AT$1070,$AU$3:$AU$1070,"Não",$AR$3:$AR$1070,AK730),0)</f>
        <v>26.794810220709387</v>
      </c>
      <c r="AN760" s="63">
        <f t="shared" si="244"/>
        <v>-0.13400309554605902</v>
      </c>
      <c r="AP760" s="60">
        <v>32653</v>
      </c>
      <c r="AQ760" s="51">
        <v>5</v>
      </c>
      <c r="AR760" s="51">
        <v>146</v>
      </c>
      <c r="AS760" s="62">
        <f t="shared" si="233"/>
        <v>8.35</v>
      </c>
      <c r="AT760" s="62">
        <f t="shared" si="234"/>
        <v>7.7361033083752533</v>
      </c>
      <c r="AU760" s="51" t="str">
        <f>IF(OR($AP760&lt;SetUp!$B$97,$AP760&gt;SetUp!$B$98),"Não","Sim")</f>
        <v>Não</v>
      </c>
      <c r="AV760" s="64">
        <f t="shared" si="235"/>
        <v>2.8896366553599777</v>
      </c>
      <c r="AW760" s="64">
        <f t="shared" si="236"/>
        <v>2.7813851420425855</v>
      </c>
      <c r="AX760" s="64">
        <f t="shared" si="237"/>
        <v>0.92168647548360205</v>
      </c>
      <c r="AY760" s="64">
        <f t="shared" si="238"/>
        <v>0.88852226070753737</v>
      </c>
      <c r="AZ760" s="64">
        <f t="shared" si="239"/>
        <v>-0.61389669162474636</v>
      </c>
      <c r="BA760" s="64">
        <f t="shared" si="240"/>
        <v>-0.10825151331739225</v>
      </c>
      <c r="BB760" s="64">
        <f t="shared" si="241"/>
        <v>-3.3164214776064682E-2</v>
      </c>
    </row>
    <row r="761" spans="1:54" x14ac:dyDescent="0.3">
      <c r="A761" s="60">
        <v>31806</v>
      </c>
      <c r="B761" s="53">
        <v>0</v>
      </c>
      <c r="C761" s="53"/>
      <c r="D761" s="53">
        <v>5.0170000000000003</v>
      </c>
      <c r="E761" s="53">
        <f t="shared" si="226"/>
        <v>0</v>
      </c>
      <c r="F761" s="53">
        <f t="shared" si="227"/>
        <v>5.0170000000000003</v>
      </c>
      <c r="G761" s="53">
        <f t="shared" si="228"/>
        <v>0</v>
      </c>
      <c r="H761" s="53">
        <f>IF(Q760&gt;SetUp!$B$56,SetUp!$B$56,Q760)</f>
        <v>2.8966750872950668</v>
      </c>
      <c r="I761" s="53">
        <f t="shared" si="242"/>
        <v>0.9112432027960472</v>
      </c>
      <c r="J761" s="53">
        <f>MIN(F761,H761,(1-EXP(-SetUp!$B$52*H761/SetUp!$B$56))*F761)</f>
        <v>0.75738753379874457</v>
      </c>
      <c r="K761" s="53">
        <f t="shared" si="229"/>
        <v>2.139287553496322</v>
      </c>
      <c r="L761" s="53">
        <f>IF(I761&lt;=0,0,MIN(SetUp!$B$50*I761^SetUp!$B$55,I761))</f>
        <v>1.84225030588821E-2</v>
      </c>
      <c r="M761" s="53">
        <f t="shared" si="230"/>
        <v>0.89282069973716505</v>
      </c>
      <c r="N761" s="53">
        <f>IF(SetUp!$B$62=0,X761,(B761-E761)*(1-(H761/SetUp!$B$66/SetUp!$B$56)))</f>
        <v>0</v>
      </c>
      <c r="O761" s="53">
        <f>K761*SetUp!$B$65</f>
        <v>1.9745626218051763E-2</v>
      </c>
      <c r="P761" s="53">
        <f>MIN(SetUp!$B$54*L761^SetUp!$B$51,L761)</f>
        <v>1.2200696067904315E-2</v>
      </c>
      <c r="Q761" s="53">
        <f t="shared" si="231"/>
        <v>2.1195419272782701</v>
      </c>
      <c r="R761" s="53">
        <f>IF((H761+N761-O761)&gt;SetUp!$B$56,T760+H761+N761-O761-SetUp!$B$56,T760)</f>
        <v>0</v>
      </c>
      <c r="S761" s="53">
        <f>R761*SetUp!$B$65</f>
        <v>0</v>
      </c>
      <c r="T761" s="53">
        <f>IF((R761-S761)&lt;SetUp!$B$53,R761-S761,SetUp!$B$53)</f>
        <v>0</v>
      </c>
      <c r="U761" s="53">
        <f t="shared" si="232"/>
        <v>0.89282069973716505</v>
      </c>
      <c r="V761" s="53">
        <f>(L761-P761)/1000*SetUp!$B$13*1000000/SetUp!$B$48</f>
        <v>0.25319830964926299</v>
      </c>
      <c r="W761" s="53">
        <f t="shared" si="243"/>
        <v>-4.9960036108132044E-16</v>
      </c>
      <c r="X761" s="53">
        <f>MAX((SetUp!$B$56*(1-($H761/SetUp!$B$56)^2)*TANH(($B761-$D761)/SetUp!$B$56))/(1+$H761/SetUp!$B$56*TANH(($B761-$D761)/SetUp!$B$56)),0)</f>
        <v>0</v>
      </c>
      <c r="AK761" s="61">
        <v>27</v>
      </c>
      <c r="AL761" s="62">
        <f>IFERROR(AVERAGEIFS($AS$3:$AS$1070,$AU$3:$AU$1070,"Não",$AR$3:$AR$1070,AK731),0)</f>
        <v>16.975999999999999</v>
      </c>
      <c r="AM761" s="62">
        <f>IFERROR(AVERAGEIFS($AT$3:$AT$1070,$AU$3:$AU$1070,"Não",$AR$3:$AR$1070,AK731),0)</f>
        <v>23.521398861558314</v>
      </c>
      <c r="AN761" s="63">
        <f t="shared" si="244"/>
        <v>0.38556779344712039</v>
      </c>
      <c r="AP761" s="60">
        <v>32654</v>
      </c>
      <c r="AQ761" s="51">
        <v>5</v>
      </c>
      <c r="AR761" s="51">
        <v>147</v>
      </c>
      <c r="AS761" s="62">
        <f t="shared" si="233"/>
        <v>8.35</v>
      </c>
      <c r="AT761" s="62">
        <f t="shared" si="234"/>
        <v>7.3636074958548301</v>
      </c>
      <c r="AU761" s="51" t="str">
        <f>IF(OR($AP761&lt;SetUp!$B$97,$AP761&gt;SetUp!$B$98),"Não","Sim")</f>
        <v>Não</v>
      </c>
      <c r="AV761" s="64">
        <f t="shared" si="235"/>
        <v>2.8896366553599777</v>
      </c>
      <c r="AW761" s="64">
        <f t="shared" si="236"/>
        <v>2.7135967821057774</v>
      </c>
      <c r="AX761" s="64">
        <f t="shared" si="237"/>
        <v>0.92168647548360205</v>
      </c>
      <c r="AY761" s="64">
        <f t="shared" si="238"/>
        <v>0.86709063114547658</v>
      </c>
      <c r="AZ761" s="64">
        <f t="shared" si="239"/>
        <v>-0.98639250414516955</v>
      </c>
      <c r="BA761" s="64">
        <f t="shared" si="240"/>
        <v>-0.17603987325420034</v>
      </c>
      <c r="BB761" s="64">
        <f t="shared" si="241"/>
        <v>-5.4595844338125477E-2</v>
      </c>
    </row>
    <row r="762" spans="1:54" x14ac:dyDescent="0.3">
      <c r="A762" s="60">
        <v>31807</v>
      </c>
      <c r="B762" s="53">
        <v>0.02</v>
      </c>
      <c r="C762" s="53"/>
      <c r="D762" s="53">
        <v>5.0170000000000003</v>
      </c>
      <c r="E762" s="53">
        <f t="shared" si="226"/>
        <v>0.02</v>
      </c>
      <c r="F762" s="53">
        <f t="shared" si="227"/>
        <v>4.9970000000000008</v>
      </c>
      <c r="G762" s="53">
        <f t="shared" si="228"/>
        <v>0</v>
      </c>
      <c r="H762" s="53">
        <f>IF(Q761&gt;SetUp!$B$56,SetUp!$B$56,Q761)</f>
        <v>2.1195419272782701</v>
      </c>
      <c r="I762" s="53">
        <f t="shared" si="242"/>
        <v>0.90717888701753513</v>
      </c>
      <c r="J762" s="53">
        <f>MIN(F762,H762,(1-EXP(-SetUp!$B$52*H762/SetUp!$B$56))*F762)</f>
        <v>0.56394217063021179</v>
      </c>
      <c r="K762" s="53">
        <f t="shared" si="229"/>
        <v>1.5555997566480584</v>
      </c>
      <c r="L762" s="53">
        <f>IF(I762&lt;=0,0,MIN(SetUp!$B$50*I762^SetUp!$B$55,I762))</f>
        <v>1.8285760391055568E-2</v>
      </c>
      <c r="M762" s="53">
        <f t="shared" si="230"/>
        <v>0.88889312662647957</v>
      </c>
      <c r="N762" s="53">
        <f>IF(SetUp!$B$62=0,X762,(B762-E762)*(1-(H762/SetUp!$B$66/SetUp!$B$56)))</f>
        <v>0</v>
      </c>
      <c r="O762" s="53">
        <f>K762*SetUp!$B$65</f>
        <v>1.4358187280370045E-2</v>
      </c>
      <c r="P762" s="53">
        <f>MIN(SetUp!$B$54*L762^SetUp!$B$51,L762)</f>
        <v>1.2109258558950571E-2</v>
      </c>
      <c r="Q762" s="53">
        <f t="shared" si="231"/>
        <v>1.5412415693676884</v>
      </c>
      <c r="R762" s="53">
        <f>IF((H762+N762-O762)&gt;SetUp!$B$56,T761+H762+N762-O762-SetUp!$B$56,T761)</f>
        <v>0</v>
      </c>
      <c r="S762" s="53">
        <f>R762*SetUp!$B$65</f>
        <v>0</v>
      </c>
      <c r="T762" s="53">
        <f>IF((R762-S762)&lt;SetUp!$B$53,R762-S762,SetUp!$B$53)</f>
        <v>0</v>
      </c>
      <c r="U762" s="53">
        <f t="shared" si="232"/>
        <v>0.88889312662647957</v>
      </c>
      <c r="V762" s="53">
        <f>(L762-P762)/1000*SetUp!$B$13*1000000/SetUp!$B$48</f>
        <v>0.25135460256197856</v>
      </c>
      <c r="W762" s="53">
        <f t="shared" si="243"/>
        <v>1.1796119636642288E-16</v>
      </c>
      <c r="X762" s="53">
        <f>MAX((SetUp!$B$56*(1-($H762/SetUp!$B$56)^2)*TANH(($B762-$D762)/SetUp!$B$56))/(1+$H762/SetUp!$B$56*TANH(($B762-$D762)/SetUp!$B$56)),0)</f>
        <v>0</v>
      </c>
      <c r="AK762" s="61">
        <v>28</v>
      </c>
      <c r="AL762" s="62">
        <f>IFERROR(AVERAGEIFS($AS$3:$AS$1070,$AU$3:$AU$1070,"Não",$AR$3:$AR$1070,AK732),0)</f>
        <v>16.573</v>
      </c>
      <c r="AM762" s="62">
        <f>IFERROR(AVERAGEIFS($AT$3:$AT$1070,$AU$3:$AU$1070,"Não",$AR$3:$AR$1070,AK732),0)</f>
        <v>21.037393631917261</v>
      </c>
      <c r="AN762" s="63">
        <f t="shared" si="244"/>
        <v>0.26937751957504741</v>
      </c>
      <c r="AP762" s="60">
        <v>32655</v>
      </c>
      <c r="AQ762" s="51">
        <v>5</v>
      </c>
      <c r="AR762" s="51">
        <v>148</v>
      </c>
      <c r="AS762" s="62">
        <f t="shared" si="233"/>
        <v>8.1950000000000003</v>
      </c>
      <c r="AT762" s="62">
        <f t="shared" si="234"/>
        <v>6.9889345372114002</v>
      </c>
      <c r="AU762" s="51" t="str">
        <f>IF(OR($AP762&lt;SetUp!$B$97,$AP762&gt;SetUp!$B$98),"Não","Sim")</f>
        <v>Não</v>
      </c>
      <c r="AV762" s="64">
        <f t="shared" si="235"/>
        <v>2.8626910416599274</v>
      </c>
      <c r="AW762" s="64">
        <f t="shared" si="236"/>
        <v>2.6436593080825297</v>
      </c>
      <c r="AX762" s="64">
        <f t="shared" si="237"/>
        <v>0.91354895790651791</v>
      </c>
      <c r="AY762" s="64">
        <f t="shared" si="238"/>
        <v>0.84441097261561793</v>
      </c>
      <c r="AZ762" s="64">
        <f t="shared" si="239"/>
        <v>-1.2060654627886001</v>
      </c>
      <c r="BA762" s="64">
        <f t="shared" si="240"/>
        <v>-0.21903173357739769</v>
      </c>
      <c r="BB762" s="64">
        <f t="shared" si="241"/>
        <v>-6.9137985290899984E-2</v>
      </c>
    </row>
    <row r="763" spans="1:54" x14ac:dyDescent="0.3">
      <c r="A763" s="60">
        <v>31808</v>
      </c>
      <c r="B763" s="53">
        <v>0.73199999999999998</v>
      </c>
      <c r="C763" s="53"/>
      <c r="D763" s="53">
        <v>5.0170000000000003</v>
      </c>
      <c r="E763" s="53">
        <f t="shared" si="226"/>
        <v>0.73199999999999998</v>
      </c>
      <c r="F763" s="53">
        <f t="shared" si="227"/>
        <v>4.2850000000000001</v>
      </c>
      <c r="G763" s="53">
        <f t="shared" si="228"/>
        <v>0</v>
      </c>
      <c r="H763" s="53">
        <f>IF(Q762&gt;SetUp!$B$56,SetUp!$B$56,Q762)</f>
        <v>1.5412415693676884</v>
      </c>
      <c r="I763" s="53">
        <f t="shared" si="242"/>
        <v>0.89982057293266826</v>
      </c>
      <c r="J763" s="53">
        <f>MIN(F763,H763,(1-EXP(-SetUp!$B$52*H763/SetUp!$B$56))*F763)</f>
        <v>0.35733635328711227</v>
      </c>
      <c r="K763" s="53">
        <f t="shared" si="229"/>
        <v>1.1839052160805761</v>
      </c>
      <c r="L763" s="53">
        <f>IF(I763&lt;=0,0,MIN(SetUp!$B$50*I763^SetUp!$B$55,I763))</f>
        <v>1.8039230099096356E-2</v>
      </c>
      <c r="M763" s="53">
        <f t="shared" si="230"/>
        <v>0.8817813428335719</v>
      </c>
      <c r="N763" s="53">
        <f>IF(SetUp!$B$62=0,X763,(B763-E763)*(1-(H763/SetUp!$B$66/SetUp!$B$56)))</f>
        <v>0</v>
      </c>
      <c r="O763" s="53">
        <f>K763*SetUp!$B$65</f>
        <v>1.0927446306188707E-2</v>
      </c>
      <c r="P763" s="53">
        <f>MIN(SetUp!$B$54*L763^SetUp!$B$51,L763)</f>
        <v>1.1944424745039352E-2</v>
      </c>
      <c r="Q763" s="53">
        <f t="shared" si="231"/>
        <v>1.1729777697743873</v>
      </c>
      <c r="R763" s="53">
        <f>IF((H763+N763-O763)&gt;SetUp!$B$56,T762+H763+N763-O763-SetUp!$B$56,T762)</f>
        <v>0</v>
      </c>
      <c r="S763" s="53">
        <f>R763*SetUp!$B$65</f>
        <v>0</v>
      </c>
      <c r="T763" s="53">
        <f>IF((R763-S763)&lt;SetUp!$B$53,R763-S763,SetUp!$B$53)</f>
        <v>0</v>
      </c>
      <c r="U763" s="53">
        <f t="shared" si="232"/>
        <v>0.8817813428335719</v>
      </c>
      <c r="V763" s="53">
        <f>(L763-P763)/1000*SetUp!$B$13*1000000/SetUp!$B$48</f>
        <v>0.24802993977895654</v>
      </c>
      <c r="W763" s="53">
        <f t="shared" si="243"/>
        <v>-2.8102520310824275E-16</v>
      </c>
      <c r="X763" s="53">
        <f>MAX((SetUp!$B$56*(1-($H763/SetUp!$B$56)^2)*TANH(($B763-$D763)/SetUp!$B$56))/(1+$H763/SetUp!$B$56*TANH(($B763-$D763)/SetUp!$B$56)),0)</f>
        <v>0</v>
      </c>
      <c r="AK763" s="61">
        <v>29</v>
      </c>
      <c r="AL763" s="62">
        <f>IFERROR(AVERAGEIFS($AS$3:$AS$1070,$AU$3:$AU$1070,"Não",$AR$3:$AR$1070,AK733),0)</f>
        <v>12.923999999999999</v>
      </c>
      <c r="AM763" s="62">
        <f>IFERROR(AVERAGEIFS($AT$3:$AT$1070,$AU$3:$AU$1070,"Não",$AR$3:$AR$1070,AK733),0)</f>
        <v>19.083863422557553</v>
      </c>
      <c r="AN763" s="63">
        <f t="shared" si="244"/>
        <v>0.47662205374168626</v>
      </c>
      <c r="AP763" s="60">
        <v>32656</v>
      </c>
      <c r="AQ763" s="51">
        <v>5</v>
      </c>
      <c r="AR763" s="51">
        <v>149</v>
      </c>
      <c r="AS763" s="62">
        <f t="shared" si="233"/>
        <v>8.0410000000000004</v>
      </c>
      <c r="AT763" s="62">
        <f t="shared" si="234"/>
        <v>6.621530912296997</v>
      </c>
      <c r="AU763" s="51" t="str">
        <f>IF(OR($AP763&lt;SetUp!$B$97,$AP763&gt;SetUp!$B$98),"Não","Sim")</f>
        <v>Não</v>
      </c>
      <c r="AV763" s="64">
        <f t="shared" si="235"/>
        <v>2.8356657066727737</v>
      </c>
      <c r="AW763" s="64">
        <f t="shared" si="236"/>
        <v>2.5732335518364819</v>
      </c>
      <c r="AX763" s="64">
        <f t="shared" si="237"/>
        <v>0.90531006211608556</v>
      </c>
      <c r="AY763" s="64">
        <f t="shared" si="238"/>
        <v>0.82095841087438592</v>
      </c>
      <c r="AZ763" s="64">
        <f t="shared" si="239"/>
        <v>-1.4194690877030034</v>
      </c>
      <c r="BA763" s="64">
        <f t="shared" si="240"/>
        <v>-0.26243215483629179</v>
      </c>
      <c r="BB763" s="64">
        <f t="shared" si="241"/>
        <v>-8.4351651241699632E-2</v>
      </c>
    </row>
    <row r="764" spans="1:54" x14ac:dyDescent="0.3">
      <c r="A764" s="60">
        <v>31809</v>
      </c>
      <c r="B764" s="53">
        <v>0.48099999999999998</v>
      </c>
      <c r="C764" s="53"/>
      <c r="D764" s="53">
        <v>4.5679999999999996</v>
      </c>
      <c r="E764" s="53">
        <f t="shared" si="226"/>
        <v>0.48099999999999998</v>
      </c>
      <c r="F764" s="53">
        <f t="shared" si="227"/>
        <v>4.0869999999999997</v>
      </c>
      <c r="G764" s="53">
        <f t="shared" si="228"/>
        <v>0</v>
      </c>
      <c r="H764" s="53">
        <f>IF(Q763&gt;SetUp!$B$56,SetUp!$B$56,Q763)</f>
        <v>1.1729777697743873</v>
      </c>
      <c r="I764" s="53">
        <f t="shared" si="242"/>
        <v>0.89018906154633626</v>
      </c>
      <c r="J764" s="53">
        <f>MIN(F764,H764,(1-EXP(-SetUp!$B$52*H764/SetUp!$B$56))*F764)</f>
        <v>0.26206576339439003</v>
      </c>
      <c r="K764" s="53">
        <f t="shared" si="229"/>
        <v>0.91091200637999725</v>
      </c>
      <c r="L764" s="53">
        <f>IF(I764&lt;=0,0,MIN(SetUp!$B$50*I764^SetUp!$B$55,I764))</f>
        <v>1.7718565432029383E-2</v>
      </c>
      <c r="M764" s="53">
        <f t="shared" si="230"/>
        <v>0.87247049611430683</v>
      </c>
      <c r="N764" s="53">
        <f>IF(SetUp!$B$62=0,X764,(B764-E764)*(1-(H764/SetUp!$B$66/SetUp!$B$56)))</f>
        <v>0</v>
      </c>
      <c r="O764" s="53">
        <f>K764*SetUp!$B$65</f>
        <v>8.4077187127644028E-3</v>
      </c>
      <c r="P764" s="53">
        <f>MIN(SetUp!$B$54*L764^SetUp!$B$51,L764)</f>
        <v>1.173005638636449E-2</v>
      </c>
      <c r="Q764" s="53">
        <f t="shared" si="231"/>
        <v>0.9025042876672329</v>
      </c>
      <c r="R764" s="53">
        <f>IF((H764+N764-O764)&gt;SetUp!$B$56,T763+H764+N764-O764-SetUp!$B$56,T763)</f>
        <v>0</v>
      </c>
      <c r="S764" s="53">
        <f>R764*SetUp!$B$65</f>
        <v>0</v>
      </c>
      <c r="T764" s="53">
        <f>IF((R764-S764)&lt;SetUp!$B$53,R764-S764,SetUp!$B$53)</f>
        <v>0</v>
      </c>
      <c r="U764" s="53">
        <f t="shared" si="232"/>
        <v>0.87247049611430683</v>
      </c>
      <c r="V764" s="53">
        <f>(L764-P764)/1000*SetUp!$B$13*1000000/SetUp!$B$48</f>
        <v>0.24370417949004575</v>
      </c>
      <c r="W764" s="53">
        <f t="shared" si="243"/>
        <v>-4.8572257327350599E-17</v>
      </c>
      <c r="X764" s="53">
        <f>MAX((SetUp!$B$56*(1-($H764/SetUp!$B$56)^2)*TANH(($B764-$D764)/SetUp!$B$56))/(1+$H764/SetUp!$B$56*TANH(($B764-$D764)/SetUp!$B$56)),0)</f>
        <v>0</v>
      </c>
      <c r="AK764" s="61">
        <v>30</v>
      </c>
      <c r="AL764" s="62">
        <f>IFERROR(AVERAGEIFS($AS$3:$AS$1070,$AU$3:$AU$1070,"Não",$AR$3:$AR$1070,AK734),0)</f>
        <v>13.664</v>
      </c>
      <c r="AM764" s="62">
        <f>IFERROR(AVERAGEIFS($AT$3:$AT$1070,$AU$3:$AU$1070,"Não",$AR$3:$AR$1070,AK734),0)</f>
        <v>17.444973005369111</v>
      </c>
      <c r="AN764" s="63">
        <f t="shared" si="244"/>
        <v>0.27671055367162695</v>
      </c>
      <c r="AP764" s="60">
        <v>32657</v>
      </c>
      <c r="AQ764" s="51">
        <v>5</v>
      </c>
      <c r="AR764" s="51">
        <v>150</v>
      </c>
      <c r="AS764" s="62">
        <f t="shared" si="233"/>
        <v>8.0410000000000004</v>
      </c>
      <c r="AT764" s="62">
        <f t="shared" si="234"/>
        <v>6.3498548784140052</v>
      </c>
      <c r="AU764" s="51" t="str">
        <f>IF(OR($AP764&lt;SetUp!$B$97,$AP764&gt;SetUp!$B$98),"Não","Sim")</f>
        <v>Não</v>
      </c>
      <c r="AV764" s="64">
        <f t="shared" si="235"/>
        <v>2.8356657066727737</v>
      </c>
      <c r="AW764" s="64">
        <f t="shared" si="236"/>
        <v>2.5198918386339533</v>
      </c>
      <c r="AX764" s="64">
        <f t="shared" si="237"/>
        <v>0.90531006211608556</v>
      </c>
      <c r="AY764" s="64">
        <f t="shared" si="238"/>
        <v>0.80276379990233793</v>
      </c>
      <c r="AZ764" s="64">
        <f t="shared" si="239"/>
        <v>-1.6911451215859952</v>
      </c>
      <c r="BA764" s="64">
        <f t="shared" si="240"/>
        <v>-0.31577386803882046</v>
      </c>
      <c r="BB764" s="64">
        <f t="shared" si="241"/>
        <v>-0.10254626221374763</v>
      </c>
    </row>
    <row r="765" spans="1:54" x14ac:dyDescent="0.3">
      <c r="A765" s="60">
        <v>31810</v>
      </c>
      <c r="B765" s="53">
        <v>0</v>
      </c>
      <c r="C765" s="53"/>
      <c r="D765" s="53">
        <v>4.5679999999999996</v>
      </c>
      <c r="E765" s="53">
        <f t="shared" si="226"/>
        <v>0</v>
      </c>
      <c r="F765" s="53">
        <f t="shared" si="227"/>
        <v>4.5679999999999996</v>
      </c>
      <c r="G765" s="53">
        <f t="shared" si="228"/>
        <v>0</v>
      </c>
      <c r="H765" s="53">
        <f>IF(Q764&gt;SetUp!$B$56,SetUp!$B$56,Q764)</f>
        <v>0.9025042876672329</v>
      </c>
      <c r="I765" s="53">
        <f t="shared" si="242"/>
        <v>0.87870467186043566</v>
      </c>
      <c r="J765" s="53">
        <f>MIN(F765,H765,(1-EXP(-SetUp!$B$52*H765/SetUp!$B$56))*F765)</f>
        <v>0.22707903486823955</v>
      </c>
      <c r="K765" s="53">
        <f t="shared" si="229"/>
        <v>0.67542525279899335</v>
      </c>
      <c r="L765" s="53">
        <f>IF(I765&lt;=0,0,MIN(SetUp!$B$50*I765^SetUp!$B$55,I765))</f>
        <v>1.7339225445172662E-2</v>
      </c>
      <c r="M765" s="53">
        <f t="shared" si="230"/>
        <v>0.86136544641526303</v>
      </c>
      <c r="N765" s="53">
        <f>IF(SetUp!$B$62=0,X765,(B765-E765)*(1-(H765/SetUp!$B$66/SetUp!$B$56)))</f>
        <v>0</v>
      </c>
      <c r="O765" s="53">
        <f>K765*SetUp!$B$65</f>
        <v>6.2341757461288252E-3</v>
      </c>
      <c r="P765" s="53">
        <f>MIN(SetUp!$B$54*L765^SetUp!$B$51,L765)</f>
        <v>1.1476511571803646E-2</v>
      </c>
      <c r="Q765" s="53">
        <f t="shared" si="231"/>
        <v>0.66919107705286451</v>
      </c>
      <c r="R765" s="53">
        <f>IF((H765+N765-O765)&gt;SetUp!$B$56,T764+H765+N765-O765-SetUp!$B$56,T764)</f>
        <v>0</v>
      </c>
      <c r="S765" s="53">
        <f>R765*SetUp!$B$65</f>
        <v>0</v>
      </c>
      <c r="T765" s="53">
        <f>IF((R765-S765)&lt;SetUp!$B$53,R765-S765,SetUp!$B$53)</f>
        <v>0</v>
      </c>
      <c r="U765" s="53">
        <f t="shared" si="232"/>
        <v>0.86136544641526303</v>
      </c>
      <c r="V765" s="53">
        <f>(L765-P765)/1000*SetUp!$B$13*1000000/SetUp!$B$48</f>
        <v>0.23858490706106475</v>
      </c>
      <c r="W765" s="53">
        <f t="shared" si="243"/>
        <v>2.7755575615628914E-17</v>
      </c>
      <c r="X765" s="53">
        <f>MAX((SetUp!$B$56*(1-($H765/SetUp!$B$56)^2)*TANH(($B765-$D765)/SetUp!$B$56))/(1+$H765/SetUp!$B$56*TANH(($B765-$D765)/SetUp!$B$56)),0)</f>
        <v>0</v>
      </c>
      <c r="AK765" s="75" t="s">
        <v>183</v>
      </c>
      <c r="AL765" s="75"/>
      <c r="AM765" s="75"/>
      <c r="AN765" s="75"/>
      <c r="AP765" s="60">
        <v>32658</v>
      </c>
      <c r="AQ765" s="51">
        <v>5</v>
      </c>
      <c r="AR765" s="51">
        <v>151</v>
      </c>
      <c r="AS765" s="62">
        <f t="shared" si="233"/>
        <v>8.0410000000000004</v>
      </c>
      <c r="AT765" s="62">
        <f t="shared" si="234"/>
        <v>6.0683623701949978</v>
      </c>
      <c r="AU765" s="51" t="str">
        <f>IF(OR($AP765&lt;SetUp!$B$97,$AP765&gt;SetUp!$B$98),"Não","Sim")</f>
        <v>Não</v>
      </c>
      <c r="AV765" s="64">
        <f t="shared" si="235"/>
        <v>2.8356657066727737</v>
      </c>
      <c r="AW765" s="64">
        <f t="shared" si="236"/>
        <v>2.4634046298152072</v>
      </c>
      <c r="AX765" s="64">
        <f t="shared" si="237"/>
        <v>0.90531006211608556</v>
      </c>
      <c r="AY765" s="64">
        <f t="shared" si="238"/>
        <v>0.78307150663631309</v>
      </c>
      <c r="AZ765" s="64">
        <f t="shared" si="239"/>
        <v>-1.9726376298050026</v>
      </c>
      <c r="BA765" s="64">
        <f t="shared" si="240"/>
        <v>-0.37226107685756649</v>
      </c>
      <c r="BB765" s="64">
        <f t="shared" si="241"/>
        <v>-0.12223855547977247</v>
      </c>
    </row>
    <row r="766" spans="1:54" x14ac:dyDescent="0.3">
      <c r="A766" s="60">
        <v>31811</v>
      </c>
      <c r="B766" s="53">
        <v>0</v>
      </c>
      <c r="C766" s="53"/>
      <c r="D766" s="53">
        <v>4.5679999999999996</v>
      </c>
      <c r="E766" s="53">
        <f t="shared" si="226"/>
        <v>0</v>
      </c>
      <c r="F766" s="53">
        <f t="shared" si="227"/>
        <v>4.5679999999999996</v>
      </c>
      <c r="G766" s="53">
        <f t="shared" si="228"/>
        <v>0</v>
      </c>
      <c r="H766" s="53">
        <f>IF(Q765&gt;SetUp!$B$56,SetUp!$B$56,Q765)</f>
        <v>0.66919107705286451</v>
      </c>
      <c r="I766" s="53">
        <f t="shared" si="242"/>
        <v>0.86597777796123876</v>
      </c>
      <c r="J766" s="53">
        <f>MIN(F766,H766,(1-EXP(-SetUp!$B$52*H766/SetUp!$B$56))*F766)</f>
        <v>0.1694802367917615</v>
      </c>
      <c r="K766" s="53">
        <f t="shared" si="229"/>
        <v>0.49971084026110302</v>
      </c>
      <c r="L766" s="53">
        <f>IF(I766&lt;=0,0,MIN(SetUp!$B$50*I766^SetUp!$B$55,I766))</f>
        <v>1.6922689278470626E-2</v>
      </c>
      <c r="M766" s="53">
        <f t="shared" si="230"/>
        <v>0.84905508868276813</v>
      </c>
      <c r="N766" s="53">
        <f>IF(SetUp!$B$62=0,X766,(B766-E766)*(1-(H766/SetUp!$B$66/SetUp!$B$56)))</f>
        <v>0</v>
      </c>
      <c r="O766" s="53">
        <f>K766*SetUp!$B$65</f>
        <v>4.612331545975722E-3</v>
      </c>
      <c r="P766" s="53">
        <f>MIN(SetUp!$B$54*L766^SetUp!$B$51,L766)</f>
        <v>1.1198167557390273E-2</v>
      </c>
      <c r="Q766" s="53">
        <f t="shared" si="231"/>
        <v>0.49509850871512728</v>
      </c>
      <c r="R766" s="53">
        <f>IF((H766+N766-O766)&gt;SetUp!$B$56,T765+H766+N766-O766-SetUp!$B$56,T765)</f>
        <v>0</v>
      </c>
      <c r="S766" s="53">
        <f>R766*SetUp!$B$65</f>
        <v>0</v>
      </c>
      <c r="T766" s="53">
        <f>IF((R766-S766)&lt;SetUp!$B$53,R766-S766,SetUp!$B$53)</f>
        <v>0</v>
      </c>
      <c r="U766" s="53">
        <f t="shared" si="232"/>
        <v>0.84905508868276813</v>
      </c>
      <c r="V766" s="53">
        <f>(L766-P766)/1000*SetUp!$B$13*1000000/SetUp!$B$48</f>
        <v>0.23296113579702171</v>
      </c>
      <c r="W766" s="53">
        <f t="shared" si="243"/>
        <v>1.1102230246251565E-16</v>
      </c>
      <c r="X766" s="53">
        <f>MAX((SetUp!$B$56*(1-($H766/SetUp!$B$56)^2)*TANH(($B766-$D766)/SetUp!$B$56))/(1+$H766/SetUp!$B$56*TANH(($B766-$D766)/SetUp!$B$56)),0)</f>
        <v>0</v>
      </c>
      <c r="AK766" s="61">
        <v>1</v>
      </c>
      <c r="AL766" s="62">
        <f t="shared" ref="AL766:AL829" si="245">IFERROR(AVERAGEIFS($AS$3:$AS$1070,$AR$3:$AR$1070,AK766),0)</f>
        <v>5.7690000000000001</v>
      </c>
      <c r="AM766" s="62">
        <f t="shared" ref="AM766:AM829" si="246">IFERROR(AVERAGEIFS($AT$3:$AT$1070,$AR$3:$AR$1070,AK766),0)</f>
        <v>4.5622587281890512</v>
      </c>
      <c r="AN766" s="63">
        <f t="shared" ref="AN766:AN829" si="247">IFERROR((AM766-AL766)/AL766,"")</f>
        <v>-0.20917685418806534</v>
      </c>
      <c r="AP766" s="60">
        <v>32659</v>
      </c>
      <c r="AQ766" s="51">
        <v>5</v>
      </c>
      <c r="AR766" s="51">
        <v>152</v>
      </c>
      <c r="AS766" s="62">
        <f t="shared" si="233"/>
        <v>8.0410000000000004</v>
      </c>
      <c r="AT766" s="62">
        <f t="shared" si="234"/>
        <v>5.97576749132348</v>
      </c>
      <c r="AU766" s="51" t="str">
        <f>IF(OR($AP766&lt;SetUp!$B$97,$AP766&gt;SetUp!$B$98),"Não","Sim")</f>
        <v>Não</v>
      </c>
      <c r="AV766" s="64">
        <f t="shared" si="235"/>
        <v>2.8356657066727737</v>
      </c>
      <c r="AW766" s="64">
        <f t="shared" si="236"/>
        <v>2.4445382981911901</v>
      </c>
      <c r="AX766" s="64">
        <f t="shared" si="237"/>
        <v>0.90531006211608556</v>
      </c>
      <c r="AY766" s="64">
        <f t="shared" si="238"/>
        <v>0.77639369135091285</v>
      </c>
      <c r="AZ766" s="64">
        <f t="shared" si="239"/>
        <v>-2.0652325086765204</v>
      </c>
      <c r="BA766" s="64">
        <f t="shared" si="240"/>
        <v>-0.39112740848158367</v>
      </c>
      <c r="BB766" s="64">
        <f t="shared" si="241"/>
        <v>-0.12891637076517271</v>
      </c>
    </row>
    <row r="767" spans="1:54" x14ac:dyDescent="0.3">
      <c r="A767" s="60">
        <v>31812</v>
      </c>
      <c r="B767" s="53">
        <v>0</v>
      </c>
      <c r="C767" s="53"/>
      <c r="D767" s="53">
        <v>4.5679999999999996</v>
      </c>
      <c r="E767" s="53">
        <f t="shared" si="226"/>
        <v>0</v>
      </c>
      <c r="F767" s="53">
        <f t="shared" si="227"/>
        <v>4.5679999999999996</v>
      </c>
      <c r="G767" s="53">
        <f t="shared" si="228"/>
        <v>0</v>
      </c>
      <c r="H767" s="53">
        <f>IF(Q766&gt;SetUp!$B$56,SetUp!$B$56,Q766)</f>
        <v>0.49509850871512728</v>
      </c>
      <c r="I767" s="53">
        <f t="shared" si="242"/>
        <v>0.85246183054935054</v>
      </c>
      <c r="J767" s="53">
        <f>MIN(F767,H767,(1-EXP(-SetUp!$B$52*H767/SetUp!$B$56))*F767)</f>
        <v>0.12600408787109979</v>
      </c>
      <c r="K767" s="53">
        <f t="shared" si="229"/>
        <v>0.36909442084402749</v>
      </c>
      <c r="L767" s="53">
        <f>IF(I767&lt;=0,0,MIN(SetUp!$B$50*I767^SetUp!$B$55,I767))</f>
        <v>1.648477554246473E-2</v>
      </c>
      <c r="M767" s="53">
        <f t="shared" si="230"/>
        <v>0.83597705500688579</v>
      </c>
      <c r="N767" s="53">
        <f>IF(SetUp!$B$62=0,X767,(B767-E767)*(1-(H767/SetUp!$B$66/SetUp!$B$56)))</f>
        <v>0</v>
      </c>
      <c r="O767" s="53">
        <f>K767*SetUp!$B$65</f>
        <v>3.4067418665823549E-3</v>
      </c>
      <c r="P767" s="53">
        <f>MIN(SetUp!$B$54*L767^SetUp!$B$51,L767)</f>
        <v>1.0905610125942084E-2</v>
      </c>
      <c r="Q767" s="53">
        <f t="shared" si="231"/>
        <v>0.36568767897744514</v>
      </c>
      <c r="R767" s="53">
        <f>IF((H767+N767-O767)&gt;SetUp!$B$56,T766+H767+N767-O767-SetUp!$B$56,T766)</f>
        <v>0</v>
      </c>
      <c r="S767" s="53">
        <f>R767*SetUp!$B$65</f>
        <v>0</v>
      </c>
      <c r="T767" s="53">
        <f>IF((R767-S767)&lt;SetUp!$B$53,R767-S767,SetUp!$B$53)</f>
        <v>0</v>
      </c>
      <c r="U767" s="53">
        <f t="shared" si="232"/>
        <v>0.83597705500688579</v>
      </c>
      <c r="V767" s="53">
        <f>(L767-P767)/1000*SetUp!$B$13*1000000/SetUp!$B$48</f>
        <v>0.22704581719838243</v>
      </c>
      <c r="W767" s="53">
        <f t="shared" si="243"/>
        <v>3.8163916471489756E-17</v>
      </c>
      <c r="X767" s="53">
        <f>MAX((SetUp!$B$56*(1-($H767/SetUp!$B$56)^2)*TANH(($B767-$D767)/SetUp!$B$56))/(1+$H767/SetUp!$B$56*TANH(($B767-$D767)/SetUp!$B$56)),0)</f>
        <v>0</v>
      </c>
      <c r="AK767" s="61">
        <v>2</v>
      </c>
      <c r="AL767" s="62">
        <f t="shared" si="245"/>
        <v>5.4009999999999998</v>
      </c>
      <c r="AM767" s="62">
        <f t="shared" si="246"/>
        <v>4.2947784456053562</v>
      </c>
      <c r="AN767" s="63">
        <f t="shared" si="247"/>
        <v>-0.20481791416305198</v>
      </c>
      <c r="AP767" s="60">
        <v>32660</v>
      </c>
      <c r="AQ767" s="51">
        <v>6</v>
      </c>
      <c r="AR767" s="51">
        <v>153</v>
      </c>
      <c r="AS767" s="62">
        <f t="shared" si="233"/>
        <v>8.0410000000000004</v>
      </c>
      <c r="AT767" s="62">
        <f t="shared" si="234"/>
        <v>5.7319118982998081</v>
      </c>
      <c r="AU767" s="51" t="str">
        <f>IF(OR($AP767&lt;SetUp!$B$97,$AP767&gt;SetUp!$B$98),"Não","Sim")</f>
        <v>Não</v>
      </c>
      <c r="AV767" s="64">
        <f t="shared" si="235"/>
        <v>2.8356657066727737</v>
      </c>
      <c r="AW767" s="64">
        <f t="shared" si="236"/>
        <v>2.394141160896702</v>
      </c>
      <c r="AX767" s="64">
        <f t="shared" si="237"/>
        <v>0.90531006211608556</v>
      </c>
      <c r="AY767" s="64">
        <f t="shared" si="238"/>
        <v>0.75829950650264644</v>
      </c>
      <c r="AZ767" s="64">
        <f t="shared" si="239"/>
        <v>-2.3090881017001923</v>
      </c>
      <c r="BA767" s="64">
        <f t="shared" si="240"/>
        <v>-0.4415245457760717</v>
      </c>
      <c r="BB767" s="64">
        <f t="shared" si="241"/>
        <v>-0.14701055561343912</v>
      </c>
    </row>
    <row r="768" spans="1:54" x14ac:dyDescent="0.3">
      <c r="A768" s="60">
        <v>31813</v>
      </c>
      <c r="B768" s="53">
        <v>0.223</v>
      </c>
      <c r="C768" s="53"/>
      <c r="D768" s="53">
        <v>4.5679999999999996</v>
      </c>
      <c r="E768" s="53">
        <f t="shared" si="226"/>
        <v>0.223</v>
      </c>
      <c r="F768" s="53">
        <f t="shared" si="227"/>
        <v>4.3449999999999998</v>
      </c>
      <c r="G768" s="53">
        <f t="shared" si="228"/>
        <v>0</v>
      </c>
      <c r="H768" s="53">
        <f>IF(Q767&gt;SetUp!$B$56,SetUp!$B$56,Q767)</f>
        <v>0.36568767897744514</v>
      </c>
      <c r="I768" s="53">
        <f t="shared" si="242"/>
        <v>0.83853228442277272</v>
      </c>
      <c r="J768" s="53">
        <f>MIN(F768,H768,(1-EXP(-SetUp!$B$52*H768/SetUp!$B$56))*F768)</f>
        <v>8.8848118389742187E-2</v>
      </c>
      <c r="K768" s="53">
        <f t="shared" si="229"/>
        <v>0.27683956058770298</v>
      </c>
      <c r="L768" s="53">
        <f>IF(I768&lt;=0,0,MIN(SetUp!$B$50*I768^SetUp!$B$55,I768))</f>
        <v>1.6038279625390787E-2</v>
      </c>
      <c r="M768" s="53">
        <f t="shared" si="230"/>
        <v>0.82249400479738188</v>
      </c>
      <c r="N768" s="53">
        <f>IF(SetUp!$B$62=0,X768,(B768-E768)*(1-(H768/SetUp!$B$66/SetUp!$B$56)))</f>
        <v>0</v>
      </c>
      <c r="O768" s="53">
        <f>K768*SetUp!$B$65</f>
        <v>2.5552294158868788E-3</v>
      </c>
      <c r="P768" s="53">
        <f>MIN(SetUp!$B$54*L768^SetUp!$B$51,L768)</f>
        <v>1.0607396961168381E-2</v>
      </c>
      <c r="Q768" s="53">
        <f t="shared" si="231"/>
        <v>0.27428433117181611</v>
      </c>
      <c r="R768" s="53">
        <f>IF((H768+N768-O768)&gt;SetUp!$B$56,T767+H768+N768-O768-SetUp!$B$56,T767)</f>
        <v>0</v>
      </c>
      <c r="S768" s="53">
        <f>R768*SetUp!$B$65</f>
        <v>0</v>
      </c>
      <c r="T768" s="53">
        <f>IF((R768-S768)&lt;SetUp!$B$53,R768-S768,SetUp!$B$53)</f>
        <v>0</v>
      </c>
      <c r="U768" s="53">
        <f t="shared" si="232"/>
        <v>0.82249400479738188</v>
      </c>
      <c r="V768" s="53">
        <f>(L768-P768)/1000*SetUp!$B$13*1000000/SetUp!$B$48</f>
        <v>0.22101140592734736</v>
      </c>
      <c r="W768" s="53">
        <f t="shared" si="243"/>
        <v>1.1449174941446927E-16</v>
      </c>
      <c r="X768" s="53">
        <f>MAX((SetUp!$B$56*(1-($H768/SetUp!$B$56)^2)*TANH(($B768-$D768)/SetUp!$B$56))/(1+$H768/SetUp!$B$56*TANH(($B768-$D768)/SetUp!$B$56)),0)</f>
        <v>0</v>
      </c>
      <c r="AK768" s="61">
        <v>3</v>
      </c>
      <c r="AL768" s="62">
        <f t="shared" si="245"/>
        <v>5.2379999999999995</v>
      </c>
      <c r="AM768" s="62">
        <f t="shared" si="246"/>
        <v>4.0621918699395669</v>
      </c>
      <c r="AN768" s="63">
        <f t="shared" si="247"/>
        <v>-0.22447654258503871</v>
      </c>
      <c r="AP768" s="60">
        <v>32661</v>
      </c>
      <c r="AQ768" s="51">
        <v>6</v>
      </c>
      <c r="AR768" s="51">
        <v>154</v>
      </c>
      <c r="AS768" s="62">
        <f t="shared" si="233"/>
        <v>8.0410000000000004</v>
      </c>
      <c r="AT768" s="62">
        <f t="shared" si="234"/>
        <v>5.4985062597579395</v>
      </c>
      <c r="AU768" s="51" t="str">
        <f>IF(OR($AP768&lt;SetUp!$B$97,$AP768&gt;SetUp!$B$98),"Não","Sim")</f>
        <v>Não</v>
      </c>
      <c r="AV768" s="64">
        <f t="shared" si="235"/>
        <v>2.8356657066727737</v>
      </c>
      <c r="AW768" s="64">
        <f t="shared" si="236"/>
        <v>2.3448893917961118</v>
      </c>
      <c r="AX768" s="64">
        <f t="shared" si="237"/>
        <v>0.90531006211608556</v>
      </c>
      <c r="AY768" s="64">
        <f t="shared" si="238"/>
        <v>0.74024472381177919</v>
      </c>
      <c r="AZ768" s="64">
        <f t="shared" si="239"/>
        <v>-2.5424937402420609</v>
      </c>
      <c r="BA768" s="64">
        <f t="shared" si="240"/>
        <v>-0.49077631487666196</v>
      </c>
      <c r="BB768" s="64">
        <f t="shared" si="241"/>
        <v>-0.16506533830430636</v>
      </c>
    </row>
    <row r="769" spans="1:54" x14ac:dyDescent="0.3">
      <c r="A769" s="60">
        <v>31814</v>
      </c>
      <c r="B769" s="53">
        <v>0.67400000000000004</v>
      </c>
      <c r="C769" s="53"/>
      <c r="D769" s="53">
        <v>4.5679999999999996</v>
      </c>
      <c r="E769" s="53">
        <f t="shared" si="226"/>
        <v>0.67400000000000004</v>
      </c>
      <c r="F769" s="53">
        <f t="shared" si="227"/>
        <v>3.8939999999999997</v>
      </c>
      <c r="G769" s="53">
        <f t="shared" si="228"/>
        <v>0</v>
      </c>
      <c r="H769" s="53">
        <f>IF(Q768&gt;SetUp!$B$56,SetUp!$B$56,Q768)</f>
        <v>0.27428433117181611</v>
      </c>
      <c r="I769" s="53">
        <f t="shared" si="242"/>
        <v>0.8244729808371748</v>
      </c>
      <c r="J769" s="53">
        <f>MIN(F769,H769,(1-EXP(-SetUp!$B$52*H769/SetUp!$B$56))*F769)</f>
        <v>5.9877415744336152E-2</v>
      </c>
      <c r="K769" s="53">
        <f t="shared" si="229"/>
        <v>0.21440691542747997</v>
      </c>
      <c r="L769" s="53">
        <f>IF(I769&lt;=0,0,MIN(SetUp!$B$50*I769^SetUp!$B$55,I769))</f>
        <v>1.5592611101740116E-2</v>
      </c>
      <c r="M769" s="53">
        <f t="shared" si="230"/>
        <v>0.80888036973543465</v>
      </c>
      <c r="N769" s="53">
        <f>IF(SetUp!$B$62=0,X769,(B769-E769)*(1-(H769/SetUp!$B$66/SetUp!$B$56)))</f>
        <v>0</v>
      </c>
      <c r="O769" s="53">
        <f>K769*SetUp!$B$65</f>
        <v>1.9789760397929288E-3</v>
      </c>
      <c r="P769" s="53">
        <f>MIN(SetUp!$B$54*L769^SetUp!$B$51,L769)</f>
        <v>1.0309816862670474E-2</v>
      </c>
      <c r="Q769" s="53">
        <f t="shared" si="231"/>
        <v>0.21242793938768703</v>
      </c>
      <c r="R769" s="53">
        <f>IF((H769+N769-O769)&gt;SetUp!$B$56,T768+H769+N769-O769-SetUp!$B$56,T768)</f>
        <v>0</v>
      </c>
      <c r="S769" s="53">
        <f>R769*SetUp!$B$65</f>
        <v>0</v>
      </c>
      <c r="T769" s="53">
        <f>IF((R769-S769)&lt;SetUp!$B$53,R769-S769,SetUp!$B$53)</f>
        <v>0</v>
      </c>
      <c r="U769" s="53">
        <f t="shared" si="232"/>
        <v>0.80888036973543465</v>
      </c>
      <c r="V769" s="53">
        <f>(L769-P769)/1000*SetUp!$B$13*1000000/SetUp!$B$48</f>
        <v>0.21498490285811458</v>
      </c>
      <c r="W769" s="53">
        <f t="shared" si="243"/>
        <v>-1.3183898417423734E-16</v>
      </c>
      <c r="X769" s="53">
        <f>MAX((SetUp!$B$56*(1-($H769/SetUp!$B$56)^2)*TANH(($B769-$D769)/SetUp!$B$56))/(1+$H769/SetUp!$B$56*TANH(($B769-$D769)/SetUp!$B$56)),0)</f>
        <v>0</v>
      </c>
      <c r="AK769" s="61">
        <v>4</v>
      </c>
      <c r="AL769" s="62">
        <f t="shared" si="245"/>
        <v>5.0796000000000001</v>
      </c>
      <c r="AM769" s="62">
        <f t="shared" si="246"/>
        <v>3.8505015913607572</v>
      </c>
      <c r="AN769" s="63">
        <f t="shared" si="247"/>
        <v>-0.24196755820128413</v>
      </c>
      <c r="AP769" s="60">
        <v>32662</v>
      </c>
      <c r="AQ769" s="51">
        <v>6</v>
      </c>
      <c r="AR769" s="51">
        <v>155</v>
      </c>
      <c r="AS769" s="62">
        <f t="shared" si="233"/>
        <v>8.0410000000000004</v>
      </c>
      <c r="AT769" s="62">
        <f t="shared" si="234"/>
        <v>5.2479116340690855</v>
      </c>
      <c r="AU769" s="51" t="str">
        <f>IF(OR($AP769&lt;SetUp!$B$97,$AP769&gt;SetUp!$B$98),"Não","Sim")</f>
        <v>Não</v>
      </c>
      <c r="AV769" s="64">
        <f t="shared" si="235"/>
        <v>2.8356657066727737</v>
      </c>
      <c r="AW769" s="64">
        <f t="shared" si="236"/>
        <v>2.2908320833420084</v>
      </c>
      <c r="AX769" s="64">
        <f t="shared" si="237"/>
        <v>0.90531006211608556</v>
      </c>
      <c r="AY769" s="64">
        <f t="shared" si="238"/>
        <v>0.71998651364670385</v>
      </c>
      <c r="AZ769" s="64">
        <f t="shared" si="239"/>
        <v>-2.7930883659309149</v>
      </c>
      <c r="BA769" s="64">
        <f t="shared" si="240"/>
        <v>-0.54483362333076535</v>
      </c>
      <c r="BB769" s="64">
        <f t="shared" si="241"/>
        <v>-0.1853235484693817</v>
      </c>
    </row>
    <row r="770" spans="1:54" x14ac:dyDescent="0.3">
      <c r="A770" s="60">
        <v>31815</v>
      </c>
      <c r="B770" s="53">
        <v>2.4359999999999999</v>
      </c>
      <c r="C770" s="53"/>
      <c r="D770" s="53">
        <v>4.5679999999999996</v>
      </c>
      <c r="E770" s="53">
        <f t="shared" si="226"/>
        <v>2.4359999999999999</v>
      </c>
      <c r="F770" s="53">
        <f t="shared" si="227"/>
        <v>2.1319999999999997</v>
      </c>
      <c r="G770" s="53">
        <f t="shared" si="228"/>
        <v>0</v>
      </c>
      <c r="H770" s="53">
        <f>IF(Q769&gt;SetUp!$B$56,SetUp!$B$56,Q769)</f>
        <v>0.21242793938768703</v>
      </c>
      <c r="I770" s="53">
        <f t="shared" si="242"/>
        <v>0.81060631997931454</v>
      </c>
      <c r="J770" s="53">
        <f>MIN(F770,H770,(1-EXP(-SetUp!$B$52*H770/SetUp!$B$56))*F770)</f>
        <v>2.5434433387319304E-2</v>
      </c>
      <c r="K770" s="53">
        <f t="shared" si="229"/>
        <v>0.18699350600036774</v>
      </c>
      <c r="L770" s="53">
        <f>IF(I770&lt;=0,0,MIN(SetUp!$B$50*I770^SetUp!$B$55,I770))</f>
        <v>1.5157983966169488E-2</v>
      </c>
      <c r="M770" s="53">
        <f t="shared" si="230"/>
        <v>0.79544833601314502</v>
      </c>
      <c r="N770" s="53">
        <f>IF(SetUp!$B$62=0,X770,(B770-E770)*(1-(H770/SetUp!$B$66/SetUp!$B$56)))</f>
        <v>0</v>
      </c>
      <c r="O770" s="53">
        <f>K770*SetUp!$B$65</f>
        <v>1.7259502438799323E-3</v>
      </c>
      <c r="P770" s="53">
        <f>MIN(SetUp!$B$54*L770^SetUp!$B$51,L770)</f>
        <v>1.0019688867870318E-2</v>
      </c>
      <c r="Q770" s="53">
        <f t="shared" si="231"/>
        <v>0.18526755575648782</v>
      </c>
      <c r="R770" s="53">
        <f>IF((H770+N770-O770)&gt;SetUp!$B$56,T769+H770+N770-O770-SetUp!$B$56,T769)</f>
        <v>0</v>
      </c>
      <c r="S770" s="53">
        <f>R770*SetUp!$B$65</f>
        <v>0</v>
      </c>
      <c r="T770" s="53">
        <f>IF((R770-S770)&lt;SetUp!$B$53,R770-S770,SetUp!$B$53)</f>
        <v>0</v>
      </c>
      <c r="U770" s="53">
        <f t="shared" si="232"/>
        <v>0.79544833601314502</v>
      </c>
      <c r="V770" s="53">
        <f>(L770-P770)/1000*SetUp!$B$13*1000000/SetUp!$B$48</f>
        <v>0.20910446679799435</v>
      </c>
      <c r="W770" s="53">
        <f t="shared" si="243"/>
        <v>-4.8572257327350599E-17</v>
      </c>
      <c r="X770" s="53">
        <f>MAX((SetUp!$B$56*(1-($H770/SetUp!$B$56)^2)*TANH(($B770-$D770)/SetUp!$B$56))/(1+$H770/SetUp!$B$56*TANH(($B770-$D770)/SetUp!$B$56)),0)</f>
        <v>0</v>
      </c>
      <c r="AK770" s="61">
        <v>5</v>
      </c>
      <c r="AL770" s="62">
        <f t="shared" si="245"/>
        <v>4.9846000000000004</v>
      </c>
      <c r="AM770" s="62">
        <f t="shared" si="246"/>
        <v>3.6496459410064341</v>
      </c>
      <c r="AN770" s="63">
        <f t="shared" si="247"/>
        <v>-0.26781568410575896</v>
      </c>
      <c r="AP770" s="60">
        <v>32663</v>
      </c>
      <c r="AQ770" s="51">
        <v>6</v>
      </c>
      <c r="AR770" s="51">
        <v>156</v>
      </c>
      <c r="AS770" s="62">
        <f t="shared" si="233"/>
        <v>7.8890000000000002</v>
      </c>
      <c r="AT770" s="62">
        <f t="shared" si="234"/>
        <v>4.990833751079335</v>
      </c>
      <c r="AU770" s="51" t="str">
        <f>IF(OR($AP770&lt;SetUp!$B$97,$AP770&gt;SetUp!$B$98),"Não","Sim")</f>
        <v>Não</v>
      </c>
      <c r="AV770" s="64">
        <f t="shared" si="235"/>
        <v>2.8087363706834432</v>
      </c>
      <c r="AW770" s="64">
        <f t="shared" si="236"/>
        <v>2.2340174016957288</v>
      </c>
      <c r="AX770" s="64">
        <f t="shared" si="237"/>
        <v>0.89702195606036339</v>
      </c>
      <c r="AY770" s="64">
        <f t="shared" si="238"/>
        <v>0.69817310338818372</v>
      </c>
      <c r="AZ770" s="64">
        <f t="shared" si="239"/>
        <v>-2.8981662489206652</v>
      </c>
      <c r="BA770" s="64">
        <f t="shared" si="240"/>
        <v>-0.57471896898771435</v>
      </c>
      <c r="BB770" s="64">
        <f t="shared" si="241"/>
        <v>-0.19884885267217967</v>
      </c>
    </row>
    <row r="771" spans="1:54" x14ac:dyDescent="0.3">
      <c r="A771" s="60">
        <v>31816</v>
      </c>
      <c r="B771" s="53">
        <v>3.2970000000000002</v>
      </c>
      <c r="C771" s="53"/>
      <c r="D771" s="53">
        <v>4.5679999999999996</v>
      </c>
      <c r="E771" s="53">
        <f t="shared" ref="E771:E834" si="248">IF(B771&gt;=D771,D771,B771)</f>
        <v>3.2970000000000002</v>
      </c>
      <c r="F771" s="53">
        <f t="shared" ref="F771:F834" si="249">D771-E771</f>
        <v>1.2709999999999995</v>
      </c>
      <c r="G771" s="53">
        <f t="shared" ref="G771:G834" si="250">MAX(B771-D771-N771,0)</f>
        <v>0</v>
      </c>
      <c r="H771" s="53">
        <f>IF(Q770&gt;SetUp!$B$56,SetUp!$B$56,Q770)</f>
        <v>0.18526755575648782</v>
      </c>
      <c r="I771" s="53">
        <f t="shared" si="242"/>
        <v>0.79703620319925961</v>
      </c>
      <c r="J771" s="53">
        <f>MIN(F771,H771,(1-EXP(-SetUp!$B$52*H771/SetUp!$B$56))*F771)</f>
        <v>1.3234292777233215E-2</v>
      </c>
      <c r="K771" s="53">
        <f t="shared" ref="K771:K834" si="251">MAX(H771-J771,0)</f>
        <v>0.17203326297925461</v>
      </c>
      <c r="L771" s="53">
        <f>IF(I771&lt;=0,0,MIN(SetUp!$B$50*I771^SetUp!$B$55,I771))</f>
        <v>1.473742297991958E-2</v>
      </c>
      <c r="M771" s="53">
        <f t="shared" ref="M771:M834" si="252">MAX(I771-L771,0)</f>
        <v>0.78229878021934007</v>
      </c>
      <c r="N771" s="53">
        <f>IF(SetUp!$B$62=0,X771,(B771-E771)*(1-(H771/SetUp!$B$66/SetUp!$B$56)))</f>
        <v>0</v>
      </c>
      <c r="O771" s="53">
        <f>K771*SetUp!$B$65</f>
        <v>1.5878671861145868E-3</v>
      </c>
      <c r="P771" s="53">
        <f>MIN(SetUp!$B$54*L771^SetUp!$B$51,L771)</f>
        <v>9.7390274291809034E-3</v>
      </c>
      <c r="Q771" s="53">
        <f t="shared" ref="Q771:Q834" si="253">IF((K771+N771-O771)&lt;0,0,K771+N771-O771)</f>
        <v>0.17044539579314003</v>
      </c>
      <c r="R771" s="53">
        <f>IF((H771+N771-O771)&gt;SetUp!$B$56,T770+H771+N771-O771-SetUp!$B$56,T770)</f>
        <v>0</v>
      </c>
      <c r="S771" s="53">
        <f>R771*SetUp!$B$65</f>
        <v>0</v>
      </c>
      <c r="T771" s="53">
        <f>IF((R771-S771)&lt;SetUp!$B$53,R771-S771,SetUp!$B$53)</f>
        <v>0</v>
      </c>
      <c r="U771" s="53">
        <f t="shared" ref="U771:U834" si="254">M771+R771-T771</f>
        <v>0.78229878021934007</v>
      </c>
      <c r="V771" s="53">
        <f>(L771-P771)/1000*SetUp!$B$13*1000000/SetUp!$B$48</f>
        <v>0.20341121256905736</v>
      </c>
      <c r="W771" s="53">
        <f t="shared" si="243"/>
        <v>1.6826817716975029E-16</v>
      </c>
      <c r="X771" s="53">
        <f>MAX((SetUp!$B$56*(1-($H771/SetUp!$B$56)^2)*TANH(($B771-$D771)/SetUp!$B$56))/(1+$H771/SetUp!$B$56*TANH(($B771-$D771)/SetUp!$B$56)),0)</f>
        <v>0</v>
      </c>
      <c r="AK771" s="61">
        <v>6</v>
      </c>
      <c r="AL771" s="62">
        <f t="shared" si="245"/>
        <v>4.9534000000000002</v>
      </c>
      <c r="AM771" s="62">
        <f t="shared" si="246"/>
        <v>3.4633842430960988</v>
      </c>
      <c r="AN771" s="63">
        <f t="shared" si="247"/>
        <v>-0.30080666954090146</v>
      </c>
      <c r="AP771" s="60">
        <v>32664</v>
      </c>
      <c r="AQ771" s="51">
        <v>6</v>
      </c>
      <c r="AR771" s="51">
        <v>157</v>
      </c>
      <c r="AS771" s="62">
        <f t="shared" ref="AS771:AS834" si="255">VLOOKUP($AP771,$A:$C,3,FALSE)</f>
        <v>7.8890000000000002</v>
      </c>
      <c r="AT771" s="62">
        <f t="shared" ref="AT771:AT834" si="256">VLOOKUP($AP771,$A:$V,22,FALSE)</f>
        <v>4.725877792199535</v>
      </c>
      <c r="AU771" s="51" t="str">
        <f>IF(OR($AP771&lt;SetUp!$B$97,$AP771&gt;SetUp!$B$98),"Não","Sim")</f>
        <v>Não</v>
      </c>
      <c r="AV771" s="64">
        <f t="shared" ref="AV771:AV834" si="257">IFERROR(SQRT(AS771),0)</f>
        <v>2.8087363706834432</v>
      </c>
      <c r="AW771" s="64">
        <f t="shared" ref="AW771:AW834" si="258">IFERROR(SQRT(AT771),0)</f>
        <v>2.1739084139400942</v>
      </c>
      <c r="AX771" s="64">
        <f t="shared" ref="AX771:AX834" si="259">IFERROR(LOG(AS771),0)</f>
        <v>0.89702195606036339</v>
      </c>
      <c r="AY771" s="64">
        <f t="shared" ref="AY771:AY834" si="260">IFERROR(LOG(AT771),0)</f>
        <v>0.67448248689863299</v>
      </c>
      <c r="AZ771" s="64">
        <f t="shared" ref="AZ771:AZ834" si="261">AT771-AS771</f>
        <v>-3.1631222078004653</v>
      </c>
      <c r="BA771" s="64">
        <f t="shared" ref="BA771:BA834" si="262">AW771-AV771</f>
        <v>-0.63482795674334902</v>
      </c>
      <c r="BB771" s="64">
        <f t="shared" ref="BB771:BB834" si="263">AY771-AX771</f>
        <v>-0.2225394691617304</v>
      </c>
    </row>
    <row r="772" spans="1:54" x14ac:dyDescent="0.3">
      <c r="A772" s="60">
        <v>31817</v>
      </c>
      <c r="B772" s="53">
        <v>2.7480000000000002</v>
      </c>
      <c r="C772" s="53"/>
      <c r="D772" s="53">
        <v>4.5679999999999996</v>
      </c>
      <c r="E772" s="53">
        <f t="shared" si="248"/>
        <v>2.7480000000000002</v>
      </c>
      <c r="F772" s="53">
        <f t="shared" si="249"/>
        <v>1.8199999999999994</v>
      </c>
      <c r="G772" s="53">
        <f t="shared" si="250"/>
        <v>0</v>
      </c>
      <c r="H772" s="53">
        <f>IF(Q771&gt;SetUp!$B$56,SetUp!$B$56,Q771)</f>
        <v>0.17044539579314003</v>
      </c>
      <c r="I772" s="53">
        <f t="shared" ref="I772:I835" si="264">U771+G772+O772</f>
        <v>0.78371100255318626</v>
      </c>
      <c r="J772" s="53">
        <f>MIN(F772,H772,(1-EXP(-SetUp!$B$52*H772/SetUp!$B$56))*F772)</f>
        <v>1.744190893463704E-2</v>
      </c>
      <c r="K772" s="53">
        <f t="shared" si="251"/>
        <v>0.15300348685850299</v>
      </c>
      <c r="L772" s="53">
        <f>IF(I772&lt;=0,0,MIN(SetUp!$B$50*I772^SetUp!$B$55,I772))</f>
        <v>1.4329071203223326E-2</v>
      </c>
      <c r="M772" s="53">
        <f t="shared" si="252"/>
        <v>0.76938193134996291</v>
      </c>
      <c r="N772" s="53">
        <f>IF(SetUp!$B$62=0,X772,(B772-E772)*(1-(H772/SetUp!$B$66/SetUp!$B$56)))</f>
        <v>0</v>
      </c>
      <c r="O772" s="53">
        <f>K772*SetUp!$B$65</f>
        <v>1.4122223338461492E-3</v>
      </c>
      <c r="P772" s="53">
        <f>MIN(SetUp!$B$54*L772^SetUp!$B$51,L772)</f>
        <v>9.4665882639389937E-3</v>
      </c>
      <c r="Q772" s="53">
        <f t="shared" si="253"/>
        <v>0.15159126452465685</v>
      </c>
      <c r="R772" s="53">
        <f>IF((H772+N772-O772)&gt;SetUp!$B$56,T771+H772+N772-O772-SetUp!$B$56,T771)</f>
        <v>0</v>
      </c>
      <c r="S772" s="53">
        <f>R772*SetUp!$B$65</f>
        <v>0</v>
      </c>
      <c r="T772" s="53">
        <f>IF((R772-S772)&lt;SetUp!$B$53,R772-S772,SetUp!$B$53)</f>
        <v>0</v>
      </c>
      <c r="U772" s="53">
        <f t="shared" si="254"/>
        <v>0.76938193134996291</v>
      </c>
      <c r="V772" s="53">
        <f>(L772-P772)/1000*SetUp!$B$13*1000000/SetUp!$B$48</f>
        <v>0.19788020790591712</v>
      </c>
      <c r="W772" s="53">
        <f t="shared" ref="W772:W835" si="265">Q772+U772+T772-H772-U771-T771-B772+E772+J772+L772</f>
        <v>-1.3877787807814457E-16</v>
      </c>
      <c r="X772" s="53">
        <f>MAX((SetUp!$B$56*(1-($H772/SetUp!$B$56)^2)*TANH(($B772-$D772)/SetUp!$B$56))/(1+$H772/SetUp!$B$56*TANH(($B772-$D772)/SetUp!$B$56)),0)</f>
        <v>0</v>
      </c>
      <c r="AK772" s="61">
        <v>7</v>
      </c>
      <c r="AL772" s="62">
        <f t="shared" si="245"/>
        <v>4.8609999999999998</v>
      </c>
      <c r="AM772" s="62">
        <f t="shared" si="246"/>
        <v>3.287086890567211</v>
      </c>
      <c r="AN772" s="63">
        <f t="shared" si="247"/>
        <v>-0.32378381185615895</v>
      </c>
      <c r="AP772" s="60">
        <v>32665</v>
      </c>
      <c r="AQ772" s="51">
        <v>6</v>
      </c>
      <c r="AR772" s="51">
        <v>158</v>
      </c>
      <c r="AS772" s="62">
        <f t="shared" si="255"/>
        <v>7.8890000000000002</v>
      </c>
      <c r="AT772" s="62">
        <f t="shared" si="256"/>
        <v>4.4575769148141999</v>
      </c>
      <c r="AU772" s="51" t="str">
        <f>IF(OR($AP772&lt;SetUp!$B$97,$AP772&gt;SetUp!$B$98),"Não","Sim")</f>
        <v>Não</v>
      </c>
      <c r="AV772" s="64">
        <f t="shared" si="257"/>
        <v>2.8087363706834432</v>
      </c>
      <c r="AW772" s="64">
        <f t="shared" si="258"/>
        <v>2.1112974482090863</v>
      </c>
      <c r="AX772" s="64">
        <f t="shared" si="259"/>
        <v>0.89702195606036339</v>
      </c>
      <c r="AY772" s="64">
        <f t="shared" si="260"/>
        <v>0.64909884559751996</v>
      </c>
      <c r="AZ772" s="64">
        <f t="shared" si="261"/>
        <v>-3.4314230851858003</v>
      </c>
      <c r="BA772" s="64">
        <f t="shared" si="262"/>
        <v>-0.6974389224743569</v>
      </c>
      <c r="BB772" s="64">
        <f t="shared" si="263"/>
        <v>-0.24792311046284343</v>
      </c>
    </row>
    <row r="773" spans="1:54" x14ac:dyDescent="0.3">
      <c r="A773" s="60">
        <v>31818</v>
      </c>
      <c r="B773" s="53">
        <v>5.2990000000000004</v>
      </c>
      <c r="C773" s="53"/>
      <c r="D773" s="53">
        <v>4.5679999999999996</v>
      </c>
      <c r="E773" s="53">
        <f t="shared" si="248"/>
        <v>4.5679999999999996</v>
      </c>
      <c r="F773" s="53">
        <f t="shared" si="249"/>
        <v>0</v>
      </c>
      <c r="G773" s="53">
        <f t="shared" si="250"/>
        <v>7.2778093077596751E-6</v>
      </c>
      <c r="H773" s="53">
        <f>IF(Q772&gt;SetUp!$B$56,SetUp!$B$56,Q772)</f>
        <v>0.15159126452465685</v>
      </c>
      <c r="I773" s="53">
        <f t="shared" si="264"/>
        <v>0.77078839667958965</v>
      </c>
      <c r="J773" s="53">
        <f>MIN(F773,H773,(1-EXP(-SetUp!$B$52*H773/SetUp!$B$56))*F773)</f>
        <v>0</v>
      </c>
      <c r="K773" s="53">
        <f t="shared" si="251"/>
        <v>0.15159126452465685</v>
      </c>
      <c r="L773" s="53">
        <f>IF(I773&lt;=0,0,MIN(SetUp!$B$50*I773^SetUp!$B$55,I773))</f>
        <v>1.3937452961503319E-2</v>
      </c>
      <c r="M773" s="53">
        <f t="shared" si="252"/>
        <v>0.75685094371808637</v>
      </c>
      <c r="N773" s="53">
        <f>IF(SetUp!$B$62=0,X773,(B773-E773)*(1-(H773/SetUp!$B$66/SetUp!$B$56)))</f>
        <v>0.730992722190693</v>
      </c>
      <c r="O773" s="53">
        <f>K773*SetUp!$B$65</f>
        <v>1.3991875203189371E-3</v>
      </c>
      <c r="P773" s="53">
        <f>MIN(SetUp!$B$54*L773^SetUp!$B$51,L773)</f>
        <v>9.2053840225168413E-3</v>
      </c>
      <c r="Q773" s="53">
        <f t="shared" si="253"/>
        <v>0.8811847991950309</v>
      </c>
      <c r="R773" s="53">
        <f>IF((H773+N773-O773)&gt;SetUp!$B$56,T772+H773+N773-O773-SetUp!$B$56,T772)</f>
        <v>0</v>
      </c>
      <c r="S773" s="53">
        <f>R773*SetUp!$B$65</f>
        <v>0</v>
      </c>
      <c r="T773" s="53">
        <f>IF((R773-S773)&lt;SetUp!$B$53,R773-S773,SetUp!$B$53)</f>
        <v>0</v>
      </c>
      <c r="U773" s="53">
        <f t="shared" si="254"/>
        <v>0.75685094371808637</v>
      </c>
      <c r="V773" s="53">
        <f>(L773-P773)/1000*SetUp!$B$13*1000000/SetUp!$B$48</f>
        <v>0.19257297088009834</v>
      </c>
      <c r="W773" s="53">
        <f t="shared" si="265"/>
        <v>3.6429192995512949E-17</v>
      </c>
      <c r="X773" s="53">
        <f>MAX((SetUp!$B$56*(1-($H773/SetUp!$B$56)^2)*TANH(($B773-$D773)/SetUp!$B$56))/(1+$H773/SetUp!$B$56*TANH(($B773-$D773)/SetUp!$B$56)),0)</f>
        <v>0.730992722190693</v>
      </c>
      <c r="AK773" s="61">
        <v>8</v>
      </c>
      <c r="AL773" s="62">
        <f t="shared" si="245"/>
        <v>4.798</v>
      </c>
      <c r="AM773" s="62">
        <f t="shared" si="246"/>
        <v>3.1201135787594545</v>
      </c>
      <c r="AN773" s="63">
        <f t="shared" si="247"/>
        <v>-0.34970538166747511</v>
      </c>
      <c r="AP773" s="60">
        <v>32666</v>
      </c>
      <c r="AQ773" s="51">
        <v>6</v>
      </c>
      <c r="AR773" s="51">
        <v>159</v>
      </c>
      <c r="AS773" s="62">
        <f t="shared" si="255"/>
        <v>7.8890000000000002</v>
      </c>
      <c r="AT773" s="62">
        <f t="shared" si="256"/>
        <v>4.1935100889693553</v>
      </c>
      <c r="AU773" s="51" t="str">
        <f>IF(OR($AP773&lt;SetUp!$B$97,$AP773&gt;SetUp!$B$98),"Não","Sim")</f>
        <v>Não</v>
      </c>
      <c r="AV773" s="64">
        <f t="shared" si="257"/>
        <v>2.8087363706834432</v>
      </c>
      <c r="AW773" s="64">
        <f t="shared" si="258"/>
        <v>2.0478061648919206</v>
      </c>
      <c r="AX773" s="64">
        <f t="shared" si="259"/>
        <v>0.89702195606036339</v>
      </c>
      <c r="AY773" s="64">
        <f t="shared" si="260"/>
        <v>0.62257769220347159</v>
      </c>
      <c r="AZ773" s="64">
        <f t="shared" si="261"/>
        <v>-3.6954899110306449</v>
      </c>
      <c r="BA773" s="64">
        <f t="shared" si="262"/>
        <v>-0.7609302057915226</v>
      </c>
      <c r="BB773" s="64">
        <f t="shared" si="263"/>
        <v>-0.2744442638568918</v>
      </c>
    </row>
    <row r="774" spans="1:54" x14ac:dyDescent="0.3">
      <c r="A774" s="60">
        <v>31819</v>
      </c>
      <c r="B774" s="53">
        <v>5.7649999999999997</v>
      </c>
      <c r="C774" s="53"/>
      <c r="D774" s="53">
        <v>4.5679999999999996</v>
      </c>
      <c r="E774" s="53">
        <f t="shared" si="248"/>
        <v>4.5679999999999996</v>
      </c>
      <c r="F774" s="53">
        <f t="shared" si="249"/>
        <v>0</v>
      </c>
      <c r="G774" s="53">
        <f t="shared" si="250"/>
        <v>8.8211494329026863E-5</v>
      </c>
      <c r="H774" s="53">
        <f>IF(Q773&gt;SetUp!$B$56,SetUp!$B$56,Q773)</f>
        <v>0.8811847991950309</v>
      </c>
      <c r="I774" s="53">
        <f t="shared" si="264"/>
        <v>0.7650724917736913</v>
      </c>
      <c r="J774" s="53">
        <f>MIN(F774,H774,(1-EXP(-SetUp!$B$52*H774/SetUp!$B$56))*F774)</f>
        <v>0</v>
      </c>
      <c r="K774" s="53">
        <f t="shared" si="251"/>
        <v>0.8811847991950309</v>
      </c>
      <c r="L774" s="53">
        <f>IF(I774&lt;=0,0,MIN(SetUp!$B$50*I774^SetUp!$B$55,I774))</f>
        <v>1.376562009056044E-2</v>
      </c>
      <c r="M774" s="53">
        <f t="shared" si="252"/>
        <v>0.75130687168313082</v>
      </c>
      <c r="N774" s="53">
        <f>IF(SetUp!$B$62=0,X774,(B774-E774)*(1-(H774/SetUp!$B$66/SetUp!$B$56)))</f>
        <v>1.196911788505671</v>
      </c>
      <c r="O774" s="53">
        <f>K774*SetUp!$B$65</f>
        <v>8.1333365612758866E-3</v>
      </c>
      <c r="P774" s="53">
        <f>MIN(SetUp!$B$54*L774^SetUp!$B$51,L774)</f>
        <v>9.0907961419799E-3</v>
      </c>
      <c r="Q774" s="53">
        <f t="shared" si="253"/>
        <v>2.0699632511394261</v>
      </c>
      <c r="R774" s="53">
        <f>IF((H774+N774-O774)&gt;SetUp!$B$56,T773+H774+N774-O774-SetUp!$B$56,T773)</f>
        <v>0</v>
      </c>
      <c r="S774" s="53">
        <f>R774*SetUp!$B$65</f>
        <v>0</v>
      </c>
      <c r="T774" s="53">
        <f>IF((R774-S774)&lt;SetUp!$B$53,R774-S774,SetUp!$B$53)</f>
        <v>0</v>
      </c>
      <c r="U774" s="53">
        <f t="shared" si="254"/>
        <v>0.75130687168313082</v>
      </c>
      <c r="V774" s="53">
        <f>(L774-P774)/1000*SetUp!$B$13*1000000/SetUp!$B$48</f>
        <v>0.19024336875202044</v>
      </c>
      <c r="W774" s="53">
        <f t="shared" si="265"/>
        <v>-4.163336342344337E-17</v>
      </c>
      <c r="X774" s="53">
        <f>MAX((SetUp!$B$56*(1-($H774/SetUp!$B$56)^2)*TANH(($B774-$D774)/SetUp!$B$56))/(1+$H774/SetUp!$B$56*TANH(($B774-$D774)/SetUp!$B$56)),0)</f>
        <v>1.196911788505671</v>
      </c>
      <c r="AK774" s="61">
        <v>9</v>
      </c>
      <c r="AL774" s="62">
        <f t="shared" si="245"/>
        <v>4.7373999999999992</v>
      </c>
      <c r="AM774" s="62">
        <f t="shared" si="246"/>
        <v>2.9556842721926548</v>
      </c>
      <c r="AN774" s="63">
        <f t="shared" si="247"/>
        <v>-0.37609569126680131</v>
      </c>
      <c r="AP774" s="60">
        <v>32667</v>
      </c>
      <c r="AQ774" s="51">
        <v>6</v>
      </c>
      <c r="AR774" s="51">
        <v>160</v>
      </c>
      <c r="AS774" s="62">
        <f t="shared" si="255"/>
        <v>7.8890000000000002</v>
      </c>
      <c r="AT774" s="62">
        <f t="shared" si="256"/>
        <v>3.9372329914330839</v>
      </c>
      <c r="AU774" s="51" t="str">
        <f>IF(OR($AP774&lt;SetUp!$B$97,$AP774&gt;SetUp!$B$98),"Não","Sim")</f>
        <v>Não</v>
      </c>
      <c r="AV774" s="64">
        <f t="shared" si="257"/>
        <v>2.8087363706834432</v>
      </c>
      <c r="AW774" s="64">
        <f t="shared" si="258"/>
        <v>1.9842462023229588</v>
      </c>
      <c r="AX774" s="64">
        <f t="shared" si="259"/>
        <v>0.89702195606036339</v>
      </c>
      <c r="AY774" s="64">
        <f t="shared" si="260"/>
        <v>0.59519111555215998</v>
      </c>
      <c r="AZ774" s="64">
        <f t="shared" si="261"/>
        <v>-3.9517670085669163</v>
      </c>
      <c r="BA774" s="64">
        <f t="shared" si="262"/>
        <v>-0.82449016836048439</v>
      </c>
      <c r="BB774" s="64">
        <f t="shared" si="263"/>
        <v>-0.30183084050820341</v>
      </c>
    </row>
    <row r="775" spans="1:54" x14ac:dyDescent="0.3">
      <c r="A775" s="60">
        <v>31820</v>
      </c>
      <c r="B775" s="53">
        <v>8.0950000000000006</v>
      </c>
      <c r="C775" s="53"/>
      <c r="D775" s="53">
        <v>4.5679999999999996</v>
      </c>
      <c r="E775" s="53">
        <f t="shared" si="248"/>
        <v>4.5679999999999996</v>
      </c>
      <c r="F775" s="53">
        <f t="shared" si="249"/>
        <v>0</v>
      </c>
      <c r="G775" s="53">
        <f t="shared" si="250"/>
        <v>1.7704493745869243E-3</v>
      </c>
      <c r="H775" s="53">
        <f>IF(Q774&gt;SetUp!$B$56,SetUp!$B$56,Q774)</f>
        <v>2.0699632511394261</v>
      </c>
      <c r="I775" s="53">
        <f t="shared" si="264"/>
        <v>0.77218308389698753</v>
      </c>
      <c r="J775" s="53">
        <f>MIN(F775,H775,(1-EXP(-SetUp!$B$52*H775/SetUp!$B$56))*F775)</f>
        <v>0</v>
      </c>
      <c r="K775" s="53">
        <f t="shared" si="251"/>
        <v>2.0699632511394261</v>
      </c>
      <c r="L775" s="53">
        <f>IF(I775&lt;=0,0,MIN(SetUp!$B$50*I775^SetUp!$B$55,I775))</f>
        <v>1.3979509703549928E-2</v>
      </c>
      <c r="M775" s="53">
        <f t="shared" si="252"/>
        <v>0.75820357419343765</v>
      </c>
      <c r="N775" s="53">
        <f>IF(SetUp!$B$62=0,X775,(B775-E775)*(1-(H775/SetUp!$B$66/SetUp!$B$56)))</f>
        <v>3.5252295506254141</v>
      </c>
      <c r="O775" s="53">
        <f>K775*SetUp!$B$65</f>
        <v>1.9105762839269746E-2</v>
      </c>
      <c r="P775" s="53">
        <f>MIN(SetUp!$B$54*L775^SetUp!$B$51,L775)</f>
        <v>9.2334319355621523E-3</v>
      </c>
      <c r="Q775" s="53">
        <f t="shared" si="253"/>
        <v>5.5760870389255706</v>
      </c>
      <c r="R775" s="53">
        <f>IF((H775+N775-O775)&gt;SetUp!$B$56,T774+H775+N775-O775-SetUp!$B$56,T774)</f>
        <v>0</v>
      </c>
      <c r="S775" s="53">
        <f>R775*SetUp!$B$65</f>
        <v>0</v>
      </c>
      <c r="T775" s="53">
        <f>IF((R775-S775)&lt;SetUp!$B$53,R775-S775,SetUp!$B$53)</f>
        <v>0</v>
      </c>
      <c r="U775" s="53">
        <f t="shared" si="254"/>
        <v>0.75820357419343765</v>
      </c>
      <c r="V775" s="53">
        <f>(L775-P775)/1000*SetUp!$B$13*1000000/SetUp!$B$48</f>
        <v>0.19314306439608778</v>
      </c>
      <c r="W775" s="53">
        <f t="shared" si="265"/>
        <v>3.7470027081099033E-16</v>
      </c>
      <c r="X775" s="53">
        <f>MAX((SetUp!$B$56*(1-($H775/SetUp!$B$56)^2)*TANH(($B775-$D775)/SetUp!$B$56))/(1+$H775/SetUp!$B$56*TANH(($B775-$D775)/SetUp!$B$56)),0)</f>
        <v>3.5252295506254141</v>
      </c>
      <c r="AK775" s="61">
        <v>10</v>
      </c>
      <c r="AL775" s="62">
        <f t="shared" si="245"/>
        <v>9.7858000000000001</v>
      </c>
      <c r="AM775" s="62">
        <f t="shared" si="246"/>
        <v>2.7951254159411572</v>
      </c>
      <c r="AN775" s="63">
        <f t="shared" si="247"/>
        <v>-0.71436924769143473</v>
      </c>
      <c r="AP775" s="60">
        <v>32668</v>
      </c>
      <c r="AQ775" s="51">
        <v>6</v>
      </c>
      <c r="AR775" s="51">
        <v>161</v>
      </c>
      <c r="AS775" s="62">
        <f t="shared" si="255"/>
        <v>7.8890000000000002</v>
      </c>
      <c r="AT775" s="62">
        <f t="shared" si="256"/>
        <v>3.7074780608171434</v>
      </c>
      <c r="AU775" s="51" t="str">
        <f>IF(OR($AP775&lt;SetUp!$B$97,$AP775&gt;SetUp!$B$98),"Não","Sim")</f>
        <v>Não</v>
      </c>
      <c r="AV775" s="64">
        <f t="shared" si="257"/>
        <v>2.8087363706834432</v>
      </c>
      <c r="AW775" s="64">
        <f t="shared" si="258"/>
        <v>1.9254812543406241</v>
      </c>
      <c r="AX775" s="64">
        <f t="shared" si="259"/>
        <v>0.89702195606036339</v>
      </c>
      <c r="AY775" s="64">
        <f t="shared" si="260"/>
        <v>0.56907858974917391</v>
      </c>
      <c r="AZ775" s="64">
        <f t="shared" si="261"/>
        <v>-4.1815219391828569</v>
      </c>
      <c r="BA775" s="64">
        <f t="shared" si="262"/>
        <v>-0.88325511634281906</v>
      </c>
      <c r="BB775" s="64">
        <f t="shared" si="263"/>
        <v>-0.32794336631118948</v>
      </c>
    </row>
    <row r="776" spans="1:54" x14ac:dyDescent="0.3">
      <c r="A776" s="60">
        <v>31821</v>
      </c>
      <c r="B776" s="53">
        <v>13.254</v>
      </c>
      <c r="C776" s="53"/>
      <c r="D776" s="53">
        <v>4.5679999999999996</v>
      </c>
      <c r="E776" s="53">
        <f t="shared" si="248"/>
        <v>4.5679999999999996</v>
      </c>
      <c r="F776" s="53">
        <f t="shared" si="249"/>
        <v>0</v>
      </c>
      <c r="G776" s="53">
        <f t="shared" si="250"/>
        <v>2.8952283622608377E-2</v>
      </c>
      <c r="H776" s="53">
        <f>IF(Q775&gt;SetUp!$B$56,SetUp!$B$56,Q775)</f>
        <v>5.5760870389255706</v>
      </c>
      <c r="I776" s="53">
        <f t="shared" si="264"/>
        <v>0.83862314665713755</v>
      </c>
      <c r="J776" s="53">
        <f>MIN(F776,H776,(1-EXP(-SetUp!$B$52*H776/SetUp!$B$56))*F776)</f>
        <v>0</v>
      </c>
      <c r="K776" s="53">
        <f t="shared" si="251"/>
        <v>5.5760870389255706</v>
      </c>
      <c r="L776" s="53">
        <f>IF(I776&lt;=0,0,MIN(SetUp!$B$50*I776^SetUp!$B$55,I776))</f>
        <v>1.6041176207479621E-2</v>
      </c>
      <c r="M776" s="53">
        <f t="shared" si="252"/>
        <v>0.82258197044965797</v>
      </c>
      <c r="N776" s="53">
        <f>IF(SetUp!$B$62=0,X776,(B776-E776)*(1-(H776/SetUp!$B$66/SetUp!$B$56)))</f>
        <v>8.6570477163773916</v>
      </c>
      <c r="O776" s="53">
        <f>K776*SetUp!$B$65</f>
        <v>5.1467288841091578E-2</v>
      </c>
      <c r="P776" s="53">
        <f>MIN(SetUp!$B$54*L776^SetUp!$B$51,L776)</f>
        <v>1.0609331321292718E-2</v>
      </c>
      <c r="Q776" s="53">
        <f t="shared" si="253"/>
        <v>14.181667466461871</v>
      </c>
      <c r="R776" s="53">
        <f>IF((H776+N776-O776)&gt;SetUp!$B$56,T775+H776+N776-O776-SetUp!$B$56,T775)</f>
        <v>0</v>
      </c>
      <c r="S776" s="53">
        <f>R776*SetUp!$B$65</f>
        <v>0</v>
      </c>
      <c r="T776" s="53">
        <f>IF((R776-S776)&lt;SetUp!$B$53,R776-S776,SetUp!$B$53)</f>
        <v>0</v>
      </c>
      <c r="U776" s="53">
        <f t="shared" si="254"/>
        <v>0.82258197044965797</v>
      </c>
      <c r="V776" s="53">
        <f>(L776-P776)/1000*SetUp!$B$13*1000000/SetUp!$B$48</f>
        <v>0.22105056384003596</v>
      </c>
      <c r="W776" s="53">
        <f t="shared" si="265"/>
        <v>-5.134781488891349E-16</v>
      </c>
      <c r="X776" s="53">
        <f>MAX((SetUp!$B$56*(1-($H776/SetUp!$B$56)^2)*TANH(($B776-$D776)/SetUp!$B$56))/(1+$H776/SetUp!$B$56*TANH(($B776-$D776)/SetUp!$B$56)),0)</f>
        <v>8.6570477163773916</v>
      </c>
      <c r="AK776" s="61">
        <v>11</v>
      </c>
      <c r="AL776" s="62">
        <f t="shared" si="245"/>
        <v>9.9158000000000008</v>
      </c>
      <c r="AM776" s="62">
        <f t="shared" si="246"/>
        <v>2.6628556705142818</v>
      </c>
      <c r="AN776" s="63">
        <f t="shared" si="247"/>
        <v>-0.73145326947757305</v>
      </c>
      <c r="AP776" s="60">
        <v>32669</v>
      </c>
      <c r="AQ776" s="51">
        <v>6</v>
      </c>
      <c r="AR776" s="51">
        <v>162</v>
      </c>
      <c r="AS776" s="62">
        <f t="shared" si="255"/>
        <v>7.7370000000000001</v>
      </c>
      <c r="AT776" s="62">
        <f t="shared" si="256"/>
        <v>3.4828748638462801</v>
      </c>
      <c r="AU776" s="51" t="str">
        <f>IF(OR($AP776&lt;SetUp!$B$97,$AP776&gt;SetUp!$B$98),"Não","Sim")</f>
        <v>Não</v>
      </c>
      <c r="AV776" s="64">
        <f t="shared" si="257"/>
        <v>2.7815463325280061</v>
      </c>
      <c r="AW776" s="64">
        <f t="shared" si="258"/>
        <v>1.8662461959361847</v>
      </c>
      <c r="AX776" s="64">
        <f t="shared" si="259"/>
        <v>0.88857259685759993</v>
      </c>
      <c r="AY776" s="64">
        <f t="shared" si="260"/>
        <v>0.54193787097924329</v>
      </c>
      <c r="AZ776" s="64">
        <f t="shared" si="261"/>
        <v>-4.2541251361537196</v>
      </c>
      <c r="BA776" s="64">
        <f t="shared" si="262"/>
        <v>-0.91530013659182141</v>
      </c>
      <c r="BB776" s="64">
        <f t="shared" si="263"/>
        <v>-0.34663472587835664</v>
      </c>
    </row>
    <row r="777" spans="1:54" x14ac:dyDescent="0.3">
      <c r="A777" s="60">
        <v>31822</v>
      </c>
      <c r="B777" s="53">
        <v>12.298</v>
      </c>
      <c r="C777" s="53"/>
      <c r="D777" s="53">
        <v>4.5679999999999996</v>
      </c>
      <c r="E777" s="53">
        <f t="shared" si="248"/>
        <v>4.5679999999999996</v>
      </c>
      <c r="F777" s="53">
        <f t="shared" si="249"/>
        <v>0</v>
      </c>
      <c r="G777" s="53">
        <f t="shared" si="250"/>
        <v>8.1249630789834271E-2</v>
      </c>
      <c r="H777" s="53">
        <f>IF(Q776&gt;SetUp!$B$56,SetUp!$B$56,Q776)</f>
        <v>14.181667466461871</v>
      </c>
      <c r="I777" s="53">
        <f t="shared" si="264"/>
        <v>1.0347284058713913</v>
      </c>
      <c r="J777" s="53">
        <f>MIN(F777,H777,(1-EXP(-SetUp!$B$52*H777/SetUp!$B$56))*F777)</f>
        <v>0</v>
      </c>
      <c r="K777" s="53">
        <f t="shared" si="251"/>
        <v>14.181667466461871</v>
      </c>
      <c r="L777" s="53">
        <f>IF(I777&lt;=0,0,MIN(SetUp!$B$50*I777^SetUp!$B$55,I777))</f>
        <v>2.2768552449561216E-2</v>
      </c>
      <c r="M777" s="53">
        <f t="shared" si="252"/>
        <v>1.0119598534218301</v>
      </c>
      <c r="N777" s="53">
        <f>IF(SetUp!$B$62=0,X777,(B777-E777)*(1-(H777/SetUp!$B$66/SetUp!$B$56)))</f>
        <v>7.6487503692101662</v>
      </c>
      <c r="O777" s="53">
        <f>K777*SetUp!$B$65</f>
        <v>0.13089680463189898</v>
      </c>
      <c r="P777" s="53">
        <f>MIN(SetUp!$B$54*L777^SetUp!$B$51,L777)</f>
        <v>1.5110029519547402E-2</v>
      </c>
      <c r="Q777" s="53">
        <f t="shared" si="253"/>
        <v>21.699521031040138</v>
      </c>
      <c r="R777" s="53">
        <f>IF((H777+N777-O777)&gt;SetUp!$B$56,T776+H777+N777-O777-SetUp!$B$56,T776)</f>
        <v>0</v>
      </c>
      <c r="S777" s="53">
        <f>R777*SetUp!$B$65</f>
        <v>0</v>
      </c>
      <c r="T777" s="53">
        <f>IF((R777-S777)&lt;SetUp!$B$53,R777-S777,SetUp!$B$53)</f>
        <v>0</v>
      </c>
      <c r="U777" s="53">
        <f t="shared" si="254"/>
        <v>1.0119598534218301</v>
      </c>
      <c r="V777" s="53">
        <f>(L777-P777)/1000*SetUp!$B$13*1000000/SetUp!$B$48</f>
        <v>0.31166589756023211</v>
      </c>
      <c r="W777" s="53">
        <f t="shared" si="265"/>
        <v>2.1059542998358438E-15</v>
      </c>
      <c r="X777" s="53">
        <f>MAX((SetUp!$B$56*(1-($H777/SetUp!$B$56)^2)*TANH(($B777-$D777)/SetUp!$B$56))/(1+$H777/SetUp!$B$56*TANH(($B777-$D777)/SetUp!$B$56)),0)</f>
        <v>7.6487503692101662</v>
      </c>
      <c r="AK777" s="61">
        <v>12</v>
      </c>
      <c r="AL777" s="62">
        <f t="shared" si="245"/>
        <v>8.6303999999999998</v>
      </c>
      <c r="AM777" s="62">
        <f t="shared" si="246"/>
        <v>2.8014495825241914</v>
      </c>
      <c r="AN777" s="63">
        <f t="shared" si="247"/>
        <v>-0.67539748070492778</v>
      </c>
      <c r="AP777" s="60">
        <v>32670</v>
      </c>
      <c r="AQ777" s="51">
        <v>6</v>
      </c>
      <c r="AR777" s="51">
        <v>163</v>
      </c>
      <c r="AS777" s="62">
        <f t="shared" si="255"/>
        <v>7.7370000000000001</v>
      </c>
      <c r="AT777" s="62">
        <f t="shared" si="256"/>
        <v>3.2636636566305546</v>
      </c>
      <c r="AU777" s="51" t="str">
        <f>IF(OR($AP777&lt;SetUp!$B$97,$AP777&gt;SetUp!$B$98),"Não","Sim")</f>
        <v>Não</v>
      </c>
      <c r="AV777" s="64">
        <f t="shared" si="257"/>
        <v>2.7815463325280061</v>
      </c>
      <c r="AW777" s="64">
        <f t="shared" si="258"/>
        <v>1.8065612795115904</v>
      </c>
      <c r="AX777" s="64">
        <f t="shared" si="259"/>
        <v>0.88857259685759993</v>
      </c>
      <c r="AY777" s="64">
        <f t="shared" si="260"/>
        <v>0.51370539530364012</v>
      </c>
      <c r="AZ777" s="64">
        <f t="shared" si="261"/>
        <v>-4.4733363433694455</v>
      </c>
      <c r="BA777" s="64">
        <f t="shared" si="262"/>
        <v>-0.97498505301641569</v>
      </c>
      <c r="BB777" s="64">
        <f t="shared" si="263"/>
        <v>-0.37486720155395981</v>
      </c>
    </row>
    <row r="778" spans="1:54" x14ac:dyDescent="0.3">
      <c r="A778" s="60">
        <v>31823</v>
      </c>
      <c r="B778" s="53">
        <v>1.1719999999999999</v>
      </c>
      <c r="C778" s="53"/>
      <c r="D778" s="53">
        <v>4.5679999999999996</v>
      </c>
      <c r="E778" s="53">
        <f t="shared" si="248"/>
        <v>1.1719999999999999</v>
      </c>
      <c r="F778" s="53">
        <f t="shared" si="249"/>
        <v>3.3959999999999999</v>
      </c>
      <c r="G778" s="53">
        <f t="shared" si="250"/>
        <v>0</v>
      </c>
      <c r="H778" s="53">
        <f>IF(Q777&gt;SetUp!$B$56,SetUp!$B$56,Q777)</f>
        <v>21.699521031040138</v>
      </c>
      <c r="I778" s="53">
        <f t="shared" si="264"/>
        <v>1.1901003797042038</v>
      </c>
      <c r="J778" s="53">
        <f>MIN(F778,H778,(1-EXP(-SetUp!$B$52*H778/SetUp!$B$56))*F778)</f>
        <v>2.3993577219238853</v>
      </c>
      <c r="K778" s="53">
        <f t="shared" si="251"/>
        <v>19.300163309116254</v>
      </c>
      <c r="L778" s="53">
        <f>IF(I778&lt;=0,0,MIN(SetUp!$B$50*I778^SetUp!$B$55,I778))</f>
        <v>2.8747326212770007E-2</v>
      </c>
      <c r="M778" s="53">
        <f t="shared" si="252"/>
        <v>1.1613530534914338</v>
      </c>
      <c r="N778" s="53">
        <f>IF(SetUp!$B$62=0,X778,(B778-E778)*(1-(H778/SetUp!$B$66/SetUp!$B$56)))</f>
        <v>0</v>
      </c>
      <c r="O778" s="53">
        <f>K778*SetUp!$B$65</f>
        <v>0.17814052628237373</v>
      </c>
      <c r="P778" s="53">
        <f>MIN(SetUp!$B$54*L778^SetUp!$B$51,L778)</f>
        <v>1.9121035460287233E-2</v>
      </c>
      <c r="Q778" s="53">
        <f t="shared" si="253"/>
        <v>19.122022782833881</v>
      </c>
      <c r="R778" s="53">
        <f>IF((H778+N778-O778)&gt;SetUp!$B$56,T777+H778+N778-O778-SetUp!$B$56,T777)</f>
        <v>0</v>
      </c>
      <c r="S778" s="53">
        <f>R778*SetUp!$B$65</f>
        <v>0</v>
      </c>
      <c r="T778" s="53">
        <f>IF((R778-S778)&lt;SetUp!$B$53,R778-S778,SetUp!$B$53)</f>
        <v>0</v>
      </c>
      <c r="U778" s="53">
        <f t="shared" si="254"/>
        <v>1.1613530534914338</v>
      </c>
      <c r="V778" s="53">
        <f>(L778-P778)/1000*SetUp!$B$13*1000000/SetUp!$B$48</f>
        <v>0.39174480183255045</v>
      </c>
      <c r="W778" s="53">
        <f t="shared" si="265"/>
        <v>2.9073965457371287E-15</v>
      </c>
      <c r="X778" s="53">
        <f>MAX((SetUp!$B$56*(1-($H778/SetUp!$B$56)^2)*TANH(($B778-$D778)/SetUp!$B$56))/(1+$H778/SetUp!$B$56*TANH(($B778-$D778)/SetUp!$B$56)),0)</f>
        <v>0</v>
      </c>
      <c r="AK778" s="61">
        <v>13</v>
      </c>
      <c r="AL778" s="62">
        <f t="shared" si="245"/>
        <v>32.273800000000008</v>
      </c>
      <c r="AM778" s="62">
        <f t="shared" si="246"/>
        <v>2.7179998799930587</v>
      </c>
      <c r="AN778" s="63">
        <f t="shared" si="247"/>
        <v>-0.91578308473148318</v>
      </c>
      <c r="AP778" s="60">
        <v>32671</v>
      </c>
      <c r="AQ778" s="51">
        <v>6</v>
      </c>
      <c r="AR778" s="51">
        <v>164</v>
      </c>
      <c r="AS778" s="62">
        <f t="shared" si="255"/>
        <v>7.7370000000000001</v>
      </c>
      <c r="AT778" s="62">
        <f t="shared" si="256"/>
        <v>3.0519484582950227</v>
      </c>
      <c r="AU778" s="51" t="str">
        <f>IF(OR($AP778&lt;SetUp!$B$97,$AP778&gt;SetUp!$B$98),"Não","Sim")</f>
        <v>Não</v>
      </c>
      <c r="AV778" s="64">
        <f t="shared" si="257"/>
        <v>2.7815463325280061</v>
      </c>
      <c r="AW778" s="64">
        <f t="shared" si="258"/>
        <v>1.7469826725800754</v>
      </c>
      <c r="AX778" s="64">
        <f t="shared" si="259"/>
        <v>0.88857259685759993</v>
      </c>
      <c r="AY778" s="64">
        <f t="shared" si="260"/>
        <v>0.48457719492272727</v>
      </c>
      <c r="AZ778" s="64">
        <f t="shared" si="261"/>
        <v>-4.6850515417049774</v>
      </c>
      <c r="BA778" s="64">
        <f t="shared" si="262"/>
        <v>-1.0345636599479306</v>
      </c>
      <c r="BB778" s="64">
        <f t="shared" si="263"/>
        <v>-0.40399540193487266</v>
      </c>
    </row>
    <row r="779" spans="1:54" x14ac:dyDescent="0.3">
      <c r="A779" s="60">
        <v>31824</v>
      </c>
      <c r="B779" s="53">
        <v>0.14099999999999999</v>
      </c>
      <c r="C779" s="53"/>
      <c r="D779" s="53">
        <v>4.5679999999999996</v>
      </c>
      <c r="E779" s="53">
        <f t="shared" si="248"/>
        <v>0.14099999999999999</v>
      </c>
      <c r="F779" s="53">
        <f t="shared" si="249"/>
        <v>4.4269999999999996</v>
      </c>
      <c r="G779" s="53">
        <f t="shared" si="250"/>
        <v>0</v>
      </c>
      <c r="H779" s="53">
        <f>IF(Q778&gt;SetUp!$B$56,SetUp!$B$56,Q778)</f>
        <v>19.122022782833881</v>
      </c>
      <c r="I779" s="53">
        <f t="shared" si="264"/>
        <v>1.3108596928774534</v>
      </c>
      <c r="J779" s="53">
        <f>MIN(F779,H779,(1-EXP(-SetUp!$B$52*H779/SetUp!$B$56))*F779)</f>
        <v>2.9241220795797069</v>
      </c>
      <c r="K779" s="53">
        <f t="shared" si="251"/>
        <v>16.197900703254174</v>
      </c>
      <c r="L779" s="53">
        <f>IF(I779&lt;=0,0,MIN(SetUp!$B$50*I779^SetUp!$B$55,I779))</f>
        <v>3.3771614028131648E-2</v>
      </c>
      <c r="M779" s="53">
        <f t="shared" si="252"/>
        <v>1.2770880788493217</v>
      </c>
      <c r="N779" s="53">
        <f>IF(SetUp!$B$62=0,X779,(B779-E779)*(1-(H779/SetUp!$B$66/SetUp!$B$56)))</f>
        <v>0</v>
      </c>
      <c r="O779" s="53">
        <f>K779*SetUp!$B$65</f>
        <v>0.14950663938601957</v>
      </c>
      <c r="P779" s="53">
        <f>MIN(SetUp!$B$54*L779^SetUp!$B$51,L779)</f>
        <v>2.2498086302395848E-2</v>
      </c>
      <c r="Q779" s="53">
        <f t="shared" si="253"/>
        <v>16.048394063868155</v>
      </c>
      <c r="R779" s="53">
        <f>IF((H779+N779-O779)&gt;SetUp!$B$56,T778+H779+N779-O779-SetUp!$B$56,T778)</f>
        <v>0</v>
      </c>
      <c r="S779" s="53">
        <f>R779*SetUp!$B$65</f>
        <v>0</v>
      </c>
      <c r="T779" s="53">
        <f>IF((R779-S779)&lt;SetUp!$B$53,R779-S779,SetUp!$B$53)</f>
        <v>0</v>
      </c>
      <c r="U779" s="53">
        <f t="shared" si="254"/>
        <v>1.2770880788493217</v>
      </c>
      <c r="V779" s="53">
        <f>(L779-P779)/1000*SetUp!$B$13*1000000/SetUp!$B$48</f>
        <v>0.45877960664475964</v>
      </c>
      <c r="W779" s="53">
        <f t="shared" si="265"/>
        <v>4.2327252813834093E-16</v>
      </c>
      <c r="X779" s="53">
        <f>MAX((SetUp!$B$56*(1-($H779/SetUp!$B$56)^2)*TANH(($B779-$D779)/SetUp!$B$56))/(1+$H779/SetUp!$B$56*TANH(($B779-$D779)/SetUp!$B$56)),0)</f>
        <v>0</v>
      </c>
      <c r="AK779" s="61">
        <v>14</v>
      </c>
      <c r="AL779" s="62">
        <f t="shared" si="245"/>
        <v>6.8925999999999998</v>
      </c>
      <c r="AM779" s="62">
        <f t="shared" si="246"/>
        <v>2.6372847216435598</v>
      </c>
      <c r="AN779" s="63">
        <f t="shared" si="247"/>
        <v>-0.61737447093352871</v>
      </c>
      <c r="AP779" s="60">
        <v>32672</v>
      </c>
      <c r="AQ779" s="51">
        <v>6</v>
      </c>
      <c r="AR779" s="51">
        <v>165</v>
      </c>
      <c r="AS779" s="62">
        <f t="shared" si="255"/>
        <v>7.5869999999999997</v>
      </c>
      <c r="AT779" s="62">
        <f t="shared" si="256"/>
        <v>2.848990458901052</v>
      </c>
      <c r="AU779" s="51" t="str">
        <f>IF(OR($AP779&lt;SetUp!$B$97,$AP779&gt;SetUp!$B$98),"Não","Sim")</f>
        <v>Não</v>
      </c>
      <c r="AV779" s="64">
        <f t="shared" si="257"/>
        <v>2.754450943473127</v>
      </c>
      <c r="AW779" s="64">
        <f t="shared" si="258"/>
        <v>1.6878952748618772</v>
      </c>
      <c r="AX779" s="64">
        <f t="shared" si="259"/>
        <v>0.88007008406406717</v>
      </c>
      <c r="AY779" s="64">
        <f t="shared" si="260"/>
        <v>0.45469099481562186</v>
      </c>
      <c r="AZ779" s="64">
        <f t="shared" si="261"/>
        <v>-4.7380095410989478</v>
      </c>
      <c r="BA779" s="64">
        <f t="shared" si="262"/>
        <v>-1.0665556686112498</v>
      </c>
      <c r="BB779" s="64">
        <f t="shared" si="263"/>
        <v>-0.42537908924844531</v>
      </c>
    </row>
    <row r="780" spans="1:54" x14ac:dyDescent="0.3">
      <c r="A780" s="60">
        <v>31825</v>
      </c>
      <c r="B780" s="53">
        <v>2.1480000000000001</v>
      </c>
      <c r="C780" s="53"/>
      <c r="D780" s="53">
        <v>4.5679999999999996</v>
      </c>
      <c r="E780" s="53">
        <f t="shared" si="248"/>
        <v>2.1480000000000001</v>
      </c>
      <c r="F780" s="53">
        <f t="shared" si="249"/>
        <v>2.4199999999999995</v>
      </c>
      <c r="G780" s="53">
        <f t="shared" si="250"/>
        <v>0</v>
      </c>
      <c r="H780" s="53">
        <f>IF(Q779&gt;SetUp!$B$56,SetUp!$B$56,Q779)</f>
        <v>16.048394063868155</v>
      </c>
      <c r="I780" s="53">
        <f t="shared" si="264"/>
        <v>1.411899012217207</v>
      </c>
      <c r="J780" s="53">
        <f>MIN(F780,H780,(1-EXP(-SetUp!$B$52*H780/SetUp!$B$56))*F780)</f>
        <v>1.442660690596878</v>
      </c>
      <c r="K780" s="53">
        <f t="shared" si="251"/>
        <v>14.605733373271278</v>
      </c>
      <c r="L780" s="53">
        <f>IF(I780&lt;=0,0,MIN(SetUp!$B$50*I780^SetUp!$B$55,I780))</f>
        <v>3.8220602151220841E-2</v>
      </c>
      <c r="M780" s="53">
        <f t="shared" si="252"/>
        <v>1.3736784100659862</v>
      </c>
      <c r="N780" s="53">
        <f>IF(SetUp!$B$62=0,X780,(B780-E780)*(1-(H780/SetUp!$B$66/SetUp!$B$56)))</f>
        <v>0</v>
      </c>
      <c r="O780" s="53">
        <f>K780*SetUp!$B$65</f>
        <v>0.13481093336788524</v>
      </c>
      <c r="P780" s="53">
        <f>MIN(SetUp!$B$54*L780^SetUp!$B$51,L780)</f>
        <v>2.5492567810434477E-2</v>
      </c>
      <c r="Q780" s="53">
        <f t="shared" si="253"/>
        <v>14.470922439903392</v>
      </c>
      <c r="R780" s="53">
        <f>IF((H780+N780-O780)&gt;SetUp!$B$56,T779+H780+N780-O780-SetUp!$B$56,T779)</f>
        <v>0</v>
      </c>
      <c r="S780" s="53">
        <f>R780*SetUp!$B$65</f>
        <v>0</v>
      </c>
      <c r="T780" s="53">
        <f>IF((R780-S780)&lt;SetUp!$B$53,R780-S780,SetUp!$B$53)</f>
        <v>0</v>
      </c>
      <c r="U780" s="53">
        <f t="shared" si="254"/>
        <v>1.3736784100659862</v>
      </c>
      <c r="V780" s="53">
        <f>(L780-P780)/1000*SetUp!$B$13*1000000/SetUp!$B$48</f>
        <v>0.51797119147510129</v>
      </c>
      <c r="W780" s="53">
        <f t="shared" si="265"/>
        <v>0</v>
      </c>
      <c r="X780" s="53">
        <f>MAX((SetUp!$B$56*(1-($H780/SetUp!$B$56)^2)*TANH(($B780-$D780)/SetUp!$B$56))/(1+$H780/SetUp!$B$56*TANH(($B780-$D780)/SetUp!$B$56)),0)</f>
        <v>0</v>
      </c>
      <c r="AK780" s="61">
        <v>15</v>
      </c>
      <c r="AL780" s="62">
        <f t="shared" si="245"/>
        <v>5.4635999999999996</v>
      </c>
      <c r="AM780" s="62">
        <f t="shared" si="246"/>
        <v>2.6054063880021232</v>
      </c>
      <c r="AN780" s="63">
        <f t="shared" si="247"/>
        <v>-0.52313376015774882</v>
      </c>
      <c r="AP780" s="60">
        <v>32673</v>
      </c>
      <c r="AQ780" s="51">
        <v>6</v>
      </c>
      <c r="AR780" s="51">
        <v>166</v>
      </c>
      <c r="AS780" s="62">
        <f t="shared" si="255"/>
        <v>7.5869999999999997</v>
      </c>
      <c r="AT780" s="62">
        <f t="shared" si="256"/>
        <v>2.6571373777239504</v>
      </c>
      <c r="AU780" s="51" t="str">
        <f>IF(OR($AP780&lt;SetUp!$B$97,$AP780&gt;SetUp!$B$98),"Não","Sim")</f>
        <v>Não</v>
      </c>
      <c r="AV780" s="64">
        <f t="shared" si="257"/>
        <v>2.754450943473127</v>
      </c>
      <c r="AW780" s="64">
        <f t="shared" si="258"/>
        <v>1.6300728136264191</v>
      </c>
      <c r="AX780" s="64">
        <f t="shared" si="259"/>
        <v>0.88007008406406717</v>
      </c>
      <c r="AY780" s="64">
        <f t="shared" si="260"/>
        <v>0.42441400862371637</v>
      </c>
      <c r="AZ780" s="64">
        <f t="shared" si="261"/>
        <v>-4.9298626222760493</v>
      </c>
      <c r="BA780" s="64">
        <f t="shared" si="262"/>
        <v>-1.1243781298467079</v>
      </c>
      <c r="BB780" s="64">
        <f t="shared" si="263"/>
        <v>-0.45565607544035081</v>
      </c>
    </row>
    <row r="781" spans="1:54" x14ac:dyDescent="0.3">
      <c r="A781" s="60">
        <v>31826</v>
      </c>
      <c r="B781" s="53">
        <v>4.1950000000000003</v>
      </c>
      <c r="C781" s="53"/>
      <c r="D781" s="53">
        <v>4.5679999999999996</v>
      </c>
      <c r="E781" s="53">
        <f t="shared" si="248"/>
        <v>4.1950000000000003</v>
      </c>
      <c r="F781" s="53">
        <f t="shared" si="249"/>
        <v>0.37299999999999933</v>
      </c>
      <c r="G781" s="53">
        <f t="shared" si="250"/>
        <v>0</v>
      </c>
      <c r="H781" s="53">
        <f>IF(Q780&gt;SetUp!$B$56,SetUp!$B$56,Q780)</f>
        <v>14.470922439903392</v>
      </c>
      <c r="I781" s="53">
        <f t="shared" si="264"/>
        <v>1.5053222567166562</v>
      </c>
      <c r="J781" s="53">
        <f>MIN(F781,H781,(1-EXP(-SetUp!$B$52*H781/SetUp!$B$56))*F781)</f>
        <v>0.20831868532145059</v>
      </c>
      <c r="K781" s="53">
        <f t="shared" si="251"/>
        <v>14.26260375458194</v>
      </c>
      <c r="L781" s="53">
        <f>IF(I781&lt;=0,0,MIN(SetUp!$B$50*I781^SetUp!$B$55,I781))</f>
        <v>4.2527900097651151E-2</v>
      </c>
      <c r="M781" s="53">
        <f t="shared" si="252"/>
        <v>1.4627943566190051</v>
      </c>
      <c r="N781" s="53">
        <f>IF(SetUp!$B$62=0,X781,(B781-E781)*(1-(H781/SetUp!$B$66/SetUp!$B$56)))</f>
        <v>0</v>
      </c>
      <c r="O781" s="53">
        <f>K781*SetUp!$B$65</f>
        <v>0.13164384665066992</v>
      </c>
      <c r="P781" s="53">
        <f>MIN(SetUp!$B$54*L781^SetUp!$B$51,L781)</f>
        <v>2.8394922003836327E-2</v>
      </c>
      <c r="Q781" s="53">
        <f t="shared" si="253"/>
        <v>14.13095990793127</v>
      </c>
      <c r="R781" s="53">
        <f>IF((H781+N781-O781)&gt;SetUp!$B$56,T780+H781+N781-O781-SetUp!$B$56,T780)</f>
        <v>0</v>
      </c>
      <c r="S781" s="53">
        <f>R781*SetUp!$B$65</f>
        <v>0</v>
      </c>
      <c r="T781" s="53">
        <f>IF((R781-S781)&lt;SetUp!$B$53,R781-S781,SetUp!$B$53)</f>
        <v>0</v>
      </c>
      <c r="U781" s="53">
        <f t="shared" si="254"/>
        <v>1.4627943566190051</v>
      </c>
      <c r="V781" s="53">
        <f>(L781-P781)/1000*SetUp!$B$13*1000000/SetUp!$B$48</f>
        <v>0.57514580070597898</v>
      </c>
      <c r="W781" s="53">
        <f t="shared" si="265"/>
        <v>-9.0899510141184692E-16</v>
      </c>
      <c r="X781" s="53">
        <f>MAX((SetUp!$B$56*(1-($H781/SetUp!$B$56)^2)*TANH(($B781-$D781)/SetUp!$B$56))/(1+$H781/SetUp!$B$56*TANH(($B781-$D781)/SetUp!$B$56)),0)</f>
        <v>0</v>
      </c>
      <c r="AK781" s="61">
        <v>16</v>
      </c>
      <c r="AL781" s="62">
        <f t="shared" si="245"/>
        <v>5.0865999999999998</v>
      </c>
      <c r="AM781" s="62">
        <f t="shared" si="246"/>
        <v>2.5301083400140891</v>
      </c>
      <c r="AN781" s="63">
        <f t="shared" si="247"/>
        <v>-0.50259341406556657</v>
      </c>
      <c r="AP781" s="60">
        <v>32674</v>
      </c>
      <c r="AQ781" s="51">
        <v>6</v>
      </c>
      <c r="AR781" s="51">
        <v>167</v>
      </c>
      <c r="AS781" s="62">
        <f t="shared" si="255"/>
        <v>7.5869999999999997</v>
      </c>
      <c r="AT781" s="62">
        <f t="shared" si="256"/>
        <v>2.4763417494846274</v>
      </c>
      <c r="AU781" s="51" t="str">
        <f>IF(OR($AP781&lt;SetUp!$B$97,$AP781&gt;SetUp!$B$98),"Não","Sim")</f>
        <v>Não</v>
      </c>
      <c r="AV781" s="64">
        <f t="shared" si="257"/>
        <v>2.754450943473127</v>
      </c>
      <c r="AW781" s="64">
        <f t="shared" si="258"/>
        <v>1.5736396504551566</v>
      </c>
      <c r="AX781" s="64">
        <f t="shared" si="259"/>
        <v>0.88007008406406717</v>
      </c>
      <c r="AY781" s="64">
        <f t="shared" si="260"/>
        <v>0.39381057963462818</v>
      </c>
      <c r="AZ781" s="64">
        <f t="shared" si="261"/>
        <v>-5.1106582505153728</v>
      </c>
      <c r="BA781" s="64">
        <f t="shared" si="262"/>
        <v>-1.1808112930179704</v>
      </c>
      <c r="BB781" s="64">
        <f t="shared" si="263"/>
        <v>-0.48625950442943899</v>
      </c>
    </row>
    <row r="782" spans="1:54" x14ac:dyDescent="0.3">
      <c r="A782" s="60">
        <v>31827</v>
      </c>
      <c r="B782" s="53">
        <v>5.0049999999999999</v>
      </c>
      <c r="C782" s="53"/>
      <c r="D782" s="53">
        <v>4.5679999999999996</v>
      </c>
      <c r="E782" s="53">
        <f t="shared" si="248"/>
        <v>4.5679999999999996</v>
      </c>
      <c r="F782" s="53">
        <f t="shared" si="249"/>
        <v>0</v>
      </c>
      <c r="G782" s="53">
        <f t="shared" si="250"/>
        <v>2.8717927958954448E-3</v>
      </c>
      <c r="H782" s="53">
        <f>IF(Q781&gt;SetUp!$B$56,SetUp!$B$56,Q781)</f>
        <v>14.13095990793127</v>
      </c>
      <c r="I782" s="53">
        <f t="shared" si="264"/>
        <v>1.5960949232318029</v>
      </c>
      <c r="J782" s="53">
        <f>MIN(F782,H782,(1-EXP(-SetUp!$B$52*H782/SetUp!$B$56))*F782)</f>
        <v>0</v>
      </c>
      <c r="K782" s="53">
        <f t="shared" si="251"/>
        <v>14.13095990793127</v>
      </c>
      <c r="L782" s="53">
        <f>IF(I782&lt;=0,0,MIN(SetUp!$B$50*I782^SetUp!$B$55,I782))</f>
        <v>4.6887383128277532E-2</v>
      </c>
      <c r="M782" s="53">
        <f t="shared" si="252"/>
        <v>1.5492075401035255</v>
      </c>
      <c r="N782" s="53">
        <f>IF(SetUp!$B$62=0,X782,(B782-E782)*(1-(H782/SetUp!$B$66/SetUp!$B$56)))</f>
        <v>0.43412820720410483</v>
      </c>
      <c r="O782" s="53">
        <f>K782*SetUp!$B$65</f>
        <v>0.13042877381690227</v>
      </c>
      <c r="P782" s="53">
        <f>MIN(SetUp!$B$54*L782^SetUp!$B$51,L782)</f>
        <v>3.1335353722352841E-2</v>
      </c>
      <c r="Q782" s="53">
        <f t="shared" si="253"/>
        <v>14.434659341318472</v>
      </c>
      <c r="R782" s="53">
        <f>IF((H782+N782-O782)&gt;SetUp!$B$56,T781+H782+N782-O782-SetUp!$B$56,T781)</f>
        <v>0</v>
      </c>
      <c r="S782" s="53">
        <f>R782*SetUp!$B$65</f>
        <v>0</v>
      </c>
      <c r="T782" s="53">
        <f>IF((R782-S782)&lt;SetUp!$B$53,R782-S782,SetUp!$B$53)</f>
        <v>0</v>
      </c>
      <c r="U782" s="53">
        <f t="shared" si="254"/>
        <v>1.5492075401035255</v>
      </c>
      <c r="V782" s="53">
        <f>(L782-P782)/1000*SetUp!$B$13*1000000/SetUp!$B$48</f>
        <v>0.6328945213031959</v>
      </c>
      <c r="W782" s="53">
        <f t="shared" si="265"/>
        <v>-8.0491169285323849E-16</v>
      </c>
      <c r="X782" s="53">
        <f>MAX((SetUp!$B$56*(1-($H782/SetUp!$B$56)^2)*TANH(($B782-$D782)/SetUp!$B$56))/(1+$H782/SetUp!$B$56*TANH(($B782-$D782)/SetUp!$B$56)),0)</f>
        <v>0.43412820720410483</v>
      </c>
      <c r="AK782" s="61">
        <v>17</v>
      </c>
      <c r="AL782" s="62">
        <f t="shared" si="245"/>
        <v>5.2590000000000003</v>
      </c>
      <c r="AM782" s="62">
        <f t="shared" si="246"/>
        <v>2.4766785378819094</v>
      </c>
      <c r="AN782" s="63">
        <f t="shared" si="247"/>
        <v>-0.52905903443964453</v>
      </c>
      <c r="AP782" s="60">
        <v>32675</v>
      </c>
      <c r="AQ782" s="51">
        <v>6</v>
      </c>
      <c r="AR782" s="51">
        <v>168</v>
      </c>
      <c r="AS782" s="62">
        <f t="shared" si="255"/>
        <v>7.5869999999999997</v>
      </c>
      <c r="AT782" s="62">
        <f t="shared" si="256"/>
        <v>2.3085418637438515</v>
      </c>
      <c r="AU782" s="51" t="str">
        <f>IF(OR($AP782&lt;SetUp!$B$97,$AP782&gt;SetUp!$B$98),"Não","Sim")</f>
        <v>Não</v>
      </c>
      <c r="AV782" s="64">
        <f t="shared" si="257"/>
        <v>2.754450943473127</v>
      </c>
      <c r="AW782" s="64">
        <f t="shared" si="258"/>
        <v>1.5193886480238858</v>
      </c>
      <c r="AX782" s="64">
        <f t="shared" si="259"/>
        <v>0.88007008406406717</v>
      </c>
      <c r="AY782" s="64">
        <f t="shared" si="260"/>
        <v>0.36333775457617623</v>
      </c>
      <c r="AZ782" s="64">
        <f t="shared" si="261"/>
        <v>-5.2784581362561482</v>
      </c>
      <c r="BA782" s="64">
        <f t="shared" si="262"/>
        <v>-1.2350622954492412</v>
      </c>
      <c r="BB782" s="64">
        <f t="shared" si="263"/>
        <v>-0.51673232948789094</v>
      </c>
    </row>
    <row r="783" spans="1:54" x14ac:dyDescent="0.3">
      <c r="A783" s="60">
        <v>31828</v>
      </c>
      <c r="B783" s="53">
        <v>4.6029999999999998</v>
      </c>
      <c r="C783" s="53"/>
      <c r="D783" s="53">
        <v>4.5679999999999996</v>
      </c>
      <c r="E783" s="53">
        <f t="shared" si="248"/>
        <v>4.5679999999999996</v>
      </c>
      <c r="F783" s="53">
        <f t="shared" si="249"/>
        <v>0</v>
      </c>
      <c r="G783" s="53">
        <f t="shared" si="250"/>
        <v>2.3333516647837393E-4</v>
      </c>
      <c r="H783" s="53">
        <f>IF(Q782&gt;SetUp!$B$56,SetUp!$B$56,Q782)</f>
        <v>14.434659341318472</v>
      </c>
      <c r="I783" s="53">
        <f t="shared" si="264"/>
        <v>1.6826727951550899</v>
      </c>
      <c r="J783" s="53">
        <f>MIN(F783,H783,(1-EXP(-SetUp!$B$52*H783/SetUp!$B$56))*F783)</f>
        <v>0</v>
      </c>
      <c r="K783" s="53">
        <f t="shared" si="251"/>
        <v>14.434659341318472</v>
      </c>
      <c r="L783" s="53">
        <f>IF(I783&lt;=0,0,MIN(SetUp!$B$50*I783^SetUp!$B$55,I783))</f>
        <v>5.1202471328425293E-2</v>
      </c>
      <c r="M783" s="53">
        <f t="shared" si="252"/>
        <v>1.6314703238266646</v>
      </c>
      <c r="N783" s="53">
        <f>IF(SetUp!$B$62=0,X783,(B783-E783)*(1-(H783/SetUp!$B$66/SetUp!$B$56)))</f>
        <v>3.4766664833521768E-2</v>
      </c>
      <c r="O783" s="53">
        <f>K783*SetUp!$B$65</f>
        <v>0.13323191988508609</v>
      </c>
      <c r="P783" s="53">
        <f>MIN(SetUp!$B$54*L783^SetUp!$B$51,L783)</f>
        <v>3.4248463650108613E-2</v>
      </c>
      <c r="Q783" s="53">
        <f t="shared" si="253"/>
        <v>14.336194086266907</v>
      </c>
      <c r="R783" s="53">
        <f>IF((H783+N783-O783)&gt;SetUp!$B$56,T782+H783+N783-O783-SetUp!$B$56,T782)</f>
        <v>0</v>
      </c>
      <c r="S783" s="53">
        <f>R783*SetUp!$B$65</f>
        <v>0</v>
      </c>
      <c r="T783" s="53">
        <f>IF((R783-S783)&lt;SetUp!$B$53,R783-S783,SetUp!$B$53)</f>
        <v>0</v>
      </c>
      <c r="U783" s="53">
        <f t="shared" si="254"/>
        <v>1.6314703238266646</v>
      </c>
      <c r="V783" s="53">
        <f>(L783-P783)/1000*SetUp!$B$13*1000000/SetUp!$B$48</f>
        <v>0.68994844940630118</v>
      </c>
      <c r="W783" s="53">
        <f t="shared" si="265"/>
        <v>1.457167719820518E-16</v>
      </c>
      <c r="X783" s="53">
        <f>MAX((SetUp!$B$56*(1-($H783/SetUp!$B$56)^2)*TANH(($B783-$D783)/SetUp!$B$56))/(1+$H783/SetUp!$B$56*TANH(($B783-$D783)/SetUp!$B$56)),0)</f>
        <v>3.4766664833521768E-2</v>
      </c>
      <c r="AK783" s="61">
        <v>18</v>
      </c>
      <c r="AL783" s="62">
        <f t="shared" si="245"/>
        <v>6.7481999999999998</v>
      </c>
      <c r="AM783" s="62">
        <f t="shared" si="246"/>
        <v>2.5747504564822812</v>
      </c>
      <c r="AN783" s="63">
        <f t="shared" si="247"/>
        <v>-0.61845374225982019</v>
      </c>
      <c r="AP783" s="60">
        <v>32676</v>
      </c>
      <c r="AQ783" s="51">
        <v>6</v>
      </c>
      <c r="AR783" s="51">
        <v>169</v>
      </c>
      <c r="AS783" s="62">
        <f t="shared" si="255"/>
        <v>7.4370000000000003</v>
      </c>
      <c r="AT783" s="62">
        <f t="shared" si="256"/>
        <v>2.1528708207109242</v>
      </c>
      <c r="AU783" s="51" t="str">
        <f>IF(OR($AP783&lt;SetUp!$B$97,$AP783&gt;SetUp!$B$98),"Não","Sim")</f>
        <v>Não</v>
      </c>
      <c r="AV783" s="64">
        <f t="shared" si="257"/>
        <v>2.7270863572685045</v>
      </c>
      <c r="AW783" s="64">
        <f t="shared" si="258"/>
        <v>1.467266445029983</v>
      </c>
      <c r="AX783" s="64">
        <f t="shared" si="259"/>
        <v>0.87139778148748392</v>
      </c>
      <c r="AY783" s="64">
        <f t="shared" si="260"/>
        <v>0.33301797151622503</v>
      </c>
      <c r="AZ783" s="64">
        <f t="shared" si="261"/>
        <v>-5.2841291792890761</v>
      </c>
      <c r="BA783" s="64">
        <f t="shared" si="262"/>
        <v>-1.2598199122385214</v>
      </c>
      <c r="BB783" s="64">
        <f t="shared" si="263"/>
        <v>-0.53837980997125889</v>
      </c>
    </row>
    <row r="784" spans="1:54" x14ac:dyDescent="0.3">
      <c r="A784" s="60">
        <v>31829</v>
      </c>
      <c r="B784" s="53">
        <v>0.36799999999999999</v>
      </c>
      <c r="C784" s="53"/>
      <c r="D784" s="53">
        <v>4.5679999999999996</v>
      </c>
      <c r="E784" s="53">
        <f t="shared" si="248"/>
        <v>0.36799999999999999</v>
      </c>
      <c r="F784" s="53">
        <f t="shared" si="249"/>
        <v>4.1999999999999993</v>
      </c>
      <c r="G784" s="53">
        <f t="shared" si="250"/>
        <v>0</v>
      </c>
      <c r="H784" s="53">
        <f>IF(Q783&gt;SetUp!$B$56,SetUp!$B$56,Q783)</f>
        <v>14.336194086266907</v>
      </c>
      <c r="I784" s="53">
        <f t="shared" si="264"/>
        <v>1.7422735600496544</v>
      </c>
      <c r="J784" s="53">
        <f>MIN(F784,H784,(1-EXP(-SetUp!$B$52*H784/SetUp!$B$56))*F784)</f>
        <v>2.3315110480430157</v>
      </c>
      <c r="K784" s="53">
        <f t="shared" si="251"/>
        <v>12.004683038223892</v>
      </c>
      <c r="L784" s="53">
        <f>IF(I784&lt;=0,0,MIN(SetUp!$B$50*I784^SetUp!$B$55,I784))</f>
        <v>5.4260698185475617E-2</v>
      </c>
      <c r="M784" s="53">
        <f t="shared" si="252"/>
        <v>1.6880128618641788</v>
      </c>
      <c r="N784" s="53">
        <f>IF(SetUp!$B$62=0,X784,(B784-E784)*(1-(H784/SetUp!$B$66/SetUp!$B$56)))</f>
        <v>0</v>
      </c>
      <c r="O784" s="53">
        <f>K784*SetUp!$B$65</f>
        <v>0.11080323622298982</v>
      </c>
      <c r="P784" s="53">
        <f>MIN(SetUp!$B$54*L784^SetUp!$B$51,L784)</f>
        <v>3.6314526580776524E-2</v>
      </c>
      <c r="Q784" s="53">
        <f t="shared" si="253"/>
        <v>11.893879802000901</v>
      </c>
      <c r="R784" s="53">
        <f>IF((H784+N784-O784)&gt;SetUp!$B$56,T783+H784+N784-O784-SetUp!$B$56,T783)</f>
        <v>0</v>
      </c>
      <c r="S784" s="53">
        <f>R784*SetUp!$B$65</f>
        <v>0</v>
      </c>
      <c r="T784" s="53">
        <f>IF((R784-S784)&lt;SetUp!$B$53,R784-S784,SetUp!$B$53)</f>
        <v>0</v>
      </c>
      <c r="U784" s="53">
        <f t="shared" si="254"/>
        <v>1.6880128618641788</v>
      </c>
      <c r="V784" s="53">
        <f>(L784-P784)/1000*SetUp!$B$13*1000000/SetUp!$B$48</f>
        <v>0.7303248592530367</v>
      </c>
      <c r="W784" s="53">
        <f t="shared" si="265"/>
        <v>-2.3592239273284576E-16</v>
      </c>
      <c r="X784" s="53">
        <f>MAX((SetUp!$B$56*(1-($H784/SetUp!$B$56)^2)*TANH(($B784-$D784)/SetUp!$B$56))/(1+$H784/SetUp!$B$56*TANH(($B784-$D784)/SetUp!$B$56)),0)</f>
        <v>0</v>
      </c>
      <c r="AK784" s="61">
        <v>19</v>
      </c>
      <c r="AL784" s="62">
        <f t="shared" si="245"/>
        <v>7.6646000000000001</v>
      </c>
      <c r="AM784" s="62">
        <f t="shared" si="246"/>
        <v>2.6710418879985647</v>
      </c>
      <c r="AN784" s="63">
        <f t="shared" si="247"/>
        <v>-0.65150929102646393</v>
      </c>
      <c r="AP784" s="60">
        <v>32677</v>
      </c>
      <c r="AQ784" s="51">
        <v>6</v>
      </c>
      <c r="AR784" s="51">
        <v>170</v>
      </c>
      <c r="AS784" s="62">
        <f t="shared" si="255"/>
        <v>7.4370000000000003</v>
      </c>
      <c r="AT784" s="62">
        <f t="shared" si="256"/>
        <v>2.008438128671671</v>
      </c>
      <c r="AU784" s="51" t="str">
        <f>IF(OR($AP784&lt;SetUp!$B$97,$AP784&gt;SetUp!$B$98),"Não","Sim")</f>
        <v>Não</v>
      </c>
      <c r="AV784" s="64">
        <f t="shared" si="257"/>
        <v>2.7270863572685045</v>
      </c>
      <c r="AW784" s="64">
        <f t="shared" si="258"/>
        <v>1.4171937512816204</v>
      </c>
      <c r="AX784" s="64">
        <f t="shared" si="259"/>
        <v>0.87139778148748392</v>
      </c>
      <c r="AY784" s="64">
        <f t="shared" si="260"/>
        <v>0.30285845753129126</v>
      </c>
      <c r="AZ784" s="64">
        <f t="shared" si="261"/>
        <v>-5.4285618713283288</v>
      </c>
      <c r="BA784" s="64">
        <f t="shared" si="262"/>
        <v>-1.3098926059868841</v>
      </c>
      <c r="BB784" s="64">
        <f t="shared" si="263"/>
        <v>-0.56853932395619267</v>
      </c>
    </row>
    <row r="785" spans="1:54" x14ac:dyDescent="0.3">
      <c r="A785" s="60">
        <v>31830</v>
      </c>
      <c r="B785" s="53">
        <v>1.0389999999999999</v>
      </c>
      <c r="C785" s="53"/>
      <c r="D785" s="53">
        <v>4.5679999999999996</v>
      </c>
      <c r="E785" s="53">
        <f t="shared" si="248"/>
        <v>1.0389999999999999</v>
      </c>
      <c r="F785" s="53">
        <f t="shared" si="249"/>
        <v>3.5289999999999999</v>
      </c>
      <c r="G785" s="53">
        <f t="shared" si="250"/>
        <v>0</v>
      </c>
      <c r="H785" s="53">
        <f>IF(Q784&gt;SetUp!$B$56,SetUp!$B$56,Q784)</f>
        <v>11.893879802000901</v>
      </c>
      <c r="I785" s="53">
        <f t="shared" si="264"/>
        <v>1.7818556138258701</v>
      </c>
      <c r="J785" s="53">
        <f>MIN(F785,H785,(1-EXP(-SetUp!$B$52*H785/SetUp!$B$56))*F785)</f>
        <v>1.7267354916343784</v>
      </c>
      <c r="K785" s="53">
        <f t="shared" si="251"/>
        <v>10.167144310366522</v>
      </c>
      <c r="L785" s="53">
        <f>IF(I785&lt;=0,0,MIN(SetUp!$B$50*I785^SetUp!$B$55,I785))</f>
        <v>5.6330765149522198E-2</v>
      </c>
      <c r="M785" s="53">
        <f t="shared" si="252"/>
        <v>1.7255248486763479</v>
      </c>
      <c r="N785" s="53">
        <f>IF(SetUp!$B$62=0,X785,(B785-E785)*(1-(H785/SetUp!$B$66/SetUp!$B$56)))</f>
        <v>0</v>
      </c>
      <c r="O785" s="53">
        <f>K785*SetUp!$B$65</f>
        <v>9.3842751961691409E-2</v>
      </c>
      <c r="P785" s="53">
        <f>MIN(SetUp!$B$54*L785^SetUp!$B$51,L785)</f>
        <v>3.7713659501686377E-2</v>
      </c>
      <c r="Q785" s="53">
        <f t="shared" si="253"/>
        <v>10.073301558404831</v>
      </c>
      <c r="R785" s="53">
        <f>IF((H785+N785-O785)&gt;SetUp!$B$56,T784+H785+N785-O785-SetUp!$B$56,T784)</f>
        <v>0</v>
      </c>
      <c r="S785" s="53">
        <f>R785*SetUp!$B$65</f>
        <v>0</v>
      </c>
      <c r="T785" s="53">
        <f>IF((R785-S785)&lt;SetUp!$B$53,R785-S785,SetUp!$B$53)</f>
        <v>0</v>
      </c>
      <c r="U785" s="53">
        <f t="shared" si="254"/>
        <v>1.7255248486763479</v>
      </c>
      <c r="V785" s="53">
        <f>(L785-P785)/1000*SetUp!$B$13*1000000/SetUp!$B$48</f>
        <v>0.75762872223925704</v>
      </c>
      <c r="W785" s="53">
        <f t="shared" si="265"/>
        <v>2.4286128663675299E-16</v>
      </c>
      <c r="X785" s="53">
        <f>MAX((SetUp!$B$56*(1-($H785/SetUp!$B$56)^2)*TANH(($B785-$D785)/SetUp!$B$56))/(1+$H785/SetUp!$B$56*TANH(($B785-$D785)/SetUp!$B$56)),0)</f>
        <v>0</v>
      </c>
      <c r="AK785" s="61">
        <v>20</v>
      </c>
      <c r="AL785" s="62">
        <f t="shared" si="245"/>
        <v>4.5078000000000005</v>
      </c>
      <c r="AM785" s="62">
        <f t="shared" si="246"/>
        <v>2.6610474433183207</v>
      </c>
      <c r="AN785" s="63">
        <f t="shared" si="247"/>
        <v>-0.40967934617367224</v>
      </c>
      <c r="AP785" s="60">
        <v>32678</v>
      </c>
      <c r="AQ785" s="51">
        <v>6</v>
      </c>
      <c r="AR785" s="51">
        <v>171</v>
      </c>
      <c r="AS785" s="62">
        <f t="shared" si="255"/>
        <v>0</v>
      </c>
      <c r="AT785" s="62">
        <f t="shared" si="256"/>
        <v>1.8777894496106422</v>
      </c>
      <c r="AU785" s="51" t="str">
        <f>IF(OR($AP785&lt;SetUp!$B$97,$AP785&gt;SetUp!$B$98),"Não","Sim")</f>
        <v>Não</v>
      </c>
      <c r="AV785" s="64">
        <f t="shared" si="257"/>
        <v>0</v>
      </c>
      <c r="AW785" s="64">
        <f t="shared" si="258"/>
        <v>1.3703245781969475</v>
      </c>
      <c r="AX785" s="64">
        <f t="shared" si="259"/>
        <v>0</v>
      </c>
      <c r="AY785" s="64">
        <f t="shared" si="260"/>
        <v>0.27364689464012831</v>
      </c>
      <c r="AZ785" s="64">
        <f t="shared" si="261"/>
        <v>1.8777894496106422</v>
      </c>
      <c r="BA785" s="64">
        <f t="shared" si="262"/>
        <v>1.3703245781969475</v>
      </c>
      <c r="BB785" s="64">
        <f t="shared" si="263"/>
        <v>0.27364689464012831</v>
      </c>
    </row>
    <row r="786" spans="1:54" x14ac:dyDescent="0.3">
      <c r="A786" s="60">
        <v>31831</v>
      </c>
      <c r="B786" s="53">
        <v>5.8259999999999996</v>
      </c>
      <c r="C786" s="53"/>
      <c r="D786" s="53">
        <v>4.5679999999999996</v>
      </c>
      <c r="E786" s="53">
        <f t="shared" si="248"/>
        <v>4.5679999999999996</v>
      </c>
      <c r="F786" s="53">
        <f t="shared" si="249"/>
        <v>0</v>
      </c>
      <c r="G786" s="53">
        <f t="shared" si="250"/>
        <v>4.6026217633658995E-3</v>
      </c>
      <c r="H786" s="53">
        <f>IF(Q785&gt;SetUp!$B$56,SetUp!$B$56,Q785)</f>
        <v>10.073301558404831</v>
      </c>
      <c r="I786" s="53">
        <f t="shared" si="264"/>
        <v>1.8231040537087111</v>
      </c>
      <c r="J786" s="53">
        <f>MIN(F786,H786,(1-EXP(-SetUp!$B$52*H786/SetUp!$B$56))*F786)</f>
        <v>0</v>
      </c>
      <c r="K786" s="53">
        <f t="shared" si="251"/>
        <v>10.073301558404831</v>
      </c>
      <c r="L786" s="53">
        <f>IF(I786&lt;=0,0,MIN(SetUp!$B$50*I786^SetUp!$B$55,I786))</f>
        <v>5.852084146262914E-2</v>
      </c>
      <c r="M786" s="53">
        <f t="shared" si="252"/>
        <v>1.7645832122460821</v>
      </c>
      <c r="N786" s="53">
        <f>IF(SetUp!$B$62=0,X786,(B786-E786)*(1-(H786/SetUp!$B$66/SetUp!$B$56)))</f>
        <v>1.2533973782366341</v>
      </c>
      <c r="O786" s="53">
        <f>K786*SetUp!$B$65</f>
        <v>9.2976583268997201E-2</v>
      </c>
      <c r="P786" s="53">
        <f>MIN(SetUp!$B$54*L786^SetUp!$B$51,L786)</f>
        <v>3.9194449062588517E-2</v>
      </c>
      <c r="Q786" s="53">
        <f t="shared" si="253"/>
        <v>11.233722353372467</v>
      </c>
      <c r="R786" s="53">
        <f>IF((H786+N786-O786)&gt;SetUp!$B$56,T785+H786+N786-O786-SetUp!$B$56,T785)</f>
        <v>0</v>
      </c>
      <c r="S786" s="53">
        <f>R786*SetUp!$B$65</f>
        <v>0</v>
      </c>
      <c r="T786" s="53">
        <f>IF((R786-S786)&lt;SetUp!$B$53,R786-S786,SetUp!$B$53)</f>
        <v>0</v>
      </c>
      <c r="U786" s="53">
        <f t="shared" si="254"/>
        <v>1.7645832122460821</v>
      </c>
      <c r="V786" s="53">
        <f>(L786-P786)/1000*SetUp!$B$13*1000000/SetUp!$B$48</f>
        <v>0.78649336027372119</v>
      </c>
      <c r="W786" s="53">
        <f t="shared" si="265"/>
        <v>1.0408340855860843E-16</v>
      </c>
      <c r="X786" s="53">
        <f>MAX((SetUp!$B$56*(1-($H786/SetUp!$B$56)^2)*TANH(($B786-$D786)/SetUp!$B$56))/(1+$H786/SetUp!$B$56*TANH(($B786-$D786)/SetUp!$B$56)),0)</f>
        <v>1.2533973782366341</v>
      </c>
      <c r="AK786" s="61">
        <v>21</v>
      </c>
      <c r="AL786" s="62">
        <f t="shared" si="245"/>
        <v>3.9516000000000004</v>
      </c>
      <c r="AM786" s="62">
        <f t="shared" si="246"/>
        <v>2.6183232745696015</v>
      </c>
      <c r="AN786" s="63">
        <f t="shared" si="247"/>
        <v>-0.33740174244113746</v>
      </c>
      <c r="AP786" s="60">
        <v>32679</v>
      </c>
      <c r="AQ786" s="51">
        <v>6</v>
      </c>
      <c r="AR786" s="51">
        <v>172</v>
      </c>
      <c r="AS786" s="62">
        <f t="shared" si="255"/>
        <v>0</v>
      </c>
      <c r="AT786" s="62">
        <f t="shared" si="256"/>
        <v>1.7561606489215773</v>
      </c>
      <c r="AU786" s="51" t="str">
        <f>IF(OR($AP786&lt;SetUp!$B$97,$AP786&gt;SetUp!$B$98),"Não","Sim")</f>
        <v>Não</v>
      </c>
      <c r="AV786" s="64">
        <f t="shared" si="257"/>
        <v>0</v>
      </c>
      <c r="AW786" s="64">
        <f t="shared" si="258"/>
        <v>1.3252021162530556</v>
      </c>
      <c r="AX786" s="64">
        <f t="shared" si="259"/>
        <v>0</v>
      </c>
      <c r="AY786" s="64">
        <f t="shared" si="260"/>
        <v>0.2445642414954417</v>
      </c>
      <c r="AZ786" s="64">
        <f t="shared" si="261"/>
        <v>1.7561606489215773</v>
      </c>
      <c r="BA786" s="64">
        <f t="shared" si="262"/>
        <v>1.3252021162530556</v>
      </c>
      <c r="BB786" s="64">
        <f t="shared" si="263"/>
        <v>0.2445642414954417</v>
      </c>
    </row>
    <row r="787" spans="1:54" x14ac:dyDescent="0.3">
      <c r="A787" s="60">
        <v>31832</v>
      </c>
      <c r="B787" s="53">
        <v>2.3380000000000001</v>
      </c>
      <c r="C787" s="53"/>
      <c r="D787" s="53">
        <v>4.5679999999999996</v>
      </c>
      <c r="E787" s="53">
        <f t="shared" si="248"/>
        <v>2.3380000000000001</v>
      </c>
      <c r="F787" s="53">
        <f t="shared" si="249"/>
        <v>2.2299999999999995</v>
      </c>
      <c r="G787" s="53">
        <f t="shared" si="250"/>
        <v>0</v>
      </c>
      <c r="H787" s="53">
        <f>IF(Q786&gt;SetUp!$B$56,SetUp!$B$56,Q786)</f>
        <v>11.233722353372467</v>
      </c>
      <c r="I787" s="53">
        <f t="shared" si="264"/>
        <v>1.8585987497763132</v>
      </c>
      <c r="J787" s="53">
        <f>MIN(F787,H787,(1-EXP(-SetUp!$B$52*H787/SetUp!$B$56))*F787)</f>
        <v>1.047858048404664</v>
      </c>
      <c r="K787" s="53">
        <f t="shared" si="251"/>
        <v>10.185864304967804</v>
      </c>
      <c r="L787" s="53">
        <f>IF(I787&lt;=0,0,MIN(SetUp!$B$50*I787^SetUp!$B$55,I787))</f>
        <v>6.0432079025445409E-2</v>
      </c>
      <c r="M787" s="53">
        <f t="shared" si="252"/>
        <v>1.7981666707508679</v>
      </c>
      <c r="N787" s="53">
        <f>IF(SetUp!$B$62=0,X787,(B787-E787)*(1-(H787/SetUp!$B$66/SetUp!$B$56)))</f>
        <v>0</v>
      </c>
      <c r="O787" s="53">
        <f>K787*SetUp!$B$65</f>
        <v>9.4015537530231161E-2</v>
      </c>
      <c r="P787" s="53">
        <f>MIN(SetUp!$B$54*L787^SetUp!$B$51,L787)</f>
        <v>4.0487146607418888E-2</v>
      </c>
      <c r="Q787" s="53">
        <f t="shared" si="253"/>
        <v>10.091848767437574</v>
      </c>
      <c r="R787" s="53">
        <f>IF((H787+N787-O787)&gt;SetUp!$B$56,T786+H787+N787-O787-SetUp!$B$56,T786)</f>
        <v>0</v>
      </c>
      <c r="S787" s="53">
        <f>R787*SetUp!$B$65</f>
        <v>0</v>
      </c>
      <c r="T787" s="53">
        <f>IF((R787-S787)&lt;SetUp!$B$53,R787-S787,SetUp!$B$53)</f>
        <v>0</v>
      </c>
      <c r="U787" s="53">
        <f t="shared" si="254"/>
        <v>1.7981666707508679</v>
      </c>
      <c r="V787" s="53">
        <f>(L787-P787)/1000*SetUp!$B$13*1000000/SetUp!$B$48</f>
        <v>0.81166503262414236</v>
      </c>
      <c r="W787" s="53">
        <f t="shared" si="265"/>
        <v>1.8457457784393227E-15</v>
      </c>
      <c r="X787" s="53">
        <f>MAX((SetUp!$B$56*(1-($H787/SetUp!$B$56)^2)*TANH(($B787-$D787)/SetUp!$B$56))/(1+$H787/SetUp!$B$56*TANH(($B787-$D787)/SetUp!$B$56)),0)</f>
        <v>0</v>
      </c>
      <c r="AK787" s="61">
        <v>22</v>
      </c>
      <c r="AL787" s="62">
        <f t="shared" si="245"/>
        <v>3.5055999999999998</v>
      </c>
      <c r="AM787" s="62">
        <f t="shared" si="246"/>
        <v>2.6327782102473054</v>
      </c>
      <c r="AN787" s="63">
        <f t="shared" si="247"/>
        <v>-0.2489792873552871</v>
      </c>
      <c r="AP787" s="60">
        <v>32680</v>
      </c>
      <c r="AQ787" s="51">
        <v>6</v>
      </c>
      <c r="AR787" s="51">
        <v>173</v>
      </c>
      <c r="AS787" s="62">
        <f t="shared" si="255"/>
        <v>0</v>
      </c>
      <c r="AT787" s="62">
        <f t="shared" si="256"/>
        <v>1.6429613743375269</v>
      </c>
      <c r="AU787" s="51" t="str">
        <f>IF(OR($AP787&lt;SetUp!$B$97,$AP787&gt;SetUp!$B$98),"Não","Sim")</f>
        <v>Não</v>
      </c>
      <c r="AV787" s="64">
        <f t="shared" si="257"/>
        <v>0</v>
      </c>
      <c r="AW787" s="64">
        <f t="shared" si="258"/>
        <v>1.2817805484315663</v>
      </c>
      <c r="AX787" s="64">
        <f t="shared" si="259"/>
        <v>0</v>
      </c>
      <c r="AY787" s="64">
        <f t="shared" si="260"/>
        <v>0.21562735338682212</v>
      </c>
      <c r="AZ787" s="64">
        <f t="shared" si="261"/>
        <v>1.6429613743375269</v>
      </c>
      <c r="BA787" s="64">
        <f t="shared" si="262"/>
        <v>1.2817805484315663</v>
      </c>
      <c r="BB787" s="64">
        <f t="shared" si="263"/>
        <v>0.21562735338682212</v>
      </c>
    </row>
    <row r="788" spans="1:54" x14ac:dyDescent="0.3">
      <c r="A788" s="60">
        <v>31833</v>
      </c>
      <c r="B788" s="53">
        <v>0.497</v>
      </c>
      <c r="C788" s="53"/>
      <c r="D788" s="53">
        <v>4.5679999999999996</v>
      </c>
      <c r="E788" s="53">
        <f t="shared" si="248"/>
        <v>0.497</v>
      </c>
      <c r="F788" s="53">
        <f t="shared" si="249"/>
        <v>4.0709999999999997</v>
      </c>
      <c r="G788" s="53">
        <f t="shared" si="250"/>
        <v>0</v>
      </c>
      <c r="H788" s="53">
        <f>IF(Q787&gt;SetUp!$B$56,SetUp!$B$56,Q787)</f>
        <v>10.091848767437574</v>
      </c>
      <c r="I788" s="53">
        <f t="shared" si="264"/>
        <v>1.8749854982001377</v>
      </c>
      <c r="J788" s="53">
        <f>MIN(F788,H788,(1-EXP(-SetUp!$B$52*H788/SetUp!$B$56))*F788)</f>
        <v>1.7691164508415704</v>
      </c>
      <c r="K788" s="53">
        <f t="shared" si="251"/>
        <v>8.322732316596003</v>
      </c>
      <c r="L788" s="53">
        <f>IF(I788&lt;=0,0,MIN(SetUp!$B$50*I788^SetUp!$B$55,I788))</f>
        <v>6.1322707686545866E-2</v>
      </c>
      <c r="M788" s="53">
        <f t="shared" si="252"/>
        <v>1.8136627905135918</v>
      </c>
      <c r="N788" s="53">
        <f>IF(SetUp!$B$62=0,X788,(B788-E788)*(1-(H788/SetUp!$B$66/SetUp!$B$56)))</f>
        <v>0</v>
      </c>
      <c r="O788" s="53">
        <f>K788*SetUp!$B$65</f>
        <v>7.6818827449269891E-2</v>
      </c>
      <c r="P788" s="53">
        <f>MIN(SetUp!$B$54*L788^SetUp!$B$51,L788)</f>
        <v>4.1089674725033366E-2</v>
      </c>
      <c r="Q788" s="53">
        <f t="shared" si="253"/>
        <v>8.2459134891467336</v>
      </c>
      <c r="R788" s="53">
        <f>IF((H788+N788-O788)&gt;SetUp!$B$56,T787+H788+N788-O788-SetUp!$B$56,T787)</f>
        <v>0</v>
      </c>
      <c r="S788" s="53">
        <f>R788*SetUp!$B$65</f>
        <v>0</v>
      </c>
      <c r="T788" s="53">
        <f>IF((R788-S788)&lt;SetUp!$B$53,R788-S788,SetUp!$B$53)</f>
        <v>0</v>
      </c>
      <c r="U788" s="53">
        <f t="shared" si="254"/>
        <v>1.8136627905135918</v>
      </c>
      <c r="V788" s="53">
        <f>(L788-P788)/1000*SetUp!$B$13*1000000/SetUp!$B$48</f>
        <v>0.82338937102381704</v>
      </c>
      <c r="W788" s="53">
        <f t="shared" si="265"/>
        <v>-2.6367796834847468E-16</v>
      </c>
      <c r="X788" s="53">
        <f>MAX((SetUp!$B$56*(1-($H788/SetUp!$B$56)^2)*TANH(($B788-$D788)/SetUp!$B$56))/(1+$H788/SetUp!$B$56*TANH(($B788-$D788)/SetUp!$B$56)),0)</f>
        <v>0</v>
      </c>
      <c r="AK788" s="61">
        <v>23</v>
      </c>
      <c r="AL788" s="62">
        <f t="shared" si="245"/>
        <v>3.4099999999999993</v>
      </c>
      <c r="AM788" s="62">
        <f t="shared" si="246"/>
        <v>2.6995308410172756</v>
      </c>
      <c r="AN788" s="63">
        <f t="shared" si="247"/>
        <v>-0.20834872697440582</v>
      </c>
      <c r="AP788" s="60">
        <v>32681</v>
      </c>
      <c r="AQ788" s="51">
        <v>6</v>
      </c>
      <c r="AR788" s="51">
        <v>174</v>
      </c>
      <c r="AS788" s="62">
        <f t="shared" si="255"/>
        <v>0</v>
      </c>
      <c r="AT788" s="62">
        <f t="shared" si="256"/>
        <v>1.5383483881243702</v>
      </c>
      <c r="AU788" s="51" t="str">
        <f>IF(OR($AP788&lt;SetUp!$B$97,$AP788&gt;SetUp!$B$98),"Não","Sim")</f>
        <v>Não</v>
      </c>
      <c r="AV788" s="64">
        <f t="shared" si="257"/>
        <v>0</v>
      </c>
      <c r="AW788" s="64">
        <f t="shared" si="258"/>
        <v>1.2403017326942547</v>
      </c>
      <c r="AX788" s="64">
        <f t="shared" si="259"/>
        <v>0</v>
      </c>
      <c r="AY788" s="64">
        <f t="shared" si="260"/>
        <v>0.18705470081389194</v>
      </c>
      <c r="AZ788" s="64">
        <f t="shared" si="261"/>
        <v>1.5383483881243702</v>
      </c>
      <c r="BA788" s="64">
        <f t="shared" si="262"/>
        <v>1.2403017326942547</v>
      </c>
      <c r="BB788" s="64">
        <f t="shared" si="263"/>
        <v>0.18705470081389194</v>
      </c>
    </row>
    <row r="789" spans="1:54" x14ac:dyDescent="0.3">
      <c r="A789" s="60">
        <v>31834</v>
      </c>
      <c r="B789" s="53">
        <v>0</v>
      </c>
      <c r="C789" s="53"/>
      <c r="D789" s="53">
        <v>4.5679999999999996</v>
      </c>
      <c r="E789" s="53">
        <f t="shared" si="248"/>
        <v>0</v>
      </c>
      <c r="F789" s="53">
        <f t="shared" si="249"/>
        <v>4.5679999999999996</v>
      </c>
      <c r="G789" s="53">
        <f t="shared" si="250"/>
        <v>0</v>
      </c>
      <c r="H789" s="53">
        <f>IF(Q788&gt;SetUp!$B$56,SetUp!$B$56,Q788)</f>
        <v>8.2459134891467336</v>
      </c>
      <c r="I789" s="53">
        <f t="shared" si="264"/>
        <v>1.8740707201755877</v>
      </c>
      <c r="J789" s="53">
        <f>MIN(F789,H789,(1-EXP(-SetUp!$B$52*H789/SetUp!$B$56))*F789)</f>
        <v>1.7011764100944933</v>
      </c>
      <c r="K789" s="53">
        <f t="shared" si="251"/>
        <v>6.5447370790522399</v>
      </c>
      <c r="L789" s="53">
        <f>IF(I789&lt;=0,0,MIN(SetUp!$B$50*I789^SetUp!$B$55,I789))</f>
        <v>6.1272851708066428E-2</v>
      </c>
      <c r="M789" s="53">
        <f t="shared" si="252"/>
        <v>1.8127978684675212</v>
      </c>
      <c r="N789" s="53">
        <f>IF(SetUp!$B$62=0,X789,(B789-E789)*(1-(H789/SetUp!$B$66/SetUp!$B$56)))</f>
        <v>0</v>
      </c>
      <c r="O789" s="53">
        <f>K789*SetUp!$B$65</f>
        <v>6.040792966199604E-2</v>
      </c>
      <c r="P789" s="53">
        <f>MIN(SetUp!$B$54*L789^SetUp!$B$51,L789)</f>
        <v>4.1055943898990317E-2</v>
      </c>
      <c r="Q789" s="53">
        <f t="shared" si="253"/>
        <v>6.484329149390244</v>
      </c>
      <c r="R789" s="53">
        <f>IF((H789+N789-O789)&gt;SetUp!$B$56,T788+H789+N789-O789-SetUp!$B$56,T788)</f>
        <v>0</v>
      </c>
      <c r="S789" s="53">
        <f>R789*SetUp!$B$65</f>
        <v>0</v>
      </c>
      <c r="T789" s="53">
        <f>IF((R789-S789)&lt;SetUp!$B$53,R789-S789,SetUp!$B$53)</f>
        <v>0</v>
      </c>
      <c r="U789" s="53">
        <f t="shared" si="254"/>
        <v>1.8127978684675212</v>
      </c>
      <c r="V789" s="53">
        <f>(L789-P789)/1000*SetUp!$B$13*1000000/SetUp!$B$48</f>
        <v>0.8227331530881512</v>
      </c>
      <c r="W789" s="53">
        <f t="shared" si="265"/>
        <v>-9.7144514654701197E-16</v>
      </c>
      <c r="X789" s="53">
        <f>MAX((SetUp!$B$56*(1-($H789/SetUp!$B$56)^2)*TANH(($B789-$D789)/SetUp!$B$56))/(1+$H789/SetUp!$B$56*TANH(($B789-$D789)/SetUp!$B$56)),0)</f>
        <v>0</v>
      </c>
      <c r="AK789" s="61">
        <v>24</v>
      </c>
      <c r="AL789" s="62">
        <f t="shared" si="245"/>
        <v>3.4756</v>
      </c>
      <c r="AM789" s="62">
        <f t="shared" si="246"/>
        <v>3.2186304554866418</v>
      </c>
      <c r="AN789" s="63">
        <f t="shared" si="247"/>
        <v>-7.3935304555575496E-2</v>
      </c>
      <c r="AP789" s="60">
        <v>32682</v>
      </c>
      <c r="AQ789" s="51">
        <v>6</v>
      </c>
      <c r="AR789" s="51">
        <v>175</v>
      </c>
      <c r="AS789" s="62">
        <f t="shared" si="255"/>
        <v>0</v>
      </c>
      <c r="AT789" s="62">
        <f t="shared" si="256"/>
        <v>1.4420519932960714</v>
      </c>
      <c r="AU789" s="51" t="str">
        <f>IF(OR($AP789&lt;SetUp!$B$97,$AP789&gt;SetUp!$B$98),"Não","Sim")</f>
        <v>Não</v>
      </c>
      <c r="AV789" s="64">
        <f t="shared" si="257"/>
        <v>0</v>
      </c>
      <c r="AW789" s="64">
        <f t="shared" si="258"/>
        <v>1.2008546928317645</v>
      </c>
      <c r="AX789" s="64">
        <f t="shared" si="259"/>
        <v>0</v>
      </c>
      <c r="AY789" s="64">
        <f t="shared" si="260"/>
        <v>0.15898091918681231</v>
      </c>
      <c r="AZ789" s="64">
        <f t="shared" si="261"/>
        <v>1.4420519932960714</v>
      </c>
      <c r="BA789" s="64">
        <f t="shared" si="262"/>
        <v>1.2008546928317645</v>
      </c>
      <c r="BB789" s="64">
        <f t="shared" si="263"/>
        <v>0.15898091918681231</v>
      </c>
    </row>
    <row r="790" spans="1:54" x14ac:dyDescent="0.3">
      <c r="A790" s="60">
        <v>31835</v>
      </c>
      <c r="B790" s="53">
        <v>0</v>
      </c>
      <c r="C790" s="53"/>
      <c r="D790" s="53">
        <v>4.5679999999999996</v>
      </c>
      <c r="E790" s="53">
        <f t="shared" si="248"/>
        <v>0</v>
      </c>
      <c r="F790" s="53">
        <f t="shared" si="249"/>
        <v>4.5679999999999996</v>
      </c>
      <c r="G790" s="53">
        <f t="shared" si="250"/>
        <v>0</v>
      </c>
      <c r="H790" s="53">
        <f>IF(Q789&gt;SetUp!$B$56,SetUp!$B$56,Q789)</f>
        <v>6.484329149390244</v>
      </c>
      <c r="I790" s="53">
        <f t="shared" si="264"/>
        <v>1.8597153770190042</v>
      </c>
      <c r="J790" s="53">
        <f>MIN(F790,H790,(1-EXP(-SetUp!$B$52*H790/SetUp!$B$56))*F790)</f>
        <v>1.4011760005939398</v>
      </c>
      <c r="K790" s="53">
        <f t="shared" si="251"/>
        <v>5.0831531487963044</v>
      </c>
      <c r="L790" s="53">
        <f>IF(I790&lt;=0,0,MIN(SetUp!$B$50*I790^SetUp!$B$55,I790))</f>
        <v>6.0492602774556349E-2</v>
      </c>
      <c r="M790" s="53">
        <f t="shared" si="252"/>
        <v>1.799222774244448</v>
      </c>
      <c r="N790" s="53">
        <f>IF(SetUp!$B$62=0,X790,(B790-E790)*(1-(H790/SetUp!$B$66/SetUp!$B$56)))</f>
        <v>0</v>
      </c>
      <c r="O790" s="53">
        <f>K790*SetUp!$B$65</f>
        <v>4.6917508551482925E-2</v>
      </c>
      <c r="P790" s="53">
        <f>MIN(SetUp!$B$54*L790^SetUp!$B$51,L790)</f>
        <v>4.0528089416680659E-2</v>
      </c>
      <c r="Q790" s="53">
        <f t="shared" si="253"/>
        <v>5.0362356402448212</v>
      </c>
      <c r="R790" s="53">
        <f>IF((H790+N790-O790)&gt;SetUp!$B$56,T789+H790+N790-O790-SetUp!$B$56,T789)</f>
        <v>0</v>
      </c>
      <c r="S790" s="53">
        <f>R790*SetUp!$B$65</f>
        <v>0</v>
      </c>
      <c r="T790" s="53">
        <f>IF((R790-S790)&lt;SetUp!$B$53,R790-S790,SetUp!$B$53)</f>
        <v>0</v>
      </c>
      <c r="U790" s="53">
        <f t="shared" si="254"/>
        <v>1.799222774244448</v>
      </c>
      <c r="V790" s="53">
        <f>(L790-P790)/1000*SetUp!$B$13*1000000/SetUp!$B$48</f>
        <v>0.81246188486953408</v>
      </c>
      <c r="W790" s="53">
        <f t="shared" si="265"/>
        <v>-3.5388358909926865E-16</v>
      </c>
      <c r="X790" s="53">
        <f>MAX((SetUp!$B$56*(1-($H790/SetUp!$B$56)^2)*TANH(($B790-$D790)/SetUp!$B$56))/(1+$H790/SetUp!$B$56*TANH(($B790-$D790)/SetUp!$B$56)),0)</f>
        <v>0</v>
      </c>
      <c r="AK790" s="61">
        <v>25</v>
      </c>
      <c r="AL790" s="62">
        <f t="shared" si="245"/>
        <v>12.126999999999999</v>
      </c>
      <c r="AM790" s="62">
        <f t="shared" si="246"/>
        <v>4.2737281957419695</v>
      </c>
      <c r="AN790" s="63">
        <f t="shared" si="247"/>
        <v>-0.64758570167873586</v>
      </c>
      <c r="AP790" s="60">
        <v>32683</v>
      </c>
      <c r="AQ790" s="51">
        <v>6</v>
      </c>
      <c r="AR790" s="51">
        <v>176</v>
      </c>
      <c r="AS790" s="62">
        <f t="shared" si="255"/>
        <v>0</v>
      </c>
      <c r="AT790" s="62">
        <f t="shared" si="256"/>
        <v>1.352975865446532</v>
      </c>
      <c r="AU790" s="51" t="str">
        <f>IF(OR($AP790&lt;SetUp!$B$97,$AP790&gt;SetUp!$B$98),"Não","Sim")</f>
        <v>Não</v>
      </c>
      <c r="AV790" s="64">
        <f t="shared" si="257"/>
        <v>0</v>
      </c>
      <c r="AW790" s="64">
        <f t="shared" si="258"/>
        <v>1.1631749075038251</v>
      </c>
      <c r="AX790" s="64">
        <f t="shared" si="259"/>
        <v>0</v>
      </c>
      <c r="AY790" s="64">
        <f t="shared" si="260"/>
        <v>0.13129004966718766</v>
      </c>
      <c r="AZ790" s="64">
        <f t="shared" si="261"/>
        <v>1.352975865446532</v>
      </c>
      <c r="BA790" s="64">
        <f t="shared" si="262"/>
        <v>1.1631749075038251</v>
      </c>
      <c r="BB790" s="64">
        <f t="shared" si="263"/>
        <v>0.13129004966718766</v>
      </c>
    </row>
    <row r="791" spans="1:54" x14ac:dyDescent="0.3">
      <c r="A791" s="60">
        <v>31836</v>
      </c>
      <c r="B791" s="53">
        <v>0</v>
      </c>
      <c r="C791" s="53"/>
      <c r="D791" s="53">
        <v>4.5679999999999996</v>
      </c>
      <c r="E791" s="53">
        <f t="shared" si="248"/>
        <v>0</v>
      </c>
      <c r="F791" s="53">
        <f t="shared" si="249"/>
        <v>4.5679999999999996</v>
      </c>
      <c r="G791" s="53">
        <f t="shared" si="250"/>
        <v>0</v>
      </c>
      <c r="H791" s="53">
        <f>IF(Q790&gt;SetUp!$B$56,SetUp!$B$56,Q790)</f>
        <v>5.0362356402448212</v>
      </c>
      <c r="I791" s="53">
        <f t="shared" si="264"/>
        <v>1.8352663071384845</v>
      </c>
      <c r="J791" s="53">
        <f>MIN(F791,H791,(1-EXP(-SetUp!$B$52*H791/SetUp!$B$56))*F791)</f>
        <v>1.1311945717698808</v>
      </c>
      <c r="K791" s="53">
        <f t="shared" si="251"/>
        <v>3.9050410684749401</v>
      </c>
      <c r="L791" s="53">
        <f>IF(I791&lt;=0,0,MIN(SetUp!$B$50*I791^SetUp!$B$55,I791))</f>
        <v>5.9172958986702648E-2</v>
      </c>
      <c r="M791" s="53">
        <f t="shared" si="252"/>
        <v>1.7760933481517818</v>
      </c>
      <c r="N791" s="53">
        <f>IF(SetUp!$B$62=0,X791,(B791-E791)*(1-(H791/SetUp!$B$66/SetUp!$B$56)))</f>
        <v>0</v>
      </c>
      <c r="O791" s="53">
        <f>K791*SetUp!$B$65</f>
        <v>3.6043532894036542E-2</v>
      </c>
      <c r="P791" s="53">
        <f>MIN(SetUp!$B$54*L791^SetUp!$B$51,L791)</f>
        <v>3.9635474225905375E-2</v>
      </c>
      <c r="Q791" s="53">
        <f t="shared" si="253"/>
        <v>3.8689975355809034</v>
      </c>
      <c r="R791" s="53">
        <f>IF((H791+N791-O791)&gt;SetUp!$B$56,T790+H791+N791-O791-SetUp!$B$56,T790)</f>
        <v>0</v>
      </c>
      <c r="S791" s="53">
        <f>R791*SetUp!$B$65</f>
        <v>0</v>
      </c>
      <c r="T791" s="53">
        <f>IF((R791-S791)&lt;SetUp!$B$53,R791-S791,SetUp!$B$53)</f>
        <v>0</v>
      </c>
      <c r="U791" s="53">
        <f t="shared" si="254"/>
        <v>1.7760933481517818</v>
      </c>
      <c r="V791" s="53">
        <f>(L791-P791)/1000*SetUp!$B$13*1000000/SetUp!$B$48</f>
        <v>0.79508382748058892</v>
      </c>
      <c r="W791" s="53">
        <f t="shared" si="265"/>
        <v>-7.3552275381416621E-16</v>
      </c>
      <c r="X791" s="53">
        <f>MAX((SetUp!$B$56*(1-($H791/SetUp!$B$56)^2)*TANH(($B791-$D791)/SetUp!$B$56))/(1+$H791/SetUp!$B$56*TANH(($B791-$D791)/SetUp!$B$56)),0)</f>
        <v>0</v>
      </c>
      <c r="AK791" s="61">
        <v>26</v>
      </c>
      <c r="AL791" s="62">
        <f t="shared" si="245"/>
        <v>6.2641999999999998</v>
      </c>
      <c r="AM791" s="62">
        <f t="shared" si="246"/>
        <v>4.3132441310134055</v>
      </c>
      <c r="AN791" s="63">
        <f t="shared" si="247"/>
        <v>-0.31144533523619844</v>
      </c>
      <c r="AP791" s="60">
        <v>32684</v>
      </c>
      <c r="AQ791" s="51">
        <v>6</v>
      </c>
      <c r="AR791" s="51">
        <v>177</v>
      </c>
      <c r="AS791" s="62">
        <f t="shared" si="255"/>
        <v>0</v>
      </c>
      <c r="AT791" s="62">
        <f t="shared" si="256"/>
        <v>1.270550872208754</v>
      </c>
      <c r="AU791" s="51" t="str">
        <f>IF(OR($AP791&lt;SetUp!$B$97,$AP791&gt;SetUp!$B$98),"Não","Sim")</f>
        <v>Não</v>
      </c>
      <c r="AV791" s="64">
        <f t="shared" si="257"/>
        <v>0</v>
      </c>
      <c r="AW791" s="64">
        <f t="shared" si="258"/>
        <v>1.1271871504806794</v>
      </c>
      <c r="AX791" s="64">
        <f t="shared" si="259"/>
        <v>0</v>
      </c>
      <c r="AY791" s="64">
        <f t="shared" si="260"/>
        <v>0.10399205866402023</v>
      </c>
      <c r="AZ791" s="64">
        <f t="shared" si="261"/>
        <v>1.270550872208754</v>
      </c>
      <c r="BA791" s="64">
        <f t="shared" si="262"/>
        <v>1.1271871504806794</v>
      </c>
      <c r="BB791" s="64">
        <f t="shared" si="263"/>
        <v>0.10399205866402023</v>
      </c>
    </row>
    <row r="792" spans="1:54" x14ac:dyDescent="0.3">
      <c r="A792" s="60">
        <v>31837</v>
      </c>
      <c r="B792" s="53">
        <v>0.91</v>
      </c>
      <c r="C792" s="53">
        <v>0</v>
      </c>
      <c r="D792" s="53">
        <v>4.1970000000000001</v>
      </c>
      <c r="E792" s="53">
        <f t="shared" si="248"/>
        <v>0.91</v>
      </c>
      <c r="F792" s="53">
        <f t="shared" si="249"/>
        <v>3.2869999999999999</v>
      </c>
      <c r="G792" s="53">
        <f t="shared" si="250"/>
        <v>0</v>
      </c>
      <c r="H792" s="53">
        <f>IF(Q791&gt;SetUp!$B$56,SetUp!$B$56,Q791)</f>
        <v>3.8689975355809034</v>
      </c>
      <c r="I792" s="53">
        <f t="shared" si="264"/>
        <v>1.8058472313995615</v>
      </c>
      <c r="J792" s="53">
        <f>MIN(F792,H792,(1-EXP(-SetUp!$B$52*H792/SetUp!$B$56))*F792)</f>
        <v>0.64539189262762808</v>
      </c>
      <c r="K792" s="53">
        <f t="shared" si="251"/>
        <v>3.2236056429532756</v>
      </c>
      <c r="L792" s="53">
        <f>IF(I792&lt;=0,0,MIN(SetUp!$B$50*I792^SetUp!$B$55,I792))</f>
        <v>5.7600530117472064E-2</v>
      </c>
      <c r="M792" s="53">
        <f t="shared" si="252"/>
        <v>1.7482467012820895</v>
      </c>
      <c r="N792" s="53">
        <f>IF(SetUp!$B$62=0,X792,(B792-E792)*(1-(H792/SetUp!$B$66/SetUp!$B$56)))</f>
        <v>0</v>
      </c>
      <c r="O792" s="53">
        <f>K792*SetUp!$B$65</f>
        <v>2.9753883247779684E-2</v>
      </c>
      <c r="P792" s="53">
        <f>MIN(SetUp!$B$54*L792^SetUp!$B$51,L792)</f>
        <v>3.8572126588078216E-2</v>
      </c>
      <c r="Q792" s="53">
        <f t="shared" si="253"/>
        <v>3.1938517597054958</v>
      </c>
      <c r="R792" s="53">
        <f>IF((H792+N792-O792)&gt;SetUp!$B$56,T791+H792+N792-O792-SetUp!$B$56,T791)</f>
        <v>0</v>
      </c>
      <c r="S792" s="53">
        <f>R792*SetUp!$B$65</f>
        <v>0</v>
      </c>
      <c r="T792" s="53">
        <f>IF((R792-S792)&lt;SetUp!$B$53,R792-S792,SetUp!$B$53)</f>
        <v>0</v>
      </c>
      <c r="U792" s="53">
        <f t="shared" si="254"/>
        <v>1.7482467012820895</v>
      </c>
      <c r="V792" s="53">
        <f>(L792-P792)/1000*SetUp!$B$13*1000000/SetUp!$B$48</f>
        <v>0.77436661342164637</v>
      </c>
      <c r="W792" s="53">
        <f t="shared" si="265"/>
        <v>6.0368376963992887E-16</v>
      </c>
      <c r="X792" s="53">
        <f>MAX((SetUp!$B$56*(1-($H792/SetUp!$B$56)^2)*TANH(($B792-$D792)/SetUp!$B$56))/(1+$H792/SetUp!$B$56*TANH(($B792-$D792)/SetUp!$B$56)),0)</f>
        <v>0</v>
      </c>
      <c r="AK792" s="61">
        <v>27</v>
      </c>
      <c r="AL792" s="62">
        <f t="shared" si="245"/>
        <v>5.4285999999999994</v>
      </c>
      <c r="AM792" s="62">
        <f t="shared" si="246"/>
        <v>4.3710689362469015</v>
      </c>
      <c r="AN792" s="63">
        <f t="shared" si="247"/>
        <v>-0.19480732854752569</v>
      </c>
      <c r="AP792" s="60">
        <v>32685</v>
      </c>
      <c r="AQ792" s="51">
        <v>6</v>
      </c>
      <c r="AR792" s="51">
        <v>178</v>
      </c>
      <c r="AS792" s="62">
        <f t="shared" si="255"/>
        <v>0</v>
      </c>
      <c r="AT792" s="62">
        <f t="shared" si="256"/>
        <v>1.1943255621625655</v>
      </c>
      <c r="AU792" s="51" t="str">
        <f>IF(OR($AP792&lt;SetUp!$B$97,$AP792&gt;SetUp!$B$98),"Não","Sim")</f>
        <v>Não</v>
      </c>
      <c r="AV792" s="64">
        <f t="shared" si="257"/>
        <v>0</v>
      </c>
      <c r="AW792" s="64">
        <f t="shared" si="258"/>
        <v>1.0928520312295555</v>
      </c>
      <c r="AX792" s="64">
        <f t="shared" si="259"/>
        <v>0</v>
      </c>
      <c r="AY792" s="64">
        <f t="shared" si="260"/>
        <v>7.7122727612597378E-2</v>
      </c>
      <c r="AZ792" s="64">
        <f t="shared" si="261"/>
        <v>1.1943255621625655</v>
      </c>
      <c r="BA792" s="64">
        <f t="shared" si="262"/>
        <v>1.0928520312295555</v>
      </c>
      <c r="BB792" s="64">
        <f t="shared" si="263"/>
        <v>7.7122727612597378E-2</v>
      </c>
    </row>
    <row r="793" spans="1:54" x14ac:dyDescent="0.3">
      <c r="A793" s="60">
        <v>31838</v>
      </c>
      <c r="B793" s="53">
        <v>3.5819999999999999</v>
      </c>
      <c r="C793" s="53">
        <v>0</v>
      </c>
      <c r="D793" s="53">
        <v>4.1970000000000001</v>
      </c>
      <c r="E793" s="53">
        <f t="shared" si="248"/>
        <v>3.5819999999999999</v>
      </c>
      <c r="F793" s="53">
        <f t="shared" si="249"/>
        <v>0.61500000000000021</v>
      </c>
      <c r="G793" s="53">
        <f t="shared" si="250"/>
        <v>0</v>
      </c>
      <c r="H793" s="53">
        <f>IF(Q792&gt;SetUp!$B$56,SetUp!$B$56,Q792)</f>
        <v>3.1938517597054958</v>
      </c>
      <c r="I793" s="53">
        <f t="shared" si="264"/>
        <v>1.7767887728344769</v>
      </c>
      <c r="J793" s="53">
        <f>MIN(F793,H793,(1-EXP(-SetUp!$B$52*H793/SetUp!$B$56))*F793)</f>
        <v>0.10153664400650043</v>
      </c>
      <c r="K793" s="53">
        <f t="shared" si="251"/>
        <v>3.0923151156989954</v>
      </c>
      <c r="L793" s="53">
        <f>IF(I793&lt;=0,0,MIN(SetUp!$B$50*I793^SetUp!$B$55,I793))</f>
        <v>5.6064050303389554E-2</v>
      </c>
      <c r="M793" s="53">
        <f t="shared" si="252"/>
        <v>1.7207247225310873</v>
      </c>
      <c r="N793" s="53">
        <f>IF(SetUp!$B$62=0,X793,(B793-E793)*(1-(H793/SetUp!$B$66/SetUp!$B$56)))</f>
        <v>0</v>
      </c>
      <c r="O793" s="53">
        <f>K793*SetUp!$B$65</f>
        <v>2.8542071552387419E-2</v>
      </c>
      <c r="P793" s="53">
        <f>MIN(SetUp!$B$54*L793^SetUp!$B$51,L793)</f>
        <v>3.7533361764238792E-2</v>
      </c>
      <c r="Q793" s="53">
        <f t="shared" si="253"/>
        <v>3.063773044146608</v>
      </c>
      <c r="R793" s="53">
        <f>IF((H793+N793-O793)&gt;SetUp!$B$56,T792+H793+N793-O793-SetUp!$B$56,T792)</f>
        <v>0</v>
      </c>
      <c r="S793" s="53">
        <f>R793*SetUp!$B$65</f>
        <v>0</v>
      </c>
      <c r="T793" s="53">
        <f>IF((R793-S793)&lt;SetUp!$B$53,R793-S793,SetUp!$B$53)</f>
        <v>0</v>
      </c>
      <c r="U793" s="53">
        <f t="shared" si="254"/>
        <v>1.7207247225310873</v>
      </c>
      <c r="V793" s="53">
        <f>(L793-P793)/1000*SetUp!$B$13*1000000/SetUp!$B$48</f>
        <v>0.75411195197049719</v>
      </c>
      <c r="W793" s="53">
        <f t="shared" si="265"/>
        <v>0</v>
      </c>
      <c r="X793" s="53">
        <f>MAX((SetUp!$B$56*(1-($H793/SetUp!$B$56)^2)*TANH(($B793-$D793)/SetUp!$B$56))/(1+$H793/SetUp!$B$56*TANH(($B793-$D793)/SetUp!$B$56)),0)</f>
        <v>0</v>
      </c>
      <c r="AK793" s="61">
        <v>28</v>
      </c>
      <c r="AL793" s="62">
        <f t="shared" si="245"/>
        <v>5.2590000000000003</v>
      </c>
      <c r="AM793" s="62">
        <f t="shared" si="246"/>
        <v>4.2379941416104874</v>
      </c>
      <c r="AN793" s="63">
        <f t="shared" si="247"/>
        <v>-0.19414448723892619</v>
      </c>
      <c r="AP793" s="60">
        <v>32686</v>
      </c>
      <c r="AQ793" s="51">
        <v>6</v>
      </c>
      <c r="AR793" s="51">
        <v>179</v>
      </c>
      <c r="AS793" s="62">
        <f t="shared" si="255"/>
        <v>0</v>
      </c>
      <c r="AT793" s="62">
        <f t="shared" si="256"/>
        <v>1.1238247867937874</v>
      </c>
      <c r="AU793" s="51" t="str">
        <f>IF(OR($AP793&lt;SetUp!$B$97,$AP793&gt;SetUp!$B$98),"Não","Sim")</f>
        <v>Não</v>
      </c>
      <c r="AV793" s="64">
        <f t="shared" si="257"/>
        <v>0</v>
      </c>
      <c r="AW793" s="64">
        <f t="shared" si="258"/>
        <v>1.0601060262038828</v>
      </c>
      <c r="AX793" s="64">
        <f t="shared" si="259"/>
        <v>0</v>
      </c>
      <c r="AY793" s="64">
        <f t="shared" si="260"/>
        <v>5.0698606553197231E-2</v>
      </c>
      <c r="AZ793" s="64">
        <f t="shared" si="261"/>
        <v>1.1238247867937874</v>
      </c>
      <c r="BA793" s="64">
        <f t="shared" si="262"/>
        <v>1.0601060262038828</v>
      </c>
      <c r="BB793" s="64">
        <f t="shared" si="263"/>
        <v>5.0698606553197231E-2</v>
      </c>
    </row>
    <row r="794" spans="1:54" x14ac:dyDescent="0.3">
      <c r="A794" s="60">
        <v>31839</v>
      </c>
      <c r="B794" s="53">
        <v>5.9610000000000003</v>
      </c>
      <c r="C794" s="53">
        <v>0</v>
      </c>
      <c r="D794" s="53">
        <v>4.1970000000000001</v>
      </c>
      <c r="E794" s="53">
        <f t="shared" si="248"/>
        <v>4.1970000000000001</v>
      </c>
      <c r="F794" s="53">
        <f t="shared" si="249"/>
        <v>0</v>
      </c>
      <c r="G794" s="53">
        <f t="shared" si="250"/>
        <v>8.9104675138429457E-4</v>
      </c>
      <c r="H794" s="53">
        <f>IF(Q793&gt;SetUp!$B$56,SetUp!$B$56,Q793)</f>
        <v>3.063773044146608</v>
      </c>
      <c r="I794" s="53">
        <f t="shared" si="264"/>
        <v>1.7498943974864223</v>
      </c>
      <c r="J794" s="53">
        <f>MIN(F794,H794,(1-EXP(-SetUp!$B$52*H794/SetUp!$B$56))*F794)</f>
        <v>0</v>
      </c>
      <c r="K794" s="53">
        <f t="shared" si="251"/>
        <v>3.063773044146608</v>
      </c>
      <c r="L794" s="53">
        <f>IF(I794&lt;=0,0,MIN(SetUp!$B$50*I794^SetUp!$B$55,I794))</f>
        <v>5.4656842040197037E-2</v>
      </c>
      <c r="M794" s="53">
        <f t="shared" si="252"/>
        <v>1.6952375554462253</v>
      </c>
      <c r="N794" s="53">
        <f>IF(SetUp!$B$62=0,X794,(B794-E794)*(1-(H794/SetUp!$B$66/SetUp!$B$56)))</f>
        <v>1.7631089532486159</v>
      </c>
      <c r="O794" s="53">
        <f>K794*SetUp!$B$65</f>
        <v>2.8278628203950575E-2</v>
      </c>
      <c r="P794" s="53">
        <f>MIN(SetUp!$B$54*L794^SetUp!$B$51,L794)</f>
        <v>3.6582235825951576E-2</v>
      </c>
      <c r="Q794" s="53">
        <f t="shared" si="253"/>
        <v>4.7986033691912739</v>
      </c>
      <c r="R794" s="53">
        <f>IF((H794+N794-O794)&gt;SetUp!$B$56,T793+H794+N794-O794-SetUp!$B$56,T793)</f>
        <v>0</v>
      </c>
      <c r="S794" s="53">
        <f>R794*SetUp!$B$65</f>
        <v>0</v>
      </c>
      <c r="T794" s="53">
        <f>IF((R794-S794)&lt;SetUp!$B$53,R794-S794,SetUp!$B$53)</f>
        <v>0</v>
      </c>
      <c r="U794" s="53">
        <f t="shared" si="254"/>
        <v>1.6952375554462253</v>
      </c>
      <c r="V794" s="53">
        <f>(L794-P794)/1000*SetUp!$B$13*1000000/SetUp!$B$48</f>
        <v>0.7355515443759858</v>
      </c>
      <c r="W794" s="53">
        <f t="shared" si="265"/>
        <v>7.6327832942979512E-16</v>
      </c>
      <c r="X794" s="53">
        <f>MAX((SetUp!$B$56*(1-($H794/SetUp!$B$56)^2)*TANH(($B794-$D794)/SetUp!$B$56))/(1+$H794/SetUp!$B$56*TANH(($B794-$D794)/SetUp!$B$56)),0)</f>
        <v>1.7631089532486159</v>
      </c>
      <c r="AK794" s="61">
        <v>29</v>
      </c>
      <c r="AL794" s="62">
        <f t="shared" si="245"/>
        <v>6.9421999999999997</v>
      </c>
      <c r="AM794" s="62">
        <f t="shared" si="246"/>
        <v>4.3094130856620572</v>
      </c>
      <c r="AN794" s="63">
        <f t="shared" si="247"/>
        <v>-0.37924388728903557</v>
      </c>
      <c r="AP794" s="60">
        <v>32687</v>
      </c>
      <c r="AQ794" s="51">
        <v>6</v>
      </c>
      <c r="AR794" s="51">
        <v>180</v>
      </c>
      <c r="AS794" s="62">
        <f t="shared" si="255"/>
        <v>0</v>
      </c>
      <c r="AT794" s="62">
        <f t="shared" si="256"/>
        <v>1.0586311507158068</v>
      </c>
      <c r="AU794" s="51" t="str">
        <f>IF(OR($AP794&lt;SetUp!$B$97,$AP794&gt;SetUp!$B$98),"Não","Sim")</f>
        <v>Não</v>
      </c>
      <c r="AV794" s="64">
        <f t="shared" si="257"/>
        <v>0</v>
      </c>
      <c r="AW794" s="64">
        <f t="shared" si="258"/>
        <v>1.0288980273651063</v>
      </c>
      <c r="AX794" s="64">
        <f t="shared" si="259"/>
        <v>0</v>
      </c>
      <c r="AY794" s="64">
        <f t="shared" si="260"/>
        <v>2.4744669161141594E-2</v>
      </c>
      <c r="AZ794" s="64">
        <f t="shared" si="261"/>
        <v>1.0586311507158068</v>
      </c>
      <c r="BA794" s="64">
        <f t="shared" si="262"/>
        <v>1.0288980273651063</v>
      </c>
      <c r="BB794" s="64">
        <f t="shared" si="263"/>
        <v>2.4744669161141594E-2</v>
      </c>
    </row>
    <row r="795" spans="1:54" x14ac:dyDescent="0.3">
      <c r="A795" s="60">
        <v>31840</v>
      </c>
      <c r="B795" s="53">
        <v>4.609</v>
      </c>
      <c r="C795" s="53">
        <v>0</v>
      </c>
      <c r="D795" s="53">
        <v>4.1970000000000001</v>
      </c>
      <c r="E795" s="53">
        <f t="shared" si="248"/>
        <v>4.1970000000000001</v>
      </c>
      <c r="F795" s="53">
        <f t="shared" si="249"/>
        <v>0</v>
      </c>
      <c r="G795" s="53">
        <f t="shared" si="250"/>
        <v>3.2953915949751611E-4</v>
      </c>
      <c r="H795" s="53">
        <f>IF(Q794&gt;SetUp!$B$56,SetUp!$B$56,Q794)</f>
        <v>4.7986033691912739</v>
      </c>
      <c r="I795" s="53">
        <f t="shared" si="264"/>
        <v>1.7398582084122229</v>
      </c>
      <c r="J795" s="53">
        <f>MIN(F795,H795,(1-EXP(-SetUp!$B$52*H795/SetUp!$B$56))*F795)</f>
        <v>0</v>
      </c>
      <c r="K795" s="53">
        <f t="shared" si="251"/>
        <v>4.7986033691912739</v>
      </c>
      <c r="L795" s="53">
        <f>IF(I795&lt;=0,0,MIN(SetUp!$B$50*I795^SetUp!$B$55,I795))</f>
        <v>5.4135384824126449E-2</v>
      </c>
      <c r="M795" s="53">
        <f t="shared" si="252"/>
        <v>1.6857228235880966</v>
      </c>
      <c r="N795" s="53">
        <f>IF(SetUp!$B$62=0,X795,(B795-E795)*(1-(H795/SetUp!$B$66/SetUp!$B$56)))</f>
        <v>0.41167046084050241</v>
      </c>
      <c r="O795" s="53">
        <f>K795*SetUp!$B$65</f>
        <v>4.4291113806500082E-2</v>
      </c>
      <c r="P795" s="53">
        <f>MIN(SetUp!$B$54*L795^SetUp!$B$51,L795)</f>
        <v>3.6229845268479978E-2</v>
      </c>
      <c r="Q795" s="53">
        <f t="shared" si="253"/>
        <v>5.1659827162252761</v>
      </c>
      <c r="R795" s="53">
        <f>IF((H795+N795-O795)&gt;SetUp!$B$56,T794+H795+N795-O795-SetUp!$B$56,T794)</f>
        <v>0</v>
      </c>
      <c r="S795" s="53">
        <f>R795*SetUp!$B$65</f>
        <v>0</v>
      </c>
      <c r="T795" s="53">
        <f>IF((R795-S795)&lt;SetUp!$B$53,R795-S795,SetUp!$B$53)</f>
        <v>0</v>
      </c>
      <c r="U795" s="53">
        <f t="shared" si="254"/>
        <v>1.6857228235880966</v>
      </c>
      <c r="V795" s="53">
        <f>(L795-P795)/1000*SetUp!$B$13*1000000/SetUp!$B$48</f>
        <v>0.72867132577753213</v>
      </c>
      <c r="W795" s="53">
        <f t="shared" si="265"/>
        <v>-3.8163916471489756E-16</v>
      </c>
      <c r="X795" s="53">
        <f>MAX((SetUp!$B$56*(1-($H795/SetUp!$B$56)^2)*TANH(($B795-$D795)/SetUp!$B$56))/(1+$H795/SetUp!$B$56*TANH(($B795-$D795)/SetUp!$B$56)),0)</f>
        <v>0.41167046084050241</v>
      </c>
      <c r="AK795" s="61">
        <v>30</v>
      </c>
      <c r="AL795" s="62">
        <f t="shared" si="245"/>
        <v>6.780800000000001</v>
      </c>
      <c r="AM795" s="62">
        <f t="shared" si="246"/>
        <v>4.2285168662762151</v>
      </c>
      <c r="AN795" s="63">
        <f t="shared" si="247"/>
        <v>-0.37639852727167672</v>
      </c>
      <c r="AP795" s="60">
        <v>32688</v>
      </c>
      <c r="AQ795" s="51">
        <v>6</v>
      </c>
      <c r="AR795" s="51">
        <v>181</v>
      </c>
      <c r="AS795" s="62">
        <f t="shared" si="255"/>
        <v>0</v>
      </c>
      <c r="AT795" s="62">
        <f t="shared" si="256"/>
        <v>0.99833917702226804</v>
      </c>
      <c r="AU795" s="51" t="str">
        <f>IF(OR($AP795&lt;SetUp!$B$97,$AP795&gt;SetUp!$B$98),"Não","Sim")</f>
        <v>Não</v>
      </c>
      <c r="AV795" s="64">
        <f t="shared" si="257"/>
        <v>0</v>
      </c>
      <c r="AW795" s="64">
        <f t="shared" si="258"/>
        <v>0.99916924343289715</v>
      </c>
      <c r="AX795" s="64">
        <f t="shared" si="259"/>
        <v>0</v>
      </c>
      <c r="AY795" s="64">
        <f t="shared" si="260"/>
        <v>-7.2188588304945779E-4</v>
      </c>
      <c r="AZ795" s="64">
        <f t="shared" si="261"/>
        <v>0.99833917702226804</v>
      </c>
      <c r="BA795" s="64">
        <f t="shared" si="262"/>
        <v>0.99916924343289715</v>
      </c>
      <c r="BB795" s="64">
        <f t="shared" si="263"/>
        <v>-7.2188588304945779E-4</v>
      </c>
    </row>
    <row r="796" spans="1:54" x14ac:dyDescent="0.3">
      <c r="A796" s="60">
        <v>31841</v>
      </c>
      <c r="B796" s="53">
        <v>2.5289999999999999</v>
      </c>
      <c r="C796" s="53">
        <v>0</v>
      </c>
      <c r="D796" s="53">
        <v>4.1970000000000001</v>
      </c>
      <c r="E796" s="53">
        <f t="shared" si="248"/>
        <v>2.5289999999999999</v>
      </c>
      <c r="F796" s="53">
        <f t="shared" si="249"/>
        <v>1.6680000000000001</v>
      </c>
      <c r="G796" s="53">
        <f t="shared" si="250"/>
        <v>0</v>
      </c>
      <c r="H796" s="53">
        <f>IF(Q795&gt;SetUp!$B$56,SetUp!$B$56,Q795)</f>
        <v>5.1659827162252761</v>
      </c>
      <c r="I796" s="53">
        <f t="shared" si="264"/>
        <v>1.729507758503402</v>
      </c>
      <c r="J796" s="53">
        <f>MIN(F796,H796,(1-EXP(-SetUp!$B$52*H796/SetUp!$B$56))*F796)</f>
        <v>0.42221995780101812</v>
      </c>
      <c r="K796" s="53">
        <f t="shared" si="251"/>
        <v>4.7437627584242579</v>
      </c>
      <c r="L796" s="53">
        <f>IF(I796&lt;=0,0,MIN(SetUp!$B$50*I796^SetUp!$B$55,I796))</f>
        <v>5.3599695841864817E-2</v>
      </c>
      <c r="M796" s="53">
        <f t="shared" si="252"/>
        <v>1.6759080626615372</v>
      </c>
      <c r="N796" s="53">
        <f>IF(SetUp!$B$62=0,X796,(B796-E796)*(1-(H796/SetUp!$B$66/SetUp!$B$56)))</f>
        <v>0</v>
      </c>
      <c r="O796" s="53">
        <f>K796*SetUp!$B$65</f>
        <v>4.3784934915305489E-2</v>
      </c>
      <c r="P796" s="53">
        <f>MIN(SetUp!$B$54*L796^SetUp!$B$51,L796)</f>
        <v>3.5867871513651131E-2</v>
      </c>
      <c r="Q796" s="53">
        <f t="shared" si="253"/>
        <v>4.6999778235089522</v>
      </c>
      <c r="R796" s="53">
        <f>IF((H796+N796-O796)&gt;SetUp!$B$56,T795+H796+N796-O796-SetUp!$B$56,T795)</f>
        <v>0</v>
      </c>
      <c r="S796" s="53">
        <f>R796*SetUp!$B$65</f>
        <v>0</v>
      </c>
      <c r="T796" s="53">
        <f>IF((R796-S796)&lt;SetUp!$B$53,R796-S796,SetUp!$B$53)</f>
        <v>0</v>
      </c>
      <c r="U796" s="53">
        <f t="shared" si="254"/>
        <v>1.6759080626615372</v>
      </c>
      <c r="V796" s="53">
        <f>(L796-P796)/1000*SetUp!$B$13*1000000/SetUp!$B$48</f>
        <v>0.72160193227013147</v>
      </c>
      <c r="W796" s="53">
        <f t="shared" si="265"/>
        <v>-4.3021142204224816E-16</v>
      </c>
      <c r="X796" s="53">
        <f>MAX((SetUp!$B$56*(1-($H796/SetUp!$B$56)^2)*TANH(($B796-$D796)/SetUp!$B$56))/(1+$H796/SetUp!$B$56*TANH(($B796-$D796)/SetUp!$B$56)),0)</f>
        <v>0</v>
      </c>
      <c r="AK796" s="61">
        <v>31</v>
      </c>
      <c r="AL796" s="62">
        <f t="shared" si="245"/>
        <v>4.5874000000000006</v>
      </c>
      <c r="AM796" s="62">
        <f t="shared" si="246"/>
        <v>4.0711838710564416</v>
      </c>
      <c r="AN796" s="63">
        <f t="shared" si="247"/>
        <v>-0.11252912956000324</v>
      </c>
      <c r="AP796" s="60">
        <v>32689</v>
      </c>
      <c r="AQ796" s="51">
        <v>6</v>
      </c>
      <c r="AR796" s="51">
        <v>182</v>
      </c>
      <c r="AS796" s="62">
        <f t="shared" si="255"/>
        <v>0</v>
      </c>
      <c r="AT796" s="62">
        <f t="shared" si="256"/>
        <v>0.94253614238760675</v>
      </c>
      <c r="AU796" s="51" t="str">
        <f>IF(OR($AP796&lt;SetUp!$B$97,$AP796&gt;SetUp!$B$98),"Não","Sim")</f>
        <v>Não</v>
      </c>
      <c r="AV796" s="64">
        <f t="shared" si="257"/>
        <v>0</v>
      </c>
      <c r="AW796" s="64">
        <f t="shared" si="258"/>
        <v>0.97084300604557416</v>
      </c>
      <c r="AX796" s="64">
        <f t="shared" si="259"/>
        <v>0</v>
      </c>
      <c r="AY796" s="64">
        <f t="shared" si="260"/>
        <v>-2.5701987394265453E-2</v>
      </c>
      <c r="AZ796" s="64">
        <f t="shared" si="261"/>
        <v>0.94253614238760675</v>
      </c>
      <c r="BA796" s="64">
        <f t="shared" si="262"/>
        <v>0.97084300604557416</v>
      </c>
      <c r="BB796" s="64">
        <f t="shared" si="263"/>
        <v>-2.5701987394265453E-2</v>
      </c>
    </row>
    <row r="797" spans="1:54" x14ac:dyDescent="0.3">
      <c r="A797" s="60">
        <v>31842</v>
      </c>
      <c r="B797" s="53">
        <v>2.3330000000000002</v>
      </c>
      <c r="C797" s="53">
        <v>0</v>
      </c>
      <c r="D797" s="53">
        <v>4.1970000000000001</v>
      </c>
      <c r="E797" s="53">
        <f t="shared" si="248"/>
        <v>2.3330000000000002</v>
      </c>
      <c r="F797" s="53">
        <f t="shared" si="249"/>
        <v>1.8639999999999999</v>
      </c>
      <c r="G797" s="53">
        <f t="shared" si="250"/>
        <v>0</v>
      </c>
      <c r="H797" s="53">
        <f>IF(Q796&gt;SetUp!$B$56,SetUp!$B$56,Q796)</f>
        <v>4.6999778235089522</v>
      </c>
      <c r="I797" s="53">
        <f t="shared" si="264"/>
        <v>1.7152766396280621</v>
      </c>
      <c r="J797" s="53">
        <f>MIN(F797,H797,(1-EXP(-SetUp!$B$52*H797/SetUp!$B$56))*F797)</f>
        <v>0.43469366522012959</v>
      </c>
      <c r="K797" s="53">
        <f t="shared" si="251"/>
        <v>4.2652841582888223</v>
      </c>
      <c r="L797" s="53">
        <f>IF(I797&lt;=0,0,MIN(SetUp!$B$50*I797^SetUp!$B$55,I797))</f>
        <v>5.2866645688388732E-2</v>
      </c>
      <c r="M797" s="53">
        <f t="shared" si="252"/>
        <v>1.6624099939396733</v>
      </c>
      <c r="N797" s="53">
        <f>IF(SetUp!$B$62=0,X797,(B797-E797)*(1-(H797/SetUp!$B$66/SetUp!$B$56)))</f>
        <v>0</v>
      </c>
      <c r="O797" s="53">
        <f>K797*SetUp!$B$65</f>
        <v>3.9368576966524856E-2</v>
      </c>
      <c r="P797" s="53">
        <f>MIN(SetUp!$B$54*L797^SetUp!$B$51,L797)</f>
        <v>3.5372594645263017E-2</v>
      </c>
      <c r="Q797" s="53">
        <f t="shared" si="253"/>
        <v>4.2259155813222975</v>
      </c>
      <c r="R797" s="53">
        <f>IF((H797+N797-O797)&gt;SetUp!$B$56,T796+H797+N797-O797-SetUp!$B$56,T796)</f>
        <v>0</v>
      </c>
      <c r="S797" s="53">
        <f>R797*SetUp!$B$65</f>
        <v>0</v>
      </c>
      <c r="T797" s="53">
        <f>IF((R797-S797)&lt;SetUp!$B$53,R797-S797,SetUp!$B$53)</f>
        <v>0</v>
      </c>
      <c r="U797" s="53">
        <f t="shared" si="254"/>
        <v>1.6624099939396733</v>
      </c>
      <c r="V797" s="53">
        <f>(L797-P797)/1000*SetUp!$B$13*1000000/SetUp!$B$48</f>
        <v>0.71192567681069219</v>
      </c>
      <c r="W797" s="53">
        <f t="shared" si="265"/>
        <v>-3.8163916471489756E-16</v>
      </c>
      <c r="X797" s="53">
        <f>MAX((SetUp!$B$56*(1-($H797/SetUp!$B$56)^2)*TANH(($B797-$D797)/SetUp!$B$56))/(1+$H797/SetUp!$B$56*TANH(($B797-$D797)/SetUp!$B$56)),0)</f>
        <v>0</v>
      </c>
      <c r="AK797" s="61">
        <v>32</v>
      </c>
      <c r="AL797" s="62">
        <f t="shared" si="245"/>
        <v>22.315999999999999</v>
      </c>
      <c r="AM797" s="62">
        <f t="shared" si="246"/>
        <v>9.9145542033899581</v>
      </c>
      <c r="AN797" s="63">
        <f t="shared" si="247"/>
        <v>-0.55571992277334836</v>
      </c>
      <c r="AP797" s="60">
        <v>32843</v>
      </c>
      <c r="AQ797" s="51">
        <v>12</v>
      </c>
      <c r="AR797" s="51">
        <v>336</v>
      </c>
      <c r="AS797" s="62">
        <f t="shared" si="255"/>
        <v>0</v>
      </c>
      <c r="AT797" s="62">
        <f t="shared" si="256"/>
        <v>0.10685106350631052</v>
      </c>
      <c r="AU797" s="51" t="str">
        <f>IF(OR($AP797&lt;SetUp!$B$97,$AP797&gt;SetUp!$B$98),"Não","Sim")</f>
        <v>Não</v>
      </c>
      <c r="AV797" s="64">
        <f t="shared" si="257"/>
        <v>0</v>
      </c>
      <c r="AW797" s="64">
        <f t="shared" si="258"/>
        <v>0.32688080932705504</v>
      </c>
      <c r="AX797" s="64">
        <f t="shared" si="259"/>
        <v>0</v>
      </c>
      <c r="AY797" s="64">
        <f t="shared" si="260"/>
        <v>-0.97122115087357996</v>
      </c>
      <c r="AZ797" s="64">
        <f t="shared" si="261"/>
        <v>0.10685106350631052</v>
      </c>
      <c r="BA797" s="64">
        <f t="shared" si="262"/>
        <v>0.32688080932705504</v>
      </c>
      <c r="BB797" s="64">
        <f t="shared" si="263"/>
        <v>-0.97122115087357996</v>
      </c>
    </row>
    <row r="798" spans="1:54" x14ac:dyDescent="0.3">
      <c r="A798" s="60">
        <v>31843</v>
      </c>
      <c r="B798" s="53">
        <v>2.601</v>
      </c>
      <c r="C798" s="53">
        <v>0</v>
      </c>
      <c r="D798" s="53">
        <v>4.1970000000000001</v>
      </c>
      <c r="E798" s="53">
        <f t="shared" si="248"/>
        <v>2.601</v>
      </c>
      <c r="F798" s="53">
        <f t="shared" si="249"/>
        <v>1.5960000000000001</v>
      </c>
      <c r="G798" s="53">
        <f t="shared" si="250"/>
        <v>0</v>
      </c>
      <c r="H798" s="53">
        <f>IF(Q797&gt;SetUp!$B$56,SetUp!$B$56,Q797)</f>
        <v>4.2259155813222975</v>
      </c>
      <c r="I798" s="53">
        <f t="shared" si="264"/>
        <v>1.6982864638242958</v>
      </c>
      <c r="J798" s="53">
        <f>MIN(F798,H798,(1-EXP(-SetUp!$B$52*H798/SetUp!$B$56))*F798)</f>
        <v>0.33897451194297651</v>
      </c>
      <c r="K798" s="53">
        <f t="shared" si="251"/>
        <v>3.8869410693793212</v>
      </c>
      <c r="L798" s="53">
        <f>IF(I798&lt;=0,0,MIN(SetUp!$B$50*I798^SetUp!$B$55,I798))</f>
        <v>5.1996771752733796E-2</v>
      </c>
      <c r="M798" s="53">
        <f t="shared" si="252"/>
        <v>1.6462896920715619</v>
      </c>
      <c r="N798" s="53">
        <f>IF(SetUp!$B$62=0,X798,(B798-E798)*(1-(H798/SetUp!$B$66/SetUp!$B$56)))</f>
        <v>0</v>
      </c>
      <c r="O798" s="53">
        <f>K798*SetUp!$B$65</f>
        <v>3.5876469884622467E-2</v>
      </c>
      <c r="P798" s="53">
        <f>MIN(SetUp!$B$54*L798^SetUp!$B$51,L798)</f>
        <v>3.4784961026065049E-2</v>
      </c>
      <c r="Q798" s="53">
        <f t="shared" si="253"/>
        <v>3.8510645994946988</v>
      </c>
      <c r="R798" s="53">
        <f>IF((H798+N798-O798)&gt;SetUp!$B$56,T797+H798+N798-O798-SetUp!$B$56,T797)</f>
        <v>0</v>
      </c>
      <c r="S798" s="53">
        <f>R798*SetUp!$B$65</f>
        <v>0</v>
      </c>
      <c r="T798" s="53">
        <f>IF((R798-S798)&lt;SetUp!$B$53,R798-S798,SetUp!$B$53)</f>
        <v>0</v>
      </c>
      <c r="U798" s="53">
        <f t="shared" si="254"/>
        <v>1.6462896920715619</v>
      </c>
      <c r="V798" s="53">
        <f>(L798-P798)/1000*SetUp!$B$13*1000000/SetUp!$B$48</f>
        <v>0.70043982211519851</v>
      </c>
      <c r="W798" s="53">
        <f t="shared" si="265"/>
        <v>3.1225022567582528E-16</v>
      </c>
      <c r="X798" s="53">
        <f>MAX((SetUp!$B$56*(1-($H798/SetUp!$B$56)^2)*TANH(($B798-$D798)/SetUp!$B$56))/(1+$H798/SetUp!$B$56*TANH(($B798-$D798)/SetUp!$B$56)),0)</f>
        <v>0</v>
      </c>
      <c r="AK798" s="61">
        <v>33</v>
      </c>
      <c r="AL798" s="62">
        <f t="shared" si="245"/>
        <v>23.763500000000001</v>
      </c>
      <c r="AM798" s="62">
        <f t="shared" si="246"/>
        <v>9.4610943272393051</v>
      </c>
      <c r="AN798" s="63">
        <f t="shared" si="247"/>
        <v>-0.60186444222276581</v>
      </c>
      <c r="AP798" s="60">
        <v>32844</v>
      </c>
      <c r="AQ798" s="51">
        <v>12</v>
      </c>
      <c r="AR798" s="51">
        <v>337</v>
      </c>
      <c r="AS798" s="62">
        <f t="shared" si="255"/>
        <v>0</v>
      </c>
      <c r="AT798" s="62">
        <f t="shared" si="256"/>
        <v>0.10444973753412906</v>
      </c>
      <c r="AU798" s="51" t="str">
        <f>IF(OR($AP798&lt;SetUp!$B$97,$AP798&gt;SetUp!$B$98),"Não","Sim")</f>
        <v>Não</v>
      </c>
      <c r="AV798" s="64">
        <f t="shared" si="257"/>
        <v>0</v>
      </c>
      <c r="AW798" s="64">
        <f t="shared" si="258"/>
        <v>0.32318684616507687</v>
      </c>
      <c r="AX798" s="64">
        <f t="shared" si="259"/>
        <v>0</v>
      </c>
      <c r="AY798" s="64">
        <f t="shared" si="260"/>
        <v>-0.98109264699647925</v>
      </c>
      <c r="AZ798" s="64">
        <f t="shared" si="261"/>
        <v>0.10444973753412906</v>
      </c>
      <c r="BA798" s="64">
        <f t="shared" si="262"/>
        <v>0.32318684616507687</v>
      </c>
      <c r="BB798" s="64">
        <f t="shared" si="263"/>
        <v>-0.98109264699647925</v>
      </c>
    </row>
    <row r="799" spans="1:54" x14ac:dyDescent="0.3">
      <c r="A799" s="60">
        <v>31844</v>
      </c>
      <c r="B799" s="53">
        <v>4.55</v>
      </c>
      <c r="C799" s="53">
        <v>0</v>
      </c>
      <c r="D799" s="53">
        <v>4.1970000000000001</v>
      </c>
      <c r="E799" s="53">
        <f t="shared" si="248"/>
        <v>4.1970000000000001</v>
      </c>
      <c r="F799" s="53">
        <f t="shared" si="249"/>
        <v>0</v>
      </c>
      <c r="G799" s="53">
        <f t="shared" si="250"/>
        <v>1.828823137421387E-4</v>
      </c>
      <c r="H799" s="53">
        <f>IF(Q798&gt;SetUp!$B$56,SetUp!$B$56,Q798)</f>
        <v>3.8510645994946988</v>
      </c>
      <c r="I799" s="53">
        <f t="shared" si="264"/>
        <v>1.6820179044176859</v>
      </c>
      <c r="J799" s="53">
        <f>MIN(F799,H799,(1-EXP(-SetUp!$B$52*H799/SetUp!$B$56))*F799)</f>
        <v>0</v>
      </c>
      <c r="K799" s="53">
        <f t="shared" si="251"/>
        <v>3.8510645994946988</v>
      </c>
      <c r="L799" s="53">
        <f>IF(I799&lt;=0,0,MIN(SetUp!$B$50*I799^SetUp!$B$55,I799))</f>
        <v>5.1169262580682884E-2</v>
      </c>
      <c r="M799" s="53">
        <f t="shared" si="252"/>
        <v>1.630848641837003</v>
      </c>
      <c r="N799" s="53">
        <f>IF(SetUp!$B$62=0,X799,(B799-E799)*(1-(H799/SetUp!$B$66/SetUp!$B$56)))</f>
        <v>0.35281711768625762</v>
      </c>
      <c r="O799" s="53">
        <f>K799*SetUp!$B$65</f>
        <v>3.5545330032381861E-2</v>
      </c>
      <c r="P799" s="53">
        <f>MIN(SetUp!$B$54*L799^SetUp!$B$51,L799)</f>
        <v>3.4226035091211152E-2</v>
      </c>
      <c r="Q799" s="53">
        <f t="shared" si="253"/>
        <v>4.1683363871485746</v>
      </c>
      <c r="R799" s="53">
        <f>IF((H799+N799-O799)&gt;SetUp!$B$56,T798+H799+N799-O799-SetUp!$B$56,T798)</f>
        <v>0</v>
      </c>
      <c r="S799" s="53">
        <f>R799*SetUp!$B$65</f>
        <v>0</v>
      </c>
      <c r="T799" s="53">
        <f>IF((R799-S799)&lt;SetUp!$B$53,R799-S799,SetUp!$B$53)</f>
        <v>0</v>
      </c>
      <c r="U799" s="53">
        <f t="shared" si="254"/>
        <v>1.630848641837003</v>
      </c>
      <c r="V799" s="53">
        <f>(L799-P799)/1000*SetUp!$B$13*1000000/SetUp!$B$48</f>
        <v>0.68950974637401519</v>
      </c>
      <c r="W799" s="53">
        <f t="shared" si="265"/>
        <v>5.5511151231257827E-16</v>
      </c>
      <c r="X799" s="53">
        <f>MAX((SetUp!$B$56*(1-($H799/SetUp!$B$56)^2)*TANH(($B799-$D799)/SetUp!$B$56))/(1+$H799/SetUp!$B$56*TANH(($B799-$D799)/SetUp!$B$56)),0)</f>
        <v>0.35281711768625762</v>
      </c>
      <c r="AK799" s="61">
        <v>34</v>
      </c>
      <c r="AL799" s="62">
        <f t="shared" si="245"/>
        <v>12.773999999999999</v>
      </c>
      <c r="AM799" s="62">
        <f t="shared" si="246"/>
        <v>9.0241010434614655</v>
      </c>
      <c r="AN799" s="63">
        <f t="shared" si="247"/>
        <v>-0.29355714392817706</v>
      </c>
      <c r="AP799" s="60">
        <v>32845</v>
      </c>
      <c r="AQ799" s="51">
        <v>12</v>
      </c>
      <c r="AR799" s="51">
        <v>338</v>
      </c>
      <c r="AS799" s="62">
        <f t="shared" si="255"/>
        <v>0</v>
      </c>
      <c r="AT799" s="62">
        <f t="shared" si="256"/>
        <v>0.10210378298058587</v>
      </c>
      <c r="AU799" s="51" t="str">
        <f>IF(OR($AP799&lt;SetUp!$B$97,$AP799&gt;SetUp!$B$98),"Não","Sim")</f>
        <v>Não</v>
      </c>
      <c r="AV799" s="64">
        <f t="shared" si="257"/>
        <v>0</v>
      </c>
      <c r="AW799" s="64">
        <f t="shared" si="258"/>
        <v>0.31953682570337</v>
      </c>
      <c r="AX799" s="64">
        <f t="shared" si="259"/>
        <v>0</v>
      </c>
      <c r="AY799" s="64">
        <f t="shared" si="260"/>
        <v>-0.99095816685375882</v>
      </c>
      <c r="AZ799" s="64">
        <f t="shared" si="261"/>
        <v>0.10210378298058587</v>
      </c>
      <c r="BA799" s="64">
        <f t="shared" si="262"/>
        <v>0.31953682570337</v>
      </c>
      <c r="BB799" s="64">
        <f t="shared" si="263"/>
        <v>-0.99095816685375882</v>
      </c>
    </row>
    <row r="800" spans="1:54" x14ac:dyDescent="0.3">
      <c r="A800" s="60">
        <v>31845</v>
      </c>
      <c r="B800" s="53">
        <v>8.5939999999999994</v>
      </c>
      <c r="C800" s="53">
        <v>0</v>
      </c>
      <c r="D800" s="53">
        <v>4.1970000000000001</v>
      </c>
      <c r="E800" s="53">
        <f t="shared" si="248"/>
        <v>4.1970000000000001</v>
      </c>
      <c r="F800" s="53">
        <f t="shared" si="249"/>
        <v>0</v>
      </c>
      <c r="G800" s="53">
        <f t="shared" si="250"/>
        <v>5.9106905202810367E-3</v>
      </c>
      <c r="H800" s="53">
        <f>IF(Q799&gt;SetUp!$B$56,SetUp!$B$56,Q799)</f>
        <v>4.1683363871485746</v>
      </c>
      <c r="I800" s="53">
        <f t="shared" si="264"/>
        <v>1.6752330813010496</v>
      </c>
      <c r="J800" s="53">
        <f>MIN(F800,H800,(1-EXP(-SetUp!$B$52*H800/SetUp!$B$56))*F800)</f>
        <v>0</v>
      </c>
      <c r="K800" s="53">
        <f t="shared" si="251"/>
        <v>4.1683363871485746</v>
      </c>
      <c r="L800" s="53">
        <f>IF(I800&lt;=0,0,MIN(SetUp!$B$50*I800^SetUp!$B$55,I800))</f>
        <v>5.0825719485368397E-2</v>
      </c>
      <c r="M800" s="53">
        <f t="shared" si="252"/>
        <v>1.6244073618156813</v>
      </c>
      <c r="N800" s="53">
        <f>IF(SetUp!$B$62=0,X800,(B800-E800)*(1-(H800/SetUp!$B$66/SetUp!$B$56)))</f>
        <v>4.3910893094797183</v>
      </c>
      <c r="O800" s="53">
        <f>K800*SetUp!$B$65</f>
        <v>3.8473748943765616E-2</v>
      </c>
      <c r="P800" s="53">
        <f>MIN(SetUp!$B$54*L800^SetUp!$B$51,L800)</f>
        <v>3.39940209124555E-2</v>
      </c>
      <c r="Q800" s="53">
        <f t="shared" si="253"/>
        <v>8.5209519476845266</v>
      </c>
      <c r="R800" s="53">
        <f>IF((H800+N800-O800)&gt;SetUp!$B$56,T799+H800+N800-O800-SetUp!$B$56,T799)</f>
        <v>0</v>
      </c>
      <c r="S800" s="53">
        <f>R800*SetUp!$B$65</f>
        <v>0</v>
      </c>
      <c r="T800" s="53">
        <f>IF((R800-S800)&lt;SetUp!$B$53,R800-S800,SetUp!$B$53)</f>
        <v>0</v>
      </c>
      <c r="U800" s="53">
        <f t="shared" si="254"/>
        <v>1.6244073618156813</v>
      </c>
      <c r="V800" s="53">
        <f>(L800-P800)/1000*SetUp!$B$13*1000000/SetUp!$B$48</f>
        <v>0.6849710435195776</v>
      </c>
      <c r="W800" s="53">
        <f t="shared" si="265"/>
        <v>-1.2281842209915794E-15</v>
      </c>
      <c r="X800" s="53">
        <f>MAX((SetUp!$B$56*(1-($H800/SetUp!$B$56)^2)*TANH(($B800-$D800)/SetUp!$B$56))/(1+$H800/SetUp!$B$56*TANH(($B800-$D800)/SetUp!$B$56)),0)</f>
        <v>4.3910893094797183</v>
      </c>
      <c r="AK800" s="61">
        <v>35</v>
      </c>
      <c r="AL800" s="62">
        <f t="shared" si="245"/>
        <v>7.2095000000000002</v>
      </c>
      <c r="AM800" s="62">
        <f t="shared" si="246"/>
        <v>9.532256924227795</v>
      </c>
      <c r="AN800" s="63">
        <f t="shared" si="247"/>
        <v>0.32218002971465354</v>
      </c>
      <c r="AP800" s="60">
        <v>32846</v>
      </c>
      <c r="AQ800" s="51">
        <v>12</v>
      </c>
      <c r="AR800" s="51">
        <v>339</v>
      </c>
      <c r="AS800" s="62">
        <f t="shared" si="255"/>
        <v>0</v>
      </c>
      <c r="AT800" s="62">
        <f t="shared" si="256"/>
        <v>9.9832259881654423E-2</v>
      </c>
      <c r="AU800" s="51" t="str">
        <f>IF(OR($AP800&lt;SetUp!$B$97,$AP800&gt;SetUp!$B$98),"Não","Sim")</f>
        <v>Não</v>
      </c>
      <c r="AV800" s="64">
        <f t="shared" si="257"/>
        <v>0</v>
      </c>
      <c r="AW800" s="64">
        <f t="shared" si="258"/>
        <v>0.31596243428872112</v>
      </c>
      <c r="AX800" s="64">
        <f t="shared" si="259"/>
        <v>0</v>
      </c>
      <c r="AY800" s="64">
        <f t="shared" si="260"/>
        <v>-1.0007290977437191</v>
      </c>
      <c r="AZ800" s="64">
        <f t="shared" si="261"/>
        <v>9.9832259881654423E-2</v>
      </c>
      <c r="BA800" s="64">
        <f t="shared" si="262"/>
        <v>0.31596243428872112</v>
      </c>
      <c r="BB800" s="64">
        <f t="shared" si="263"/>
        <v>-1.0007290977437191</v>
      </c>
    </row>
    <row r="801" spans="1:54" x14ac:dyDescent="0.3">
      <c r="A801" s="60">
        <v>31846</v>
      </c>
      <c r="B801" s="53">
        <v>2.105</v>
      </c>
      <c r="C801" s="53">
        <v>0</v>
      </c>
      <c r="D801" s="53">
        <v>4.1970000000000001</v>
      </c>
      <c r="E801" s="53">
        <f t="shared" si="248"/>
        <v>2.105</v>
      </c>
      <c r="F801" s="53">
        <f t="shared" si="249"/>
        <v>2.0920000000000001</v>
      </c>
      <c r="G801" s="53">
        <f t="shared" si="250"/>
        <v>0</v>
      </c>
      <c r="H801" s="53">
        <f>IF(Q800&gt;SetUp!$B$56,SetUp!$B$56,Q800)</f>
        <v>8.5209519476845266</v>
      </c>
      <c r="I801" s="53">
        <f t="shared" si="264"/>
        <v>1.6956779517205778</v>
      </c>
      <c r="J801" s="53">
        <f>MIN(F801,H801,(1-EXP(-SetUp!$B$52*H801/SetUp!$B$56))*F801)</f>
        <v>0.79932872691795787</v>
      </c>
      <c r="K801" s="53">
        <f t="shared" si="251"/>
        <v>7.7216232207665687</v>
      </c>
      <c r="L801" s="53">
        <f>IF(I801&lt;=0,0,MIN(SetUp!$B$50*I801^SetUp!$B$55,I801))</f>
        <v>5.186373103171385E-2</v>
      </c>
      <c r="M801" s="53">
        <f t="shared" si="252"/>
        <v>1.643814220688864</v>
      </c>
      <c r="N801" s="53">
        <f>IF(SetUp!$B$62=0,X801,(B801-E801)*(1-(H801/SetUp!$B$66/SetUp!$B$56)))</f>
        <v>0</v>
      </c>
      <c r="O801" s="53">
        <f>K801*SetUp!$B$65</f>
        <v>7.1270589904896472E-2</v>
      </c>
      <c r="P801" s="53">
        <f>MIN(SetUp!$B$54*L801^SetUp!$B$51,L801)</f>
        <v>3.4695095236526294E-2</v>
      </c>
      <c r="Q801" s="53">
        <f t="shared" si="253"/>
        <v>7.6503526308616721</v>
      </c>
      <c r="R801" s="53">
        <f>IF((H801+N801-O801)&gt;SetUp!$B$56,T800+H801+N801-O801-SetUp!$B$56,T800)</f>
        <v>0</v>
      </c>
      <c r="S801" s="53">
        <f>R801*SetUp!$B$65</f>
        <v>0</v>
      </c>
      <c r="T801" s="53">
        <f>IF((R801-S801)&lt;SetUp!$B$53,R801-S801,SetUp!$B$53)</f>
        <v>0</v>
      </c>
      <c r="U801" s="53">
        <f t="shared" si="254"/>
        <v>1.643814220688864</v>
      </c>
      <c r="V801" s="53">
        <f>(L801-P801)/1000*SetUp!$B$13*1000000/SetUp!$B$48</f>
        <v>0.69868280527328885</v>
      </c>
      <c r="W801" s="53">
        <f t="shared" si="265"/>
        <v>-8.6042284408449632E-16</v>
      </c>
      <c r="X801" s="53">
        <f>MAX((SetUp!$B$56*(1-($H801/SetUp!$B$56)^2)*TANH(($B801-$D801)/SetUp!$B$56))/(1+$H801/SetUp!$B$56*TANH(($B801-$D801)/SetUp!$B$56)),0)</f>
        <v>0</v>
      </c>
      <c r="AK801" s="61">
        <v>36</v>
      </c>
      <c r="AL801" s="62">
        <f t="shared" si="245"/>
        <v>6.1</v>
      </c>
      <c r="AM801" s="62">
        <f t="shared" si="246"/>
        <v>9.692691863348843</v>
      </c>
      <c r="AN801" s="63">
        <f t="shared" si="247"/>
        <v>0.58896587923751531</v>
      </c>
      <c r="AP801" s="60">
        <v>32847</v>
      </c>
      <c r="AQ801" s="51">
        <v>12</v>
      </c>
      <c r="AR801" s="51">
        <v>340</v>
      </c>
      <c r="AS801" s="62">
        <f t="shared" si="255"/>
        <v>0</v>
      </c>
      <c r="AT801" s="62">
        <f t="shared" si="256"/>
        <v>0.10289867898082017</v>
      </c>
      <c r="AU801" s="51" t="str">
        <f>IF(OR($AP801&lt;SetUp!$B$97,$AP801&gt;SetUp!$B$98),"Não","Sim")</f>
        <v>Não</v>
      </c>
      <c r="AV801" s="64">
        <f t="shared" si="257"/>
        <v>0</v>
      </c>
      <c r="AW801" s="64">
        <f t="shared" si="258"/>
        <v>0.32077823956874035</v>
      </c>
      <c r="AX801" s="64">
        <f t="shared" si="259"/>
        <v>0</v>
      </c>
      <c r="AY801" s="64">
        <f t="shared" si="260"/>
        <v>-0.98759020069940329</v>
      </c>
      <c r="AZ801" s="64">
        <f t="shared" si="261"/>
        <v>0.10289867898082017</v>
      </c>
      <c r="BA801" s="64">
        <f t="shared" si="262"/>
        <v>0.32077823956874035</v>
      </c>
      <c r="BB801" s="64">
        <f t="shared" si="263"/>
        <v>-0.98759020069940329</v>
      </c>
    </row>
    <row r="802" spans="1:54" x14ac:dyDescent="0.3">
      <c r="A802" s="60">
        <v>31847</v>
      </c>
      <c r="B802" s="53">
        <v>4.282</v>
      </c>
      <c r="C802" s="53">
        <v>0</v>
      </c>
      <c r="D802" s="53">
        <v>4.1970000000000001</v>
      </c>
      <c r="E802" s="53">
        <f t="shared" si="248"/>
        <v>4.1970000000000001</v>
      </c>
      <c r="F802" s="53">
        <f t="shared" si="249"/>
        <v>0</v>
      </c>
      <c r="G802" s="53">
        <f t="shared" si="250"/>
        <v>1.6056193355026838E-4</v>
      </c>
      <c r="H802" s="53">
        <f>IF(Q801&gt;SetUp!$B$56,SetUp!$B$56,Q801)</f>
        <v>7.6503526308616721</v>
      </c>
      <c r="I802" s="53">
        <f t="shared" si="264"/>
        <v>1.7145875449125507</v>
      </c>
      <c r="J802" s="53">
        <f>MIN(F802,H802,(1-EXP(-SetUp!$B$52*H802/SetUp!$B$56))*F802)</f>
        <v>0</v>
      </c>
      <c r="K802" s="53">
        <f t="shared" si="251"/>
        <v>7.6503526308616721</v>
      </c>
      <c r="L802" s="53">
        <f>IF(I802&lt;=0,0,MIN(SetUp!$B$50*I802^SetUp!$B$55,I802))</f>
        <v>5.283125271189016E-2</v>
      </c>
      <c r="M802" s="53">
        <f t="shared" si="252"/>
        <v>1.6617562922006606</v>
      </c>
      <c r="N802" s="53">
        <f>IF(SetUp!$B$62=0,X802,(B802-E802)*(1-(H802/SetUp!$B$66/SetUp!$B$56)))</f>
        <v>8.4839438066449696E-2</v>
      </c>
      <c r="O802" s="53">
        <f>K802*SetUp!$B$65</f>
        <v>7.0612762290136522E-2</v>
      </c>
      <c r="P802" s="53">
        <f>MIN(SetUp!$B$54*L802^SetUp!$B$51,L802)</f>
        <v>3.5348683471018223E-2</v>
      </c>
      <c r="Q802" s="53">
        <f t="shared" si="253"/>
        <v>7.664579306637985</v>
      </c>
      <c r="R802" s="53">
        <f>IF((H802+N802-O802)&gt;SetUp!$B$56,T801+H802+N802-O802-SetUp!$B$56,T801)</f>
        <v>0</v>
      </c>
      <c r="S802" s="53">
        <f>R802*SetUp!$B$65</f>
        <v>0</v>
      </c>
      <c r="T802" s="53">
        <f>IF((R802-S802)&lt;SetUp!$B$53,R802-S802,SetUp!$B$53)</f>
        <v>0</v>
      </c>
      <c r="U802" s="53">
        <f t="shared" si="254"/>
        <v>1.6617562922006606</v>
      </c>
      <c r="V802" s="53">
        <f>(L802-P802)/1000*SetUp!$B$13*1000000/SetUp!$B$48</f>
        <v>0.71145842140939175</v>
      </c>
      <c r="W802" s="53">
        <f t="shared" si="265"/>
        <v>1.1171619185290638E-15</v>
      </c>
      <c r="X802" s="53">
        <f>MAX((SetUp!$B$56*(1-($H802/SetUp!$B$56)^2)*TANH(($B802-$D802)/SetUp!$B$56))/(1+$H802/SetUp!$B$56*TANH(($B802-$D802)/SetUp!$B$56)),0)</f>
        <v>8.4839438066449696E-2</v>
      </c>
      <c r="AK802" s="61">
        <v>37</v>
      </c>
      <c r="AL802" s="62">
        <f t="shared" si="245"/>
        <v>5.5715000000000003</v>
      </c>
      <c r="AM802" s="62">
        <f t="shared" si="246"/>
        <v>9.4017820343337863</v>
      </c>
      <c r="AN802" s="63">
        <f t="shared" si="247"/>
        <v>0.68747770516625428</v>
      </c>
      <c r="AP802" s="60">
        <v>32848</v>
      </c>
      <c r="AQ802" s="51">
        <v>12</v>
      </c>
      <c r="AR802" s="51">
        <v>341</v>
      </c>
      <c r="AS802" s="62">
        <f t="shared" si="255"/>
        <v>0</v>
      </c>
      <c r="AT802" s="62">
        <f t="shared" si="256"/>
        <v>0.13306146706689459</v>
      </c>
      <c r="AU802" s="51" t="str">
        <f>IF(OR($AP802&lt;SetUp!$B$97,$AP802&gt;SetUp!$B$98),"Não","Sim")</f>
        <v>Não</v>
      </c>
      <c r="AV802" s="64">
        <f t="shared" si="257"/>
        <v>0</v>
      </c>
      <c r="AW802" s="64">
        <f t="shared" si="258"/>
        <v>0.36477591349607308</v>
      </c>
      <c r="AX802" s="64">
        <f t="shared" si="259"/>
        <v>0</v>
      </c>
      <c r="AY802" s="64">
        <f t="shared" si="260"/>
        <v>-0.87594769255730376</v>
      </c>
      <c r="AZ802" s="64">
        <f t="shared" si="261"/>
        <v>0.13306146706689459</v>
      </c>
      <c r="BA802" s="64">
        <f t="shared" si="262"/>
        <v>0.36477591349607308</v>
      </c>
      <c r="BB802" s="64">
        <f t="shared" si="263"/>
        <v>-0.87594769255730376</v>
      </c>
    </row>
    <row r="803" spans="1:54" x14ac:dyDescent="0.3">
      <c r="A803" s="60">
        <v>31848</v>
      </c>
      <c r="B803" s="53">
        <v>8.1039999999999992</v>
      </c>
      <c r="C803" s="53">
        <v>0</v>
      </c>
      <c r="D803" s="53">
        <v>4.1970000000000001</v>
      </c>
      <c r="E803" s="53">
        <f t="shared" si="248"/>
        <v>4.1970000000000001</v>
      </c>
      <c r="F803" s="53">
        <f t="shared" si="249"/>
        <v>0</v>
      </c>
      <c r="G803" s="53">
        <f t="shared" si="250"/>
        <v>1.1682039373253517E-2</v>
      </c>
      <c r="H803" s="53">
        <f>IF(Q802&gt;SetUp!$B$56,SetUp!$B$56,Q802)</f>
        <v>7.664579306637985</v>
      </c>
      <c r="I803" s="53">
        <f t="shared" si="264"/>
        <v>1.7441824060954265</v>
      </c>
      <c r="J803" s="53">
        <f>MIN(F803,H803,(1-EXP(-SetUp!$B$52*H803/SetUp!$B$56))*F803)</f>
        <v>0</v>
      </c>
      <c r="K803" s="53">
        <f t="shared" si="251"/>
        <v>7.664579306637985</v>
      </c>
      <c r="L803" s="53">
        <f>IF(I803&lt;=0,0,MIN(SetUp!$B$50*I803^SetUp!$B$55,I803))</f>
        <v>5.4359814978299462E-2</v>
      </c>
      <c r="M803" s="53">
        <f t="shared" si="252"/>
        <v>1.689822591117127</v>
      </c>
      <c r="N803" s="53">
        <f>IF(SetUp!$B$62=0,X803,(B803-E803)*(1-(H803/SetUp!$B$66/SetUp!$B$56)))</f>
        <v>3.8953179606267456</v>
      </c>
      <c r="O803" s="53">
        <f>K803*SetUp!$B$65</f>
        <v>7.0744074521512504E-2</v>
      </c>
      <c r="P803" s="53">
        <f>MIN(SetUp!$B$54*L803^SetUp!$B$51,L803)</f>
        <v>3.6381506739234348E-2</v>
      </c>
      <c r="Q803" s="53">
        <f t="shared" si="253"/>
        <v>11.489153192743219</v>
      </c>
      <c r="R803" s="53">
        <f>IF((H803+N803-O803)&gt;SetUp!$B$56,T802+H803+N803-O803-SetUp!$B$56,T802)</f>
        <v>0</v>
      </c>
      <c r="S803" s="53">
        <f>R803*SetUp!$B$65</f>
        <v>0</v>
      </c>
      <c r="T803" s="53">
        <f>IF((R803-S803)&lt;SetUp!$B$53,R803-S803,SetUp!$B$53)</f>
        <v>0</v>
      </c>
      <c r="U803" s="53">
        <f t="shared" si="254"/>
        <v>1.689822591117127</v>
      </c>
      <c r="V803" s="53">
        <f>(L803-P803)/1000*SetUp!$B$13*1000000/SetUp!$B$48</f>
        <v>0.73163266926885562</v>
      </c>
      <c r="W803" s="53">
        <f t="shared" si="265"/>
        <v>-3.1918911957973251E-16</v>
      </c>
      <c r="X803" s="53">
        <f>MAX((SetUp!$B$56*(1-($H803/SetUp!$B$56)^2)*TANH(($B803-$D803)/SetUp!$B$56))/(1+$H803/SetUp!$B$56*TANH(($B803-$D803)/SetUp!$B$56)),0)</f>
        <v>3.8953179606267456</v>
      </c>
      <c r="AK803" s="61">
        <v>38</v>
      </c>
      <c r="AL803" s="62">
        <f t="shared" si="245"/>
        <v>5.1455000000000002</v>
      </c>
      <c r="AM803" s="62">
        <f t="shared" si="246"/>
        <v>11.06759076427327</v>
      </c>
      <c r="AN803" s="63">
        <f t="shared" si="247"/>
        <v>1.150926200422363</v>
      </c>
      <c r="AP803" s="60">
        <v>32849</v>
      </c>
      <c r="AQ803" s="51">
        <v>12</v>
      </c>
      <c r="AR803" s="51">
        <v>342</v>
      </c>
      <c r="AS803" s="62">
        <f t="shared" si="255"/>
        <v>0</v>
      </c>
      <c r="AT803" s="62">
        <f t="shared" si="256"/>
        <v>0.15868028747853513</v>
      </c>
      <c r="AU803" s="51" t="str">
        <f>IF(OR($AP803&lt;SetUp!$B$97,$AP803&gt;SetUp!$B$98),"Não","Sim")</f>
        <v>Não</v>
      </c>
      <c r="AV803" s="64">
        <f t="shared" si="257"/>
        <v>0</v>
      </c>
      <c r="AW803" s="64">
        <f t="shared" si="258"/>
        <v>0.39834694360385786</v>
      </c>
      <c r="AX803" s="64">
        <f t="shared" si="259"/>
        <v>0</v>
      </c>
      <c r="AY803" s="64">
        <f t="shared" si="260"/>
        <v>-0.79947702139281795</v>
      </c>
      <c r="AZ803" s="64">
        <f t="shared" si="261"/>
        <v>0.15868028747853513</v>
      </c>
      <c r="BA803" s="64">
        <f t="shared" si="262"/>
        <v>0.39834694360385786</v>
      </c>
      <c r="BB803" s="64">
        <f t="shared" si="263"/>
        <v>-0.79947702139281795</v>
      </c>
    </row>
    <row r="804" spans="1:54" x14ac:dyDescent="0.3">
      <c r="A804" s="60">
        <v>31849</v>
      </c>
      <c r="B804" s="53">
        <v>6.5830000000000002</v>
      </c>
      <c r="C804" s="53">
        <v>0</v>
      </c>
      <c r="D804" s="53">
        <v>4.1970000000000001</v>
      </c>
      <c r="E804" s="53">
        <f t="shared" si="248"/>
        <v>4.1970000000000001</v>
      </c>
      <c r="F804" s="53">
        <f t="shared" si="249"/>
        <v>0</v>
      </c>
      <c r="G804" s="53">
        <f t="shared" si="250"/>
        <v>1.2273907557033947E-2</v>
      </c>
      <c r="H804" s="53">
        <f>IF(Q803&gt;SetUp!$B$56,SetUp!$B$56,Q803)</f>
        <v>11.489153192743219</v>
      </c>
      <c r="I804" s="53">
        <f t="shared" si="264"/>
        <v>1.8081413939174753</v>
      </c>
      <c r="J804" s="53">
        <f>MIN(F804,H804,(1-EXP(-SetUp!$B$52*H804/SetUp!$B$56))*F804)</f>
        <v>0</v>
      </c>
      <c r="K804" s="53">
        <f t="shared" si="251"/>
        <v>11.489153192743219</v>
      </c>
      <c r="L804" s="53">
        <f>IF(I804&lt;=0,0,MIN(SetUp!$B$50*I804^SetUp!$B$55,I804))</f>
        <v>5.7722542033681788E-2</v>
      </c>
      <c r="M804" s="53">
        <f t="shared" si="252"/>
        <v>1.7504188518837935</v>
      </c>
      <c r="N804" s="53">
        <f>IF(SetUp!$B$62=0,X804,(B804-E804)*(1-(H804/SetUp!$B$66/SetUp!$B$56)))</f>
        <v>2.3737260924429662</v>
      </c>
      <c r="O804" s="53">
        <f>K804*SetUp!$B$65</f>
        <v>0.1060448952433143</v>
      </c>
      <c r="P804" s="53">
        <f>MIN(SetUp!$B$54*L804^SetUp!$B$51,L804)</f>
        <v>3.8654626576165439E-2</v>
      </c>
      <c r="Q804" s="53">
        <f t="shared" si="253"/>
        <v>13.75683438994287</v>
      </c>
      <c r="R804" s="53">
        <f>IF((H804+N804-O804)&gt;SetUp!$B$56,T803+H804+N804-O804-SetUp!$B$56,T803)</f>
        <v>0</v>
      </c>
      <c r="S804" s="53">
        <f>R804*SetUp!$B$65</f>
        <v>0</v>
      </c>
      <c r="T804" s="53">
        <f>IF((R804-S804)&lt;SetUp!$B$53,R804-S804,SetUp!$B$53)</f>
        <v>0</v>
      </c>
      <c r="U804" s="53">
        <f t="shared" si="254"/>
        <v>1.7504188518837935</v>
      </c>
      <c r="V804" s="53">
        <f>(L804-P804)/1000*SetUp!$B$13*1000000/SetUp!$B$48</f>
        <v>0.77597456323849334</v>
      </c>
      <c r="W804" s="53">
        <f t="shared" si="265"/>
        <v>-2.0122792321330962E-16</v>
      </c>
      <c r="X804" s="53">
        <f>MAX((SetUp!$B$56*(1-($H804/SetUp!$B$56)^2)*TANH(($B804-$D804)/SetUp!$B$56))/(1+$H804/SetUp!$B$56*TANH(($B804-$D804)/SetUp!$B$56)),0)</f>
        <v>2.3737260924429662</v>
      </c>
      <c r="AK804" s="61">
        <v>39</v>
      </c>
      <c r="AL804" s="62">
        <f t="shared" si="245"/>
        <v>4.8135000000000003</v>
      </c>
      <c r="AM804" s="62">
        <f t="shared" si="246"/>
        <v>10.472754449736241</v>
      </c>
      <c r="AN804" s="63">
        <f t="shared" si="247"/>
        <v>1.1757046742985853</v>
      </c>
      <c r="AP804" s="60">
        <v>32850</v>
      </c>
      <c r="AQ804" s="51">
        <v>12</v>
      </c>
      <c r="AR804" s="51">
        <v>343</v>
      </c>
      <c r="AS804" s="62">
        <f t="shared" si="255"/>
        <v>0</v>
      </c>
      <c r="AT804" s="62">
        <f t="shared" si="256"/>
        <v>0.18503853050969879</v>
      </c>
      <c r="AU804" s="51" t="str">
        <f>IF(OR($AP804&lt;SetUp!$B$97,$AP804&gt;SetUp!$B$98),"Não","Sim")</f>
        <v>Não</v>
      </c>
      <c r="AV804" s="64">
        <f t="shared" si="257"/>
        <v>0</v>
      </c>
      <c r="AW804" s="64">
        <f t="shared" si="258"/>
        <v>0.4301610518279157</v>
      </c>
      <c r="AX804" s="64">
        <f t="shared" si="259"/>
        <v>0</v>
      </c>
      <c r="AY804" s="64">
        <f t="shared" si="260"/>
        <v>-0.73273782918935626</v>
      </c>
      <c r="AZ804" s="64">
        <f t="shared" si="261"/>
        <v>0.18503853050969879</v>
      </c>
      <c r="BA804" s="64">
        <f t="shared" si="262"/>
        <v>0.4301610518279157</v>
      </c>
      <c r="BB804" s="64">
        <f t="shared" si="263"/>
        <v>-0.73273782918935626</v>
      </c>
    </row>
    <row r="805" spans="1:54" x14ac:dyDescent="0.3">
      <c r="A805" s="60">
        <v>31850</v>
      </c>
      <c r="B805" s="53">
        <v>4.8470000000000004</v>
      </c>
      <c r="C805" s="53">
        <v>0</v>
      </c>
      <c r="D805" s="53">
        <v>4.1970000000000001</v>
      </c>
      <c r="E805" s="53">
        <f t="shared" si="248"/>
        <v>4.1970000000000001</v>
      </c>
      <c r="F805" s="53">
        <f t="shared" si="249"/>
        <v>0</v>
      </c>
      <c r="G805" s="53">
        <f t="shared" si="250"/>
        <v>4.1137367948895776E-3</v>
      </c>
      <c r="H805" s="53">
        <f>IF(Q804&gt;SetUp!$B$56,SetUp!$B$56,Q804)</f>
        <v>13.75683438994287</v>
      </c>
      <c r="I805" s="53">
        <f t="shared" si="264"/>
        <v>1.8815081835974234</v>
      </c>
      <c r="J805" s="53">
        <f>MIN(F805,H805,(1-EXP(-SetUp!$B$52*H805/SetUp!$B$56))*F805)</f>
        <v>0</v>
      </c>
      <c r="K805" s="53">
        <f t="shared" si="251"/>
        <v>13.75683438994287</v>
      </c>
      <c r="L805" s="53">
        <f>IF(I805&lt;=0,0,MIN(SetUp!$B$50*I805^SetUp!$B$55,I805))</f>
        <v>6.1678668107912678E-2</v>
      </c>
      <c r="M805" s="53">
        <f t="shared" si="252"/>
        <v>1.8198295154895108</v>
      </c>
      <c r="N805" s="53">
        <f>IF(SetUp!$B$62=0,X805,(B805-E805)*(1-(H805/SetUp!$B$66/SetUp!$B$56)))</f>
        <v>0.64588626320511078</v>
      </c>
      <c r="O805" s="53">
        <f>K805*SetUp!$B$65</f>
        <v>0.12697559491874033</v>
      </c>
      <c r="P805" s="53">
        <f>MIN(SetUp!$B$54*L805^SetUp!$B$51,L805)</f>
        <v>4.1330512932763339E-2</v>
      </c>
      <c r="Q805" s="53">
        <f t="shared" si="253"/>
        <v>14.275745058229241</v>
      </c>
      <c r="R805" s="53">
        <f>IF((H805+N805-O805)&gt;SetUp!$B$56,T804+H805+N805-O805-SetUp!$B$56,T804)</f>
        <v>0</v>
      </c>
      <c r="S805" s="53">
        <f>R805*SetUp!$B$65</f>
        <v>0</v>
      </c>
      <c r="T805" s="53">
        <f>IF((R805-S805)&lt;SetUp!$B$53,R805-S805,SetUp!$B$53)</f>
        <v>0</v>
      </c>
      <c r="U805" s="53">
        <f t="shared" si="254"/>
        <v>1.8198295154895108</v>
      </c>
      <c r="V805" s="53">
        <f>(L805-P805)/1000*SetUp!$B$13*1000000/SetUp!$B$48</f>
        <v>0.82807430418522754</v>
      </c>
      <c r="W805" s="53">
        <f t="shared" si="265"/>
        <v>-1.7694179454963432E-15</v>
      </c>
      <c r="X805" s="53">
        <f>MAX((SetUp!$B$56*(1-($H805/SetUp!$B$56)^2)*TANH(($B805-$D805)/SetUp!$B$56))/(1+$H805/SetUp!$B$56*TANH(($B805-$D805)/SetUp!$B$56)),0)</f>
        <v>0.64588626320511078</v>
      </c>
      <c r="AK805" s="61">
        <v>40</v>
      </c>
      <c r="AL805" s="62">
        <f t="shared" si="245"/>
        <v>4.8955000000000002</v>
      </c>
      <c r="AM805" s="62">
        <f t="shared" si="246"/>
        <v>9.9255276296307287</v>
      </c>
      <c r="AN805" s="63">
        <f t="shared" si="247"/>
        <v>1.0274798548934181</v>
      </c>
      <c r="AP805" s="60">
        <v>32851</v>
      </c>
      <c r="AQ805" s="51">
        <v>12</v>
      </c>
      <c r="AR805" s="51">
        <v>344</v>
      </c>
      <c r="AS805" s="62">
        <f t="shared" si="255"/>
        <v>0</v>
      </c>
      <c r="AT805" s="62">
        <f t="shared" si="256"/>
        <v>0.21270915902618653</v>
      </c>
      <c r="AU805" s="51" t="str">
        <f>IF(OR($AP805&lt;SetUp!$B$97,$AP805&gt;SetUp!$B$98),"Não","Sim")</f>
        <v>Não</v>
      </c>
      <c r="AV805" s="64">
        <f t="shared" si="257"/>
        <v>0</v>
      </c>
      <c r="AW805" s="64">
        <f t="shared" si="258"/>
        <v>0.46120403188413966</v>
      </c>
      <c r="AX805" s="64">
        <f t="shared" si="259"/>
        <v>0</v>
      </c>
      <c r="AY805" s="64">
        <f t="shared" si="260"/>
        <v>-0.67221380944427078</v>
      </c>
      <c r="AZ805" s="64">
        <f t="shared" si="261"/>
        <v>0.21270915902618653</v>
      </c>
      <c r="BA805" s="64">
        <f t="shared" si="262"/>
        <v>0.46120403188413966</v>
      </c>
      <c r="BB805" s="64">
        <f t="shared" si="263"/>
        <v>-0.67221380944427078</v>
      </c>
    </row>
    <row r="806" spans="1:54" x14ac:dyDescent="0.3">
      <c r="A806" s="60">
        <v>31851</v>
      </c>
      <c r="B806" s="53">
        <v>2.169</v>
      </c>
      <c r="C806" s="53">
        <v>0</v>
      </c>
      <c r="D806" s="53">
        <v>4.1970000000000001</v>
      </c>
      <c r="E806" s="53">
        <f t="shared" si="248"/>
        <v>2.169</v>
      </c>
      <c r="F806" s="53">
        <f t="shared" si="249"/>
        <v>2.028</v>
      </c>
      <c r="G806" s="53">
        <f t="shared" si="250"/>
        <v>0</v>
      </c>
      <c r="H806" s="53">
        <f>IF(Q805&gt;SetUp!$B$56,SetUp!$B$56,Q805)</f>
        <v>14.275745058229241</v>
      </c>
      <c r="I806" s="53">
        <f t="shared" si="264"/>
        <v>1.9412321319059684</v>
      </c>
      <c r="J806" s="53">
        <f>MIN(F806,H806,(1-EXP(-SetUp!$B$52*H806/SetUp!$B$56))*F806)</f>
        <v>1.122700257645475</v>
      </c>
      <c r="K806" s="53">
        <f t="shared" si="251"/>
        <v>13.153044800583766</v>
      </c>
      <c r="L806" s="53">
        <f>IF(I806&lt;=0,0,MIN(SetUp!$B$50*I806^SetUp!$B$55,I806))</f>
        <v>6.4976141773511659E-2</v>
      </c>
      <c r="M806" s="53">
        <f t="shared" si="252"/>
        <v>1.8762559901324567</v>
      </c>
      <c r="N806" s="53">
        <f>IF(SetUp!$B$62=0,X806,(B806-E806)*(1-(H806/SetUp!$B$66/SetUp!$B$56)))</f>
        <v>0</v>
      </c>
      <c r="O806" s="53">
        <f>K806*SetUp!$B$65</f>
        <v>0.12140261641645769</v>
      </c>
      <c r="P806" s="53">
        <f>MIN(SetUp!$B$54*L806^SetUp!$B$51,L806)</f>
        <v>4.3562173170099201E-2</v>
      </c>
      <c r="Q806" s="53">
        <f t="shared" si="253"/>
        <v>13.031642184167309</v>
      </c>
      <c r="R806" s="53">
        <f>IF((H806+N806-O806)&gt;SetUp!$B$56,T805+H806+N806-O806-SetUp!$B$56,T805)</f>
        <v>0</v>
      </c>
      <c r="S806" s="53">
        <f>R806*SetUp!$B$65</f>
        <v>0</v>
      </c>
      <c r="T806" s="53">
        <f>IF((R806-S806)&lt;SetUp!$B$53,R806-S806,SetUp!$B$53)</f>
        <v>0</v>
      </c>
      <c r="U806" s="53">
        <f t="shared" si="254"/>
        <v>1.8762559901324567</v>
      </c>
      <c r="V806" s="53">
        <f>(L806-P806)/1000*SetUp!$B$13*1000000/SetUp!$B$48</f>
        <v>0.87144790269592298</v>
      </c>
      <c r="W806" s="53">
        <f t="shared" si="265"/>
        <v>5.8286708792820718E-16</v>
      </c>
      <c r="X806" s="53">
        <f>MAX((SetUp!$B$56*(1-($H806/SetUp!$B$56)^2)*TANH(($B806-$D806)/SetUp!$B$56))/(1+$H806/SetUp!$B$56*TANH(($B806-$D806)/SetUp!$B$56)),0)</f>
        <v>0</v>
      </c>
      <c r="AK806" s="61">
        <v>41</v>
      </c>
      <c r="AL806" s="62">
        <f t="shared" si="245"/>
        <v>4.8135000000000003</v>
      </c>
      <c r="AM806" s="62">
        <f t="shared" si="246"/>
        <v>9.4165609853934047</v>
      </c>
      <c r="AN806" s="63">
        <f t="shared" si="247"/>
        <v>0.95628149691355646</v>
      </c>
      <c r="AP806" s="60">
        <v>32852</v>
      </c>
      <c r="AQ806" s="51">
        <v>12</v>
      </c>
      <c r="AR806" s="51">
        <v>345</v>
      </c>
      <c r="AS806" s="62">
        <f t="shared" si="255"/>
        <v>0</v>
      </c>
      <c r="AT806" s="62">
        <f t="shared" si="256"/>
        <v>0.23570113827399339</v>
      </c>
      <c r="AU806" s="51" t="str">
        <f>IF(OR($AP806&lt;SetUp!$B$97,$AP806&gt;SetUp!$B$98),"Não","Sim")</f>
        <v>Não</v>
      </c>
      <c r="AV806" s="64">
        <f t="shared" si="257"/>
        <v>0</v>
      </c>
      <c r="AW806" s="64">
        <f t="shared" si="258"/>
        <v>0.48549061605142624</v>
      </c>
      <c r="AX806" s="64">
        <f t="shared" si="259"/>
        <v>0</v>
      </c>
      <c r="AY806" s="64">
        <f t="shared" si="260"/>
        <v>-0.62763832012768916</v>
      </c>
      <c r="AZ806" s="64">
        <f t="shared" si="261"/>
        <v>0.23570113827399339</v>
      </c>
      <c r="BA806" s="64">
        <f t="shared" si="262"/>
        <v>0.48549061605142624</v>
      </c>
      <c r="BB806" s="64">
        <f t="shared" si="263"/>
        <v>-0.62763832012768916</v>
      </c>
    </row>
    <row r="807" spans="1:54" x14ac:dyDescent="0.3">
      <c r="A807" s="60">
        <v>31852</v>
      </c>
      <c r="B807" s="53">
        <v>12.082000000000001</v>
      </c>
      <c r="C807" s="53">
        <v>0</v>
      </c>
      <c r="D807" s="53">
        <v>4.1970000000000001</v>
      </c>
      <c r="E807" s="53">
        <f t="shared" si="248"/>
        <v>4.1970000000000001</v>
      </c>
      <c r="F807" s="53">
        <f t="shared" si="249"/>
        <v>0</v>
      </c>
      <c r="G807" s="53">
        <f t="shared" si="250"/>
        <v>7.3529009685014302E-2</v>
      </c>
      <c r="H807" s="53">
        <f>IF(Q806&gt;SetUp!$B$56,SetUp!$B$56,Q806)</f>
        <v>13.031642184167309</v>
      </c>
      <c r="I807" s="53">
        <f t="shared" si="264"/>
        <v>2.0700670699652726</v>
      </c>
      <c r="J807" s="53">
        <f>MIN(F807,H807,(1-EXP(-SetUp!$B$52*H807/SetUp!$B$56))*F807)</f>
        <v>0</v>
      </c>
      <c r="K807" s="53">
        <f t="shared" si="251"/>
        <v>13.031642184167309</v>
      </c>
      <c r="L807" s="53">
        <f>IF(I807&lt;=0,0,MIN(SetUp!$B$50*I807^SetUp!$B$55,I807))</f>
        <v>7.2321178676985398E-2</v>
      </c>
      <c r="M807" s="53">
        <f t="shared" si="252"/>
        <v>1.9977458912882873</v>
      </c>
      <c r="N807" s="53">
        <f>IF(SetUp!$B$62=0,X807,(B807-E807)*(1-(H807/SetUp!$B$66/SetUp!$B$56)))</f>
        <v>7.8114709903149864</v>
      </c>
      <c r="O807" s="53">
        <f>K807*SetUp!$B$65</f>
        <v>0.12028207014780153</v>
      </c>
      <c r="P807" s="53">
        <f>MIN(SetUp!$B$54*L807^SetUp!$B$51,L807)</f>
        <v>4.8537020054796778E-2</v>
      </c>
      <c r="Q807" s="53">
        <f t="shared" si="253"/>
        <v>20.722831104334492</v>
      </c>
      <c r="R807" s="53">
        <f>IF((H807+N807-O807)&gt;SetUp!$B$56,T806+H807+N807-O807-SetUp!$B$56,T806)</f>
        <v>0</v>
      </c>
      <c r="S807" s="53">
        <f>R807*SetUp!$B$65</f>
        <v>0</v>
      </c>
      <c r="T807" s="53">
        <f>IF((R807-S807)&lt;SetUp!$B$53,R807-S807,SetUp!$B$53)</f>
        <v>0</v>
      </c>
      <c r="U807" s="53">
        <f t="shared" si="254"/>
        <v>1.9977458912882873</v>
      </c>
      <c r="V807" s="53">
        <f>(L807-P807)/1000*SetUp!$B$13*1000000/SetUp!$B$48</f>
        <v>0.96790349946578769</v>
      </c>
      <c r="W807" s="53">
        <f t="shared" si="265"/>
        <v>-2.1094237467877974E-15</v>
      </c>
      <c r="X807" s="53">
        <f>MAX((SetUp!$B$56*(1-($H807/SetUp!$B$56)^2)*TANH(($B807-$D807)/SetUp!$B$56))/(1+$H807/SetUp!$B$56*TANH(($B807-$D807)/SetUp!$B$56)),0)</f>
        <v>7.8114709903149864</v>
      </c>
      <c r="AK807" s="61">
        <v>42</v>
      </c>
      <c r="AL807" s="62">
        <f t="shared" si="245"/>
        <v>4.6505000000000001</v>
      </c>
      <c r="AM807" s="62">
        <f t="shared" si="246"/>
        <v>8.958085047258006</v>
      </c>
      <c r="AN807" s="63">
        <f t="shared" si="247"/>
        <v>0.92626277760628017</v>
      </c>
      <c r="AP807" s="60">
        <v>32853</v>
      </c>
      <c r="AQ807" s="51">
        <v>12</v>
      </c>
      <c r="AR807" s="51">
        <v>346</v>
      </c>
      <c r="AS807" s="62">
        <f t="shared" si="255"/>
        <v>0</v>
      </c>
      <c r="AT807" s="62">
        <f t="shared" si="256"/>
        <v>0.25135617625586409</v>
      </c>
      <c r="AU807" s="51" t="str">
        <f>IF(OR($AP807&lt;SetUp!$B$97,$AP807&gt;SetUp!$B$98),"Não","Sim")</f>
        <v>Não</v>
      </c>
      <c r="AV807" s="64">
        <f t="shared" si="257"/>
        <v>0</v>
      </c>
      <c r="AW807" s="64">
        <f t="shared" si="258"/>
        <v>0.50135434201357432</v>
      </c>
      <c r="AX807" s="64">
        <f t="shared" si="259"/>
        <v>0</v>
      </c>
      <c r="AY807" s="64">
        <f t="shared" si="260"/>
        <v>-0.59971043893844911</v>
      </c>
      <c r="AZ807" s="64">
        <f t="shared" si="261"/>
        <v>0.25135617625586409</v>
      </c>
      <c r="BA807" s="64">
        <f t="shared" si="262"/>
        <v>0.50135434201357432</v>
      </c>
      <c r="BB807" s="64">
        <f t="shared" si="263"/>
        <v>-0.59971043893844911</v>
      </c>
    </row>
    <row r="808" spans="1:54" x14ac:dyDescent="0.3">
      <c r="A808" s="60">
        <v>31853</v>
      </c>
      <c r="B808" s="53">
        <v>5.9770000000000003</v>
      </c>
      <c r="C808" s="53">
        <v>0</v>
      </c>
      <c r="D808" s="53">
        <v>4.1970000000000001</v>
      </c>
      <c r="E808" s="53">
        <f t="shared" si="248"/>
        <v>4.1970000000000001</v>
      </c>
      <c r="F808" s="53">
        <f t="shared" si="249"/>
        <v>0</v>
      </c>
      <c r="G808" s="53">
        <f t="shared" si="250"/>
        <v>2.6522626911054781E-2</v>
      </c>
      <c r="H808" s="53">
        <f>IF(Q807&gt;SetUp!$B$56,SetUp!$B$56,Q807)</f>
        <v>20.722831104334492</v>
      </c>
      <c r="I808" s="53">
        <f t="shared" si="264"/>
        <v>2.2155402696276427</v>
      </c>
      <c r="J808" s="53">
        <f>MIN(F808,H808,(1-EXP(-SetUp!$B$52*H808/SetUp!$B$56))*F808)</f>
        <v>0</v>
      </c>
      <c r="K808" s="53">
        <f t="shared" si="251"/>
        <v>20.722831104334492</v>
      </c>
      <c r="L808" s="53">
        <f>IF(I808&lt;=0,0,MIN(SetUp!$B$50*I808^SetUp!$B$55,I808))</f>
        <v>8.0988660216057606E-2</v>
      </c>
      <c r="M808" s="53">
        <f t="shared" si="252"/>
        <v>2.1345516094115853</v>
      </c>
      <c r="N808" s="53">
        <f>IF(SetUp!$B$62=0,X808,(B808-E808)*(1-(H808/SetUp!$B$66/SetUp!$B$56)))</f>
        <v>1.7534773730889455</v>
      </c>
      <c r="O808" s="53">
        <f>K808*SetUp!$B$65</f>
        <v>0.19127175142830052</v>
      </c>
      <c r="P808" s="53">
        <f>MIN(SetUp!$B$54*L808^SetUp!$B$51,L808)</f>
        <v>5.4413861783626324E-2</v>
      </c>
      <c r="Q808" s="53">
        <f t="shared" si="253"/>
        <v>22.285036725995138</v>
      </c>
      <c r="R808" s="53">
        <f>IF((H808+N808-O808)&gt;SetUp!$B$56,T807+H808+N808-O808-SetUp!$B$56,T807)</f>
        <v>0</v>
      </c>
      <c r="S808" s="53">
        <f>R808*SetUp!$B$65</f>
        <v>0</v>
      </c>
      <c r="T808" s="53">
        <f>IF((R808-S808)&lt;SetUp!$B$53,R808-S808,SetUp!$B$53)</f>
        <v>0</v>
      </c>
      <c r="U808" s="53">
        <f t="shared" si="254"/>
        <v>2.1345516094115853</v>
      </c>
      <c r="V808" s="53">
        <f>(L808-P808)/1000*SetUp!$B$13*1000000/SetUp!$B$48</f>
        <v>1.081469427148533</v>
      </c>
      <c r="W808" s="53">
        <f t="shared" si="265"/>
        <v>-7.2164496600635175E-16</v>
      </c>
      <c r="X808" s="53">
        <f>MAX((SetUp!$B$56*(1-($H808/SetUp!$B$56)^2)*TANH(($B808-$D808)/SetUp!$B$56))/(1+$H808/SetUp!$B$56*TANH(($B808-$D808)/SetUp!$B$56)),0)</f>
        <v>1.7534773730889455</v>
      </c>
      <c r="AK808" s="61">
        <v>43</v>
      </c>
      <c r="AL808" s="62">
        <f t="shared" si="245"/>
        <v>4.57</v>
      </c>
      <c r="AM808" s="62">
        <f t="shared" si="246"/>
        <v>8.5400564776673367</v>
      </c>
      <c r="AN808" s="63">
        <f t="shared" si="247"/>
        <v>0.86872132990532525</v>
      </c>
      <c r="AP808" s="60">
        <v>32854</v>
      </c>
      <c r="AQ808" s="51">
        <v>12</v>
      </c>
      <c r="AR808" s="51">
        <v>347</v>
      </c>
      <c r="AS808" s="62">
        <f t="shared" si="255"/>
        <v>0</v>
      </c>
      <c r="AT808" s="62">
        <f t="shared" si="256"/>
        <v>0.26620542391840735</v>
      </c>
      <c r="AU808" s="51" t="str">
        <f>IF(OR($AP808&lt;SetUp!$B$97,$AP808&gt;SetUp!$B$98),"Não","Sim")</f>
        <v>Não</v>
      </c>
      <c r="AV808" s="64">
        <f t="shared" si="257"/>
        <v>0</v>
      </c>
      <c r="AW808" s="64">
        <f t="shared" si="258"/>
        <v>0.51595098984148424</v>
      </c>
      <c r="AX808" s="64">
        <f t="shared" si="259"/>
        <v>0</v>
      </c>
      <c r="AY808" s="64">
        <f t="shared" si="260"/>
        <v>-0.5747831000490331</v>
      </c>
      <c r="AZ808" s="64">
        <f t="shared" si="261"/>
        <v>0.26620542391840735</v>
      </c>
      <c r="BA808" s="64">
        <f t="shared" si="262"/>
        <v>0.51595098984148424</v>
      </c>
      <c r="BB808" s="64">
        <f t="shared" si="263"/>
        <v>-0.5747831000490331</v>
      </c>
    </row>
    <row r="809" spans="1:54" x14ac:dyDescent="0.3">
      <c r="A809" s="60">
        <v>31854</v>
      </c>
      <c r="B809" s="53">
        <v>1.84</v>
      </c>
      <c r="C809" s="53">
        <v>0</v>
      </c>
      <c r="D809" s="53">
        <v>4.1970000000000001</v>
      </c>
      <c r="E809" s="53">
        <f t="shared" si="248"/>
        <v>1.84</v>
      </c>
      <c r="F809" s="53">
        <f t="shared" si="249"/>
        <v>2.3570000000000002</v>
      </c>
      <c r="G809" s="53">
        <f t="shared" si="250"/>
        <v>0</v>
      </c>
      <c r="H809" s="53">
        <f>IF(Q808&gt;SetUp!$B$56,SetUp!$B$56,Q808)</f>
        <v>22.285036725995138</v>
      </c>
      <c r="I809" s="53">
        <f t="shared" si="264"/>
        <v>2.3246642500604291</v>
      </c>
      <c r="J809" s="53">
        <f>MIN(F809,H809,(1-EXP(-SetUp!$B$52*H809/SetUp!$B$56))*F809)</f>
        <v>1.6877864078171325</v>
      </c>
      <c r="K809" s="53">
        <f t="shared" si="251"/>
        <v>20.597250318178006</v>
      </c>
      <c r="L809" s="53">
        <f>IF(I809&lt;=0,0,MIN(SetUp!$B$50*I809^SetUp!$B$55,I809))</f>
        <v>8.7745569225809159E-2</v>
      </c>
      <c r="M809" s="53">
        <f t="shared" si="252"/>
        <v>2.23691868083462</v>
      </c>
      <c r="N809" s="53">
        <f>IF(SetUp!$B$62=0,X809,(B809-E809)*(1-(H809/SetUp!$B$66/SetUp!$B$56)))</f>
        <v>0</v>
      </c>
      <c r="O809" s="53">
        <f>K809*SetUp!$B$65</f>
        <v>0.19011264064884387</v>
      </c>
      <c r="P809" s="53">
        <f>MIN(SetUp!$B$54*L809^SetUp!$B$51,L809)</f>
        <v>5.8999553334647459E-2</v>
      </c>
      <c r="Q809" s="53">
        <f t="shared" si="253"/>
        <v>20.40713767752916</v>
      </c>
      <c r="R809" s="53">
        <f>IF((H809+N809-O809)&gt;SetUp!$B$56,T808+H809+N809-O809-SetUp!$B$56,T808)</f>
        <v>0</v>
      </c>
      <c r="S809" s="53">
        <f>R809*SetUp!$B$65</f>
        <v>0</v>
      </c>
      <c r="T809" s="53">
        <f>IF((R809-S809)&lt;SetUp!$B$53,R809-S809,SetUp!$B$53)</f>
        <v>0</v>
      </c>
      <c r="U809" s="53">
        <f t="shared" si="254"/>
        <v>2.23691868083462</v>
      </c>
      <c r="V809" s="53">
        <f>(L809-P809)/1000*SetUp!$B$13*1000000/SetUp!$B$48</f>
        <v>1.1698277756522231</v>
      </c>
      <c r="W809" s="53">
        <f t="shared" si="265"/>
        <v>-6.2450045135165055E-16</v>
      </c>
      <c r="X809" s="53">
        <f>MAX((SetUp!$B$56*(1-($H809/SetUp!$B$56)^2)*TANH(($B809-$D809)/SetUp!$B$56))/(1+$H809/SetUp!$B$56*TANH(($B809-$D809)/SetUp!$B$56)),0)</f>
        <v>0</v>
      </c>
      <c r="AK809" s="61">
        <v>44</v>
      </c>
      <c r="AL809" s="62">
        <f t="shared" si="245"/>
        <v>4.57</v>
      </c>
      <c r="AM809" s="62">
        <f t="shared" si="246"/>
        <v>9.3512724832492786</v>
      </c>
      <c r="AN809" s="63">
        <f t="shared" si="247"/>
        <v>1.0462303026803672</v>
      </c>
      <c r="AP809" s="60">
        <v>32855</v>
      </c>
      <c r="AQ809" s="51">
        <v>12</v>
      </c>
      <c r="AR809" s="51">
        <v>348</v>
      </c>
      <c r="AS809" s="62">
        <f t="shared" si="255"/>
        <v>0</v>
      </c>
      <c r="AT809" s="62">
        <f t="shared" si="256"/>
        <v>0.28782677249685179</v>
      </c>
      <c r="AU809" s="51" t="str">
        <f>IF(OR($AP809&lt;SetUp!$B$97,$AP809&gt;SetUp!$B$98),"Não","Sim")</f>
        <v>Não</v>
      </c>
      <c r="AV809" s="64">
        <f t="shared" si="257"/>
        <v>0</v>
      </c>
      <c r="AW809" s="64">
        <f t="shared" si="258"/>
        <v>0.53649489512655368</v>
      </c>
      <c r="AX809" s="64">
        <f t="shared" si="259"/>
        <v>0</v>
      </c>
      <c r="AY809" s="64">
        <f t="shared" si="260"/>
        <v>-0.54086881218232774</v>
      </c>
      <c r="AZ809" s="64">
        <f t="shared" si="261"/>
        <v>0.28782677249685179</v>
      </c>
      <c r="BA809" s="64">
        <f t="shared" si="262"/>
        <v>0.53649489512655368</v>
      </c>
      <c r="BB809" s="64">
        <f t="shared" si="263"/>
        <v>-0.54086881218232774</v>
      </c>
    </row>
    <row r="810" spans="1:54" x14ac:dyDescent="0.3">
      <c r="A810" s="60">
        <v>31855</v>
      </c>
      <c r="B810" s="53">
        <v>3.9710000000000001</v>
      </c>
      <c r="C810" s="53">
        <v>0</v>
      </c>
      <c r="D810" s="53">
        <v>4.1970000000000001</v>
      </c>
      <c r="E810" s="53">
        <f t="shared" si="248"/>
        <v>3.9710000000000001</v>
      </c>
      <c r="F810" s="53">
        <f t="shared" si="249"/>
        <v>0.22599999999999998</v>
      </c>
      <c r="G810" s="53">
        <f t="shared" si="250"/>
        <v>0</v>
      </c>
      <c r="H810" s="53">
        <f>IF(Q809&gt;SetUp!$B$56,SetUp!$B$56,Q809)</f>
        <v>20.40713767752916</v>
      </c>
      <c r="I810" s="53">
        <f t="shared" si="264"/>
        <v>2.4238491567192031</v>
      </c>
      <c r="J810" s="53">
        <f>MIN(F810,H810,(1-EXP(-SetUp!$B$52*H810/SetUp!$B$56))*F810)</f>
        <v>0.15465056909598879</v>
      </c>
      <c r="K810" s="53">
        <f t="shared" si="251"/>
        <v>20.252487108433172</v>
      </c>
      <c r="L810" s="53">
        <f>IF(I810&lt;=0,0,MIN(SetUp!$B$50*I810^SetUp!$B$55,I810))</f>
        <v>9.4073531817797901E-2</v>
      </c>
      <c r="M810" s="53">
        <f t="shared" si="252"/>
        <v>2.329775624901405</v>
      </c>
      <c r="N810" s="53">
        <f>IF(SetUp!$B$62=0,X810,(B810-E810)*(1-(H810/SetUp!$B$66/SetUp!$B$56)))</f>
        <v>0</v>
      </c>
      <c r="O810" s="53">
        <f>K810*SetUp!$B$65</f>
        <v>0.18693047588458325</v>
      </c>
      <c r="P810" s="53">
        <f>MIN(SetUp!$B$54*L810^SetUp!$B$51,L810)</f>
        <v>6.3297253955106547E-2</v>
      </c>
      <c r="Q810" s="53">
        <f t="shared" si="253"/>
        <v>20.065556632548589</v>
      </c>
      <c r="R810" s="53">
        <f>IF((H810+N810-O810)&gt;SetUp!$B$56,T809+H810+N810-O810-SetUp!$B$56,T809)</f>
        <v>0</v>
      </c>
      <c r="S810" s="53">
        <f>R810*SetUp!$B$65</f>
        <v>0</v>
      </c>
      <c r="T810" s="53">
        <f>IF((R810-S810)&lt;SetUp!$B$53,R810-S810,SetUp!$B$53)</f>
        <v>0</v>
      </c>
      <c r="U810" s="53">
        <f t="shared" si="254"/>
        <v>2.329775624901405</v>
      </c>
      <c r="V810" s="53">
        <f>(L810-P810)/1000*SetUp!$B$13*1000000/SetUp!$B$48</f>
        <v>1.2524498981452421</v>
      </c>
      <c r="W810" s="53">
        <f t="shared" si="265"/>
        <v>-1.3877787807814457E-16</v>
      </c>
      <c r="X810" s="53">
        <f>MAX((SetUp!$B$56*(1-($H810/SetUp!$B$56)^2)*TANH(($B810-$D810)/SetUp!$B$56))/(1+$H810/SetUp!$B$56*TANH(($B810-$D810)/SetUp!$B$56)),0)</f>
        <v>0</v>
      </c>
      <c r="AK810" s="61">
        <v>45</v>
      </c>
      <c r="AL810" s="62">
        <f t="shared" si="245"/>
        <v>4.57</v>
      </c>
      <c r="AM810" s="62">
        <f t="shared" si="246"/>
        <v>8.8836754120244272</v>
      </c>
      <c r="AN810" s="63">
        <f t="shared" si="247"/>
        <v>0.94391146871431653</v>
      </c>
      <c r="AP810" s="60">
        <v>32856</v>
      </c>
      <c r="AQ810" s="51">
        <v>12</v>
      </c>
      <c r="AR810" s="51">
        <v>349</v>
      </c>
      <c r="AS810" s="62">
        <f t="shared" si="255"/>
        <v>0</v>
      </c>
      <c r="AT810" s="62">
        <f t="shared" si="256"/>
        <v>0.32209900033467481</v>
      </c>
      <c r="AU810" s="51" t="str">
        <f>IF(OR($AP810&lt;SetUp!$B$97,$AP810&gt;SetUp!$B$98),"Não","Sim")</f>
        <v>Não</v>
      </c>
      <c r="AV810" s="64">
        <f t="shared" si="257"/>
        <v>0</v>
      </c>
      <c r="AW810" s="64">
        <f t="shared" si="258"/>
        <v>0.56753766424324192</v>
      </c>
      <c r="AX810" s="64">
        <f t="shared" si="259"/>
        <v>0</v>
      </c>
      <c r="AY810" s="64">
        <f t="shared" si="260"/>
        <v>-0.49201062305304438</v>
      </c>
      <c r="AZ810" s="64">
        <f t="shared" si="261"/>
        <v>0.32209900033467481</v>
      </c>
      <c r="BA810" s="64">
        <f t="shared" si="262"/>
        <v>0.56753766424324192</v>
      </c>
      <c r="BB810" s="64">
        <f t="shared" si="263"/>
        <v>-0.49201062305304438</v>
      </c>
    </row>
    <row r="811" spans="1:54" x14ac:dyDescent="0.3">
      <c r="A811" s="60">
        <v>31856</v>
      </c>
      <c r="B811" s="53">
        <v>4.9359999999999999</v>
      </c>
      <c r="C811" s="53">
        <v>0</v>
      </c>
      <c r="D811" s="53">
        <v>4.1970000000000001</v>
      </c>
      <c r="E811" s="53">
        <f t="shared" si="248"/>
        <v>4.1970000000000001</v>
      </c>
      <c r="F811" s="53">
        <f t="shared" si="249"/>
        <v>0</v>
      </c>
      <c r="G811" s="53">
        <f t="shared" si="250"/>
        <v>9.8466588911689801E-3</v>
      </c>
      <c r="H811" s="53">
        <f>IF(Q810&gt;SetUp!$B$56,SetUp!$B$56,Q810)</f>
        <v>20.065556632548589</v>
      </c>
      <c r="I811" s="53">
        <f t="shared" si="264"/>
        <v>2.5248273912013075</v>
      </c>
      <c r="J811" s="53">
        <f>MIN(F811,H811,(1-EXP(-SetUp!$B$52*H811/SetUp!$B$56))*F811)</f>
        <v>0</v>
      </c>
      <c r="K811" s="53">
        <f t="shared" si="251"/>
        <v>20.065556632548589</v>
      </c>
      <c r="L811" s="53">
        <f>IF(I811&lt;=0,0,MIN(SetUp!$B$50*I811^SetUp!$B$55,I811))</f>
        <v>0.10069570714162235</v>
      </c>
      <c r="M811" s="53">
        <f t="shared" si="252"/>
        <v>2.4241316840596854</v>
      </c>
      <c r="N811" s="53">
        <f>IF(SetUp!$B$62=0,X811,(B811-E811)*(1-(H811/SetUp!$B$66/SetUp!$B$56)))</f>
        <v>0.7291533411088309</v>
      </c>
      <c r="O811" s="53">
        <f>K811*SetUp!$B$65</f>
        <v>0.18520510740873386</v>
      </c>
      <c r="P811" s="53">
        <f>MIN(SetUp!$B$54*L811^SetUp!$B$51,L811)</f>
        <v>6.7797780724072956E-2</v>
      </c>
      <c r="Q811" s="53">
        <f t="shared" si="253"/>
        <v>20.609504866248685</v>
      </c>
      <c r="R811" s="53">
        <f>IF((H811+N811-O811)&gt;SetUp!$B$56,T810+H811+N811-O811-SetUp!$B$56,T810)</f>
        <v>0</v>
      </c>
      <c r="S811" s="53">
        <f>R811*SetUp!$B$65</f>
        <v>0</v>
      </c>
      <c r="T811" s="53">
        <f>IF((R811-S811)&lt;SetUp!$B$53,R811-S811,SetUp!$B$53)</f>
        <v>0</v>
      </c>
      <c r="U811" s="53">
        <f t="shared" si="254"/>
        <v>2.4241316840596854</v>
      </c>
      <c r="V811" s="53">
        <f>(L811-P811)/1000*SetUp!$B$13*1000000/SetUp!$B$48</f>
        <v>1.3387910251745512</v>
      </c>
      <c r="W811" s="53">
        <f t="shared" si="265"/>
        <v>-1.9984014443252818E-15</v>
      </c>
      <c r="X811" s="53">
        <f>MAX((SetUp!$B$56*(1-($H811/SetUp!$B$56)^2)*TANH(($B811-$D811)/SetUp!$B$56))/(1+$H811/SetUp!$B$56*TANH(($B811-$D811)/SetUp!$B$56)),0)</f>
        <v>0.7291533411088309</v>
      </c>
      <c r="AK811" s="61">
        <v>46</v>
      </c>
      <c r="AL811" s="62">
        <f t="shared" si="245"/>
        <v>4.8955000000000002</v>
      </c>
      <c r="AM811" s="62">
        <f t="shared" si="246"/>
        <v>12.276462488628709</v>
      </c>
      <c r="AN811" s="63">
        <f t="shared" si="247"/>
        <v>1.5077035008944355</v>
      </c>
      <c r="AP811" s="60">
        <v>32857</v>
      </c>
      <c r="AQ811" s="51">
        <v>12</v>
      </c>
      <c r="AR811" s="51">
        <v>350</v>
      </c>
      <c r="AS811" s="62">
        <f t="shared" si="255"/>
        <v>0</v>
      </c>
      <c r="AT811" s="62">
        <f t="shared" si="256"/>
        <v>0.35899204672454799</v>
      </c>
      <c r="AU811" s="51" t="str">
        <f>IF(OR($AP811&lt;SetUp!$B$97,$AP811&gt;SetUp!$B$98),"Não","Sim")</f>
        <v>Não</v>
      </c>
      <c r="AV811" s="64">
        <f t="shared" si="257"/>
        <v>0</v>
      </c>
      <c r="AW811" s="64">
        <f t="shared" si="258"/>
        <v>0.59915945016710537</v>
      </c>
      <c r="AX811" s="64">
        <f t="shared" si="259"/>
        <v>0</v>
      </c>
      <c r="AY811" s="64">
        <f t="shared" si="260"/>
        <v>-0.44491517287544979</v>
      </c>
      <c r="AZ811" s="64">
        <f t="shared" si="261"/>
        <v>0.35899204672454799</v>
      </c>
      <c r="BA811" s="64">
        <f t="shared" si="262"/>
        <v>0.59915945016710537</v>
      </c>
      <c r="BB811" s="64">
        <f t="shared" si="263"/>
        <v>-0.44491517287544979</v>
      </c>
    </row>
    <row r="812" spans="1:54" x14ac:dyDescent="0.3">
      <c r="A812" s="60">
        <v>31857</v>
      </c>
      <c r="B812" s="53">
        <v>11.754</v>
      </c>
      <c r="C812" s="53">
        <v>0</v>
      </c>
      <c r="D812" s="53">
        <v>4.1970000000000001</v>
      </c>
      <c r="E812" s="53">
        <f t="shared" si="248"/>
        <v>4.1970000000000001</v>
      </c>
      <c r="F812" s="53">
        <f t="shared" si="249"/>
        <v>0</v>
      </c>
      <c r="G812" s="53">
        <f t="shared" si="250"/>
        <v>0.14381320250061869</v>
      </c>
      <c r="H812" s="53">
        <f>IF(Q811&gt;SetUp!$B$56,SetUp!$B$56,Q811)</f>
        <v>20.609504866248685</v>
      </c>
      <c r="I812" s="53">
        <f t="shared" si="264"/>
        <v>2.7581706366998655</v>
      </c>
      <c r="J812" s="53">
        <f>MIN(F812,H812,(1-EXP(-SetUp!$B$52*H812/SetUp!$B$56))*F812)</f>
        <v>0</v>
      </c>
      <c r="K812" s="53">
        <f t="shared" si="251"/>
        <v>20.609504866248685</v>
      </c>
      <c r="L812" s="53">
        <f>IF(I812&lt;=0,0,MIN(SetUp!$B$50*I812^SetUp!$B$55,I812))</f>
        <v>0.11667917563877647</v>
      </c>
      <c r="M812" s="53">
        <f t="shared" si="252"/>
        <v>2.6414914610610891</v>
      </c>
      <c r="N812" s="53">
        <f>IF(SetUp!$B$62=0,X812,(B812-E812)*(1-(H812/SetUp!$B$66/SetUp!$B$56)))</f>
        <v>7.4131867974993808</v>
      </c>
      <c r="O812" s="53">
        <f>K812*SetUp!$B$65</f>
        <v>0.19022575013956161</v>
      </c>
      <c r="P812" s="53">
        <f>MIN(SetUp!$B$54*L812^SetUp!$B$51,L812)</f>
        <v>7.8671902084658019E-2</v>
      </c>
      <c r="Q812" s="53">
        <f t="shared" si="253"/>
        <v>27.832465913608505</v>
      </c>
      <c r="R812" s="53">
        <f>IF((H812+N812-O812)&gt;SetUp!$B$56,T811+H812+N812-O812-SetUp!$B$56,T811)</f>
        <v>0</v>
      </c>
      <c r="S812" s="53">
        <f>R812*SetUp!$B$65</f>
        <v>0</v>
      </c>
      <c r="T812" s="53">
        <f>IF((R812-S812)&lt;SetUp!$B$53,R812-S812,SetUp!$B$53)</f>
        <v>0</v>
      </c>
      <c r="U812" s="53">
        <f t="shared" si="254"/>
        <v>2.6414914610610891</v>
      </c>
      <c r="V812" s="53">
        <f>(L812-P812)/1000*SetUp!$B$13*1000000/SetUp!$B$48</f>
        <v>1.5467174459501465</v>
      </c>
      <c r="W812" s="53">
        <f t="shared" si="265"/>
        <v>2.3037127760971998E-15</v>
      </c>
      <c r="X812" s="53">
        <f>MAX((SetUp!$B$56*(1-($H812/SetUp!$B$56)^2)*TANH(($B812-$D812)/SetUp!$B$56))/(1+$H812/SetUp!$B$56*TANH(($B812-$D812)/SetUp!$B$56)),0)</f>
        <v>7.4131867974993808</v>
      </c>
      <c r="AK812" s="61">
        <v>47</v>
      </c>
      <c r="AL812" s="62">
        <f t="shared" si="245"/>
        <v>6.8319999999999999</v>
      </c>
      <c r="AM812" s="62">
        <f t="shared" si="246"/>
        <v>11.551874731976042</v>
      </c>
      <c r="AN812" s="63">
        <f t="shared" si="247"/>
        <v>0.69084817505504137</v>
      </c>
      <c r="AP812" s="60">
        <v>32858</v>
      </c>
      <c r="AQ812" s="51">
        <v>12</v>
      </c>
      <c r="AR812" s="51">
        <v>351</v>
      </c>
      <c r="AS812" s="62">
        <f t="shared" si="255"/>
        <v>20.77</v>
      </c>
      <c r="AT812" s="62">
        <f t="shared" si="256"/>
        <v>0.46408107169385582</v>
      </c>
      <c r="AU812" s="51" t="str">
        <f>IF(OR($AP812&lt;SetUp!$B$97,$AP812&gt;SetUp!$B$98),"Não","Sim")</f>
        <v>Não</v>
      </c>
      <c r="AV812" s="64">
        <f t="shared" si="257"/>
        <v>4.5574115460423368</v>
      </c>
      <c r="AW812" s="64">
        <f t="shared" si="258"/>
        <v>0.68123496071022061</v>
      </c>
      <c r="AX812" s="64">
        <f t="shared" si="259"/>
        <v>1.3174364965350991</v>
      </c>
      <c r="AY812" s="64">
        <f t="shared" si="260"/>
        <v>-0.33340614463106777</v>
      </c>
      <c r="AZ812" s="64">
        <f t="shared" si="261"/>
        <v>-20.305918928306145</v>
      </c>
      <c r="BA812" s="64">
        <f t="shared" si="262"/>
        <v>-3.8761765853321162</v>
      </c>
      <c r="BB812" s="64">
        <f t="shared" si="263"/>
        <v>-1.6508426411661667</v>
      </c>
    </row>
    <row r="813" spans="1:54" x14ac:dyDescent="0.3">
      <c r="A813" s="60">
        <v>31858</v>
      </c>
      <c r="B813" s="53">
        <v>5.61</v>
      </c>
      <c r="C813" s="53">
        <v>0</v>
      </c>
      <c r="D813" s="53">
        <v>4.1970000000000001</v>
      </c>
      <c r="E813" s="53">
        <f t="shared" si="248"/>
        <v>4.1970000000000001</v>
      </c>
      <c r="F813" s="53">
        <f t="shared" si="249"/>
        <v>0</v>
      </c>
      <c r="G813" s="53">
        <f t="shared" si="250"/>
        <v>3.6694988857651323E-2</v>
      </c>
      <c r="H813" s="53">
        <f>IF(Q812&gt;SetUp!$B$56,SetUp!$B$56,Q812)</f>
        <v>27.832465913608505</v>
      </c>
      <c r="I813" s="53">
        <f t="shared" si="264"/>
        <v>2.9350801376133178</v>
      </c>
      <c r="J813" s="53">
        <f>MIN(F813,H813,(1-EXP(-SetUp!$B$52*H813/SetUp!$B$56))*F813)</f>
        <v>0</v>
      </c>
      <c r="K813" s="53">
        <f t="shared" si="251"/>
        <v>27.832465913608505</v>
      </c>
      <c r="L813" s="53">
        <f>IF(I813&lt;=0,0,MIN(SetUp!$B$50*I813^SetUp!$B$55,I813))</f>
        <v>0.12941702336831759</v>
      </c>
      <c r="M813" s="53">
        <f t="shared" si="252"/>
        <v>2.8056631142450001</v>
      </c>
      <c r="N813" s="53">
        <f>IF(SetUp!$B$62=0,X813,(B813-E813)*(1-(H813/SetUp!$B$66/SetUp!$B$56)))</f>
        <v>1.3763050111423489</v>
      </c>
      <c r="O813" s="53">
        <f>K813*SetUp!$B$65</f>
        <v>0.2568936876945771</v>
      </c>
      <c r="P813" s="53">
        <f>MIN(SetUp!$B$54*L813^SetUp!$B$51,L813)</f>
        <v>8.7348407792612159E-2</v>
      </c>
      <c r="Q813" s="53">
        <f t="shared" si="253"/>
        <v>28.951877237056276</v>
      </c>
      <c r="R813" s="53">
        <f>IF((H813+N813-O813)&gt;SetUp!$B$56,T812+H813+N813-O813-SetUp!$B$56,T812)</f>
        <v>0</v>
      </c>
      <c r="S813" s="53">
        <f>R813*SetUp!$B$65</f>
        <v>0</v>
      </c>
      <c r="T813" s="53">
        <f>IF((R813-S813)&lt;SetUp!$B$53,R813-S813,SetUp!$B$53)</f>
        <v>0</v>
      </c>
      <c r="U813" s="53">
        <f t="shared" si="254"/>
        <v>2.8056631142450001</v>
      </c>
      <c r="V813" s="53">
        <f>(L813-P813)/1000*SetUp!$B$13*1000000/SetUp!$B$48</f>
        <v>1.7119949828882923</v>
      </c>
      <c r="W813" s="53">
        <f t="shared" si="265"/>
        <v>-4.7184478546569153E-16</v>
      </c>
      <c r="X813" s="53">
        <f>MAX((SetUp!$B$56*(1-($H813/SetUp!$B$56)^2)*TANH(($B813-$D813)/SetUp!$B$56))/(1+$H813/SetUp!$B$56*TANH(($B813-$D813)/SetUp!$B$56)),0)</f>
        <v>1.3763050111423489</v>
      </c>
      <c r="AK813" s="61">
        <v>48</v>
      </c>
      <c r="AL813" s="62">
        <f t="shared" si="245"/>
        <v>9.4824999999999999</v>
      </c>
      <c r="AM813" s="62">
        <f t="shared" si="246"/>
        <v>12.64279388160902</v>
      </c>
      <c r="AN813" s="63">
        <f t="shared" si="247"/>
        <v>0.3332764441454279</v>
      </c>
      <c r="AP813" s="60">
        <v>32859</v>
      </c>
      <c r="AQ813" s="51">
        <v>12</v>
      </c>
      <c r="AR813" s="51">
        <v>352</v>
      </c>
      <c r="AS813" s="62">
        <f t="shared" si="255"/>
        <v>8.98</v>
      </c>
      <c r="AT813" s="62">
        <f t="shared" si="256"/>
        <v>0.61748050405419808</v>
      </c>
      <c r="AU813" s="51" t="str">
        <f>IF(OR($AP813&lt;SetUp!$B$97,$AP813&gt;SetUp!$B$98),"Não","Sim")</f>
        <v>Não</v>
      </c>
      <c r="AV813" s="64">
        <f t="shared" si="257"/>
        <v>2.9966648127543394</v>
      </c>
      <c r="AW813" s="64">
        <f t="shared" si="258"/>
        <v>0.78579927720391685</v>
      </c>
      <c r="AX813" s="64">
        <f t="shared" si="259"/>
        <v>0.95327633666730438</v>
      </c>
      <c r="AY813" s="64">
        <f t="shared" si="260"/>
        <v>-0.20937674999598163</v>
      </c>
      <c r="AZ813" s="64">
        <f t="shared" si="261"/>
        <v>-8.3625194959458025</v>
      </c>
      <c r="BA813" s="64">
        <f t="shared" si="262"/>
        <v>-2.2108655355504228</v>
      </c>
      <c r="BB813" s="64">
        <f t="shared" si="263"/>
        <v>-1.162653086663286</v>
      </c>
    </row>
    <row r="814" spans="1:54" x14ac:dyDescent="0.3">
      <c r="A814" s="60">
        <v>31859</v>
      </c>
      <c r="B814" s="53">
        <v>6.5250000000000004</v>
      </c>
      <c r="C814" s="53">
        <v>0</v>
      </c>
      <c r="D814" s="53">
        <v>4.1970000000000001</v>
      </c>
      <c r="E814" s="53">
        <f t="shared" si="248"/>
        <v>4.1970000000000001</v>
      </c>
      <c r="F814" s="53">
        <f t="shared" si="249"/>
        <v>0</v>
      </c>
      <c r="G814" s="53">
        <f t="shared" si="250"/>
        <v>6.7279904796116785E-2</v>
      </c>
      <c r="H814" s="53">
        <f>IF(Q813&gt;SetUp!$B$56,SetUp!$B$56,Q813)</f>
        <v>28.951877237056276</v>
      </c>
      <c r="I814" s="53">
        <f t="shared" si="264"/>
        <v>3.1401688743495941</v>
      </c>
      <c r="J814" s="53">
        <f>MIN(F814,H814,(1-EXP(-SetUp!$B$52*H814/SetUp!$B$56))*F814)</f>
        <v>0</v>
      </c>
      <c r="K814" s="53">
        <f t="shared" si="251"/>
        <v>28.951877237056276</v>
      </c>
      <c r="L814" s="53">
        <f>IF(I814&lt;=0,0,MIN(SetUp!$B$50*I814^SetUp!$B$55,I814))</f>
        <v>0.14483709596081673</v>
      </c>
      <c r="M814" s="53">
        <f t="shared" si="252"/>
        <v>2.9953317783887776</v>
      </c>
      <c r="N814" s="53">
        <f>IF(SetUp!$B$62=0,X814,(B814-E814)*(1-(H814/SetUp!$B$66/SetUp!$B$56)))</f>
        <v>2.2607200952038835</v>
      </c>
      <c r="O814" s="53">
        <f>K814*SetUp!$B$65</f>
        <v>0.26722585530847726</v>
      </c>
      <c r="P814" s="53">
        <f>MIN(SetUp!$B$54*L814^SetUp!$B$51,L814)</f>
        <v>9.7862991849136494E-2</v>
      </c>
      <c r="Q814" s="53">
        <f t="shared" si="253"/>
        <v>30.945371476951681</v>
      </c>
      <c r="R814" s="53">
        <f>IF((H814+N814-O814)&gt;SetUp!$B$56,T813+H814+N814-O814-SetUp!$B$56,T813)</f>
        <v>0</v>
      </c>
      <c r="S814" s="53">
        <f>R814*SetUp!$B$65</f>
        <v>0</v>
      </c>
      <c r="T814" s="53">
        <f>IF((R814-S814)&lt;SetUp!$B$53,R814-S814,SetUp!$B$53)</f>
        <v>0</v>
      </c>
      <c r="U814" s="53">
        <f t="shared" si="254"/>
        <v>2.9953317783887776</v>
      </c>
      <c r="V814" s="53">
        <f>(L814-P814)/1000*SetUp!$B$13*1000000/SetUp!$B$48</f>
        <v>1.9116253165058033</v>
      </c>
      <c r="W814" s="53">
        <f t="shared" si="265"/>
        <v>-1.1102230246251565E-15</v>
      </c>
      <c r="X814" s="53">
        <f>MAX((SetUp!$B$56*(1-($H814/SetUp!$B$56)^2)*TANH(($B814-$D814)/SetUp!$B$56))/(1+$H814/SetUp!$B$56*TANH(($B814-$D814)/SetUp!$B$56)),0)</f>
        <v>2.2607200952038835</v>
      </c>
      <c r="AK814" s="61">
        <v>49</v>
      </c>
      <c r="AL814" s="62">
        <f t="shared" si="245"/>
        <v>8.9160000000000004</v>
      </c>
      <c r="AM814" s="62">
        <f t="shared" si="246"/>
        <v>19.519338341031144</v>
      </c>
      <c r="AN814" s="63">
        <f t="shared" si="247"/>
        <v>1.189248355880568</v>
      </c>
      <c r="AP814" s="60">
        <v>32860</v>
      </c>
      <c r="AQ814" s="51">
        <v>12</v>
      </c>
      <c r="AR814" s="51">
        <v>353</v>
      </c>
      <c r="AS814" s="62">
        <f t="shared" si="255"/>
        <v>8.35</v>
      </c>
      <c r="AT814" s="62">
        <f t="shared" si="256"/>
        <v>0.73411553426684428</v>
      </c>
      <c r="AU814" s="51" t="str">
        <f>IF(OR($AP814&lt;SetUp!$B$97,$AP814&gt;SetUp!$B$98),"Não","Sim")</f>
        <v>Não</v>
      </c>
      <c r="AV814" s="64">
        <f t="shared" si="257"/>
        <v>2.8896366553599777</v>
      </c>
      <c r="AW814" s="64">
        <f t="shared" si="258"/>
        <v>0.85680542380802205</v>
      </c>
      <c r="AX814" s="64">
        <f t="shared" si="259"/>
        <v>0.92168647548360205</v>
      </c>
      <c r="AY814" s="64">
        <f t="shared" si="260"/>
        <v>-0.13423558593400917</v>
      </c>
      <c r="AZ814" s="64">
        <f t="shared" si="261"/>
        <v>-7.6158844657331555</v>
      </c>
      <c r="BA814" s="64">
        <f t="shared" si="262"/>
        <v>-2.0328312315519557</v>
      </c>
      <c r="BB814" s="64">
        <f t="shared" si="263"/>
        <v>-1.0559220614176112</v>
      </c>
    </row>
    <row r="815" spans="1:54" x14ac:dyDescent="0.3">
      <c r="A815" s="60">
        <v>31860</v>
      </c>
      <c r="B815" s="53">
        <v>4.0999999999999996</v>
      </c>
      <c r="C815" s="53">
        <v>0</v>
      </c>
      <c r="D815" s="53">
        <v>4.1970000000000001</v>
      </c>
      <c r="E815" s="53">
        <f t="shared" si="248"/>
        <v>4.0999999999999996</v>
      </c>
      <c r="F815" s="53">
        <f t="shared" si="249"/>
        <v>9.7000000000000419E-2</v>
      </c>
      <c r="G815" s="53">
        <f t="shared" si="250"/>
        <v>0</v>
      </c>
      <c r="H815" s="53">
        <f>IF(Q814&gt;SetUp!$B$56,SetUp!$B$56,Q814)</f>
        <v>30.945371476951681</v>
      </c>
      <c r="I815" s="53">
        <f t="shared" si="264"/>
        <v>3.2802181196087798</v>
      </c>
      <c r="J815" s="53">
        <f>MIN(F815,H815,(1-EXP(-SetUp!$B$52*H815/SetUp!$B$56))*F815)</f>
        <v>8.0115688007154254E-2</v>
      </c>
      <c r="K815" s="53">
        <f t="shared" si="251"/>
        <v>30.865255788944527</v>
      </c>
      <c r="L815" s="53">
        <f>IF(I815&lt;=0,0,MIN(SetUp!$B$50*I815^SetUp!$B$55,I815))</f>
        <v>0.15576241537423549</v>
      </c>
      <c r="M815" s="53">
        <f t="shared" si="252"/>
        <v>3.1244557042345442</v>
      </c>
      <c r="N815" s="53">
        <f>IF(SetUp!$B$62=0,X815,(B815-E815)*(1-(H815/SetUp!$B$66/SetUp!$B$56)))</f>
        <v>0</v>
      </c>
      <c r="O815" s="53">
        <f>K815*SetUp!$B$65</f>
        <v>0.28488634122000223</v>
      </c>
      <c r="P815" s="53">
        <f>MIN(SetUp!$B$54*L815^SetUp!$B$51,L815)</f>
        <v>0.10531937506761058</v>
      </c>
      <c r="Q815" s="53">
        <f t="shared" si="253"/>
        <v>30.580369447724525</v>
      </c>
      <c r="R815" s="53">
        <f>IF((H815+N815-O815)&gt;SetUp!$B$56,T814+H815+N815-O815-SetUp!$B$56,T814)</f>
        <v>0</v>
      </c>
      <c r="S815" s="53">
        <f>R815*SetUp!$B$65</f>
        <v>0</v>
      </c>
      <c r="T815" s="53">
        <f>IF((R815-S815)&lt;SetUp!$B$53,R815-S815,SetUp!$B$53)</f>
        <v>0</v>
      </c>
      <c r="U815" s="53">
        <f t="shared" si="254"/>
        <v>3.1244557042345442</v>
      </c>
      <c r="V815" s="53">
        <f>(L815-P815)/1000*SetUp!$B$13*1000000/SetUp!$B$48</f>
        <v>2.052794719882475</v>
      </c>
      <c r="W815" s="53">
        <f t="shared" si="265"/>
        <v>1.3600232051658168E-15</v>
      </c>
      <c r="X815" s="53">
        <f>MAX((SetUp!$B$56*(1-($H815/SetUp!$B$56)^2)*TANH(($B815-$D815)/SetUp!$B$56))/(1+$H815/SetUp!$B$56*TANH(($B815-$D815)/SetUp!$B$56)),0)</f>
        <v>0</v>
      </c>
      <c r="AK815" s="61">
        <v>50</v>
      </c>
      <c r="AL815" s="62">
        <f t="shared" si="245"/>
        <v>10.4825</v>
      </c>
      <c r="AM815" s="62">
        <f t="shared" si="246"/>
        <v>23.3266140427253</v>
      </c>
      <c r="AN815" s="63">
        <f t="shared" si="247"/>
        <v>1.2252911082971905</v>
      </c>
      <c r="AP815" s="60">
        <v>32861</v>
      </c>
      <c r="AQ815" s="51">
        <v>12</v>
      </c>
      <c r="AR815" s="51">
        <v>354</v>
      </c>
      <c r="AS815" s="62">
        <f t="shared" si="255"/>
        <v>12.38</v>
      </c>
      <c r="AT815" s="62">
        <f t="shared" si="256"/>
        <v>1.0815886879252357</v>
      </c>
      <c r="AU815" s="51" t="str">
        <f>IF(OR($AP815&lt;SetUp!$B$97,$AP815&gt;SetUp!$B$98),"Não","Sim")</f>
        <v>Não</v>
      </c>
      <c r="AV815" s="64">
        <f t="shared" si="257"/>
        <v>3.5185224171518361</v>
      </c>
      <c r="AW815" s="64">
        <f t="shared" si="258"/>
        <v>1.0399945614882973</v>
      </c>
      <c r="AX815" s="64">
        <f t="shared" si="259"/>
        <v>1.0927206446840991</v>
      </c>
      <c r="AY815" s="64">
        <f t="shared" si="260"/>
        <v>3.4062136440257004E-2</v>
      </c>
      <c r="AZ815" s="64">
        <f t="shared" si="261"/>
        <v>-11.298411312074766</v>
      </c>
      <c r="BA815" s="64">
        <f t="shared" si="262"/>
        <v>-2.4785278556635388</v>
      </c>
      <c r="BB815" s="64">
        <f t="shared" si="263"/>
        <v>-1.0586585082438422</v>
      </c>
    </row>
    <row r="816" spans="1:54" x14ac:dyDescent="0.3">
      <c r="A816" s="60">
        <v>31861</v>
      </c>
      <c r="B816" s="53">
        <v>1.99</v>
      </c>
      <c r="C816" s="53">
        <v>0</v>
      </c>
      <c r="D816" s="53">
        <v>4.1970000000000001</v>
      </c>
      <c r="E816" s="53">
        <f t="shared" si="248"/>
        <v>1.99</v>
      </c>
      <c r="F816" s="53">
        <f t="shared" si="249"/>
        <v>2.2069999999999999</v>
      </c>
      <c r="G816" s="53">
        <f t="shared" si="250"/>
        <v>0</v>
      </c>
      <c r="H816" s="53">
        <f>IF(Q815&gt;SetUp!$B$56,SetUp!$B$56,Q815)</f>
        <v>30.580369447724525</v>
      </c>
      <c r="I816" s="53">
        <f t="shared" si="264"/>
        <v>3.3899616235520078</v>
      </c>
      <c r="J816" s="53">
        <f>MIN(F816,H816,(1-EXP(-SetUp!$B$52*H816/SetUp!$B$56))*F816)</f>
        <v>1.8148341183774979</v>
      </c>
      <c r="K816" s="53">
        <f t="shared" si="251"/>
        <v>28.765535329347028</v>
      </c>
      <c r="L816" s="53">
        <f>IF(I816&lt;=0,0,MIN(SetUp!$B$50*I816^SetUp!$B$55,I816))</f>
        <v>0.16454427275155384</v>
      </c>
      <c r="M816" s="53">
        <f t="shared" si="252"/>
        <v>3.2254173508004538</v>
      </c>
      <c r="N816" s="53">
        <f>IF(SetUp!$B$62=0,X816,(B816-E816)*(1-(H816/SetUp!$B$66/SetUp!$B$56)))</f>
        <v>0</v>
      </c>
      <c r="O816" s="53">
        <f>K816*SetUp!$B$65</f>
        <v>0.26550591931746376</v>
      </c>
      <c r="P816" s="53">
        <f>MIN(SetUp!$B$54*L816^SetUp!$B$51,L816)</f>
        <v>0.11131657948721786</v>
      </c>
      <c r="Q816" s="53">
        <f t="shared" si="253"/>
        <v>28.500029410029565</v>
      </c>
      <c r="R816" s="53">
        <f>IF((H816+N816-O816)&gt;SetUp!$B$56,T815+H816+N816-O816-SetUp!$B$56,T815)</f>
        <v>0</v>
      </c>
      <c r="S816" s="53">
        <f>R816*SetUp!$B$65</f>
        <v>0</v>
      </c>
      <c r="T816" s="53">
        <f>IF((R816-S816)&lt;SetUp!$B$53,R816-S816,SetUp!$B$53)</f>
        <v>0</v>
      </c>
      <c r="U816" s="53">
        <f t="shared" si="254"/>
        <v>3.2254173508004538</v>
      </c>
      <c r="V816" s="53">
        <f>(L816-P816)/1000*SetUp!$B$13*1000000/SetUp!$B$48</f>
        <v>2.166117010798069</v>
      </c>
      <c r="W816" s="53">
        <f t="shared" si="265"/>
        <v>0</v>
      </c>
      <c r="X816" s="53">
        <f>MAX((SetUp!$B$56*(1-($H816/SetUp!$B$56)^2)*TANH(($B816-$D816)/SetUp!$B$56))/(1+$H816/SetUp!$B$56*TANH(($B816-$D816)/SetUp!$B$56)),0)</f>
        <v>0</v>
      </c>
      <c r="AK816" s="61">
        <v>51</v>
      </c>
      <c r="AL816" s="62">
        <f t="shared" si="245"/>
        <v>10.6835</v>
      </c>
      <c r="AM816" s="62">
        <f t="shared" si="246"/>
        <v>22.873614860371806</v>
      </c>
      <c r="AN816" s="63">
        <f t="shared" si="247"/>
        <v>1.1410225918820429</v>
      </c>
      <c r="AP816" s="60">
        <v>32862</v>
      </c>
      <c r="AQ816" s="51">
        <v>12</v>
      </c>
      <c r="AR816" s="51">
        <v>355</v>
      </c>
      <c r="AS816" s="62">
        <f t="shared" si="255"/>
        <v>9.7910000000000004</v>
      </c>
      <c r="AT816" s="62">
        <f t="shared" si="256"/>
        <v>1.2654594448050798</v>
      </c>
      <c r="AU816" s="51" t="str">
        <f>IF(OR($AP816&lt;SetUp!$B$97,$AP816&gt;SetUp!$B$98),"Não","Sim")</f>
        <v>Não</v>
      </c>
      <c r="AV816" s="64">
        <f t="shared" si="257"/>
        <v>3.1290573660449246</v>
      </c>
      <c r="AW816" s="64">
        <f t="shared" si="258"/>
        <v>1.1249264175069762</v>
      </c>
      <c r="AX816" s="64">
        <f t="shared" si="259"/>
        <v>0.99082705056747888</v>
      </c>
      <c r="AY816" s="64">
        <f t="shared" si="260"/>
        <v>0.10224823153331636</v>
      </c>
      <c r="AZ816" s="64">
        <f t="shared" si="261"/>
        <v>-8.5255405551949206</v>
      </c>
      <c r="BA816" s="64">
        <f t="shared" si="262"/>
        <v>-2.0041309485379486</v>
      </c>
      <c r="BB816" s="64">
        <f t="shared" si="263"/>
        <v>-0.88857881903416258</v>
      </c>
    </row>
    <row r="817" spans="1:54" x14ac:dyDescent="0.3">
      <c r="A817" s="60">
        <v>31862</v>
      </c>
      <c r="B817" s="53">
        <v>3.84</v>
      </c>
      <c r="C817" s="53">
        <v>0</v>
      </c>
      <c r="D817" s="53">
        <v>4.1970000000000001</v>
      </c>
      <c r="E817" s="53">
        <f t="shared" si="248"/>
        <v>3.84</v>
      </c>
      <c r="F817" s="53">
        <f t="shared" si="249"/>
        <v>0.35700000000000021</v>
      </c>
      <c r="G817" s="53">
        <f t="shared" si="250"/>
        <v>0</v>
      </c>
      <c r="H817" s="53">
        <f>IF(Q816&gt;SetUp!$B$56,SetUp!$B$56,Q816)</f>
        <v>28.500029410029565</v>
      </c>
      <c r="I817" s="53">
        <f t="shared" si="264"/>
        <v>3.4858360788971456</v>
      </c>
      <c r="J817" s="53">
        <f>MIN(F817,H817,(1-EXP(-SetUp!$B$52*H817/SetUp!$B$56))*F817)</f>
        <v>0.28565233419506408</v>
      </c>
      <c r="K817" s="53">
        <f t="shared" si="251"/>
        <v>28.214377075834502</v>
      </c>
      <c r="L817" s="53">
        <f>IF(I817&lt;=0,0,MIN(SetUp!$B$50*I817^SetUp!$B$55,I817))</f>
        <v>0.17237319649236274</v>
      </c>
      <c r="M817" s="53">
        <f t="shared" si="252"/>
        <v>3.3134628824047829</v>
      </c>
      <c r="N817" s="53">
        <f>IF(SetUp!$B$62=0,X817,(B817-E817)*(1-(H817/SetUp!$B$66/SetUp!$B$56)))</f>
        <v>0</v>
      </c>
      <c r="O817" s="53">
        <f>K817*SetUp!$B$65</f>
        <v>0.26041872809669209</v>
      </c>
      <c r="P817" s="53">
        <f>MIN(SetUp!$B$54*L817^SetUp!$B$51,L817)</f>
        <v>0.11666564681994533</v>
      </c>
      <c r="Q817" s="53">
        <f t="shared" si="253"/>
        <v>27.95395834773781</v>
      </c>
      <c r="R817" s="53">
        <f>IF((H817+N817-O817)&gt;SetUp!$B$56,T816+H817+N817-O817-SetUp!$B$56,T816)</f>
        <v>0</v>
      </c>
      <c r="S817" s="53">
        <f>R817*SetUp!$B$65</f>
        <v>0</v>
      </c>
      <c r="T817" s="53">
        <f>IF((R817-S817)&lt;SetUp!$B$53,R817-S817,SetUp!$B$53)</f>
        <v>0</v>
      </c>
      <c r="U817" s="53">
        <f t="shared" si="254"/>
        <v>3.3134628824047829</v>
      </c>
      <c r="V817" s="53">
        <f>(L817-P817)/1000*SetUp!$B$13*1000000/SetUp!$B$48</f>
        <v>2.2670355143147516</v>
      </c>
      <c r="W817" s="53">
        <f t="shared" si="265"/>
        <v>-6.3837823915946501E-16</v>
      </c>
      <c r="X817" s="53">
        <f>MAX((SetUp!$B$56*(1-($H817/SetUp!$B$56)^2)*TANH(($B817-$D817)/SetUp!$B$56))/(1+$H817/SetUp!$B$56*TANH(($B817-$D817)/SetUp!$B$56)),0)</f>
        <v>0</v>
      </c>
      <c r="AK817" s="61">
        <v>52</v>
      </c>
      <c r="AL817" s="62">
        <f t="shared" si="245"/>
        <v>11.388</v>
      </c>
      <c r="AM817" s="62">
        <f t="shared" si="246"/>
        <v>19.20786084590025</v>
      </c>
      <c r="AN817" s="63">
        <f t="shared" si="247"/>
        <v>0.6866755221197971</v>
      </c>
      <c r="AP817" s="60">
        <v>32863</v>
      </c>
      <c r="AQ817" s="51">
        <v>12</v>
      </c>
      <c r="AR817" s="51">
        <v>356</v>
      </c>
      <c r="AS817" s="62">
        <f t="shared" si="255"/>
        <v>10.122999999999999</v>
      </c>
      <c r="AT817" s="62">
        <f t="shared" si="256"/>
        <v>2.5033688245472319</v>
      </c>
      <c r="AU817" s="51" t="str">
        <f>IF(OR($AP817&lt;SetUp!$B$97,$AP817&gt;SetUp!$B$98),"Não","Sim")</f>
        <v>Não</v>
      </c>
      <c r="AV817" s="64">
        <f t="shared" si="257"/>
        <v>3.1816662301379131</v>
      </c>
      <c r="AW817" s="64">
        <f t="shared" si="258"/>
        <v>1.5822037873002428</v>
      </c>
      <c r="AX817" s="64">
        <f t="shared" si="259"/>
        <v>1.0053092368485166</v>
      </c>
      <c r="AY817" s="64">
        <f t="shared" si="260"/>
        <v>0.39852483948653888</v>
      </c>
      <c r="AZ817" s="64">
        <f t="shared" si="261"/>
        <v>-7.619631175452767</v>
      </c>
      <c r="BA817" s="64">
        <f t="shared" si="262"/>
        <v>-1.5994624428376703</v>
      </c>
      <c r="BB817" s="64">
        <f t="shared" si="263"/>
        <v>-0.60678439736197776</v>
      </c>
    </row>
    <row r="818" spans="1:54" x14ac:dyDescent="0.3">
      <c r="A818" s="60">
        <v>31863</v>
      </c>
      <c r="B818" s="53">
        <v>1.734</v>
      </c>
      <c r="C818" s="53">
        <v>0</v>
      </c>
      <c r="D818" s="53">
        <v>4.1970000000000001</v>
      </c>
      <c r="E818" s="53">
        <f t="shared" si="248"/>
        <v>1.734</v>
      </c>
      <c r="F818" s="53">
        <f t="shared" si="249"/>
        <v>2.4630000000000001</v>
      </c>
      <c r="G818" s="53">
        <f t="shared" si="250"/>
        <v>0</v>
      </c>
      <c r="H818" s="53">
        <f>IF(Q817&gt;SetUp!$B$56,SetUp!$B$56,Q817)</f>
        <v>27.95395834773781</v>
      </c>
      <c r="I818" s="53">
        <f t="shared" si="264"/>
        <v>3.5534301730036102</v>
      </c>
      <c r="J818" s="53">
        <f>MIN(F818,H818,(1-EXP(-SetUp!$B$52*H818/SetUp!$B$56))*F818)</f>
        <v>1.9553380783545591</v>
      </c>
      <c r="K818" s="53">
        <f t="shared" si="251"/>
        <v>25.998620269383252</v>
      </c>
      <c r="L818" s="53">
        <f>IF(I818&lt;=0,0,MIN(SetUp!$B$50*I818^SetUp!$B$55,I818))</f>
        <v>0.17797996231186627</v>
      </c>
      <c r="M818" s="53">
        <f t="shared" si="252"/>
        <v>3.3754502106917439</v>
      </c>
      <c r="N818" s="53">
        <f>IF(SetUp!$B$62=0,X818,(B818-E818)*(1-(H818/SetUp!$B$66/SetUp!$B$56)))</f>
        <v>0</v>
      </c>
      <c r="O818" s="53">
        <f>K818*SetUp!$B$65</f>
        <v>0.23996729059882715</v>
      </c>
      <c r="P818" s="53">
        <f>MIN(SetUp!$B$54*L818^SetUp!$B$51,L818)</f>
        <v>0.12049789522062343</v>
      </c>
      <c r="Q818" s="53">
        <f t="shared" si="253"/>
        <v>25.758652978784426</v>
      </c>
      <c r="R818" s="53">
        <f>IF((H818+N818-O818)&gt;SetUp!$B$56,T817+H818+N818-O818-SetUp!$B$56,T817)</f>
        <v>0</v>
      </c>
      <c r="S818" s="53">
        <f>R818*SetUp!$B$65</f>
        <v>0</v>
      </c>
      <c r="T818" s="53">
        <f>IF((R818-S818)&lt;SetUp!$B$53,R818-S818,SetUp!$B$53)</f>
        <v>0</v>
      </c>
      <c r="U818" s="53">
        <f t="shared" si="254"/>
        <v>3.3754502106917439</v>
      </c>
      <c r="V818" s="53">
        <f>(L818-P818)/1000*SetUp!$B$13*1000000/SetUp!$B$48</f>
        <v>2.3392500351993286</v>
      </c>
      <c r="W818" s="53">
        <f t="shared" si="265"/>
        <v>3.524958103184872E-15</v>
      </c>
      <c r="X818" s="53">
        <f>MAX((SetUp!$B$56*(1-($H818/SetUp!$B$56)^2)*TANH(($B818-$D818)/SetUp!$B$56))/(1+$H818/SetUp!$B$56*TANH(($B818-$D818)/SetUp!$B$56)),0)</f>
        <v>0</v>
      </c>
      <c r="AK818" s="61">
        <v>53</v>
      </c>
      <c r="AL818" s="62">
        <f t="shared" si="245"/>
        <v>11.7805</v>
      </c>
      <c r="AM818" s="62">
        <f t="shared" si="246"/>
        <v>23.029622665241614</v>
      </c>
      <c r="AN818" s="63">
        <f t="shared" si="247"/>
        <v>0.95489348204589064</v>
      </c>
      <c r="AP818" s="60">
        <v>32864</v>
      </c>
      <c r="AQ818" s="51">
        <v>12</v>
      </c>
      <c r="AR818" s="51">
        <v>357</v>
      </c>
      <c r="AS818" s="62">
        <f t="shared" si="255"/>
        <v>18.417000000000002</v>
      </c>
      <c r="AT818" s="62">
        <f t="shared" si="256"/>
        <v>5.4037652705207151</v>
      </c>
      <c r="AU818" s="51" t="str">
        <f>IF(OR($AP818&lt;SetUp!$B$97,$AP818&gt;SetUp!$B$98),"Não","Sim")</f>
        <v>Não</v>
      </c>
      <c r="AV818" s="64">
        <f t="shared" si="257"/>
        <v>4.2915032331340495</v>
      </c>
      <c r="AW818" s="64">
        <f t="shared" si="258"/>
        <v>2.3246000237719855</v>
      </c>
      <c r="AX818" s="64">
        <f t="shared" si="259"/>
        <v>1.2652188880999597</v>
      </c>
      <c r="AY818" s="64">
        <f t="shared" si="260"/>
        <v>0.73269647581786113</v>
      </c>
      <c r="AZ818" s="64">
        <f t="shared" si="261"/>
        <v>-13.013234729479287</v>
      </c>
      <c r="BA818" s="64">
        <f t="shared" si="262"/>
        <v>-1.966903209362064</v>
      </c>
      <c r="BB818" s="64">
        <f t="shared" si="263"/>
        <v>-0.53252241228209862</v>
      </c>
    </row>
    <row r="819" spans="1:54" x14ac:dyDescent="0.3">
      <c r="A819" s="60">
        <v>31864</v>
      </c>
      <c r="B819" s="53">
        <v>4.7990000000000004</v>
      </c>
      <c r="C819" s="53">
        <v>0</v>
      </c>
      <c r="D819" s="53">
        <v>4.1970000000000001</v>
      </c>
      <c r="E819" s="53">
        <f t="shared" si="248"/>
        <v>4.1970000000000001</v>
      </c>
      <c r="F819" s="53">
        <f t="shared" si="249"/>
        <v>0</v>
      </c>
      <c r="G819" s="53">
        <f t="shared" si="250"/>
        <v>1.3043374002812858E-2</v>
      </c>
      <c r="H819" s="53">
        <f>IF(Q818&gt;SetUp!$B$56,SetUp!$B$56,Q818)</f>
        <v>25.758652978784426</v>
      </c>
      <c r="I819" s="53">
        <f t="shared" si="264"/>
        <v>3.6262459769656772</v>
      </c>
      <c r="J819" s="53">
        <f>MIN(F819,H819,(1-EXP(-SetUp!$B$52*H819/SetUp!$B$56))*F819)</f>
        <v>0</v>
      </c>
      <c r="K819" s="53">
        <f t="shared" si="251"/>
        <v>25.758652978784426</v>
      </c>
      <c r="L819" s="53">
        <f>IF(I819&lt;=0,0,MIN(SetUp!$B$50*I819^SetUp!$B$55,I819))</f>
        <v>0.18409990635601842</v>
      </c>
      <c r="M819" s="53">
        <f t="shared" si="252"/>
        <v>3.4421460706096587</v>
      </c>
      <c r="N819" s="53">
        <f>IF(SetUp!$B$62=0,X819,(B819-E819)*(1-(H819/SetUp!$B$66/SetUp!$B$56)))</f>
        <v>0.58895662599718746</v>
      </c>
      <c r="O819" s="53">
        <f>K819*SetUp!$B$65</f>
        <v>0.23775239227112033</v>
      </c>
      <c r="P819" s="53">
        <f>MIN(SetUp!$B$54*L819^SetUp!$B$51,L819)</f>
        <v>0.12468224147851829</v>
      </c>
      <c r="Q819" s="53">
        <f t="shared" si="253"/>
        <v>26.109857212510494</v>
      </c>
      <c r="R819" s="53">
        <f>IF((H819+N819-O819)&gt;SetUp!$B$56,T818+H819+N819-O819-SetUp!$B$56,T818)</f>
        <v>0</v>
      </c>
      <c r="S819" s="53">
        <f>R819*SetUp!$B$65</f>
        <v>0</v>
      </c>
      <c r="T819" s="53">
        <f>IF((R819-S819)&lt;SetUp!$B$53,R819-S819,SetUp!$B$53)</f>
        <v>0</v>
      </c>
      <c r="U819" s="53">
        <f t="shared" si="254"/>
        <v>3.4421460706096587</v>
      </c>
      <c r="V819" s="53">
        <f>(L819-P819)/1000*SetUp!$B$13*1000000/SetUp!$B$48</f>
        <v>2.4180197701576578</v>
      </c>
      <c r="W819" s="53">
        <f t="shared" si="265"/>
        <v>2.6090241078691179E-15</v>
      </c>
      <c r="X819" s="53">
        <f>MAX((SetUp!$B$56*(1-($H819/SetUp!$B$56)^2)*TANH(($B819-$D819)/SetUp!$B$56))/(1+$H819/SetUp!$B$56*TANH(($B819-$D819)/SetUp!$B$56)),0)</f>
        <v>0.58895662599718746</v>
      </c>
      <c r="AK819" s="61">
        <v>54</v>
      </c>
      <c r="AL819" s="62">
        <f t="shared" si="245"/>
        <v>12.08</v>
      </c>
      <c r="AM819" s="62">
        <f t="shared" si="246"/>
        <v>19.274922625777897</v>
      </c>
      <c r="AN819" s="63">
        <f t="shared" si="247"/>
        <v>0.59560617763062063</v>
      </c>
      <c r="AP819" s="60">
        <v>32865</v>
      </c>
      <c r="AQ819" s="51">
        <v>12</v>
      </c>
      <c r="AR819" s="51">
        <v>358</v>
      </c>
      <c r="AS819" s="62">
        <f t="shared" si="255"/>
        <v>11.492000000000001</v>
      </c>
      <c r="AT819" s="62">
        <f t="shared" si="256"/>
        <v>17.30002796979695</v>
      </c>
      <c r="AU819" s="51" t="str">
        <f>IF(OR($AP819&lt;SetUp!$B$97,$AP819&gt;SetUp!$B$98),"Não","Sim")</f>
        <v>Não</v>
      </c>
      <c r="AV819" s="64">
        <f t="shared" si="257"/>
        <v>3.3899852507053776</v>
      </c>
      <c r="AW819" s="64">
        <f t="shared" si="258"/>
        <v>4.1593302309142217</v>
      </c>
      <c r="AX819" s="64">
        <f t="shared" si="259"/>
        <v>1.0603956173199098</v>
      </c>
      <c r="AY819" s="64">
        <f t="shared" si="260"/>
        <v>1.2380468052743825</v>
      </c>
      <c r="AZ819" s="64">
        <f t="shared" si="261"/>
        <v>5.8080279697969495</v>
      </c>
      <c r="BA819" s="64">
        <f t="shared" si="262"/>
        <v>0.76934498020884412</v>
      </c>
      <c r="BB819" s="64">
        <f t="shared" si="263"/>
        <v>0.17765118795447266</v>
      </c>
    </row>
    <row r="820" spans="1:54" x14ac:dyDescent="0.3">
      <c r="A820" s="60">
        <v>31865</v>
      </c>
      <c r="B820" s="53">
        <v>15.163</v>
      </c>
      <c r="C820" s="53">
        <v>0</v>
      </c>
      <c r="D820" s="53">
        <v>4.1970000000000001</v>
      </c>
      <c r="E820" s="53">
        <f t="shared" si="248"/>
        <v>4.1970000000000001</v>
      </c>
      <c r="F820" s="53">
        <f t="shared" si="249"/>
        <v>0</v>
      </c>
      <c r="G820" s="53">
        <f t="shared" si="250"/>
        <v>0.34923077612962672</v>
      </c>
      <c r="H820" s="53">
        <f>IF(Q819&gt;SetUp!$B$56,SetUp!$B$56,Q819)</f>
        <v>26.109857212510494</v>
      </c>
      <c r="I820" s="53">
        <f t="shared" si="264"/>
        <v>4.032370854432334</v>
      </c>
      <c r="J820" s="53">
        <f>MIN(F820,H820,(1-EXP(-SetUp!$B$52*H820/SetUp!$B$56))*F820)</f>
        <v>0</v>
      </c>
      <c r="K820" s="53">
        <f t="shared" si="251"/>
        <v>26.109857212510494</v>
      </c>
      <c r="L820" s="53">
        <f>IF(I820&lt;=0,0,MIN(SetUp!$B$50*I820^SetUp!$B$55,I820))</f>
        <v>0.21973146234288468</v>
      </c>
      <c r="M820" s="53">
        <f t="shared" si="252"/>
        <v>3.8126393920894492</v>
      </c>
      <c r="N820" s="53">
        <f>IF(SetUp!$B$62=0,X820,(B820-E820)*(1-(H820/SetUp!$B$66/SetUp!$B$56)))</f>
        <v>10.616769223870374</v>
      </c>
      <c r="O820" s="53">
        <f>K820*SetUp!$B$65</f>
        <v>0.2409940076930483</v>
      </c>
      <c r="P820" s="53">
        <f>MIN(SetUp!$B$54*L820^SetUp!$B$51,L820)</f>
        <v>0.1490699111181609</v>
      </c>
      <c r="Q820" s="53">
        <f t="shared" si="253"/>
        <v>36.485632428687822</v>
      </c>
      <c r="R820" s="53">
        <f>IF((H820+N820-O820)&gt;SetUp!$B$56,T819+H820+N820-O820-SetUp!$B$56,T819)</f>
        <v>0</v>
      </c>
      <c r="S820" s="53">
        <f>R820*SetUp!$B$65</f>
        <v>0</v>
      </c>
      <c r="T820" s="53">
        <f>IF((R820-S820)&lt;SetUp!$B$53,R820-S820,SetUp!$B$53)</f>
        <v>0</v>
      </c>
      <c r="U820" s="53">
        <f t="shared" si="254"/>
        <v>3.8126393920894492</v>
      </c>
      <c r="V820" s="53">
        <f>(L820-P820)/1000*SetUp!$B$13*1000000/SetUp!$B$48</f>
        <v>2.875593111975201</v>
      </c>
      <c r="W820" s="53">
        <f t="shared" si="265"/>
        <v>3.9135361618036768E-15</v>
      </c>
      <c r="X820" s="53">
        <f>MAX((SetUp!$B$56*(1-($H820/SetUp!$B$56)^2)*TANH(($B820-$D820)/SetUp!$B$56))/(1+$H820/SetUp!$B$56*TANH(($B820-$D820)/SetUp!$B$56)),0)</f>
        <v>10.616769223870374</v>
      </c>
      <c r="AK820" s="61">
        <v>55</v>
      </c>
      <c r="AL820" s="62">
        <f t="shared" si="245"/>
        <v>9.3170000000000002</v>
      </c>
      <c r="AM820" s="62">
        <f t="shared" si="246"/>
        <v>16.582944841552187</v>
      </c>
      <c r="AN820" s="63">
        <f t="shared" si="247"/>
        <v>0.77985884314180387</v>
      </c>
      <c r="AP820" s="60">
        <v>32866</v>
      </c>
      <c r="AQ820" s="51">
        <v>12</v>
      </c>
      <c r="AR820" s="51">
        <v>359</v>
      </c>
      <c r="AS820" s="62">
        <f t="shared" si="255"/>
        <v>38.625</v>
      </c>
      <c r="AT820" s="62">
        <f t="shared" si="256"/>
        <v>16.193753239840984</v>
      </c>
      <c r="AU820" s="51" t="str">
        <f>IF(OR($AP820&lt;SetUp!$B$97,$AP820&gt;SetUp!$B$98),"Não","Sim")</f>
        <v>Não</v>
      </c>
      <c r="AV820" s="64">
        <f t="shared" si="257"/>
        <v>6.2149014473280264</v>
      </c>
      <c r="AW820" s="64">
        <f t="shared" si="258"/>
        <v>4.0241462746576424</v>
      </c>
      <c r="AX820" s="64">
        <f t="shared" si="259"/>
        <v>1.5868684924328911</v>
      </c>
      <c r="AY820" s="64">
        <f t="shared" si="260"/>
        <v>1.2093475172180463</v>
      </c>
      <c r="AZ820" s="64">
        <f t="shared" si="261"/>
        <v>-22.431246760159016</v>
      </c>
      <c r="BA820" s="64">
        <f t="shared" si="262"/>
        <v>-2.190755172670384</v>
      </c>
      <c r="BB820" s="64">
        <f t="shared" si="263"/>
        <v>-0.37752097521484473</v>
      </c>
    </row>
    <row r="821" spans="1:54" x14ac:dyDescent="0.3">
      <c r="A821" s="60">
        <v>31866</v>
      </c>
      <c r="B821" s="53">
        <v>20.471</v>
      </c>
      <c r="C821" s="53">
        <v>0</v>
      </c>
      <c r="D821" s="53">
        <v>4.1970000000000001</v>
      </c>
      <c r="E821" s="53">
        <f t="shared" si="248"/>
        <v>4.1970000000000001</v>
      </c>
      <c r="F821" s="53">
        <f t="shared" si="249"/>
        <v>0</v>
      </c>
      <c r="G821" s="53">
        <f t="shared" si="250"/>
        <v>1.0234861828174893</v>
      </c>
      <c r="H821" s="53">
        <f>IF(Q820&gt;SetUp!$B$56,SetUp!$B$56,Q820)</f>
        <v>36.485632428687822</v>
      </c>
      <c r="I821" s="53">
        <f t="shared" si="264"/>
        <v>5.1728879980270417</v>
      </c>
      <c r="J821" s="53">
        <f>MIN(F821,H821,(1-EXP(-SetUp!$B$52*H821/SetUp!$B$56))*F821)</f>
        <v>0</v>
      </c>
      <c r="K821" s="53">
        <f t="shared" si="251"/>
        <v>36.485632428687822</v>
      </c>
      <c r="L821" s="53">
        <f>IF(I821&lt;=0,0,MIN(SetUp!$B$50*I821^SetUp!$B$55,I821))</f>
        <v>0.33279740132655988</v>
      </c>
      <c r="M821" s="53">
        <f t="shared" si="252"/>
        <v>4.8400905967004819</v>
      </c>
      <c r="N821" s="53">
        <f>IF(SetUp!$B$62=0,X821,(B821-E821)*(1-(H821/SetUp!$B$66/SetUp!$B$56)))</f>
        <v>15.250513817182512</v>
      </c>
      <c r="O821" s="53">
        <f>K821*SetUp!$B$65</f>
        <v>0.33676242312010274</v>
      </c>
      <c r="P821" s="53">
        <f>MIN(SetUp!$B$54*L821^SetUp!$B$51,L821)</f>
        <v>0.22668860815328173</v>
      </c>
      <c r="Q821" s="53">
        <f t="shared" si="253"/>
        <v>51.399383822750224</v>
      </c>
      <c r="R821" s="53">
        <f>IF((H821+N821-O821)&gt;SetUp!$B$56,T820+H821+N821-O821-SetUp!$B$56,T820)</f>
        <v>0</v>
      </c>
      <c r="S821" s="53">
        <f>R821*SetUp!$B$65</f>
        <v>0</v>
      </c>
      <c r="T821" s="53">
        <f>IF((R821-S821)&lt;SetUp!$B$53,R821-S821,SetUp!$B$53)</f>
        <v>0</v>
      </c>
      <c r="U821" s="53">
        <f t="shared" si="254"/>
        <v>4.8400905967004819</v>
      </c>
      <c r="V821" s="53">
        <f>(L821-P821)/1000*SetUp!$B$13*1000000/SetUp!$B$48</f>
        <v>4.3181293005964934</v>
      </c>
      <c r="W821" s="53">
        <f t="shared" si="265"/>
        <v>-3.4416913763379853E-15</v>
      </c>
      <c r="X821" s="53">
        <f>MAX((SetUp!$B$56*(1-($H821/SetUp!$B$56)^2)*TANH(($B821-$D821)/SetUp!$B$56))/(1+$H821/SetUp!$B$56*TANH(($B821-$D821)/SetUp!$B$56)),0)</f>
        <v>15.250513817182512</v>
      </c>
      <c r="AK821" s="61">
        <v>56</v>
      </c>
      <c r="AL821" s="62">
        <f t="shared" si="245"/>
        <v>8.4995000000000012</v>
      </c>
      <c r="AM821" s="62">
        <f t="shared" si="246"/>
        <v>14.561621151968799</v>
      </c>
      <c r="AN821" s="63">
        <f t="shared" si="247"/>
        <v>0.71323267862448347</v>
      </c>
      <c r="AP821" s="60">
        <v>32867</v>
      </c>
      <c r="AQ821" s="51">
        <v>12</v>
      </c>
      <c r="AR821" s="51">
        <v>360</v>
      </c>
      <c r="AS821" s="62">
        <f t="shared" si="255"/>
        <v>25.312000000000001</v>
      </c>
      <c r="AT821" s="62">
        <f t="shared" si="256"/>
        <v>20.852273390841539</v>
      </c>
      <c r="AU821" s="51" t="str">
        <f>IF(OR($AP821&lt;SetUp!$B$97,$AP821&gt;SetUp!$B$98),"Não","Sim")</f>
        <v>Não</v>
      </c>
      <c r="AV821" s="64">
        <f t="shared" si="257"/>
        <v>5.0311032587296403</v>
      </c>
      <c r="AW821" s="64">
        <f t="shared" si="258"/>
        <v>4.5664289538808704</v>
      </c>
      <c r="AX821" s="64">
        <f t="shared" si="259"/>
        <v>1.4033264618175825</v>
      </c>
      <c r="AY821" s="64">
        <f t="shared" si="260"/>
        <v>1.3191534102582205</v>
      </c>
      <c r="AZ821" s="64">
        <f t="shared" si="261"/>
        <v>-4.4597266091584622</v>
      </c>
      <c r="BA821" s="64">
        <f t="shared" si="262"/>
        <v>-0.46467430484876981</v>
      </c>
      <c r="BB821" s="64">
        <f t="shared" si="263"/>
        <v>-8.4173051559361944E-2</v>
      </c>
    </row>
    <row r="822" spans="1:54" x14ac:dyDescent="0.3">
      <c r="A822" s="60">
        <v>31867</v>
      </c>
      <c r="B822" s="53">
        <v>6.8079999999999998</v>
      </c>
      <c r="C822" s="53">
        <v>8.1950000000000003</v>
      </c>
      <c r="D822" s="53">
        <v>4.1970000000000001</v>
      </c>
      <c r="E822" s="53">
        <f t="shared" si="248"/>
        <v>4.1970000000000001</v>
      </c>
      <c r="F822" s="53">
        <f t="shared" si="249"/>
        <v>0</v>
      </c>
      <c r="G822" s="53">
        <f t="shared" si="250"/>
        <v>0.23054891910586228</v>
      </c>
      <c r="H822" s="53">
        <f>IF(Q821&gt;SetUp!$B$56,SetUp!$B$56,Q821)</f>
        <v>51.399383822750224</v>
      </c>
      <c r="I822" s="53">
        <f t="shared" si="264"/>
        <v>5.5450558789284923</v>
      </c>
      <c r="J822" s="53">
        <f>MIN(F822,H822,(1-EXP(-SetUp!$B$52*H822/SetUp!$B$56))*F822)</f>
        <v>0</v>
      </c>
      <c r="K822" s="53">
        <f t="shared" si="251"/>
        <v>51.399383822750224</v>
      </c>
      <c r="L822" s="53">
        <f>IF(I822&lt;=0,0,MIN(SetUp!$B$50*I822^SetUp!$B$55,I822))</f>
        <v>0.37365260347487222</v>
      </c>
      <c r="M822" s="53">
        <f t="shared" si="252"/>
        <v>5.1714032754536197</v>
      </c>
      <c r="N822" s="53">
        <f>IF(SetUp!$B$62=0,X822,(B822-E822)*(1-(H822/SetUp!$B$66/SetUp!$B$56)))</f>
        <v>2.3804510808941375</v>
      </c>
      <c r="O822" s="53">
        <f>K822*SetUp!$B$65</f>
        <v>0.47441636312214785</v>
      </c>
      <c r="P822" s="53">
        <f>MIN(SetUp!$B$54*L822^SetUp!$B$51,L822)</f>
        <v>0.25480413894634041</v>
      </c>
      <c r="Q822" s="53">
        <f t="shared" si="253"/>
        <v>53.305418540522219</v>
      </c>
      <c r="R822" s="53">
        <f>IF((H822+N822-O822)&gt;SetUp!$B$56,T821+H822+N822-O822-SetUp!$B$56,T821)</f>
        <v>0</v>
      </c>
      <c r="S822" s="53">
        <f>R822*SetUp!$B$65</f>
        <v>0</v>
      </c>
      <c r="T822" s="53">
        <f>IF((R822-S822)&lt;SetUp!$B$53,R822-S822,SetUp!$B$53)</f>
        <v>0</v>
      </c>
      <c r="U822" s="53">
        <f t="shared" si="254"/>
        <v>5.1714032754536197</v>
      </c>
      <c r="V822" s="53">
        <f>(L822-P822)/1000*SetUp!$B$13*1000000/SetUp!$B$48</f>
        <v>4.8365740638806782</v>
      </c>
      <c r="W822" s="53">
        <f t="shared" si="265"/>
        <v>5.8286708792820718E-15</v>
      </c>
      <c r="X822" s="53">
        <f>MAX((SetUp!$B$56*(1-($H822/SetUp!$B$56)^2)*TANH(($B822-$D822)/SetUp!$B$56))/(1+$H822/SetUp!$B$56*TANH(($B822-$D822)/SetUp!$B$56)),0)</f>
        <v>2.3804510808941375</v>
      </c>
      <c r="AK822" s="61">
        <v>57</v>
      </c>
      <c r="AL822" s="62">
        <f t="shared" si="245"/>
        <v>4.8955000000000002</v>
      </c>
      <c r="AM822" s="62">
        <f t="shared" si="246"/>
        <v>13.010523913053442</v>
      </c>
      <c r="AN822" s="63">
        <f t="shared" si="247"/>
        <v>1.6576496605154614</v>
      </c>
      <c r="AP822" s="60">
        <v>32868</v>
      </c>
      <c r="AQ822" s="51">
        <v>12</v>
      </c>
      <c r="AR822" s="51">
        <v>361</v>
      </c>
      <c r="AS822" s="62">
        <f t="shared" si="255"/>
        <v>37.255000000000003</v>
      </c>
      <c r="AT822" s="62">
        <f t="shared" si="256"/>
        <v>31.263297388235515</v>
      </c>
      <c r="AU822" s="51" t="str">
        <f>IF(OR($AP822&lt;SetUp!$B$97,$AP822&gt;SetUp!$B$98),"Não","Sim")</f>
        <v>Não</v>
      </c>
      <c r="AV822" s="64">
        <f t="shared" si="257"/>
        <v>6.1036874100825314</v>
      </c>
      <c r="AW822" s="64">
        <f t="shared" si="258"/>
        <v>5.5913591718146236</v>
      </c>
      <c r="AX822" s="64">
        <f t="shared" si="259"/>
        <v>1.5711845677336043</v>
      </c>
      <c r="AY822" s="64">
        <f t="shared" si="260"/>
        <v>1.4950347818083478</v>
      </c>
      <c r="AZ822" s="64">
        <f t="shared" si="261"/>
        <v>-5.991702611764488</v>
      </c>
      <c r="BA822" s="64">
        <f t="shared" si="262"/>
        <v>-0.51232823826790774</v>
      </c>
      <c r="BB822" s="64">
        <f t="shared" si="263"/>
        <v>-7.6149785925256452E-2</v>
      </c>
    </row>
    <row r="823" spans="1:54" x14ac:dyDescent="0.3">
      <c r="A823" s="60">
        <v>31868</v>
      </c>
      <c r="B823" s="53">
        <v>7.641</v>
      </c>
      <c r="C823" s="53">
        <v>8.1950000000000003</v>
      </c>
      <c r="D823" s="53">
        <v>4.1100000000000003</v>
      </c>
      <c r="E823" s="53">
        <f t="shared" si="248"/>
        <v>4.1100000000000003</v>
      </c>
      <c r="F823" s="53">
        <f t="shared" si="249"/>
        <v>0</v>
      </c>
      <c r="G823" s="53">
        <f t="shared" si="250"/>
        <v>0.33984893592223386</v>
      </c>
      <c r="H823" s="53">
        <f>IF(Q822&gt;SetUp!$B$56,SetUp!$B$56,Q822)</f>
        <v>53.305418540522219</v>
      </c>
      <c r="I823" s="53">
        <f t="shared" si="264"/>
        <v>6.0032612768134266</v>
      </c>
      <c r="J823" s="53">
        <f>MIN(F823,H823,(1-EXP(-SetUp!$B$52*H823/SetUp!$B$56))*F823)</f>
        <v>0</v>
      </c>
      <c r="K823" s="53">
        <f t="shared" si="251"/>
        <v>53.305418540522219</v>
      </c>
      <c r="L823" s="53">
        <f>IF(I823&lt;=0,0,MIN(SetUp!$B$50*I823^SetUp!$B$55,I823))</f>
        <v>0.42651752115933089</v>
      </c>
      <c r="M823" s="53">
        <f t="shared" si="252"/>
        <v>5.5767437556540953</v>
      </c>
      <c r="N823" s="53">
        <f>IF(SetUp!$B$62=0,X823,(B823-E823)*(1-(H823/SetUp!$B$66/SetUp!$B$56)))</f>
        <v>3.1911510640777658</v>
      </c>
      <c r="O823" s="53">
        <f>K823*SetUp!$B$65</f>
        <v>0.49200906543757328</v>
      </c>
      <c r="P823" s="53">
        <f>MIN(SetUp!$B$54*L823^SetUp!$B$51,L823)</f>
        <v>0.29122846458236812</v>
      </c>
      <c r="Q823" s="53">
        <f t="shared" si="253"/>
        <v>56.004560539162412</v>
      </c>
      <c r="R823" s="53">
        <f>IF((H823+N823-O823)&gt;SetUp!$B$56,T822+H823+N823-O823-SetUp!$B$56,T822)</f>
        <v>0</v>
      </c>
      <c r="S823" s="53">
        <f>R823*SetUp!$B$65</f>
        <v>0</v>
      </c>
      <c r="T823" s="53">
        <f>IF((R823-S823)&lt;SetUp!$B$53,R823-S823,SetUp!$B$53)</f>
        <v>0</v>
      </c>
      <c r="U823" s="53">
        <f t="shared" si="254"/>
        <v>5.5767437556540953</v>
      </c>
      <c r="V823" s="53">
        <f>(L823-P823)/1000*SetUp!$B$13*1000000/SetUp!$B$48</f>
        <v>5.5056289095761803</v>
      </c>
      <c r="W823" s="53">
        <f t="shared" si="265"/>
        <v>-2.1649348980190553E-15</v>
      </c>
      <c r="X823" s="53">
        <f>MAX((SetUp!$B$56*(1-($H823/SetUp!$B$56)^2)*TANH(($B823-$D823)/SetUp!$B$56))/(1+$H823/SetUp!$B$56*TANH(($B823-$D823)/SetUp!$B$56)),0)</f>
        <v>3.1911510640777658</v>
      </c>
      <c r="AK823" s="61">
        <v>58</v>
      </c>
      <c r="AL823" s="62">
        <f t="shared" si="245"/>
        <v>4.6505000000000001</v>
      </c>
      <c r="AM823" s="62">
        <f t="shared" si="246"/>
        <v>11.759696847662878</v>
      </c>
      <c r="AN823" s="63">
        <f t="shared" si="247"/>
        <v>1.5286951613080053</v>
      </c>
      <c r="AP823" s="60">
        <v>32869</v>
      </c>
      <c r="AQ823" s="51">
        <v>12</v>
      </c>
      <c r="AR823" s="51">
        <v>362</v>
      </c>
      <c r="AS823" s="62">
        <f t="shared" si="255"/>
        <v>30.940999999999999</v>
      </c>
      <c r="AT823" s="62">
        <f t="shared" si="256"/>
        <v>26.794810220709387</v>
      </c>
      <c r="AU823" s="51" t="str">
        <f>IF(OR($AP823&lt;SetUp!$B$97,$AP823&gt;SetUp!$B$98),"Não","Sim")</f>
        <v>Não</v>
      </c>
      <c r="AV823" s="64">
        <f t="shared" si="257"/>
        <v>5.5624634830262032</v>
      </c>
      <c r="AW823" s="64">
        <f t="shared" si="258"/>
        <v>5.1763703712842446</v>
      </c>
      <c r="AX823" s="64">
        <f t="shared" si="259"/>
        <v>1.4905343458036757</v>
      </c>
      <c r="AY823" s="64">
        <f t="shared" si="260"/>
        <v>1.4280506854180495</v>
      </c>
      <c r="AZ823" s="64">
        <f t="shared" si="261"/>
        <v>-4.1461897792906122</v>
      </c>
      <c r="BA823" s="64">
        <f t="shared" si="262"/>
        <v>-0.38609311174195859</v>
      </c>
      <c r="BB823" s="64">
        <f t="shared" si="263"/>
        <v>-6.248366038562625E-2</v>
      </c>
    </row>
    <row r="824" spans="1:54" x14ac:dyDescent="0.3">
      <c r="A824" s="60">
        <v>31869</v>
      </c>
      <c r="B824" s="53">
        <v>1.8859999999999999</v>
      </c>
      <c r="C824" s="53">
        <v>7.8890000000000002</v>
      </c>
      <c r="D824" s="53">
        <v>4.1100000000000003</v>
      </c>
      <c r="E824" s="53">
        <f t="shared" si="248"/>
        <v>1.8859999999999999</v>
      </c>
      <c r="F824" s="53">
        <f t="shared" si="249"/>
        <v>2.2240000000000002</v>
      </c>
      <c r="G824" s="53">
        <f t="shared" si="250"/>
        <v>0</v>
      </c>
      <c r="H824" s="53">
        <f>IF(Q823&gt;SetUp!$B$56,SetUp!$B$56,Q823)</f>
        <v>56.004560539162412</v>
      </c>
      <c r="I824" s="53">
        <f t="shared" si="264"/>
        <v>6.0740057146490907</v>
      </c>
      <c r="J824" s="53">
        <f>MIN(F824,H824,(1-EXP(-SetUp!$B$52*H824/SetUp!$B$56))*F824)</f>
        <v>2.130031164517316</v>
      </c>
      <c r="K824" s="53">
        <f t="shared" si="251"/>
        <v>53.874529374645093</v>
      </c>
      <c r="L824" s="53">
        <f>IF(I824&lt;=0,0,MIN(SetUp!$B$50*I824^SetUp!$B$55,I824))</f>
        <v>0.43492742595908129</v>
      </c>
      <c r="M824" s="53">
        <f t="shared" si="252"/>
        <v>5.6390782886900093</v>
      </c>
      <c r="N824" s="53">
        <f>IF(SetUp!$B$62=0,X824,(B824-E824)*(1-(H824/SetUp!$B$66/SetUp!$B$56)))</f>
        <v>0</v>
      </c>
      <c r="O824" s="53">
        <f>K824*SetUp!$B$65</f>
        <v>0.49726195899499531</v>
      </c>
      <c r="P824" s="53">
        <f>MIN(SetUp!$B$54*L824^SetUp!$B$51,L824)</f>
        <v>0.29702714841889</v>
      </c>
      <c r="Q824" s="53">
        <f t="shared" si="253"/>
        <v>53.377267415650095</v>
      </c>
      <c r="R824" s="53">
        <f>IF((H824+N824-O824)&gt;SetUp!$B$56,T823+H824+N824-O824-SetUp!$B$56,T823)</f>
        <v>0</v>
      </c>
      <c r="S824" s="53">
        <f>R824*SetUp!$B$65</f>
        <v>0</v>
      </c>
      <c r="T824" s="53">
        <f>IF((R824-S824)&lt;SetUp!$B$53,R824-S824,SetUp!$B$53)</f>
        <v>0</v>
      </c>
      <c r="U824" s="53">
        <f t="shared" si="254"/>
        <v>5.6390782886900093</v>
      </c>
      <c r="V824" s="53">
        <f>(L824-P824)/1000*SetUp!$B$13*1000000/SetUp!$B$48</f>
        <v>5.6118933332345993</v>
      </c>
      <c r="W824" s="53">
        <f t="shared" si="265"/>
        <v>-6.3282712403633923E-15</v>
      </c>
      <c r="X824" s="53">
        <f>MAX((SetUp!$B$56*(1-($H824/SetUp!$B$56)^2)*TANH(($B824-$D824)/SetUp!$B$56))/(1+$H824/SetUp!$B$56*TANH(($B824-$D824)/SetUp!$B$56)),0)</f>
        <v>0</v>
      </c>
      <c r="AK824" s="61">
        <v>59</v>
      </c>
      <c r="AL824" s="62">
        <f t="shared" si="245"/>
        <v>4.57</v>
      </c>
      <c r="AM824" s="62">
        <f t="shared" si="246"/>
        <v>10.729922173520057</v>
      </c>
      <c r="AN824" s="63">
        <f t="shared" si="247"/>
        <v>1.347904195518612</v>
      </c>
      <c r="AP824" s="60">
        <v>32870</v>
      </c>
      <c r="AQ824" s="51">
        <v>12</v>
      </c>
      <c r="AR824" s="51">
        <v>363</v>
      </c>
      <c r="AS824" s="62">
        <f t="shared" si="255"/>
        <v>16.975999999999999</v>
      </c>
      <c r="AT824" s="62">
        <f t="shared" si="256"/>
        <v>23.521398861558314</v>
      </c>
      <c r="AU824" s="51" t="str">
        <f>IF(OR($AP824&lt;SetUp!$B$97,$AP824&gt;SetUp!$B$98),"Não","Sim")</f>
        <v>Não</v>
      </c>
      <c r="AV824" s="64">
        <f t="shared" si="257"/>
        <v>4.1201941701817884</v>
      </c>
      <c r="AW824" s="64">
        <f t="shared" si="258"/>
        <v>4.8498864792444696</v>
      </c>
      <c r="AX824" s="64">
        <f t="shared" si="259"/>
        <v>1.2298353665572654</v>
      </c>
      <c r="AY824" s="64">
        <f t="shared" si="260"/>
        <v>1.3714631464768157</v>
      </c>
      <c r="AZ824" s="64">
        <f t="shared" si="261"/>
        <v>6.545398861558315</v>
      </c>
      <c r="BA824" s="64">
        <f t="shared" si="262"/>
        <v>0.72969230906268123</v>
      </c>
      <c r="BB824" s="64">
        <f t="shared" si="263"/>
        <v>0.14162777991955022</v>
      </c>
    </row>
    <row r="825" spans="1:54" x14ac:dyDescent="0.3">
      <c r="A825" s="60">
        <v>31870</v>
      </c>
      <c r="B825" s="53">
        <v>3.2610000000000001</v>
      </c>
      <c r="C825" s="53">
        <v>7.2889999999999997</v>
      </c>
      <c r="D825" s="53">
        <v>4.1100000000000003</v>
      </c>
      <c r="E825" s="53">
        <f t="shared" si="248"/>
        <v>3.2610000000000001</v>
      </c>
      <c r="F825" s="53">
        <f t="shared" si="249"/>
        <v>0.8490000000000002</v>
      </c>
      <c r="G825" s="53">
        <f t="shared" si="250"/>
        <v>0</v>
      </c>
      <c r="H825" s="53">
        <f>IF(Q824&gt;SetUp!$B$56,SetUp!$B$56,Q824)</f>
        <v>53.377267415650095</v>
      </c>
      <c r="I825" s="53">
        <f t="shared" si="264"/>
        <v>6.1242983295006601</v>
      </c>
      <c r="J825" s="53">
        <f>MIN(F825,H825,(1-EXP(-SetUp!$B$52*H825/SetUp!$B$56))*F825)</f>
        <v>0.80738775975826049</v>
      </c>
      <c r="K825" s="53">
        <f t="shared" si="251"/>
        <v>52.569879655891832</v>
      </c>
      <c r="L825" s="53">
        <f>IF(I825&lt;=0,0,MIN(SetUp!$B$50*I825^SetUp!$B$55,I825))</f>
        <v>0.44094595645900236</v>
      </c>
      <c r="M825" s="53">
        <f t="shared" si="252"/>
        <v>5.6833523730416573</v>
      </c>
      <c r="N825" s="53">
        <f>IF(SetUp!$B$62=0,X825,(B825-E825)*(1-(H825/SetUp!$B$66/SetUp!$B$56)))</f>
        <v>0</v>
      </c>
      <c r="O825" s="53">
        <f>K825*SetUp!$B$65</f>
        <v>0.48522004081065123</v>
      </c>
      <c r="P825" s="53">
        <f>MIN(SetUp!$B$54*L825^SetUp!$B$51,L825)</f>
        <v>0.30117763441667272</v>
      </c>
      <c r="Q825" s="53">
        <f t="shared" si="253"/>
        <v>52.084659615081179</v>
      </c>
      <c r="R825" s="53">
        <f>IF((H825+N825-O825)&gt;SetUp!$B$56,T824+H825+N825-O825-SetUp!$B$56,T824)</f>
        <v>0</v>
      </c>
      <c r="S825" s="53">
        <f>R825*SetUp!$B$65</f>
        <v>0</v>
      </c>
      <c r="T825" s="53">
        <f>IF((R825-S825)&lt;SetUp!$B$53,R825-S825,SetUp!$B$53)</f>
        <v>0</v>
      </c>
      <c r="U825" s="53">
        <f t="shared" si="254"/>
        <v>5.6833523730416573</v>
      </c>
      <c r="V825" s="53">
        <f>(L825-P825)/1000*SetUp!$B$13*1000000/SetUp!$B$48</f>
        <v>5.6879139669471055</v>
      </c>
      <c r="W825" s="53">
        <f t="shared" si="265"/>
        <v>-5.440092820663267E-15</v>
      </c>
      <c r="X825" s="53">
        <f>MAX((SetUp!$B$56*(1-($H825/SetUp!$B$56)^2)*TANH(($B825-$D825)/SetUp!$B$56))/(1+$H825/SetUp!$B$56*TANH(($B825-$D825)/SetUp!$B$56)),0)</f>
        <v>0</v>
      </c>
      <c r="AK825" s="61">
        <v>60</v>
      </c>
      <c r="AL825" s="62">
        <f t="shared" si="245"/>
        <v>0</v>
      </c>
      <c r="AM825" s="62">
        <f t="shared" si="246"/>
        <v>0</v>
      </c>
      <c r="AN825" s="63" t="str">
        <f t="shared" si="247"/>
        <v/>
      </c>
      <c r="AP825" s="60">
        <v>32871</v>
      </c>
      <c r="AQ825" s="51">
        <v>12</v>
      </c>
      <c r="AR825" s="51">
        <v>364</v>
      </c>
      <c r="AS825" s="62">
        <f t="shared" si="255"/>
        <v>16.573</v>
      </c>
      <c r="AT825" s="62">
        <f t="shared" si="256"/>
        <v>21.037393631917261</v>
      </c>
      <c r="AU825" s="51" t="str">
        <f>IF(OR($AP825&lt;SetUp!$B$97,$AP825&gt;SetUp!$B$98),"Não","Sim")</f>
        <v>Não</v>
      </c>
      <c r="AV825" s="64">
        <f t="shared" si="257"/>
        <v>4.0709949643791017</v>
      </c>
      <c r="AW825" s="64">
        <f t="shared" si="258"/>
        <v>4.586653860050621</v>
      </c>
      <c r="AX825" s="64">
        <f t="shared" si="259"/>
        <v>1.21940113035756</v>
      </c>
      <c r="AY825" s="64">
        <f t="shared" si="260"/>
        <v>1.3229919331341753</v>
      </c>
      <c r="AZ825" s="64">
        <f t="shared" si="261"/>
        <v>4.464393631917261</v>
      </c>
      <c r="BA825" s="64">
        <f t="shared" si="262"/>
        <v>0.51565889567151935</v>
      </c>
      <c r="BB825" s="64">
        <f t="shared" si="263"/>
        <v>0.10359080277661525</v>
      </c>
    </row>
    <row r="826" spans="1:54" x14ac:dyDescent="0.3">
      <c r="A826" s="60">
        <v>31871</v>
      </c>
      <c r="B826" s="53">
        <v>0.76</v>
      </c>
      <c r="C826" s="53">
        <v>7.1420000000000003</v>
      </c>
      <c r="D826" s="53">
        <v>4.1100000000000003</v>
      </c>
      <c r="E826" s="53">
        <f t="shared" si="248"/>
        <v>0.76</v>
      </c>
      <c r="F826" s="53">
        <f t="shared" si="249"/>
        <v>3.3500000000000005</v>
      </c>
      <c r="G826" s="53">
        <f t="shared" si="250"/>
        <v>0</v>
      </c>
      <c r="H826" s="53">
        <f>IF(Q825&gt;SetUp!$B$56,SetUp!$B$56,Q825)</f>
        <v>52.084659615081179</v>
      </c>
      <c r="I826" s="53">
        <f t="shared" si="264"/>
        <v>6.1348036606053604</v>
      </c>
      <c r="J826" s="53">
        <f>MIN(F826,H826,(1-EXP(-SetUp!$B$52*H826/SetUp!$B$56))*F826)</f>
        <v>3.173366054181884</v>
      </c>
      <c r="K826" s="53">
        <f t="shared" si="251"/>
        <v>48.911293560899296</v>
      </c>
      <c r="L826" s="53">
        <f>IF(I826&lt;=0,0,MIN(SetUp!$B$50*I826^SetUp!$B$55,I826))</f>
        <v>0.44220730678965081</v>
      </c>
      <c r="M826" s="53">
        <f t="shared" si="252"/>
        <v>5.6925963538157092</v>
      </c>
      <c r="N826" s="53">
        <f>IF(SetUp!$B$62=0,X826,(B826-E826)*(1-(H826/SetUp!$B$66/SetUp!$B$56)))</f>
        <v>0</v>
      </c>
      <c r="O826" s="53">
        <f>K826*SetUp!$B$65</f>
        <v>0.45145128756370334</v>
      </c>
      <c r="P826" s="53">
        <f>MIN(SetUp!$B$54*L826^SetUp!$B$51,L826)</f>
        <v>0.30204755414032253</v>
      </c>
      <c r="Q826" s="53">
        <f t="shared" si="253"/>
        <v>48.459842273335589</v>
      </c>
      <c r="R826" s="53">
        <f>IF((H826+N826-O826)&gt;SetUp!$B$56,T825+H826+N826-O826-SetUp!$B$56,T825)</f>
        <v>0</v>
      </c>
      <c r="S826" s="53">
        <f>R826*SetUp!$B$65</f>
        <v>0</v>
      </c>
      <c r="T826" s="53">
        <f>IF((R826-S826)&lt;SetUp!$B$53,R826-S826,SetUp!$B$53)</f>
        <v>0</v>
      </c>
      <c r="U826" s="53">
        <f t="shared" si="254"/>
        <v>5.6925963538157092</v>
      </c>
      <c r="V826" s="53">
        <f>(L826-P826)/1000*SetUp!$B$13*1000000/SetUp!$B$48</f>
        <v>5.7038433534068194</v>
      </c>
      <c r="W826" s="53">
        <f t="shared" si="265"/>
        <v>-3.5527136788005009E-15</v>
      </c>
      <c r="X826" s="53">
        <f>MAX((SetUp!$B$56*(1-($H826/SetUp!$B$56)^2)*TANH(($B826-$D826)/SetUp!$B$56))/(1+$H826/SetUp!$B$56*TANH(($B826-$D826)/SetUp!$B$56)),0)</f>
        <v>0</v>
      </c>
      <c r="AK826" s="61">
        <v>61</v>
      </c>
      <c r="AL826" s="62">
        <f t="shared" si="245"/>
        <v>1.2828571428571429</v>
      </c>
      <c r="AM826" s="62">
        <f t="shared" si="246"/>
        <v>3.4077145028068956</v>
      </c>
      <c r="AN826" s="63">
        <f t="shared" si="247"/>
        <v>1.656347607978649</v>
      </c>
      <c r="AP826" s="60">
        <v>32872</v>
      </c>
      <c r="AQ826" s="51">
        <v>12</v>
      </c>
      <c r="AR826" s="51">
        <v>365</v>
      </c>
      <c r="AS826" s="62">
        <f t="shared" si="255"/>
        <v>12.923999999999999</v>
      </c>
      <c r="AT826" s="62">
        <f t="shared" si="256"/>
        <v>19.083863422557553</v>
      </c>
      <c r="AU826" s="51" t="str">
        <f>IF(OR($AP826&lt;SetUp!$B$97,$AP826&gt;SetUp!$B$98),"Não","Sim")</f>
        <v>Não</v>
      </c>
      <c r="AV826" s="64">
        <f t="shared" si="257"/>
        <v>3.5949965229468579</v>
      </c>
      <c r="AW826" s="64">
        <f t="shared" si="258"/>
        <v>4.3685081461017736</v>
      </c>
      <c r="AX826" s="64">
        <f t="shared" si="259"/>
        <v>1.1113969493456064</v>
      </c>
      <c r="AY826" s="64">
        <f t="shared" si="260"/>
        <v>1.2806662997836682</v>
      </c>
      <c r="AZ826" s="64">
        <f t="shared" si="261"/>
        <v>6.159863422557553</v>
      </c>
      <c r="BA826" s="64">
        <f t="shared" si="262"/>
        <v>0.77351162315491573</v>
      </c>
      <c r="BB826" s="64">
        <f t="shared" si="263"/>
        <v>0.16926935043806179</v>
      </c>
    </row>
    <row r="827" spans="1:54" x14ac:dyDescent="0.3">
      <c r="A827" s="60">
        <v>31872</v>
      </c>
      <c r="B827" s="53">
        <v>1.6579999999999999</v>
      </c>
      <c r="C827" s="53">
        <v>0</v>
      </c>
      <c r="D827" s="53">
        <v>4.1100000000000003</v>
      </c>
      <c r="E827" s="53">
        <f t="shared" si="248"/>
        <v>1.6579999999999999</v>
      </c>
      <c r="F827" s="53">
        <f t="shared" si="249"/>
        <v>2.4520000000000004</v>
      </c>
      <c r="G827" s="53">
        <f t="shared" si="250"/>
        <v>0</v>
      </c>
      <c r="H827" s="53">
        <f>IF(Q826&gt;SetUp!$B$56,SetUp!$B$56,Q826)</f>
        <v>48.459842273335589</v>
      </c>
      <c r="I827" s="53">
        <f t="shared" si="264"/>
        <v>6.1187132905994703</v>
      </c>
      <c r="J827" s="53">
        <f>MIN(F827,H827,(1-EXP(-SetUp!$B$52*H827/SetUp!$B$56))*F827)</f>
        <v>2.2933318203983366</v>
      </c>
      <c r="K827" s="53">
        <f t="shared" si="251"/>
        <v>46.166510452937253</v>
      </c>
      <c r="L827" s="53">
        <f>IF(I827&lt;=0,0,MIN(SetUp!$B$50*I827^SetUp!$B$55,I827))</f>
        <v>0.4402759608954398</v>
      </c>
      <c r="M827" s="53">
        <f t="shared" si="252"/>
        <v>5.6784373297040309</v>
      </c>
      <c r="N827" s="53">
        <f>IF(SetUp!$B$62=0,X827,(B827-E827)*(1-(H827/SetUp!$B$66/SetUp!$B$56)))</f>
        <v>0</v>
      </c>
      <c r="O827" s="53">
        <f>K827*SetUp!$B$65</f>
        <v>0.42611693678376078</v>
      </c>
      <c r="P827" s="53">
        <f>MIN(SetUp!$B$54*L827^SetUp!$B$51,L827)</f>
        <v>0.30071556615318784</v>
      </c>
      <c r="Q827" s="53">
        <f t="shared" si="253"/>
        <v>45.740393516153489</v>
      </c>
      <c r="R827" s="53">
        <f>IF((H827+N827-O827)&gt;SetUp!$B$56,T826+H827+N827-O827-SetUp!$B$56,T826)</f>
        <v>0</v>
      </c>
      <c r="S827" s="53">
        <f>R827*SetUp!$B$65</f>
        <v>0</v>
      </c>
      <c r="T827" s="53">
        <f>IF((R827-S827)&lt;SetUp!$B$53,R827-S827,SetUp!$B$53)</f>
        <v>0</v>
      </c>
      <c r="U827" s="53">
        <f t="shared" si="254"/>
        <v>5.6784373297040309</v>
      </c>
      <c r="V827" s="53">
        <f>(L827-P827)/1000*SetUp!$B$13*1000000/SetUp!$B$48</f>
        <v>5.6794523028379569</v>
      </c>
      <c r="W827" s="53">
        <f t="shared" si="265"/>
        <v>-4.9960036108132044E-16</v>
      </c>
      <c r="X827" s="53">
        <f>MAX((SetUp!$B$56*(1-($H827/SetUp!$B$56)^2)*TANH(($B827-$D827)/SetUp!$B$56))/(1+$H827/SetUp!$B$56*TANH(($B827-$D827)/SetUp!$B$56)),0)</f>
        <v>0</v>
      </c>
      <c r="AK827" s="61">
        <v>62</v>
      </c>
      <c r="AL827" s="62">
        <f t="shared" si="245"/>
        <v>1.260142857142857</v>
      </c>
      <c r="AM827" s="62">
        <f t="shared" si="246"/>
        <v>3.2543834570162269</v>
      </c>
      <c r="AN827" s="63">
        <f t="shared" si="247"/>
        <v>1.5825512072456174</v>
      </c>
      <c r="AP827" s="60">
        <v>32873</v>
      </c>
      <c r="AQ827" s="51">
        <v>12</v>
      </c>
      <c r="AR827" s="51">
        <v>366</v>
      </c>
      <c r="AS827" s="62">
        <f t="shared" si="255"/>
        <v>13.664</v>
      </c>
      <c r="AT827" s="62">
        <f t="shared" si="256"/>
        <v>17.444973005369111</v>
      </c>
      <c r="AU827" s="51" t="str">
        <f>IF(OR($AP827&lt;SetUp!$B$97,$AP827&gt;SetUp!$B$98),"Não","Sim")</f>
        <v>Não</v>
      </c>
      <c r="AV827" s="64">
        <f t="shared" si="257"/>
        <v>3.696484816687335</v>
      </c>
      <c r="AW827" s="64">
        <f t="shared" si="258"/>
        <v>4.1767179705324979</v>
      </c>
      <c r="AX827" s="64">
        <f t="shared" si="259"/>
        <v>1.1355778533449299</v>
      </c>
      <c r="AY827" s="64">
        <f t="shared" si="260"/>
        <v>1.241670301750406</v>
      </c>
      <c r="AZ827" s="64">
        <f t="shared" si="261"/>
        <v>3.7809730053691109</v>
      </c>
      <c r="BA827" s="64">
        <f t="shared" si="262"/>
        <v>0.48023315384516296</v>
      </c>
      <c r="BB827" s="64">
        <f t="shared" si="263"/>
        <v>0.10609244840547616</v>
      </c>
    </row>
    <row r="828" spans="1:54" x14ac:dyDescent="0.3">
      <c r="A828" s="60">
        <v>31873</v>
      </c>
      <c r="B828" s="53">
        <v>0.71299999999999997</v>
      </c>
      <c r="C828" s="53">
        <v>0</v>
      </c>
      <c r="D828" s="53">
        <v>4.1100000000000003</v>
      </c>
      <c r="E828" s="53">
        <f t="shared" si="248"/>
        <v>0.71299999999999997</v>
      </c>
      <c r="F828" s="53">
        <f t="shared" si="249"/>
        <v>3.3970000000000002</v>
      </c>
      <c r="G828" s="53">
        <f t="shared" si="250"/>
        <v>0</v>
      </c>
      <c r="H828" s="53">
        <f>IF(Q827&gt;SetUp!$B$56,SetUp!$B$56,Q827)</f>
        <v>45.740393516153489</v>
      </c>
      <c r="I828" s="53">
        <f t="shared" si="264"/>
        <v>6.071632770510841</v>
      </c>
      <c r="J828" s="53">
        <f>MIN(F828,H828,(1-EXP(-SetUp!$B$52*H828/SetUp!$B$56))*F828)</f>
        <v>3.1406753142304367</v>
      </c>
      <c r="K828" s="53">
        <f t="shared" si="251"/>
        <v>42.599718201923054</v>
      </c>
      <c r="L828" s="53">
        <f>IF(I828&lt;=0,0,MIN(SetUp!$B$50*I828^SetUp!$B$55,I828))</f>
        <v>0.43464427287201851</v>
      </c>
      <c r="M828" s="53">
        <f t="shared" si="252"/>
        <v>5.6369884976388223</v>
      </c>
      <c r="N828" s="53">
        <f>IF(SetUp!$B$62=0,X828,(B828-E828)*(1-(H828/SetUp!$B$66/SetUp!$B$56)))</f>
        <v>0</v>
      </c>
      <c r="O828" s="53">
        <f>K828*SetUp!$B$65</f>
        <v>0.39319544080681007</v>
      </c>
      <c r="P828" s="53">
        <f>MIN(SetUp!$B$54*L828^SetUp!$B$51,L828)</f>
        <v>0.29683189468568577</v>
      </c>
      <c r="Q828" s="53">
        <f t="shared" si="253"/>
        <v>42.206522761116247</v>
      </c>
      <c r="R828" s="53">
        <f>IF((H828+N828-O828)&gt;SetUp!$B$56,T827+H828+N828-O828-SetUp!$B$56,T827)</f>
        <v>0</v>
      </c>
      <c r="S828" s="53">
        <f>R828*SetUp!$B$65</f>
        <v>0</v>
      </c>
      <c r="T828" s="53">
        <f>IF((R828-S828)&lt;SetUp!$B$53,R828-S828,SetUp!$B$53)</f>
        <v>0</v>
      </c>
      <c r="U828" s="53">
        <f t="shared" si="254"/>
        <v>5.6369884976388223</v>
      </c>
      <c r="V828" s="53">
        <f>(L828-P828)/1000*SetUp!$B$13*1000000/SetUp!$B$48</f>
        <v>5.6083162425520179</v>
      </c>
      <c r="W828" s="53">
        <f t="shared" si="265"/>
        <v>7.2719608112947753E-15</v>
      </c>
      <c r="X828" s="53">
        <f>MAX((SetUp!$B$56*(1-($H828/SetUp!$B$56)^2)*TANH(($B828-$D828)/SetUp!$B$56))/(1+$H828/SetUp!$B$56*TANH(($B828-$D828)/SetUp!$B$56)),0)</f>
        <v>0</v>
      </c>
      <c r="AK828" s="61">
        <v>63</v>
      </c>
      <c r="AL828" s="62">
        <f t="shared" si="245"/>
        <v>1.3287142857142857</v>
      </c>
      <c r="AM828" s="62">
        <f t="shared" si="246"/>
        <v>4.4604938292240934</v>
      </c>
      <c r="AN828" s="63">
        <f t="shared" si="247"/>
        <v>2.356999978988136</v>
      </c>
      <c r="AP828" s="60">
        <v>32874</v>
      </c>
      <c r="AQ828" s="51">
        <v>1</v>
      </c>
      <c r="AR828" s="51">
        <v>1</v>
      </c>
      <c r="AS828" s="62">
        <f t="shared" si="255"/>
        <v>10.798999999999999</v>
      </c>
      <c r="AT828" s="62">
        <f t="shared" si="256"/>
        <v>16.135754933181214</v>
      </c>
      <c r="AU828" s="51" t="str">
        <f>IF(OR($AP828&lt;SetUp!$B$97,$AP828&gt;SetUp!$B$98),"Não","Sim")</f>
        <v>Não</v>
      </c>
      <c r="AV828" s="64">
        <f t="shared" si="257"/>
        <v>3.2861831963540924</v>
      </c>
      <c r="AW828" s="64">
        <f t="shared" si="258"/>
        <v>4.0169335236198789</v>
      </c>
      <c r="AX828" s="64">
        <f t="shared" si="259"/>
        <v>1.0333835411731191</v>
      </c>
      <c r="AY828" s="64">
        <f t="shared" si="260"/>
        <v>1.2077892892716822</v>
      </c>
      <c r="AZ828" s="64">
        <f t="shared" si="261"/>
        <v>5.336754933181215</v>
      </c>
      <c r="BA828" s="64">
        <f t="shared" si="262"/>
        <v>0.73075032726578648</v>
      </c>
      <c r="BB828" s="64">
        <f t="shared" si="263"/>
        <v>0.17440574809856302</v>
      </c>
    </row>
    <row r="829" spans="1:54" x14ac:dyDescent="0.3">
      <c r="A829" s="60">
        <v>31874</v>
      </c>
      <c r="B829" s="53">
        <v>0.41399999999999998</v>
      </c>
      <c r="C829" s="53">
        <v>0</v>
      </c>
      <c r="D829" s="53">
        <v>4.1100000000000003</v>
      </c>
      <c r="E829" s="53">
        <f t="shared" si="248"/>
        <v>0.41399999999999998</v>
      </c>
      <c r="F829" s="53">
        <f t="shared" si="249"/>
        <v>3.6960000000000002</v>
      </c>
      <c r="G829" s="53">
        <f t="shared" si="250"/>
        <v>0</v>
      </c>
      <c r="H829" s="53">
        <f>IF(Q828&gt;SetUp!$B$56,SetUp!$B$56,Q828)</f>
        <v>42.206522761116247</v>
      </c>
      <c r="I829" s="53">
        <f t="shared" si="264"/>
        <v>5.9955836078451181</v>
      </c>
      <c r="J829" s="53">
        <f>MIN(F829,H829,(1-EXP(-SetUp!$B$52*H829/SetUp!$B$56))*F829)</f>
        <v>3.3554856991646926</v>
      </c>
      <c r="K829" s="53">
        <f t="shared" si="251"/>
        <v>38.851037061951551</v>
      </c>
      <c r="L829" s="53">
        <f>IF(I829&lt;=0,0,MIN(SetUp!$B$50*I829^SetUp!$B$55,I829))</f>
        <v>0.42560877506791178</v>
      </c>
      <c r="M829" s="53">
        <f t="shared" si="252"/>
        <v>5.5699748327772065</v>
      </c>
      <c r="N829" s="53">
        <f>IF(SetUp!$B$62=0,X829,(B829-E829)*(1-(H829/SetUp!$B$66/SetUp!$B$56)))</f>
        <v>0</v>
      </c>
      <c r="O829" s="53">
        <f>K829*SetUp!$B$65</f>
        <v>0.35859511020629614</v>
      </c>
      <c r="P829" s="53">
        <f>MIN(SetUp!$B$54*L829^SetUp!$B$51,L829)</f>
        <v>0.29060194439531228</v>
      </c>
      <c r="Q829" s="53">
        <f t="shared" si="253"/>
        <v>38.492441951745256</v>
      </c>
      <c r="R829" s="53">
        <f>IF((H829+N829-O829)&gt;SetUp!$B$56,T828+H829+N829-O829-SetUp!$B$56,T828)</f>
        <v>0</v>
      </c>
      <c r="S829" s="53">
        <f>R829*SetUp!$B$65</f>
        <v>0</v>
      </c>
      <c r="T829" s="53">
        <f>IF((R829-S829)&lt;SetUp!$B$53,R829-S829,SetUp!$B$53)</f>
        <v>0</v>
      </c>
      <c r="U829" s="53">
        <f t="shared" si="254"/>
        <v>5.5699748327772065</v>
      </c>
      <c r="V829" s="53">
        <f>(L829-P829)/1000*SetUp!$B$13*1000000/SetUp!$B$48</f>
        <v>5.494143641385179</v>
      </c>
      <c r="W829" s="53">
        <f t="shared" si="265"/>
        <v>-2.4980018054066022E-15</v>
      </c>
      <c r="X829" s="53">
        <f>MAX((SetUp!$B$56*(1-($H829/SetUp!$B$56)^2)*TANH(($B829-$D829)/SetUp!$B$56))/(1+$H829/SetUp!$B$56*TANH(($B829-$D829)/SetUp!$B$56)),0)</f>
        <v>0</v>
      </c>
      <c r="AK829" s="61">
        <v>64</v>
      </c>
      <c r="AL829" s="62">
        <f t="shared" si="245"/>
        <v>1.9254285714285715</v>
      </c>
      <c r="AM829" s="62">
        <f t="shared" si="246"/>
        <v>5.7729174400118479</v>
      </c>
      <c r="AN829" s="63">
        <f t="shared" si="247"/>
        <v>1.9982506365991197</v>
      </c>
      <c r="AP829" s="60">
        <v>32875</v>
      </c>
      <c r="AQ829" s="51">
        <v>1</v>
      </c>
      <c r="AR829" s="51">
        <v>2</v>
      </c>
      <c r="AS829" s="62">
        <f t="shared" si="255"/>
        <v>9.7910000000000004</v>
      </c>
      <c r="AT829" s="62">
        <f t="shared" si="256"/>
        <v>15.003682371483748</v>
      </c>
      <c r="AU829" s="51" t="str">
        <f>IF(OR($AP829&lt;SetUp!$B$97,$AP829&gt;SetUp!$B$98),"Não","Sim")</f>
        <v>Não</v>
      </c>
      <c r="AV829" s="64">
        <f t="shared" si="257"/>
        <v>3.1290573660449246</v>
      </c>
      <c r="AW829" s="64">
        <f t="shared" si="258"/>
        <v>3.8734587091491952</v>
      </c>
      <c r="AX829" s="64">
        <f t="shared" si="259"/>
        <v>0.99082705056747888</v>
      </c>
      <c r="AY829" s="64">
        <f t="shared" si="260"/>
        <v>1.1761978615455981</v>
      </c>
      <c r="AZ829" s="64">
        <f t="shared" si="261"/>
        <v>5.2126823714837478</v>
      </c>
      <c r="BA829" s="64">
        <f t="shared" si="262"/>
        <v>0.74440134310427064</v>
      </c>
      <c r="BB829" s="64">
        <f t="shared" si="263"/>
        <v>0.18537081097811925</v>
      </c>
    </row>
    <row r="830" spans="1:54" x14ac:dyDescent="0.3">
      <c r="A830" s="60">
        <v>31875</v>
      </c>
      <c r="B830" s="53">
        <v>2.5999999999999999E-2</v>
      </c>
      <c r="C830" s="53">
        <v>0</v>
      </c>
      <c r="D830" s="53">
        <v>4.1100000000000003</v>
      </c>
      <c r="E830" s="53">
        <f t="shared" si="248"/>
        <v>2.5999999999999999E-2</v>
      </c>
      <c r="F830" s="53">
        <f t="shared" si="249"/>
        <v>4.0840000000000005</v>
      </c>
      <c r="G830" s="53">
        <f t="shared" si="250"/>
        <v>0</v>
      </c>
      <c r="H830" s="53">
        <f>IF(Q829&gt;SetUp!$B$56,SetUp!$B$56,Q829)</f>
        <v>38.492441951745256</v>
      </c>
      <c r="I830" s="53">
        <f t="shared" si="264"/>
        <v>5.891848505883579</v>
      </c>
      <c r="J830" s="53">
        <f>MIN(F830,H830,(1-EXP(-SetUp!$B$52*H830/SetUp!$B$56))*F830)</f>
        <v>3.6198916932431602</v>
      </c>
      <c r="K830" s="53">
        <f t="shared" si="251"/>
        <v>34.872550258502095</v>
      </c>
      <c r="L830" s="53">
        <f>IF(I830&lt;=0,0,MIN(SetUp!$B$50*I830^SetUp!$B$55,I830))</f>
        <v>0.41340661362912878</v>
      </c>
      <c r="M830" s="53">
        <f t="shared" si="252"/>
        <v>5.47844189225445</v>
      </c>
      <c r="N830" s="53">
        <f>IF(SetUp!$B$62=0,X830,(B830-E830)*(1-(H830/SetUp!$B$66/SetUp!$B$56)))</f>
        <v>0</v>
      </c>
      <c r="O830" s="53">
        <f>K830*SetUp!$B$65</f>
        <v>0.32187367310637255</v>
      </c>
      <c r="P830" s="53">
        <f>MIN(SetUp!$B$54*L830^SetUp!$B$51,L830)</f>
        <v>0.28219063337272787</v>
      </c>
      <c r="Q830" s="53">
        <f t="shared" si="253"/>
        <v>34.550676585395721</v>
      </c>
      <c r="R830" s="53">
        <f>IF((H830+N830-O830)&gt;SetUp!$B$56,T829+H830+N830-O830-SetUp!$B$56,T829)</f>
        <v>0</v>
      </c>
      <c r="S830" s="53">
        <f>R830*SetUp!$B$65</f>
        <v>0</v>
      </c>
      <c r="T830" s="53">
        <f>IF((R830-S830)&lt;SetUp!$B$53,R830-S830,SetUp!$B$53)</f>
        <v>0</v>
      </c>
      <c r="U830" s="53">
        <f t="shared" si="254"/>
        <v>5.47844189225445</v>
      </c>
      <c r="V830" s="53">
        <f>(L830-P830)/1000*SetUp!$B$13*1000000/SetUp!$B$48</f>
        <v>5.3398738418066101</v>
      </c>
      <c r="W830" s="53">
        <f t="shared" si="265"/>
        <v>-1.5543122344752192E-15</v>
      </c>
      <c r="X830" s="53">
        <f>MAX((SetUp!$B$56*(1-($H830/SetUp!$B$56)^2)*TANH(($B830-$D830)/SetUp!$B$56))/(1+$H830/SetUp!$B$56*TANH(($B830-$D830)/SetUp!$B$56)),0)</f>
        <v>0</v>
      </c>
      <c r="AK830" s="61">
        <v>65</v>
      </c>
      <c r="AL830" s="62">
        <f t="shared" ref="AL830:AL893" si="266">IFERROR(AVERAGEIFS($AS$3:$AS$1070,$AR$3:$AR$1070,AK830),0)</f>
        <v>1.5672857142857144</v>
      </c>
      <c r="AM830" s="62">
        <f t="shared" ref="AM830:AM893" si="267">IFERROR(AVERAGEIFS($AT$3:$AT$1070,$AR$3:$AR$1070,AK830),0)</f>
        <v>5.221950760350162</v>
      </c>
      <c r="AN830" s="63">
        <f t="shared" ref="AN830:AN893" si="268">IFERROR((AM830-AL830)/AL830,"")</f>
        <v>2.3318435258819736</v>
      </c>
      <c r="AP830" s="60">
        <v>32876</v>
      </c>
      <c r="AQ830" s="51">
        <v>1</v>
      </c>
      <c r="AR830" s="51">
        <v>3</v>
      </c>
      <c r="AS830" s="62">
        <f t="shared" si="255"/>
        <v>9.4629999999999992</v>
      </c>
      <c r="AT830" s="62">
        <f t="shared" si="256"/>
        <v>14.075691307421781</v>
      </c>
      <c r="AU830" s="51" t="str">
        <f>IF(OR($AP830&lt;SetUp!$B$97,$AP830&gt;SetUp!$B$98),"Não","Sim")</f>
        <v>Não</v>
      </c>
      <c r="AV830" s="64">
        <f t="shared" si="257"/>
        <v>3.0761989532538365</v>
      </c>
      <c r="AW830" s="64">
        <f t="shared" si="258"/>
        <v>3.7517584287133654</v>
      </c>
      <c r="AX830" s="64">
        <f t="shared" si="259"/>
        <v>0.97602884009112589</v>
      </c>
      <c r="AY830" s="64">
        <f t="shared" si="260"/>
        <v>1.1484697337987479</v>
      </c>
      <c r="AZ830" s="64">
        <f t="shared" si="261"/>
        <v>4.6126913074217821</v>
      </c>
      <c r="BA830" s="64">
        <f t="shared" si="262"/>
        <v>0.67555947545952888</v>
      </c>
      <c r="BB830" s="64">
        <f t="shared" si="263"/>
        <v>0.17244089370762206</v>
      </c>
    </row>
    <row r="831" spans="1:54" x14ac:dyDescent="0.3">
      <c r="A831" s="60">
        <v>31876</v>
      </c>
      <c r="B831" s="53">
        <v>0.624</v>
      </c>
      <c r="C831" s="53">
        <v>0</v>
      </c>
      <c r="D831" s="53">
        <v>4.1100000000000003</v>
      </c>
      <c r="E831" s="53">
        <f t="shared" si="248"/>
        <v>0.624</v>
      </c>
      <c r="F831" s="53">
        <f t="shared" si="249"/>
        <v>3.4860000000000002</v>
      </c>
      <c r="G831" s="53">
        <f t="shared" si="250"/>
        <v>0</v>
      </c>
      <c r="H831" s="53">
        <f>IF(Q830&gt;SetUp!$B$56,SetUp!$B$56,Q830)</f>
        <v>34.550676585395721</v>
      </c>
      <c r="I831" s="53">
        <f t="shared" si="264"/>
        <v>5.7697374495349365</v>
      </c>
      <c r="J831" s="53">
        <f>MIN(F831,H831,(1-EXP(-SetUp!$B$52*H831/SetUp!$B$56))*F831)</f>
        <v>2.9910312645898331</v>
      </c>
      <c r="K831" s="53">
        <f t="shared" si="251"/>
        <v>31.559645320805888</v>
      </c>
      <c r="L831" s="53">
        <f>IF(I831&lt;=0,0,MIN(SetUp!$B$50*I831^SetUp!$B$55,I831))</f>
        <v>0.39922545038185814</v>
      </c>
      <c r="M831" s="53">
        <f t="shared" si="252"/>
        <v>5.3705119991530781</v>
      </c>
      <c r="N831" s="53">
        <f>IF(SetUp!$B$62=0,X831,(B831-E831)*(1-(H831/SetUp!$B$66/SetUp!$B$56)))</f>
        <v>0</v>
      </c>
      <c r="O831" s="53">
        <f>K831*SetUp!$B$65</f>
        <v>0.29129555728048634</v>
      </c>
      <c r="P831" s="53">
        <f>MIN(SetUp!$B$54*L831^SetUp!$B$51,L831)</f>
        <v>0.27241817404920848</v>
      </c>
      <c r="Q831" s="53">
        <f t="shared" si="253"/>
        <v>31.268349763525404</v>
      </c>
      <c r="R831" s="53">
        <f>IF((H831+N831-O831)&gt;SetUp!$B$56,T830+H831+N831-O831-SetUp!$B$56,T830)</f>
        <v>0</v>
      </c>
      <c r="S831" s="53">
        <f>R831*SetUp!$B$65</f>
        <v>0</v>
      </c>
      <c r="T831" s="53">
        <f>IF((R831-S831)&lt;SetUp!$B$53,R831-S831,SetUp!$B$53)</f>
        <v>0</v>
      </c>
      <c r="U831" s="53">
        <f t="shared" si="254"/>
        <v>5.3705119991530781</v>
      </c>
      <c r="V831" s="53">
        <f>(L831-P831)/1000*SetUp!$B$13*1000000/SetUp!$B$48</f>
        <v>5.1604603076264919</v>
      </c>
      <c r="W831" s="53">
        <f t="shared" si="265"/>
        <v>1.9428902930940239E-15</v>
      </c>
      <c r="X831" s="53">
        <f>MAX((SetUp!$B$56*(1-($H831/SetUp!$B$56)^2)*TANH(($B831-$D831)/SetUp!$B$56))/(1+$H831/SetUp!$B$56*TANH(($B831-$D831)/SetUp!$B$56)),0)</f>
        <v>0</v>
      </c>
      <c r="AK831" s="61">
        <v>66</v>
      </c>
      <c r="AL831" s="62">
        <f t="shared" si="266"/>
        <v>1.4701428571428572</v>
      </c>
      <c r="AM831" s="62">
        <f t="shared" si="267"/>
        <v>5.7359673132302706</v>
      </c>
      <c r="AN831" s="63">
        <f t="shared" si="268"/>
        <v>2.9016394123614706</v>
      </c>
      <c r="AP831" s="60">
        <v>32877</v>
      </c>
      <c r="AQ831" s="51">
        <v>1</v>
      </c>
      <c r="AR831" s="51">
        <v>4</v>
      </c>
      <c r="AS831" s="62">
        <f t="shared" si="255"/>
        <v>9.14</v>
      </c>
      <c r="AT831" s="62">
        <f t="shared" si="256"/>
        <v>13.271727395121014</v>
      </c>
      <c r="AU831" s="51" t="str">
        <f>IF(OR($AP831&lt;SetUp!$B$97,$AP831&gt;SetUp!$B$98),"Não","Sim")</f>
        <v>Não</v>
      </c>
      <c r="AV831" s="64">
        <f t="shared" si="257"/>
        <v>3.0232432915661951</v>
      </c>
      <c r="AW831" s="64">
        <f t="shared" si="258"/>
        <v>3.6430382093962468</v>
      </c>
      <c r="AX831" s="64">
        <f t="shared" si="259"/>
        <v>0.96094619573383144</v>
      </c>
      <c r="AY831" s="64">
        <f t="shared" si="260"/>
        <v>1.1229274525815118</v>
      </c>
      <c r="AZ831" s="64">
        <f t="shared" si="261"/>
        <v>4.1317273951210129</v>
      </c>
      <c r="BA831" s="64">
        <f t="shared" si="262"/>
        <v>0.61979491783005169</v>
      </c>
      <c r="BB831" s="64">
        <f t="shared" si="263"/>
        <v>0.16198125684768039</v>
      </c>
    </row>
    <row r="832" spans="1:54" x14ac:dyDescent="0.3">
      <c r="A832" s="60">
        <v>31877</v>
      </c>
      <c r="B832" s="53">
        <v>0.94499999999999995</v>
      </c>
      <c r="C832" s="53">
        <v>0</v>
      </c>
      <c r="D832" s="53">
        <v>4.1100000000000003</v>
      </c>
      <c r="E832" s="53">
        <f t="shared" si="248"/>
        <v>0.94499999999999995</v>
      </c>
      <c r="F832" s="53">
        <f t="shared" si="249"/>
        <v>3.1650000000000005</v>
      </c>
      <c r="G832" s="53">
        <f t="shared" si="250"/>
        <v>0</v>
      </c>
      <c r="H832" s="53">
        <f>IF(Q831&gt;SetUp!$B$56,SetUp!$B$56,Q831)</f>
        <v>31.268349763525404</v>
      </c>
      <c r="I832" s="53">
        <f t="shared" si="264"/>
        <v>5.6348989542649992</v>
      </c>
      <c r="J832" s="53">
        <f>MIN(F832,H832,(1-EXP(-SetUp!$B$52*H832/SetUp!$B$56))*F832)</f>
        <v>2.6240456461587613</v>
      </c>
      <c r="K832" s="53">
        <f t="shared" si="251"/>
        <v>28.644304117366641</v>
      </c>
      <c r="L832" s="53">
        <f>IF(I832&lt;=0,0,MIN(SetUp!$B$50*I832^SetUp!$B$55,I832))</f>
        <v>0.38379709982299559</v>
      </c>
      <c r="M832" s="53">
        <f t="shared" si="252"/>
        <v>5.2511018544420036</v>
      </c>
      <c r="N832" s="53">
        <f>IF(SetUp!$B$62=0,X832,(B832-E832)*(1-(H832/SetUp!$B$66/SetUp!$B$56)))</f>
        <v>0</v>
      </c>
      <c r="O832" s="53">
        <f>K832*SetUp!$B$65</f>
        <v>0.26438695511192073</v>
      </c>
      <c r="P832" s="53">
        <f>MIN(SetUp!$B$54*L832^SetUp!$B$51,L832)</f>
        <v>0.26179009429083705</v>
      </c>
      <c r="Q832" s="53">
        <f t="shared" si="253"/>
        <v>28.379917162254721</v>
      </c>
      <c r="R832" s="53">
        <f>IF((H832+N832-O832)&gt;SetUp!$B$56,T831+H832+N832-O832-SetUp!$B$56,T831)</f>
        <v>0</v>
      </c>
      <c r="S832" s="53">
        <f>R832*SetUp!$B$65</f>
        <v>0</v>
      </c>
      <c r="T832" s="53">
        <f>IF((R832-S832)&lt;SetUp!$B$53,R832-S832,SetUp!$B$53)</f>
        <v>0</v>
      </c>
      <c r="U832" s="53">
        <f t="shared" si="254"/>
        <v>5.2511018544420036</v>
      </c>
      <c r="V832" s="53">
        <f>(L832-P832)/1000*SetUp!$B$13*1000000/SetUp!$B$48</f>
        <v>4.9651118414484925</v>
      </c>
      <c r="W832" s="53">
        <f t="shared" si="265"/>
        <v>1.3322676295501878E-15</v>
      </c>
      <c r="X832" s="53">
        <f>MAX((SetUp!$B$56*(1-($H832/SetUp!$B$56)^2)*TANH(($B832-$D832)/SetUp!$B$56))/(1+$H832/SetUp!$B$56*TANH(($B832-$D832)/SetUp!$B$56)),0)</f>
        <v>0</v>
      </c>
      <c r="AK832" s="61">
        <v>67</v>
      </c>
      <c r="AL832" s="62">
        <f t="shared" si="266"/>
        <v>1.7942857142857143</v>
      </c>
      <c r="AM832" s="62">
        <f t="shared" si="267"/>
        <v>5.9847814455667336</v>
      </c>
      <c r="AN832" s="63">
        <f t="shared" si="268"/>
        <v>2.3354673661598038</v>
      </c>
      <c r="AP832" s="60">
        <v>32878</v>
      </c>
      <c r="AQ832" s="51">
        <v>1</v>
      </c>
      <c r="AR832" s="51">
        <v>5</v>
      </c>
      <c r="AS832" s="62">
        <f t="shared" si="255"/>
        <v>8.98</v>
      </c>
      <c r="AT832" s="62">
        <f t="shared" si="256"/>
        <v>12.520026782985324</v>
      </c>
      <c r="AU832" s="51" t="str">
        <f>IF(OR($AP832&lt;SetUp!$B$97,$AP832&gt;SetUp!$B$98),"Não","Sim")</f>
        <v>Não</v>
      </c>
      <c r="AV832" s="64">
        <f t="shared" si="257"/>
        <v>2.9966648127543394</v>
      </c>
      <c r="AW832" s="64">
        <f t="shared" si="258"/>
        <v>3.5383649872483938</v>
      </c>
      <c r="AX832" s="64">
        <f t="shared" si="259"/>
        <v>0.95327633666730438</v>
      </c>
      <c r="AY832" s="64">
        <f t="shared" si="260"/>
        <v>1.0976052579231563</v>
      </c>
      <c r="AZ832" s="64">
        <f t="shared" si="261"/>
        <v>3.5400267829853238</v>
      </c>
      <c r="BA832" s="64">
        <f t="shared" si="262"/>
        <v>0.54170017449405439</v>
      </c>
      <c r="BB832" s="64">
        <f t="shared" si="263"/>
        <v>0.14432892125585195</v>
      </c>
    </row>
    <row r="833" spans="1:54" x14ac:dyDescent="0.3">
      <c r="A833" s="60">
        <v>31878</v>
      </c>
      <c r="B833" s="53">
        <v>4.2080000000000002</v>
      </c>
      <c r="C833" s="53">
        <v>0</v>
      </c>
      <c r="D833" s="53">
        <v>4.1100000000000003</v>
      </c>
      <c r="E833" s="53">
        <f t="shared" si="248"/>
        <v>4.1100000000000003</v>
      </c>
      <c r="F833" s="53">
        <f t="shared" si="249"/>
        <v>0</v>
      </c>
      <c r="G833" s="53">
        <f t="shared" si="250"/>
        <v>2.5279123517935459E-3</v>
      </c>
      <c r="H833" s="53">
        <f>IF(Q832&gt;SetUp!$B$56,SetUp!$B$56,Q832)</f>
        <v>28.379917162254721</v>
      </c>
      <c r="I833" s="53">
        <f t="shared" si="264"/>
        <v>5.5155764300505927</v>
      </c>
      <c r="J833" s="53">
        <f>MIN(F833,H833,(1-EXP(-SetUp!$B$52*H833/SetUp!$B$56))*F833)</f>
        <v>0</v>
      </c>
      <c r="K833" s="53">
        <f t="shared" si="251"/>
        <v>28.379917162254721</v>
      </c>
      <c r="L833" s="53">
        <f>IF(I833&lt;=0,0,MIN(SetUp!$B$50*I833^SetUp!$B$55,I833))</f>
        <v>0.37034769500534159</v>
      </c>
      <c r="M833" s="53">
        <f t="shared" si="252"/>
        <v>5.1452287350452508</v>
      </c>
      <c r="N833" s="53">
        <f>IF(SetUp!$B$62=0,X833,(B833-E833)*(1-(H833/SetUp!$B$66/SetUp!$B$56)))</f>
        <v>9.5472087648206319E-2</v>
      </c>
      <c r="O833" s="53">
        <f>K833*SetUp!$B$65</f>
        <v>0.26194666325679505</v>
      </c>
      <c r="P833" s="53">
        <f>MIN(SetUp!$B$54*L833^SetUp!$B$51,L833)</f>
        <v>0.25252862631740064</v>
      </c>
      <c r="Q833" s="53">
        <f t="shared" si="253"/>
        <v>28.213442586646135</v>
      </c>
      <c r="R833" s="53">
        <f>IF((H833+N833-O833)&gt;SetUp!$B$56,T832+H833+N833-O833-SetUp!$B$56,T832)</f>
        <v>0</v>
      </c>
      <c r="S833" s="53">
        <f>R833*SetUp!$B$65</f>
        <v>0</v>
      </c>
      <c r="T833" s="53">
        <f>IF((R833-S833)&lt;SetUp!$B$53,R833-S833,SetUp!$B$53)</f>
        <v>0</v>
      </c>
      <c r="U833" s="53">
        <f t="shared" si="254"/>
        <v>5.1452287350452508</v>
      </c>
      <c r="V833" s="53">
        <f>(L833-P833)/1000*SetUp!$B$13*1000000/SetUp!$B$48</f>
        <v>4.7946824900701213</v>
      </c>
      <c r="W833" s="53">
        <f t="shared" si="265"/>
        <v>6.7723604502134549E-15</v>
      </c>
      <c r="X833" s="53">
        <f>MAX((SetUp!$B$56*(1-($H833/SetUp!$B$56)^2)*TANH(($B833-$D833)/SetUp!$B$56))/(1+$H833/SetUp!$B$56*TANH(($B833-$D833)/SetUp!$B$56)),0)</f>
        <v>9.5472087648206319E-2</v>
      </c>
      <c r="AK833" s="61">
        <v>68</v>
      </c>
      <c r="AL833" s="62">
        <f t="shared" si="266"/>
        <v>1.5184285714285715</v>
      </c>
      <c r="AM833" s="62">
        <f t="shared" si="267"/>
        <v>5.6198456286399585</v>
      </c>
      <c r="AN833" s="63">
        <f t="shared" si="268"/>
        <v>2.7010931790836117</v>
      </c>
      <c r="AP833" s="60">
        <v>32879</v>
      </c>
      <c r="AQ833" s="51">
        <v>1</v>
      </c>
      <c r="AR833" s="51">
        <v>6</v>
      </c>
      <c r="AS833" s="62">
        <f t="shared" si="255"/>
        <v>8.98</v>
      </c>
      <c r="AT833" s="62">
        <f t="shared" si="256"/>
        <v>11.843319533099859</v>
      </c>
      <c r="AU833" s="51" t="str">
        <f>IF(OR($AP833&lt;SetUp!$B$97,$AP833&gt;SetUp!$B$98),"Não","Sim")</f>
        <v>Não</v>
      </c>
      <c r="AV833" s="64">
        <f t="shared" si="257"/>
        <v>2.9966648127543394</v>
      </c>
      <c r="AW833" s="64">
        <f t="shared" si="258"/>
        <v>3.441412432868205</v>
      </c>
      <c r="AX833" s="64">
        <f t="shared" si="259"/>
        <v>0.95327633666730438</v>
      </c>
      <c r="AY833" s="64">
        <f t="shared" si="260"/>
        <v>1.0734734467154516</v>
      </c>
      <c r="AZ833" s="64">
        <f t="shared" si="261"/>
        <v>2.8633195330998582</v>
      </c>
      <c r="BA833" s="64">
        <f t="shared" si="262"/>
        <v>0.44474762011386559</v>
      </c>
      <c r="BB833" s="64">
        <f t="shared" si="263"/>
        <v>0.12019711004814726</v>
      </c>
    </row>
    <row r="834" spans="1:54" x14ac:dyDescent="0.3">
      <c r="A834" s="60">
        <v>31879</v>
      </c>
      <c r="B834" s="53">
        <v>2.875</v>
      </c>
      <c r="C834" s="53">
        <v>0</v>
      </c>
      <c r="D834" s="53">
        <v>4.1100000000000003</v>
      </c>
      <c r="E834" s="53">
        <f t="shared" si="248"/>
        <v>2.875</v>
      </c>
      <c r="F834" s="53">
        <f t="shared" si="249"/>
        <v>1.2350000000000003</v>
      </c>
      <c r="G834" s="53">
        <f t="shared" si="250"/>
        <v>0</v>
      </c>
      <c r="H834" s="53">
        <f>IF(Q833&gt;SetUp!$B$56,SetUp!$B$56,Q833)</f>
        <v>28.213442586646135</v>
      </c>
      <c r="I834" s="53">
        <f t="shared" si="264"/>
        <v>5.3965551121757596</v>
      </c>
      <c r="J834" s="53">
        <f>MIN(F834,H834,(1-EXP(-SetUp!$B$52*H834/SetUp!$B$56))*F834)</f>
        <v>0.98415218464899035</v>
      </c>
      <c r="K834" s="53">
        <f t="shared" si="251"/>
        <v>27.229290401997144</v>
      </c>
      <c r="L834" s="53">
        <f>IF(I834&lt;=0,0,MIN(SetUp!$B$50*I834^SetUp!$B$55,I834))</f>
        <v>0.35712410254233734</v>
      </c>
      <c r="M834" s="53">
        <f t="shared" si="252"/>
        <v>5.0394310096334225</v>
      </c>
      <c r="N834" s="53">
        <f>IF(SetUp!$B$62=0,X834,(B834-E834)*(1-(H834/SetUp!$B$66/SetUp!$B$56)))</f>
        <v>0</v>
      </c>
      <c r="O834" s="53">
        <f>K834*SetUp!$B$65</f>
        <v>0.2513263771305087</v>
      </c>
      <c r="P834" s="53">
        <f>MIN(SetUp!$B$54*L834^SetUp!$B$51,L834)</f>
        <v>0.24342584233612327</v>
      </c>
      <c r="Q834" s="53">
        <f t="shared" si="253"/>
        <v>26.977964024866637</v>
      </c>
      <c r="R834" s="53">
        <f>IF((H834+N834-O834)&gt;SetUp!$B$56,T833+H834+N834-O834-SetUp!$B$56,T833)</f>
        <v>0</v>
      </c>
      <c r="S834" s="53">
        <f>R834*SetUp!$B$65</f>
        <v>0</v>
      </c>
      <c r="T834" s="53">
        <f>IF((R834-S834)&lt;SetUp!$B$53,R834-S834,SetUp!$B$53)</f>
        <v>0</v>
      </c>
      <c r="U834" s="53">
        <f t="shared" si="254"/>
        <v>5.0394310096334225</v>
      </c>
      <c r="V834" s="53">
        <f>(L834-P834)/1000*SetUp!$B$13*1000000/SetUp!$B$48</f>
        <v>4.6269849476239164</v>
      </c>
      <c r="W834" s="53">
        <f t="shared" si="265"/>
        <v>3.9412917374193057E-15</v>
      </c>
      <c r="X834" s="53">
        <f>MAX((SetUp!$B$56*(1-($H834/SetUp!$B$56)^2)*TANH(($B834-$D834)/SetUp!$B$56))/(1+$H834/SetUp!$B$56*TANH(($B834-$D834)/SetUp!$B$56)),0)</f>
        <v>0</v>
      </c>
      <c r="AK834" s="61">
        <v>69</v>
      </c>
      <c r="AL834" s="62">
        <f t="shared" si="266"/>
        <v>2.6347142857142853</v>
      </c>
      <c r="AM834" s="62">
        <f t="shared" si="267"/>
        <v>5.2368391414688578</v>
      </c>
      <c r="AN834" s="63">
        <f t="shared" si="268"/>
        <v>0.98763075368877129</v>
      </c>
      <c r="AP834" s="60">
        <v>32880</v>
      </c>
      <c r="AQ834" s="51">
        <v>1</v>
      </c>
      <c r="AR834" s="51">
        <v>7</v>
      </c>
      <c r="AS834" s="62">
        <f t="shared" si="255"/>
        <v>8.8209999999999997</v>
      </c>
      <c r="AT834" s="62">
        <f t="shared" si="256"/>
        <v>11.191887811858955</v>
      </c>
      <c r="AU834" s="51" t="str">
        <f>IF(OR($AP834&lt;SetUp!$B$97,$AP834&gt;SetUp!$B$98),"Não","Sim")</f>
        <v>Não</v>
      </c>
      <c r="AV834" s="64">
        <f t="shared" si="257"/>
        <v>2.9700168349691216</v>
      </c>
      <c r="AW834" s="64">
        <f t="shared" si="258"/>
        <v>3.3454278966761417</v>
      </c>
      <c r="AX834" s="64">
        <f t="shared" si="259"/>
        <v>0.94551782207783963</v>
      </c>
      <c r="AY834" s="64">
        <f t="shared" si="260"/>
        <v>1.0489033481121852</v>
      </c>
      <c r="AZ834" s="64">
        <f t="shared" si="261"/>
        <v>2.3708878118589549</v>
      </c>
      <c r="BA834" s="64">
        <f t="shared" si="262"/>
        <v>0.3754110617070201</v>
      </c>
      <c r="BB834" s="64">
        <f t="shared" si="263"/>
        <v>0.10338552603434559</v>
      </c>
    </row>
    <row r="835" spans="1:54" x14ac:dyDescent="0.3">
      <c r="A835" s="60">
        <v>31880</v>
      </c>
      <c r="B835" s="53">
        <v>0.371</v>
      </c>
      <c r="C835" s="53">
        <v>0</v>
      </c>
      <c r="D835" s="53">
        <v>4.1100000000000003</v>
      </c>
      <c r="E835" s="53">
        <f t="shared" ref="E835:E898" si="269">IF(B835&gt;=D835,D835,B835)</f>
        <v>0.371</v>
      </c>
      <c r="F835" s="53">
        <f t="shared" ref="F835:F898" si="270">D835-E835</f>
        <v>3.7390000000000003</v>
      </c>
      <c r="G835" s="53">
        <f t="shared" ref="G835:G898" si="271">MAX(B835-D835-N835,0)</f>
        <v>0</v>
      </c>
      <c r="H835" s="53">
        <f>IF(Q834&gt;SetUp!$B$56,SetUp!$B$56,Q834)</f>
        <v>26.977964024866637</v>
      </c>
      <c r="I835" s="53">
        <f t="shared" si="264"/>
        <v>5.2614431552661838</v>
      </c>
      <c r="J835" s="53">
        <f>MIN(F835,H835,(1-EXP(-SetUp!$B$52*H835/SetUp!$B$56))*F835)</f>
        <v>2.9246463618909835</v>
      </c>
      <c r="K835" s="53">
        <f t="shared" ref="K835:K898" si="272">MAX(H835-J835,0)</f>
        <v>24.053317662975655</v>
      </c>
      <c r="L835" s="53">
        <f>IF(I835&lt;=0,0,MIN(SetUp!$B$50*I835^SetUp!$B$55,I835))</f>
        <v>0.34234679939224044</v>
      </c>
      <c r="M835" s="53">
        <f t="shared" ref="M835:M898" si="273">MAX(I835-L835,0)</f>
        <v>4.9190963558739433</v>
      </c>
      <c r="N835" s="53">
        <f>IF(SetUp!$B$62=0,X835,(B835-E835)*(1-(H835/SetUp!$B$66/SetUp!$B$56)))</f>
        <v>0</v>
      </c>
      <c r="O835" s="53">
        <f>K835*SetUp!$B$65</f>
        <v>0.22201214563276156</v>
      </c>
      <c r="P835" s="53">
        <f>MIN(SetUp!$B$54*L835^SetUp!$B$51,L835)</f>
        <v>0.23325740479023344</v>
      </c>
      <c r="Q835" s="53">
        <f t="shared" ref="Q835:Q898" si="274">IF((K835+N835-O835)&lt;0,0,K835+N835-O835)</f>
        <v>23.831305517342894</v>
      </c>
      <c r="R835" s="53">
        <f>IF((H835+N835-O835)&gt;SetUp!$B$56,T834+H835+N835-O835-SetUp!$B$56,T834)</f>
        <v>0</v>
      </c>
      <c r="S835" s="53">
        <f>R835*SetUp!$B$65</f>
        <v>0</v>
      </c>
      <c r="T835" s="53">
        <f>IF((R835-S835)&lt;SetUp!$B$53,R835-S835,SetUp!$B$53)</f>
        <v>0</v>
      </c>
      <c r="U835" s="53">
        <f t="shared" ref="U835:U898" si="275">M835+R835-T835</f>
        <v>4.9190963558739433</v>
      </c>
      <c r="V835" s="53">
        <f>(L835-P835)/1000*SetUp!$B$13*1000000/SetUp!$B$48</f>
        <v>4.439425773564345</v>
      </c>
      <c r="W835" s="53">
        <f t="shared" si="265"/>
        <v>2.2204460492503131E-15</v>
      </c>
      <c r="X835" s="53">
        <f>MAX((SetUp!$B$56*(1-($H835/SetUp!$B$56)^2)*TANH(($B835-$D835)/SetUp!$B$56))/(1+$H835/SetUp!$B$56*TANH(($B835-$D835)/SetUp!$B$56)),0)</f>
        <v>0</v>
      </c>
      <c r="AK835" s="61">
        <v>70</v>
      </c>
      <c r="AL835" s="62">
        <f t="shared" si="266"/>
        <v>3.1554285714285717</v>
      </c>
      <c r="AM835" s="62">
        <f t="shared" si="267"/>
        <v>4.8910250841070511</v>
      </c>
      <c r="AN835" s="63">
        <f t="shared" si="268"/>
        <v>0.55003511357974255</v>
      </c>
      <c r="AP835" s="60">
        <v>32881</v>
      </c>
      <c r="AQ835" s="51">
        <v>1</v>
      </c>
      <c r="AR835" s="51">
        <v>8</v>
      </c>
      <c r="AS835" s="62">
        <f t="shared" ref="AS835:AS898" si="276">VLOOKUP($AP835,$A:$C,3,FALSE)</f>
        <v>8.5060000000000002</v>
      </c>
      <c r="AT835" s="62">
        <f t="shared" ref="AT835:AT898" si="277">VLOOKUP($AP835,$A:$V,22,FALSE)</f>
        <v>10.558899522461404</v>
      </c>
      <c r="AU835" s="51" t="str">
        <f>IF(OR($AP835&lt;SetUp!$B$97,$AP835&gt;SetUp!$B$98),"Não","Sim")</f>
        <v>Não</v>
      </c>
      <c r="AV835" s="64">
        <f t="shared" ref="AV835:AV898" si="278">IFERROR(SQRT(AS835),0)</f>
        <v>2.9165047574108294</v>
      </c>
      <c r="AW835" s="64">
        <f t="shared" ref="AW835:AW898" si="279">IFERROR(SQRT(AT835),0)</f>
        <v>3.2494460331664849</v>
      </c>
      <c r="AX835" s="64">
        <f t="shared" ref="AX835:AX898" si="280">IFERROR(LOG(AS835),0)</f>
        <v>0.92972537837800451</v>
      </c>
      <c r="AY835" s="64">
        <f t="shared" ref="AY835:AY898" si="281">IFERROR(LOG(AT835),0)</f>
        <v>1.0236186571914239</v>
      </c>
      <c r="AZ835" s="64">
        <f t="shared" ref="AZ835:AZ898" si="282">AT835-AS835</f>
        <v>2.0528995224614039</v>
      </c>
      <c r="BA835" s="64">
        <f t="shared" ref="BA835:BA898" si="283">AW835-AV835</f>
        <v>0.33294127575565557</v>
      </c>
      <c r="BB835" s="64">
        <f t="shared" ref="BB835:BB898" si="284">AY835-AX835</f>
        <v>9.3893278813419356E-2</v>
      </c>
    </row>
    <row r="836" spans="1:54" x14ac:dyDescent="0.3">
      <c r="A836" s="60">
        <v>31881</v>
      </c>
      <c r="B836" s="53">
        <v>3.5000000000000003E-2</v>
      </c>
      <c r="C836" s="53">
        <v>0</v>
      </c>
      <c r="D836" s="53">
        <v>4.1100000000000003</v>
      </c>
      <c r="E836" s="53">
        <f t="shared" si="269"/>
        <v>3.5000000000000003E-2</v>
      </c>
      <c r="F836" s="53">
        <f t="shared" si="270"/>
        <v>4.0750000000000002</v>
      </c>
      <c r="G836" s="53">
        <f t="shared" si="271"/>
        <v>0</v>
      </c>
      <c r="H836" s="53">
        <f>IF(Q835&gt;SetUp!$B$56,SetUp!$B$56,Q835)</f>
        <v>23.831305517342894</v>
      </c>
      <c r="I836" s="53">
        <f t="shared" ref="I836:I899" si="285">U835+G836+O836</f>
        <v>5.1112328370660114</v>
      </c>
      <c r="J836" s="53">
        <f>MIN(F836,H836,(1-EXP(-SetUp!$B$52*H836/SetUp!$B$56))*F836)</f>
        <v>3.0147875579886265</v>
      </c>
      <c r="K836" s="53">
        <f t="shared" si="272"/>
        <v>20.816517959354268</v>
      </c>
      <c r="L836" s="53">
        <f>IF(I836&lt;=0,0,MIN(SetUp!$B$50*I836^SetUp!$B$55,I836))</f>
        <v>0.32621273369407988</v>
      </c>
      <c r="M836" s="53">
        <f t="shared" si="273"/>
        <v>4.7850201033719317</v>
      </c>
      <c r="N836" s="53">
        <f>IF(SetUp!$B$62=0,X836,(B836-E836)*(1-(H836/SetUp!$B$66/SetUp!$B$56)))</f>
        <v>0</v>
      </c>
      <c r="O836" s="53">
        <f>K836*SetUp!$B$65</f>
        <v>0.19213648119206789</v>
      </c>
      <c r="P836" s="53">
        <f>MIN(SetUp!$B$54*L836^SetUp!$B$51,L836)</f>
        <v>0.22216024063795187</v>
      </c>
      <c r="Q836" s="53">
        <f t="shared" si="274"/>
        <v>20.624381478162199</v>
      </c>
      <c r="R836" s="53">
        <f>IF((H836+N836-O836)&gt;SetUp!$B$56,T835+H836+N836-O836-SetUp!$B$56,T835)</f>
        <v>0</v>
      </c>
      <c r="S836" s="53">
        <f>R836*SetUp!$B$65</f>
        <v>0</v>
      </c>
      <c r="T836" s="53">
        <f>IF((R836-S836)&lt;SetUp!$B$53,R836-S836,SetUp!$B$53)</f>
        <v>0</v>
      </c>
      <c r="U836" s="53">
        <f t="shared" si="275"/>
        <v>4.7850201033719317</v>
      </c>
      <c r="V836" s="53">
        <f>(L836-P836)/1000*SetUp!$B$13*1000000/SetUp!$B$48</f>
        <v>4.2344475479241606</v>
      </c>
      <c r="W836" s="53">
        <f t="shared" ref="W836:W899" si="286">Q836+U836+T836-H836-U835-T835-B836+E836+J836+L836</f>
        <v>-1.1102230246251565E-15</v>
      </c>
      <c r="X836" s="53">
        <f>MAX((SetUp!$B$56*(1-($H836/SetUp!$B$56)^2)*TANH(($B836-$D836)/SetUp!$B$56))/(1+$H836/SetUp!$B$56*TANH(($B836-$D836)/SetUp!$B$56)),0)</f>
        <v>0</v>
      </c>
      <c r="AK836" s="61">
        <v>71</v>
      </c>
      <c r="AL836" s="62">
        <f t="shared" si="266"/>
        <v>3.132714285714286</v>
      </c>
      <c r="AM836" s="62">
        <f t="shared" si="267"/>
        <v>4.6066789336690235</v>
      </c>
      <c r="AN836" s="63">
        <f t="shared" si="268"/>
        <v>0.47050720669812401</v>
      </c>
      <c r="AP836" s="60">
        <v>32882</v>
      </c>
      <c r="AQ836" s="51">
        <v>1</v>
      </c>
      <c r="AR836" s="51">
        <v>9</v>
      </c>
      <c r="AS836" s="62">
        <f t="shared" si="276"/>
        <v>8.35</v>
      </c>
      <c r="AT836" s="62">
        <f t="shared" si="277"/>
        <v>9.9502267980169865</v>
      </c>
      <c r="AU836" s="51" t="str">
        <f>IF(OR($AP836&lt;SetUp!$B$97,$AP836&gt;SetUp!$B$98),"Não","Sim")</f>
        <v>Não</v>
      </c>
      <c r="AV836" s="64">
        <f t="shared" si="278"/>
        <v>2.8896366553599777</v>
      </c>
      <c r="AW836" s="64">
        <f t="shared" si="279"/>
        <v>3.1543980088151504</v>
      </c>
      <c r="AX836" s="64">
        <f t="shared" si="280"/>
        <v>0.92168647548360205</v>
      </c>
      <c r="AY836" s="64">
        <f t="shared" si="281"/>
        <v>0.99783297984167929</v>
      </c>
      <c r="AZ836" s="64">
        <f t="shared" si="282"/>
        <v>1.6002267980169869</v>
      </c>
      <c r="BA836" s="64">
        <f t="shared" si="283"/>
        <v>0.26476135345517271</v>
      </c>
      <c r="BB836" s="64">
        <f t="shared" si="284"/>
        <v>7.6146504358077238E-2</v>
      </c>
    </row>
    <row r="837" spans="1:54" x14ac:dyDescent="0.3">
      <c r="A837" s="60">
        <v>31882</v>
      </c>
      <c r="B837" s="53">
        <v>0.88800000000000001</v>
      </c>
      <c r="C837" s="53">
        <v>0</v>
      </c>
      <c r="D837" s="53">
        <v>4.1100000000000003</v>
      </c>
      <c r="E837" s="53">
        <f t="shared" si="269"/>
        <v>0.88800000000000001</v>
      </c>
      <c r="F837" s="53">
        <f t="shared" si="270"/>
        <v>3.2220000000000004</v>
      </c>
      <c r="G837" s="53">
        <f t="shared" si="271"/>
        <v>0</v>
      </c>
      <c r="H837" s="53">
        <f>IF(Q836&gt;SetUp!$B$56,SetUp!$B$56,Q836)</f>
        <v>20.624381478162199</v>
      </c>
      <c r="I837" s="53">
        <f t="shared" si="285"/>
        <v>4.9549183552422962</v>
      </c>
      <c r="J837" s="53">
        <f>MIN(F837,H837,(1-EXP(-SetUp!$B$52*H837/SetUp!$B$56))*F837)</f>
        <v>2.2172055510309554</v>
      </c>
      <c r="K837" s="53">
        <f t="shared" si="272"/>
        <v>18.407175927131245</v>
      </c>
      <c r="L837" s="53">
        <f>IF(I837&lt;=0,0,MIN(SetUp!$B$50*I837^SetUp!$B$55,I837))</f>
        <v>0.30975546135851784</v>
      </c>
      <c r="M837" s="53">
        <f t="shared" si="273"/>
        <v>4.6451628938837786</v>
      </c>
      <c r="N837" s="53">
        <f>IF(SetUp!$B$62=0,X837,(B837-E837)*(1-(H837/SetUp!$B$66/SetUp!$B$56)))</f>
        <v>0</v>
      </c>
      <c r="O837" s="53">
        <f>K837*SetUp!$B$65</f>
        <v>0.16989825187036448</v>
      </c>
      <c r="P837" s="53">
        <f>MIN(SetUp!$B$54*L837^SetUp!$B$51,L837)</f>
        <v>0.21084626967787484</v>
      </c>
      <c r="Q837" s="53">
        <f t="shared" si="274"/>
        <v>18.237277675260881</v>
      </c>
      <c r="R837" s="53">
        <f>IF((H837+N837-O837)&gt;SetUp!$B$56,T836+H837+N837-O837-SetUp!$B$56,T836)</f>
        <v>0</v>
      </c>
      <c r="S837" s="53">
        <f>R837*SetUp!$B$65</f>
        <v>0</v>
      </c>
      <c r="T837" s="53">
        <f>IF((R837-S837)&lt;SetUp!$B$53,R837-S837,SetUp!$B$53)</f>
        <v>0</v>
      </c>
      <c r="U837" s="53">
        <f t="shared" si="275"/>
        <v>4.6451628938837786</v>
      </c>
      <c r="V837" s="53">
        <f>(L837-P837)/1000*SetUp!$B$13*1000000/SetUp!$B$48</f>
        <v>4.0251393491680822</v>
      </c>
      <c r="W837" s="53">
        <f t="shared" si="286"/>
        <v>1.5543122344752192E-15</v>
      </c>
      <c r="X837" s="53">
        <f>MAX((SetUp!$B$56*(1-($H837/SetUp!$B$56)^2)*TANH(($B837-$D837)/SetUp!$B$56))/(1+$H837/SetUp!$B$56*TANH(($B837-$D837)/SetUp!$B$56)),0)</f>
        <v>0</v>
      </c>
      <c r="AK837" s="61">
        <v>72</v>
      </c>
      <c r="AL837" s="62">
        <f t="shared" si="266"/>
        <v>2.8274285714285718</v>
      </c>
      <c r="AM837" s="62">
        <f t="shared" si="267"/>
        <v>4.5717395396501272</v>
      </c>
      <c r="AN837" s="63">
        <f t="shared" si="268"/>
        <v>0.61692485739444658</v>
      </c>
      <c r="AP837" s="60">
        <v>32883</v>
      </c>
      <c r="AQ837" s="51">
        <v>1</v>
      </c>
      <c r="AR837" s="51">
        <v>10</v>
      </c>
      <c r="AS837" s="62">
        <f t="shared" si="276"/>
        <v>8.35</v>
      </c>
      <c r="AT837" s="62">
        <f t="shared" si="277"/>
        <v>9.3554704706983447</v>
      </c>
      <c r="AU837" s="51" t="str">
        <f>IF(OR($AP837&lt;SetUp!$B$97,$AP837&gt;SetUp!$B$98),"Não","Sim")</f>
        <v>Não</v>
      </c>
      <c r="AV837" s="64">
        <f t="shared" si="278"/>
        <v>2.8896366553599777</v>
      </c>
      <c r="AW837" s="64">
        <f t="shared" si="279"/>
        <v>3.0586713570925439</v>
      </c>
      <c r="AX837" s="64">
        <f t="shared" si="280"/>
        <v>0.92168647548360205</v>
      </c>
      <c r="AY837" s="64">
        <f t="shared" si="281"/>
        <v>0.97106563231604781</v>
      </c>
      <c r="AZ837" s="64">
        <f t="shared" si="282"/>
        <v>1.0054704706983451</v>
      </c>
      <c r="BA837" s="64">
        <f t="shared" si="283"/>
        <v>0.16903470173256618</v>
      </c>
      <c r="BB837" s="64">
        <f t="shared" si="284"/>
        <v>4.9379156832445759E-2</v>
      </c>
    </row>
    <row r="838" spans="1:54" x14ac:dyDescent="0.3">
      <c r="A838" s="60">
        <v>31883</v>
      </c>
      <c r="B838" s="53">
        <v>0.56699999999999995</v>
      </c>
      <c r="C838" s="53">
        <v>0</v>
      </c>
      <c r="D838" s="53">
        <v>4.1100000000000003</v>
      </c>
      <c r="E838" s="53">
        <f t="shared" si="269"/>
        <v>0.56699999999999995</v>
      </c>
      <c r="F838" s="53">
        <f t="shared" si="270"/>
        <v>3.5430000000000001</v>
      </c>
      <c r="G838" s="53">
        <f t="shared" si="271"/>
        <v>0</v>
      </c>
      <c r="H838" s="53">
        <f>IF(Q837&gt;SetUp!$B$56,SetUp!$B$56,Q837)</f>
        <v>18.237277675260881</v>
      </c>
      <c r="I838" s="53">
        <f t="shared" si="285"/>
        <v>4.7924617548617956</v>
      </c>
      <c r="J838" s="53">
        <f>MIN(F838,H838,(1-EXP(-SetUp!$B$52*H838/SetUp!$B$56))*F838)</f>
        <v>2.2785728737704622</v>
      </c>
      <c r="K838" s="53">
        <f t="shared" si="272"/>
        <v>15.958704801490418</v>
      </c>
      <c r="L838" s="53">
        <f>IF(I838&lt;=0,0,MIN(SetUp!$B$50*I838^SetUp!$B$55,I838))</f>
        <v>0.29301457760336935</v>
      </c>
      <c r="M838" s="53">
        <f t="shared" si="273"/>
        <v>4.4994471772584266</v>
      </c>
      <c r="N838" s="53">
        <f>IF(SetUp!$B$62=0,X838,(B838-E838)*(1-(H838/SetUp!$B$66/SetUp!$B$56)))</f>
        <v>0</v>
      </c>
      <c r="O838" s="53">
        <f>K838*SetUp!$B$65</f>
        <v>0.14729886097801742</v>
      </c>
      <c r="P838" s="53">
        <f>MIN(SetUp!$B$54*L838^SetUp!$B$51,L838)</f>
        <v>0.19934331936352664</v>
      </c>
      <c r="Q838" s="53">
        <f t="shared" si="274"/>
        <v>15.811405940512401</v>
      </c>
      <c r="R838" s="53">
        <f>IF((H838+N838-O838)&gt;SetUp!$B$56,T837+H838+N838-O838-SetUp!$B$56,T837)</f>
        <v>0</v>
      </c>
      <c r="S838" s="53">
        <f>R838*SetUp!$B$65</f>
        <v>0</v>
      </c>
      <c r="T838" s="53">
        <f>IF((R838-S838)&lt;SetUp!$B$53,R838-S838,SetUp!$B$53)</f>
        <v>0</v>
      </c>
      <c r="U838" s="53">
        <f t="shared" si="275"/>
        <v>4.4994471772584266</v>
      </c>
      <c r="V838" s="53">
        <f>(L838-P838)/1000*SetUp!$B$13*1000000/SetUp!$B$48</f>
        <v>3.8119800700086435</v>
      </c>
      <c r="W838" s="53">
        <f t="shared" si="286"/>
        <v>-1.8873791418627661E-15</v>
      </c>
      <c r="X838" s="53">
        <f>MAX((SetUp!$B$56*(1-($H838/SetUp!$B$56)^2)*TANH(($B838-$D838)/SetUp!$B$56))/(1+$H838/SetUp!$B$56*TANH(($B838-$D838)/SetUp!$B$56)),0)</f>
        <v>0</v>
      </c>
      <c r="AK838" s="61">
        <v>73</v>
      </c>
      <c r="AL838" s="62">
        <f t="shared" si="266"/>
        <v>2.4977142857142858</v>
      </c>
      <c r="AM838" s="62">
        <f t="shared" si="267"/>
        <v>4.5183513621813436</v>
      </c>
      <c r="AN838" s="63">
        <f t="shared" si="268"/>
        <v>0.80899448268527818</v>
      </c>
      <c r="AP838" s="60">
        <v>32884</v>
      </c>
      <c r="AQ838" s="51">
        <v>1</v>
      </c>
      <c r="AR838" s="51">
        <v>11</v>
      </c>
      <c r="AS838" s="62">
        <f t="shared" si="276"/>
        <v>8.1950000000000003</v>
      </c>
      <c r="AT838" s="62">
        <f t="shared" si="277"/>
        <v>8.7748343855012862</v>
      </c>
      <c r="AU838" s="51" t="str">
        <f>IF(OR($AP838&lt;SetUp!$B$97,$AP838&gt;SetUp!$B$98),"Não","Sim")</f>
        <v>Não</v>
      </c>
      <c r="AV838" s="64">
        <f t="shared" si="278"/>
        <v>2.8626910416599274</v>
      </c>
      <c r="AW838" s="64">
        <f t="shared" si="279"/>
        <v>2.9622346945340583</v>
      </c>
      <c r="AX838" s="64">
        <f t="shared" si="280"/>
        <v>0.91354895790651791</v>
      </c>
      <c r="AY838" s="64">
        <f t="shared" si="281"/>
        <v>0.94323892842656099</v>
      </c>
      <c r="AZ838" s="64">
        <f t="shared" si="282"/>
        <v>0.57983438550128596</v>
      </c>
      <c r="BA838" s="64">
        <f t="shared" si="283"/>
        <v>9.9543652874130917E-2</v>
      </c>
      <c r="BB838" s="64">
        <f t="shared" si="284"/>
        <v>2.9689970520043074E-2</v>
      </c>
    </row>
    <row r="839" spans="1:54" x14ac:dyDescent="0.3">
      <c r="A839" s="60">
        <v>31884</v>
      </c>
      <c r="B839" s="53">
        <v>2.4119999999999999</v>
      </c>
      <c r="C839" s="53">
        <v>0</v>
      </c>
      <c r="D839" s="53">
        <v>4.1100000000000003</v>
      </c>
      <c r="E839" s="53">
        <f t="shared" si="269"/>
        <v>2.4119999999999999</v>
      </c>
      <c r="F839" s="53">
        <f t="shared" si="270"/>
        <v>1.6980000000000004</v>
      </c>
      <c r="G839" s="53">
        <f t="shared" si="271"/>
        <v>0</v>
      </c>
      <c r="H839" s="53">
        <f>IF(Q838&gt;SetUp!$B$56,SetUp!$B$56,Q838)</f>
        <v>15.811405940512401</v>
      </c>
      <c r="I839" s="53">
        <f t="shared" si="285"/>
        <v>4.6361287449471611</v>
      </c>
      <c r="J839" s="53">
        <f>MIN(F839,H839,(1-EXP(-SetUp!$B$52*H839/SetUp!$B$56))*F839)</f>
        <v>1.0030036482844475</v>
      </c>
      <c r="K839" s="53">
        <f t="shared" si="272"/>
        <v>14.808402292227953</v>
      </c>
      <c r="L839" s="53">
        <f>IF(I839&lt;=0,0,MIN(SetUp!$B$50*I839^SetUp!$B$55,I839))</f>
        <v>0.27725791133316291</v>
      </c>
      <c r="M839" s="53">
        <f t="shared" si="273"/>
        <v>4.3588708336139979</v>
      </c>
      <c r="N839" s="53">
        <f>IF(SetUp!$B$62=0,X839,(B839-E839)*(1-(H839/SetUp!$B$66/SetUp!$B$56)))</f>
        <v>0</v>
      </c>
      <c r="O839" s="53">
        <f>K839*SetUp!$B$65</f>
        <v>0.13668156768873418</v>
      </c>
      <c r="P839" s="53">
        <f>MIN(SetUp!$B$54*L839^SetUp!$B$51,L839)</f>
        <v>0.18852247122374693</v>
      </c>
      <c r="Q839" s="53">
        <f t="shared" si="274"/>
        <v>14.671720724539218</v>
      </c>
      <c r="R839" s="53">
        <f>IF((H839+N839-O839)&gt;SetUp!$B$56,T838+H839+N839-O839-SetUp!$B$56,T838)</f>
        <v>0</v>
      </c>
      <c r="S839" s="53">
        <f>R839*SetUp!$B$65</f>
        <v>0</v>
      </c>
      <c r="T839" s="53">
        <f>IF((R839-S839)&lt;SetUp!$B$53,R839-S839,SetUp!$B$53)</f>
        <v>0</v>
      </c>
      <c r="U839" s="53">
        <f t="shared" si="275"/>
        <v>4.3588708336139979</v>
      </c>
      <c r="V839" s="53">
        <f>(L839-P839)/1000*SetUp!$B$13*1000000/SetUp!$B$48</f>
        <v>3.61111546440894</v>
      </c>
      <c r="W839" s="53">
        <f t="shared" si="286"/>
        <v>-1.6653345369377348E-15</v>
      </c>
      <c r="X839" s="53">
        <f>MAX((SetUp!$B$56*(1-($H839/SetUp!$B$56)^2)*TANH(($B839-$D839)/SetUp!$B$56))/(1+$H839/SetUp!$B$56*TANH(($B839-$D839)/SetUp!$B$56)),0)</f>
        <v>0</v>
      </c>
      <c r="AK839" s="61">
        <v>74</v>
      </c>
      <c r="AL839" s="62">
        <f t="shared" si="266"/>
        <v>3.1101428571428573</v>
      </c>
      <c r="AM839" s="62">
        <f t="shared" si="267"/>
        <v>6.3979912614499908</v>
      </c>
      <c r="AN839" s="63">
        <f t="shared" si="268"/>
        <v>1.0571374227251817</v>
      </c>
      <c r="AP839" s="60">
        <v>32885</v>
      </c>
      <c r="AQ839" s="51">
        <v>1</v>
      </c>
      <c r="AR839" s="51">
        <v>12</v>
      </c>
      <c r="AS839" s="62">
        <f t="shared" si="276"/>
        <v>8.0410000000000004</v>
      </c>
      <c r="AT839" s="62">
        <f t="shared" si="277"/>
        <v>8.2088787944069583</v>
      </c>
      <c r="AU839" s="51" t="str">
        <f>IF(OR($AP839&lt;SetUp!$B$97,$AP839&gt;SetUp!$B$98),"Não","Sim")</f>
        <v>Não</v>
      </c>
      <c r="AV839" s="64">
        <f t="shared" si="278"/>
        <v>2.8356657066727737</v>
      </c>
      <c r="AW839" s="64">
        <f t="shared" si="279"/>
        <v>2.8651140979735796</v>
      </c>
      <c r="AX839" s="64">
        <f t="shared" si="280"/>
        <v>0.90531006211608556</v>
      </c>
      <c r="AY839" s="64">
        <f t="shared" si="281"/>
        <v>0.91428384327603029</v>
      </c>
      <c r="AZ839" s="64">
        <f t="shared" si="282"/>
        <v>0.16787879440695797</v>
      </c>
      <c r="BA839" s="64">
        <f t="shared" si="283"/>
        <v>2.9448391300805898E-2</v>
      </c>
      <c r="BB839" s="64">
        <f t="shared" si="284"/>
        <v>8.9737811599447381E-3</v>
      </c>
    </row>
    <row r="840" spans="1:54" x14ac:dyDescent="0.3">
      <c r="A840" s="60">
        <v>31885</v>
      </c>
      <c r="B840" s="53">
        <v>3.6779999999999999</v>
      </c>
      <c r="C840" s="53">
        <v>0</v>
      </c>
      <c r="D840" s="53">
        <v>4.1100000000000003</v>
      </c>
      <c r="E840" s="53">
        <f t="shared" si="269"/>
        <v>3.6779999999999999</v>
      </c>
      <c r="F840" s="53">
        <f t="shared" si="270"/>
        <v>0.43200000000000038</v>
      </c>
      <c r="G840" s="53">
        <f t="shared" si="271"/>
        <v>0</v>
      </c>
      <c r="H840" s="53">
        <f>IF(Q839&gt;SetUp!$B$56,SetUp!$B$56,Q839)</f>
        <v>14.671720724539218</v>
      </c>
      <c r="I840" s="53">
        <f t="shared" si="285"/>
        <v>4.4920440503930523</v>
      </c>
      <c r="J840" s="53">
        <f>MIN(F840,H840,(1-EXP(-SetUp!$B$52*H840/SetUp!$B$56))*F840)</f>
        <v>0.24342141570078707</v>
      </c>
      <c r="K840" s="53">
        <f t="shared" si="272"/>
        <v>14.428299308838431</v>
      </c>
      <c r="L840" s="53">
        <f>IF(I840&lt;=0,0,MIN(SetUp!$B$50*I840^SetUp!$B$55,I840))</f>
        <v>0.26304586446888462</v>
      </c>
      <c r="M840" s="53">
        <f t="shared" si="273"/>
        <v>4.2289981859241674</v>
      </c>
      <c r="N840" s="53">
        <f>IF(SetUp!$B$62=0,X840,(B840-E840)*(1-(H840/SetUp!$B$66/SetUp!$B$56)))</f>
        <v>0</v>
      </c>
      <c r="O840" s="53">
        <f>K840*SetUp!$B$65</f>
        <v>0.13317321677905422</v>
      </c>
      <c r="P840" s="53">
        <f>MIN(SetUp!$B$54*L840^SetUp!$B$51,L840)</f>
        <v>0.17876750398792757</v>
      </c>
      <c r="Q840" s="53">
        <f t="shared" si="274"/>
        <v>14.295126092059377</v>
      </c>
      <c r="R840" s="53">
        <f>IF((H840+N840-O840)&gt;SetUp!$B$56,T839+H840+N840-O840-SetUp!$B$56,T839)</f>
        <v>0</v>
      </c>
      <c r="S840" s="53">
        <f>R840*SetUp!$B$65</f>
        <v>0</v>
      </c>
      <c r="T840" s="53">
        <f>IF((R840-S840)&lt;SetUp!$B$53,R840-S840,SetUp!$B$53)</f>
        <v>0</v>
      </c>
      <c r="U840" s="53">
        <f t="shared" si="275"/>
        <v>4.2289981859241674</v>
      </c>
      <c r="V840" s="53">
        <f>(L840-P840)/1000*SetUp!$B$13*1000000/SetUp!$B$48</f>
        <v>3.4297332663538675</v>
      </c>
      <c r="W840" s="53">
        <f t="shared" si="286"/>
        <v>1.3322676295501878E-15</v>
      </c>
      <c r="X840" s="53">
        <f>MAX((SetUp!$B$56*(1-($H840/SetUp!$B$56)^2)*TANH(($B840-$D840)/SetUp!$B$56))/(1+$H840/SetUp!$B$56*TANH(($B840-$D840)/SetUp!$B$56)),0)</f>
        <v>0</v>
      </c>
      <c r="AK840" s="61">
        <v>75</v>
      </c>
      <c r="AL840" s="62">
        <f t="shared" si="266"/>
        <v>2.9920000000000004</v>
      </c>
      <c r="AM840" s="62">
        <f t="shared" si="267"/>
        <v>6.7676474275228591</v>
      </c>
      <c r="AN840" s="63">
        <f t="shared" si="268"/>
        <v>1.2619142471667306</v>
      </c>
      <c r="AP840" s="60">
        <v>32886</v>
      </c>
      <c r="AQ840" s="51">
        <v>1</v>
      </c>
      <c r="AR840" s="51">
        <v>13</v>
      </c>
      <c r="AS840" s="62">
        <f t="shared" si="276"/>
        <v>7.8890000000000002</v>
      </c>
      <c r="AT840" s="62">
        <f t="shared" si="277"/>
        <v>7.6585140439641002</v>
      </c>
      <c r="AU840" s="51" t="str">
        <f>IF(OR($AP840&lt;SetUp!$B$97,$AP840&gt;SetUp!$B$98),"Não","Sim")</f>
        <v>Não</v>
      </c>
      <c r="AV840" s="64">
        <f t="shared" si="278"/>
        <v>2.8087363706834432</v>
      </c>
      <c r="AW840" s="64">
        <f t="shared" si="279"/>
        <v>2.7674020387294833</v>
      </c>
      <c r="AX840" s="64">
        <f t="shared" si="280"/>
        <v>0.89702195606036339</v>
      </c>
      <c r="AY840" s="64">
        <f t="shared" si="281"/>
        <v>0.88414451309089048</v>
      </c>
      <c r="AZ840" s="64">
        <f t="shared" si="282"/>
        <v>-0.23048595603590005</v>
      </c>
      <c r="BA840" s="64">
        <f t="shared" si="283"/>
        <v>-4.1334331953959857E-2</v>
      </c>
      <c r="BB840" s="64">
        <f t="shared" si="284"/>
        <v>-1.2877442969472908E-2</v>
      </c>
    </row>
    <row r="841" spans="1:54" x14ac:dyDescent="0.3">
      <c r="A841" s="60">
        <v>31886</v>
      </c>
      <c r="B841" s="53">
        <v>0.20300000000000001</v>
      </c>
      <c r="C841" s="53">
        <v>0</v>
      </c>
      <c r="D841" s="53">
        <v>4.1100000000000003</v>
      </c>
      <c r="E841" s="53">
        <f t="shared" si="269"/>
        <v>0.20300000000000001</v>
      </c>
      <c r="F841" s="53">
        <f t="shared" si="270"/>
        <v>3.9070000000000005</v>
      </c>
      <c r="G841" s="53">
        <f t="shared" si="271"/>
        <v>0</v>
      </c>
      <c r="H841" s="53">
        <f>IF(Q840&gt;SetUp!$B$56,SetUp!$B$56,Q840)</f>
        <v>14.295126092059377</v>
      </c>
      <c r="I841" s="53">
        <f t="shared" si="285"/>
        <v>4.3409608968622697</v>
      </c>
      <c r="J841" s="53">
        <f>MIN(F841,H841,(1-EXP(-SetUp!$B$52*H841/SetUp!$B$56))*F841)</f>
        <v>2.164822838034687</v>
      </c>
      <c r="K841" s="53">
        <f t="shared" si="272"/>
        <v>12.130303254024689</v>
      </c>
      <c r="L841" s="53">
        <f>IF(I841&lt;=0,0,MIN(SetUp!$B$50*I841^SetUp!$B$55,I841))</f>
        <v>0.24846654661678858</v>
      </c>
      <c r="M841" s="53">
        <f t="shared" si="273"/>
        <v>4.0924943502454809</v>
      </c>
      <c r="N841" s="53">
        <f>IF(SetUp!$B$62=0,X841,(B841-E841)*(1-(H841/SetUp!$B$66/SetUp!$B$56)))</f>
        <v>0</v>
      </c>
      <c r="O841" s="53">
        <f>K841*SetUp!$B$65</f>
        <v>0.11196271093810217</v>
      </c>
      <c r="P841" s="53">
        <f>MIN(SetUp!$B$54*L841^SetUp!$B$51,L841)</f>
        <v>0.16876577242246038</v>
      </c>
      <c r="Q841" s="53">
        <f t="shared" si="274"/>
        <v>12.018340543086588</v>
      </c>
      <c r="R841" s="53">
        <f>IF((H841+N841-O841)&gt;SetUp!$B$56,T840+H841+N841-O841-SetUp!$B$56,T840)</f>
        <v>0</v>
      </c>
      <c r="S841" s="53">
        <f>R841*SetUp!$B$65</f>
        <v>0</v>
      </c>
      <c r="T841" s="53">
        <f>IF((R841-S841)&lt;SetUp!$B$53,R841-S841,SetUp!$B$53)</f>
        <v>0</v>
      </c>
      <c r="U841" s="53">
        <f t="shared" si="275"/>
        <v>4.0924943502454809</v>
      </c>
      <c r="V841" s="53">
        <f>(L841-P841)/1000*SetUp!$B$13*1000000/SetUp!$B$48</f>
        <v>3.2434470135451918</v>
      </c>
      <c r="W841" s="53">
        <f t="shared" si="286"/>
        <v>-2.2204460492503131E-16</v>
      </c>
      <c r="X841" s="53">
        <f>MAX((SetUp!$B$56*(1-($H841/SetUp!$B$56)^2)*TANH(($B841-$D841)/SetUp!$B$56))/(1+$H841/SetUp!$B$56*TANH(($B841-$D841)/SetUp!$B$56)),0)</f>
        <v>0</v>
      </c>
      <c r="AK841" s="61">
        <v>76</v>
      </c>
      <c r="AL841" s="62">
        <f t="shared" si="266"/>
        <v>3.629142857142857</v>
      </c>
      <c r="AM841" s="62">
        <f t="shared" si="267"/>
        <v>8.4808722381566604</v>
      </c>
      <c r="AN841" s="63">
        <f t="shared" si="268"/>
        <v>1.3368802419735721</v>
      </c>
      <c r="AP841" s="60">
        <v>32887</v>
      </c>
      <c r="AQ841" s="51">
        <v>1</v>
      </c>
      <c r="AR841" s="51">
        <v>14</v>
      </c>
      <c r="AS841" s="62">
        <f t="shared" si="276"/>
        <v>7.8890000000000002</v>
      </c>
      <c r="AT841" s="62">
        <f t="shared" si="277"/>
        <v>7.129967631193769</v>
      </c>
      <c r="AU841" s="51" t="str">
        <f>IF(OR($AP841&lt;SetUp!$B$97,$AP841&gt;SetUp!$B$98),"Não","Sim")</f>
        <v>Não</v>
      </c>
      <c r="AV841" s="64">
        <f t="shared" si="278"/>
        <v>2.8087363706834432</v>
      </c>
      <c r="AW841" s="64">
        <f t="shared" si="279"/>
        <v>2.6701999234502591</v>
      </c>
      <c r="AX841" s="64">
        <f t="shared" si="280"/>
        <v>0.89702195606036339</v>
      </c>
      <c r="AY841" s="64">
        <f t="shared" si="281"/>
        <v>0.85308755823533799</v>
      </c>
      <c r="AZ841" s="64">
        <f t="shared" si="282"/>
        <v>-0.75903236880623126</v>
      </c>
      <c r="BA841" s="64">
        <f t="shared" si="283"/>
        <v>-0.13853644723318403</v>
      </c>
      <c r="BB841" s="64">
        <f t="shared" si="284"/>
        <v>-4.3934397825025395E-2</v>
      </c>
    </row>
    <row r="842" spans="1:54" x14ac:dyDescent="0.3">
      <c r="A842" s="60">
        <v>31887</v>
      </c>
      <c r="B842" s="53">
        <v>0</v>
      </c>
      <c r="C842" s="53">
        <v>0</v>
      </c>
      <c r="D842" s="53">
        <v>4.1100000000000003</v>
      </c>
      <c r="E842" s="53">
        <f t="shared" si="269"/>
        <v>0</v>
      </c>
      <c r="F842" s="53">
        <f t="shared" si="270"/>
        <v>4.1100000000000003</v>
      </c>
      <c r="G842" s="53">
        <f t="shared" si="271"/>
        <v>0</v>
      </c>
      <c r="H842" s="53">
        <f>IF(Q841&gt;SetUp!$B$56,SetUp!$B$56,Q841)</f>
        <v>12.018340543086588</v>
      </c>
      <c r="I842" s="53">
        <f t="shared" si="285"/>
        <v>4.1847261950688335</v>
      </c>
      <c r="J842" s="53">
        <f>MIN(F842,H842,(1-EXP(-SetUp!$B$52*H842/SetUp!$B$56))*F842)</f>
        <v>2.0257256982751368</v>
      </c>
      <c r="K842" s="53">
        <f t="shared" si="272"/>
        <v>9.9926148448114507</v>
      </c>
      <c r="L842" s="53">
        <f>IF(I842&lt;=0,0,MIN(SetUp!$B$50*I842^SetUp!$B$55,I842))</f>
        <v>0.23374188757559422</v>
      </c>
      <c r="M842" s="53">
        <f t="shared" si="273"/>
        <v>3.9509843074932394</v>
      </c>
      <c r="N842" s="53">
        <f>IF(SetUp!$B$62=0,X842,(B842-E842)*(1-(H842/SetUp!$B$66/SetUp!$B$56)))</f>
        <v>0</v>
      </c>
      <c r="O842" s="53">
        <f>K842*SetUp!$B$65</f>
        <v>9.2231844823352518E-2</v>
      </c>
      <c r="P842" s="53">
        <f>MIN(SetUp!$B$54*L842^SetUp!$B$51,L842)</f>
        <v>0.15867012518826479</v>
      </c>
      <c r="Q842" s="53">
        <f t="shared" si="274"/>
        <v>9.9003829999880981</v>
      </c>
      <c r="R842" s="53">
        <f>IF((H842+N842-O842)&gt;SetUp!$B$56,T841+H842+N842-O842-SetUp!$B$56,T841)</f>
        <v>0</v>
      </c>
      <c r="S842" s="53">
        <f>R842*SetUp!$B$65</f>
        <v>0</v>
      </c>
      <c r="T842" s="53">
        <f>IF((R842-S842)&lt;SetUp!$B$53,R842-S842,SetUp!$B$53)</f>
        <v>0</v>
      </c>
      <c r="U842" s="53">
        <f t="shared" si="275"/>
        <v>3.9509843074932394</v>
      </c>
      <c r="V842" s="53">
        <f>(L842-P842)/1000*SetUp!$B$13*1000000/SetUp!$B$48</f>
        <v>3.0550679836945132</v>
      </c>
      <c r="W842" s="53">
        <f t="shared" si="286"/>
        <v>5.5511151231257827E-16</v>
      </c>
      <c r="X842" s="53">
        <f>MAX((SetUp!$B$56*(1-($H842/SetUp!$B$56)^2)*TANH(($B842-$D842)/SetUp!$B$56))/(1+$H842/SetUp!$B$56*TANH(($B842-$D842)/SetUp!$B$56)),0)</f>
        <v>0</v>
      </c>
      <c r="AK842" s="61">
        <v>77</v>
      </c>
      <c r="AL842" s="62">
        <f t="shared" si="266"/>
        <v>6.1988571428571424</v>
      </c>
      <c r="AM842" s="62">
        <f t="shared" si="267"/>
        <v>7.8922439917027392</v>
      </c>
      <c r="AN842" s="63">
        <f t="shared" si="268"/>
        <v>0.27317726636060052</v>
      </c>
      <c r="AP842" s="60">
        <v>32888</v>
      </c>
      <c r="AQ842" s="51">
        <v>1</v>
      </c>
      <c r="AR842" s="51">
        <v>15</v>
      </c>
      <c r="AS842" s="62">
        <f t="shared" si="276"/>
        <v>7.7370000000000001</v>
      </c>
      <c r="AT842" s="62">
        <f t="shared" si="277"/>
        <v>6.6263366783667843</v>
      </c>
      <c r="AU842" s="51" t="str">
        <f>IF(OR($AP842&lt;SetUp!$B$97,$AP842&gt;SetUp!$B$98),"Não","Sim")</f>
        <v>Não</v>
      </c>
      <c r="AV842" s="64">
        <f t="shared" si="278"/>
        <v>2.7815463325280061</v>
      </c>
      <c r="AW842" s="64">
        <f t="shared" si="279"/>
        <v>2.5741671815107083</v>
      </c>
      <c r="AX842" s="64">
        <f t="shared" si="280"/>
        <v>0.88857259685759993</v>
      </c>
      <c r="AY842" s="64">
        <f t="shared" si="281"/>
        <v>0.82127349822904028</v>
      </c>
      <c r="AZ842" s="64">
        <f t="shared" si="282"/>
        <v>-1.1106633216332158</v>
      </c>
      <c r="BA842" s="64">
        <f t="shared" si="283"/>
        <v>-0.20737915101729776</v>
      </c>
      <c r="BB842" s="64">
        <f t="shared" si="284"/>
        <v>-6.729909862855965E-2</v>
      </c>
    </row>
    <row r="843" spans="1:54" x14ac:dyDescent="0.3">
      <c r="A843" s="60">
        <v>31888</v>
      </c>
      <c r="B843" s="53">
        <v>0</v>
      </c>
      <c r="C843" s="53">
        <v>0</v>
      </c>
      <c r="D843" s="53">
        <v>4.1100000000000003</v>
      </c>
      <c r="E843" s="53">
        <f t="shared" si="269"/>
        <v>0</v>
      </c>
      <c r="F843" s="53">
        <f t="shared" si="270"/>
        <v>4.1100000000000003</v>
      </c>
      <c r="G843" s="53">
        <f t="shared" si="271"/>
        <v>0</v>
      </c>
      <c r="H843" s="53">
        <f>IF(Q842&gt;SetUp!$B$56,SetUp!$B$56,Q842)</f>
        <v>9.9003829999880981</v>
      </c>
      <c r="I843" s="53">
        <f t="shared" si="285"/>
        <v>4.0261127643946715</v>
      </c>
      <c r="J843" s="53">
        <f>MIN(F843,H843,(1-EXP(-SetUp!$B$52*H843/SetUp!$B$56))*F843)</f>
        <v>1.7607894014987338</v>
      </c>
      <c r="K843" s="53">
        <f t="shared" si="272"/>
        <v>8.1395935984893644</v>
      </c>
      <c r="L843" s="53">
        <f>IF(I843&lt;=0,0,MIN(SetUp!$B$50*I843^SetUp!$B$55,I843))</f>
        <v>0.21916339794824877</v>
      </c>
      <c r="M843" s="53">
        <f t="shared" si="273"/>
        <v>3.8069493664464229</v>
      </c>
      <c r="N843" s="53">
        <f>IF(SetUp!$B$62=0,X843,(B843-E843)*(1-(H843/SetUp!$B$66/SetUp!$B$56)))</f>
        <v>0</v>
      </c>
      <c r="O843" s="53">
        <f>K843*SetUp!$B$65</f>
        <v>7.5128456901431787E-2</v>
      </c>
      <c r="P843" s="53">
        <f>MIN(SetUp!$B$54*L843^SetUp!$B$51,L843)</f>
        <v>0.148680785410227</v>
      </c>
      <c r="Q843" s="53">
        <f t="shared" si="274"/>
        <v>8.0644651415879327</v>
      </c>
      <c r="R843" s="53">
        <f>IF((H843+N843-O843)&gt;SetUp!$B$56,T842+H843+N843-O843-SetUp!$B$56,T842)</f>
        <v>0</v>
      </c>
      <c r="S843" s="53">
        <f>R843*SetUp!$B$65</f>
        <v>0</v>
      </c>
      <c r="T843" s="53">
        <f>IF((R843-S843)&lt;SetUp!$B$53,R843-S843,SetUp!$B$53)</f>
        <v>0</v>
      </c>
      <c r="U843" s="53">
        <f t="shared" si="275"/>
        <v>3.8069493664464229</v>
      </c>
      <c r="V843" s="53">
        <f>(L843-P843)/1000*SetUp!$B$13*1000000/SetUp!$B$48</f>
        <v>2.8683111482194126</v>
      </c>
      <c r="W843" s="53">
        <f t="shared" si="286"/>
        <v>6.3837823915946501E-16</v>
      </c>
      <c r="X843" s="53">
        <f>MAX((SetUp!$B$56*(1-($H843/SetUp!$B$56)^2)*TANH(($B843-$D843)/SetUp!$B$56))/(1+$H843/SetUp!$B$56*TANH(($B843-$D843)/SetUp!$B$56)),0)</f>
        <v>0</v>
      </c>
      <c r="AK843" s="61">
        <v>78</v>
      </c>
      <c r="AL843" s="62">
        <f t="shared" si="266"/>
        <v>5.8075714285714284</v>
      </c>
      <c r="AM843" s="62">
        <f t="shared" si="267"/>
        <v>7.7156910287014613</v>
      </c>
      <c r="AN843" s="63">
        <f t="shared" si="268"/>
        <v>0.32855723319091412</v>
      </c>
      <c r="AP843" s="60">
        <v>32889</v>
      </c>
      <c r="AQ843" s="51">
        <v>1</v>
      </c>
      <c r="AR843" s="51">
        <v>16</v>
      </c>
      <c r="AS843" s="62">
        <f t="shared" si="276"/>
        <v>7.8890000000000002</v>
      </c>
      <c r="AT843" s="62">
        <f t="shared" si="277"/>
        <v>6.1422602068248429</v>
      </c>
      <c r="AU843" s="51" t="str">
        <f>IF(OR($AP843&lt;SetUp!$B$97,$AP843&gt;SetUp!$B$98),"Não","Sim")</f>
        <v>Não</v>
      </c>
      <c r="AV843" s="64">
        <f t="shared" si="278"/>
        <v>2.8087363706834432</v>
      </c>
      <c r="AW843" s="64">
        <f t="shared" si="279"/>
        <v>2.4783583693293516</v>
      </c>
      <c r="AX843" s="64">
        <f t="shared" si="280"/>
        <v>0.89702195606036339</v>
      </c>
      <c r="AY843" s="64">
        <f t="shared" si="281"/>
        <v>0.78832821067339387</v>
      </c>
      <c r="AZ843" s="64">
        <f t="shared" si="282"/>
        <v>-1.7467397931751574</v>
      </c>
      <c r="BA843" s="64">
        <f t="shared" si="283"/>
        <v>-0.33037800135409157</v>
      </c>
      <c r="BB843" s="64">
        <f t="shared" si="284"/>
        <v>-0.10869374538696952</v>
      </c>
    </row>
    <row r="844" spans="1:54" x14ac:dyDescent="0.3">
      <c r="A844" s="60">
        <v>31889</v>
      </c>
      <c r="B844" s="53">
        <v>1.2999999999999999E-2</v>
      </c>
      <c r="C844" s="53">
        <v>0</v>
      </c>
      <c r="D844" s="53">
        <v>4.1100000000000003</v>
      </c>
      <c r="E844" s="53">
        <f t="shared" si="269"/>
        <v>1.2999999999999999E-2</v>
      </c>
      <c r="F844" s="53">
        <f t="shared" si="270"/>
        <v>4.0970000000000004</v>
      </c>
      <c r="G844" s="53">
        <f t="shared" si="271"/>
        <v>0</v>
      </c>
      <c r="H844" s="53">
        <f>IF(Q843&gt;SetUp!$B$56,SetUp!$B$56,Q843)</f>
        <v>8.0644651415879327</v>
      </c>
      <c r="I844" s="53">
        <f t="shared" si="285"/>
        <v>3.8675460643978075</v>
      </c>
      <c r="J844" s="53">
        <f>MIN(F844,H844,(1-EXP(-SetUp!$B$52*H844/SetUp!$B$56))*F844)</f>
        <v>1.4992764623927486</v>
      </c>
      <c r="K844" s="53">
        <f t="shared" si="272"/>
        <v>6.5651886791951846</v>
      </c>
      <c r="L844" s="53">
        <f>IF(I844&lt;=0,0,MIN(SetUp!$B$50*I844^SetUp!$B$55,I844))</f>
        <v>0.20496700697115752</v>
      </c>
      <c r="M844" s="53">
        <f t="shared" si="273"/>
        <v>3.6625790574266501</v>
      </c>
      <c r="N844" s="53">
        <f>IF(SetUp!$B$62=0,X844,(B844-E844)*(1-(H844/SetUp!$B$66/SetUp!$B$56)))</f>
        <v>0</v>
      </c>
      <c r="O844" s="53">
        <f>K844*SetUp!$B$65</f>
        <v>6.0596697951384552E-2</v>
      </c>
      <c r="P844" s="53">
        <f>MIN(SetUp!$B$54*L844^SetUp!$B$51,L844)</f>
        <v>0.13895946835549577</v>
      </c>
      <c r="Q844" s="53">
        <f t="shared" si="274"/>
        <v>6.5045919812438004</v>
      </c>
      <c r="R844" s="53">
        <f>IF((H844+N844-O844)&gt;SetUp!$B$56,T843+H844+N844-O844-SetUp!$B$56,T843)</f>
        <v>0</v>
      </c>
      <c r="S844" s="53">
        <f>R844*SetUp!$B$65</f>
        <v>0</v>
      </c>
      <c r="T844" s="53">
        <f>IF((R844-S844)&lt;SetUp!$B$53,R844-S844,SetUp!$B$53)</f>
        <v>0</v>
      </c>
      <c r="U844" s="53">
        <f t="shared" si="275"/>
        <v>3.6625790574266501</v>
      </c>
      <c r="V844" s="53">
        <f>(L844-P844)/1000*SetUp!$B$13*1000000/SetUp!$B$48</f>
        <v>2.68619666695374</v>
      </c>
      <c r="W844" s="53">
        <f t="shared" si="286"/>
        <v>0</v>
      </c>
      <c r="X844" s="53">
        <f>MAX((SetUp!$B$56*(1-($H844/SetUp!$B$56)^2)*TANH(($B844-$D844)/SetUp!$B$56))/(1+$H844/SetUp!$B$56*TANH(($B844-$D844)/SetUp!$B$56)),0)</f>
        <v>0</v>
      </c>
      <c r="AK844" s="61">
        <v>79</v>
      </c>
      <c r="AL844" s="62">
        <f t="shared" si="266"/>
        <v>6.0227142857142857</v>
      </c>
      <c r="AM844" s="62">
        <f t="shared" si="267"/>
        <v>9.6943147623892791</v>
      </c>
      <c r="AN844" s="63">
        <f t="shared" si="268"/>
        <v>0.60962554464586338</v>
      </c>
      <c r="AP844" s="60">
        <v>32890</v>
      </c>
      <c r="AQ844" s="51">
        <v>1</v>
      </c>
      <c r="AR844" s="51">
        <v>17</v>
      </c>
      <c r="AS844" s="62">
        <f t="shared" si="276"/>
        <v>7.7370000000000001</v>
      </c>
      <c r="AT844" s="62">
        <f t="shared" si="277"/>
        <v>5.6778454398751119</v>
      </c>
      <c r="AU844" s="51" t="str">
        <f>IF(OR($AP844&lt;SetUp!$B$97,$AP844&gt;SetUp!$B$98),"Não","Sim")</f>
        <v>Não</v>
      </c>
      <c r="AV844" s="64">
        <f t="shared" si="278"/>
        <v>2.7815463325280061</v>
      </c>
      <c r="AW844" s="64">
        <f t="shared" si="279"/>
        <v>2.3828229980162421</v>
      </c>
      <c r="AX844" s="64">
        <f t="shared" si="280"/>
        <v>0.88857259685759993</v>
      </c>
      <c r="AY844" s="64">
        <f t="shared" si="281"/>
        <v>0.75418356615338666</v>
      </c>
      <c r="AZ844" s="64">
        <f t="shared" si="282"/>
        <v>-2.0591545601248882</v>
      </c>
      <c r="BA844" s="64">
        <f t="shared" si="283"/>
        <v>-0.398723334511764</v>
      </c>
      <c r="BB844" s="64">
        <f t="shared" si="284"/>
        <v>-0.13438903070421326</v>
      </c>
    </row>
    <row r="845" spans="1:54" x14ac:dyDescent="0.3">
      <c r="A845" s="60">
        <v>31890</v>
      </c>
      <c r="B845" s="53">
        <v>0.28199999999999997</v>
      </c>
      <c r="C845" s="53">
        <v>0</v>
      </c>
      <c r="D845" s="53">
        <v>4.1100000000000003</v>
      </c>
      <c r="E845" s="53">
        <f t="shared" si="269"/>
        <v>0.28199999999999997</v>
      </c>
      <c r="F845" s="53">
        <f t="shared" si="270"/>
        <v>3.8280000000000003</v>
      </c>
      <c r="G845" s="53">
        <f t="shared" si="271"/>
        <v>0</v>
      </c>
      <c r="H845" s="53">
        <f>IF(Q844&gt;SetUp!$B$56,SetUp!$B$56,Q844)</f>
        <v>6.5045919812438004</v>
      </c>
      <c r="I845" s="53">
        <f t="shared" si="285"/>
        <v>3.7117506440156385</v>
      </c>
      <c r="J845" s="53">
        <f>MIN(F845,H845,(1-EXP(-SetUp!$B$52*H845/SetUp!$B$56))*F845)</f>
        <v>1.1772267200032409</v>
      </c>
      <c r="K845" s="53">
        <f t="shared" si="272"/>
        <v>5.3273652612405593</v>
      </c>
      <c r="L845" s="53">
        <f>IF(I845&lt;=0,0,MIN(SetUp!$B$50*I845^SetUp!$B$55,I845))</f>
        <v>0.19139156274107105</v>
      </c>
      <c r="M845" s="53">
        <f t="shared" si="273"/>
        <v>3.5203590812745675</v>
      </c>
      <c r="N845" s="53">
        <f>IF(SetUp!$B$62=0,X845,(B845-E845)*(1-(H845/SetUp!$B$66/SetUp!$B$56)))</f>
        <v>0</v>
      </c>
      <c r="O845" s="53">
        <f>K845*SetUp!$B$65</f>
        <v>4.9171586588988493E-2</v>
      </c>
      <c r="P845" s="53">
        <f>MIN(SetUp!$B$54*L845^SetUp!$B$51,L845)</f>
        <v>0.12966947606294854</v>
      </c>
      <c r="Q845" s="53">
        <f t="shared" si="274"/>
        <v>5.278193674651571</v>
      </c>
      <c r="R845" s="53">
        <f>IF((H845+N845-O845)&gt;SetUp!$B$56,T844+H845+N845-O845-SetUp!$B$56,T844)</f>
        <v>0</v>
      </c>
      <c r="S845" s="53">
        <f>R845*SetUp!$B$65</f>
        <v>0</v>
      </c>
      <c r="T845" s="53">
        <f>IF((R845-S845)&lt;SetUp!$B$53,R845-S845,SetUp!$B$53)</f>
        <v>0</v>
      </c>
      <c r="U845" s="53">
        <f t="shared" si="275"/>
        <v>3.5203590812745675</v>
      </c>
      <c r="V845" s="53">
        <f>(L845-P845)/1000*SetUp!$B$13*1000000/SetUp!$B$48</f>
        <v>2.5117989094788538</v>
      </c>
      <c r="W845" s="53">
        <f t="shared" si="286"/>
        <v>0</v>
      </c>
      <c r="X845" s="53">
        <f>MAX((SetUp!$B$56*(1-($H845/SetUp!$B$56)^2)*TANH(($B845-$D845)/SetUp!$B$56))/(1+$H845/SetUp!$B$56*TANH(($B845-$D845)/SetUp!$B$56)),0)</f>
        <v>0</v>
      </c>
      <c r="AK845" s="61">
        <v>80</v>
      </c>
      <c r="AL845" s="62">
        <f t="shared" si="266"/>
        <v>7.2424285714285714</v>
      </c>
      <c r="AM845" s="62">
        <f t="shared" si="267"/>
        <v>9.4966219589317387</v>
      </c>
      <c r="AN845" s="63">
        <f t="shared" si="268"/>
        <v>0.31124827332035765</v>
      </c>
      <c r="AP845" s="60">
        <v>32891</v>
      </c>
      <c r="AQ845" s="51">
        <v>1</v>
      </c>
      <c r="AR845" s="51">
        <v>18</v>
      </c>
      <c r="AS845" s="62">
        <f t="shared" si="276"/>
        <v>7.7370000000000001</v>
      </c>
      <c r="AT845" s="62">
        <f t="shared" si="277"/>
        <v>5.2348702974153314</v>
      </c>
      <c r="AU845" s="51" t="str">
        <f>IF(OR($AP845&lt;SetUp!$B$97,$AP845&gt;SetUp!$B$98),"Não","Sim")</f>
        <v>Não</v>
      </c>
      <c r="AV845" s="64">
        <f t="shared" si="278"/>
        <v>2.7815463325280061</v>
      </c>
      <c r="AW845" s="64">
        <f t="shared" si="279"/>
        <v>2.2879838936092471</v>
      </c>
      <c r="AX845" s="64">
        <f t="shared" si="280"/>
        <v>0.88857259685759993</v>
      </c>
      <c r="AY845" s="64">
        <f t="shared" si="281"/>
        <v>0.71890592578284052</v>
      </c>
      <c r="AZ845" s="64">
        <f t="shared" si="282"/>
        <v>-2.5021297025846687</v>
      </c>
      <c r="BA845" s="64">
        <f t="shared" si="283"/>
        <v>-0.49356243891875895</v>
      </c>
      <c r="BB845" s="64">
        <f t="shared" si="284"/>
        <v>-0.16966667107475941</v>
      </c>
    </row>
    <row r="846" spans="1:54" x14ac:dyDescent="0.3">
      <c r="A846" s="60">
        <v>31891</v>
      </c>
      <c r="B846" s="53">
        <v>0.79900000000000004</v>
      </c>
      <c r="C846" s="53">
        <v>0</v>
      </c>
      <c r="D846" s="53">
        <v>4.1100000000000003</v>
      </c>
      <c r="E846" s="53">
        <f t="shared" si="269"/>
        <v>0.79900000000000004</v>
      </c>
      <c r="F846" s="53">
        <f t="shared" si="270"/>
        <v>3.3110000000000004</v>
      </c>
      <c r="G846" s="53">
        <f t="shared" si="271"/>
        <v>0</v>
      </c>
      <c r="H846" s="53">
        <f>IF(Q845&gt;SetUp!$B$56,SetUp!$B$56,Q845)</f>
        <v>5.278193674651571</v>
      </c>
      <c r="I846" s="53">
        <f t="shared" si="285"/>
        <v>3.5611968002469108</v>
      </c>
      <c r="J846" s="53">
        <f>MIN(F846,H846,(1-EXP(-SetUp!$B$52*H846/SetUp!$B$56))*F846)</f>
        <v>0.8537392184619218</v>
      </c>
      <c r="K846" s="53">
        <f t="shared" si="272"/>
        <v>4.4244544561896495</v>
      </c>
      <c r="L846" s="53">
        <f>IF(I846&lt;=0,0,MIN(SetUp!$B$50*I846^SetUp!$B$55,I846))</f>
        <v>0.17862877711864827</v>
      </c>
      <c r="M846" s="53">
        <f t="shared" si="273"/>
        <v>3.3825680231282624</v>
      </c>
      <c r="N846" s="53">
        <f>IF(SetUp!$B$62=0,X846,(B846-E846)*(1-(H846/SetUp!$B$66/SetUp!$B$56)))</f>
        <v>0</v>
      </c>
      <c r="O846" s="53">
        <f>K846*SetUp!$B$65</f>
        <v>4.0837718972343139E-2</v>
      </c>
      <c r="P846" s="53">
        <f>MIN(SetUp!$B$54*L846^SetUp!$B$51,L846)</f>
        <v>0.12094143936958585</v>
      </c>
      <c r="Q846" s="53">
        <f t="shared" si="274"/>
        <v>4.3836167372173067</v>
      </c>
      <c r="R846" s="53">
        <f>IF((H846+N846-O846)&gt;SetUp!$B$56,T845+H846+N846-O846-SetUp!$B$56,T845)</f>
        <v>0</v>
      </c>
      <c r="S846" s="53">
        <f>R846*SetUp!$B$65</f>
        <v>0</v>
      </c>
      <c r="T846" s="53">
        <f>IF((R846-S846)&lt;SetUp!$B$53,R846-S846,SetUp!$B$53)</f>
        <v>0</v>
      </c>
      <c r="U846" s="53">
        <f t="shared" si="275"/>
        <v>3.3825680231282624</v>
      </c>
      <c r="V846" s="53">
        <f>(L846-P846)/1000*SetUp!$B$13*1000000/SetUp!$B$48</f>
        <v>2.3476035864515414</v>
      </c>
      <c r="W846" s="53">
        <f t="shared" si="286"/>
        <v>2.7755575615628914E-16</v>
      </c>
      <c r="X846" s="53">
        <f>MAX((SetUp!$B$56*(1-($H846/SetUp!$B$56)^2)*TANH(($B846-$D846)/SetUp!$B$56))/(1+$H846/SetUp!$B$56*TANH(($B846-$D846)/SetUp!$B$56)),0)</f>
        <v>0</v>
      </c>
      <c r="AK846" s="61">
        <v>81</v>
      </c>
      <c r="AL846" s="62">
        <f t="shared" si="266"/>
        <v>5.4818571428571428</v>
      </c>
      <c r="AM846" s="62">
        <f t="shared" si="267"/>
        <v>9.0358794887956577</v>
      </c>
      <c r="AN846" s="63">
        <f t="shared" si="268"/>
        <v>0.64832450998279012</v>
      </c>
      <c r="AP846" s="60">
        <v>32892</v>
      </c>
      <c r="AQ846" s="51">
        <v>1</v>
      </c>
      <c r="AR846" s="51">
        <v>19</v>
      </c>
      <c r="AS846" s="62">
        <f t="shared" si="276"/>
        <v>7.7370000000000001</v>
      </c>
      <c r="AT846" s="62">
        <f t="shared" si="277"/>
        <v>4.8156791620460977</v>
      </c>
      <c r="AU846" s="51" t="str">
        <f>IF(OR($AP846&lt;SetUp!$B$97,$AP846&gt;SetUp!$B$98),"Não","Sim")</f>
        <v>Não</v>
      </c>
      <c r="AV846" s="64">
        <f t="shared" si="278"/>
        <v>2.7815463325280061</v>
      </c>
      <c r="AW846" s="64">
        <f t="shared" si="279"/>
        <v>2.1944655754980751</v>
      </c>
      <c r="AX846" s="64">
        <f t="shared" si="280"/>
        <v>0.88857259685759993</v>
      </c>
      <c r="AY846" s="64">
        <f t="shared" si="281"/>
        <v>0.68265754494526909</v>
      </c>
      <c r="AZ846" s="64">
        <f t="shared" si="282"/>
        <v>-2.9213208379539024</v>
      </c>
      <c r="BA846" s="64">
        <f t="shared" si="283"/>
        <v>-0.58708075702993101</v>
      </c>
      <c r="BB846" s="64">
        <f t="shared" si="284"/>
        <v>-0.20591505191233084</v>
      </c>
    </row>
    <row r="847" spans="1:54" x14ac:dyDescent="0.3">
      <c r="A847" s="60">
        <v>31892</v>
      </c>
      <c r="B847" s="53">
        <v>0.74299999999999999</v>
      </c>
      <c r="C847" s="53">
        <v>0</v>
      </c>
      <c r="D847" s="53">
        <v>4.1100000000000003</v>
      </c>
      <c r="E847" s="53">
        <f t="shared" si="269"/>
        <v>0.74299999999999999</v>
      </c>
      <c r="F847" s="53">
        <f t="shared" si="270"/>
        <v>3.3670000000000004</v>
      </c>
      <c r="G847" s="53">
        <f t="shared" si="271"/>
        <v>0</v>
      </c>
      <c r="H847" s="53">
        <f>IF(Q846&gt;SetUp!$B$56,SetUp!$B$56,Q846)</f>
        <v>4.3836167372173067</v>
      </c>
      <c r="I847" s="53">
        <f t="shared" si="285"/>
        <v>3.4162111644175637</v>
      </c>
      <c r="J847" s="53">
        <f>MIN(F847,H847,(1-EXP(-SetUp!$B$52*H847/SetUp!$B$56))*F847)</f>
        <v>0.73863973694762042</v>
      </c>
      <c r="K847" s="53">
        <f t="shared" si="272"/>
        <v>3.6449770002696864</v>
      </c>
      <c r="L847" s="53">
        <f>IF(I847&lt;=0,0,MIN(SetUp!$B$50*I847^SetUp!$B$55,I847))</f>
        <v>0.16667327934239171</v>
      </c>
      <c r="M847" s="53">
        <f t="shared" si="273"/>
        <v>3.2495378850751719</v>
      </c>
      <c r="N847" s="53">
        <f>IF(SetUp!$B$62=0,X847,(B847-E847)*(1-(H847/SetUp!$B$66/SetUp!$B$56)))</f>
        <v>0</v>
      </c>
      <c r="O847" s="53">
        <f>K847*SetUp!$B$65</f>
        <v>3.3643141289301445E-2</v>
      </c>
      <c r="P847" s="53">
        <f>MIN(SetUp!$B$54*L847^SetUp!$B$51,L847)</f>
        <v>0.11277097104040278</v>
      </c>
      <c r="Q847" s="53">
        <f t="shared" si="274"/>
        <v>3.6113338589803852</v>
      </c>
      <c r="R847" s="53">
        <f>IF((H847+N847-O847)&gt;SetUp!$B$56,T846+H847+N847-O847-SetUp!$B$56,T846)</f>
        <v>0</v>
      </c>
      <c r="S847" s="53">
        <f>R847*SetUp!$B$65</f>
        <v>0</v>
      </c>
      <c r="T847" s="53">
        <f>IF((R847-S847)&lt;SetUp!$B$53,R847-S847,SetUp!$B$53)</f>
        <v>0</v>
      </c>
      <c r="U847" s="53">
        <f t="shared" si="275"/>
        <v>3.2495378850751719</v>
      </c>
      <c r="V847" s="53">
        <f>(L847-P847)/1000*SetUp!$B$13*1000000/SetUp!$B$48</f>
        <v>2.1935706729649276</v>
      </c>
      <c r="W847" s="53">
        <f t="shared" si="286"/>
        <v>0</v>
      </c>
      <c r="X847" s="53">
        <f>MAX((SetUp!$B$56*(1-($H847/SetUp!$B$56)^2)*TANH(($B847-$D847)/SetUp!$B$56))/(1+$H847/SetUp!$B$56*TANH(($B847-$D847)/SetUp!$B$56)),0)</f>
        <v>0</v>
      </c>
      <c r="AK847" s="61">
        <v>82</v>
      </c>
      <c r="AL847" s="62">
        <f t="shared" si="266"/>
        <v>6.100428571428572</v>
      </c>
      <c r="AM847" s="62">
        <f t="shared" si="267"/>
        <v>10.112365771392827</v>
      </c>
      <c r="AN847" s="63">
        <f t="shared" si="268"/>
        <v>0.65764841813806496</v>
      </c>
      <c r="AP847" s="60">
        <v>32893</v>
      </c>
      <c r="AQ847" s="51">
        <v>1</v>
      </c>
      <c r="AR847" s="51">
        <v>20</v>
      </c>
      <c r="AS847" s="62">
        <f t="shared" si="276"/>
        <v>7.7370000000000001</v>
      </c>
      <c r="AT847" s="62">
        <f t="shared" si="277"/>
        <v>4.4222415594836244</v>
      </c>
      <c r="AU847" s="51" t="str">
        <f>IF(OR($AP847&lt;SetUp!$B$97,$AP847&gt;SetUp!$B$98),"Não","Sim")</f>
        <v>Não</v>
      </c>
      <c r="AV847" s="64">
        <f t="shared" si="278"/>
        <v>2.7815463325280061</v>
      </c>
      <c r="AW847" s="64">
        <f t="shared" si="279"/>
        <v>2.1029126371496329</v>
      </c>
      <c r="AX847" s="64">
        <f t="shared" si="280"/>
        <v>0.88857259685759993</v>
      </c>
      <c r="AY847" s="64">
        <f t="shared" si="281"/>
        <v>0.64564246169034412</v>
      </c>
      <c r="AZ847" s="64">
        <f t="shared" si="282"/>
        <v>-3.3147584405163757</v>
      </c>
      <c r="BA847" s="64">
        <f t="shared" si="283"/>
        <v>-0.67863369537837315</v>
      </c>
      <c r="BB847" s="64">
        <f t="shared" si="284"/>
        <v>-0.24293013516725581</v>
      </c>
    </row>
    <row r="848" spans="1:54" x14ac:dyDescent="0.3">
      <c r="A848" s="60">
        <v>31893</v>
      </c>
      <c r="B848" s="53">
        <v>3.3330000000000002</v>
      </c>
      <c r="C848" s="53">
        <v>0</v>
      </c>
      <c r="D848" s="53">
        <v>4.1100000000000003</v>
      </c>
      <c r="E848" s="53">
        <f t="shared" si="269"/>
        <v>3.3330000000000002</v>
      </c>
      <c r="F848" s="53">
        <f t="shared" si="270"/>
        <v>0.77700000000000014</v>
      </c>
      <c r="G848" s="53">
        <f t="shared" si="271"/>
        <v>0</v>
      </c>
      <c r="H848" s="53">
        <f>IF(Q847&gt;SetUp!$B$56,SetUp!$B$56,Q847)</f>
        <v>3.6113338589803852</v>
      </c>
      <c r="I848" s="53">
        <f t="shared" si="285"/>
        <v>3.2815468732489386</v>
      </c>
      <c r="J848" s="53">
        <f>MIN(F848,H848,(1-EXP(-SetUp!$B$52*H848/SetUp!$B$56))*F848)</f>
        <v>0.14340484807125395</v>
      </c>
      <c r="K848" s="53">
        <f t="shared" si="272"/>
        <v>3.4679290109091312</v>
      </c>
      <c r="L848" s="53">
        <f>IF(I848&lt;=0,0,MIN(SetUp!$B$50*I848^SetUp!$B$55,I848))</f>
        <v>0.15586759020008345</v>
      </c>
      <c r="M848" s="53">
        <f t="shared" si="273"/>
        <v>3.1256792830488553</v>
      </c>
      <c r="N848" s="53">
        <f>IF(SetUp!$B$62=0,X848,(B848-E848)*(1-(H848/SetUp!$B$66/SetUp!$B$56)))</f>
        <v>0</v>
      </c>
      <c r="O848" s="53">
        <f>K848*SetUp!$B$65</f>
        <v>3.2008988173766503E-2</v>
      </c>
      <c r="P848" s="53">
        <f>MIN(SetUp!$B$54*L848^SetUp!$B$51,L848)</f>
        <v>0.10539118076338767</v>
      </c>
      <c r="Q848" s="53">
        <f t="shared" si="274"/>
        <v>3.4359200227353646</v>
      </c>
      <c r="R848" s="53">
        <f>IF((H848+N848-O848)&gt;SetUp!$B$56,T847+H848+N848-O848-SetUp!$B$56,T847)</f>
        <v>0</v>
      </c>
      <c r="S848" s="53">
        <f>R848*SetUp!$B$65</f>
        <v>0</v>
      </c>
      <c r="T848" s="53">
        <f>IF((R848-S848)&lt;SetUp!$B$53,R848-S848,SetUp!$B$53)</f>
        <v>0</v>
      </c>
      <c r="U848" s="53">
        <f t="shared" si="275"/>
        <v>3.1256792830488553</v>
      </c>
      <c r="V848" s="53">
        <f>(L848-P848)/1000*SetUp!$B$13*1000000/SetUp!$B$48</f>
        <v>2.0541526866822584</v>
      </c>
      <c r="W848" s="53">
        <f t="shared" si="286"/>
        <v>6.3837823915946501E-16</v>
      </c>
      <c r="X848" s="53">
        <f>MAX((SetUp!$B$56*(1-($H848/SetUp!$B$56)^2)*TANH(($B848-$D848)/SetUp!$B$56))/(1+$H848/SetUp!$B$56*TANH(($B848-$D848)/SetUp!$B$56)),0)</f>
        <v>0</v>
      </c>
      <c r="AK848" s="61">
        <v>83</v>
      </c>
      <c r="AL848" s="62">
        <f t="shared" si="266"/>
        <v>7.1524285714285716</v>
      </c>
      <c r="AM848" s="62">
        <f t="shared" si="267"/>
        <v>13.227133303100809</v>
      </c>
      <c r="AN848" s="63">
        <f t="shared" si="268"/>
        <v>0.84932057286647211</v>
      </c>
      <c r="AP848" s="60">
        <v>32894</v>
      </c>
      <c r="AQ848" s="51">
        <v>1</v>
      </c>
      <c r="AR848" s="51">
        <v>21</v>
      </c>
      <c r="AS848" s="62">
        <f t="shared" si="276"/>
        <v>7.7370000000000001</v>
      </c>
      <c r="AT848" s="62">
        <f t="shared" si="277"/>
        <v>4.0564009230012736</v>
      </c>
      <c r="AU848" s="51" t="str">
        <f>IF(OR($AP848&lt;SetUp!$B$97,$AP848&gt;SetUp!$B$98),"Não","Sim")</f>
        <v>Não</v>
      </c>
      <c r="AV848" s="64">
        <f t="shared" si="278"/>
        <v>2.7815463325280061</v>
      </c>
      <c r="AW848" s="64">
        <f t="shared" si="279"/>
        <v>2.0140508739853802</v>
      </c>
      <c r="AX848" s="64">
        <f t="shared" si="280"/>
        <v>0.88857259685759993</v>
      </c>
      <c r="AY848" s="64">
        <f t="shared" si="281"/>
        <v>0.60814087286426988</v>
      </c>
      <c r="AZ848" s="64">
        <f t="shared" si="282"/>
        <v>-3.6805990769987265</v>
      </c>
      <c r="BA848" s="64">
        <f t="shared" si="283"/>
        <v>-0.76749545854262591</v>
      </c>
      <c r="BB848" s="64">
        <f t="shared" si="284"/>
        <v>-0.28043172399333005</v>
      </c>
    </row>
    <row r="849" spans="1:54" x14ac:dyDescent="0.3">
      <c r="A849" s="60">
        <v>31894</v>
      </c>
      <c r="B849" s="53">
        <v>4.7290000000000001</v>
      </c>
      <c r="C849" s="53">
        <v>0</v>
      </c>
      <c r="D849" s="53">
        <v>4.1100000000000003</v>
      </c>
      <c r="E849" s="53">
        <f t="shared" si="269"/>
        <v>4.1100000000000003</v>
      </c>
      <c r="F849" s="53">
        <f t="shared" si="270"/>
        <v>0</v>
      </c>
      <c r="G849" s="53">
        <f t="shared" si="271"/>
        <v>2.7778021405844289E-4</v>
      </c>
      <c r="H849" s="53">
        <f>IF(Q848&gt;SetUp!$B$56,SetUp!$B$56,Q848)</f>
        <v>3.4359200227353646</v>
      </c>
      <c r="I849" s="53">
        <f t="shared" si="285"/>
        <v>3.1576706084444259</v>
      </c>
      <c r="J849" s="53">
        <f>MIN(F849,H849,(1-EXP(-SetUp!$B$52*H849/SetUp!$B$56))*F849)</f>
        <v>0</v>
      </c>
      <c r="K849" s="53">
        <f t="shared" si="272"/>
        <v>3.4359200227353646</v>
      </c>
      <c r="L849" s="53">
        <f>IF(I849&lt;=0,0,MIN(SetUp!$B$50*I849^SetUp!$B$55,I849))</f>
        <v>0.1461850101199372</v>
      </c>
      <c r="M849" s="53">
        <f t="shared" si="273"/>
        <v>3.0114855983244886</v>
      </c>
      <c r="N849" s="53">
        <f>IF(SetUp!$B$62=0,X849,(B849-E849)*(1-(H849/SetUp!$B$66/SetUp!$B$56)))</f>
        <v>0.61872221978594133</v>
      </c>
      <c r="O849" s="53">
        <f>K849*SetUp!$B$65</f>
        <v>3.1713545181512252E-2</v>
      </c>
      <c r="P849" s="53">
        <f>MIN(SetUp!$B$54*L849^SetUp!$B$51,L849)</f>
        <v>9.8782637586159378E-2</v>
      </c>
      <c r="Q849" s="53">
        <f t="shared" si="274"/>
        <v>4.0229286973397933</v>
      </c>
      <c r="R849" s="53">
        <f>IF((H849+N849-O849)&gt;SetUp!$B$56,T848+H849+N849-O849-SetUp!$B$56,T848)</f>
        <v>0</v>
      </c>
      <c r="S849" s="53">
        <f>R849*SetUp!$B$65</f>
        <v>0</v>
      </c>
      <c r="T849" s="53">
        <f>IF((R849-S849)&lt;SetUp!$B$53,R849-S849,SetUp!$B$53)</f>
        <v>0</v>
      </c>
      <c r="U849" s="53">
        <f t="shared" si="275"/>
        <v>3.0114855983244886</v>
      </c>
      <c r="V849" s="53">
        <f>(L849-P849)/1000*SetUp!$B$13*1000000/SetUp!$B$48</f>
        <v>1.9290538289473671</v>
      </c>
      <c r="W849" s="53">
        <f t="shared" si="286"/>
        <v>3.0531133177191805E-16</v>
      </c>
      <c r="X849" s="53">
        <f>MAX((SetUp!$B$56*(1-($H849/SetUp!$B$56)^2)*TANH(($B849-$D849)/SetUp!$B$56))/(1+$H849/SetUp!$B$56*TANH(($B849-$D849)/SetUp!$B$56)),0)</f>
        <v>0.61872221978594133</v>
      </c>
      <c r="AK849" s="61">
        <v>84</v>
      </c>
      <c r="AL849" s="62">
        <f t="shared" si="266"/>
        <v>8.5961428571428566</v>
      </c>
      <c r="AM849" s="62">
        <f t="shared" si="267"/>
        <v>16.227973561816466</v>
      </c>
      <c r="AN849" s="63">
        <f t="shared" si="268"/>
        <v>0.8878203668209208</v>
      </c>
      <c r="AP849" s="60">
        <v>32895</v>
      </c>
      <c r="AQ849" s="51">
        <v>1</v>
      </c>
      <c r="AR849" s="51">
        <v>22</v>
      </c>
      <c r="AS849" s="62">
        <f t="shared" si="276"/>
        <v>7.7370000000000001</v>
      </c>
      <c r="AT849" s="62">
        <f t="shared" si="277"/>
        <v>3.7188186029953267</v>
      </c>
      <c r="AU849" s="51" t="str">
        <f>IF(OR($AP849&lt;SetUp!$B$97,$AP849&gt;SetUp!$B$98),"Não","Sim")</f>
        <v>Não</v>
      </c>
      <c r="AV849" s="64">
        <f t="shared" si="278"/>
        <v>2.7815463325280061</v>
      </c>
      <c r="AW849" s="64">
        <f t="shared" si="279"/>
        <v>1.9284238649724617</v>
      </c>
      <c r="AX849" s="64">
        <f t="shared" si="280"/>
        <v>0.88857259685759993</v>
      </c>
      <c r="AY849" s="64">
        <f t="shared" si="281"/>
        <v>0.57040499480438922</v>
      </c>
      <c r="AZ849" s="64">
        <f t="shared" si="282"/>
        <v>-4.0181813970046729</v>
      </c>
      <c r="BA849" s="64">
        <f t="shared" si="283"/>
        <v>-0.85312246755554444</v>
      </c>
      <c r="BB849" s="64">
        <f t="shared" si="284"/>
        <v>-0.31816760205321071</v>
      </c>
    </row>
    <row r="850" spans="1:54" x14ac:dyDescent="0.3">
      <c r="A850" s="60">
        <v>31895</v>
      </c>
      <c r="B850" s="53">
        <v>0.54300000000000004</v>
      </c>
      <c r="C850" s="53">
        <v>0</v>
      </c>
      <c r="D850" s="53">
        <v>4.1100000000000003</v>
      </c>
      <c r="E850" s="53">
        <f t="shared" si="269"/>
        <v>0.54300000000000004</v>
      </c>
      <c r="F850" s="53">
        <f t="shared" si="270"/>
        <v>3.5670000000000002</v>
      </c>
      <c r="G850" s="53">
        <f t="shared" si="271"/>
        <v>0</v>
      </c>
      <c r="H850" s="53">
        <f>IF(Q849&gt;SetUp!$B$56,SetUp!$B$56,Q849)</f>
        <v>4.0229286973397933</v>
      </c>
      <c r="I850" s="53">
        <f t="shared" si="285"/>
        <v>3.041923719928862</v>
      </c>
      <c r="J850" s="53">
        <f>MIN(F850,H850,(1-EXP(-SetUp!$B$52*H850/SetUp!$B$56))*F850)</f>
        <v>0.72519106263697553</v>
      </c>
      <c r="K850" s="53">
        <f t="shared" si="272"/>
        <v>3.297737634702818</v>
      </c>
      <c r="L850" s="53">
        <f>IF(I850&lt;=0,0,MIN(SetUp!$B$50*I850^SetUp!$B$55,I850))</f>
        <v>0.13736370617233346</v>
      </c>
      <c r="M850" s="53">
        <f t="shared" si="273"/>
        <v>2.9045600137565284</v>
      </c>
      <c r="N850" s="53">
        <f>IF(SetUp!$B$62=0,X850,(B850-E850)*(1-(H850/SetUp!$B$66/SetUp!$B$56)))</f>
        <v>0</v>
      </c>
      <c r="O850" s="53">
        <f>K850*SetUp!$B$65</f>
        <v>3.0438121604373609E-2</v>
      </c>
      <c r="P850" s="53">
        <f>MIN(SetUp!$B$54*L850^SetUp!$B$51,L850)</f>
        <v>9.2765628634126643E-2</v>
      </c>
      <c r="Q850" s="53">
        <f t="shared" si="274"/>
        <v>3.2672995130984446</v>
      </c>
      <c r="R850" s="53">
        <f>IF((H850+N850-O850)&gt;SetUp!$B$56,T849+H850+N850-O850-SetUp!$B$56,T849)</f>
        <v>0</v>
      </c>
      <c r="S850" s="53">
        <f>R850*SetUp!$B$65</f>
        <v>0</v>
      </c>
      <c r="T850" s="53">
        <f>IF((R850-S850)&lt;SetUp!$B$53,R850-S850,SetUp!$B$53)</f>
        <v>0</v>
      </c>
      <c r="U850" s="53">
        <f t="shared" si="275"/>
        <v>2.9045600137565284</v>
      </c>
      <c r="V850" s="53">
        <f>(L850-P850)/1000*SetUp!$B$13*1000000/SetUp!$B$48</f>
        <v>1.814932199384429</v>
      </c>
      <c r="W850" s="53">
        <f t="shared" si="286"/>
        <v>3.8857805861880479E-16</v>
      </c>
      <c r="X850" s="53">
        <f>MAX((SetUp!$B$56*(1-($H850/SetUp!$B$56)^2)*TANH(($B850-$D850)/SetUp!$B$56))/(1+$H850/SetUp!$B$56*TANH(($B850-$D850)/SetUp!$B$56)),0)</f>
        <v>0</v>
      </c>
      <c r="AK850" s="61">
        <v>85</v>
      </c>
      <c r="AL850" s="62">
        <f t="shared" si="266"/>
        <v>11.307142857142855</v>
      </c>
      <c r="AM850" s="62">
        <f t="shared" si="267"/>
        <v>19.256838213823176</v>
      </c>
      <c r="AN850" s="63">
        <f t="shared" si="268"/>
        <v>0.70306844594772278</v>
      </c>
      <c r="AP850" s="60">
        <v>32896</v>
      </c>
      <c r="AQ850" s="51">
        <v>1</v>
      </c>
      <c r="AR850" s="51">
        <v>23</v>
      </c>
      <c r="AS850" s="62">
        <f t="shared" si="276"/>
        <v>7.5869999999999997</v>
      </c>
      <c r="AT850" s="62">
        <f t="shared" si="277"/>
        <v>3.4119771722880978</v>
      </c>
      <c r="AU850" s="51" t="str">
        <f>IF(OR($AP850&lt;SetUp!$B$97,$AP850&gt;SetUp!$B$98),"Não","Sim")</f>
        <v>Não</v>
      </c>
      <c r="AV850" s="64">
        <f t="shared" si="278"/>
        <v>2.754450943473127</v>
      </c>
      <c r="AW850" s="64">
        <f t="shared" si="279"/>
        <v>1.8471538030949393</v>
      </c>
      <c r="AX850" s="64">
        <f t="shared" si="280"/>
        <v>0.88007008406406717</v>
      </c>
      <c r="AY850" s="64">
        <f t="shared" si="281"/>
        <v>0.5330061168734227</v>
      </c>
      <c r="AZ850" s="64">
        <f t="shared" si="282"/>
        <v>-4.1750228277119019</v>
      </c>
      <c r="BA850" s="64">
        <f t="shared" si="283"/>
        <v>-0.90729714037818776</v>
      </c>
      <c r="BB850" s="64">
        <f t="shared" si="284"/>
        <v>-0.34706396719064447</v>
      </c>
    </row>
    <row r="851" spans="1:54" x14ac:dyDescent="0.3">
      <c r="A851" s="60">
        <v>31896</v>
      </c>
      <c r="B851" s="53">
        <v>2.6640000000000001</v>
      </c>
      <c r="C851" s="53">
        <v>0</v>
      </c>
      <c r="D851" s="53">
        <v>4.1100000000000003</v>
      </c>
      <c r="E851" s="53">
        <f t="shared" si="269"/>
        <v>2.6640000000000001</v>
      </c>
      <c r="F851" s="53">
        <f t="shared" si="270"/>
        <v>1.4460000000000002</v>
      </c>
      <c r="G851" s="53">
        <f t="shared" si="271"/>
        <v>0</v>
      </c>
      <c r="H851" s="53">
        <f>IF(Q850&gt;SetUp!$B$56,SetUp!$B$56,Q850)</f>
        <v>3.2672995130984446</v>
      </c>
      <c r="I851" s="53">
        <f t="shared" si="285"/>
        <v>2.9324675244279721</v>
      </c>
      <c r="J851" s="53">
        <f>MIN(F851,H851,(1-EXP(-SetUp!$B$52*H851/SetUp!$B$56))*F851)</f>
        <v>0.24373421467785727</v>
      </c>
      <c r="K851" s="53">
        <f t="shared" si="272"/>
        <v>3.0235652984205874</v>
      </c>
      <c r="L851" s="53">
        <f>IF(I851&lt;=0,0,MIN(SetUp!$B$50*I851^SetUp!$B$55,I851))</f>
        <v>0.12922508295959026</v>
      </c>
      <c r="M851" s="53">
        <f t="shared" si="273"/>
        <v>2.8032424414683819</v>
      </c>
      <c r="N851" s="53">
        <f>IF(SetUp!$B$62=0,X851,(B851-E851)*(1-(H851/SetUp!$B$66/SetUp!$B$56)))</f>
        <v>0</v>
      </c>
      <c r="O851" s="53">
        <f>K851*SetUp!$B$65</f>
        <v>2.7907510671443585E-2</v>
      </c>
      <c r="P851" s="53">
        <f>MIN(SetUp!$B$54*L851^SetUp!$B$51,L851)</f>
        <v>8.7217602011508286E-2</v>
      </c>
      <c r="Q851" s="53">
        <f t="shared" si="274"/>
        <v>2.9956577877491437</v>
      </c>
      <c r="R851" s="53">
        <f>IF((H851+N851-O851)&gt;SetUp!$B$56,T850+H851+N851-O851-SetUp!$B$56,T850)</f>
        <v>0</v>
      </c>
      <c r="S851" s="53">
        <f>R851*SetUp!$B$65</f>
        <v>0</v>
      </c>
      <c r="T851" s="53">
        <f>IF((R851-S851)&lt;SetUp!$B$53,R851-S851,SetUp!$B$53)</f>
        <v>0</v>
      </c>
      <c r="U851" s="53">
        <f t="shared" si="275"/>
        <v>2.8032424414683819</v>
      </c>
      <c r="V851" s="53">
        <f>(L851-P851)/1000*SetUp!$B$13*1000000/SetUp!$B$48</f>
        <v>1.7095070908019989</v>
      </c>
      <c r="W851" s="53">
        <f t="shared" si="286"/>
        <v>0</v>
      </c>
      <c r="X851" s="53">
        <f>MAX((SetUp!$B$56*(1-($H851/SetUp!$B$56)^2)*TANH(($B851-$D851)/SetUp!$B$56))/(1+$H851/SetUp!$B$56*TANH(($B851-$D851)/SetUp!$B$56)),0)</f>
        <v>0</v>
      </c>
      <c r="AK851" s="61">
        <v>86</v>
      </c>
      <c r="AL851" s="62">
        <f t="shared" si="266"/>
        <v>12.281142857142855</v>
      </c>
      <c r="AM851" s="62">
        <f t="shared" si="267"/>
        <v>17.706047234058953</v>
      </c>
      <c r="AN851" s="63">
        <f t="shared" si="268"/>
        <v>0.44172634745966743</v>
      </c>
      <c r="AP851" s="60">
        <v>32897</v>
      </c>
      <c r="AQ851" s="51">
        <v>1</v>
      </c>
      <c r="AR851" s="51">
        <v>24</v>
      </c>
      <c r="AS851" s="62">
        <f t="shared" si="276"/>
        <v>7.5869999999999997</v>
      </c>
      <c r="AT851" s="62">
        <f t="shared" si="277"/>
        <v>3.1323282629975884</v>
      </c>
      <c r="AU851" s="51" t="str">
        <f>IF(OR($AP851&lt;SetUp!$B$97,$AP851&gt;SetUp!$B$98),"Não","Sim")</f>
        <v>Não</v>
      </c>
      <c r="AV851" s="64">
        <f t="shared" si="278"/>
        <v>2.754450943473127</v>
      </c>
      <c r="AW851" s="64">
        <f t="shared" si="279"/>
        <v>1.7698384850029645</v>
      </c>
      <c r="AX851" s="64">
        <f t="shared" si="280"/>
        <v>0.88007008406406717</v>
      </c>
      <c r="AY851" s="64">
        <f t="shared" si="281"/>
        <v>0.49586726913878809</v>
      </c>
      <c r="AZ851" s="64">
        <f t="shared" si="282"/>
        <v>-4.4546717370024114</v>
      </c>
      <c r="BA851" s="64">
        <f t="shared" si="283"/>
        <v>-0.98461245847016254</v>
      </c>
      <c r="BB851" s="64">
        <f t="shared" si="284"/>
        <v>-0.38420281492527908</v>
      </c>
    </row>
    <row r="852" spans="1:54" x14ac:dyDescent="0.3">
      <c r="A852" s="60">
        <v>31897</v>
      </c>
      <c r="B852" s="53">
        <v>2.3E-2</v>
      </c>
      <c r="C852" s="53">
        <v>0</v>
      </c>
      <c r="D852" s="53">
        <v>4.1100000000000003</v>
      </c>
      <c r="E852" s="53">
        <f t="shared" si="269"/>
        <v>2.3E-2</v>
      </c>
      <c r="F852" s="53">
        <f t="shared" si="270"/>
        <v>4.0870000000000006</v>
      </c>
      <c r="G852" s="53">
        <f t="shared" si="271"/>
        <v>0</v>
      </c>
      <c r="H852" s="53">
        <f>IF(Q851&gt;SetUp!$B$56,SetUp!$B$56,Q851)</f>
        <v>2.9956577877491437</v>
      </c>
      <c r="I852" s="53">
        <f t="shared" si="285"/>
        <v>2.8250189305552671</v>
      </c>
      <c r="J852" s="53">
        <f>MIN(F852,H852,(1-EXP(-SetUp!$B$52*H852/SetUp!$B$56))*F852)</f>
        <v>0.63634177781512491</v>
      </c>
      <c r="K852" s="53">
        <f t="shared" si="272"/>
        <v>2.3593160099340187</v>
      </c>
      <c r="L852" s="53">
        <f>IF(I852&lt;=0,0,MIN(SetUp!$B$50*I852^SetUp!$B$55,I852))</f>
        <v>0.12143030101190018</v>
      </c>
      <c r="M852" s="53">
        <f t="shared" si="273"/>
        <v>2.7035886295433671</v>
      </c>
      <c r="N852" s="53">
        <f>IF(SetUp!$B$62=0,X852,(B852-E852)*(1-(H852/SetUp!$B$66/SetUp!$B$56)))</f>
        <v>0</v>
      </c>
      <c r="O852" s="53">
        <f>K852*SetUp!$B$65</f>
        <v>2.1776489086885401E-2</v>
      </c>
      <c r="P852" s="53">
        <f>MIN(SetUp!$B$54*L852^SetUp!$B$51,L852)</f>
        <v>8.1907150582561344E-2</v>
      </c>
      <c r="Q852" s="53">
        <f t="shared" si="274"/>
        <v>2.3375395208471335</v>
      </c>
      <c r="R852" s="53">
        <f>IF((H852+N852-O852)&gt;SetUp!$B$56,T851+H852+N852-O852-SetUp!$B$56,T851)</f>
        <v>0</v>
      </c>
      <c r="S852" s="53">
        <f>R852*SetUp!$B$65</f>
        <v>0</v>
      </c>
      <c r="T852" s="53">
        <f>IF((R852-S852)&lt;SetUp!$B$53,R852-S852,SetUp!$B$53)</f>
        <v>0</v>
      </c>
      <c r="U852" s="53">
        <f t="shared" si="275"/>
        <v>2.7035886295433671</v>
      </c>
      <c r="V852" s="53">
        <f>(L852-P852)/1000*SetUp!$B$13*1000000/SetUp!$B$48</f>
        <v>1.6084065120042335</v>
      </c>
      <c r="W852" s="53">
        <f t="shared" si="286"/>
        <v>0</v>
      </c>
      <c r="X852" s="53">
        <f>MAX((SetUp!$B$56*(1-($H852/SetUp!$B$56)^2)*TANH(($B852-$D852)/SetUp!$B$56))/(1+$H852/SetUp!$B$56*TANH(($B852-$D852)/SetUp!$B$56)),0)</f>
        <v>0</v>
      </c>
      <c r="AK852" s="61">
        <v>87</v>
      </c>
      <c r="AL852" s="62">
        <f t="shared" si="266"/>
        <v>10.192142857142857</v>
      </c>
      <c r="AM852" s="62">
        <f t="shared" si="267"/>
        <v>15.738752808849467</v>
      </c>
      <c r="AN852" s="63">
        <f t="shared" si="268"/>
        <v>0.54420449452584307</v>
      </c>
      <c r="AP852" s="60">
        <v>32898</v>
      </c>
      <c r="AQ852" s="51">
        <v>1</v>
      </c>
      <c r="AR852" s="51">
        <v>25</v>
      </c>
      <c r="AS852" s="62">
        <f t="shared" si="276"/>
        <v>7.5869999999999997</v>
      </c>
      <c r="AT852" s="62">
        <f t="shared" si="277"/>
        <v>2.8786642412101404</v>
      </c>
      <c r="AU852" s="51" t="str">
        <f>IF(OR($AP852&lt;SetUp!$B$97,$AP852&gt;SetUp!$B$98),"Não","Sim")</f>
        <v>Não</v>
      </c>
      <c r="AV852" s="64">
        <f t="shared" si="278"/>
        <v>2.754450943473127</v>
      </c>
      <c r="AW852" s="64">
        <f t="shared" si="279"/>
        <v>1.6966626774966616</v>
      </c>
      <c r="AX852" s="64">
        <f t="shared" si="280"/>
        <v>0.88007008406406717</v>
      </c>
      <c r="AY852" s="64">
        <f t="shared" si="281"/>
        <v>0.45919101302214077</v>
      </c>
      <c r="AZ852" s="64">
        <f t="shared" si="282"/>
        <v>-4.7083357587898593</v>
      </c>
      <c r="BA852" s="64">
        <f t="shared" si="283"/>
        <v>-1.0577882659764655</v>
      </c>
      <c r="BB852" s="64">
        <f t="shared" si="284"/>
        <v>-0.4208790710419264</v>
      </c>
    </row>
    <row r="853" spans="1:54" x14ac:dyDescent="0.3">
      <c r="A853" s="60">
        <v>31898</v>
      </c>
      <c r="B853" s="53">
        <v>0.94599999999999995</v>
      </c>
      <c r="C853" s="53"/>
      <c r="D853" s="53">
        <v>3.9409999999999998</v>
      </c>
      <c r="E853" s="53">
        <f t="shared" si="269"/>
        <v>0.94599999999999995</v>
      </c>
      <c r="F853" s="53">
        <f t="shared" si="270"/>
        <v>2.9950000000000001</v>
      </c>
      <c r="G853" s="53">
        <f t="shared" si="271"/>
        <v>0</v>
      </c>
      <c r="H853" s="53">
        <f>IF(Q852&gt;SetUp!$B$56,SetUp!$B$56,Q852)</f>
        <v>2.3375395208471335</v>
      </c>
      <c r="I853" s="53">
        <f t="shared" si="285"/>
        <v>2.7217441506913294</v>
      </c>
      <c r="J853" s="53">
        <f>MIN(F853,H853,(1-EXP(-SetUp!$B$52*H853/SetUp!$B$56))*F853)</f>
        <v>0.37052768793968816</v>
      </c>
      <c r="K853" s="53">
        <f t="shared" si="272"/>
        <v>1.9670118329074453</v>
      </c>
      <c r="L853" s="53">
        <f>IF(I853&lt;=0,0,MIN(SetUp!$B$50*I853^SetUp!$B$55,I853))</f>
        <v>0.11412224278184327</v>
      </c>
      <c r="M853" s="53">
        <f t="shared" si="273"/>
        <v>2.6076219079094862</v>
      </c>
      <c r="N853" s="53">
        <f>IF(SetUp!$B$62=0,X853,(B853-E853)*(1-(H853/SetUp!$B$66/SetUp!$B$56)))</f>
        <v>0</v>
      </c>
      <c r="O853" s="53">
        <f>K853*SetUp!$B$65</f>
        <v>1.8155521147962438E-2</v>
      </c>
      <c r="P853" s="53">
        <f>MIN(SetUp!$B$54*L853^SetUp!$B$51,L853)</f>
        <v>7.6931301576664668E-2</v>
      </c>
      <c r="Q853" s="53">
        <f t="shared" si="274"/>
        <v>1.9488563117594828</v>
      </c>
      <c r="R853" s="53">
        <f>IF((H853+N853-O853)&gt;SetUp!$B$56,T852+H853+N853-O853-SetUp!$B$56,T852)</f>
        <v>0</v>
      </c>
      <c r="S853" s="53">
        <f>R853*SetUp!$B$65</f>
        <v>0</v>
      </c>
      <c r="T853" s="53">
        <f>IF((R853-S853)&lt;SetUp!$B$53,R853-S853,SetUp!$B$53)</f>
        <v>0</v>
      </c>
      <c r="U853" s="53">
        <f t="shared" si="275"/>
        <v>2.6076219079094862</v>
      </c>
      <c r="V853" s="53">
        <f>(L853-P853)/1000*SetUp!$B$13*1000000/SetUp!$B$48</f>
        <v>1.513496555111953</v>
      </c>
      <c r="W853" s="53">
        <f t="shared" si="286"/>
        <v>3.6082248300317588E-16</v>
      </c>
      <c r="X853" s="53">
        <f>MAX((SetUp!$B$56*(1-($H853/SetUp!$B$56)^2)*TANH(($B853-$D853)/SetUp!$B$56))/(1+$H853/SetUp!$B$56*TANH(($B853-$D853)/SetUp!$B$56)),0)</f>
        <v>0</v>
      </c>
      <c r="AK853" s="61">
        <v>88</v>
      </c>
      <c r="AL853" s="62">
        <f t="shared" si="266"/>
        <v>9.5597142857142874</v>
      </c>
      <c r="AM853" s="62">
        <f t="shared" si="267"/>
        <v>17.126701246159353</v>
      </c>
      <c r="AN853" s="63">
        <f t="shared" si="268"/>
        <v>0.79154948927217561</v>
      </c>
      <c r="AP853" s="60">
        <v>32899</v>
      </c>
      <c r="AQ853" s="51">
        <v>1</v>
      </c>
      <c r="AR853" s="51">
        <v>26</v>
      </c>
      <c r="AS853" s="62">
        <f t="shared" si="276"/>
        <v>7.5869999999999997</v>
      </c>
      <c r="AT853" s="62">
        <f t="shared" si="277"/>
        <v>2.648063578893213</v>
      </c>
      <c r="AU853" s="51" t="str">
        <f>IF(OR($AP853&lt;SetUp!$B$97,$AP853&gt;SetUp!$B$98),"Não","Sim")</f>
        <v>Não</v>
      </c>
      <c r="AV853" s="64">
        <f t="shared" si="278"/>
        <v>2.754450943473127</v>
      </c>
      <c r="AW853" s="64">
        <f t="shared" si="279"/>
        <v>1.6272871839024643</v>
      </c>
      <c r="AX853" s="64">
        <f t="shared" si="280"/>
        <v>0.88007008406406717</v>
      </c>
      <c r="AY853" s="64">
        <f t="shared" si="281"/>
        <v>0.42292840812076254</v>
      </c>
      <c r="AZ853" s="64">
        <f t="shared" si="282"/>
        <v>-4.9389364211067868</v>
      </c>
      <c r="BA853" s="64">
        <f t="shared" si="283"/>
        <v>-1.1271637595706627</v>
      </c>
      <c r="BB853" s="64">
        <f t="shared" si="284"/>
        <v>-0.45714167594330463</v>
      </c>
    </row>
    <row r="854" spans="1:54" x14ac:dyDescent="0.3">
      <c r="A854" s="60">
        <v>31899</v>
      </c>
      <c r="B854" s="53">
        <v>4.7030000000000003</v>
      </c>
      <c r="C854" s="53"/>
      <c r="D854" s="53">
        <v>3.9409999999999998</v>
      </c>
      <c r="E854" s="53">
        <f t="shared" si="269"/>
        <v>3.9409999999999998</v>
      </c>
      <c r="F854" s="53">
        <f t="shared" si="270"/>
        <v>0</v>
      </c>
      <c r="G854" s="53">
        <f t="shared" si="271"/>
        <v>1.3319795458333061E-4</v>
      </c>
      <c r="H854" s="53">
        <f>IF(Q853&gt;SetUp!$B$56,SetUp!$B$56,Q853)</f>
        <v>1.9488563117594828</v>
      </c>
      <c r="I854" s="53">
        <f t="shared" si="285"/>
        <v>2.6257430515340201</v>
      </c>
      <c r="J854" s="53">
        <f>MIN(F854,H854,(1-EXP(-SetUp!$B$52*H854/SetUp!$B$56))*F854)</f>
        <v>0</v>
      </c>
      <c r="K854" s="53">
        <f t="shared" si="272"/>
        <v>1.9488563117594828</v>
      </c>
      <c r="L854" s="53">
        <f>IF(I854&lt;=0,0,MIN(SetUp!$B$50*I854^SetUp!$B$55,I854))</f>
        <v>0.10749258551730841</v>
      </c>
      <c r="M854" s="53">
        <f t="shared" si="273"/>
        <v>2.5182504660167115</v>
      </c>
      <c r="N854" s="53">
        <f>IF(SetUp!$B$62=0,X854,(B854-E854)*(1-(H854/SetUp!$B$66/SetUp!$B$56)))</f>
        <v>0.76186680204541712</v>
      </c>
      <c r="O854" s="53">
        <f>K854*SetUp!$B$65</f>
        <v>1.7987945669950749E-2</v>
      </c>
      <c r="P854" s="53">
        <f>MIN(SetUp!$B$54*L854^SetUp!$B$51,L854)</f>
        <v>7.2420030749086456E-2</v>
      </c>
      <c r="Q854" s="53">
        <f t="shared" si="274"/>
        <v>2.6927351681349494</v>
      </c>
      <c r="R854" s="53">
        <f>IF((H854+N854-O854)&gt;SetUp!$B$56,T853+H854+N854-O854-SetUp!$B$56,T853)</f>
        <v>0</v>
      </c>
      <c r="S854" s="53">
        <f>R854*SetUp!$B$65</f>
        <v>0</v>
      </c>
      <c r="T854" s="53">
        <f>IF((R854-S854)&lt;SetUp!$B$53,R854-S854,SetUp!$B$53)</f>
        <v>0</v>
      </c>
      <c r="U854" s="53">
        <f t="shared" si="275"/>
        <v>2.5182504660167115</v>
      </c>
      <c r="V854" s="53">
        <f>(L854-P854)/1000*SetUp!$B$13*1000000/SetUp!$B$48</f>
        <v>1.4272881809532656</v>
      </c>
      <c r="W854" s="53">
        <f t="shared" si="286"/>
        <v>-5.9674487573602164E-16</v>
      </c>
      <c r="X854" s="53">
        <f>MAX((SetUp!$B$56*(1-($H854/SetUp!$B$56)^2)*TANH(($B854-$D854)/SetUp!$B$56))/(1+$H854/SetUp!$B$56*TANH(($B854-$D854)/SetUp!$B$56)),0)</f>
        <v>0.76186680204541712</v>
      </c>
      <c r="AK854" s="61">
        <v>89</v>
      </c>
      <c r="AL854" s="62">
        <f t="shared" si="266"/>
        <v>10.87442857142857</v>
      </c>
      <c r="AM854" s="62">
        <f t="shared" si="267"/>
        <v>16.186507453989762</v>
      </c>
      <c r="AN854" s="63">
        <f t="shared" si="268"/>
        <v>0.48849269160847003</v>
      </c>
      <c r="AP854" s="60">
        <v>32900</v>
      </c>
      <c r="AQ854" s="51">
        <v>1</v>
      </c>
      <c r="AR854" s="51">
        <v>27</v>
      </c>
      <c r="AS854" s="62">
        <f t="shared" si="276"/>
        <v>7.5869999999999997</v>
      </c>
      <c r="AT854" s="62">
        <f t="shared" si="277"/>
        <v>2.4393247633498816</v>
      </c>
      <c r="AU854" s="51" t="str">
        <f>IF(OR($AP854&lt;SetUp!$B$97,$AP854&gt;SetUp!$B$98),"Não","Sim")</f>
        <v>Não</v>
      </c>
      <c r="AV854" s="64">
        <f t="shared" si="278"/>
        <v>2.754450943473127</v>
      </c>
      <c r="AW854" s="64">
        <f t="shared" si="279"/>
        <v>1.5618337822412094</v>
      </c>
      <c r="AX854" s="64">
        <f t="shared" si="280"/>
        <v>0.88007008406406717</v>
      </c>
      <c r="AY854" s="64">
        <f t="shared" si="281"/>
        <v>0.38726962464393755</v>
      </c>
      <c r="AZ854" s="64">
        <f t="shared" si="282"/>
        <v>-5.1476752366501177</v>
      </c>
      <c r="BA854" s="64">
        <f t="shared" si="283"/>
        <v>-1.1926171612319176</v>
      </c>
      <c r="BB854" s="64">
        <f t="shared" si="284"/>
        <v>-0.49280045942012962</v>
      </c>
    </row>
    <row r="855" spans="1:54" x14ac:dyDescent="0.3">
      <c r="A855" s="60">
        <v>31900</v>
      </c>
      <c r="B855" s="53">
        <v>3.653</v>
      </c>
      <c r="C855" s="53"/>
      <c r="D855" s="53">
        <v>3.9409999999999998</v>
      </c>
      <c r="E855" s="53">
        <f t="shared" si="269"/>
        <v>3.653</v>
      </c>
      <c r="F855" s="53">
        <f t="shared" si="270"/>
        <v>0.28799999999999981</v>
      </c>
      <c r="G855" s="53">
        <f t="shared" si="271"/>
        <v>0</v>
      </c>
      <c r="H855" s="53">
        <f>IF(Q854&gt;SetUp!$B$56,SetUp!$B$56,Q854)</f>
        <v>2.6927351681349494</v>
      </c>
      <c r="I855" s="53">
        <f t="shared" si="285"/>
        <v>2.5427292699988722</v>
      </c>
      <c r="J855" s="53">
        <f>MIN(F855,H855,(1-EXP(-SetUp!$B$52*H855/SetUp!$B$56))*F855)</f>
        <v>4.0644011074673872E-2</v>
      </c>
      <c r="K855" s="53">
        <f t="shared" si="272"/>
        <v>2.6520911570602754</v>
      </c>
      <c r="L855" s="53">
        <f>IF(I855&lt;=0,0,MIN(SetUp!$B$50*I855^SetUp!$B$55,I855))</f>
        <v>0.10188846157841482</v>
      </c>
      <c r="M855" s="53">
        <f t="shared" si="273"/>
        <v>2.4408408084204574</v>
      </c>
      <c r="N855" s="53">
        <f>IF(SetUp!$B$62=0,X855,(B855-E855)*(1-(H855/SetUp!$B$66/SetUp!$B$56)))</f>
        <v>0</v>
      </c>
      <c r="O855" s="53">
        <f>K855*SetUp!$B$65</f>
        <v>2.4478803982160707E-2</v>
      </c>
      <c r="P855" s="53">
        <f>MIN(SetUp!$B$54*L855^SetUp!$B$51,L855)</f>
        <v>6.8608705424094432E-2</v>
      </c>
      <c r="Q855" s="53">
        <f t="shared" si="274"/>
        <v>2.6276123530781148</v>
      </c>
      <c r="R855" s="53">
        <f>IF((H855+N855-O855)&gt;SetUp!$B$56,T854+H855+N855-O855-SetUp!$B$56,T854)</f>
        <v>0</v>
      </c>
      <c r="S855" s="53">
        <f>R855*SetUp!$B$65</f>
        <v>0</v>
      </c>
      <c r="T855" s="53">
        <f>IF((R855-S855)&lt;SetUp!$B$53,R855-S855,SetUp!$B$53)</f>
        <v>0</v>
      </c>
      <c r="U855" s="53">
        <f t="shared" si="275"/>
        <v>2.4408408084204574</v>
      </c>
      <c r="V855" s="53">
        <f>(L855-P855)/1000*SetUp!$B$13*1000000/SetUp!$B$48</f>
        <v>1.3543297013283488</v>
      </c>
      <c r="W855" s="53">
        <f t="shared" si="286"/>
        <v>3.6082248300317588E-16</v>
      </c>
      <c r="X855" s="53">
        <f>MAX((SetUp!$B$56*(1-($H855/SetUp!$B$56)^2)*TANH(($B855-$D855)/SetUp!$B$56))/(1+$H855/SetUp!$B$56*TANH(($B855-$D855)/SetUp!$B$56)),0)</f>
        <v>0</v>
      </c>
      <c r="AK855" s="61">
        <v>90</v>
      </c>
      <c r="AL855" s="62">
        <f t="shared" si="266"/>
        <v>11.883142857142856</v>
      </c>
      <c r="AM855" s="62">
        <f t="shared" si="267"/>
        <v>23.518348735860993</v>
      </c>
      <c r="AN855" s="63">
        <f t="shared" si="268"/>
        <v>0.97913540370545271</v>
      </c>
      <c r="AP855" s="60">
        <v>32901</v>
      </c>
      <c r="AQ855" s="51">
        <v>1</v>
      </c>
      <c r="AR855" s="51">
        <v>28</v>
      </c>
      <c r="AS855" s="62">
        <f t="shared" si="276"/>
        <v>7.5869999999999997</v>
      </c>
      <c r="AT855" s="62">
        <f t="shared" si="277"/>
        <v>2.2503553210616869</v>
      </c>
      <c r="AU855" s="51" t="str">
        <f>IF(OR($AP855&lt;SetUp!$B$97,$AP855&gt;SetUp!$B$98),"Não","Sim")</f>
        <v>Não</v>
      </c>
      <c r="AV855" s="64">
        <f t="shared" si="278"/>
        <v>2.754450943473127</v>
      </c>
      <c r="AW855" s="64">
        <f t="shared" si="279"/>
        <v>1.5001184356782258</v>
      </c>
      <c r="AX855" s="64">
        <f t="shared" si="280"/>
        <v>0.88007008406406717</v>
      </c>
      <c r="AY855" s="64">
        <f t="shared" si="281"/>
        <v>0.35225109668603327</v>
      </c>
      <c r="AZ855" s="64">
        <f t="shared" si="282"/>
        <v>-5.3366446789383133</v>
      </c>
      <c r="BA855" s="64">
        <f t="shared" si="283"/>
        <v>-1.2543325077949012</v>
      </c>
      <c r="BB855" s="64">
        <f t="shared" si="284"/>
        <v>-0.5278189873780339</v>
      </c>
    </row>
    <row r="856" spans="1:54" x14ac:dyDescent="0.3">
      <c r="A856" s="60">
        <v>31901</v>
      </c>
      <c r="B856" s="53">
        <v>5.3460000000000001</v>
      </c>
      <c r="C856" s="53"/>
      <c r="D856" s="53">
        <v>3.9409999999999998</v>
      </c>
      <c r="E856" s="53">
        <f t="shared" si="269"/>
        <v>3.9409999999999998</v>
      </c>
      <c r="F856" s="53">
        <f t="shared" si="270"/>
        <v>0</v>
      </c>
      <c r="G856" s="53">
        <f t="shared" si="271"/>
        <v>5.0464050231679991E-4</v>
      </c>
      <c r="H856" s="53">
        <f>IF(Q855&gt;SetUp!$B$56,SetUp!$B$56,Q855)</f>
        <v>2.6276123530781148</v>
      </c>
      <c r="I856" s="53">
        <f t="shared" si="285"/>
        <v>2.4655983135201587</v>
      </c>
      <c r="J856" s="53">
        <f>MIN(F856,H856,(1-EXP(-SetUp!$B$52*H856/SetUp!$B$56))*F856)</f>
        <v>0</v>
      </c>
      <c r="K856" s="53">
        <f t="shared" si="272"/>
        <v>2.6276123530781148</v>
      </c>
      <c r="L856" s="53">
        <f>IF(I856&lt;=0,0,MIN(SetUp!$B$50*I856^SetUp!$B$55,I856))</f>
        <v>9.6789595482946703E-2</v>
      </c>
      <c r="M856" s="53">
        <f t="shared" si="273"/>
        <v>2.3688087180372119</v>
      </c>
      <c r="N856" s="53">
        <f>IF(SetUp!$B$62=0,X856,(B856-E856)*(1-(H856/SetUp!$B$66/SetUp!$B$56)))</f>
        <v>1.4044953594976834</v>
      </c>
      <c r="O856" s="53">
        <f>K856*SetUp!$B$65</f>
        <v>2.4252864597384339E-2</v>
      </c>
      <c r="P856" s="53">
        <f>MIN(SetUp!$B$54*L856^SetUp!$B$51,L856)</f>
        <v>6.5142769820904986E-2</v>
      </c>
      <c r="Q856" s="53">
        <f t="shared" si="274"/>
        <v>4.0078548479784137</v>
      </c>
      <c r="R856" s="53">
        <f>IF((H856+N856-O856)&gt;SetUp!$B$56,T855+H856+N856-O856-SetUp!$B$56,T855)</f>
        <v>0</v>
      </c>
      <c r="S856" s="53">
        <f>R856*SetUp!$B$65</f>
        <v>0</v>
      </c>
      <c r="T856" s="53">
        <f>IF((R856-S856)&lt;SetUp!$B$53,R856-S856,SetUp!$B$53)</f>
        <v>0</v>
      </c>
      <c r="U856" s="53">
        <f t="shared" si="275"/>
        <v>2.3688087180372119</v>
      </c>
      <c r="V856" s="53">
        <f>(L856-P856)/1000*SetUp!$B$13*1000000/SetUp!$B$48</f>
        <v>1.2878771030688323</v>
      </c>
      <c r="W856" s="53">
        <f t="shared" si="286"/>
        <v>0</v>
      </c>
      <c r="X856" s="53">
        <f>MAX((SetUp!$B$56*(1-($H856/SetUp!$B$56)^2)*TANH(($B856-$D856)/SetUp!$B$56))/(1+$H856/SetUp!$B$56*TANH(($B856-$D856)/SetUp!$B$56)),0)</f>
        <v>1.4044953594976834</v>
      </c>
      <c r="AK856" s="61">
        <v>91</v>
      </c>
      <c r="AL856" s="62">
        <f t="shared" si="266"/>
        <v>16.596571428571426</v>
      </c>
      <c r="AM856" s="62">
        <f t="shared" si="267"/>
        <v>35.072017258322695</v>
      </c>
      <c r="AN856" s="63">
        <f t="shared" si="268"/>
        <v>1.1132085870425812</v>
      </c>
      <c r="AP856" s="60">
        <v>32902</v>
      </c>
      <c r="AQ856" s="51">
        <v>1</v>
      </c>
      <c r="AR856" s="51">
        <v>29</v>
      </c>
      <c r="AS856" s="62">
        <f t="shared" si="276"/>
        <v>7.4370000000000003</v>
      </c>
      <c r="AT856" s="62">
        <f t="shared" si="277"/>
        <v>2.0794794809993191</v>
      </c>
      <c r="AU856" s="51" t="str">
        <f>IF(OR($AP856&lt;SetUp!$B$97,$AP856&gt;SetUp!$B$98),"Não","Sim")</f>
        <v>Não</v>
      </c>
      <c r="AV856" s="64">
        <f t="shared" si="278"/>
        <v>2.7270863572685045</v>
      </c>
      <c r="AW856" s="64">
        <f t="shared" si="279"/>
        <v>1.4420400413994472</v>
      </c>
      <c r="AX856" s="64">
        <f t="shared" si="280"/>
        <v>0.87139778148748392</v>
      </c>
      <c r="AY856" s="64">
        <f t="shared" si="281"/>
        <v>0.31795463937624202</v>
      </c>
      <c r="AZ856" s="64">
        <f t="shared" si="282"/>
        <v>-5.3575205190006816</v>
      </c>
      <c r="BA856" s="64">
        <f t="shared" si="283"/>
        <v>-1.2850463158690573</v>
      </c>
      <c r="BB856" s="64">
        <f t="shared" si="284"/>
        <v>-0.5534431421112419</v>
      </c>
    </row>
    <row r="857" spans="1:54" x14ac:dyDescent="0.3">
      <c r="A857" s="60">
        <v>31902</v>
      </c>
      <c r="B857" s="53">
        <v>1.157</v>
      </c>
      <c r="C857" s="53"/>
      <c r="D857" s="53">
        <v>3.9409999999999998</v>
      </c>
      <c r="E857" s="53">
        <f t="shared" si="269"/>
        <v>1.157</v>
      </c>
      <c r="F857" s="53">
        <f t="shared" si="270"/>
        <v>2.7839999999999998</v>
      </c>
      <c r="G857" s="53">
        <f t="shared" si="271"/>
        <v>0</v>
      </c>
      <c r="H857" s="53">
        <f>IF(Q856&gt;SetUp!$B$56,SetUp!$B$56,Q856)</f>
        <v>4.0078548479784137</v>
      </c>
      <c r="I857" s="53">
        <f t="shared" si="285"/>
        <v>2.4005944580893885</v>
      </c>
      <c r="J857" s="53">
        <f>MIN(F857,H857,(1-EXP(-SetUp!$B$52*H857/SetUp!$B$56))*F857)</f>
        <v>0.5641130632724064</v>
      </c>
      <c r="K857" s="53">
        <f t="shared" si="272"/>
        <v>3.4437417847060074</v>
      </c>
      <c r="L857" s="53">
        <f>IF(I857&lt;=0,0,MIN(SetUp!$B$50*I857^SetUp!$B$55,I857))</f>
        <v>9.2574093107326089E-2</v>
      </c>
      <c r="M857" s="53">
        <f t="shared" si="273"/>
        <v>2.3080203649820623</v>
      </c>
      <c r="N857" s="53">
        <f>IF(SetUp!$B$62=0,X857,(B857-E857)*(1-(H857/SetUp!$B$66/SetUp!$B$56)))</f>
        <v>0</v>
      </c>
      <c r="O857" s="53">
        <f>K857*SetUp!$B$65</f>
        <v>3.178574005217677E-2</v>
      </c>
      <c r="P857" s="53">
        <f>MIN(SetUp!$B$54*L857^SetUp!$B$51,L857)</f>
        <v>6.2278633501259013E-2</v>
      </c>
      <c r="Q857" s="53">
        <f t="shared" si="274"/>
        <v>3.4119560446538308</v>
      </c>
      <c r="R857" s="53">
        <f>IF((H857+N857-O857)&gt;SetUp!$B$56,T856+H857+N857-O857-SetUp!$B$56,T856)</f>
        <v>0</v>
      </c>
      <c r="S857" s="53">
        <f>R857*SetUp!$B$65</f>
        <v>0</v>
      </c>
      <c r="T857" s="53">
        <f>IF((R857-S857)&lt;SetUp!$B$53,R857-S857,SetUp!$B$53)</f>
        <v>0</v>
      </c>
      <c r="U857" s="53">
        <f t="shared" si="275"/>
        <v>2.3080203649820623</v>
      </c>
      <c r="V857" s="53">
        <f>(L857-P857)/1000*SetUp!$B$13*1000000/SetUp!$B$48</f>
        <v>1.232882854358395</v>
      </c>
      <c r="W857" s="53">
        <f t="shared" si="286"/>
        <v>0</v>
      </c>
      <c r="X857" s="53">
        <f>MAX((SetUp!$B$56*(1-($H857/SetUp!$B$56)^2)*TANH(($B857-$D857)/SetUp!$B$56))/(1+$H857/SetUp!$B$56*TANH(($B857-$D857)/SetUp!$B$56)),0)</f>
        <v>0</v>
      </c>
      <c r="AK857" s="61">
        <v>92</v>
      </c>
      <c r="AL857" s="62">
        <f t="shared" si="266"/>
        <v>38.663285714285713</v>
      </c>
      <c r="AM857" s="62">
        <f t="shared" si="267"/>
        <v>25.547237607388119</v>
      </c>
      <c r="AN857" s="63">
        <f t="shared" si="268"/>
        <v>-0.33923780311437268</v>
      </c>
      <c r="AP857" s="60">
        <v>32903</v>
      </c>
      <c r="AQ857" s="51">
        <v>1</v>
      </c>
      <c r="AR857" s="51">
        <v>30</v>
      </c>
      <c r="AS857" s="62">
        <f t="shared" si="276"/>
        <v>7.2889999999999997</v>
      </c>
      <c r="AT857" s="62">
        <f t="shared" si="277"/>
        <v>1.9250163314797202</v>
      </c>
      <c r="AU857" s="51" t="str">
        <f>IF(OR($AP857&lt;SetUp!$B$97,$AP857&gt;SetUp!$B$98),"Não","Sim")</f>
        <v>Não</v>
      </c>
      <c r="AV857" s="64">
        <f t="shared" si="278"/>
        <v>2.6998148084637212</v>
      </c>
      <c r="AW857" s="64">
        <f t="shared" si="279"/>
        <v>1.3874495779954383</v>
      </c>
      <c r="AX857" s="64">
        <f t="shared" si="280"/>
        <v>0.86266795022858789</v>
      </c>
      <c r="AY857" s="64">
        <f t="shared" si="281"/>
        <v>0.2844344183335778</v>
      </c>
      <c r="AZ857" s="64">
        <f t="shared" si="282"/>
        <v>-5.3639836685202793</v>
      </c>
      <c r="BA857" s="64">
        <f t="shared" si="283"/>
        <v>-1.3123652304682829</v>
      </c>
      <c r="BB857" s="64">
        <f t="shared" si="284"/>
        <v>-0.57823353189501003</v>
      </c>
    </row>
    <row r="858" spans="1:54" x14ac:dyDescent="0.3">
      <c r="A858" s="60">
        <v>31903</v>
      </c>
      <c r="B858" s="53">
        <v>0.61599999999999999</v>
      </c>
      <c r="C858" s="53"/>
      <c r="D858" s="53">
        <v>3.9409999999999998</v>
      </c>
      <c r="E858" s="53">
        <f t="shared" si="269"/>
        <v>0.61599999999999999</v>
      </c>
      <c r="F858" s="53">
        <f t="shared" si="270"/>
        <v>3.3249999999999997</v>
      </c>
      <c r="G858" s="53">
        <f t="shared" si="271"/>
        <v>0</v>
      </c>
      <c r="H858" s="53">
        <f>IF(Q857&gt;SetUp!$B$56,SetUp!$B$56,Q857)</f>
        <v>3.4119560446538308</v>
      </c>
      <c r="I858" s="53">
        <f t="shared" si="285"/>
        <v>2.3341320424269476</v>
      </c>
      <c r="J858" s="53">
        <f>MIN(F858,H858,(1-EXP(-SetUp!$B$52*H858/SetUp!$B$56))*F858)</f>
        <v>0.58295553882611884</v>
      </c>
      <c r="K858" s="53">
        <f t="shared" si="272"/>
        <v>2.8290005058277119</v>
      </c>
      <c r="L858" s="53">
        <f>IF(I858&lt;=0,0,MIN(SetUp!$B$50*I858^SetUp!$B$55,I858))</f>
        <v>8.8341988073783781E-2</v>
      </c>
      <c r="M858" s="53">
        <f t="shared" si="273"/>
        <v>2.2457900543531637</v>
      </c>
      <c r="N858" s="53">
        <f>IF(SetUp!$B$62=0,X858,(B858-E858)*(1-(H858/SetUp!$B$66/SetUp!$B$56)))</f>
        <v>0</v>
      </c>
      <c r="O858" s="53">
        <f>K858*SetUp!$B$65</f>
        <v>2.6111677444885111E-2</v>
      </c>
      <c r="P858" s="53">
        <f>MIN(SetUp!$B$54*L858^SetUp!$B$51,L858)</f>
        <v>5.9404492018523873E-2</v>
      </c>
      <c r="Q858" s="53">
        <f t="shared" si="274"/>
        <v>2.8028888283828266</v>
      </c>
      <c r="R858" s="53">
        <f>IF((H858+N858-O858)&gt;SetUp!$B$56,T857+H858+N858-O858-SetUp!$B$56,T857)</f>
        <v>0</v>
      </c>
      <c r="S858" s="53">
        <f>R858*SetUp!$B$65</f>
        <v>0</v>
      </c>
      <c r="T858" s="53">
        <f>IF((R858-S858)&lt;SetUp!$B$53,R858-S858,SetUp!$B$53)</f>
        <v>0</v>
      </c>
      <c r="U858" s="53">
        <f t="shared" si="275"/>
        <v>2.2457900543531637</v>
      </c>
      <c r="V858" s="53">
        <f>(L858-P858)/1000*SetUp!$B$13*1000000/SetUp!$B$48</f>
        <v>1.177620118608431</v>
      </c>
      <c r="W858" s="53">
        <f t="shared" si="286"/>
        <v>-7.9103390504542404E-16</v>
      </c>
      <c r="X858" s="53">
        <f>MAX((SetUp!$B$56*(1-($H858/SetUp!$B$56)^2)*TANH(($B858-$D858)/SetUp!$B$56))/(1+$H858/SetUp!$B$56*TANH(($B858-$D858)/SetUp!$B$56)),0)</f>
        <v>0</v>
      </c>
      <c r="AK858" s="61">
        <v>93</v>
      </c>
      <c r="AL858" s="62">
        <f t="shared" si="266"/>
        <v>42.365999999999993</v>
      </c>
      <c r="AM858" s="62">
        <f t="shared" si="267"/>
        <v>23.119524987436318</v>
      </c>
      <c r="AN858" s="63">
        <f t="shared" si="268"/>
        <v>-0.45429058708784587</v>
      </c>
      <c r="AP858" s="60">
        <v>32904</v>
      </c>
      <c r="AQ858" s="51">
        <v>1</v>
      </c>
      <c r="AR858" s="51">
        <v>31</v>
      </c>
      <c r="AS858" s="62">
        <f t="shared" si="276"/>
        <v>0</v>
      </c>
      <c r="AT858" s="62">
        <f t="shared" si="277"/>
        <v>1.785394666695991</v>
      </c>
      <c r="AU858" s="51" t="str">
        <f>IF(OR($AP858&lt;SetUp!$B$97,$AP858&gt;SetUp!$B$98),"Não","Sim")</f>
        <v>Não</v>
      </c>
      <c r="AV858" s="64">
        <f t="shared" si="278"/>
        <v>0</v>
      </c>
      <c r="AW858" s="64">
        <f t="shared" si="279"/>
        <v>1.3361866137242921</v>
      </c>
      <c r="AX858" s="64">
        <f t="shared" si="280"/>
        <v>0</v>
      </c>
      <c r="AY858" s="64">
        <f t="shared" si="281"/>
        <v>0.25173423312185661</v>
      </c>
      <c r="AZ858" s="64">
        <f t="shared" si="282"/>
        <v>1.785394666695991</v>
      </c>
      <c r="BA858" s="64">
        <f t="shared" si="283"/>
        <v>1.3361866137242921</v>
      </c>
      <c r="BB858" s="64">
        <f t="shared" si="284"/>
        <v>0.25173423312185661</v>
      </c>
    </row>
    <row r="859" spans="1:54" x14ac:dyDescent="0.3">
      <c r="A859" s="60">
        <v>31904</v>
      </c>
      <c r="B859" s="53">
        <v>0.16</v>
      </c>
      <c r="C859" s="53"/>
      <c r="D859" s="53">
        <v>3.9409999999999998</v>
      </c>
      <c r="E859" s="53">
        <f t="shared" si="269"/>
        <v>0.16</v>
      </c>
      <c r="F859" s="53">
        <f t="shared" si="270"/>
        <v>3.7809999999999997</v>
      </c>
      <c r="G859" s="53">
        <f t="shared" si="271"/>
        <v>0</v>
      </c>
      <c r="H859" s="53">
        <f>IF(Q858&gt;SetUp!$B$56,SetUp!$B$56,Q858)</f>
        <v>2.8028888283828266</v>
      </c>
      <c r="I859" s="53">
        <f t="shared" si="285"/>
        <v>2.2665496926163362</v>
      </c>
      <c r="J859" s="53">
        <f>MIN(F859,H859,(1-EXP(-SetUp!$B$52*H859/SetUp!$B$56))*F859)</f>
        <v>0.55374082664006019</v>
      </c>
      <c r="K859" s="53">
        <f t="shared" si="272"/>
        <v>2.2491480017427663</v>
      </c>
      <c r="L859" s="53">
        <f>IF(I859&lt;=0,0,MIN(SetUp!$B$50*I859^SetUp!$B$55,I859))</f>
        <v>8.4120183129226492E-2</v>
      </c>
      <c r="M859" s="53">
        <f t="shared" si="273"/>
        <v>2.1824295094871098</v>
      </c>
      <c r="N859" s="53">
        <f>IF(SetUp!$B$62=0,X859,(B859-E859)*(1-(H859/SetUp!$B$66/SetUp!$B$56)))</f>
        <v>0</v>
      </c>
      <c r="O859" s="53">
        <f>K859*SetUp!$B$65</f>
        <v>2.0759638263172387E-2</v>
      </c>
      <c r="P859" s="53">
        <f>MIN(SetUp!$B$54*L859^SetUp!$B$51,L859)</f>
        <v>5.6538678926100185E-2</v>
      </c>
      <c r="Q859" s="53">
        <f t="shared" si="274"/>
        <v>2.2283883634795938</v>
      </c>
      <c r="R859" s="53">
        <f>IF((H859+N859-O859)&gt;SetUp!$B$56,T858+H859+N859-O859-SetUp!$B$56,T858)</f>
        <v>0</v>
      </c>
      <c r="S859" s="53">
        <f>R859*SetUp!$B$65</f>
        <v>0</v>
      </c>
      <c r="T859" s="53">
        <f>IF((R859-S859)&lt;SetUp!$B$53,R859-S859,SetUp!$B$53)</f>
        <v>0</v>
      </c>
      <c r="U859" s="53">
        <f t="shared" si="275"/>
        <v>2.1824295094871098</v>
      </c>
      <c r="V859" s="53">
        <f>(L859-P859)/1000*SetUp!$B$13*1000000/SetUp!$B$48</f>
        <v>1.1224376217299084</v>
      </c>
      <c r="W859" s="53">
        <f t="shared" si="286"/>
        <v>-4.8572257327350599E-16</v>
      </c>
      <c r="X859" s="53">
        <f>MAX((SetUp!$B$56*(1-($H859/SetUp!$B$56)^2)*TANH(($B859-$D859)/SetUp!$B$56))/(1+$H859/SetUp!$B$56*TANH(($B859-$D859)/SetUp!$B$56)),0)</f>
        <v>0</v>
      </c>
      <c r="AK859" s="61">
        <v>94</v>
      </c>
      <c r="AL859" s="62">
        <f t="shared" si="266"/>
        <v>19.201142857142855</v>
      </c>
      <c r="AM859" s="62">
        <f t="shared" si="267"/>
        <v>23.267462471885377</v>
      </c>
      <c r="AN859" s="63">
        <f t="shared" si="268"/>
        <v>0.21177487428722735</v>
      </c>
      <c r="AP859" s="60">
        <v>32933</v>
      </c>
      <c r="AQ859" s="51">
        <v>3</v>
      </c>
      <c r="AR859" s="51">
        <v>61</v>
      </c>
      <c r="AS859" s="62">
        <f t="shared" si="276"/>
        <v>0</v>
      </c>
      <c r="AT859" s="62">
        <f t="shared" si="277"/>
        <v>0.70915537720616539</v>
      </c>
      <c r="AU859" s="51" t="str">
        <f>IF(OR($AP859&lt;SetUp!$B$97,$AP859&gt;SetUp!$B$98),"Não","Sim")</f>
        <v>Não</v>
      </c>
      <c r="AV859" s="64">
        <f t="shared" si="278"/>
        <v>0</v>
      </c>
      <c r="AW859" s="64">
        <f t="shared" si="279"/>
        <v>0.84211363675347606</v>
      </c>
      <c r="AX859" s="64">
        <f t="shared" si="280"/>
        <v>0</v>
      </c>
      <c r="AY859" s="64">
        <f t="shared" si="281"/>
        <v>-0.14925859969665711</v>
      </c>
      <c r="AZ859" s="64">
        <f t="shared" si="282"/>
        <v>0.70915537720616539</v>
      </c>
      <c r="BA859" s="64">
        <f t="shared" si="283"/>
        <v>0.84211363675347606</v>
      </c>
      <c r="BB859" s="64">
        <f t="shared" si="284"/>
        <v>-0.14925859969665711</v>
      </c>
    </row>
    <row r="860" spans="1:54" x14ac:dyDescent="0.3">
      <c r="A860" s="60">
        <v>31905</v>
      </c>
      <c r="B860" s="53">
        <v>0</v>
      </c>
      <c r="C860" s="53"/>
      <c r="D860" s="53">
        <v>3.9409999999999998</v>
      </c>
      <c r="E860" s="53">
        <f t="shared" si="269"/>
        <v>0</v>
      </c>
      <c r="F860" s="53">
        <f t="shared" si="270"/>
        <v>3.9409999999999998</v>
      </c>
      <c r="G860" s="53">
        <f t="shared" si="271"/>
        <v>0</v>
      </c>
      <c r="H860" s="53">
        <f>IF(Q859&gt;SetUp!$B$56,SetUp!$B$56,Q859)</f>
        <v>2.2283883634795938</v>
      </c>
      <c r="I860" s="53">
        <f t="shared" si="285"/>
        <v>2.1986945074749462</v>
      </c>
      <c r="J860" s="53">
        <f>MIN(F860,H860,(1-EXP(-SetUp!$B$52*H860/SetUp!$B$56))*F860)</f>
        <v>0.46620025312171387</v>
      </c>
      <c r="K860" s="53">
        <f t="shared" si="272"/>
        <v>1.7621881103578798</v>
      </c>
      <c r="L860" s="53">
        <f>IF(I860&lt;=0,0,MIN(SetUp!$B$50*I860^SetUp!$B$55,I860))</f>
        <v>7.996494081073828E-2</v>
      </c>
      <c r="M860" s="53">
        <f t="shared" si="273"/>
        <v>2.1187295666642081</v>
      </c>
      <c r="N860" s="53">
        <f>IF(SetUp!$B$62=0,X860,(B860-E860)*(1-(H860/SetUp!$B$66/SetUp!$B$56)))</f>
        <v>0</v>
      </c>
      <c r="O860" s="53">
        <f>K860*SetUp!$B$65</f>
        <v>1.6264997987836639E-2</v>
      </c>
      <c r="P860" s="53">
        <f>MIN(SetUp!$B$54*L860^SetUp!$B$51,L860)</f>
        <v>5.3719414070782741E-2</v>
      </c>
      <c r="Q860" s="53">
        <f t="shared" si="274"/>
        <v>1.7459231123700432</v>
      </c>
      <c r="R860" s="53">
        <f>IF((H860+N860-O860)&gt;SetUp!$B$56,T859+H860+N860-O860-SetUp!$B$56,T859)</f>
        <v>0</v>
      </c>
      <c r="S860" s="53">
        <f>R860*SetUp!$B$65</f>
        <v>0</v>
      </c>
      <c r="T860" s="53">
        <f>IF((R860-S860)&lt;SetUp!$B$53,R860-S860,SetUp!$B$53)</f>
        <v>0</v>
      </c>
      <c r="U860" s="53">
        <f t="shared" si="275"/>
        <v>2.1187295666642081</v>
      </c>
      <c r="V860" s="53">
        <f>(L860-P860)/1000*SetUp!$B$13*1000000/SetUp!$B$48</f>
        <v>1.0680696164390229</v>
      </c>
      <c r="W860" s="53">
        <f t="shared" si="286"/>
        <v>0</v>
      </c>
      <c r="X860" s="53">
        <f>MAX((SetUp!$B$56*(1-($H860/SetUp!$B$56)^2)*TANH(($B860-$D860)/SetUp!$B$56))/(1+$H860/SetUp!$B$56*TANH(($B860-$D860)/SetUp!$B$56)),0)</f>
        <v>0</v>
      </c>
      <c r="AK860" s="61">
        <v>95</v>
      </c>
      <c r="AL860" s="62">
        <f t="shared" si="266"/>
        <v>21.293571428571429</v>
      </c>
      <c r="AM860" s="62">
        <f t="shared" si="267"/>
        <v>22.606371409016955</v>
      </c>
      <c r="AN860" s="63">
        <f t="shared" si="268"/>
        <v>6.1652409265832611E-2</v>
      </c>
      <c r="AP860" s="60">
        <v>32934</v>
      </c>
      <c r="AQ860" s="51">
        <v>3</v>
      </c>
      <c r="AR860" s="51">
        <v>62</v>
      </c>
      <c r="AS860" s="62">
        <f t="shared" si="276"/>
        <v>0</v>
      </c>
      <c r="AT860" s="62">
        <f t="shared" si="277"/>
        <v>0.68776146482832501</v>
      </c>
      <c r="AU860" s="51" t="str">
        <f>IF(OR($AP860&lt;SetUp!$B$97,$AP860&gt;SetUp!$B$98),"Não","Sim")</f>
        <v>Não</v>
      </c>
      <c r="AV860" s="64">
        <f t="shared" si="278"/>
        <v>0</v>
      </c>
      <c r="AW860" s="64">
        <f t="shared" si="279"/>
        <v>0.82931385182470274</v>
      </c>
      <c r="AX860" s="64">
        <f t="shared" si="280"/>
        <v>0</v>
      </c>
      <c r="AY860" s="64">
        <f t="shared" si="281"/>
        <v>-0.16256216128698558</v>
      </c>
      <c r="AZ860" s="64">
        <f t="shared" si="282"/>
        <v>0.68776146482832501</v>
      </c>
      <c r="BA860" s="64">
        <f t="shared" si="283"/>
        <v>0.82931385182470274</v>
      </c>
      <c r="BB860" s="64">
        <f t="shared" si="284"/>
        <v>-0.16256216128698558</v>
      </c>
    </row>
    <row r="861" spans="1:54" x14ac:dyDescent="0.3">
      <c r="A861" s="60">
        <v>31906</v>
      </c>
      <c r="B861" s="53">
        <v>0</v>
      </c>
      <c r="C861" s="53"/>
      <c r="D861" s="53">
        <v>3.9409999999999998</v>
      </c>
      <c r="E861" s="53">
        <f t="shared" si="269"/>
        <v>0</v>
      </c>
      <c r="F861" s="53">
        <f t="shared" si="270"/>
        <v>3.9409999999999998</v>
      </c>
      <c r="G861" s="53">
        <f t="shared" si="271"/>
        <v>0</v>
      </c>
      <c r="H861" s="53">
        <f>IF(Q860&gt;SetUp!$B$56,SetUp!$B$56,Q860)</f>
        <v>1.7459231123700432</v>
      </c>
      <c r="I861" s="53">
        <f t="shared" si="285"/>
        <v>2.1314276608924079</v>
      </c>
      <c r="J861" s="53">
        <f>MIN(F861,H861,(1-EXP(-SetUp!$B$52*H861/SetUp!$B$56))*F861)</f>
        <v>0.37018173878540023</v>
      </c>
      <c r="K861" s="53">
        <f t="shared" si="272"/>
        <v>1.3757413735846429</v>
      </c>
      <c r="L861" s="53">
        <f>IF(I861&lt;=0,0,MIN(SetUp!$B$50*I861^SetUp!$B$55,I861))</f>
        <v>7.5929253523870865E-2</v>
      </c>
      <c r="M861" s="53">
        <f t="shared" si="273"/>
        <v>2.0554984073685372</v>
      </c>
      <c r="N861" s="53">
        <f>IF(SetUp!$B$62=0,X861,(B861-E861)*(1-(H861/SetUp!$B$66/SetUp!$B$56)))</f>
        <v>0</v>
      </c>
      <c r="O861" s="53">
        <f>K861*SetUp!$B$65</f>
        <v>1.2698094228199871E-2</v>
      </c>
      <c r="P861" s="53">
        <f>MIN(SetUp!$B$54*L861^SetUp!$B$51,L861)</f>
        <v>5.0982627758322629E-2</v>
      </c>
      <c r="Q861" s="53">
        <f t="shared" si="274"/>
        <v>1.3630432793564431</v>
      </c>
      <c r="R861" s="53">
        <f>IF((H861+N861-O861)&gt;SetUp!$B$56,T860+H861+N861-O861-SetUp!$B$56,T860)</f>
        <v>0</v>
      </c>
      <c r="S861" s="53">
        <f>R861*SetUp!$B$65</f>
        <v>0</v>
      </c>
      <c r="T861" s="53">
        <f>IF((R861-S861)&lt;SetUp!$B$53,R861-S861,SetUp!$B$53)</f>
        <v>0</v>
      </c>
      <c r="U861" s="53">
        <f t="shared" si="275"/>
        <v>2.0554984073685372</v>
      </c>
      <c r="V861" s="53">
        <f>(L861-P861)/1000*SetUp!$B$13*1000000/SetUp!$B$48</f>
        <v>1.0152104500266579</v>
      </c>
      <c r="W861" s="53">
        <f t="shared" si="286"/>
        <v>1.1102230246251565E-16</v>
      </c>
      <c r="X861" s="53">
        <f>MAX((SetUp!$B$56*(1-($H861/SetUp!$B$56)^2)*TANH(($B861-$D861)/SetUp!$B$56))/(1+$H861/SetUp!$B$56*TANH(($B861-$D861)/SetUp!$B$56)),0)</f>
        <v>0</v>
      </c>
      <c r="AK861" s="61">
        <v>96</v>
      </c>
      <c r="AL861" s="62">
        <f t="shared" si="266"/>
        <v>33.989285714285714</v>
      </c>
      <c r="AM861" s="62">
        <f t="shared" si="267"/>
        <v>20.379534873561248</v>
      </c>
      <c r="AN861" s="63">
        <f t="shared" si="268"/>
        <v>-0.40041296999084275</v>
      </c>
      <c r="AP861" s="60">
        <v>32935</v>
      </c>
      <c r="AQ861" s="51">
        <v>3</v>
      </c>
      <c r="AR861" s="51">
        <v>63</v>
      </c>
      <c r="AS861" s="62">
        <f t="shared" si="276"/>
        <v>0</v>
      </c>
      <c r="AT861" s="62">
        <f t="shared" si="277"/>
        <v>0.69825267236291888</v>
      </c>
      <c r="AU861" s="51" t="str">
        <f>IF(OR($AP861&lt;SetUp!$B$97,$AP861&gt;SetUp!$B$98),"Não","Sim")</f>
        <v>Não</v>
      </c>
      <c r="AV861" s="64">
        <f t="shared" si="278"/>
        <v>0</v>
      </c>
      <c r="AW861" s="64">
        <f t="shared" si="279"/>
        <v>0.83561514608276388</v>
      </c>
      <c r="AX861" s="64">
        <f t="shared" si="280"/>
        <v>0</v>
      </c>
      <c r="AY861" s="64">
        <f t="shared" si="281"/>
        <v>-0.15598739348553464</v>
      </c>
      <c r="AZ861" s="64">
        <f t="shared" si="282"/>
        <v>0.69825267236291888</v>
      </c>
      <c r="BA861" s="64">
        <f t="shared" si="283"/>
        <v>0.83561514608276388</v>
      </c>
      <c r="BB861" s="64">
        <f t="shared" si="284"/>
        <v>-0.15598739348553464</v>
      </c>
    </row>
    <row r="862" spans="1:54" x14ac:dyDescent="0.3">
      <c r="A862" s="60">
        <v>31907</v>
      </c>
      <c r="B862" s="53">
        <v>0</v>
      </c>
      <c r="C862" s="53"/>
      <c r="D862" s="53">
        <v>3.9409999999999998</v>
      </c>
      <c r="E862" s="53">
        <f t="shared" si="269"/>
        <v>0</v>
      </c>
      <c r="F862" s="53">
        <f t="shared" si="270"/>
        <v>3.9409999999999998</v>
      </c>
      <c r="G862" s="53">
        <f t="shared" si="271"/>
        <v>0</v>
      </c>
      <c r="H862" s="53">
        <f>IF(Q861&gt;SetUp!$B$56,SetUp!$B$56,Q861)</f>
        <v>1.3630432793564431</v>
      </c>
      <c r="I862" s="53">
        <f t="shared" si="285"/>
        <v>2.0653832368139722</v>
      </c>
      <c r="J862" s="53">
        <f>MIN(F862,H862,(1-EXP(-SetUp!$B$52*H862/SetUp!$B$56))*F862)</f>
        <v>0.29209762447918297</v>
      </c>
      <c r="K862" s="53">
        <f t="shared" si="272"/>
        <v>1.07094565487726</v>
      </c>
      <c r="L862" s="53">
        <f>IF(I862&lt;=0,0,MIN(SetUp!$B$50*I862^SetUp!$B$55,I862))</f>
        <v>7.2048655472722087E-2</v>
      </c>
      <c r="M862" s="53">
        <f t="shared" si="273"/>
        <v>1.9933345813412502</v>
      </c>
      <c r="N862" s="53">
        <f>IF(SetUp!$B$62=0,X862,(B862-E862)*(1-(H862/SetUp!$B$66/SetUp!$B$56)))</f>
        <v>0</v>
      </c>
      <c r="O862" s="53">
        <f>K862*SetUp!$B$65</f>
        <v>9.8848294454349957E-3</v>
      </c>
      <c r="P862" s="53">
        <f>MIN(SetUp!$B$54*L862^SetUp!$B$51,L862)</f>
        <v>4.8352347138852135E-2</v>
      </c>
      <c r="Q862" s="53">
        <f t="shared" si="274"/>
        <v>1.061060825431825</v>
      </c>
      <c r="R862" s="53">
        <f>IF((H862+N862-O862)&gt;SetUp!$B$56,T861+H862+N862-O862-SetUp!$B$56,T861)</f>
        <v>0</v>
      </c>
      <c r="S862" s="53">
        <f>R862*SetUp!$B$65</f>
        <v>0</v>
      </c>
      <c r="T862" s="53">
        <f>IF((R862-S862)&lt;SetUp!$B$53,R862-S862,SetUp!$B$53)</f>
        <v>0</v>
      </c>
      <c r="U862" s="53">
        <f t="shared" si="275"/>
        <v>1.9933345813412502</v>
      </c>
      <c r="V862" s="53">
        <f>(L862-P862)/1000*SetUp!$B$13*1000000/SetUp!$B$48</f>
        <v>0.96432840552013155</v>
      </c>
      <c r="W862" s="53">
        <f t="shared" si="286"/>
        <v>0</v>
      </c>
      <c r="X862" s="53">
        <f>MAX((SetUp!$B$56*(1-($H862/SetUp!$B$56)^2)*TANH(($B862-$D862)/SetUp!$B$56))/(1+$H862/SetUp!$B$56*TANH(($B862-$D862)/SetUp!$B$56)),0)</f>
        <v>0</v>
      </c>
      <c r="AK862" s="61">
        <v>97</v>
      </c>
      <c r="AL862" s="62">
        <f t="shared" si="266"/>
        <v>15.356999999999999</v>
      </c>
      <c r="AM862" s="62">
        <f t="shared" si="267"/>
        <v>18.770084907160385</v>
      </c>
      <c r="AN862" s="63">
        <f t="shared" si="268"/>
        <v>0.22224945674027385</v>
      </c>
      <c r="AP862" s="60">
        <v>32936</v>
      </c>
      <c r="AQ862" s="51">
        <v>3</v>
      </c>
      <c r="AR862" s="51">
        <v>64</v>
      </c>
      <c r="AS862" s="62">
        <f t="shared" si="276"/>
        <v>0</v>
      </c>
      <c r="AT862" s="62">
        <f t="shared" si="277"/>
        <v>0.75701335536361725</v>
      </c>
      <c r="AU862" s="51" t="str">
        <f>IF(OR($AP862&lt;SetUp!$B$97,$AP862&gt;SetUp!$B$98),"Não","Sim")</f>
        <v>Não</v>
      </c>
      <c r="AV862" s="64">
        <f t="shared" si="278"/>
        <v>0</v>
      </c>
      <c r="AW862" s="64">
        <f t="shared" si="279"/>
        <v>0.87006514432174398</v>
      </c>
      <c r="AX862" s="64">
        <f t="shared" si="280"/>
        <v>0</v>
      </c>
      <c r="AY862" s="64">
        <f t="shared" si="281"/>
        <v>-0.12089645853221423</v>
      </c>
      <c r="AZ862" s="64">
        <f t="shared" si="282"/>
        <v>0.75701335536361725</v>
      </c>
      <c r="BA862" s="64">
        <f t="shared" si="283"/>
        <v>0.87006514432174398</v>
      </c>
      <c r="BB862" s="64">
        <f t="shared" si="284"/>
        <v>-0.12089645853221423</v>
      </c>
    </row>
    <row r="863" spans="1:54" x14ac:dyDescent="0.3">
      <c r="A863" s="60">
        <v>31908</v>
      </c>
      <c r="B863" s="53">
        <v>0</v>
      </c>
      <c r="C863" s="53"/>
      <c r="D863" s="53">
        <v>3.9409999999999998</v>
      </c>
      <c r="E863" s="53">
        <f t="shared" si="269"/>
        <v>0</v>
      </c>
      <c r="F863" s="53">
        <f t="shared" si="270"/>
        <v>3.9409999999999998</v>
      </c>
      <c r="G863" s="53">
        <f t="shared" si="271"/>
        <v>0</v>
      </c>
      <c r="H863" s="53">
        <f>IF(Q862&gt;SetUp!$B$56,SetUp!$B$56,Q862)</f>
        <v>1.061060825431825</v>
      </c>
      <c r="I863" s="53">
        <f t="shared" si="285"/>
        <v>2.001011651197798</v>
      </c>
      <c r="J863" s="53">
        <f>MIN(F863,H863,(1-EXP(-SetUp!$B$52*H863/SetUp!$B$56))*F863)</f>
        <v>0.22930903341116876</v>
      </c>
      <c r="K863" s="53">
        <f t="shared" si="272"/>
        <v>0.8317517920206563</v>
      </c>
      <c r="L863" s="53">
        <f>IF(I863&lt;=0,0,MIN(SetUp!$B$50*I863^SetUp!$B$55,I863))</f>
        <v>6.8345117829727089E-2</v>
      </c>
      <c r="M863" s="53">
        <f t="shared" si="273"/>
        <v>1.9326665333680708</v>
      </c>
      <c r="N863" s="53">
        <f>IF(SetUp!$B$62=0,X863,(B863-E863)*(1-(H863/SetUp!$B$66/SetUp!$B$56)))</f>
        <v>0</v>
      </c>
      <c r="O863" s="53">
        <f>K863*SetUp!$B$65</f>
        <v>7.6770698565478482E-3</v>
      </c>
      <c r="P863" s="53">
        <f>MIN(SetUp!$B$54*L863^SetUp!$B$51,L863)</f>
        <v>4.5843361728651819E-2</v>
      </c>
      <c r="Q863" s="53">
        <f t="shared" si="274"/>
        <v>0.82407472216410849</v>
      </c>
      <c r="R863" s="53">
        <f>IF((H863+N863-O863)&gt;SetUp!$B$56,T862+H863+N863-O863-SetUp!$B$56,T862)</f>
        <v>0</v>
      </c>
      <c r="S863" s="53">
        <f>R863*SetUp!$B$65</f>
        <v>0</v>
      </c>
      <c r="T863" s="53">
        <f>IF((R863-S863)&lt;SetUp!$B$53,R863-S863,SetUp!$B$53)</f>
        <v>0</v>
      </c>
      <c r="U863" s="53">
        <f t="shared" si="275"/>
        <v>1.9326665333680708</v>
      </c>
      <c r="V863" s="53">
        <f>(L863-P863)/1000*SetUp!$B$13*1000000/SetUp!$B$48</f>
        <v>0.91571574257993416</v>
      </c>
      <c r="W863" s="53">
        <f t="shared" si="286"/>
        <v>0</v>
      </c>
      <c r="X863" s="53">
        <f>MAX((SetUp!$B$56*(1-($H863/SetUp!$B$56)^2)*TANH(($B863-$D863)/SetUp!$B$56))/(1+$H863/SetUp!$B$56*TANH(($B863-$D863)/SetUp!$B$56)),0)</f>
        <v>0</v>
      </c>
      <c r="AK863" s="61">
        <v>98</v>
      </c>
      <c r="AL863" s="62">
        <f t="shared" si="266"/>
        <v>11.232428571428571</v>
      </c>
      <c r="AM863" s="62">
        <f t="shared" si="267"/>
        <v>17.282113910911399</v>
      </c>
      <c r="AN863" s="63">
        <f t="shared" si="268"/>
        <v>0.53859103585765444</v>
      </c>
      <c r="AP863" s="60">
        <v>32937</v>
      </c>
      <c r="AQ863" s="51">
        <v>3</v>
      </c>
      <c r="AR863" s="51">
        <v>65</v>
      </c>
      <c r="AS863" s="62">
        <f t="shared" si="276"/>
        <v>0</v>
      </c>
      <c r="AT863" s="62">
        <f t="shared" si="277"/>
        <v>0.81158308477794316</v>
      </c>
      <c r="AU863" s="51" t="str">
        <f>IF(OR($AP863&lt;SetUp!$B$97,$AP863&gt;SetUp!$B$98),"Não","Sim")</f>
        <v>Não</v>
      </c>
      <c r="AV863" s="64">
        <f t="shared" si="278"/>
        <v>0</v>
      </c>
      <c r="AW863" s="64">
        <f t="shared" si="279"/>
        <v>0.90087906223751435</v>
      </c>
      <c r="AX863" s="64">
        <f t="shared" si="280"/>
        <v>0</v>
      </c>
      <c r="AY863" s="64">
        <f t="shared" si="281"/>
        <v>-9.0667013220942089E-2</v>
      </c>
      <c r="AZ863" s="64">
        <f t="shared" si="282"/>
        <v>0.81158308477794316</v>
      </c>
      <c r="BA863" s="64">
        <f t="shared" si="283"/>
        <v>0.90087906223751435</v>
      </c>
      <c r="BB863" s="64">
        <f t="shared" si="284"/>
        <v>-9.0667013220942089E-2</v>
      </c>
    </row>
    <row r="864" spans="1:54" x14ac:dyDescent="0.3">
      <c r="A864" s="60">
        <v>31909</v>
      </c>
      <c r="B864" s="53">
        <v>8.9999999999999993E-3</v>
      </c>
      <c r="C864" s="53"/>
      <c r="D864" s="53">
        <v>3.9409999999999998</v>
      </c>
      <c r="E864" s="53">
        <f t="shared" si="269"/>
        <v>8.9999999999999993E-3</v>
      </c>
      <c r="F864" s="53">
        <f t="shared" si="270"/>
        <v>3.9319999999999999</v>
      </c>
      <c r="G864" s="53">
        <f t="shared" si="271"/>
        <v>0</v>
      </c>
      <c r="H864" s="53">
        <f>IF(Q863&gt;SetUp!$B$56,SetUp!$B$56,Q863)</f>
        <v>0.82407472216410849</v>
      </c>
      <c r="I864" s="53">
        <f t="shared" si="285"/>
        <v>1.9386217787784512</v>
      </c>
      <c r="J864" s="53">
        <f>MIN(F864,H864,(1-EXP(-SetUp!$B$52*H864/SetUp!$B$56))*F864)</f>
        <v>0.17886943752259815</v>
      </c>
      <c r="K864" s="53">
        <f t="shared" si="272"/>
        <v>0.64520528464151039</v>
      </c>
      <c r="L864" s="53">
        <f>IF(I864&lt;=0,0,MIN(SetUp!$B$50*I864^SetUp!$B$55,I864))</f>
        <v>6.4830585903594015E-2</v>
      </c>
      <c r="M864" s="53">
        <f t="shared" si="273"/>
        <v>1.8737911928748572</v>
      </c>
      <c r="N864" s="53">
        <f>IF(SetUp!$B$62=0,X864,(B864-E864)*(1-(H864/SetUp!$B$66/SetUp!$B$56)))</f>
        <v>0</v>
      </c>
      <c r="O864" s="53">
        <f>K864*SetUp!$B$65</f>
        <v>5.9552454103804333E-3</v>
      </c>
      <c r="P864" s="53">
        <f>MIN(SetUp!$B$54*L864^SetUp!$B$51,L864)</f>
        <v>4.3463640403050847E-2</v>
      </c>
      <c r="Q864" s="53">
        <f t="shared" si="274"/>
        <v>0.63925003923113</v>
      </c>
      <c r="R864" s="53">
        <f>IF((H864+N864-O864)&gt;SetUp!$B$56,T863+H864+N864-O864-SetUp!$B$56,T863)</f>
        <v>0</v>
      </c>
      <c r="S864" s="53">
        <f>R864*SetUp!$B$65</f>
        <v>0</v>
      </c>
      <c r="T864" s="53">
        <f>IF((R864-S864)&lt;SetUp!$B$53,R864-S864,SetUp!$B$53)</f>
        <v>0</v>
      </c>
      <c r="U864" s="53">
        <f t="shared" si="275"/>
        <v>1.8737911928748572</v>
      </c>
      <c r="V864" s="53">
        <f>(L864-P864)/1000*SetUp!$B$13*1000000/SetUp!$B$48</f>
        <v>0.86953428336021665</v>
      </c>
      <c r="W864" s="53">
        <f t="shared" si="286"/>
        <v>0</v>
      </c>
      <c r="X864" s="53">
        <f>MAX((SetUp!$B$56*(1-($H864/SetUp!$B$56)^2)*TANH(($B864-$D864)/SetUp!$B$56))/(1+$H864/SetUp!$B$56*TANH(($B864-$D864)/SetUp!$B$56)),0)</f>
        <v>0</v>
      </c>
      <c r="AK864" s="61">
        <v>99</v>
      </c>
      <c r="AL864" s="62">
        <f t="shared" si="266"/>
        <v>14.933142857142858</v>
      </c>
      <c r="AM864" s="62">
        <f t="shared" si="267"/>
        <v>22.101998123054052</v>
      </c>
      <c r="AN864" s="63">
        <f t="shared" si="268"/>
        <v>0.48006339552843491</v>
      </c>
      <c r="AP864" s="60">
        <v>32938</v>
      </c>
      <c r="AQ864" s="51">
        <v>3</v>
      </c>
      <c r="AR864" s="51">
        <v>66</v>
      </c>
      <c r="AS864" s="62">
        <f t="shared" si="276"/>
        <v>0</v>
      </c>
      <c r="AT864" s="62">
        <f t="shared" si="277"/>
        <v>0.85360951903186644</v>
      </c>
      <c r="AU864" s="51" t="str">
        <f>IF(OR($AP864&lt;SetUp!$B$97,$AP864&gt;SetUp!$B$98),"Não","Sim")</f>
        <v>Não</v>
      </c>
      <c r="AV864" s="64">
        <f t="shared" si="278"/>
        <v>0</v>
      </c>
      <c r="AW864" s="64">
        <f t="shared" si="279"/>
        <v>0.92390990850399823</v>
      </c>
      <c r="AX864" s="64">
        <f t="shared" si="280"/>
        <v>0</v>
      </c>
      <c r="AY864" s="64">
        <f t="shared" si="281"/>
        <v>-6.8740750518963681E-2</v>
      </c>
      <c r="AZ864" s="64">
        <f t="shared" si="282"/>
        <v>0.85360951903186644</v>
      </c>
      <c r="BA864" s="64">
        <f t="shared" si="283"/>
        <v>0.92390990850399823</v>
      </c>
      <c r="BB864" s="64">
        <f t="shared" si="284"/>
        <v>-6.8740750518963681E-2</v>
      </c>
    </row>
    <row r="865" spans="1:54" x14ac:dyDescent="0.3">
      <c r="A865" s="60">
        <v>31910</v>
      </c>
      <c r="B865" s="53">
        <v>7.0000000000000007E-2</v>
      </c>
      <c r="C865" s="53"/>
      <c r="D865" s="53">
        <v>3.9409999999999998</v>
      </c>
      <c r="E865" s="53">
        <f t="shared" si="269"/>
        <v>7.0000000000000007E-2</v>
      </c>
      <c r="F865" s="53">
        <f t="shared" si="270"/>
        <v>3.871</v>
      </c>
      <c r="G865" s="53">
        <f t="shared" si="271"/>
        <v>0</v>
      </c>
      <c r="H865" s="53">
        <f>IF(Q864&gt;SetUp!$B$56,SetUp!$B$56,Q864)</f>
        <v>0.63925003923113</v>
      </c>
      <c r="I865" s="53">
        <f t="shared" si="285"/>
        <v>1.8784241009422145</v>
      </c>
      <c r="J865" s="53">
        <f>MIN(F865,H865,(1-EXP(-SetUp!$B$52*H865/SetUp!$B$56))*F865)</f>
        <v>0.13730989028161855</v>
      </c>
      <c r="K865" s="53">
        <f t="shared" si="272"/>
        <v>0.50194014894951144</v>
      </c>
      <c r="L865" s="53">
        <f>IF(I865&lt;=0,0,MIN(SetUp!$B$50*I865^SetUp!$B$55,I865))</f>
        <v>6.1510258744661914E-2</v>
      </c>
      <c r="M865" s="53">
        <f t="shared" si="273"/>
        <v>1.8169138421975526</v>
      </c>
      <c r="N865" s="53">
        <f>IF(SetUp!$B$62=0,X865,(B865-E865)*(1-(H865/SetUp!$B$66/SetUp!$B$56)))</f>
        <v>0</v>
      </c>
      <c r="O865" s="53">
        <f>K865*SetUp!$B$65</f>
        <v>4.6329080673573504E-3</v>
      </c>
      <c r="P865" s="53">
        <f>MIN(SetUp!$B$54*L865^SetUp!$B$51,L865)</f>
        <v>4.1216567651922525E-2</v>
      </c>
      <c r="Q865" s="53">
        <f t="shared" si="274"/>
        <v>0.49730724088215411</v>
      </c>
      <c r="R865" s="53">
        <f>IF((H865+N865-O865)&gt;SetUp!$B$56,T864+H865+N865-O865-SetUp!$B$56,T864)</f>
        <v>0</v>
      </c>
      <c r="S865" s="53">
        <f>R865*SetUp!$B$65</f>
        <v>0</v>
      </c>
      <c r="T865" s="53">
        <f>IF((R865-S865)&lt;SetUp!$B$53,R865-S865,SetUp!$B$53)</f>
        <v>0</v>
      </c>
      <c r="U865" s="53">
        <f t="shared" si="275"/>
        <v>1.8169138421975526</v>
      </c>
      <c r="V865" s="53">
        <f>(L865-P865)/1000*SetUp!$B$13*1000000/SetUp!$B$48</f>
        <v>0.82585787194571991</v>
      </c>
      <c r="W865" s="53">
        <f t="shared" si="286"/>
        <v>-1.8041124150158794E-16</v>
      </c>
      <c r="X865" s="53">
        <f>MAX((SetUp!$B$56*(1-($H865/SetUp!$B$56)^2)*TANH(($B865-$D865)/SetUp!$B$56))/(1+$H865/SetUp!$B$56*TANH(($B865-$D865)/SetUp!$B$56)),0)</f>
        <v>0</v>
      </c>
      <c r="AK865" s="61">
        <v>100</v>
      </c>
      <c r="AL865" s="62">
        <f t="shared" si="266"/>
        <v>35.721428571428568</v>
      </c>
      <c r="AM865" s="62">
        <f t="shared" si="267"/>
        <v>29.617716551336088</v>
      </c>
      <c r="AN865" s="63">
        <f t="shared" si="268"/>
        <v>-0.17086976261006745</v>
      </c>
      <c r="AP865" s="60">
        <v>32939</v>
      </c>
      <c r="AQ865" s="51">
        <v>3</v>
      </c>
      <c r="AR865" s="51">
        <v>67</v>
      </c>
      <c r="AS865" s="62">
        <f t="shared" si="276"/>
        <v>0</v>
      </c>
      <c r="AT865" s="62">
        <f t="shared" si="277"/>
        <v>0.87923133010417154</v>
      </c>
      <c r="AU865" s="51" t="str">
        <f>IF(OR($AP865&lt;SetUp!$B$97,$AP865&gt;SetUp!$B$98),"Não","Sim")</f>
        <v>Não</v>
      </c>
      <c r="AV865" s="64">
        <f t="shared" si="278"/>
        <v>0</v>
      </c>
      <c r="AW865" s="64">
        <f t="shared" si="279"/>
        <v>0.9376733600269187</v>
      </c>
      <c r="AX865" s="64">
        <f t="shared" si="280"/>
        <v>0</v>
      </c>
      <c r="AY865" s="64">
        <f t="shared" si="281"/>
        <v>-5.5896844869219274E-2</v>
      </c>
      <c r="AZ865" s="64">
        <f t="shared" si="282"/>
        <v>0.87923133010417154</v>
      </c>
      <c r="BA865" s="64">
        <f t="shared" si="283"/>
        <v>0.9376733600269187</v>
      </c>
      <c r="BB865" s="64">
        <f t="shared" si="284"/>
        <v>-5.5896844869219274E-2</v>
      </c>
    </row>
    <row r="866" spans="1:54" x14ac:dyDescent="0.3">
      <c r="A866" s="60">
        <v>31911</v>
      </c>
      <c r="B866" s="53">
        <v>0</v>
      </c>
      <c r="C866" s="53"/>
      <c r="D866" s="53">
        <v>3.9409999999999998</v>
      </c>
      <c r="E866" s="53">
        <f t="shared" si="269"/>
        <v>0</v>
      </c>
      <c r="F866" s="53">
        <f t="shared" si="270"/>
        <v>3.9409999999999998</v>
      </c>
      <c r="G866" s="53">
        <f t="shared" si="271"/>
        <v>0</v>
      </c>
      <c r="H866" s="53">
        <f>IF(Q865&gt;SetUp!$B$56,SetUp!$B$56,Q865)</f>
        <v>0.49730724088215411</v>
      </c>
      <c r="I866" s="53">
        <f t="shared" si="285"/>
        <v>1.820496191856753</v>
      </c>
      <c r="J866" s="53">
        <f>MIN(F866,H866,(1-EXP(-SetUp!$B$52*H866/SetUp!$B$56))*F866)</f>
        <v>0.10918705904698484</v>
      </c>
      <c r="K866" s="53">
        <f t="shared" si="272"/>
        <v>0.38812018183516928</v>
      </c>
      <c r="L866" s="53">
        <f>IF(I866&lt;=0,0,MIN(SetUp!$B$50*I866^SetUp!$B$55,I866))</f>
        <v>5.8381389293116828E-2</v>
      </c>
      <c r="M866" s="53">
        <f t="shared" si="273"/>
        <v>1.7621148025636362</v>
      </c>
      <c r="N866" s="53">
        <f>IF(SetUp!$B$62=0,X866,(B866-E866)*(1-(H866/SetUp!$B$66/SetUp!$B$56)))</f>
        <v>0</v>
      </c>
      <c r="O866" s="53">
        <f>K866*SetUp!$B$65</f>
        <v>3.5823496592005538E-3</v>
      </c>
      <c r="P866" s="53">
        <f>MIN(SetUp!$B$54*L866^SetUp!$B$51,L866)</f>
        <v>3.9100144150873713E-2</v>
      </c>
      <c r="Q866" s="53">
        <f t="shared" si="274"/>
        <v>0.38453783217596871</v>
      </c>
      <c r="R866" s="53">
        <f>IF((H866+N866-O866)&gt;SetUp!$B$56,T865+H866+N866-O866-SetUp!$B$56,T865)</f>
        <v>0</v>
      </c>
      <c r="S866" s="53">
        <f>R866*SetUp!$B$65</f>
        <v>0</v>
      </c>
      <c r="T866" s="53">
        <f>IF((R866-S866)&lt;SetUp!$B$53,R866-S866,SetUp!$B$53)</f>
        <v>0</v>
      </c>
      <c r="U866" s="53">
        <f t="shared" si="275"/>
        <v>1.7621148025636362</v>
      </c>
      <c r="V866" s="53">
        <f>(L866-P866)/1000*SetUp!$B$13*1000000/SetUp!$B$48</f>
        <v>0.78465607901825862</v>
      </c>
      <c r="W866" s="53">
        <f t="shared" si="286"/>
        <v>-2.0816681711721685E-16</v>
      </c>
      <c r="X866" s="53">
        <f>MAX((SetUp!$B$56*(1-($H866/SetUp!$B$56)^2)*TANH(($B866-$D866)/SetUp!$B$56))/(1+$H866/SetUp!$B$56*TANH(($B866-$D866)/SetUp!$B$56)),0)</f>
        <v>0</v>
      </c>
      <c r="AK866" s="61">
        <v>101</v>
      </c>
      <c r="AL866" s="62">
        <f t="shared" si="266"/>
        <v>35.027714285714289</v>
      </c>
      <c r="AM866" s="62">
        <f t="shared" si="267"/>
        <v>51.000964486499448</v>
      </c>
      <c r="AN866" s="63">
        <f t="shared" si="268"/>
        <v>0.45601748576839607</v>
      </c>
      <c r="AP866" s="60">
        <v>32940</v>
      </c>
      <c r="AQ866" s="51">
        <v>3</v>
      </c>
      <c r="AR866" s="51">
        <v>68</v>
      </c>
      <c r="AS866" s="62">
        <f t="shared" si="276"/>
        <v>0</v>
      </c>
      <c r="AT866" s="62">
        <f t="shared" si="277"/>
        <v>0.89228824432508513</v>
      </c>
      <c r="AU866" s="51" t="str">
        <f>IF(OR($AP866&lt;SetUp!$B$97,$AP866&gt;SetUp!$B$98),"Não","Sim")</f>
        <v>Não</v>
      </c>
      <c r="AV866" s="64">
        <f t="shared" si="278"/>
        <v>0</v>
      </c>
      <c r="AW866" s="64">
        <f t="shared" si="279"/>
        <v>0.94461010174838012</v>
      </c>
      <c r="AX866" s="64">
        <f t="shared" si="280"/>
        <v>0</v>
      </c>
      <c r="AY866" s="64">
        <f t="shared" si="281"/>
        <v>-4.9494828697717153E-2</v>
      </c>
      <c r="AZ866" s="64">
        <f t="shared" si="282"/>
        <v>0.89228824432508513</v>
      </c>
      <c r="BA866" s="64">
        <f t="shared" si="283"/>
        <v>0.94461010174838012</v>
      </c>
      <c r="BB866" s="64">
        <f t="shared" si="284"/>
        <v>-4.9494828697717153E-2</v>
      </c>
    </row>
    <row r="867" spans="1:54" x14ac:dyDescent="0.3">
      <c r="A867" s="60">
        <v>31912</v>
      </c>
      <c r="B867" s="53">
        <v>0</v>
      </c>
      <c r="C867" s="53"/>
      <c r="D867" s="53">
        <v>3.9409999999999998</v>
      </c>
      <c r="E867" s="53">
        <f t="shared" si="269"/>
        <v>0</v>
      </c>
      <c r="F867" s="53">
        <f t="shared" si="270"/>
        <v>3.9409999999999998</v>
      </c>
      <c r="G867" s="53">
        <f t="shared" si="271"/>
        <v>0</v>
      </c>
      <c r="H867" s="53">
        <f>IF(Q866&gt;SetUp!$B$56,SetUp!$B$56,Q866)</f>
        <v>0.38453783217596871</v>
      </c>
      <c r="I867" s="53">
        <f t="shared" si="285"/>
        <v>1.7648823424401099</v>
      </c>
      <c r="J867" s="53">
        <f>MIN(F867,H867,(1-EXP(-SetUp!$B$52*H867/SetUp!$B$56))*F867)</f>
        <v>8.4696057285474288E-2</v>
      </c>
      <c r="K867" s="53">
        <f t="shared" si="272"/>
        <v>0.29984177489049441</v>
      </c>
      <c r="L867" s="53">
        <f>IF(I867&lt;=0,0,MIN(SetUp!$B$50*I867^SetUp!$B$55,I867))</f>
        <v>5.5439299098947681E-2</v>
      </c>
      <c r="M867" s="53">
        <f t="shared" si="273"/>
        <v>1.7094430433411623</v>
      </c>
      <c r="N867" s="53">
        <f>IF(SetUp!$B$62=0,X867,(B867-E867)*(1-(H867/SetUp!$B$66/SetUp!$B$56)))</f>
        <v>0</v>
      </c>
      <c r="O867" s="53">
        <f>K867*SetUp!$B$65</f>
        <v>2.7675398764736934E-3</v>
      </c>
      <c r="P867" s="53">
        <f>MIN(SetUp!$B$54*L867^SetUp!$B$51,L867)</f>
        <v>3.7111066158529542E-2</v>
      </c>
      <c r="Q867" s="53">
        <f t="shared" si="274"/>
        <v>0.29707423501402069</v>
      </c>
      <c r="R867" s="53">
        <f>IF((H867+N867-O867)&gt;SetUp!$B$56,T866+H867+N867-O867-SetUp!$B$56,T866)</f>
        <v>0</v>
      </c>
      <c r="S867" s="53">
        <f>R867*SetUp!$B$65</f>
        <v>0</v>
      </c>
      <c r="T867" s="53">
        <f>IF((R867-S867)&lt;SetUp!$B$53,R867-S867,SetUp!$B$53)</f>
        <v>0</v>
      </c>
      <c r="U867" s="53">
        <f t="shared" si="275"/>
        <v>1.7094430433411623</v>
      </c>
      <c r="V867" s="53">
        <f>(L867-P867)/1000*SetUp!$B$13*1000000/SetUp!$B$48</f>
        <v>0.74587296039578843</v>
      </c>
      <c r="W867" s="53">
        <f t="shared" si="286"/>
        <v>9.7144514654701197E-17</v>
      </c>
      <c r="X867" s="53">
        <f>MAX((SetUp!$B$56*(1-($H867/SetUp!$B$56)^2)*TANH(($B867-$D867)/SetUp!$B$56))/(1+$H867/SetUp!$B$56*TANH(($B867-$D867)/SetUp!$B$56)),0)</f>
        <v>0</v>
      </c>
      <c r="AK867" s="61">
        <v>102</v>
      </c>
      <c r="AL867" s="62">
        <f t="shared" si="266"/>
        <v>41.958142857142853</v>
      </c>
      <c r="AM867" s="62">
        <f t="shared" si="267"/>
        <v>47.748342680630579</v>
      </c>
      <c r="AN867" s="63">
        <f t="shared" si="268"/>
        <v>0.1379994306040172</v>
      </c>
      <c r="AP867" s="60">
        <v>32941</v>
      </c>
      <c r="AQ867" s="51">
        <v>3</v>
      </c>
      <c r="AR867" s="51">
        <v>69</v>
      </c>
      <c r="AS867" s="62">
        <f t="shared" si="276"/>
        <v>0</v>
      </c>
      <c r="AT867" s="62">
        <f t="shared" si="277"/>
        <v>0.89492004087105792</v>
      </c>
      <c r="AU867" s="51" t="str">
        <f>IF(OR($AP867&lt;SetUp!$B$97,$AP867&gt;SetUp!$B$98),"Não","Sim")</f>
        <v>Não</v>
      </c>
      <c r="AV867" s="64">
        <f t="shared" si="278"/>
        <v>0</v>
      </c>
      <c r="AW867" s="64">
        <f t="shared" si="279"/>
        <v>0.94600213576453296</v>
      </c>
      <c r="AX867" s="64">
        <f t="shared" si="280"/>
        <v>0</v>
      </c>
      <c r="AY867" s="64">
        <f t="shared" si="281"/>
        <v>-4.8215766203382193E-2</v>
      </c>
      <c r="AZ867" s="64">
        <f t="shared" si="282"/>
        <v>0.89492004087105792</v>
      </c>
      <c r="BA867" s="64">
        <f t="shared" si="283"/>
        <v>0.94600213576453296</v>
      </c>
      <c r="BB867" s="64">
        <f t="shared" si="284"/>
        <v>-4.8215766203382193E-2</v>
      </c>
    </row>
    <row r="868" spans="1:54" x14ac:dyDescent="0.3">
      <c r="A868" s="60">
        <v>31913</v>
      </c>
      <c r="B868" s="53">
        <v>0</v>
      </c>
      <c r="C868" s="53"/>
      <c r="D868" s="53">
        <v>3.9409999999999998</v>
      </c>
      <c r="E868" s="53">
        <f t="shared" si="269"/>
        <v>0</v>
      </c>
      <c r="F868" s="53">
        <f t="shared" si="270"/>
        <v>3.9409999999999998</v>
      </c>
      <c r="G868" s="53">
        <f t="shared" si="271"/>
        <v>0</v>
      </c>
      <c r="H868" s="53">
        <f>IF(Q867&gt;SetUp!$B$56,SetUp!$B$56,Q867)</f>
        <v>0.29707423501402069</v>
      </c>
      <c r="I868" s="53">
        <f t="shared" si="285"/>
        <v>1.7115796137070307</v>
      </c>
      <c r="J868" s="53">
        <f>MIN(F868,H868,(1-EXP(-SetUp!$B$52*H868/SetUp!$B$56))*F868)</f>
        <v>6.5593179898499443E-2</v>
      </c>
      <c r="K868" s="53">
        <f t="shared" si="272"/>
        <v>0.23148105511552125</v>
      </c>
      <c r="L868" s="53">
        <f>IF(I868&lt;=0,0,MIN(SetUp!$B$50*I868^SetUp!$B$55,I868))</f>
        <v>5.2676871727595241E-2</v>
      </c>
      <c r="M868" s="53">
        <f t="shared" si="273"/>
        <v>1.6589027419794355</v>
      </c>
      <c r="N868" s="53">
        <f>IF(SetUp!$B$62=0,X868,(B868-E868)*(1-(H868/SetUp!$B$66/SetUp!$B$56)))</f>
        <v>0</v>
      </c>
      <c r="O868" s="53">
        <f>K868*SetUp!$B$65</f>
        <v>2.1365703658683859E-3</v>
      </c>
      <c r="P868" s="53">
        <f>MIN(SetUp!$B$54*L868^SetUp!$B$51,L868)</f>
        <v>3.5244386898546323E-2</v>
      </c>
      <c r="Q868" s="53">
        <f t="shared" si="274"/>
        <v>0.22934448474965285</v>
      </c>
      <c r="R868" s="53">
        <f>IF((H868+N868-O868)&gt;SetUp!$B$56,T867+H868+N868-O868-SetUp!$B$56,T867)</f>
        <v>0</v>
      </c>
      <c r="S868" s="53">
        <f>R868*SetUp!$B$65</f>
        <v>0</v>
      </c>
      <c r="T868" s="53">
        <f>IF((R868-S868)&lt;SetUp!$B$53,R868-S868,SetUp!$B$53)</f>
        <v>0</v>
      </c>
      <c r="U868" s="53">
        <f t="shared" si="275"/>
        <v>1.6589027419794355</v>
      </c>
      <c r="V868" s="53">
        <f>(L868-P868)/1000*SetUp!$B$13*1000000/SetUp!$B$48</f>
        <v>0.70942022118367676</v>
      </c>
      <c r="W868" s="53">
        <f t="shared" si="286"/>
        <v>7.6327832942979512E-17</v>
      </c>
      <c r="X868" s="53">
        <f>MAX((SetUp!$B$56*(1-($H868/SetUp!$B$56)^2)*TANH(($B868-$D868)/SetUp!$B$56))/(1+$H868/SetUp!$B$56*TANH(($B868-$D868)/SetUp!$B$56)),0)</f>
        <v>0</v>
      </c>
      <c r="AK868" s="61">
        <v>103</v>
      </c>
      <c r="AL868" s="62">
        <f t="shared" si="266"/>
        <v>46.413142857142859</v>
      </c>
      <c r="AM868" s="62">
        <f t="shared" si="267"/>
        <v>56.752031066759123</v>
      </c>
      <c r="AN868" s="63">
        <f t="shared" si="268"/>
        <v>0.22275777017382345</v>
      </c>
      <c r="AP868" s="60">
        <v>32942</v>
      </c>
      <c r="AQ868" s="51">
        <v>3</v>
      </c>
      <c r="AR868" s="51">
        <v>70</v>
      </c>
      <c r="AS868" s="62">
        <f t="shared" si="276"/>
        <v>0</v>
      </c>
      <c r="AT868" s="62">
        <f t="shared" si="277"/>
        <v>0.8879032409622013</v>
      </c>
      <c r="AU868" s="51" t="str">
        <f>IF(OR($AP868&lt;SetUp!$B$97,$AP868&gt;SetUp!$B$98),"Não","Sim")</f>
        <v>Não</v>
      </c>
      <c r="AV868" s="64">
        <f t="shared" si="278"/>
        <v>0</v>
      </c>
      <c r="AW868" s="64">
        <f t="shared" si="279"/>
        <v>0.94228617784736779</v>
      </c>
      <c r="AX868" s="64">
        <f t="shared" si="280"/>
        <v>0</v>
      </c>
      <c r="AY868" s="64">
        <f t="shared" si="281"/>
        <v>-5.1634358777447494E-2</v>
      </c>
      <c r="AZ868" s="64">
        <f t="shared" si="282"/>
        <v>0.8879032409622013</v>
      </c>
      <c r="BA868" s="64">
        <f t="shared" si="283"/>
        <v>0.94228617784736779</v>
      </c>
      <c r="BB868" s="64">
        <f t="shared" si="284"/>
        <v>-5.1634358777447494E-2</v>
      </c>
    </row>
    <row r="869" spans="1:54" x14ac:dyDescent="0.3">
      <c r="A869" s="60">
        <v>31914</v>
      </c>
      <c r="B869" s="53">
        <v>0</v>
      </c>
      <c r="C869" s="53"/>
      <c r="D869" s="53">
        <v>3.9409999999999998</v>
      </c>
      <c r="E869" s="53">
        <f t="shared" si="269"/>
        <v>0</v>
      </c>
      <c r="F869" s="53">
        <f t="shared" si="270"/>
        <v>3.9409999999999998</v>
      </c>
      <c r="G869" s="53">
        <f t="shared" si="271"/>
        <v>0</v>
      </c>
      <c r="H869" s="53">
        <f>IF(Q868&gt;SetUp!$B$56,SetUp!$B$56,Q868)</f>
        <v>0.22934448474965285</v>
      </c>
      <c r="I869" s="53">
        <f t="shared" si="285"/>
        <v>1.660551304251388</v>
      </c>
      <c r="J869" s="53">
        <f>MIN(F869,H869,(1-EXP(-SetUp!$B$52*H869/SetUp!$B$56))*F869)</f>
        <v>5.0735373516348471E-2</v>
      </c>
      <c r="K869" s="53">
        <f t="shared" si="272"/>
        <v>0.17860911123330439</v>
      </c>
      <c r="L869" s="53">
        <f>IF(I869&lt;=0,0,MIN(SetUp!$B$50*I869^SetUp!$B$55,I869))</f>
        <v>5.0085494316674806E-2</v>
      </c>
      <c r="M869" s="53">
        <f t="shared" si="273"/>
        <v>1.6104658099347131</v>
      </c>
      <c r="N869" s="53">
        <f>IF(SetUp!$B$62=0,X869,(B869-E869)*(1-(H869/SetUp!$B$66/SetUp!$B$56)))</f>
        <v>0</v>
      </c>
      <c r="O869" s="53">
        <f>K869*SetUp!$B$65</f>
        <v>1.6485622719523395E-3</v>
      </c>
      <c r="P869" s="53">
        <f>MIN(SetUp!$B$54*L869^SetUp!$B$51,L869)</f>
        <v>3.3494156711532733E-2</v>
      </c>
      <c r="Q869" s="53">
        <f t="shared" si="274"/>
        <v>0.17696054896135205</v>
      </c>
      <c r="R869" s="53">
        <f>IF((H869+N869-O869)&gt;SetUp!$B$56,T868+H869+N869-O869-SetUp!$B$56,T868)</f>
        <v>0</v>
      </c>
      <c r="S869" s="53">
        <f>R869*SetUp!$B$65</f>
        <v>0</v>
      </c>
      <c r="T869" s="53">
        <f>IF((R869-S869)&lt;SetUp!$B$53,R869-S869,SetUp!$B$53)</f>
        <v>0</v>
      </c>
      <c r="U869" s="53">
        <f t="shared" si="275"/>
        <v>1.6104658099347131</v>
      </c>
      <c r="V869" s="53">
        <f>(L869-P869)/1000*SetUp!$B$13*1000000/SetUp!$B$48</f>
        <v>0.67518948153388991</v>
      </c>
      <c r="W869" s="53">
        <f t="shared" si="286"/>
        <v>1.457167719820518E-16</v>
      </c>
      <c r="X869" s="53">
        <f>MAX((SetUp!$B$56*(1-($H869/SetUp!$B$56)^2)*TANH(($B869-$D869)/SetUp!$B$56))/(1+$H869/SetUp!$B$56*TANH(($B869-$D869)/SetUp!$B$56)),0)</f>
        <v>0</v>
      </c>
      <c r="AK869" s="61">
        <v>104</v>
      </c>
      <c r="AL869" s="62">
        <f t="shared" si="266"/>
        <v>45.928142857142859</v>
      </c>
      <c r="AM869" s="62">
        <f t="shared" si="267"/>
        <v>38.005731764318419</v>
      </c>
      <c r="AN869" s="63">
        <f t="shared" si="268"/>
        <v>-0.17249578580755365</v>
      </c>
      <c r="AP869" s="60">
        <v>32943</v>
      </c>
      <c r="AQ869" s="51">
        <v>3</v>
      </c>
      <c r="AR869" s="51">
        <v>71</v>
      </c>
      <c r="AS869" s="62">
        <f t="shared" si="276"/>
        <v>0</v>
      </c>
      <c r="AT869" s="62">
        <f t="shared" si="277"/>
        <v>0.87649360303534007</v>
      </c>
      <c r="AU869" s="51" t="str">
        <f>IF(OR($AP869&lt;SetUp!$B$97,$AP869&gt;SetUp!$B$98),"Não","Sim")</f>
        <v>Não</v>
      </c>
      <c r="AV869" s="64">
        <f t="shared" si="278"/>
        <v>0</v>
      </c>
      <c r="AW869" s="64">
        <f t="shared" si="279"/>
        <v>0.93621237069125507</v>
      </c>
      <c r="AX869" s="64">
        <f t="shared" si="280"/>
        <v>0</v>
      </c>
      <c r="AY869" s="64">
        <f t="shared" si="281"/>
        <v>-5.7251249195503708E-2</v>
      </c>
      <c r="AZ869" s="64">
        <f t="shared" si="282"/>
        <v>0.87649360303534007</v>
      </c>
      <c r="BA869" s="64">
        <f t="shared" si="283"/>
        <v>0.93621237069125507</v>
      </c>
      <c r="BB869" s="64">
        <f t="shared" si="284"/>
        <v>-5.7251249195503708E-2</v>
      </c>
    </row>
    <row r="870" spans="1:54" x14ac:dyDescent="0.3">
      <c r="A870" s="60">
        <v>31915</v>
      </c>
      <c r="B870" s="53">
        <v>0.14399999999999999</v>
      </c>
      <c r="C870" s="53"/>
      <c r="D870" s="53">
        <v>3.9409999999999998</v>
      </c>
      <c r="E870" s="53">
        <f t="shared" si="269"/>
        <v>0.14399999999999999</v>
      </c>
      <c r="F870" s="53">
        <f t="shared" si="270"/>
        <v>3.7969999999999997</v>
      </c>
      <c r="G870" s="53">
        <f t="shared" si="271"/>
        <v>0</v>
      </c>
      <c r="H870" s="53">
        <f>IF(Q869&gt;SetUp!$B$56,SetUp!$B$56,Q869)</f>
        <v>0.17696054896135205</v>
      </c>
      <c r="I870" s="53">
        <f t="shared" si="285"/>
        <v>1.6117505166638222</v>
      </c>
      <c r="J870" s="53">
        <f>MIN(F870,H870,(1-EXP(-SetUp!$B$52*H870/SetUp!$B$56))*F870)</f>
        <v>3.7772402425710352E-2</v>
      </c>
      <c r="K870" s="53">
        <f t="shared" si="272"/>
        <v>0.13918814653564171</v>
      </c>
      <c r="L870" s="53">
        <f>IF(I870&lt;=0,0,MIN(SetUp!$B$50*I870^SetUp!$B$55,I870))</f>
        <v>4.7656392551160172E-2</v>
      </c>
      <c r="M870" s="53">
        <f t="shared" si="273"/>
        <v>1.564094124112662</v>
      </c>
      <c r="N870" s="53">
        <f>IF(SetUp!$B$62=0,X870,(B870-E870)*(1-(H870/SetUp!$B$66/SetUp!$B$56)))</f>
        <v>0</v>
      </c>
      <c r="O870" s="53">
        <f>K870*SetUp!$B$65</f>
        <v>1.2847067291091602E-3</v>
      </c>
      <c r="P870" s="53">
        <f>MIN(SetUp!$B$54*L870^SetUp!$B$51,L870)</f>
        <v>3.1854326716966447E-2</v>
      </c>
      <c r="Q870" s="53">
        <f t="shared" si="274"/>
        <v>0.13790343980653255</v>
      </c>
      <c r="R870" s="53">
        <f>IF((H870+N870-O870)&gt;SetUp!$B$56,T869+H870+N870-O870-SetUp!$B$56,T869)</f>
        <v>0</v>
      </c>
      <c r="S870" s="53">
        <f>R870*SetUp!$B$65</f>
        <v>0</v>
      </c>
      <c r="T870" s="53">
        <f>IF((R870-S870)&lt;SetUp!$B$53,R870-S870,SetUp!$B$53)</f>
        <v>0</v>
      </c>
      <c r="U870" s="53">
        <f t="shared" si="275"/>
        <v>1.564094124112662</v>
      </c>
      <c r="V870" s="53">
        <f>(L870-P870)/1000*SetUp!$B$13*1000000/SetUp!$B$48</f>
        <v>0.64306982906832932</v>
      </c>
      <c r="W870" s="53">
        <f t="shared" si="286"/>
        <v>1.3183898417423734E-16</v>
      </c>
      <c r="X870" s="53">
        <f>MAX((SetUp!$B$56*(1-($H870/SetUp!$B$56)^2)*TANH(($B870-$D870)/SetUp!$B$56))/(1+$H870/SetUp!$B$56*TANH(($B870-$D870)/SetUp!$B$56)),0)</f>
        <v>0</v>
      </c>
      <c r="AK870" s="61">
        <v>105</v>
      </c>
      <c r="AL870" s="62">
        <f t="shared" si="266"/>
        <v>43.284142857142861</v>
      </c>
      <c r="AM870" s="62">
        <f t="shared" si="267"/>
        <v>41.298580045055999</v>
      </c>
      <c r="AN870" s="63">
        <f t="shared" si="268"/>
        <v>-4.5872753415497028E-2</v>
      </c>
      <c r="AP870" s="60">
        <v>32944</v>
      </c>
      <c r="AQ870" s="51">
        <v>3</v>
      </c>
      <c r="AR870" s="51">
        <v>72</v>
      </c>
      <c r="AS870" s="62">
        <f t="shared" si="276"/>
        <v>0</v>
      </c>
      <c r="AT870" s="62">
        <f t="shared" si="277"/>
        <v>0.8620168460363663</v>
      </c>
      <c r="AU870" s="51" t="str">
        <f>IF(OR($AP870&lt;SetUp!$B$97,$AP870&gt;SetUp!$B$98),"Não","Sim")</f>
        <v>Não</v>
      </c>
      <c r="AV870" s="64">
        <f t="shared" si="278"/>
        <v>0</v>
      </c>
      <c r="AW870" s="64">
        <f t="shared" si="279"/>
        <v>0.92844862326160316</v>
      </c>
      <c r="AX870" s="64">
        <f t="shared" si="280"/>
        <v>0</v>
      </c>
      <c r="AY870" s="64">
        <f t="shared" si="281"/>
        <v>-6.4484246856090902E-2</v>
      </c>
      <c r="AZ870" s="64">
        <f t="shared" si="282"/>
        <v>0.8620168460363663</v>
      </c>
      <c r="BA870" s="64">
        <f t="shared" si="283"/>
        <v>0.92844862326160316</v>
      </c>
      <c r="BB870" s="64">
        <f t="shared" si="284"/>
        <v>-6.4484246856090902E-2</v>
      </c>
    </row>
    <row r="871" spans="1:54" x14ac:dyDescent="0.3">
      <c r="A871" s="60">
        <v>31916</v>
      </c>
      <c r="B871" s="53">
        <v>3.2530000000000001</v>
      </c>
      <c r="C871" s="53"/>
      <c r="D871" s="53">
        <v>3.9409999999999998</v>
      </c>
      <c r="E871" s="53">
        <f t="shared" si="269"/>
        <v>3.2530000000000001</v>
      </c>
      <c r="F871" s="53">
        <f t="shared" si="270"/>
        <v>0.68799999999999972</v>
      </c>
      <c r="G871" s="53">
        <f t="shared" si="271"/>
        <v>0</v>
      </c>
      <c r="H871" s="53">
        <f>IF(Q870&gt;SetUp!$B$56,SetUp!$B$56,Q870)</f>
        <v>0.13790343980653255</v>
      </c>
      <c r="I871" s="53">
        <f t="shared" si="285"/>
        <v>1.5653176895262155</v>
      </c>
      <c r="J871" s="53">
        <f>MIN(F871,H871,(1-EXP(-SetUp!$B$52*H871/SetUp!$B$56))*F871)</f>
        <v>5.3394871013686465E-3</v>
      </c>
      <c r="K871" s="53">
        <f t="shared" si="272"/>
        <v>0.13256395270516391</v>
      </c>
      <c r="L871" s="53">
        <f>IF(I871&lt;=0,0,MIN(SetUp!$B$50*I871^SetUp!$B$55,I871))</f>
        <v>4.5390220197108436E-2</v>
      </c>
      <c r="M871" s="53">
        <f t="shared" si="273"/>
        <v>1.5199274693291072</v>
      </c>
      <c r="N871" s="53">
        <f>IF(SetUp!$B$62=0,X871,(B871-E871)*(1-(H871/SetUp!$B$66/SetUp!$B$56)))</f>
        <v>0</v>
      </c>
      <c r="O871" s="53">
        <f>K871*SetUp!$B$65</f>
        <v>1.2235654135535354E-3</v>
      </c>
      <c r="P871" s="53">
        <f>MIN(SetUp!$B$54*L871^SetUp!$B$51,L871)</f>
        <v>3.0325218226926281E-2</v>
      </c>
      <c r="Q871" s="53">
        <f t="shared" si="274"/>
        <v>0.13134038729161038</v>
      </c>
      <c r="R871" s="53">
        <f>IF((H871+N871-O871)&gt;SetUp!$B$56,T870+H871+N871-O871-SetUp!$B$56,T870)</f>
        <v>0</v>
      </c>
      <c r="S871" s="53">
        <f>R871*SetUp!$B$65</f>
        <v>0</v>
      </c>
      <c r="T871" s="53">
        <f>IF((R871-S871)&lt;SetUp!$B$53,R871-S871,SetUp!$B$53)</f>
        <v>0</v>
      </c>
      <c r="U871" s="53">
        <f t="shared" si="275"/>
        <v>1.5199274693291072</v>
      </c>
      <c r="V871" s="53">
        <f>(L871-P871)/1000*SetUp!$B$13*1000000/SetUp!$B$48</f>
        <v>0.6130747931017837</v>
      </c>
      <c r="W871" s="53">
        <f t="shared" si="286"/>
        <v>-6.2450045135165055E-17</v>
      </c>
      <c r="X871" s="53">
        <f>MAX((SetUp!$B$56*(1-($H871/SetUp!$B$56)^2)*TANH(($B871-$D871)/SetUp!$B$56))/(1+$H871/SetUp!$B$56*TANH(($B871-$D871)/SetUp!$B$56)),0)</f>
        <v>0</v>
      </c>
      <c r="AK871" s="61">
        <v>106</v>
      </c>
      <c r="AL871" s="62">
        <f t="shared" si="266"/>
        <v>27.74014285714286</v>
      </c>
      <c r="AM871" s="62">
        <f t="shared" si="267"/>
        <v>27.152316490883283</v>
      </c>
      <c r="AN871" s="63">
        <f t="shared" si="268"/>
        <v>-2.1190459230393494E-2</v>
      </c>
      <c r="AP871" s="60">
        <v>32945</v>
      </c>
      <c r="AQ871" s="51">
        <v>3</v>
      </c>
      <c r="AR871" s="51">
        <v>73</v>
      </c>
      <c r="AS871" s="62">
        <f t="shared" si="276"/>
        <v>0</v>
      </c>
      <c r="AT871" s="62">
        <f t="shared" si="277"/>
        <v>0.84374253628455298</v>
      </c>
      <c r="AU871" s="51" t="str">
        <f>IF(OR($AP871&lt;SetUp!$B$97,$AP871&gt;SetUp!$B$98),"Não","Sim")</f>
        <v>Não</v>
      </c>
      <c r="AV871" s="64">
        <f t="shared" si="278"/>
        <v>0</v>
      </c>
      <c r="AW871" s="64">
        <f t="shared" si="279"/>
        <v>0.91855459080261148</v>
      </c>
      <c r="AX871" s="64">
        <f t="shared" si="280"/>
        <v>0</v>
      </c>
      <c r="AY871" s="64">
        <f t="shared" si="281"/>
        <v>-7.3790055896942333E-2</v>
      </c>
      <c r="AZ871" s="64">
        <f t="shared" si="282"/>
        <v>0.84374253628455298</v>
      </c>
      <c r="BA871" s="64">
        <f t="shared" si="283"/>
        <v>0.91855459080261148</v>
      </c>
      <c r="BB871" s="64">
        <f t="shared" si="284"/>
        <v>-7.3790055896942333E-2</v>
      </c>
    </row>
    <row r="872" spans="1:54" x14ac:dyDescent="0.3">
      <c r="A872" s="60">
        <v>31917</v>
      </c>
      <c r="B872" s="53">
        <v>5.4480000000000004</v>
      </c>
      <c r="C872" s="53"/>
      <c r="D872" s="53">
        <v>3.9409999999999998</v>
      </c>
      <c r="E872" s="53">
        <f t="shared" si="269"/>
        <v>3.9409999999999998</v>
      </c>
      <c r="F872" s="53">
        <f t="shared" si="270"/>
        <v>0</v>
      </c>
      <c r="G872" s="53">
        <f t="shared" si="271"/>
        <v>4.6763385300740978E-5</v>
      </c>
      <c r="H872" s="53">
        <f>IF(Q871&gt;SetUp!$B$56,SetUp!$B$56,Q871)</f>
        <v>0.13134038729161038</v>
      </c>
      <c r="I872" s="53">
        <f t="shared" si="285"/>
        <v>1.5211865046179938</v>
      </c>
      <c r="J872" s="53">
        <f>MIN(F872,H872,(1-EXP(-SetUp!$B$52*H872/SetUp!$B$56))*F872)</f>
        <v>0</v>
      </c>
      <c r="K872" s="53">
        <f t="shared" si="272"/>
        <v>0.13134038729161038</v>
      </c>
      <c r="L872" s="53">
        <f>IF(I872&lt;=0,0,MIN(SetUp!$B$50*I872^SetUp!$B$55,I872))</f>
        <v>4.3277507539660212E-2</v>
      </c>
      <c r="M872" s="53">
        <f t="shared" si="273"/>
        <v>1.4779089970783335</v>
      </c>
      <c r="N872" s="53">
        <f>IF(SetUp!$B$62=0,X872,(B872-E872)*(1-(H872/SetUp!$B$66/SetUp!$B$56)))</f>
        <v>1.5069532366146998</v>
      </c>
      <c r="O872" s="53">
        <f>K872*SetUp!$B$65</f>
        <v>1.2122719035857527E-3</v>
      </c>
      <c r="P872" s="53">
        <f>MIN(SetUp!$B$54*L872^SetUp!$B$51,L872)</f>
        <v>2.8900324843771728E-2</v>
      </c>
      <c r="Q872" s="53">
        <f t="shared" si="274"/>
        <v>1.6370813520027243</v>
      </c>
      <c r="R872" s="53">
        <f>IF((H872+N872-O872)&gt;SetUp!$B$56,T871+H872+N872-O872-SetUp!$B$56,T871)</f>
        <v>0</v>
      </c>
      <c r="S872" s="53">
        <f>R872*SetUp!$B$65</f>
        <v>0</v>
      </c>
      <c r="T872" s="53">
        <f>IF((R872-S872)&lt;SetUp!$B$53,R872-S872,SetUp!$B$53)</f>
        <v>0</v>
      </c>
      <c r="U872" s="53">
        <f t="shared" si="275"/>
        <v>1.4779089970783335</v>
      </c>
      <c r="V872" s="53">
        <f>(L872-P872)/1000*SetUp!$B$13*1000000/SetUp!$B$48</f>
        <v>0.58508378054741161</v>
      </c>
      <c r="W872" s="53">
        <f t="shared" si="286"/>
        <v>-9.7144514654701197E-17</v>
      </c>
      <c r="X872" s="53">
        <f>MAX((SetUp!$B$56*(1-($H872/SetUp!$B$56)^2)*TANH(($B872-$D872)/SetUp!$B$56))/(1+$H872/SetUp!$B$56*TANH(($B872-$D872)/SetUp!$B$56)),0)</f>
        <v>1.5069532366146998</v>
      </c>
      <c r="AK872" s="61">
        <v>107</v>
      </c>
      <c r="AL872" s="62">
        <f t="shared" si="266"/>
        <v>26.431571428571427</v>
      </c>
      <c r="AM872" s="62">
        <f t="shared" si="267"/>
        <v>21.955264989017742</v>
      </c>
      <c r="AN872" s="63">
        <f t="shared" si="268"/>
        <v>-0.16935453314421497</v>
      </c>
      <c r="AP872" s="60">
        <v>32946</v>
      </c>
      <c r="AQ872" s="51">
        <v>3</v>
      </c>
      <c r="AR872" s="51">
        <v>74</v>
      </c>
      <c r="AS872" s="62">
        <f t="shared" si="276"/>
        <v>0</v>
      </c>
      <c r="AT872" s="62">
        <f t="shared" si="277"/>
        <v>0.82073998835022499</v>
      </c>
      <c r="AU872" s="51" t="str">
        <f>IF(OR($AP872&lt;SetUp!$B$97,$AP872&gt;SetUp!$B$98),"Não","Sim")</f>
        <v>Não</v>
      </c>
      <c r="AV872" s="64">
        <f t="shared" si="278"/>
        <v>0</v>
      </c>
      <c r="AW872" s="64">
        <f t="shared" si="279"/>
        <v>0.90594701188878868</v>
      </c>
      <c r="AX872" s="64">
        <f t="shared" si="280"/>
        <v>0</v>
      </c>
      <c r="AY872" s="64">
        <f t="shared" si="281"/>
        <v>-8.5794406229778075E-2</v>
      </c>
      <c r="AZ872" s="64">
        <f t="shared" si="282"/>
        <v>0.82073998835022499</v>
      </c>
      <c r="BA872" s="64">
        <f t="shared" si="283"/>
        <v>0.90594701188878868</v>
      </c>
      <c r="BB872" s="64">
        <f t="shared" si="284"/>
        <v>-8.5794406229778075E-2</v>
      </c>
    </row>
    <row r="873" spans="1:54" x14ac:dyDescent="0.3">
      <c r="A873" s="60">
        <v>31918</v>
      </c>
      <c r="B873" s="53">
        <v>1.387</v>
      </c>
      <c r="C873" s="53"/>
      <c r="D873" s="53">
        <v>3.9409999999999998</v>
      </c>
      <c r="E873" s="53">
        <f t="shared" si="269"/>
        <v>1.387</v>
      </c>
      <c r="F873" s="53">
        <f t="shared" si="270"/>
        <v>2.5539999999999998</v>
      </c>
      <c r="G873" s="53">
        <f t="shared" si="271"/>
        <v>0</v>
      </c>
      <c r="H873" s="53">
        <f>IF(Q872&gt;SetUp!$B$56,SetUp!$B$56,Q872)</f>
        <v>1.6370813520027243</v>
      </c>
      <c r="I873" s="53">
        <f t="shared" si="285"/>
        <v>1.4909367338522905</v>
      </c>
      <c r="J873" s="53">
        <f>MIN(F873,H873,(1-EXP(-SetUp!$B$52*H873/SetUp!$B$56))*F873)</f>
        <v>0.22562573023705981</v>
      </c>
      <c r="K873" s="53">
        <f t="shared" si="272"/>
        <v>1.4114556217656644</v>
      </c>
      <c r="L873" s="53">
        <f>IF(I873&lt;=0,0,MIN(SetUp!$B$50*I873^SetUp!$B$55,I873))</f>
        <v>4.1852701184701663E-2</v>
      </c>
      <c r="M873" s="53">
        <f t="shared" si="273"/>
        <v>1.4490840326675889</v>
      </c>
      <c r="N873" s="53">
        <f>IF(SetUp!$B$62=0,X873,(B873-E873)*(1-(H873/SetUp!$B$66/SetUp!$B$56)))</f>
        <v>0</v>
      </c>
      <c r="O873" s="53">
        <f>K873*SetUp!$B$65</f>
        <v>1.3027736773957055E-2</v>
      </c>
      <c r="P873" s="53">
        <f>MIN(SetUp!$B$54*L873^SetUp!$B$51,L873)</f>
        <v>2.7939761193216762E-2</v>
      </c>
      <c r="Q873" s="53">
        <f t="shared" si="274"/>
        <v>1.3984278849917073</v>
      </c>
      <c r="R873" s="53">
        <f>IF((H873+N873-O873)&gt;SetUp!$B$56,T872+H873+N873-O873-SetUp!$B$56,T872)</f>
        <v>0</v>
      </c>
      <c r="S873" s="53">
        <f>R873*SetUp!$B$65</f>
        <v>0</v>
      </c>
      <c r="T873" s="53">
        <f>IF((R873-S873)&lt;SetUp!$B$53,R873-S873,SetUp!$B$53)</f>
        <v>0</v>
      </c>
      <c r="U873" s="53">
        <f t="shared" si="275"/>
        <v>1.4490840326675889</v>
      </c>
      <c r="V873" s="53">
        <f>(L873-P873)/1000*SetUp!$B$13*1000000/SetUp!$B$48</f>
        <v>0.56619128385112361</v>
      </c>
      <c r="W873" s="53">
        <f t="shared" si="286"/>
        <v>-2.7755575615628914E-16</v>
      </c>
      <c r="X873" s="53">
        <f>MAX((SetUp!$B$56*(1-($H873/SetUp!$B$56)^2)*TANH(($B873-$D873)/SetUp!$B$56))/(1+$H873/SetUp!$B$56*TANH(($B873-$D873)/SetUp!$B$56)),0)</f>
        <v>0</v>
      </c>
      <c r="AK873" s="61">
        <v>108</v>
      </c>
      <c r="AL873" s="62">
        <f t="shared" si="266"/>
        <v>25.800857142857144</v>
      </c>
      <c r="AM873" s="62">
        <f t="shared" si="267"/>
        <v>18.588900674084986</v>
      </c>
      <c r="AN873" s="63">
        <f t="shared" si="268"/>
        <v>-0.27952390995540072</v>
      </c>
      <c r="AP873" s="60">
        <v>32947</v>
      </c>
      <c r="AQ873" s="51">
        <v>3</v>
      </c>
      <c r="AR873" s="51">
        <v>75</v>
      </c>
      <c r="AS873" s="62">
        <f t="shared" si="276"/>
        <v>0</v>
      </c>
      <c r="AT873" s="62">
        <f t="shared" si="277"/>
        <v>0.79441823953486435</v>
      </c>
      <c r="AU873" s="51" t="str">
        <f>IF(OR($AP873&lt;SetUp!$B$97,$AP873&gt;SetUp!$B$98),"Não","Sim")</f>
        <v>Não</v>
      </c>
      <c r="AV873" s="64">
        <f t="shared" si="278"/>
        <v>0</v>
      </c>
      <c r="AW873" s="64">
        <f t="shared" si="279"/>
        <v>0.89130143023270436</v>
      </c>
      <c r="AX873" s="64">
        <f t="shared" si="280"/>
        <v>0</v>
      </c>
      <c r="AY873" s="64">
        <f t="shared" si="281"/>
        <v>-9.9950793165233087E-2</v>
      </c>
      <c r="AZ873" s="64">
        <f t="shared" si="282"/>
        <v>0.79441823953486435</v>
      </c>
      <c r="BA873" s="64">
        <f t="shared" si="283"/>
        <v>0.89130143023270436</v>
      </c>
      <c r="BB873" s="64">
        <f t="shared" si="284"/>
        <v>-9.9950793165233087E-2</v>
      </c>
    </row>
    <row r="874" spans="1:54" x14ac:dyDescent="0.3">
      <c r="A874" s="60">
        <v>31919</v>
      </c>
      <c r="B874" s="53">
        <v>0.11</v>
      </c>
      <c r="C874" s="53"/>
      <c r="D874" s="53">
        <v>3.9409999999999998</v>
      </c>
      <c r="E874" s="53">
        <f t="shared" si="269"/>
        <v>0.11</v>
      </c>
      <c r="F874" s="53">
        <f t="shared" si="270"/>
        <v>3.831</v>
      </c>
      <c r="G874" s="53">
        <f t="shared" si="271"/>
        <v>0</v>
      </c>
      <c r="H874" s="53">
        <f>IF(Q873&gt;SetUp!$B$56,SetUp!$B$56,Q873)</f>
        <v>1.3984278849917073</v>
      </c>
      <c r="I874" s="53">
        <f t="shared" si="285"/>
        <v>1.4593053289116822</v>
      </c>
      <c r="J874" s="53">
        <f>MIN(F874,H874,(1-EXP(-SetUp!$B$52*H874/SetUp!$B$56))*F874)</f>
        <v>0.29102862633478277</v>
      </c>
      <c r="K874" s="53">
        <f t="shared" si="272"/>
        <v>1.1073992586569246</v>
      </c>
      <c r="L874" s="53">
        <f>IF(I874&lt;=0,0,MIN(SetUp!$B$50*I874^SetUp!$B$55,I874))</f>
        <v>4.0383294695528177E-2</v>
      </c>
      <c r="M874" s="53">
        <f t="shared" si="273"/>
        <v>1.4189220342161539</v>
      </c>
      <c r="N874" s="53">
        <f>IF(SetUp!$B$62=0,X874,(B874-E874)*(1-(H874/SetUp!$B$66/SetUp!$B$56)))</f>
        <v>0</v>
      </c>
      <c r="O874" s="53">
        <f>K874*SetUp!$B$65</f>
        <v>1.0221296244093184E-2</v>
      </c>
      <c r="P874" s="53">
        <f>MIN(SetUp!$B$54*L874^SetUp!$B$51,L874)</f>
        <v>2.6949462398330456E-2</v>
      </c>
      <c r="Q874" s="53">
        <f t="shared" si="274"/>
        <v>1.0971779624128313</v>
      </c>
      <c r="R874" s="53">
        <f>IF((H874+N874-O874)&gt;SetUp!$B$56,T873+H874+N874-O874-SetUp!$B$56,T873)</f>
        <v>0</v>
      </c>
      <c r="S874" s="53">
        <f>R874*SetUp!$B$65</f>
        <v>0</v>
      </c>
      <c r="T874" s="53">
        <f>IF((R874-S874)&lt;SetUp!$B$53,R874-S874,SetUp!$B$53)</f>
        <v>0</v>
      </c>
      <c r="U874" s="53">
        <f t="shared" si="275"/>
        <v>1.4189220342161539</v>
      </c>
      <c r="V874" s="53">
        <f>(L874-P874)/1000*SetUp!$B$13*1000000/SetUp!$B$48</f>
        <v>0.54669385191384545</v>
      </c>
      <c r="W874" s="53">
        <f t="shared" si="286"/>
        <v>-8.3266726846886741E-17</v>
      </c>
      <c r="X874" s="53">
        <f>MAX((SetUp!$B$56*(1-($H874/SetUp!$B$56)^2)*TANH(($B874-$D874)/SetUp!$B$56))/(1+$H874/SetUp!$B$56*TANH(($B874-$D874)/SetUp!$B$56)),0)</f>
        <v>0</v>
      </c>
      <c r="AK874" s="61">
        <v>109</v>
      </c>
      <c r="AL874" s="62">
        <f t="shared" si="266"/>
        <v>11.269285714285713</v>
      </c>
      <c r="AM874" s="62">
        <f t="shared" si="267"/>
        <v>16.787046141288531</v>
      </c>
      <c r="AN874" s="63">
        <f t="shared" si="268"/>
        <v>0.48962823082993889</v>
      </c>
      <c r="AP874" s="60">
        <v>32948</v>
      </c>
      <c r="AQ874" s="51">
        <v>3</v>
      </c>
      <c r="AR874" s="51">
        <v>76</v>
      </c>
      <c r="AS874" s="62">
        <f t="shared" si="276"/>
        <v>0</v>
      </c>
      <c r="AT874" s="62">
        <f t="shared" si="277"/>
        <v>0.76606449736366189</v>
      </c>
      <c r="AU874" s="51" t="str">
        <f>IF(OR($AP874&lt;SetUp!$B$97,$AP874&gt;SetUp!$B$98),"Não","Sim")</f>
        <v>Não</v>
      </c>
      <c r="AV874" s="64">
        <f t="shared" si="278"/>
        <v>0</v>
      </c>
      <c r="AW874" s="64">
        <f t="shared" si="279"/>
        <v>0.87525110531987438</v>
      </c>
      <c r="AX874" s="64">
        <f t="shared" si="280"/>
        <v>0</v>
      </c>
      <c r="AY874" s="64">
        <f t="shared" si="281"/>
        <v>-0.11573466421864656</v>
      </c>
      <c r="AZ874" s="64">
        <f t="shared" si="282"/>
        <v>0.76606449736366189</v>
      </c>
      <c r="BA874" s="64">
        <f t="shared" si="283"/>
        <v>0.87525110531987438</v>
      </c>
      <c r="BB874" s="64">
        <f t="shared" si="284"/>
        <v>-0.11573466421864656</v>
      </c>
    </row>
    <row r="875" spans="1:54" x14ac:dyDescent="0.3">
      <c r="A875" s="60">
        <v>31920</v>
      </c>
      <c r="B875" s="53">
        <v>6.3E-2</v>
      </c>
      <c r="C875" s="53"/>
      <c r="D875" s="53">
        <v>3.9409999999999998</v>
      </c>
      <c r="E875" s="53">
        <f t="shared" si="269"/>
        <v>6.3E-2</v>
      </c>
      <c r="F875" s="53">
        <f t="shared" si="270"/>
        <v>3.8779999999999997</v>
      </c>
      <c r="G875" s="53">
        <f t="shared" si="271"/>
        <v>0</v>
      </c>
      <c r="H875" s="53">
        <f>IF(Q874&gt;SetUp!$B$56,SetUp!$B$56,Q874)</f>
        <v>1.0971779624128313</v>
      </c>
      <c r="I875" s="53">
        <f t="shared" si="285"/>
        <v>1.4268975813399789</v>
      </c>
      <c r="J875" s="53">
        <f>MIN(F875,H875,(1-EXP(-SetUp!$B$52*H875/SetUp!$B$56))*F875)</f>
        <v>0.23308844173084153</v>
      </c>
      <c r="K875" s="53">
        <f t="shared" si="272"/>
        <v>0.86408952068198974</v>
      </c>
      <c r="L875" s="53">
        <f>IF(I875&lt;=0,0,MIN(SetUp!$B$50*I875^SetUp!$B$55,I875))</f>
        <v>3.8899689725024805E-2</v>
      </c>
      <c r="M875" s="53">
        <f t="shared" si="273"/>
        <v>1.387997891614954</v>
      </c>
      <c r="N875" s="53">
        <f>IF(SetUp!$B$62=0,X875,(B875-E875)*(1-(H875/SetUp!$B$66/SetUp!$B$56)))</f>
        <v>0</v>
      </c>
      <c r="O875" s="53">
        <f>K875*SetUp!$B$65</f>
        <v>7.9755471238249359E-3</v>
      </c>
      <c r="P875" s="53">
        <f>MIN(SetUp!$B$54*L875^SetUp!$B$51,L875)</f>
        <v>2.5949949931463691E-2</v>
      </c>
      <c r="Q875" s="53">
        <f t="shared" si="274"/>
        <v>0.85611397355816476</v>
      </c>
      <c r="R875" s="53">
        <f>IF((H875+N875-O875)&gt;SetUp!$B$56,T874+H875+N875-O875-SetUp!$B$56,T874)</f>
        <v>0</v>
      </c>
      <c r="S875" s="53">
        <f>R875*SetUp!$B$65</f>
        <v>0</v>
      </c>
      <c r="T875" s="53">
        <f>IF((R875-S875)&lt;SetUp!$B$53,R875-S875,SetUp!$B$53)</f>
        <v>0</v>
      </c>
      <c r="U875" s="53">
        <f t="shared" si="275"/>
        <v>1.387997891614954</v>
      </c>
      <c r="V875" s="53">
        <f>(L875-P875)/1000*SetUp!$B$13*1000000/SetUp!$B$48</f>
        <v>0.52699356165855327</v>
      </c>
      <c r="W875" s="53">
        <f t="shared" si="286"/>
        <v>-1.9428902930940239E-16</v>
      </c>
      <c r="X875" s="53">
        <f>MAX((SetUp!$B$56*(1-($H875/SetUp!$B$56)^2)*TANH(($B875-$D875)/SetUp!$B$56))/(1+$H875/SetUp!$B$56*TANH(($B875-$D875)/SetUp!$B$56)),0)</f>
        <v>0</v>
      </c>
      <c r="AK875" s="61">
        <v>110</v>
      </c>
      <c r="AL875" s="62">
        <f t="shared" si="266"/>
        <v>9.6797142857142866</v>
      </c>
      <c r="AM875" s="62">
        <f t="shared" si="267"/>
        <v>15.709435896812947</v>
      </c>
      <c r="AN875" s="63">
        <f t="shared" si="268"/>
        <v>0.62292351128561374</v>
      </c>
      <c r="AP875" s="60">
        <v>32949</v>
      </c>
      <c r="AQ875" s="51">
        <v>3</v>
      </c>
      <c r="AR875" s="51">
        <v>77</v>
      </c>
      <c r="AS875" s="62">
        <f t="shared" si="276"/>
        <v>0</v>
      </c>
      <c r="AT875" s="62">
        <f t="shared" si="277"/>
        <v>0.73722356437223724</v>
      </c>
      <c r="AU875" s="51" t="str">
        <f>IF(OR($AP875&lt;SetUp!$B$97,$AP875&gt;SetUp!$B$98),"Não","Sim")</f>
        <v>Não</v>
      </c>
      <c r="AV875" s="64">
        <f t="shared" si="278"/>
        <v>0</v>
      </c>
      <c r="AW875" s="64">
        <f t="shared" si="279"/>
        <v>0.85861723973621518</v>
      </c>
      <c r="AX875" s="64">
        <f t="shared" si="280"/>
        <v>0</v>
      </c>
      <c r="AY875" s="64">
        <f t="shared" si="281"/>
        <v>-0.1324007915847133</v>
      </c>
      <c r="AZ875" s="64">
        <f t="shared" si="282"/>
        <v>0.73722356437223724</v>
      </c>
      <c r="BA875" s="64">
        <f t="shared" si="283"/>
        <v>0.85861723973621518</v>
      </c>
      <c r="BB875" s="64">
        <f t="shared" si="284"/>
        <v>-0.1324007915847133</v>
      </c>
    </row>
    <row r="876" spans="1:54" x14ac:dyDescent="0.3">
      <c r="A876" s="60">
        <v>31921</v>
      </c>
      <c r="B876" s="53">
        <v>8.2000000000000003E-2</v>
      </c>
      <c r="C876" s="53"/>
      <c r="D876" s="53">
        <v>3.9409999999999998</v>
      </c>
      <c r="E876" s="53">
        <f t="shared" si="269"/>
        <v>8.2000000000000003E-2</v>
      </c>
      <c r="F876" s="53">
        <f t="shared" si="270"/>
        <v>3.859</v>
      </c>
      <c r="G876" s="53">
        <f t="shared" si="271"/>
        <v>0</v>
      </c>
      <c r="H876" s="53">
        <f>IF(Q875&gt;SetUp!$B$56,SetUp!$B$56,Q875)</f>
        <v>0.85611397355816476</v>
      </c>
      <c r="I876" s="53">
        <f t="shared" si="285"/>
        <v>1.3942180250202325</v>
      </c>
      <c r="J876" s="53">
        <f>MIN(F876,H876,(1-EXP(-SetUp!$B$52*H876/SetUp!$B$56))*F876)</f>
        <v>0.182210100971235</v>
      </c>
      <c r="K876" s="53">
        <f t="shared" si="272"/>
        <v>0.67390387258692974</v>
      </c>
      <c r="L876" s="53">
        <f>IF(I876&lt;=0,0,MIN(SetUp!$B$50*I876^SetUp!$B$55,I876))</f>
        <v>3.7426219145121106E-2</v>
      </c>
      <c r="M876" s="53">
        <f t="shared" si="273"/>
        <v>1.3567918058751114</v>
      </c>
      <c r="N876" s="53">
        <f>IF(SetUp!$B$62=0,X876,(B876-E876)*(1-(H876/SetUp!$B$66/SetUp!$B$56)))</f>
        <v>0</v>
      </c>
      <c r="O876" s="53">
        <f>K876*SetUp!$B$65</f>
        <v>6.2201334052785487E-3</v>
      </c>
      <c r="P876" s="53">
        <f>MIN(SetUp!$B$54*L876^SetUp!$B$51,L876)</f>
        <v>2.4957631711887144E-2</v>
      </c>
      <c r="Q876" s="53">
        <f t="shared" si="274"/>
        <v>0.66768373918165125</v>
      </c>
      <c r="R876" s="53">
        <f>IF((H876+N876-O876)&gt;SetUp!$B$56,T875+H876+N876-O876-SetUp!$B$56,T875)</f>
        <v>0</v>
      </c>
      <c r="S876" s="53">
        <f>R876*SetUp!$B$65</f>
        <v>0</v>
      </c>
      <c r="T876" s="53">
        <f>IF((R876-S876)&lt;SetUp!$B$53,R876-S876,SetUp!$B$53)</f>
        <v>0</v>
      </c>
      <c r="U876" s="53">
        <f t="shared" si="275"/>
        <v>1.3567918058751114</v>
      </c>
      <c r="V876" s="53">
        <f>(L876-P876)/1000*SetUp!$B$13*1000000/SetUp!$B$48</f>
        <v>0.50741292142087813</v>
      </c>
      <c r="W876" s="53">
        <f t="shared" si="286"/>
        <v>-1.5265566588595902E-16</v>
      </c>
      <c r="X876" s="53">
        <f>MAX((SetUp!$B$56*(1-($H876/SetUp!$B$56)^2)*TANH(($B876-$D876)/SetUp!$B$56))/(1+$H876/SetUp!$B$56*TANH(($B876-$D876)/SetUp!$B$56)),0)</f>
        <v>0</v>
      </c>
      <c r="AK876" s="61">
        <v>111</v>
      </c>
      <c r="AL876" s="62">
        <f t="shared" si="266"/>
        <v>8.5269999999999992</v>
      </c>
      <c r="AM876" s="62">
        <f t="shared" si="267"/>
        <v>14.227210326215811</v>
      </c>
      <c r="AN876" s="63">
        <f t="shared" si="268"/>
        <v>0.66848954218550627</v>
      </c>
      <c r="AP876" s="60">
        <v>32950</v>
      </c>
      <c r="AQ876" s="51">
        <v>3</v>
      </c>
      <c r="AR876" s="51">
        <v>78</v>
      </c>
      <c r="AS876" s="62">
        <f t="shared" si="276"/>
        <v>0</v>
      </c>
      <c r="AT876" s="62">
        <f t="shared" si="277"/>
        <v>0.70857475410048121</v>
      </c>
      <c r="AU876" s="51" t="str">
        <f>IF(OR($AP876&lt;SetUp!$B$97,$AP876&gt;SetUp!$B$98),"Não","Sim")</f>
        <v>Não</v>
      </c>
      <c r="AV876" s="64">
        <f t="shared" si="278"/>
        <v>0</v>
      </c>
      <c r="AW876" s="64">
        <f t="shared" si="279"/>
        <v>0.84176882461901692</v>
      </c>
      <c r="AX876" s="64">
        <f t="shared" si="280"/>
        <v>0</v>
      </c>
      <c r="AY876" s="64">
        <f t="shared" si="281"/>
        <v>-0.14961432526020962</v>
      </c>
      <c r="AZ876" s="64">
        <f t="shared" si="282"/>
        <v>0.70857475410048121</v>
      </c>
      <c r="BA876" s="64">
        <f t="shared" si="283"/>
        <v>0.84176882461901692</v>
      </c>
      <c r="BB876" s="64">
        <f t="shared" si="284"/>
        <v>-0.14961432526020962</v>
      </c>
    </row>
    <row r="877" spans="1:54" x14ac:dyDescent="0.3">
      <c r="A877" s="60">
        <v>31922</v>
      </c>
      <c r="B877" s="53">
        <v>0.249</v>
      </c>
      <c r="C877" s="53"/>
      <c r="D877" s="53">
        <v>3.9409999999999998</v>
      </c>
      <c r="E877" s="53">
        <f t="shared" si="269"/>
        <v>0.249</v>
      </c>
      <c r="F877" s="53">
        <f t="shared" si="270"/>
        <v>3.6919999999999997</v>
      </c>
      <c r="G877" s="53">
        <f t="shared" si="271"/>
        <v>0</v>
      </c>
      <c r="H877" s="53">
        <f>IF(Q876&gt;SetUp!$B$56,SetUp!$B$56,Q876)</f>
        <v>0.66768373918165125</v>
      </c>
      <c r="I877" s="53">
        <f t="shared" si="285"/>
        <v>1.3616930036660504</v>
      </c>
      <c r="J877" s="53">
        <f>MIN(F877,H877,(1-EXP(-SetUp!$B$52*H877/SetUp!$B$56))*F877)</f>
        <v>0.1366764510059123</v>
      </c>
      <c r="K877" s="53">
        <f t="shared" si="272"/>
        <v>0.53100728817573895</v>
      </c>
      <c r="L877" s="53">
        <f>IF(I877&lt;=0,0,MIN(SetUp!$B$50*I877^SetUp!$B$55,I877))</f>
        <v>3.598240143310235E-2</v>
      </c>
      <c r="M877" s="53">
        <f t="shared" si="273"/>
        <v>1.3257106022329481</v>
      </c>
      <c r="N877" s="53">
        <f>IF(SetUp!$B$62=0,X877,(B877-E877)*(1-(H877/SetUp!$B$66/SetUp!$B$56)))</f>
        <v>0</v>
      </c>
      <c r="O877" s="53">
        <f>K877*SetUp!$B$65</f>
        <v>4.9011977909389839E-3</v>
      </c>
      <c r="P877" s="53">
        <f>MIN(SetUp!$B$54*L877^SetUp!$B$51,L877)</f>
        <v>2.3985651604807146E-2</v>
      </c>
      <c r="Q877" s="53">
        <f t="shared" si="274"/>
        <v>0.52610609038479994</v>
      </c>
      <c r="R877" s="53">
        <f>IF((H877+N877-O877)&gt;SetUp!$B$56,T876+H877+N877-O877-SetUp!$B$56,T876)</f>
        <v>0</v>
      </c>
      <c r="S877" s="53">
        <f>R877*SetUp!$B$65</f>
        <v>0</v>
      </c>
      <c r="T877" s="53">
        <f>IF((R877-S877)&lt;SetUp!$B$53,R877-S877,SetUp!$B$53)</f>
        <v>0</v>
      </c>
      <c r="U877" s="53">
        <f t="shared" si="275"/>
        <v>1.3257106022329481</v>
      </c>
      <c r="V877" s="53">
        <f>(L877-P877)/1000*SetUp!$B$13*1000000/SetUp!$B$48</f>
        <v>0.4882113479595524</v>
      </c>
      <c r="W877" s="53">
        <f t="shared" si="286"/>
        <v>0</v>
      </c>
      <c r="X877" s="53">
        <f>MAX((SetUp!$B$56*(1-($H877/SetUp!$B$56)^2)*TANH(($B877-$D877)/SetUp!$B$56))/(1+$H877/SetUp!$B$56*TANH(($B877-$D877)/SetUp!$B$56)),0)</f>
        <v>0</v>
      </c>
      <c r="AK877" s="61">
        <v>112</v>
      </c>
      <c r="AL877" s="62">
        <f t="shared" si="266"/>
        <v>8.656428571428572</v>
      </c>
      <c r="AM877" s="62">
        <f t="shared" si="267"/>
        <v>13.894671228569182</v>
      </c>
      <c r="AN877" s="63">
        <f t="shared" si="268"/>
        <v>0.60512746266167616</v>
      </c>
      <c r="AP877" s="60">
        <v>32951</v>
      </c>
      <c r="AQ877" s="51">
        <v>3</v>
      </c>
      <c r="AR877" s="51">
        <v>79</v>
      </c>
      <c r="AS877" s="62">
        <f t="shared" si="276"/>
        <v>0</v>
      </c>
      <c r="AT877" s="62">
        <f t="shared" si="277"/>
        <v>0.67980966151115629</v>
      </c>
      <c r="AU877" s="51" t="str">
        <f>IF(OR($AP877&lt;SetUp!$B$97,$AP877&gt;SetUp!$B$98),"Não","Sim")</f>
        <v>Não</v>
      </c>
      <c r="AV877" s="64">
        <f t="shared" si="278"/>
        <v>0</v>
      </c>
      <c r="AW877" s="64">
        <f t="shared" si="279"/>
        <v>0.82450570738543483</v>
      </c>
      <c r="AX877" s="64">
        <f t="shared" si="280"/>
        <v>0</v>
      </c>
      <c r="AY877" s="64">
        <f t="shared" si="281"/>
        <v>-0.1676126674799886</v>
      </c>
      <c r="AZ877" s="64">
        <f t="shared" si="282"/>
        <v>0.67980966151115629</v>
      </c>
      <c r="BA877" s="64">
        <f t="shared" si="283"/>
        <v>0.82450570738543483</v>
      </c>
      <c r="BB877" s="64">
        <f t="shared" si="284"/>
        <v>-0.1676126674799886</v>
      </c>
    </row>
    <row r="878" spans="1:54" x14ac:dyDescent="0.3">
      <c r="A878" s="60">
        <v>31923</v>
      </c>
      <c r="B878" s="53">
        <v>0</v>
      </c>
      <c r="C878" s="53"/>
      <c r="D878" s="53">
        <v>3.9409999999999998</v>
      </c>
      <c r="E878" s="53">
        <f t="shared" si="269"/>
        <v>0</v>
      </c>
      <c r="F878" s="53">
        <f t="shared" si="270"/>
        <v>3.9409999999999998</v>
      </c>
      <c r="G878" s="53">
        <f t="shared" si="271"/>
        <v>0</v>
      </c>
      <c r="H878" s="53">
        <f>IF(Q877&gt;SetUp!$B$56,SetUp!$B$56,Q877)</f>
        <v>0.52610609038479994</v>
      </c>
      <c r="I878" s="53">
        <f t="shared" si="285"/>
        <v>1.3295012670473727</v>
      </c>
      <c r="J878" s="53">
        <f>MIN(F878,H878,(1-EXP(-SetUp!$B$52*H878/SetUp!$B$56))*F878)</f>
        <v>0.11541655502017857</v>
      </c>
      <c r="K878" s="53">
        <f t="shared" si="272"/>
        <v>0.41068953536462138</v>
      </c>
      <c r="L878" s="53">
        <f>IF(I878&lt;=0,0,MIN(SetUp!$B$50*I878^SetUp!$B$55,I878))</f>
        <v>3.457583896742613E-2</v>
      </c>
      <c r="M878" s="53">
        <f t="shared" si="273"/>
        <v>1.2949254280799465</v>
      </c>
      <c r="N878" s="53">
        <f>IF(SetUp!$B$62=0,X878,(B878-E878)*(1-(H878/SetUp!$B$66/SetUp!$B$56)))</f>
        <v>0</v>
      </c>
      <c r="O878" s="53">
        <f>K878*SetUp!$B$65</f>
        <v>3.7906648144246805E-3</v>
      </c>
      <c r="P878" s="53">
        <f>MIN(SetUp!$B$54*L878^SetUp!$B$51,L878)</f>
        <v>2.3039116149866753E-2</v>
      </c>
      <c r="Q878" s="53">
        <f t="shared" si="274"/>
        <v>0.40689887055019669</v>
      </c>
      <c r="R878" s="53">
        <f>IF((H878+N878-O878)&gt;SetUp!$B$56,T877+H878+N878-O878-SetUp!$B$56,T877)</f>
        <v>0</v>
      </c>
      <c r="S878" s="53">
        <f>R878*SetUp!$B$65</f>
        <v>0</v>
      </c>
      <c r="T878" s="53">
        <f>IF((R878-S878)&lt;SetUp!$B$53,R878-S878,SetUp!$B$53)</f>
        <v>0</v>
      </c>
      <c r="U878" s="53">
        <f t="shared" si="275"/>
        <v>1.2949254280799465</v>
      </c>
      <c r="V878" s="53">
        <f>(L878-P878)/1000*SetUp!$B$13*1000000/SetUp!$B$48</f>
        <v>0.4694904101869376</v>
      </c>
      <c r="W878" s="53">
        <f t="shared" si="286"/>
        <v>-4.0939474033052647E-16</v>
      </c>
      <c r="X878" s="53">
        <f>MAX((SetUp!$B$56*(1-($H878/SetUp!$B$56)^2)*TANH(($B878-$D878)/SetUp!$B$56))/(1+$H878/SetUp!$B$56*TANH(($B878-$D878)/SetUp!$B$56)),0)</f>
        <v>0</v>
      </c>
      <c r="AK878" s="61">
        <v>113</v>
      </c>
      <c r="AL878" s="62">
        <f t="shared" si="266"/>
        <v>8.5890000000000004</v>
      </c>
      <c r="AM878" s="62">
        <f t="shared" si="267"/>
        <v>13.365008325560982</v>
      </c>
      <c r="AN878" s="63">
        <f t="shared" si="268"/>
        <v>0.55606104617079766</v>
      </c>
      <c r="AP878" s="60">
        <v>32952</v>
      </c>
      <c r="AQ878" s="51">
        <v>3</v>
      </c>
      <c r="AR878" s="51">
        <v>80</v>
      </c>
      <c r="AS878" s="62">
        <f t="shared" si="276"/>
        <v>0</v>
      </c>
      <c r="AT878" s="62">
        <f t="shared" si="277"/>
        <v>0.65183349087942255</v>
      </c>
      <c r="AU878" s="51" t="str">
        <f>IF(OR($AP878&lt;SetUp!$B$97,$AP878&gt;SetUp!$B$98),"Não","Sim")</f>
        <v>Não</v>
      </c>
      <c r="AV878" s="64">
        <f t="shared" si="278"/>
        <v>0</v>
      </c>
      <c r="AW878" s="64">
        <f t="shared" si="279"/>
        <v>0.80736205687375628</v>
      </c>
      <c r="AX878" s="64">
        <f t="shared" si="280"/>
        <v>0</v>
      </c>
      <c r="AY878" s="64">
        <f t="shared" si="281"/>
        <v>-0.18586332946390016</v>
      </c>
      <c r="AZ878" s="64">
        <f t="shared" si="282"/>
        <v>0.65183349087942255</v>
      </c>
      <c r="BA878" s="64">
        <f t="shared" si="283"/>
        <v>0.80736205687375628</v>
      </c>
      <c r="BB878" s="64">
        <f t="shared" si="284"/>
        <v>-0.18586332946390016</v>
      </c>
    </row>
    <row r="879" spans="1:54" x14ac:dyDescent="0.3">
      <c r="A879" s="60">
        <v>31924</v>
      </c>
      <c r="B879" s="53">
        <v>1.2999999999999999E-2</v>
      </c>
      <c r="C879" s="53"/>
      <c r="D879" s="53">
        <v>3.9409999999999998</v>
      </c>
      <c r="E879" s="53">
        <f t="shared" si="269"/>
        <v>1.2999999999999999E-2</v>
      </c>
      <c r="F879" s="53">
        <f t="shared" si="270"/>
        <v>3.9279999999999999</v>
      </c>
      <c r="G879" s="53">
        <f t="shared" si="271"/>
        <v>0</v>
      </c>
      <c r="H879" s="53">
        <f>IF(Q878&gt;SetUp!$B$56,SetUp!$B$56,Q878)</f>
        <v>0.40689887055019669</v>
      </c>
      <c r="I879" s="53">
        <f t="shared" si="285"/>
        <v>1.2978571489258794</v>
      </c>
      <c r="J879" s="53">
        <f>MIN(F879,H879,(1-EXP(-SetUp!$B$52*H879/SetUp!$B$56))*F879)</f>
        <v>8.9269343546578256E-2</v>
      </c>
      <c r="K879" s="53">
        <f t="shared" si="272"/>
        <v>0.31762952700361846</v>
      </c>
      <c r="L879" s="53">
        <f>IF(I879&lt;=0,0,MIN(SetUp!$B$50*I879^SetUp!$B$55,I879))</f>
        <v>3.321515553037753E-2</v>
      </c>
      <c r="M879" s="53">
        <f t="shared" si="273"/>
        <v>1.264641993395502</v>
      </c>
      <c r="N879" s="53">
        <f>IF(SetUp!$B$62=0,X879,(B879-E879)*(1-(H879/SetUp!$B$66/SetUp!$B$56)))</f>
        <v>0</v>
      </c>
      <c r="O879" s="53">
        <f>K879*SetUp!$B$65</f>
        <v>2.9317208459329314E-3</v>
      </c>
      <c r="P879" s="53">
        <f>MIN(SetUp!$B$54*L879^SetUp!$B$51,L879)</f>
        <v>2.2123810589695699E-2</v>
      </c>
      <c r="Q879" s="53">
        <f t="shared" si="274"/>
        <v>0.31469780615768556</v>
      </c>
      <c r="R879" s="53">
        <f>IF((H879+N879-O879)&gt;SetUp!$B$56,T878+H879+N879-O879-SetUp!$B$56,T878)</f>
        <v>0</v>
      </c>
      <c r="S879" s="53">
        <f>R879*SetUp!$B$65</f>
        <v>0</v>
      </c>
      <c r="T879" s="53">
        <f>IF((R879-S879)&lt;SetUp!$B$53,R879-S879,SetUp!$B$53)</f>
        <v>0</v>
      </c>
      <c r="U879" s="53">
        <f t="shared" si="275"/>
        <v>1.264641993395502</v>
      </c>
      <c r="V879" s="53">
        <f>(L879-P879)/1000*SetUp!$B$13*1000000/SetUp!$B$48</f>
        <v>0.45136562332934177</v>
      </c>
      <c r="W879" s="53">
        <f t="shared" si="286"/>
        <v>1.9428902930940239E-16</v>
      </c>
      <c r="X879" s="53">
        <f>MAX((SetUp!$B$56*(1-($H879/SetUp!$B$56)^2)*TANH(($B879-$D879)/SetUp!$B$56))/(1+$H879/SetUp!$B$56*TANH(($B879-$D879)/SetUp!$B$56)),0)</f>
        <v>0</v>
      </c>
      <c r="AK879" s="61">
        <v>114</v>
      </c>
      <c r="AL879" s="62">
        <f t="shared" si="266"/>
        <v>8.1258571428571447</v>
      </c>
      <c r="AM879" s="62">
        <f t="shared" si="267"/>
        <v>13.10732342490788</v>
      </c>
      <c r="AN879" s="63">
        <f t="shared" si="268"/>
        <v>0.61303887017378633</v>
      </c>
      <c r="AP879" s="60">
        <v>32953</v>
      </c>
      <c r="AQ879" s="51">
        <v>3</v>
      </c>
      <c r="AR879" s="51">
        <v>81</v>
      </c>
      <c r="AS879" s="62">
        <f t="shared" si="276"/>
        <v>0</v>
      </c>
      <c r="AT879" s="62">
        <f t="shared" si="277"/>
        <v>0.62484237784673269</v>
      </c>
      <c r="AU879" s="51" t="str">
        <f>IF(OR($AP879&lt;SetUp!$B$97,$AP879&gt;SetUp!$B$98),"Não","Sim")</f>
        <v>Não</v>
      </c>
      <c r="AV879" s="64">
        <f t="shared" si="278"/>
        <v>0</v>
      </c>
      <c r="AW879" s="64">
        <f t="shared" si="279"/>
        <v>0.79046971975321911</v>
      </c>
      <c r="AX879" s="64">
        <f t="shared" si="280"/>
        <v>0</v>
      </c>
      <c r="AY879" s="64">
        <f t="shared" si="281"/>
        <v>-0.20422952355958746</v>
      </c>
      <c r="AZ879" s="64">
        <f t="shared" si="282"/>
        <v>0.62484237784673269</v>
      </c>
      <c r="BA879" s="64">
        <f t="shared" si="283"/>
        <v>0.79046971975321911</v>
      </c>
      <c r="BB879" s="64">
        <f t="shared" si="284"/>
        <v>-0.20422952355958746</v>
      </c>
    </row>
    <row r="880" spans="1:54" x14ac:dyDescent="0.3">
      <c r="A880" s="60">
        <v>31925</v>
      </c>
      <c r="B880" s="53">
        <v>0.71399999999999997</v>
      </c>
      <c r="C880" s="53"/>
      <c r="D880" s="53">
        <v>3.9409999999999998</v>
      </c>
      <c r="E880" s="53">
        <f t="shared" si="269"/>
        <v>0.71399999999999997</v>
      </c>
      <c r="F880" s="53">
        <f t="shared" si="270"/>
        <v>3.2269999999999999</v>
      </c>
      <c r="G880" s="53">
        <f t="shared" si="271"/>
        <v>0</v>
      </c>
      <c r="H880" s="53">
        <f>IF(Q879&gt;SetUp!$B$56,SetUp!$B$56,Q879)</f>
        <v>0.31469780615768556</v>
      </c>
      <c r="I880" s="53">
        <f t="shared" si="285"/>
        <v>1.2670217671073702</v>
      </c>
      <c r="J880" s="53">
        <f>MIN(F880,H880,(1-EXP(-SetUp!$B$52*H880/SetUp!$B$56))*F880)</f>
        <v>5.6867528924793402E-2</v>
      </c>
      <c r="K880" s="53">
        <f t="shared" si="272"/>
        <v>0.25783027723289215</v>
      </c>
      <c r="L880" s="53">
        <f>IF(I880&lt;=0,0,MIN(SetUp!$B$50*I880^SetUp!$B$55,I880))</f>
        <v>3.1910351957023381E-2</v>
      </c>
      <c r="M880" s="53">
        <f t="shared" si="273"/>
        <v>1.2351114151503468</v>
      </c>
      <c r="N880" s="53">
        <f>IF(SetUp!$B$62=0,X880,(B880-E880)*(1-(H880/SetUp!$B$66/SetUp!$B$56)))</f>
        <v>0</v>
      </c>
      <c r="O880" s="53">
        <f>K880*SetUp!$B$65</f>
        <v>2.3797737118681841E-3</v>
      </c>
      <c r="P880" s="53">
        <f>MIN(SetUp!$B$54*L880^SetUp!$B$51,L880)</f>
        <v>2.1246436417449156E-2</v>
      </c>
      <c r="Q880" s="53">
        <f t="shared" si="274"/>
        <v>0.25545050352102394</v>
      </c>
      <c r="R880" s="53">
        <f>IF((H880+N880-O880)&gt;SetUp!$B$56,T879+H880+N880-O880-SetUp!$B$56,T879)</f>
        <v>0</v>
      </c>
      <c r="S880" s="53">
        <f>R880*SetUp!$B$65</f>
        <v>0</v>
      </c>
      <c r="T880" s="53">
        <f>IF((R880-S880)&lt;SetUp!$B$53,R880-S880,SetUp!$B$53)</f>
        <v>0</v>
      </c>
      <c r="U880" s="53">
        <f t="shared" si="275"/>
        <v>1.2351114151503468</v>
      </c>
      <c r="V880" s="53">
        <f>(L880-P880)/1000*SetUp!$B$13*1000000/SetUp!$B$48</f>
        <v>0.43397125509969747</v>
      </c>
      <c r="W880" s="53">
        <f t="shared" si="286"/>
        <v>7.6327832942979512E-17</v>
      </c>
      <c r="X880" s="53">
        <f>MAX((SetUp!$B$56*(1-($H880/SetUp!$B$56)^2)*TANH(($B880-$D880)/SetUp!$B$56))/(1+$H880/SetUp!$B$56*TANH(($B880-$D880)/SetUp!$B$56)),0)</f>
        <v>0</v>
      </c>
      <c r="AK880" s="61">
        <v>115</v>
      </c>
      <c r="AL880" s="62">
        <f t="shared" si="266"/>
        <v>6.8675714285714289</v>
      </c>
      <c r="AM880" s="62">
        <f t="shared" si="267"/>
        <v>12.407613477217307</v>
      </c>
      <c r="AN880" s="63">
        <f t="shared" si="268"/>
        <v>0.80669594867225147</v>
      </c>
      <c r="AP880" s="60">
        <v>32954</v>
      </c>
      <c r="AQ880" s="51">
        <v>3</v>
      </c>
      <c r="AR880" s="51">
        <v>82</v>
      </c>
      <c r="AS880" s="62">
        <f t="shared" si="276"/>
        <v>0</v>
      </c>
      <c r="AT880" s="62">
        <f t="shared" si="277"/>
        <v>0.59955479367756681</v>
      </c>
      <c r="AU880" s="51" t="str">
        <f>IF(OR($AP880&lt;SetUp!$B$97,$AP880&gt;SetUp!$B$98),"Não","Sim")</f>
        <v>Não</v>
      </c>
      <c r="AV880" s="64">
        <f t="shared" si="278"/>
        <v>0</v>
      </c>
      <c r="AW880" s="64">
        <f t="shared" si="279"/>
        <v>0.77430923646665017</v>
      </c>
      <c r="AX880" s="64">
        <f t="shared" si="280"/>
        <v>0</v>
      </c>
      <c r="AY880" s="64">
        <f t="shared" si="281"/>
        <v>-0.2221711203142821</v>
      </c>
      <c r="AZ880" s="64">
        <f t="shared" si="282"/>
        <v>0.59955479367756681</v>
      </c>
      <c r="BA880" s="64">
        <f t="shared" si="283"/>
        <v>0.77430923646665017</v>
      </c>
      <c r="BB880" s="64">
        <f t="shared" si="284"/>
        <v>-0.2221711203142821</v>
      </c>
    </row>
    <row r="881" spans="1:54" x14ac:dyDescent="0.3">
      <c r="A881" s="60">
        <v>31926</v>
      </c>
      <c r="B881" s="53">
        <v>0</v>
      </c>
      <c r="C881" s="53"/>
      <c r="D881" s="53">
        <v>3.9409999999999998</v>
      </c>
      <c r="E881" s="53">
        <f t="shared" si="269"/>
        <v>0</v>
      </c>
      <c r="F881" s="53">
        <f t="shared" si="270"/>
        <v>3.9409999999999998</v>
      </c>
      <c r="G881" s="53">
        <f t="shared" si="271"/>
        <v>0</v>
      </c>
      <c r="H881" s="53">
        <f>IF(Q880&gt;SetUp!$B$56,SetUp!$B$56,Q880)</f>
        <v>0.25545050352102394</v>
      </c>
      <c r="I881" s="53">
        <f t="shared" si="285"/>
        <v>1.236948015001869</v>
      </c>
      <c r="J881" s="53">
        <f>MIN(F881,H881,(1-EXP(-SetUp!$B$52*H881/SetUp!$B$56))*F881)</f>
        <v>5.646895896395699E-2</v>
      </c>
      <c r="K881" s="53">
        <f t="shared" si="272"/>
        <v>0.19898154455706696</v>
      </c>
      <c r="L881" s="53">
        <f>IF(I881&lt;=0,0,MIN(SetUp!$B$50*I881^SetUp!$B$55,I881))</f>
        <v>3.0658004309358021E-2</v>
      </c>
      <c r="M881" s="53">
        <f t="shared" si="273"/>
        <v>1.206290010692511</v>
      </c>
      <c r="N881" s="53">
        <f>IF(SetUp!$B$62=0,X881,(B881-E881)*(1-(H881/SetUp!$B$66/SetUp!$B$56)))</f>
        <v>0</v>
      </c>
      <c r="O881" s="53">
        <f>K881*SetUp!$B$65</f>
        <v>1.836599851522116E-3</v>
      </c>
      <c r="P881" s="53">
        <f>MIN(SetUp!$B$54*L881^SetUp!$B$51,L881)</f>
        <v>2.0404662322587763E-2</v>
      </c>
      <c r="Q881" s="53">
        <f t="shared" si="274"/>
        <v>0.19714494470554483</v>
      </c>
      <c r="R881" s="53">
        <f>IF((H881+N881-O881)&gt;SetUp!$B$56,T880+H881+N881-O881-SetUp!$B$56,T880)</f>
        <v>0</v>
      </c>
      <c r="S881" s="53">
        <f>R881*SetUp!$B$65</f>
        <v>0</v>
      </c>
      <c r="T881" s="53">
        <f>IF((R881-S881)&lt;SetUp!$B$53,R881-S881,SetUp!$B$53)</f>
        <v>0</v>
      </c>
      <c r="U881" s="53">
        <f t="shared" si="275"/>
        <v>1.206290010692511</v>
      </c>
      <c r="V881" s="53">
        <f>(L881-P881)/1000*SetUp!$B$13*1000000/SetUp!$B$48</f>
        <v>0.41726284069413916</v>
      </c>
      <c r="W881" s="53">
        <f t="shared" si="286"/>
        <v>8.3266726846886741E-17</v>
      </c>
      <c r="X881" s="53">
        <f>MAX((SetUp!$B$56*(1-($H881/SetUp!$B$56)^2)*TANH(($B881-$D881)/SetUp!$B$56))/(1+$H881/SetUp!$B$56*TANH(($B881-$D881)/SetUp!$B$56)),0)</f>
        <v>0</v>
      </c>
      <c r="AK881" s="61">
        <v>116</v>
      </c>
      <c r="AL881" s="62">
        <f t="shared" si="266"/>
        <v>6.6497142857142864</v>
      </c>
      <c r="AM881" s="62">
        <f t="shared" si="267"/>
        <v>12.371761312403395</v>
      </c>
      <c r="AN881" s="63">
        <f t="shared" si="268"/>
        <v>0.86049517029354117</v>
      </c>
      <c r="AP881" s="60">
        <v>32955</v>
      </c>
      <c r="AQ881" s="51">
        <v>3</v>
      </c>
      <c r="AR881" s="51">
        <v>83</v>
      </c>
      <c r="AS881" s="62">
        <f t="shared" si="276"/>
        <v>0</v>
      </c>
      <c r="AT881" s="62">
        <f t="shared" si="277"/>
        <v>0.57825004846170869</v>
      </c>
      <c r="AU881" s="51" t="str">
        <f>IF(OR($AP881&lt;SetUp!$B$97,$AP881&gt;SetUp!$B$98),"Não","Sim")</f>
        <v>Não</v>
      </c>
      <c r="AV881" s="64">
        <f t="shared" si="278"/>
        <v>0</v>
      </c>
      <c r="AW881" s="64">
        <f t="shared" si="279"/>
        <v>0.76042754320297257</v>
      </c>
      <c r="AX881" s="64">
        <f t="shared" si="280"/>
        <v>0</v>
      </c>
      <c r="AY881" s="64">
        <f t="shared" si="281"/>
        <v>-0.23788432216019334</v>
      </c>
      <c r="AZ881" s="64">
        <f t="shared" si="282"/>
        <v>0.57825004846170869</v>
      </c>
      <c r="BA881" s="64">
        <f t="shared" si="283"/>
        <v>0.76042754320297257</v>
      </c>
      <c r="BB881" s="64">
        <f t="shared" si="284"/>
        <v>-0.23788432216019334</v>
      </c>
    </row>
    <row r="882" spans="1:54" x14ac:dyDescent="0.3">
      <c r="A882" s="60">
        <v>31927</v>
      </c>
      <c r="B882" s="53">
        <v>0</v>
      </c>
      <c r="C882" s="53"/>
      <c r="D882" s="53">
        <v>3.9409999999999998</v>
      </c>
      <c r="E882" s="53">
        <f t="shared" si="269"/>
        <v>0</v>
      </c>
      <c r="F882" s="53">
        <f t="shared" si="270"/>
        <v>3.9409999999999998</v>
      </c>
      <c r="G882" s="53">
        <f t="shared" si="271"/>
        <v>0</v>
      </c>
      <c r="H882" s="53">
        <f>IF(Q881&gt;SetUp!$B$56,SetUp!$B$56,Q881)</f>
        <v>0.19714494470554483</v>
      </c>
      <c r="I882" s="53">
        <f t="shared" si="285"/>
        <v>1.2077067523024232</v>
      </c>
      <c r="J882" s="53">
        <f>MIN(F882,H882,(1-EXP(-SetUp!$B$52*H882/SetUp!$B$56))*F882)</f>
        <v>4.3651828856181518E-2</v>
      </c>
      <c r="K882" s="53">
        <f t="shared" si="272"/>
        <v>0.15349311584936332</v>
      </c>
      <c r="L882" s="53">
        <f>IF(I882&lt;=0,0,MIN(SetUp!$B$50*I882^SetUp!$B$55,I882))</f>
        <v>2.9459630250903777E-2</v>
      </c>
      <c r="M882" s="53">
        <f t="shared" si="273"/>
        <v>1.1782471220515194</v>
      </c>
      <c r="N882" s="53">
        <f>IF(SetUp!$B$62=0,X882,(B882-E882)*(1-(H882/SetUp!$B$66/SetUp!$B$56)))</f>
        <v>0</v>
      </c>
      <c r="O882" s="53">
        <f>K882*SetUp!$B$65</f>
        <v>1.4167416099122624E-3</v>
      </c>
      <c r="P882" s="53">
        <f>MIN(SetUp!$B$54*L882^SetUp!$B$51,L882)</f>
        <v>1.9599479651359664E-2</v>
      </c>
      <c r="Q882" s="53">
        <f t="shared" si="274"/>
        <v>0.15207637423945106</v>
      </c>
      <c r="R882" s="53">
        <f>IF((H882+N882-O882)&gt;SetUp!$B$56,T881+H882+N882-O882-SetUp!$B$56,T881)</f>
        <v>0</v>
      </c>
      <c r="S882" s="53">
        <f>R882*SetUp!$B$65</f>
        <v>0</v>
      </c>
      <c r="T882" s="53">
        <f>IF((R882-S882)&lt;SetUp!$B$53,R882-S882,SetUp!$B$53)</f>
        <v>0</v>
      </c>
      <c r="U882" s="53">
        <f t="shared" si="275"/>
        <v>1.1782471220515194</v>
      </c>
      <c r="V882" s="53">
        <f>(L882-P882)/1000*SetUp!$B$13*1000000/SetUp!$B$48</f>
        <v>0.40126179875267859</v>
      </c>
      <c r="W882" s="53">
        <f t="shared" si="286"/>
        <v>-9.0205620750793969E-17</v>
      </c>
      <c r="X882" s="53">
        <f>MAX((SetUp!$B$56*(1-($H882/SetUp!$B$56)^2)*TANH(($B882-$D882)/SetUp!$B$56))/(1+$H882/SetUp!$B$56*TANH(($B882-$D882)/SetUp!$B$56)),0)</f>
        <v>0</v>
      </c>
      <c r="AK882" s="61">
        <v>117</v>
      </c>
      <c r="AL882" s="62">
        <f t="shared" si="266"/>
        <v>6.8415714285714291</v>
      </c>
      <c r="AM882" s="62">
        <f t="shared" si="267"/>
        <v>13.909396587917072</v>
      </c>
      <c r="AN882" s="63">
        <f t="shared" si="268"/>
        <v>1.033070433179919</v>
      </c>
      <c r="AP882" s="60">
        <v>32956</v>
      </c>
      <c r="AQ882" s="51">
        <v>3</v>
      </c>
      <c r="AR882" s="51">
        <v>84</v>
      </c>
      <c r="AS882" s="62">
        <f t="shared" si="276"/>
        <v>0</v>
      </c>
      <c r="AT882" s="62">
        <f t="shared" si="277"/>
        <v>0.57497221744847593</v>
      </c>
      <c r="AU882" s="51" t="str">
        <f>IF(OR($AP882&lt;SetUp!$B$97,$AP882&gt;SetUp!$B$98),"Não","Sim")</f>
        <v>Não</v>
      </c>
      <c r="AV882" s="64">
        <f t="shared" si="278"/>
        <v>0</v>
      </c>
      <c r="AW882" s="64">
        <f t="shared" si="279"/>
        <v>0.75826922491188831</v>
      </c>
      <c r="AX882" s="64">
        <f t="shared" si="280"/>
        <v>0</v>
      </c>
      <c r="AY882" s="64">
        <f t="shared" si="281"/>
        <v>-0.24035313983267251</v>
      </c>
      <c r="AZ882" s="64">
        <f t="shared" si="282"/>
        <v>0.57497221744847593</v>
      </c>
      <c r="BA882" s="64">
        <f t="shared" si="283"/>
        <v>0.75826922491188831</v>
      </c>
      <c r="BB882" s="64">
        <f t="shared" si="284"/>
        <v>-0.24035313983267251</v>
      </c>
    </row>
    <row r="883" spans="1:54" x14ac:dyDescent="0.3">
      <c r="A883" s="60">
        <v>31928</v>
      </c>
      <c r="B883" s="53">
        <v>0</v>
      </c>
      <c r="C883" s="53"/>
      <c r="D883" s="53">
        <v>3.9409999999999998</v>
      </c>
      <c r="E883" s="53">
        <f t="shared" si="269"/>
        <v>0</v>
      </c>
      <c r="F883" s="53">
        <f t="shared" si="270"/>
        <v>3.9409999999999998</v>
      </c>
      <c r="G883" s="53">
        <f t="shared" si="271"/>
        <v>0</v>
      </c>
      <c r="H883" s="53">
        <f>IF(Q882&gt;SetUp!$B$56,SetUp!$B$56,Q882)</f>
        <v>0.15207637423945106</v>
      </c>
      <c r="I883" s="53">
        <f t="shared" si="285"/>
        <v>1.179339592359677</v>
      </c>
      <c r="J883" s="53">
        <f>MIN(F883,H883,(1-EXP(-SetUp!$B$52*H883/SetUp!$B$56))*F883)</f>
        <v>3.3715573371595323E-2</v>
      </c>
      <c r="K883" s="53">
        <f t="shared" si="272"/>
        <v>0.11836080086785573</v>
      </c>
      <c r="L883" s="53">
        <f>IF(I883&lt;=0,0,MIN(SetUp!$B$50*I883^SetUp!$B$55,I883))</f>
        <v>2.831541506741508E-2</v>
      </c>
      <c r="M883" s="53">
        <f t="shared" si="273"/>
        <v>1.151024177292262</v>
      </c>
      <c r="N883" s="53">
        <f>IF(SetUp!$B$62=0,X883,(B883-E883)*(1-(H883/SetUp!$B$66/SetUp!$B$56)))</f>
        <v>0</v>
      </c>
      <c r="O883" s="53">
        <f>K883*SetUp!$B$65</f>
        <v>1.0924703081576423E-3</v>
      </c>
      <c r="P883" s="53">
        <f>MIN(SetUp!$B$54*L883^SetUp!$B$51,L883)</f>
        <v>1.8830982992665401E-2</v>
      </c>
      <c r="Q883" s="53">
        <f t="shared" si="274"/>
        <v>0.1172683305596981</v>
      </c>
      <c r="R883" s="53">
        <f>IF((H883+N883-O883)&gt;SetUp!$B$56,T882+H883+N883-O883-SetUp!$B$56,T882)</f>
        <v>0</v>
      </c>
      <c r="S883" s="53">
        <f>R883*SetUp!$B$65</f>
        <v>0</v>
      </c>
      <c r="T883" s="53">
        <f>IF((R883-S883)&lt;SetUp!$B$53,R883-S883,SetUp!$B$53)</f>
        <v>0</v>
      </c>
      <c r="U883" s="53">
        <f t="shared" si="275"/>
        <v>1.151024177292262</v>
      </c>
      <c r="V883" s="53">
        <f>(L883-P883)/1000*SetUp!$B$13*1000000/SetUp!$B$48</f>
        <v>0.38597182021110449</v>
      </c>
      <c r="W883" s="53">
        <f t="shared" si="286"/>
        <v>1.7694179454963432E-16</v>
      </c>
      <c r="X883" s="53">
        <f>MAX((SetUp!$B$56*(1-($H883/SetUp!$B$56)^2)*TANH(($B883-$D883)/SetUp!$B$56))/(1+$H883/SetUp!$B$56*TANH(($B883-$D883)/SetUp!$B$56)),0)</f>
        <v>0</v>
      </c>
      <c r="AK883" s="61">
        <v>118</v>
      </c>
      <c r="AL883" s="62">
        <f t="shared" si="266"/>
        <v>6.615285714285716</v>
      </c>
      <c r="AM883" s="62">
        <f t="shared" si="267"/>
        <v>15.020086255175373</v>
      </c>
      <c r="AN883" s="63">
        <f t="shared" si="268"/>
        <v>1.270512099385138</v>
      </c>
      <c r="AP883" s="60">
        <v>32957</v>
      </c>
      <c r="AQ883" s="51">
        <v>3</v>
      </c>
      <c r="AR883" s="51">
        <v>85</v>
      </c>
      <c r="AS883" s="62">
        <f t="shared" si="276"/>
        <v>0</v>
      </c>
      <c r="AT883" s="62">
        <f t="shared" si="277"/>
        <v>0.58471240251601631</v>
      </c>
      <c r="AU883" s="51" t="str">
        <f>IF(OR($AP883&lt;SetUp!$B$97,$AP883&gt;SetUp!$B$98),"Não","Sim")</f>
        <v>Não</v>
      </c>
      <c r="AV883" s="64">
        <f t="shared" si="278"/>
        <v>0</v>
      </c>
      <c r="AW883" s="64">
        <f t="shared" si="279"/>
        <v>0.76466489556930517</v>
      </c>
      <c r="AX883" s="64">
        <f t="shared" si="280"/>
        <v>0</v>
      </c>
      <c r="AY883" s="64">
        <f t="shared" si="281"/>
        <v>-0.23305769411013963</v>
      </c>
      <c r="AZ883" s="64">
        <f t="shared" si="282"/>
        <v>0.58471240251601631</v>
      </c>
      <c r="BA883" s="64">
        <f t="shared" si="283"/>
        <v>0.76466489556930517</v>
      </c>
      <c r="BB883" s="64">
        <f t="shared" si="284"/>
        <v>-0.23305769411013963</v>
      </c>
    </row>
    <row r="884" spans="1:54" x14ac:dyDescent="0.3">
      <c r="A884" s="60">
        <v>31929</v>
      </c>
      <c r="B884" s="53">
        <v>0.10299999999999999</v>
      </c>
      <c r="C884" s="53"/>
      <c r="D884" s="53">
        <v>3.9409999999999998</v>
      </c>
      <c r="E884" s="53">
        <f t="shared" si="269"/>
        <v>0.10299999999999999</v>
      </c>
      <c r="F884" s="53">
        <f t="shared" si="270"/>
        <v>3.8379999999999996</v>
      </c>
      <c r="G884" s="53">
        <f t="shared" si="271"/>
        <v>0</v>
      </c>
      <c r="H884" s="53">
        <f>IF(Q883&gt;SetUp!$B$56,SetUp!$B$56,Q883)</f>
        <v>0.1172683305596981</v>
      </c>
      <c r="I884" s="53">
        <f t="shared" si="285"/>
        <v>1.151872639271875</v>
      </c>
      <c r="J884" s="53">
        <f>MIN(F884,H884,(1-EXP(-SetUp!$B$52*H884/SetUp!$B$56))*F884)</f>
        <v>2.5343965510108465E-2</v>
      </c>
      <c r="K884" s="53">
        <f t="shared" si="272"/>
        <v>9.1924365049589632E-2</v>
      </c>
      <c r="L884" s="53">
        <f>IF(I884&lt;=0,0,MIN(SetUp!$B$50*I884^SetUp!$B$55,I884))</f>
        <v>2.7224854773091629E-2</v>
      </c>
      <c r="M884" s="53">
        <f t="shared" si="273"/>
        <v>1.1246477844987834</v>
      </c>
      <c r="N884" s="53">
        <f>IF(SetUp!$B$62=0,X884,(B884-E884)*(1-(H884/SetUp!$B$66/SetUp!$B$56)))</f>
        <v>0</v>
      </c>
      <c r="O884" s="53">
        <f>K884*SetUp!$B$65</f>
        <v>8.4846197961299858E-4</v>
      </c>
      <c r="P884" s="53">
        <f>MIN(SetUp!$B$54*L884^SetUp!$B$51,L884)</f>
        <v>1.8098803648200035E-2</v>
      </c>
      <c r="Q884" s="53">
        <f t="shared" si="274"/>
        <v>9.1075903069976635E-2</v>
      </c>
      <c r="R884" s="53">
        <f>IF((H884+N884-O884)&gt;SetUp!$B$56,T883+H884+N884-O884-SetUp!$B$56,T883)</f>
        <v>0</v>
      </c>
      <c r="S884" s="53">
        <f>R884*SetUp!$B$65</f>
        <v>0</v>
      </c>
      <c r="T884" s="53">
        <f>IF((R884-S884)&lt;SetUp!$B$53,R884-S884,SetUp!$B$53)</f>
        <v>0</v>
      </c>
      <c r="U884" s="53">
        <f t="shared" si="275"/>
        <v>1.1246477844987834</v>
      </c>
      <c r="V884" s="53">
        <f>(L884-P884)/1000*SetUp!$B$13*1000000/SetUp!$B$48</f>
        <v>0.37138739950404165</v>
      </c>
      <c r="W884" s="53">
        <f t="shared" si="286"/>
        <v>-9.3675067702747583E-17</v>
      </c>
      <c r="X884" s="53">
        <f>MAX((SetUp!$B$56*(1-($H884/SetUp!$B$56)^2)*TANH(($B884-$D884)/SetUp!$B$56))/(1+$H884/SetUp!$B$56*TANH(($B884-$D884)/SetUp!$B$56)),0)</f>
        <v>0</v>
      </c>
      <c r="AK884" s="61">
        <v>119</v>
      </c>
      <c r="AL884" s="62">
        <f t="shared" si="266"/>
        <v>7.2802857142857151</v>
      </c>
      <c r="AM884" s="62">
        <f t="shared" si="267"/>
        <v>19.212664369595956</v>
      </c>
      <c r="AN884" s="63">
        <f t="shared" si="268"/>
        <v>1.6389986771942169</v>
      </c>
      <c r="AP884" s="60">
        <v>32958</v>
      </c>
      <c r="AQ884" s="51">
        <v>3</v>
      </c>
      <c r="AR884" s="51">
        <v>86</v>
      </c>
      <c r="AS884" s="62">
        <f t="shared" si="276"/>
        <v>8.35</v>
      </c>
      <c r="AT884" s="62">
        <f t="shared" si="277"/>
        <v>0.63747363730690376</v>
      </c>
      <c r="AU884" s="51" t="str">
        <f>IF(OR($AP884&lt;SetUp!$B$97,$AP884&gt;SetUp!$B$98),"Não","Sim")</f>
        <v>Não</v>
      </c>
      <c r="AV884" s="64">
        <f t="shared" si="278"/>
        <v>2.8896366553599777</v>
      </c>
      <c r="AW884" s="64">
        <f t="shared" si="279"/>
        <v>0.79841946200409208</v>
      </c>
      <c r="AX884" s="64">
        <f t="shared" si="280"/>
        <v>0.92168647548360205</v>
      </c>
      <c r="AY884" s="64">
        <f t="shared" si="281"/>
        <v>-0.19553777075106846</v>
      </c>
      <c r="AZ884" s="64">
        <f t="shared" si="282"/>
        <v>-7.7125263626930955</v>
      </c>
      <c r="BA884" s="64">
        <f t="shared" si="283"/>
        <v>-2.0912171933558854</v>
      </c>
      <c r="BB884" s="64">
        <f t="shared" si="284"/>
        <v>-1.1172242462346704</v>
      </c>
    </row>
    <row r="885" spans="1:54" x14ac:dyDescent="0.3">
      <c r="A885" s="60">
        <v>31930</v>
      </c>
      <c r="B885" s="53">
        <v>0</v>
      </c>
      <c r="C885" s="53"/>
      <c r="D885" s="53">
        <v>3.9409999999999998</v>
      </c>
      <c r="E885" s="53">
        <f t="shared" si="269"/>
        <v>0</v>
      </c>
      <c r="F885" s="53">
        <f t="shared" si="270"/>
        <v>3.9409999999999998</v>
      </c>
      <c r="G885" s="53">
        <f t="shared" si="271"/>
        <v>0</v>
      </c>
      <c r="H885" s="53">
        <f>IF(Q884&gt;SetUp!$B$56,SetUp!$B$56,Q884)</f>
        <v>9.1075903069976635E-2</v>
      </c>
      <c r="I885" s="53">
        <f t="shared" si="285"/>
        <v>1.1253017249639703</v>
      </c>
      <c r="J885" s="53">
        <f>MIN(F885,H885,(1-EXP(-SetUp!$B$52*H885/SetUp!$B$56))*F885)</f>
        <v>2.022645608598286E-2</v>
      </c>
      <c r="K885" s="53">
        <f t="shared" si="272"/>
        <v>7.0849446983993772E-2</v>
      </c>
      <c r="L885" s="53">
        <f>IF(I885&lt;=0,0,MIN(SetUp!$B$50*I885^SetUp!$B$55,I885))</f>
        <v>2.6186237870226094E-2</v>
      </c>
      <c r="M885" s="53">
        <f t="shared" si="273"/>
        <v>1.0991154870937443</v>
      </c>
      <c r="N885" s="53">
        <f>IF(SetUp!$B$62=0,X885,(B885-E885)*(1-(H885/SetUp!$B$66/SetUp!$B$56)))</f>
        <v>0</v>
      </c>
      <c r="O885" s="53">
        <f>K885*SetUp!$B$65</f>
        <v>6.5394046518675304E-4</v>
      </c>
      <c r="P885" s="53">
        <f>MIN(SetUp!$B$54*L885^SetUp!$B$51,L885)</f>
        <v>1.7401762837869719E-2</v>
      </c>
      <c r="Q885" s="53">
        <f t="shared" si="274"/>
        <v>7.0195506518807016E-2</v>
      </c>
      <c r="R885" s="53">
        <f>IF((H885+N885-O885)&gt;SetUp!$B$56,T884+H885+N885-O885-SetUp!$B$56,T884)</f>
        <v>0</v>
      </c>
      <c r="S885" s="53">
        <f>R885*SetUp!$B$65</f>
        <v>0</v>
      </c>
      <c r="T885" s="53">
        <f>IF((R885-S885)&lt;SetUp!$B$53,R885-S885,SetUp!$B$53)</f>
        <v>0</v>
      </c>
      <c r="U885" s="53">
        <f t="shared" si="275"/>
        <v>1.0991154870937443</v>
      </c>
      <c r="V885" s="53">
        <f>(L885-P885)/1000*SetUp!$B$13*1000000/SetUp!$B$48</f>
        <v>0.35748685752774256</v>
      </c>
      <c r="W885" s="53">
        <f t="shared" si="286"/>
        <v>1.1449174941446927E-16</v>
      </c>
      <c r="X885" s="53">
        <f>MAX((SetUp!$B$56*(1-($H885/SetUp!$B$56)^2)*TANH(($B885-$D885)/SetUp!$B$56))/(1+$H885/SetUp!$B$56*TANH(($B885-$D885)/SetUp!$B$56)),0)</f>
        <v>0</v>
      </c>
      <c r="AK885" s="61">
        <v>120</v>
      </c>
      <c r="AL885" s="62">
        <f t="shared" si="266"/>
        <v>10.628285714285713</v>
      </c>
      <c r="AM885" s="62">
        <f t="shared" si="267"/>
        <v>28.799447559516604</v>
      </c>
      <c r="AN885" s="63">
        <f t="shared" si="268"/>
        <v>1.7096982837793522</v>
      </c>
      <c r="AP885" s="60">
        <v>32959</v>
      </c>
      <c r="AQ885" s="51">
        <v>3</v>
      </c>
      <c r="AR885" s="51">
        <v>87</v>
      </c>
      <c r="AS885" s="62">
        <f t="shared" si="276"/>
        <v>8.1950000000000003</v>
      </c>
      <c r="AT885" s="62">
        <f t="shared" si="277"/>
        <v>0.68078907225057261</v>
      </c>
      <c r="AU885" s="51" t="str">
        <f>IF(OR($AP885&lt;SetUp!$B$97,$AP885&gt;SetUp!$B$98),"Não","Sim")</f>
        <v>Não</v>
      </c>
      <c r="AV885" s="64">
        <f t="shared" si="278"/>
        <v>2.8626910416599274</v>
      </c>
      <c r="AW885" s="64">
        <f t="shared" si="279"/>
        <v>0.82509943173569855</v>
      </c>
      <c r="AX885" s="64">
        <f t="shared" si="280"/>
        <v>0.91354895790651791</v>
      </c>
      <c r="AY885" s="64">
        <f t="shared" si="281"/>
        <v>-0.16698742398599065</v>
      </c>
      <c r="AZ885" s="64">
        <f t="shared" si="282"/>
        <v>-7.5142109277494278</v>
      </c>
      <c r="BA885" s="64">
        <f t="shared" si="283"/>
        <v>-2.0375916099242288</v>
      </c>
      <c r="BB885" s="64">
        <f t="shared" si="284"/>
        <v>-1.0805363818925087</v>
      </c>
    </row>
    <row r="886" spans="1:54" x14ac:dyDescent="0.3">
      <c r="A886" s="60">
        <v>31931</v>
      </c>
      <c r="B886" s="53">
        <v>0.249</v>
      </c>
      <c r="C886" s="53"/>
      <c r="D886" s="53">
        <v>3.9409999999999998</v>
      </c>
      <c r="E886" s="53">
        <f t="shared" si="269"/>
        <v>0.249</v>
      </c>
      <c r="F886" s="53">
        <f t="shared" si="270"/>
        <v>3.6919999999999997</v>
      </c>
      <c r="G886" s="53">
        <f t="shared" si="271"/>
        <v>0</v>
      </c>
      <c r="H886" s="53">
        <f>IF(Q885&gt;SetUp!$B$56,SetUp!$B$56,Q885)</f>
        <v>7.0195506518807016E-2</v>
      </c>
      <c r="I886" s="53">
        <f t="shared" si="285"/>
        <v>1.0996285144705658</v>
      </c>
      <c r="J886" s="53">
        <f>MIN(F886,H886,(1-EXP(-SetUp!$B$52*H886/SetUp!$B$56))*F886)</f>
        <v>1.4612914722666844E-2</v>
      </c>
      <c r="K886" s="53">
        <f t="shared" si="272"/>
        <v>5.5582591796140168E-2</v>
      </c>
      <c r="L886" s="53">
        <f>IF(I886&lt;=0,0,MIN(SetUp!$B$50*I886^SetUp!$B$55,I886))</f>
        <v>2.5198119001653106E-2</v>
      </c>
      <c r="M886" s="53">
        <f t="shared" si="273"/>
        <v>1.0744303954689127</v>
      </c>
      <c r="N886" s="53">
        <f>IF(SetUp!$B$62=0,X886,(B886-E886)*(1-(H886/SetUp!$B$66/SetUp!$B$56)))</f>
        <v>0</v>
      </c>
      <c r="O886" s="53">
        <f>K886*SetUp!$B$65</f>
        <v>5.1302737682151474E-4</v>
      </c>
      <c r="P886" s="53">
        <f>MIN(SetUp!$B$54*L886^SetUp!$B$51,L886)</f>
        <v>1.6738861719817838E-2</v>
      </c>
      <c r="Q886" s="53">
        <f t="shared" si="274"/>
        <v>5.5069564419318651E-2</v>
      </c>
      <c r="R886" s="53">
        <f>IF((H886+N886-O886)&gt;SetUp!$B$56,T885+H886+N886-O886-SetUp!$B$56,T885)</f>
        <v>0</v>
      </c>
      <c r="S886" s="53">
        <f>R886*SetUp!$B$65</f>
        <v>0</v>
      </c>
      <c r="T886" s="53">
        <f>IF((R886-S886)&lt;SetUp!$B$53,R886-S886,SetUp!$B$53)</f>
        <v>0</v>
      </c>
      <c r="U886" s="53">
        <f t="shared" si="275"/>
        <v>1.0744303954689127</v>
      </c>
      <c r="V886" s="53">
        <f>(L886-P886)/1000*SetUp!$B$13*1000000/SetUp!$B$48</f>
        <v>0.34425202320721687</v>
      </c>
      <c r="W886" s="53">
        <f t="shared" si="286"/>
        <v>-9.3675067702747583E-17</v>
      </c>
      <c r="X886" s="53">
        <f>MAX((SetUp!$B$56*(1-($H886/SetUp!$B$56)^2)*TANH(($B886-$D886)/SetUp!$B$56))/(1+$H886/SetUp!$B$56*TANH(($B886-$D886)/SetUp!$B$56)),0)</f>
        <v>0</v>
      </c>
      <c r="AK886" s="61">
        <v>121</v>
      </c>
      <c r="AL886" s="62">
        <f t="shared" si="266"/>
        <v>31.783428571428573</v>
      </c>
      <c r="AM886" s="62">
        <f t="shared" si="267"/>
        <v>27.077233578084662</v>
      </c>
      <c r="AN886" s="63">
        <f t="shared" si="268"/>
        <v>-0.14807071498807722</v>
      </c>
      <c r="AP886" s="60">
        <v>32960</v>
      </c>
      <c r="AQ886" s="51">
        <v>3</v>
      </c>
      <c r="AR886" s="51">
        <v>88</v>
      </c>
      <c r="AS886" s="62">
        <f t="shared" si="276"/>
        <v>8.0410000000000004</v>
      </c>
      <c r="AT886" s="62">
        <f t="shared" si="277"/>
        <v>0.70933511321341336</v>
      </c>
      <c r="AU886" s="51" t="str">
        <f>IF(OR($AP886&lt;SetUp!$B$97,$AP886&gt;SetUp!$B$98),"Não","Sim")</f>
        <v>Não</v>
      </c>
      <c r="AV886" s="64">
        <f t="shared" si="278"/>
        <v>2.8356657066727737</v>
      </c>
      <c r="AW886" s="64">
        <f t="shared" si="279"/>
        <v>0.84222034718558858</v>
      </c>
      <c r="AX886" s="64">
        <f t="shared" si="280"/>
        <v>0.90531006211608556</v>
      </c>
      <c r="AY886" s="64">
        <f t="shared" si="281"/>
        <v>-0.14914854135352112</v>
      </c>
      <c r="AZ886" s="64">
        <f t="shared" si="282"/>
        <v>-7.3316648867865872</v>
      </c>
      <c r="BA886" s="64">
        <f t="shared" si="283"/>
        <v>-1.9934453594871853</v>
      </c>
      <c r="BB886" s="64">
        <f t="shared" si="284"/>
        <v>-1.0544586034696066</v>
      </c>
    </row>
    <row r="887" spans="1:54" x14ac:dyDescent="0.3">
      <c r="A887" s="60">
        <v>31932</v>
      </c>
      <c r="B887" s="53">
        <v>0.33100000000000002</v>
      </c>
      <c r="C887" s="53"/>
      <c r="D887" s="53">
        <v>3.9409999999999998</v>
      </c>
      <c r="E887" s="53">
        <f t="shared" si="269"/>
        <v>0.33100000000000002</v>
      </c>
      <c r="F887" s="53">
        <f t="shared" si="270"/>
        <v>3.61</v>
      </c>
      <c r="G887" s="53">
        <f t="shared" si="271"/>
        <v>0</v>
      </c>
      <c r="H887" s="53">
        <f>IF(Q886&gt;SetUp!$B$56,SetUp!$B$56,Q886)</f>
        <v>5.5069564419318651E-2</v>
      </c>
      <c r="I887" s="53">
        <f t="shared" si="285"/>
        <v>1.0748351800846017</v>
      </c>
      <c r="J887" s="53">
        <f>MIN(F887,H887,(1-EXP(-SetUp!$B$52*H887/SetUp!$B$56))*F887)</f>
        <v>1.1214247772100099E-2</v>
      </c>
      <c r="K887" s="53">
        <f t="shared" si="272"/>
        <v>4.3855316647218548E-2</v>
      </c>
      <c r="L887" s="53">
        <f>IF(I887&lt;=0,0,MIN(SetUp!$B$50*I887^SetUp!$B$55,I887))</f>
        <v>2.4258349873909998E-2</v>
      </c>
      <c r="M887" s="53">
        <f t="shared" si="273"/>
        <v>1.0505768302106917</v>
      </c>
      <c r="N887" s="53">
        <f>IF(SetUp!$B$62=0,X887,(B887-E887)*(1-(H887/SetUp!$B$66/SetUp!$B$56)))</f>
        <v>0</v>
      </c>
      <c r="O887" s="53">
        <f>K887*SetUp!$B$65</f>
        <v>4.0478461568900498E-4</v>
      </c>
      <c r="P887" s="53">
        <f>MIN(SetUp!$B$54*L887^SetUp!$B$51,L887)</f>
        <v>1.6108631323639929E-2</v>
      </c>
      <c r="Q887" s="53">
        <f t="shared" si="274"/>
        <v>4.3450532031529543E-2</v>
      </c>
      <c r="R887" s="53">
        <f>IF((H887+N887-O887)&gt;SetUp!$B$56,T886+H887+N887-O887-SetUp!$B$56,T886)</f>
        <v>0</v>
      </c>
      <c r="S887" s="53">
        <f>R887*SetUp!$B$65</f>
        <v>0</v>
      </c>
      <c r="T887" s="53">
        <f>IF((R887-S887)&lt;SetUp!$B$53,R887-S887,SetUp!$B$53)</f>
        <v>0</v>
      </c>
      <c r="U887" s="53">
        <f t="shared" si="275"/>
        <v>1.0505768302106917</v>
      </c>
      <c r="V887" s="53">
        <f>(L887-P887)/1000*SetUp!$B$13*1000000/SetUp!$B$48</f>
        <v>0.331655251285983</v>
      </c>
      <c r="W887" s="53">
        <f t="shared" si="286"/>
        <v>-8.6736173798840355E-17</v>
      </c>
      <c r="X887" s="53">
        <f>MAX((SetUp!$B$56*(1-($H887/SetUp!$B$56)^2)*TANH(($B887-$D887)/SetUp!$B$56))/(1+$H887/SetUp!$B$56*TANH(($B887-$D887)/SetUp!$B$56)),0)</f>
        <v>0</v>
      </c>
      <c r="AK887" s="61">
        <v>122</v>
      </c>
      <c r="AL887" s="62">
        <f t="shared" si="266"/>
        <v>28.596999999999998</v>
      </c>
      <c r="AM887" s="62">
        <f t="shared" si="267"/>
        <v>29.244982002914345</v>
      </c>
      <c r="AN887" s="63">
        <f t="shared" si="268"/>
        <v>2.2659090216258591E-2</v>
      </c>
      <c r="AP887" s="60">
        <v>32961</v>
      </c>
      <c r="AQ887" s="51">
        <v>3</v>
      </c>
      <c r="AR887" s="51">
        <v>89</v>
      </c>
      <c r="AS887" s="62">
        <f t="shared" si="276"/>
        <v>7.8890000000000002</v>
      </c>
      <c r="AT887" s="62">
        <f t="shared" si="277"/>
        <v>0.72779160265015064</v>
      </c>
      <c r="AU887" s="51" t="str">
        <f>IF(OR($AP887&lt;SetUp!$B$97,$AP887&gt;SetUp!$B$98),"Não","Sim")</f>
        <v>Não</v>
      </c>
      <c r="AV887" s="64">
        <f t="shared" si="278"/>
        <v>2.8087363706834432</v>
      </c>
      <c r="AW887" s="64">
        <f t="shared" si="279"/>
        <v>0.85310702883644718</v>
      </c>
      <c r="AX887" s="64">
        <f t="shared" si="280"/>
        <v>0.89702195606036339</v>
      </c>
      <c r="AY887" s="64">
        <f t="shared" si="281"/>
        <v>-0.13799295966451469</v>
      </c>
      <c r="AZ887" s="64">
        <f t="shared" si="282"/>
        <v>-7.1612083973498493</v>
      </c>
      <c r="BA887" s="64">
        <f t="shared" si="283"/>
        <v>-1.9556293418469961</v>
      </c>
      <c r="BB887" s="64">
        <f t="shared" si="284"/>
        <v>-1.035014915724878</v>
      </c>
    </row>
    <row r="888" spans="1:54" x14ac:dyDescent="0.3">
      <c r="A888" s="60">
        <v>31933</v>
      </c>
      <c r="B888" s="53">
        <v>0</v>
      </c>
      <c r="C888" s="53"/>
      <c r="D888" s="53">
        <v>3.9409999999999998</v>
      </c>
      <c r="E888" s="53">
        <f t="shared" si="269"/>
        <v>0</v>
      </c>
      <c r="F888" s="53">
        <f t="shared" si="270"/>
        <v>3.9409999999999998</v>
      </c>
      <c r="G888" s="53">
        <f t="shared" si="271"/>
        <v>0</v>
      </c>
      <c r="H888" s="53">
        <f>IF(Q887&gt;SetUp!$B$56,SetUp!$B$56,Q887)</f>
        <v>4.3450532031529543E-2</v>
      </c>
      <c r="I888" s="53">
        <f t="shared" si="285"/>
        <v>1.0508886925865564</v>
      </c>
      <c r="J888" s="53">
        <f>MIN(F888,H888,(1-EXP(-SetUp!$B$52*H888/SetUp!$B$56))*F888)</f>
        <v>9.6626292462018704E-3</v>
      </c>
      <c r="K888" s="53">
        <f t="shared" si="272"/>
        <v>3.3787902785327673E-2</v>
      </c>
      <c r="L888" s="53">
        <f>IF(I888&lt;=0,0,MIN(SetUp!$B$50*I888^SetUp!$B$55,I888))</f>
        <v>2.3364294197356382E-2</v>
      </c>
      <c r="M888" s="53">
        <f t="shared" si="273"/>
        <v>1.0275243983892</v>
      </c>
      <c r="N888" s="53">
        <f>IF(SetUp!$B$62=0,X888,(B888-E888)*(1-(H888/SetUp!$B$66/SetUp!$B$56)))</f>
        <v>0</v>
      </c>
      <c r="O888" s="53">
        <f>K888*SetUp!$B$65</f>
        <v>3.1186237586460917E-4</v>
      </c>
      <c r="P888" s="53">
        <f>MIN(SetUp!$B$54*L888^SetUp!$B$51,L888)</f>
        <v>1.550927750712925E-2</v>
      </c>
      <c r="Q888" s="53">
        <f t="shared" si="274"/>
        <v>3.3476040409463066E-2</v>
      </c>
      <c r="R888" s="53">
        <f>IF((H888+N888-O888)&gt;SetUp!$B$56,T887+H888+N888-O888-SetUp!$B$56,T887)</f>
        <v>0</v>
      </c>
      <c r="S888" s="53">
        <f>R888*SetUp!$B$65</f>
        <v>0</v>
      </c>
      <c r="T888" s="53">
        <f>IF((R888-S888)&lt;SetUp!$B$53,R888-S888,SetUp!$B$53)</f>
        <v>0</v>
      </c>
      <c r="U888" s="53">
        <f t="shared" si="275"/>
        <v>1.0275243983892</v>
      </c>
      <c r="V888" s="53">
        <f>(L888-P888)/1000*SetUp!$B$13*1000000/SetUp!$B$48</f>
        <v>0.31966227032055472</v>
      </c>
      <c r="W888" s="53">
        <f t="shared" si="286"/>
        <v>1.8735013540549517E-16</v>
      </c>
      <c r="X888" s="53">
        <f>MAX((SetUp!$B$56*(1-($H888/SetUp!$B$56)^2)*TANH(($B888-$D888)/SetUp!$B$56))/(1+$H888/SetUp!$B$56*TANH(($B888-$D888)/SetUp!$B$56)),0)</f>
        <v>0</v>
      </c>
      <c r="AK888" s="61">
        <v>123</v>
      </c>
      <c r="AL888" s="62">
        <f t="shared" si="266"/>
        <v>16.7348</v>
      </c>
      <c r="AM888" s="62">
        <f t="shared" si="267"/>
        <v>29.39896777853059</v>
      </c>
      <c r="AN888" s="63">
        <f t="shared" si="268"/>
        <v>0.75675644635911932</v>
      </c>
      <c r="AP888" s="60">
        <v>32962</v>
      </c>
      <c r="AQ888" s="51">
        <v>3</v>
      </c>
      <c r="AR888" s="51">
        <v>90</v>
      </c>
      <c r="AS888" s="62">
        <f t="shared" si="276"/>
        <v>7.7370000000000001</v>
      </c>
      <c r="AT888" s="62">
        <f t="shared" si="277"/>
        <v>0.73580778372150812</v>
      </c>
      <c r="AU888" s="51" t="str">
        <f>IF(OR($AP888&lt;SetUp!$B$97,$AP888&gt;SetUp!$B$98),"Não","Sim")</f>
        <v>Não</v>
      </c>
      <c r="AV888" s="64">
        <f t="shared" si="278"/>
        <v>2.7815463325280061</v>
      </c>
      <c r="AW888" s="64">
        <f t="shared" si="279"/>
        <v>0.85779238963837168</v>
      </c>
      <c r="AX888" s="64">
        <f t="shared" si="280"/>
        <v>0.88857259685759993</v>
      </c>
      <c r="AY888" s="64">
        <f t="shared" si="281"/>
        <v>-0.13323562230888786</v>
      </c>
      <c r="AZ888" s="64">
        <f t="shared" si="282"/>
        <v>-7.0011922162784916</v>
      </c>
      <c r="BA888" s="64">
        <f t="shared" si="283"/>
        <v>-1.9237539428896344</v>
      </c>
      <c r="BB888" s="64">
        <f t="shared" si="284"/>
        <v>-1.0218082191664877</v>
      </c>
    </row>
    <row r="889" spans="1:54" x14ac:dyDescent="0.3">
      <c r="A889" s="60">
        <v>31934</v>
      </c>
      <c r="B889" s="53">
        <v>1.302</v>
      </c>
      <c r="C889" s="53"/>
      <c r="D889" s="53">
        <v>3.9409999999999998</v>
      </c>
      <c r="E889" s="53">
        <f t="shared" si="269"/>
        <v>1.302</v>
      </c>
      <c r="F889" s="53">
        <f t="shared" si="270"/>
        <v>2.6389999999999998</v>
      </c>
      <c r="G889" s="53">
        <f t="shared" si="271"/>
        <v>0</v>
      </c>
      <c r="H889" s="53">
        <f>IF(Q888&gt;SetUp!$B$56,SetUp!$B$56,Q888)</f>
        <v>3.3476040409463066E-2</v>
      </c>
      <c r="I889" s="53">
        <f t="shared" si="285"/>
        <v>1.0277873575366749</v>
      </c>
      <c r="J889" s="53">
        <f>MIN(F889,H889,(1-EXP(-SetUp!$B$52*H889/SetUp!$B$56))*F889)</f>
        <v>4.9864283273192873E-3</v>
      </c>
      <c r="K889" s="53">
        <f t="shared" si="272"/>
        <v>2.8489612082143779E-2</v>
      </c>
      <c r="L889" s="53">
        <f>IF(I889&lt;=0,0,MIN(SetUp!$B$50*I889^SetUp!$B$55,I889))</f>
        <v>2.2514566344810173E-2</v>
      </c>
      <c r="M889" s="53">
        <f t="shared" si="273"/>
        <v>1.0052727911918649</v>
      </c>
      <c r="N889" s="53">
        <f>IF(SetUp!$B$62=0,X889,(B889-E889)*(1-(H889/SetUp!$B$66/SetUp!$B$56)))</f>
        <v>0</v>
      </c>
      <c r="O889" s="53">
        <f>K889*SetUp!$B$65</f>
        <v>2.6295914747501457E-4</v>
      </c>
      <c r="P889" s="53">
        <f>MIN(SetUp!$B$54*L889^SetUp!$B$51,L889)</f>
        <v>1.4939846474336356E-2</v>
      </c>
      <c r="Q889" s="53">
        <f t="shared" si="274"/>
        <v>2.8226652934668764E-2</v>
      </c>
      <c r="R889" s="53">
        <f>IF((H889+N889-O889)&gt;SetUp!$B$56,T888+H889+N889-O889-SetUp!$B$56,T888)</f>
        <v>0</v>
      </c>
      <c r="S889" s="53">
        <f>R889*SetUp!$B$65</f>
        <v>0</v>
      </c>
      <c r="T889" s="53">
        <f>IF((R889-S889)&lt;SetUp!$B$53,R889-S889,SetUp!$B$53)</f>
        <v>0</v>
      </c>
      <c r="U889" s="53">
        <f t="shared" si="275"/>
        <v>1.0052727911918649</v>
      </c>
      <c r="V889" s="53">
        <f>(L889-P889)/1000*SetUp!$B$13*1000000/SetUp!$B$48</f>
        <v>0.30825550680884217</v>
      </c>
      <c r="W889" s="53">
        <f t="shared" si="286"/>
        <v>5.2041704279304213E-17</v>
      </c>
      <c r="X889" s="53">
        <f>MAX((SetUp!$B$56*(1-($H889/SetUp!$B$56)^2)*TANH(($B889-$D889)/SetUp!$B$56))/(1+$H889/SetUp!$B$56*TANH(($B889-$D889)/SetUp!$B$56)),0)</f>
        <v>0</v>
      </c>
      <c r="AK889" s="61">
        <v>124</v>
      </c>
      <c r="AL889" s="62">
        <f t="shared" si="266"/>
        <v>68.474000000000004</v>
      </c>
      <c r="AM889" s="62">
        <f t="shared" si="267"/>
        <v>27.42260297073604</v>
      </c>
      <c r="AN889" s="63">
        <f t="shared" si="268"/>
        <v>-0.59951802186616765</v>
      </c>
      <c r="AP889" s="60">
        <v>32963</v>
      </c>
      <c r="AQ889" s="51">
        <v>3</v>
      </c>
      <c r="AR889" s="51">
        <v>91</v>
      </c>
      <c r="AS889" s="62">
        <f t="shared" si="276"/>
        <v>7.5869999999999997</v>
      </c>
      <c r="AT889" s="62">
        <f t="shared" si="277"/>
        <v>0.73640311713132511</v>
      </c>
      <c r="AU889" s="51" t="str">
        <f>IF(OR($AP889&lt;SetUp!$B$97,$AP889&gt;SetUp!$B$98),"Não","Sim")</f>
        <v>Não</v>
      </c>
      <c r="AV889" s="64">
        <f t="shared" si="278"/>
        <v>2.754450943473127</v>
      </c>
      <c r="AW889" s="64">
        <f t="shared" si="279"/>
        <v>0.85813933433407252</v>
      </c>
      <c r="AX889" s="64">
        <f t="shared" si="280"/>
        <v>0.88007008406406717</v>
      </c>
      <c r="AY889" s="64">
        <f t="shared" si="281"/>
        <v>-0.13288438183278567</v>
      </c>
      <c r="AZ889" s="64">
        <f t="shared" si="282"/>
        <v>-6.8505968828686745</v>
      </c>
      <c r="BA889" s="64">
        <f t="shared" si="283"/>
        <v>-1.8963116091390546</v>
      </c>
      <c r="BB889" s="64">
        <f t="shared" si="284"/>
        <v>-1.0129544658968528</v>
      </c>
    </row>
    <row r="890" spans="1:54" x14ac:dyDescent="0.3">
      <c r="A890" s="60">
        <v>31935</v>
      </c>
      <c r="B890" s="53">
        <v>6.5579999999999998</v>
      </c>
      <c r="C890" s="53"/>
      <c r="D890" s="53">
        <v>3.9409999999999998</v>
      </c>
      <c r="E890" s="53">
        <f t="shared" si="269"/>
        <v>3.9409999999999998</v>
      </c>
      <c r="F890" s="53">
        <f t="shared" si="270"/>
        <v>0</v>
      </c>
      <c r="G890" s="53">
        <f t="shared" si="271"/>
        <v>1.9691625029283344E-4</v>
      </c>
      <c r="H890" s="53">
        <f>IF(Q889&gt;SetUp!$B$56,SetUp!$B$56,Q889)</f>
        <v>2.8226652934668764E-2</v>
      </c>
      <c r="I890" s="53">
        <f t="shared" si="285"/>
        <v>1.0057302394764436</v>
      </c>
      <c r="J890" s="53">
        <f>MIN(F890,H890,(1-EXP(-SetUp!$B$52*H890/SetUp!$B$56))*F890)</f>
        <v>0</v>
      </c>
      <c r="K890" s="53">
        <f t="shared" si="272"/>
        <v>2.8226652934668764E-2</v>
      </c>
      <c r="L890" s="53">
        <f>IF(I890&lt;=0,0,MIN(SetUp!$B$50*I890^SetUp!$B$55,I890))</f>
        <v>2.1715040723917837E-2</v>
      </c>
      <c r="M890" s="53">
        <f t="shared" si="273"/>
        <v>0.98401519875252574</v>
      </c>
      <c r="N890" s="53">
        <f>IF(SetUp!$B$62=0,X890,(B890-E890)*(1-(H890/SetUp!$B$66/SetUp!$B$56)))</f>
        <v>2.6168030837497072</v>
      </c>
      <c r="O890" s="53">
        <f>K890*SetUp!$B$65</f>
        <v>2.6053203428577859E-4</v>
      </c>
      <c r="P890" s="53">
        <f>MIN(SetUp!$B$54*L890^SetUp!$B$51,L890)</f>
        <v>1.4404248206581918E-2</v>
      </c>
      <c r="Q890" s="53">
        <f t="shared" si="274"/>
        <v>2.6447692046500899</v>
      </c>
      <c r="R890" s="53">
        <f>IF((H890+N890-O890)&gt;SetUp!$B$56,T889+H890+N890-O890-SetUp!$B$56,T889)</f>
        <v>0</v>
      </c>
      <c r="S890" s="53">
        <f>R890*SetUp!$B$65</f>
        <v>0</v>
      </c>
      <c r="T890" s="53">
        <f>IF((R890-S890)&lt;SetUp!$B$53,R890-S890,SetUp!$B$53)</f>
        <v>0</v>
      </c>
      <c r="U890" s="53">
        <f t="shared" si="275"/>
        <v>0.98401519875252574</v>
      </c>
      <c r="V890" s="53">
        <f>(L890-P890)/1000*SetUp!$B$13*1000000/SetUp!$B$48</f>
        <v>0.29751490367190397</v>
      </c>
      <c r="W890" s="53">
        <f t="shared" si="286"/>
        <v>-1.0755285551056204E-16</v>
      </c>
      <c r="X890" s="53">
        <f>MAX((SetUp!$B$56*(1-($H890/SetUp!$B$56)^2)*TANH(($B890-$D890)/SetUp!$B$56))/(1+$H890/SetUp!$B$56*TANH(($B890-$D890)/SetUp!$B$56)),0)</f>
        <v>2.6168030837497072</v>
      </c>
      <c r="AK890" s="61">
        <v>125</v>
      </c>
      <c r="AL890" s="62">
        <f t="shared" si="266"/>
        <v>39.744</v>
      </c>
      <c r="AM890" s="62">
        <f t="shared" si="267"/>
        <v>22.192603319517971</v>
      </c>
      <c r="AN890" s="63">
        <f t="shared" si="268"/>
        <v>-0.44161122887686266</v>
      </c>
      <c r="AP890" s="60">
        <v>32964</v>
      </c>
      <c r="AQ890" s="51">
        <v>4</v>
      </c>
      <c r="AR890" s="51">
        <v>92</v>
      </c>
      <c r="AS890" s="62">
        <f t="shared" si="276"/>
        <v>7.5869999999999997</v>
      </c>
      <c r="AT890" s="62">
        <f t="shared" si="277"/>
        <v>0.73652098498408303</v>
      </c>
      <c r="AU890" s="51" t="str">
        <f>IF(OR($AP890&lt;SetUp!$B$97,$AP890&gt;SetUp!$B$98),"Não","Sim")</f>
        <v>Não</v>
      </c>
      <c r="AV890" s="64">
        <f t="shared" si="278"/>
        <v>2.754450943473127</v>
      </c>
      <c r="AW890" s="64">
        <f t="shared" si="279"/>
        <v>0.85820800799344854</v>
      </c>
      <c r="AX890" s="64">
        <f t="shared" si="280"/>
        <v>0.88007008406406717</v>
      </c>
      <c r="AY890" s="64">
        <f t="shared" si="281"/>
        <v>-0.13281487471007339</v>
      </c>
      <c r="AZ890" s="64">
        <f t="shared" si="282"/>
        <v>-6.8504790150159165</v>
      </c>
      <c r="BA890" s="64">
        <f t="shared" si="283"/>
        <v>-1.8962429354796786</v>
      </c>
      <c r="BB890" s="64">
        <f t="shared" si="284"/>
        <v>-1.0128849587741406</v>
      </c>
    </row>
    <row r="891" spans="1:54" x14ac:dyDescent="0.3">
      <c r="A891" s="60">
        <v>31936</v>
      </c>
      <c r="B891" s="53">
        <v>0.20399999999999999</v>
      </c>
      <c r="C891" s="53"/>
      <c r="D891" s="53">
        <v>3.9409999999999998</v>
      </c>
      <c r="E891" s="53">
        <f t="shared" si="269"/>
        <v>0.20399999999999999</v>
      </c>
      <c r="F891" s="53">
        <f t="shared" si="270"/>
        <v>3.7369999999999997</v>
      </c>
      <c r="G891" s="53">
        <f t="shared" si="271"/>
        <v>0</v>
      </c>
      <c r="H891" s="53">
        <f>IF(Q890&gt;SetUp!$B$56,SetUp!$B$56,Q890)</f>
        <v>2.6447692046500899</v>
      </c>
      <c r="I891" s="53">
        <f t="shared" si="285"/>
        <v>1.0036390540212075</v>
      </c>
      <c r="J891" s="53">
        <f>MIN(F891,H891,(1-EXP(-SetUp!$B$52*H891/SetUp!$B$56))*F891)</f>
        <v>0.5186746020122458</v>
      </c>
      <c r="K891" s="53">
        <f t="shared" si="272"/>
        <v>2.1260946026378442</v>
      </c>
      <c r="L891" s="53">
        <f>IF(I891&lt;=0,0,MIN(SetUp!$B$50*I891^SetUp!$B$55,I891))</f>
        <v>2.1639840478177214E-2</v>
      </c>
      <c r="M891" s="53">
        <f t="shared" si="273"/>
        <v>0.98199921354303021</v>
      </c>
      <c r="N891" s="53">
        <f>IF(SetUp!$B$62=0,X891,(B891-E891)*(1-(H891/SetUp!$B$66/SetUp!$B$56)))</f>
        <v>0</v>
      </c>
      <c r="O891" s="53">
        <f>K891*SetUp!$B$65</f>
        <v>1.9623855268681781E-2</v>
      </c>
      <c r="P891" s="53">
        <f>MIN(SetUp!$B$54*L891^SetUp!$B$51,L891)</f>
        <v>1.4353881684847081E-2</v>
      </c>
      <c r="Q891" s="53">
        <f t="shared" si="274"/>
        <v>2.1064707473691624</v>
      </c>
      <c r="R891" s="53">
        <f>IF((H891+N891-O891)&gt;SetUp!$B$56,T890+H891+N891-O891-SetUp!$B$56,T890)</f>
        <v>0</v>
      </c>
      <c r="S891" s="53">
        <f>R891*SetUp!$B$65</f>
        <v>0</v>
      </c>
      <c r="T891" s="53">
        <f>IF((R891-S891)&lt;SetUp!$B$53,R891-S891,SetUp!$B$53)</f>
        <v>0</v>
      </c>
      <c r="U891" s="53">
        <f t="shared" si="275"/>
        <v>0.98199921354303021</v>
      </c>
      <c r="V891" s="53">
        <f>(L891-P891)/1000*SetUp!$B$13*1000000/SetUp!$B$48</f>
        <v>0.29650428779299948</v>
      </c>
      <c r="W891" s="53">
        <f t="shared" si="286"/>
        <v>-2.4980018054066022E-16</v>
      </c>
      <c r="X891" s="53">
        <f>MAX((SetUp!$B$56*(1-($H891/SetUp!$B$56)^2)*TANH(($B891-$D891)/SetUp!$B$56))/(1+$H891/SetUp!$B$56*TANH(($B891-$D891)/SetUp!$B$56)),0)</f>
        <v>0</v>
      </c>
      <c r="AK891" s="61">
        <v>126</v>
      </c>
      <c r="AL891" s="62">
        <f t="shared" si="266"/>
        <v>14.857800000000001</v>
      </c>
      <c r="AM891" s="62">
        <f t="shared" si="267"/>
        <v>18.942711315575945</v>
      </c>
      <c r="AN891" s="63">
        <f t="shared" si="268"/>
        <v>0.2749337933998266</v>
      </c>
      <c r="AP891" s="60">
        <v>32965</v>
      </c>
      <c r="AQ891" s="51">
        <v>4</v>
      </c>
      <c r="AR891" s="51">
        <v>93</v>
      </c>
      <c r="AS891" s="62">
        <f t="shared" si="276"/>
        <v>7.5869999999999997</v>
      </c>
      <c r="AT891" s="62">
        <f t="shared" si="277"/>
        <v>0.73489705466976218</v>
      </c>
      <c r="AU891" s="51" t="str">
        <f>IF(OR($AP891&lt;SetUp!$B$97,$AP891&gt;SetUp!$B$98),"Não","Sim")</f>
        <v>Não</v>
      </c>
      <c r="AV891" s="64">
        <f t="shared" si="278"/>
        <v>2.754450943473127</v>
      </c>
      <c r="AW891" s="64">
        <f t="shared" si="279"/>
        <v>0.85726136893584692</v>
      </c>
      <c r="AX891" s="64">
        <f t="shared" si="280"/>
        <v>0.88007008406406717</v>
      </c>
      <c r="AY891" s="64">
        <f t="shared" si="281"/>
        <v>-0.13377349318809389</v>
      </c>
      <c r="AZ891" s="64">
        <f t="shared" si="282"/>
        <v>-6.8521029453302376</v>
      </c>
      <c r="BA891" s="64">
        <f t="shared" si="283"/>
        <v>-1.89718957453728</v>
      </c>
      <c r="BB891" s="64">
        <f t="shared" si="284"/>
        <v>-1.013843577252161</v>
      </c>
    </row>
    <row r="892" spans="1:54" x14ac:dyDescent="0.3">
      <c r="A892" s="60">
        <v>31937</v>
      </c>
      <c r="B892" s="53">
        <v>0.20899999999999999</v>
      </c>
      <c r="C892" s="53"/>
      <c r="D892" s="53">
        <v>3.9409999999999998</v>
      </c>
      <c r="E892" s="53">
        <f t="shared" si="269"/>
        <v>0.20899999999999999</v>
      </c>
      <c r="F892" s="53">
        <f t="shared" si="270"/>
        <v>3.7319999999999998</v>
      </c>
      <c r="G892" s="53">
        <f t="shared" si="271"/>
        <v>0</v>
      </c>
      <c r="H892" s="53">
        <f>IF(Q891&gt;SetUp!$B$56,SetUp!$B$56,Q891)</f>
        <v>2.1064707473691624</v>
      </c>
      <c r="I892" s="53">
        <f t="shared" si="285"/>
        <v>0.99757703230041395</v>
      </c>
      <c r="J892" s="53">
        <f>MIN(F892,H892,(1-EXP(-SetUp!$B$52*H892/SetUp!$B$56))*F892)</f>
        <v>0.41873324994677774</v>
      </c>
      <c r="K892" s="53">
        <f t="shared" si="272"/>
        <v>1.6877374974223847</v>
      </c>
      <c r="L892" s="53">
        <f>IF(I892&lt;=0,0,MIN(SetUp!$B$50*I892^SetUp!$B$55,I892))</f>
        <v>2.1422436801677686E-2</v>
      </c>
      <c r="M892" s="53">
        <f t="shared" si="273"/>
        <v>0.97615459549873629</v>
      </c>
      <c r="N892" s="53">
        <f>IF(SetUp!$B$62=0,X892,(B892-E892)*(1-(H892/SetUp!$B$66/SetUp!$B$56)))</f>
        <v>0</v>
      </c>
      <c r="O892" s="53">
        <f>K892*SetUp!$B$65</f>
        <v>1.5577818757383706E-2</v>
      </c>
      <c r="P892" s="53">
        <f>MIN(SetUp!$B$54*L892^SetUp!$B$51,L892)</f>
        <v>1.4208281814547833E-2</v>
      </c>
      <c r="Q892" s="53">
        <f t="shared" si="274"/>
        <v>1.672159678665001</v>
      </c>
      <c r="R892" s="53">
        <f>IF((H892+N892-O892)&gt;SetUp!$B$56,T891+H892+N892-O892-SetUp!$B$56,T891)</f>
        <v>0</v>
      </c>
      <c r="S892" s="53">
        <f>R892*SetUp!$B$65</f>
        <v>0</v>
      </c>
      <c r="T892" s="53">
        <f>IF((R892-S892)&lt;SetUp!$B$53,R892-S892,SetUp!$B$53)</f>
        <v>0</v>
      </c>
      <c r="U892" s="53">
        <f t="shared" si="275"/>
        <v>0.97615459549873629</v>
      </c>
      <c r="V892" s="53">
        <f>(L892-P892)/1000*SetUp!$B$13*1000000/SetUp!$B$48</f>
        <v>0.29358221027072051</v>
      </c>
      <c r="W892" s="53">
        <f t="shared" si="286"/>
        <v>-8.3266726846886741E-17</v>
      </c>
      <c r="X892" s="53">
        <f>MAX((SetUp!$B$56*(1-($H892/SetUp!$B$56)^2)*TANH(($B892-$D892)/SetUp!$B$56))/(1+$H892/SetUp!$B$56*TANH(($B892-$D892)/SetUp!$B$56)),0)</f>
        <v>0</v>
      </c>
      <c r="AK892" s="61">
        <v>127</v>
      </c>
      <c r="AL892" s="62">
        <f t="shared" si="266"/>
        <v>10.502000000000001</v>
      </c>
      <c r="AM892" s="62">
        <f t="shared" si="267"/>
        <v>18.119130610995761</v>
      </c>
      <c r="AN892" s="63">
        <f t="shared" si="268"/>
        <v>0.72530285764575886</v>
      </c>
      <c r="AP892" s="60">
        <v>32966</v>
      </c>
      <c r="AQ892" s="51">
        <v>4</v>
      </c>
      <c r="AR892" s="51">
        <v>94</v>
      </c>
      <c r="AS892" s="62">
        <f t="shared" si="276"/>
        <v>9.4629999999999992</v>
      </c>
      <c r="AT892" s="62">
        <f t="shared" si="277"/>
        <v>0.8839817120078316</v>
      </c>
      <c r="AU892" s="51" t="str">
        <f>IF(OR($AP892&lt;SetUp!$B$97,$AP892&gt;SetUp!$B$98),"Não","Sim")</f>
        <v>Não</v>
      </c>
      <c r="AV892" s="64">
        <f t="shared" si="278"/>
        <v>3.0761989532538365</v>
      </c>
      <c r="AW892" s="64">
        <f t="shared" si="279"/>
        <v>0.94020301637881998</v>
      </c>
      <c r="AX892" s="64">
        <f t="shared" si="280"/>
        <v>0.97602884009112589</v>
      </c>
      <c r="AY892" s="64">
        <f t="shared" si="281"/>
        <v>-5.355671966593141E-2</v>
      </c>
      <c r="AZ892" s="64">
        <f t="shared" si="282"/>
        <v>-8.5790182879921684</v>
      </c>
      <c r="BA892" s="64">
        <f t="shared" si="283"/>
        <v>-2.1359959368750165</v>
      </c>
      <c r="BB892" s="64">
        <f t="shared" si="284"/>
        <v>-1.0295855597570573</v>
      </c>
    </row>
    <row r="893" spans="1:54" x14ac:dyDescent="0.3">
      <c r="A893" s="60">
        <v>31938</v>
      </c>
      <c r="B893" s="53">
        <v>0.16200000000000001</v>
      </c>
      <c r="C893" s="53"/>
      <c r="D893" s="53">
        <v>3.9409999999999998</v>
      </c>
      <c r="E893" s="53">
        <f t="shared" si="269"/>
        <v>0.16200000000000001</v>
      </c>
      <c r="F893" s="53">
        <f t="shared" si="270"/>
        <v>3.7789999999999999</v>
      </c>
      <c r="G893" s="53">
        <f t="shared" si="271"/>
        <v>0</v>
      </c>
      <c r="H893" s="53">
        <f>IF(Q892&gt;SetUp!$B$56,SetUp!$B$56,Q892)</f>
        <v>1.672159678665001</v>
      </c>
      <c r="I893" s="53">
        <f t="shared" si="285"/>
        <v>0.98844428582024269</v>
      </c>
      <c r="J893" s="53">
        <f>MIN(F893,H893,(1-EXP(-SetUp!$B$52*H893/SetUp!$B$56))*F893)</f>
        <v>0.34066574422158696</v>
      </c>
      <c r="K893" s="53">
        <f t="shared" si="272"/>
        <v>1.331493934443414</v>
      </c>
      <c r="L893" s="53">
        <f>IF(I893&lt;=0,0,MIN(SetUp!$B$50*I893^SetUp!$B$55,I893))</f>
        <v>2.1096567172822343E-2</v>
      </c>
      <c r="M893" s="53">
        <f t="shared" si="273"/>
        <v>0.96734771864742031</v>
      </c>
      <c r="N893" s="53">
        <f>IF(SetUp!$B$62=0,X893,(B893-E893)*(1-(H893/SetUp!$B$66/SetUp!$B$56)))</f>
        <v>0</v>
      </c>
      <c r="O893" s="53">
        <f>K893*SetUp!$B$65</f>
        <v>1.228969032150636E-2</v>
      </c>
      <c r="P893" s="53">
        <f>MIN(SetUp!$B$54*L893^SetUp!$B$51,L893)</f>
        <v>1.3990066923830277E-2</v>
      </c>
      <c r="Q893" s="53">
        <f t="shared" si="274"/>
        <v>1.3192042441219076</v>
      </c>
      <c r="R893" s="53">
        <f>IF((H893+N893-O893)&gt;SetUp!$B$56,T892+H893+N893-O893-SetUp!$B$56,T892)</f>
        <v>0</v>
      </c>
      <c r="S893" s="53">
        <f>R893*SetUp!$B$65</f>
        <v>0</v>
      </c>
      <c r="T893" s="53">
        <f>IF((R893-S893)&lt;SetUp!$B$53,R893-S893,SetUp!$B$53)</f>
        <v>0</v>
      </c>
      <c r="U893" s="53">
        <f t="shared" si="275"/>
        <v>0.96734771864742031</v>
      </c>
      <c r="V893" s="53">
        <f>(L893-P893)/1000*SetUp!$B$13*1000000/SetUp!$B$48</f>
        <v>0.28920116827411918</v>
      </c>
      <c r="W893" s="53">
        <f t="shared" si="286"/>
        <v>0</v>
      </c>
      <c r="X893" s="53">
        <f>MAX((SetUp!$B$56*(1-($H893/SetUp!$B$56)^2)*TANH(($B893-$D893)/SetUp!$B$56))/(1+$H893/SetUp!$B$56*TANH(($B893-$D893)/SetUp!$B$56)),0)</f>
        <v>0</v>
      </c>
      <c r="AK893" s="61">
        <v>128</v>
      </c>
      <c r="AL893" s="62">
        <f t="shared" si="266"/>
        <v>7.9590000000000005</v>
      </c>
      <c r="AM893" s="62">
        <f t="shared" si="267"/>
        <v>15.616492320214363</v>
      </c>
      <c r="AN893" s="63">
        <f t="shared" si="268"/>
        <v>0.96211739165904786</v>
      </c>
      <c r="AP893" s="60">
        <v>32967</v>
      </c>
      <c r="AQ893" s="51">
        <v>4</v>
      </c>
      <c r="AR893" s="51">
        <v>95</v>
      </c>
      <c r="AS893" s="62">
        <f t="shared" si="276"/>
        <v>28.196000000000002</v>
      </c>
      <c r="AT893" s="62">
        <f t="shared" si="277"/>
        <v>3.6076104137900109</v>
      </c>
      <c r="AU893" s="51" t="str">
        <f>IF(OR($AP893&lt;SetUp!$B$97,$AP893&gt;SetUp!$B$98),"Não","Sim")</f>
        <v>Não</v>
      </c>
      <c r="AV893" s="64">
        <f t="shared" si="278"/>
        <v>5.3099905837957948</v>
      </c>
      <c r="AW893" s="64">
        <f t="shared" si="279"/>
        <v>1.8993710574266449</v>
      </c>
      <c r="AX893" s="64">
        <f t="shared" si="280"/>
        <v>1.4501875018958372</v>
      </c>
      <c r="AY893" s="64">
        <f t="shared" si="281"/>
        <v>0.55721963189745538</v>
      </c>
      <c r="AZ893" s="64">
        <f t="shared" si="282"/>
        <v>-24.588389586209992</v>
      </c>
      <c r="BA893" s="64">
        <f t="shared" si="283"/>
        <v>-3.4106195263691497</v>
      </c>
      <c r="BB893" s="64">
        <f t="shared" si="284"/>
        <v>-0.89296786999838185</v>
      </c>
    </row>
    <row r="894" spans="1:54" x14ac:dyDescent="0.3">
      <c r="A894" s="60">
        <v>31939</v>
      </c>
      <c r="B894" s="53">
        <v>2.5000000000000001E-2</v>
      </c>
      <c r="C894" s="53"/>
      <c r="D894" s="53">
        <v>3.9409999999999998</v>
      </c>
      <c r="E894" s="53">
        <f t="shared" si="269"/>
        <v>2.5000000000000001E-2</v>
      </c>
      <c r="F894" s="53">
        <f t="shared" si="270"/>
        <v>3.9159999999999999</v>
      </c>
      <c r="G894" s="53">
        <f t="shared" si="271"/>
        <v>0</v>
      </c>
      <c r="H894" s="53">
        <f>IF(Q893&gt;SetUp!$B$56,SetUp!$B$56,Q893)</f>
        <v>1.3192042441219076</v>
      </c>
      <c r="I894" s="53">
        <f t="shared" si="285"/>
        <v>0.97692800642779909</v>
      </c>
      <c r="J894" s="53">
        <f>MIN(F894,H894,(1-EXP(-SetUp!$B$52*H894/SetUp!$B$56))*F894)</f>
        <v>0.28125334901480015</v>
      </c>
      <c r="K894" s="53">
        <f t="shared" si="272"/>
        <v>1.0379508951071075</v>
      </c>
      <c r="L894" s="53">
        <f>IF(I894&lt;=0,0,MIN(SetUp!$B$50*I894^SetUp!$B$55,I894))</f>
        <v>2.0688503049932833E-2</v>
      </c>
      <c r="M894" s="53">
        <f t="shared" si="273"/>
        <v>0.95623950337786623</v>
      </c>
      <c r="N894" s="53">
        <f>IF(SetUp!$B$62=0,X894,(B894-E894)*(1-(H894/SetUp!$B$66/SetUp!$B$56)))</f>
        <v>0</v>
      </c>
      <c r="O894" s="53">
        <f>K894*SetUp!$B$65</f>
        <v>9.5802877803787632E-3</v>
      </c>
      <c r="P894" s="53">
        <f>MIN(SetUp!$B$54*L894^SetUp!$B$51,L894)</f>
        <v>1.3716857674398555E-2</v>
      </c>
      <c r="Q894" s="53">
        <f t="shared" si="274"/>
        <v>1.0283706073267287</v>
      </c>
      <c r="R894" s="53">
        <f>IF((H894+N894-O894)&gt;SetUp!$B$56,T893+H894+N894-O894-SetUp!$B$56,T893)</f>
        <v>0</v>
      </c>
      <c r="S894" s="53">
        <f>R894*SetUp!$B$65</f>
        <v>0</v>
      </c>
      <c r="T894" s="53">
        <f>IF((R894-S894)&lt;SetUp!$B$53,R894-S894,SetUp!$B$53)</f>
        <v>0</v>
      </c>
      <c r="U894" s="53">
        <f t="shared" si="275"/>
        <v>0.95623950337786623</v>
      </c>
      <c r="V894" s="53">
        <f>(L894-P894)/1000*SetUp!$B$13*1000000/SetUp!$B$48</f>
        <v>0.28371320857736371</v>
      </c>
      <c r="W894" s="53">
        <f t="shared" si="286"/>
        <v>-1.3877787807814457E-16</v>
      </c>
      <c r="X894" s="53">
        <f>MAX((SetUp!$B$56*(1-($H894/SetUp!$B$56)^2)*TANH(($B894-$D894)/SetUp!$B$56))/(1+$H894/SetUp!$B$56*TANH(($B894-$D894)/SetUp!$B$56)),0)</f>
        <v>0</v>
      </c>
      <c r="AK894" s="61">
        <v>129</v>
      </c>
      <c r="AL894" s="62">
        <f t="shared" ref="AL894:AL957" si="287">IFERROR(AVERAGEIFS($AS$3:$AS$1070,$AR$3:$AR$1070,AK894),0)</f>
        <v>9.2861999999999991</v>
      </c>
      <c r="AM894" s="62">
        <f t="shared" ref="AM894:AM957" si="288">IFERROR(AVERAGEIFS($AT$3:$AT$1070,$AR$3:$AR$1070,AK894),0)</f>
        <v>14.29765544447964</v>
      </c>
      <c r="AN894" s="63">
        <f t="shared" ref="AN894:AN957" si="289">IFERROR((AM894-AL894)/AL894,"")</f>
        <v>0.53966697297922084</v>
      </c>
      <c r="AP894" s="60">
        <v>32968</v>
      </c>
      <c r="AQ894" s="51">
        <v>4</v>
      </c>
      <c r="AR894" s="51">
        <v>96</v>
      </c>
      <c r="AS894" s="62">
        <f t="shared" si="276"/>
        <v>19.687000000000001</v>
      </c>
      <c r="AT894" s="62">
        <f t="shared" si="277"/>
        <v>6.4879140734661567</v>
      </c>
      <c r="AU894" s="51" t="str">
        <f>IF(OR($AP894&lt;SetUp!$B$97,$AP894&gt;SetUp!$B$98),"Não","Sim")</f>
        <v>Não</v>
      </c>
      <c r="AV894" s="64">
        <f t="shared" si="278"/>
        <v>4.4370034933499882</v>
      </c>
      <c r="AW894" s="64">
        <f t="shared" si="279"/>
        <v>2.5471384087768292</v>
      </c>
      <c r="AX894" s="64">
        <f t="shared" si="280"/>
        <v>1.2941795412924859</v>
      </c>
      <c r="AY894" s="64">
        <f t="shared" si="281"/>
        <v>0.81210508940491621</v>
      </c>
      <c r="AZ894" s="64">
        <f t="shared" si="282"/>
        <v>-13.199085926533844</v>
      </c>
      <c r="BA894" s="64">
        <f t="shared" si="283"/>
        <v>-1.889865084573159</v>
      </c>
      <c r="BB894" s="64">
        <f t="shared" si="284"/>
        <v>-0.4820744518875697</v>
      </c>
    </row>
    <row r="895" spans="1:54" x14ac:dyDescent="0.3">
      <c r="A895" s="60">
        <v>31940</v>
      </c>
      <c r="B895" s="53">
        <v>0</v>
      </c>
      <c r="C895" s="53"/>
      <c r="D895" s="53">
        <v>3.9409999999999998</v>
      </c>
      <c r="E895" s="53">
        <f t="shared" si="269"/>
        <v>0</v>
      </c>
      <c r="F895" s="53">
        <f t="shared" si="270"/>
        <v>3.9409999999999998</v>
      </c>
      <c r="G895" s="53">
        <f t="shared" si="271"/>
        <v>0</v>
      </c>
      <c r="H895" s="53">
        <f>IF(Q894&gt;SetUp!$B$56,SetUp!$B$56,Q894)</f>
        <v>1.0283706073267287</v>
      </c>
      <c r="I895" s="53">
        <f t="shared" si="285"/>
        <v>0.96367817390852317</v>
      </c>
      <c r="J895" s="53">
        <f>MIN(F895,H895,(1-EXP(-SetUp!$B$52*H895/SetUp!$B$56))*F895)</f>
        <v>0.22244755859374235</v>
      </c>
      <c r="K895" s="53">
        <f t="shared" si="272"/>
        <v>0.80592304873298637</v>
      </c>
      <c r="L895" s="53">
        <f>IF(I895&lt;=0,0,MIN(SetUp!$B$50*I895^SetUp!$B$55,I895))</f>
        <v>2.0222965411574367E-2</v>
      </c>
      <c r="M895" s="53">
        <f t="shared" si="273"/>
        <v>0.94345520849694875</v>
      </c>
      <c r="N895" s="53">
        <f>IF(SetUp!$B$62=0,X895,(B895-E895)*(1-(H895/SetUp!$B$66/SetUp!$B$56)))</f>
        <v>0</v>
      </c>
      <c r="O895" s="53">
        <f>K895*SetUp!$B$65</f>
        <v>7.4386705306569356E-3</v>
      </c>
      <c r="P895" s="53">
        <f>MIN(SetUp!$B$54*L895^SetUp!$B$51,L895)</f>
        <v>1.3405232461663594E-2</v>
      </c>
      <c r="Q895" s="53">
        <f t="shared" si="274"/>
        <v>0.79848437820232943</v>
      </c>
      <c r="R895" s="53">
        <f>IF((H895+N895-O895)&gt;SetUp!$B$56,T894+H895+N895-O895-SetUp!$B$56,T894)</f>
        <v>0</v>
      </c>
      <c r="S895" s="53">
        <f>R895*SetUp!$B$65</f>
        <v>0</v>
      </c>
      <c r="T895" s="53">
        <f>IF((R895-S895)&lt;SetUp!$B$53,R895-S895,SetUp!$B$53)</f>
        <v>0</v>
      </c>
      <c r="U895" s="53">
        <f t="shared" si="275"/>
        <v>0.94345520849694875</v>
      </c>
      <c r="V895" s="53">
        <f>(L895-P895)/1000*SetUp!$B$13*1000000/SetUp!$B$48</f>
        <v>0.27744969605465125</v>
      </c>
      <c r="W895" s="53">
        <f t="shared" si="286"/>
        <v>-2.7755575615628914E-17</v>
      </c>
      <c r="X895" s="53">
        <f>MAX((SetUp!$B$56*(1-($H895/SetUp!$B$56)^2)*TANH(($B895-$D895)/SetUp!$B$56))/(1+$H895/SetUp!$B$56*TANH(($B895-$D895)/SetUp!$B$56)),0)</f>
        <v>0</v>
      </c>
      <c r="AK895" s="61">
        <v>130</v>
      </c>
      <c r="AL895" s="62">
        <f t="shared" si="287"/>
        <v>15.305599999999998</v>
      </c>
      <c r="AM895" s="62">
        <f t="shared" si="288"/>
        <v>13.734444050240791</v>
      </c>
      <c r="AN895" s="63">
        <f t="shared" si="289"/>
        <v>-0.10265235925146401</v>
      </c>
      <c r="AP895" s="60">
        <v>32969</v>
      </c>
      <c r="AQ895" s="51">
        <v>4</v>
      </c>
      <c r="AR895" s="51">
        <v>97</v>
      </c>
      <c r="AS895" s="62">
        <f t="shared" si="276"/>
        <v>10.459</v>
      </c>
      <c r="AT895" s="62">
        <f t="shared" si="277"/>
        <v>6.7048262706460457</v>
      </c>
      <c r="AU895" s="51" t="str">
        <f>IF(OR($AP895&lt;SetUp!$B$97,$AP895&gt;SetUp!$B$98),"Não","Sim")</f>
        <v>Não</v>
      </c>
      <c r="AV895" s="64">
        <f t="shared" si="278"/>
        <v>3.2340377239605602</v>
      </c>
      <c r="AW895" s="64">
        <f t="shared" si="279"/>
        <v>2.5893679287899674</v>
      </c>
      <c r="AX895" s="64">
        <f t="shared" si="280"/>
        <v>1.0194901629975077</v>
      </c>
      <c r="AY895" s="64">
        <f t="shared" si="281"/>
        <v>0.82638752929019033</v>
      </c>
      <c r="AZ895" s="64">
        <f t="shared" si="282"/>
        <v>-3.7541737293539539</v>
      </c>
      <c r="BA895" s="64">
        <f t="shared" si="283"/>
        <v>-0.64466979517059286</v>
      </c>
      <c r="BB895" s="64">
        <f t="shared" si="284"/>
        <v>-0.19310263370731739</v>
      </c>
    </row>
    <row r="896" spans="1:54" x14ac:dyDescent="0.3">
      <c r="A896" s="60">
        <v>31941</v>
      </c>
      <c r="B896" s="53">
        <v>0.11600000000000001</v>
      </c>
      <c r="C896" s="53"/>
      <c r="D896" s="53">
        <v>3.9409999999999998</v>
      </c>
      <c r="E896" s="53">
        <f t="shared" si="269"/>
        <v>0.11600000000000001</v>
      </c>
      <c r="F896" s="53">
        <f t="shared" si="270"/>
        <v>3.8249999999999997</v>
      </c>
      <c r="G896" s="53">
        <f t="shared" si="271"/>
        <v>0</v>
      </c>
      <c r="H896" s="53">
        <f>IF(Q895&gt;SetUp!$B$56,SetUp!$B$56,Q895)</f>
        <v>0.79848437820232943</v>
      </c>
      <c r="I896" s="53">
        <f t="shared" si="285"/>
        <v>0.94926793832222278</v>
      </c>
      <c r="J896" s="53">
        <f>MIN(F896,H896,(1-EXP(-SetUp!$B$52*H896/SetUp!$B$56))*F896)</f>
        <v>0.16871956701202495</v>
      </c>
      <c r="K896" s="53">
        <f t="shared" si="272"/>
        <v>0.62976481119030447</v>
      </c>
      <c r="L896" s="53">
        <f>IF(I896&lt;=0,0,MIN(SetUp!$B$50*I896^SetUp!$B$55,I896))</f>
        <v>1.9721479335689511E-2</v>
      </c>
      <c r="M896" s="53">
        <f t="shared" si="273"/>
        <v>0.92954645898653332</v>
      </c>
      <c r="N896" s="53">
        <f>IF(SetUp!$B$62=0,X896,(B896-E896)*(1-(H896/SetUp!$B$66/SetUp!$B$56)))</f>
        <v>0</v>
      </c>
      <c r="O896" s="53">
        <f>K896*SetUp!$B$65</f>
        <v>5.8127298252740817E-3</v>
      </c>
      <c r="P896" s="53">
        <f>MIN(SetUp!$B$54*L896^SetUp!$B$51,L896)</f>
        <v>1.3069621844180259E-2</v>
      </c>
      <c r="Q896" s="53">
        <f t="shared" si="274"/>
        <v>0.62395208136503044</v>
      </c>
      <c r="R896" s="53">
        <f>IF((H896+N896-O896)&gt;SetUp!$B$56,T895+H896+N896-O896-SetUp!$B$56,T895)</f>
        <v>0</v>
      </c>
      <c r="S896" s="53">
        <f>R896*SetUp!$B$65</f>
        <v>0</v>
      </c>
      <c r="T896" s="53">
        <f>IF((R896-S896)&lt;SetUp!$B$53,R896-S896,SetUp!$B$53)</f>
        <v>0</v>
      </c>
      <c r="U896" s="53">
        <f t="shared" si="275"/>
        <v>0.92954645898653332</v>
      </c>
      <c r="V896" s="53">
        <f>(L896-P896)/1000*SetUp!$B$13*1000000/SetUp!$B$48</f>
        <v>0.27069934430949671</v>
      </c>
      <c r="W896" s="53">
        <f t="shared" si="286"/>
        <v>4.8572257327350599E-17</v>
      </c>
      <c r="X896" s="53">
        <f>MAX((SetUp!$B$56*(1-($H896/SetUp!$B$56)^2)*TANH(($B896-$D896)/SetUp!$B$56))/(1+$H896/SetUp!$B$56*TANH(($B896-$D896)/SetUp!$B$56)),0)</f>
        <v>0</v>
      </c>
      <c r="AK896" s="61">
        <v>131</v>
      </c>
      <c r="AL896" s="62">
        <f t="shared" si="287"/>
        <v>9.4741999999999997</v>
      </c>
      <c r="AM896" s="62">
        <f t="shared" si="288"/>
        <v>12.536654229509105</v>
      </c>
      <c r="AN896" s="63">
        <f t="shared" si="289"/>
        <v>0.3232414588576456</v>
      </c>
      <c r="AP896" s="60">
        <v>32970</v>
      </c>
      <c r="AQ896" s="51">
        <v>4</v>
      </c>
      <c r="AR896" s="51">
        <v>98</v>
      </c>
      <c r="AS896" s="62">
        <f t="shared" si="276"/>
        <v>9.4629999999999992</v>
      </c>
      <c r="AT896" s="62">
        <f t="shared" si="277"/>
        <v>7.3659862883054972</v>
      </c>
      <c r="AU896" s="51" t="str">
        <f>IF(OR($AP896&lt;SetUp!$B$97,$AP896&gt;SetUp!$B$98),"Não","Sim")</f>
        <v>Não</v>
      </c>
      <c r="AV896" s="64">
        <f t="shared" si="278"/>
        <v>3.0761989532538365</v>
      </c>
      <c r="AW896" s="64">
        <f t="shared" si="279"/>
        <v>2.7140350565726847</v>
      </c>
      <c r="AX896" s="64">
        <f t="shared" si="280"/>
        <v>0.97602884009112589</v>
      </c>
      <c r="AY896" s="64">
        <f t="shared" si="281"/>
        <v>0.86723090608571429</v>
      </c>
      <c r="AZ896" s="64">
        <f t="shared" si="282"/>
        <v>-2.097013711694502</v>
      </c>
      <c r="BA896" s="64">
        <f t="shared" si="283"/>
        <v>-0.36216389668115179</v>
      </c>
      <c r="BB896" s="64">
        <f t="shared" si="284"/>
        <v>-0.1087979340054116</v>
      </c>
    </row>
    <row r="897" spans="1:54" x14ac:dyDescent="0.3">
      <c r="A897" s="60">
        <v>31942</v>
      </c>
      <c r="B897" s="53">
        <v>0.108</v>
      </c>
      <c r="C897" s="53"/>
      <c r="D897" s="53">
        <v>3.9409999999999998</v>
      </c>
      <c r="E897" s="53">
        <f t="shared" si="269"/>
        <v>0.108</v>
      </c>
      <c r="F897" s="53">
        <f t="shared" si="270"/>
        <v>3.8329999999999997</v>
      </c>
      <c r="G897" s="53">
        <f t="shared" si="271"/>
        <v>0</v>
      </c>
      <c r="H897" s="53">
        <f>IF(Q896&gt;SetUp!$B$56,SetUp!$B$56,Q896)</f>
        <v>0.62395208136503044</v>
      </c>
      <c r="I897" s="53">
        <f t="shared" si="285"/>
        <v>0.93408011367593546</v>
      </c>
      <c r="J897" s="53">
        <f>MIN(F897,H897,(1-EXP(-SetUp!$B$52*H897/SetUp!$B$56))*F897)</f>
        <v>0.13276527666285895</v>
      </c>
      <c r="K897" s="53">
        <f t="shared" si="272"/>
        <v>0.49118680470217146</v>
      </c>
      <c r="L897" s="53">
        <f>IF(I897&lt;=0,0,MIN(SetUp!$B$50*I897^SetUp!$B$55,I897))</f>
        <v>1.9198398904432149E-2</v>
      </c>
      <c r="M897" s="53">
        <f t="shared" si="273"/>
        <v>0.91488171477150326</v>
      </c>
      <c r="N897" s="53">
        <f>IF(SetUp!$B$62=0,X897,(B897-E897)*(1-(H897/SetUp!$B$66/SetUp!$B$56)))</f>
        <v>0</v>
      </c>
      <c r="O897" s="53">
        <f>K897*SetUp!$B$65</f>
        <v>4.5336546894021567E-3</v>
      </c>
      <c r="P897" s="53">
        <f>MIN(SetUp!$B$54*L897^SetUp!$B$51,L897)</f>
        <v>1.2719647987124568E-2</v>
      </c>
      <c r="Q897" s="53">
        <f t="shared" si="274"/>
        <v>0.48665315001276932</v>
      </c>
      <c r="R897" s="53">
        <f>IF((H897+N897-O897)&gt;SetUp!$B$56,T896+H897+N897-O897-SetUp!$B$56,T896)</f>
        <v>0</v>
      </c>
      <c r="S897" s="53">
        <f>R897*SetUp!$B$65</f>
        <v>0</v>
      </c>
      <c r="T897" s="53">
        <f>IF((R897-S897)&lt;SetUp!$B$53,R897-S897,SetUp!$B$53)</f>
        <v>0</v>
      </c>
      <c r="U897" s="53">
        <f t="shared" si="275"/>
        <v>0.91488171477150326</v>
      </c>
      <c r="V897" s="53">
        <f>(L897-P897)/1000*SetUp!$B$13*1000000/SetUp!$B$48</f>
        <v>0.26365472012867658</v>
      </c>
      <c r="W897" s="53">
        <f t="shared" si="286"/>
        <v>-1.9081958235744878E-16</v>
      </c>
      <c r="X897" s="53">
        <f>MAX((SetUp!$B$56*(1-($H897/SetUp!$B$56)^2)*TANH(($B897-$D897)/SetUp!$B$56))/(1+$H897/SetUp!$B$56*TANH(($B897-$D897)/SetUp!$B$56)),0)</f>
        <v>0</v>
      </c>
      <c r="AK897" s="61">
        <v>132</v>
      </c>
      <c r="AL897" s="62">
        <f t="shared" si="287"/>
        <v>9.6370000000000005</v>
      </c>
      <c r="AM897" s="62">
        <f t="shared" si="288"/>
        <v>12.159738795152125</v>
      </c>
      <c r="AN897" s="63">
        <f t="shared" si="289"/>
        <v>0.2617763614353143</v>
      </c>
      <c r="AP897" s="60">
        <v>32971</v>
      </c>
      <c r="AQ897" s="51">
        <v>4</v>
      </c>
      <c r="AR897" s="51">
        <v>99</v>
      </c>
      <c r="AS897" s="62">
        <f t="shared" si="276"/>
        <v>16.372</v>
      </c>
      <c r="AT897" s="62">
        <f t="shared" si="277"/>
        <v>9.987304075388213</v>
      </c>
      <c r="AU897" s="51" t="str">
        <f>IF(OR($AP897&lt;SetUp!$B$97,$AP897&gt;SetUp!$B$98),"Não","Sim")</f>
        <v>Não</v>
      </c>
      <c r="AV897" s="64">
        <f t="shared" si="278"/>
        <v>4.0462328158424103</v>
      </c>
      <c r="AW897" s="64">
        <f t="shared" si="279"/>
        <v>3.1602696206792569</v>
      </c>
      <c r="AX897" s="64">
        <f t="shared" si="280"/>
        <v>1.214101735973232</v>
      </c>
      <c r="AY897" s="64">
        <f t="shared" si="281"/>
        <v>0.99944827269127201</v>
      </c>
      <c r="AZ897" s="64">
        <f t="shared" si="282"/>
        <v>-6.3846959246117869</v>
      </c>
      <c r="BA897" s="64">
        <f t="shared" si="283"/>
        <v>-0.88596319516315347</v>
      </c>
      <c r="BB897" s="64">
        <f t="shared" si="284"/>
        <v>-0.21465346328196</v>
      </c>
    </row>
    <row r="898" spans="1:54" x14ac:dyDescent="0.3">
      <c r="A898" s="60">
        <v>31943</v>
      </c>
      <c r="B898" s="53">
        <v>0</v>
      </c>
      <c r="C898" s="53"/>
      <c r="D898" s="53">
        <v>3.9409999999999998</v>
      </c>
      <c r="E898" s="53">
        <f t="shared" si="269"/>
        <v>0</v>
      </c>
      <c r="F898" s="53">
        <f t="shared" si="270"/>
        <v>3.9409999999999998</v>
      </c>
      <c r="G898" s="53">
        <f t="shared" si="271"/>
        <v>0</v>
      </c>
      <c r="H898" s="53">
        <f>IF(Q897&gt;SetUp!$B$56,SetUp!$B$56,Q897)</f>
        <v>0.48665315001276932</v>
      </c>
      <c r="I898" s="53">
        <f t="shared" si="285"/>
        <v>0.91838702227165214</v>
      </c>
      <c r="J898" s="53">
        <f>MIN(F898,H898,(1-EXP(-SetUp!$B$52*H898/SetUp!$B$56))*F898)</f>
        <v>0.10687989676491019</v>
      </c>
      <c r="K898" s="53">
        <f t="shared" si="272"/>
        <v>0.37977325324785915</v>
      </c>
      <c r="L898" s="53">
        <f>IF(I898&lt;=0,0,MIN(SetUp!$B$50*I898^SetUp!$B$55,I898))</f>
        <v>1.866384121873679E-2</v>
      </c>
      <c r="M898" s="53">
        <f t="shared" si="273"/>
        <v>0.89972318105291538</v>
      </c>
      <c r="N898" s="53">
        <f>IF(SetUp!$B$62=0,X898,(B898-E898)*(1-(H898/SetUp!$B$66/SetUp!$B$56)))</f>
        <v>0</v>
      </c>
      <c r="O898" s="53">
        <f>K898*SetUp!$B$65</f>
        <v>3.5053075001488486E-3</v>
      </c>
      <c r="P898" s="53">
        <f>MIN(SetUp!$B$54*L898^SetUp!$B$51,L898)</f>
        <v>1.2362090876487045E-2</v>
      </c>
      <c r="Q898" s="53">
        <f t="shared" si="274"/>
        <v>0.37626794574771033</v>
      </c>
      <c r="R898" s="53">
        <f>IF((H898+N898-O898)&gt;SetUp!$B$56,T897+H898+N898-O898-SetUp!$B$56,T897)</f>
        <v>0</v>
      </c>
      <c r="S898" s="53">
        <f>R898*SetUp!$B$65</f>
        <v>0</v>
      </c>
      <c r="T898" s="53">
        <f>IF((R898-S898)&lt;SetUp!$B$53,R898-S898,SetUp!$B$53)</f>
        <v>0</v>
      </c>
      <c r="U898" s="53">
        <f t="shared" si="275"/>
        <v>0.89972318105291538</v>
      </c>
      <c r="V898" s="53">
        <f>(L898-P898)/1000*SetUp!$B$13*1000000/SetUp!$B$48</f>
        <v>0.25645162841005215</v>
      </c>
      <c r="W898" s="53">
        <f t="shared" si="286"/>
        <v>5.2041704279304213E-17</v>
      </c>
      <c r="X898" s="53">
        <f>MAX((SetUp!$B$56*(1-($H898/SetUp!$B$56)^2)*TANH(($B898-$D898)/SetUp!$B$56))/(1+$H898/SetUp!$B$56*TANH(($B898-$D898)/SetUp!$B$56)),0)</f>
        <v>0</v>
      </c>
      <c r="AK898" s="61">
        <v>133</v>
      </c>
      <c r="AL898" s="62">
        <f t="shared" si="287"/>
        <v>10.276599999999998</v>
      </c>
      <c r="AM898" s="62">
        <f t="shared" si="288"/>
        <v>11.355216751991268</v>
      </c>
      <c r="AN898" s="63">
        <f t="shared" si="289"/>
        <v>0.10495852246767118</v>
      </c>
      <c r="AP898" s="60">
        <v>32972</v>
      </c>
      <c r="AQ898" s="51">
        <v>4</v>
      </c>
      <c r="AR898" s="51">
        <v>100</v>
      </c>
      <c r="AS898" s="62">
        <f t="shared" si="276"/>
        <v>14.04</v>
      </c>
      <c r="AT898" s="62">
        <f t="shared" si="277"/>
        <v>9.9889949844121109</v>
      </c>
      <c r="AU898" s="51" t="str">
        <f>IF(OR($AP898&lt;SetUp!$B$97,$AP898&gt;SetUp!$B$98),"Não","Sim")</f>
        <v>Não</v>
      </c>
      <c r="AV898" s="64">
        <f t="shared" si="278"/>
        <v>3.746998799039039</v>
      </c>
      <c r="AW898" s="64">
        <f t="shared" si="279"/>
        <v>3.1605371354268423</v>
      </c>
      <c r="AX898" s="64">
        <f t="shared" si="280"/>
        <v>1.1473671077937864</v>
      </c>
      <c r="AY898" s="64">
        <f t="shared" si="281"/>
        <v>0.99952179506476413</v>
      </c>
      <c r="AZ898" s="64">
        <f t="shared" si="282"/>
        <v>-4.0510050155878883</v>
      </c>
      <c r="BA898" s="64">
        <f t="shared" si="283"/>
        <v>-0.58646166361219665</v>
      </c>
      <c r="BB898" s="64">
        <f t="shared" si="284"/>
        <v>-0.14784531272902224</v>
      </c>
    </row>
    <row r="899" spans="1:54" x14ac:dyDescent="0.3">
      <c r="A899" s="60">
        <v>31944</v>
      </c>
      <c r="B899" s="53">
        <v>0</v>
      </c>
      <c r="C899" s="53"/>
      <c r="D899" s="53">
        <v>3.9409999999999998</v>
      </c>
      <c r="E899" s="53">
        <f t="shared" ref="E899:E962" si="290">IF(B899&gt;=D899,D899,B899)</f>
        <v>0</v>
      </c>
      <c r="F899" s="53">
        <f t="shared" ref="F899:F962" si="291">D899-E899</f>
        <v>3.9409999999999998</v>
      </c>
      <c r="G899" s="53">
        <f t="shared" ref="G899:G962" si="292">MAX(B899-D899-N899,0)</f>
        <v>0</v>
      </c>
      <c r="H899" s="53">
        <f>IF(Q898&gt;SetUp!$B$56,SetUp!$B$56,Q898)</f>
        <v>0.37626794574771033</v>
      </c>
      <c r="I899" s="53">
        <f t="shared" si="285"/>
        <v>0.90243102402451125</v>
      </c>
      <c r="J899" s="53">
        <f>MIN(F899,H899,(1-EXP(-SetUp!$B$52*H899/SetUp!$B$56))*F899)</f>
        <v>8.2893873839993207E-2</v>
      </c>
      <c r="K899" s="53">
        <f t="shared" ref="K899:K962" si="293">MAX(H899-J899,0)</f>
        <v>0.29337407190771714</v>
      </c>
      <c r="L899" s="53">
        <f>IF(I899&lt;=0,0,MIN(SetUp!$B$50*I899^SetUp!$B$55,I899))</f>
        <v>1.8126536488190636E-2</v>
      </c>
      <c r="M899" s="53">
        <f t="shared" ref="M899:M962" si="294">MAX(I899-L899,0)</f>
        <v>0.88430448753632063</v>
      </c>
      <c r="N899" s="53">
        <f>IF(SetUp!$B$62=0,X899,(B899-E899)*(1-(H899/SetUp!$B$66/SetUp!$B$56)))</f>
        <v>0</v>
      </c>
      <c r="O899" s="53">
        <f>K899*SetUp!$B$65</f>
        <v>2.7078429715959086E-3</v>
      </c>
      <c r="P899" s="53">
        <f>MIN(SetUp!$B$54*L899^SetUp!$B$51,L899)</f>
        <v>1.2002796604989445E-2</v>
      </c>
      <c r="Q899" s="53">
        <f t="shared" ref="Q899:Q962" si="295">IF((K899+N899-O899)&lt;0,0,K899+N899-O899)</f>
        <v>0.29066622893612121</v>
      </c>
      <c r="R899" s="53">
        <f>IF((H899+N899-O899)&gt;SetUp!$B$56,T898+H899+N899-O899-SetUp!$B$56,T898)</f>
        <v>0</v>
      </c>
      <c r="S899" s="53">
        <f>R899*SetUp!$B$65</f>
        <v>0</v>
      </c>
      <c r="T899" s="53">
        <f>IF((R899-S899)&lt;SetUp!$B$53,R899-S899,SetUp!$B$53)</f>
        <v>0</v>
      </c>
      <c r="U899" s="53">
        <f t="shared" ref="U899:U962" si="296">M899+R899-T899</f>
        <v>0.88430448753632063</v>
      </c>
      <c r="V899" s="53">
        <f>(L899-P899)/1000*SetUp!$B$13*1000000/SetUp!$B$48</f>
        <v>0.24920743915822513</v>
      </c>
      <c r="W899" s="53">
        <f t="shared" si="286"/>
        <v>7.9797279894933126E-17</v>
      </c>
      <c r="X899" s="53">
        <f>MAX((SetUp!$B$56*(1-($H899/SetUp!$B$56)^2)*TANH(($B899-$D899)/SetUp!$B$56))/(1+$H899/SetUp!$B$56*TANH(($B899-$D899)/SetUp!$B$56)),0)</f>
        <v>0</v>
      </c>
      <c r="AK899" s="61">
        <v>134</v>
      </c>
      <c r="AL899" s="62">
        <f t="shared" si="287"/>
        <v>8.4806000000000008</v>
      </c>
      <c r="AM899" s="62">
        <f t="shared" si="288"/>
        <v>10.578380242316921</v>
      </c>
      <c r="AN899" s="63">
        <f t="shared" si="289"/>
        <v>0.24736224351070918</v>
      </c>
      <c r="AP899" s="60">
        <v>32973</v>
      </c>
      <c r="AQ899" s="51">
        <v>4</v>
      </c>
      <c r="AR899" s="51">
        <v>101</v>
      </c>
      <c r="AS899" s="62">
        <f t="shared" ref="AS899:AS962" si="297">VLOOKUP($AP899,$A:$C,3,FALSE)</f>
        <v>12.021000000000001</v>
      </c>
      <c r="AT899" s="62">
        <f t="shared" ref="AT899:AT962" si="298">VLOOKUP($AP899,$A:$V,22,FALSE)</f>
        <v>9.8010118654411222</v>
      </c>
      <c r="AU899" s="51" t="str">
        <f>IF(OR($AP899&lt;SetUp!$B$97,$AP899&gt;SetUp!$B$98),"Não","Sim")</f>
        <v>Não</v>
      </c>
      <c r="AV899" s="64">
        <f t="shared" ref="AV899:AV962" si="299">IFERROR(SQRT(AS899),0)</f>
        <v>3.4671313791086718</v>
      </c>
      <c r="AW899" s="64">
        <f t="shared" ref="AW899:AW962" si="300">IFERROR(SQRT(AT899),0)</f>
        <v>3.1306567786075052</v>
      </c>
      <c r="AX899" s="64">
        <f t="shared" ref="AX899:AX962" si="301">IFERROR(LOG(AS899),0)</f>
        <v>1.0799405971523623</v>
      </c>
      <c r="AY899" s="64">
        <f t="shared" ref="AY899:AY962" si="302">IFERROR(LOG(AT899),0)</f>
        <v>0.99127091496721342</v>
      </c>
      <c r="AZ899" s="64">
        <f t="shared" ref="AZ899:AZ962" si="303">AT899-AS899</f>
        <v>-2.2199881345588786</v>
      </c>
      <c r="BA899" s="64">
        <f t="shared" ref="BA899:BA962" si="304">AW899-AV899</f>
        <v>-0.33647460050116651</v>
      </c>
      <c r="BB899" s="64">
        <f t="shared" ref="BB899:BB962" si="305">AY899-AX899</f>
        <v>-8.8669682185148924E-2</v>
      </c>
    </row>
    <row r="900" spans="1:54" x14ac:dyDescent="0.3">
      <c r="A900" s="60">
        <v>31945</v>
      </c>
      <c r="B900" s="53">
        <v>7.5999999999999998E-2</v>
      </c>
      <c r="C900" s="53"/>
      <c r="D900" s="53">
        <v>3.9409999999999998</v>
      </c>
      <c r="E900" s="53">
        <f t="shared" si="290"/>
        <v>7.5999999999999998E-2</v>
      </c>
      <c r="F900" s="53">
        <f t="shared" si="291"/>
        <v>3.8649999999999998</v>
      </c>
      <c r="G900" s="53">
        <f t="shared" si="292"/>
        <v>0</v>
      </c>
      <c r="H900" s="53">
        <f>IF(Q899&gt;SetUp!$B$56,SetUp!$B$56,Q899)</f>
        <v>0.29066622893612121</v>
      </c>
      <c r="I900" s="53">
        <f t="shared" ref="I900:I963" si="306">U899+G900+O900</f>
        <v>0.88640628982175518</v>
      </c>
      <c r="J900" s="53">
        <f>MIN(F900,H900,(1-EXP(-SetUp!$B$52*H900/SetUp!$B$56))*F900)</f>
        <v>6.2952029371779211E-2</v>
      </c>
      <c r="K900" s="53">
        <f t="shared" si="293"/>
        <v>0.227714199564342</v>
      </c>
      <c r="L900" s="53">
        <f>IF(I900&lt;=0,0,MIN(SetUp!$B$50*I900^SetUp!$B$55,I900))</f>
        <v>1.7593254403221355E-2</v>
      </c>
      <c r="M900" s="53">
        <f t="shared" si="294"/>
        <v>0.86881303541853383</v>
      </c>
      <c r="N900" s="53">
        <f>IF(SetUp!$B$62=0,X900,(B900-E900)*(1-(H900/SetUp!$B$66/SetUp!$B$56)))</f>
        <v>0</v>
      </c>
      <c r="O900" s="53">
        <f>K900*SetUp!$B$65</f>
        <v>2.1018022854345899E-3</v>
      </c>
      <c r="P900" s="53">
        <f>MIN(SetUp!$B$54*L900^SetUp!$B$51,L900)</f>
        <v>1.1646294596784373E-2</v>
      </c>
      <c r="Q900" s="53">
        <f t="shared" si="295"/>
        <v>0.22561239727890742</v>
      </c>
      <c r="R900" s="53">
        <f>IF((H900+N900-O900)&gt;SetUp!$B$56,T899+H900+N900-O900-SetUp!$B$56,T899)</f>
        <v>0</v>
      </c>
      <c r="S900" s="53">
        <f>R900*SetUp!$B$65</f>
        <v>0</v>
      </c>
      <c r="T900" s="53">
        <f>IF((R900-S900)&lt;SetUp!$B$53,R900-S900,SetUp!$B$53)</f>
        <v>0</v>
      </c>
      <c r="U900" s="53">
        <f t="shared" si="296"/>
        <v>0.86881303541853383</v>
      </c>
      <c r="V900" s="53">
        <f>(L900-P900)/1000*SetUp!$B$13*1000000/SetUp!$B$48</f>
        <v>0.24201332068407905</v>
      </c>
      <c r="W900" s="53">
        <f t="shared" ref="W900:W963" si="307">Q900+U900+T900-H900-U899-T899-B900+E900+J900+L900</f>
        <v>-1.457167719820518E-16</v>
      </c>
      <c r="X900" s="53">
        <f>MAX((SetUp!$B$56*(1-($H900/SetUp!$B$56)^2)*TANH(($B900-$D900)/SetUp!$B$56))/(1+$H900/SetUp!$B$56*TANH(($B900-$D900)/SetUp!$B$56)),0)</f>
        <v>0</v>
      </c>
      <c r="AK900" s="61">
        <v>135</v>
      </c>
      <c r="AL900" s="62">
        <f t="shared" si="287"/>
        <v>8.0367999999999995</v>
      </c>
      <c r="AM900" s="62">
        <f t="shared" si="288"/>
        <v>10.096587060353837</v>
      </c>
      <c r="AN900" s="63">
        <f t="shared" si="289"/>
        <v>0.25629442817462644</v>
      </c>
      <c r="AP900" s="60">
        <v>32974</v>
      </c>
      <c r="AQ900" s="51">
        <v>4</v>
      </c>
      <c r="AR900" s="51">
        <v>102</v>
      </c>
      <c r="AS900" s="62">
        <f t="shared" si="297"/>
        <v>12.38</v>
      </c>
      <c r="AT900" s="62">
        <f t="shared" si="298"/>
        <v>9.5868098511681374</v>
      </c>
      <c r="AU900" s="51" t="str">
        <f>IF(OR($AP900&lt;SetUp!$B$97,$AP900&gt;SetUp!$B$98),"Não","Sim")</f>
        <v>Não</v>
      </c>
      <c r="AV900" s="64">
        <f t="shared" si="299"/>
        <v>3.5185224171518361</v>
      </c>
      <c r="AW900" s="64">
        <f t="shared" si="300"/>
        <v>3.0962573942048386</v>
      </c>
      <c r="AX900" s="64">
        <f t="shared" si="301"/>
        <v>1.0927206446840991</v>
      </c>
      <c r="AY900" s="64">
        <f t="shared" si="302"/>
        <v>0.98167411347670086</v>
      </c>
      <c r="AZ900" s="64">
        <f t="shared" si="303"/>
        <v>-2.7931901488318633</v>
      </c>
      <c r="BA900" s="64">
        <f t="shared" si="304"/>
        <v>-0.42226502294699753</v>
      </c>
      <c r="BB900" s="64">
        <f t="shared" si="305"/>
        <v>-0.11104653120739827</v>
      </c>
    </row>
    <row r="901" spans="1:54" x14ac:dyDescent="0.3">
      <c r="A901" s="60">
        <v>31946</v>
      </c>
      <c r="B901" s="53">
        <v>0.12</v>
      </c>
      <c r="C901" s="53"/>
      <c r="D901" s="53">
        <v>3.9409999999999998</v>
      </c>
      <c r="E901" s="53">
        <f t="shared" si="290"/>
        <v>0.12</v>
      </c>
      <c r="F901" s="53">
        <f t="shared" si="291"/>
        <v>3.8209999999999997</v>
      </c>
      <c r="G901" s="53">
        <f t="shared" si="292"/>
        <v>0</v>
      </c>
      <c r="H901" s="53">
        <f>IF(Q900&gt;SetUp!$B$56,SetUp!$B$56,Q900)</f>
        <v>0.22561239727890742</v>
      </c>
      <c r="I901" s="53">
        <f t="shared" si="306"/>
        <v>0.87044875081363449</v>
      </c>
      <c r="J901" s="53">
        <f>MIN(F901,H901,(1-EXP(-SetUp!$B$52*H901/SetUp!$B$56))*F901)</f>
        <v>4.8395146878312124E-2</v>
      </c>
      <c r="K901" s="53">
        <f t="shared" si="293"/>
        <v>0.1772172504005953</v>
      </c>
      <c r="L901" s="53">
        <f>IF(I901&lt;=0,0,MIN(SetUp!$B$50*I901^SetUp!$B$55,I901))</f>
        <v>1.7068557186488875E-2</v>
      </c>
      <c r="M901" s="53">
        <f t="shared" si="294"/>
        <v>0.85338019362714557</v>
      </c>
      <c r="N901" s="53">
        <f>IF(SetUp!$B$62=0,X901,(B901-E901)*(1-(H901/SetUp!$B$66/SetUp!$B$56)))</f>
        <v>0</v>
      </c>
      <c r="O901" s="53">
        <f>K901*SetUp!$B$65</f>
        <v>1.6357153951006029E-3</v>
      </c>
      <c r="P901" s="53">
        <f>MIN(SetUp!$B$54*L901^SetUp!$B$51,L901)</f>
        <v>1.1295634095653269E-2</v>
      </c>
      <c r="Q901" s="53">
        <f t="shared" si="295"/>
        <v>0.1755815350054947</v>
      </c>
      <c r="R901" s="53">
        <f>IF((H901+N901-O901)&gt;SetUp!$B$56,T900+H901+N901-O901-SetUp!$B$56,T900)</f>
        <v>0</v>
      </c>
      <c r="S901" s="53">
        <f>R901*SetUp!$B$65</f>
        <v>0</v>
      </c>
      <c r="T901" s="53">
        <f>IF((R901-S901)&lt;SetUp!$B$53,R901-S901,SetUp!$B$53)</f>
        <v>0</v>
      </c>
      <c r="U901" s="53">
        <f t="shared" si="296"/>
        <v>0.85338019362714557</v>
      </c>
      <c r="V901" s="53">
        <f>(L901-P901)/1000*SetUp!$B$13*1000000/SetUp!$B$48</f>
        <v>0.23493084411881796</v>
      </c>
      <c r="W901" s="53">
        <f t="shared" si="307"/>
        <v>-6.591949208711867E-17</v>
      </c>
      <c r="X901" s="53">
        <f>MAX((SetUp!$B$56*(1-($H901/SetUp!$B$56)^2)*TANH(($B901-$D901)/SetUp!$B$56))/(1+$H901/SetUp!$B$56*TANH(($B901-$D901)/SetUp!$B$56)),0)</f>
        <v>0</v>
      </c>
      <c r="AK901" s="61">
        <v>136</v>
      </c>
      <c r="AL901" s="62">
        <f t="shared" si="287"/>
        <v>7.7912000000000008</v>
      </c>
      <c r="AM901" s="62">
        <f t="shared" si="288"/>
        <v>9.4850908012204478</v>
      </c>
      <c r="AN901" s="63">
        <f t="shared" si="289"/>
        <v>0.21741077128304329</v>
      </c>
      <c r="AP901" s="60">
        <v>32975</v>
      </c>
      <c r="AQ901" s="51">
        <v>4</v>
      </c>
      <c r="AR901" s="51">
        <v>103</v>
      </c>
      <c r="AS901" s="62">
        <f t="shared" si="297"/>
        <v>11.843999999999999</v>
      </c>
      <c r="AT901" s="62">
        <f t="shared" si="298"/>
        <v>9.3415574628590026</v>
      </c>
      <c r="AU901" s="51" t="str">
        <f>IF(OR($AP901&lt;SetUp!$B$97,$AP901&gt;SetUp!$B$98),"Não","Sim")</f>
        <v>Não</v>
      </c>
      <c r="AV901" s="64">
        <f t="shared" si="299"/>
        <v>3.4415112959279965</v>
      </c>
      <c r="AW901" s="64">
        <f t="shared" si="300"/>
        <v>3.0563961560731951</v>
      </c>
      <c r="AX901" s="64">
        <f t="shared" si="301"/>
        <v>1.0734983987172615</v>
      </c>
      <c r="AY901" s="64">
        <f t="shared" si="302"/>
        <v>0.97041928962799617</v>
      </c>
      <c r="AZ901" s="64">
        <f t="shared" si="303"/>
        <v>-2.5024425371409968</v>
      </c>
      <c r="BA901" s="64">
        <f t="shared" si="304"/>
        <v>-0.38511513985480139</v>
      </c>
      <c r="BB901" s="64">
        <f t="shared" si="305"/>
        <v>-0.10307910908926532</v>
      </c>
    </row>
    <row r="902" spans="1:54" x14ac:dyDescent="0.3">
      <c r="A902" s="60">
        <v>31947</v>
      </c>
      <c r="B902" s="53">
        <v>0.29399999999999998</v>
      </c>
      <c r="C902" s="53"/>
      <c r="D902" s="53">
        <v>3.9409999999999998</v>
      </c>
      <c r="E902" s="53">
        <f t="shared" si="290"/>
        <v>0.29399999999999998</v>
      </c>
      <c r="F902" s="53">
        <f t="shared" si="291"/>
        <v>3.6469999999999998</v>
      </c>
      <c r="G902" s="53">
        <f t="shared" si="292"/>
        <v>0</v>
      </c>
      <c r="H902" s="53">
        <f>IF(Q901&gt;SetUp!$B$56,SetUp!$B$56,Q901)</f>
        <v>0.1755815350054947</v>
      </c>
      <c r="I902" s="53">
        <f t="shared" si="306"/>
        <v>0.85466854162426065</v>
      </c>
      <c r="J902" s="53">
        <f>MIN(F902,H902,(1-EXP(-SetUp!$B$52*H902/SetUp!$B$56))*F902)</f>
        <v>3.5998884935851481E-2</v>
      </c>
      <c r="K902" s="53">
        <f t="shared" si="293"/>
        <v>0.13958265006964321</v>
      </c>
      <c r="L902" s="53">
        <f>IF(I902&lt;=0,0,MIN(SetUp!$B$50*I902^SetUp!$B$55,I902))</f>
        <v>1.6555958625495779E-2</v>
      </c>
      <c r="M902" s="53">
        <f t="shared" si="294"/>
        <v>0.8381125829987649</v>
      </c>
      <c r="N902" s="53">
        <f>IF(SetUp!$B$62=0,X902,(B902-E902)*(1-(H902/SetUp!$B$66/SetUp!$B$56)))</f>
        <v>0</v>
      </c>
      <c r="O902" s="53">
        <f>K902*SetUp!$B$65</f>
        <v>1.2883479971151199E-3</v>
      </c>
      <c r="P902" s="53">
        <f>MIN(SetUp!$B$54*L902^SetUp!$B$51,L902)</f>
        <v>1.0953160385375669E-2</v>
      </c>
      <c r="Q902" s="53">
        <f t="shared" si="295"/>
        <v>0.1382943020725281</v>
      </c>
      <c r="R902" s="53">
        <f>IF((H902+N902-O902)&gt;SetUp!$B$56,T901+H902+N902-O902-SetUp!$B$56,T901)</f>
        <v>0</v>
      </c>
      <c r="S902" s="53">
        <f>R902*SetUp!$B$65</f>
        <v>0</v>
      </c>
      <c r="T902" s="53">
        <f>IF((R902-S902)&lt;SetUp!$B$53,R902-S902,SetUp!$B$53)</f>
        <v>0</v>
      </c>
      <c r="U902" s="53">
        <f t="shared" si="296"/>
        <v>0.8381125829987649</v>
      </c>
      <c r="V902" s="53">
        <f>(L902-P902)/1000*SetUp!$B$13*1000000/SetUp!$B$48</f>
        <v>0.22800756207343148</v>
      </c>
      <c r="W902" s="53">
        <f t="shared" si="307"/>
        <v>5.2041704279304213E-17</v>
      </c>
      <c r="X902" s="53">
        <f>MAX((SetUp!$B$56*(1-($H902/SetUp!$B$56)^2)*TANH(($B902-$D902)/SetUp!$B$56))/(1+$H902/SetUp!$B$56*TANH(($B902-$D902)/SetUp!$B$56)),0)</f>
        <v>0</v>
      </c>
      <c r="AK902" s="61">
        <v>137</v>
      </c>
      <c r="AL902" s="62">
        <f t="shared" si="287"/>
        <v>7.4816000000000003</v>
      </c>
      <c r="AM902" s="62">
        <f t="shared" si="288"/>
        <v>8.9319553873733071</v>
      </c>
      <c r="AN902" s="63">
        <f t="shared" si="289"/>
        <v>0.19385631246969989</v>
      </c>
      <c r="AP902" s="60">
        <v>32976</v>
      </c>
      <c r="AQ902" s="51">
        <v>4</v>
      </c>
      <c r="AR902" s="51">
        <v>104</v>
      </c>
      <c r="AS902" s="62">
        <f t="shared" si="297"/>
        <v>10.122999999999999</v>
      </c>
      <c r="AT902" s="62">
        <f t="shared" si="298"/>
        <v>9.0568018086157576</v>
      </c>
      <c r="AU902" s="51" t="str">
        <f>IF(OR($AP902&lt;SetUp!$B$97,$AP902&gt;SetUp!$B$98),"Não","Sim")</f>
        <v>Não</v>
      </c>
      <c r="AV902" s="64">
        <f t="shared" si="299"/>
        <v>3.1816662301379131</v>
      </c>
      <c r="AW902" s="64">
        <f t="shared" si="300"/>
        <v>3.0094520778068152</v>
      </c>
      <c r="AX902" s="64">
        <f t="shared" si="301"/>
        <v>1.0053092368485166</v>
      </c>
      <c r="AY902" s="64">
        <f t="shared" si="302"/>
        <v>0.95697486411393062</v>
      </c>
      <c r="AZ902" s="64">
        <f t="shared" si="303"/>
        <v>-1.0661981913842418</v>
      </c>
      <c r="BA902" s="64">
        <f t="shared" si="304"/>
        <v>-0.17221415233109783</v>
      </c>
      <c r="BB902" s="64">
        <f t="shared" si="305"/>
        <v>-4.8334372734585962E-2</v>
      </c>
    </row>
    <row r="903" spans="1:54" x14ac:dyDescent="0.3">
      <c r="A903" s="60">
        <v>31948</v>
      </c>
      <c r="B903" s="53">
        <v>1.448</v>
      </c>
      <c r="C903" s="53"/>
      <c r="D903" s="53">
        <v>3.9409999999999998</v>
      </c>
      <c r="E903" s="53">
        <f t="shared" si="290"/>
        <v>1.448</v>
      </c>
      <c r="F903" s="53">
        <f t="shared" si="291"/>
        <v>2.4929999999999999</v>
      </c>
      <c r="G903" s="53">
        <f t="shared" si="292"/>
        <v>0</v>
      </c>
      <c r="H903" s="53">
        <f>IF(Q902&gt;SetUp!$B$56,SetUp!$B$56,Q902)</f>
        <v>0.1382943020725281</v>
      </c>
      <c r="I903" s="53">
        <f t="shared" si="306"/>
        <v>0.83920995441199708</v>
      </c>
      <c r="J903" s="53">
        <f>MIN(F903,H903,(1-EXP(-SetUp!$B$52*H903/SetUp!$B$56))*F903)</f>
        <v>1.9402503961609894E-2</v>
      </c>
      <c r="K903" s="53">
        <f t="shared" si="293"/>
        <v>0.11889179811091821</v>
      </c>
      <c r="L903" s="53">
        <f>IF(I903&lt;=0,0,MIN(SetUp!$B$50*I903^SetUp!$B$55,I903))</f>
        <v>1.6059887993169909E-2</v>
      </c>
      <c r="M903" s="53">
        <f t="shared" si="294"/>
        <v>0.82315006641882715</v>
      </c>
      <c r="N903" s="53">
        <f>IF(SetUp!$B$62=0,X903,(B903-E903)*(1-(H903/SetUp!$B$66/SetUp!$B$56)))</f>
        <v>0</v>
      </c>
      <c r="O903" s="53">
        <f>K903*SetUp!$B$65</f>
        <v>1.0973714132321761E-3</v>
      </c>
      <c r="P903" s="53">
        <f>MIN(SetUp!$B$54*L903^SetUp!$B$51,L903)</f>
        <v>1.0621827279569356E-2</v>
      </c>
      <c r="Q903" s="53">
        <f t="shared" si="295"/>
        <v>0.11779442669768604</v>
      </c>
      <c r="R903" s="53">
        <f>IF((H903+N903-O903)&gt;SetUp!$B$56,T902+H903+N903-O903-SetUp!$B$56,T902)</f>
        <v>0</v>
      </c>
      <c r="S903" s="53">
        <f>R903*SetUp!$B$65</f>
        <v>0</v>
      </c>
      <c r="T903" s="53">
        <f>IF((R903-S903)&lt;SetUp!$B$53,R903-S903,SetUp!$B$53)</f>
        <v>0</v>
      </c>
      <c r="U903" s="53">
        <f t="shared" si="296"/>
        <v>0.82315006641882715</v>
      </c>
      <c r="V903" s="53">
        <f>(L903-P903)/1000*SetUp!$B$13*1000000/SetUp!$B$48</f>
        <v>0.22130351880898472</v>
      </c>
      <c r="W903" s="53">
        <f t="shared" si="307"/>
        <v>-4.5102810375396984E-17</v>
      </c>
      <c r="X903" s="53">
        <f>MAX((SetUp!$B$56*(1-($H903/SetUp!$B$56)^2)*TANH(($B903-$D903)/SetUp!$B$56))/(1+$H903/SetUp!$B$56*TANH(($B903-$D903)/SetUp!$B$56)),0)</f>
        <v>0</v>
      </c>
      <c r="AK903" s="61">
        <v>138</v>
      </c>
      <c r="AL903" s="62">
        <f t="shared" si="287"/>
        <v>7.2799999999999994</v>
      </c>
      <c r="AM903" s="62">
        <f t="shared" si="288"/>
        <v>8.4273260751495673</v>
      </c>
      <c r="AN903" s="63">
        <f t="shared" si="289"/>
        <v>0.15759973559746815</v>
      </c>
      <c r="AP903" s="60">
        <v>32977</v>
      </c>
      <c r="AQ903" s="51">
        <v>4</v>
      </c>
      <c r="AR903" s="51">
        <v>105</v>
      </c>
      <c r="AS903" s="62">
        <f t="shared" si="297"/>
        <v>9.14</v>
      </c>
      <c r="AT903" s="62">
        <f t="shared" si="298"/>
        <v>8.7452475315396114</v>
      </c>
      <c r="AU903" s="51" t="str">
        <f>IF(OR($AP903&lt;SetUp!$B$97,$AP903&gt;SetUp!$B$98),"Não","Sim")</f>
        <v>Não</v>
      </c>
      <c r="AV903" s="64">
        <f t="shared" si="299"/>
        <v>3.0232432915661951</v>
      </c>
      <c r="AW903" s="64">
        <f t="shared" si="300"/>
        <v>2.9572364686544113</v>
      </c>
      <c r="AX903" s="64">
        <f t="shared" si="301"/>
        <v>0.96094619573383144</v>
      </c>
      <c r="AY903" s="64">
        <f t="shared" si="302"/>
        <v>0.94177210656030264</v>
      </c>
      <c r="AZ903" s="64">
        <f t="shared" si="303"/>
        <v>-0.39475246846038914</v>
      </c>
      <c r="BA903" s="64">
        <f t="shared" si="304"/>
        <v>-6.6006822911783836E-2</v>
      </c>
      <c r="BB903" s="64">
        <f t="shared" si="305"/>
        <v>-1.9174089173528808E-2</v>
      </c>
    </row>
    <row r="904" spans="1:54" x14ac:dyDescent="0.3">
      <c r="A904" s="60">
        <v>31949</v>
      </c>
      <c r="B904" s="53">
        <v>0.46400000000000002</v>
      </c>
      <c r="C904" s="53"/>
      <c r="D904" s="53">
        <v>3.9409999999999998</v>
      </c>
      <c r="E904" s="53">
        <f t="shared" si="290"/>
        <v>0.46400000000000002</v>
      </c>
      <c r="F904" s="53">
        <f t="shared" si="291"/>
        <v>3.4769999999999999</v>
      </c>
      <c r="G904" s="53">
        <f t="shared" si="292"/>
        <v>0</v>
      </c>
      <c r="H904" s="53">
        <f>IF(Q903&gt;SetUp!$B$56,SetUp!$B$56,Q903)</f>
        <v>0.11779442669768604</v>
      </c>
      <c r="I904" s="53">
        <f t="shared" si="306"/>
        <v>0.82402443951958004</v>
      </c>
      <c r="J904" s="53">
        <f>MIN(F904,H904,(1-EXP(-SetUp!$B$52*H904/SetUp!$B$56))*F904)</f>
        <v>2.3062789883731963E-2</v>
      </c>
      <c r="K904" s="53">
        <f t="shared" si="293"/>
        <v>9.4731636813954079E-2</v>
      </c>
      <c r="L904" s="53">
        <f>IF(I904&lt;=0,0,MIN(SetUp!$B$50*I904^SetUp!$B$55,I904))</f>
        <v>1.5578475481972004E-2</v>
      </c>
      <c r="M904" s="53">
        <f t="shared" si="294"/>
        <v>0.80844596403760804</v>
      </c>
      <c r="N904" s="53">
        <f>IF(SetUp!$B$62=0,X904,(B904-E904)*(1-(H904/SetUp!$B$66/SetUp!$B$56)))</f>
        <v>0</v>
      </c>
      <c r="O904" s="53">
        <f>K904*SetUp!$B$65</f>
        <v>8.743731007528554E-4</v>
      </c>
      <c r="P904" s="53">
        <f>MIN(SetUp!$B$54*L904^SetUp!$B$51,L904)</f>
        <v>1.0300379620214045E-2</v>
      </c>
      <c r="Q904" s="53">
        <f t="shared" si="295"/>
        <v>9.3857263713201217E-2</v>
      </c>
      <c r="R904" s="53">
        <f>IF((H904+N904-O904)&gt;SetUp!$B$56,T903+H904+N904-O904-SetUp!$B$56,T903)</f>
        <v>0</v>
      </c>
      <c r="S904" s="53">
        <f>R904*SetUp!$B$65</f>
        <v>0</v>
      </c>
      <c r="T904" s="53">
        <f>IF((R904-S904)&lt;SetUp!$B$53,R904-S904,SetUp!$B$53)</f>
        <v>0</v>
      </c>
      <c r="U904" s="53">
        <f t="shared" si="296"/>
        <v>0.80844596403760804</v>
      </c>
      <c r="V904" s="53">
        <f>(L904-P904)/1000*SetUp!$B$13*1000000/SetUp!$B$48</f>
        <v>0.21479370097815634</v>
      </c>
      <c r="W904" s="53">
        <f t="shared" si="307"/>
        <v>1.9081958235744878E-17</v>
      </c>
      <c r="X904" s="53">
        <f>MAX((SetUp!$B$56*(1-($H904/SetUp!$B$56)^2)*TANH(($B904-$D904)/SetUp!$B$56))/(1+$H904/SetUp!$B$56*TANH(($B904-$D904)/SetUp!$B$56)),0)</f>
        <v>0</v>
      </c>
      <c r="AK904" s="61">
        <v>139</v>
      </c>
      <c r="AL904" s="62">
        <f t="shared" si="287"/>
        <v>7.1166</v>
      </c>
      <c r="AM904" s="62">
        <f t="shared" si="288"/>
        <v>7.965222700150683</v>
      </c>
      <c r="AN904" s="63">
        <f t="shared" si="289"/>
        <v>0.11924552456941277</v>
      </c>
      <c r="AP904" s="60">
        <v>32978</v>
      </c>
      <c r="AQ904" s="51">
        <v>4</v>
      </c>
      <c r="AR904" s="51">
        <v>106</v>
      </c>
      <c r="AS904" s="62">
        <f t="shared" si="297"/>
        <v>8.8209999999999997</v>
      </c>
      <c r="AT904" s="62">
        <f t="shared" si="298"/>
        <v>8.408817942817457</v>
      </c>
      <c r="AU904" s="51" t="str">
        <f>IF(OR($AP904&lt;SetUp!$B$97,$AP904&gt;SetUp!$B$98),"Não","Sim")</f>
        <v>Não</v>
      </c>
      <c r="AV904" s="64">
        <f t="shared" si="299"/>
        <v>2.9700168349691216</v>
      </c>
      <c r="AW904" s="64">
        <f t="shared" si="300"/>
        <v>2.8997961898756706</v>
      </c>
      <c r="AX904" s="64">
        <f t="shared" si="301"/>
        <v>0.94551782207783963</v>
      </c>
      <c r="AY904" s="64">
        <f t="shared" si="302"/>
        <v>0.92473494978216209</v>
      </c>
      <c r="AZ904" s="64">
        <f t="shared" si="303"/>
        <v>-0.41218205718254275</v>
      </c>
      <c r="BA904" s="64">
        <f t="shared" si="304"/>
        <v>-7.0220645093451051E-2</v>
      </c>
      <c r="BB904" s="64">
        <f t="shared" si="305"/>
        <v>-2.0782872295677546E-2</v>
      </c>
    </row>
    <row r="905" spans="1:54" x14ac:dyDescent="0.3">
      <c r="A905" s="60">
        <v>31950</v>
      </c>
      <c r="B905" s="53">
        <v>7.0000000000000001E-3</v>
      </c>
      <c r="C905" s="53"/>
      <c r="D905" s="53">
        <v>3.9409999999999998</v>
      </c>
      <c r="E905" s="53">
        <f t="shared" si="290"/>
        <v>7.0000000000000001E-3</v>
      </c>
      <c r="F905" s="53">
        <f t="shared" si="291"/>
        <v>3.9339999999999997</v>
      </c>
      <c r="G905" s="53">
        <f t="shared" si="292"/>
        <v>0</v>
      </c>
      <c r="H905" s="53">
        <f>IF(Q904&gt;SetUp!$B$56,SetUp!$B$56,Q904)</f>
        <v>9.3857263713201217E-2</v>
      </c>
      <c r="I905" s="53">
        <f t="shared" si="306"/>
        <v>0.80912023194614835</v>
      </c>
      <c r="J905" s="53">
        <f>MIN(F905,H905,(1-EXP(-SetUp!$B$52*H905/SetUp!$B$56))*F905)</f>
        <v>2.0805493739783684E-2</v>
      </c>
      <c r="K905" s="53">
        <f t="shared" si="293"/>
        <v>7.305176997341753E-2</v>
      </c>
      <c r="L905" s="53">
        <f>IF(I905&lt;=0,0,MIN(SetUp!$B$50*I905^SetUp!$B$55,I905))</f>
        <v>1.5111696947248333E-2</v>
      </c>
      <c r="M905" s="53">
        <f t="shared" si="294"/>
        <v>0.79400853499890001</v>
      </c>
      <c r="N905" s="53">
        <f>IF(SetUp!$B$62=0,X905,(B905-E905)*(1-(H905/SetUp!$B$66/SetUp!$B$56)))</f>
        <v>0</v>
      </c>
      <c r="O905" s="53">
        <f>K905*SetUp!$B$65</f>
        <v>6.7426790854027165E-4</v>
      </c>
      <c r="P905" s="53">
        <f>MIN(SetUp!$B$54*L905^SetUp!$B$51,L905)</f>
        <v>9.9887954739756729E-3</v>
      </c>
      <c r="Q905" s="53">
        <f t="shared" si="295"/>
        <v>7.2377502064877253E-2</v>
      </c>
      <c r="R905" s="53">
        <f>IF((H905+N905-O905)&gt;SetUp!$B$56,T904+H905+N905-O905-SetUp!$B$56,T904)</f>
        <v>0</v>
      </c>
      <c r="S905" s="53">
        <f>R905*SetUp!$B$65</f>
        <v>0</v>
      </c>
      <c r="T905" s="53">
        <f>IF((R905-S905)&lt;SetUp!$B$53,R905-S905,SetUp!$B$53)</f>
        <v>0</v>
      </c>
      <c r="U905" s="53">
        <f t="shared" si="296"/>
        <v>0.79400853499890001</v>
      </c>
      <c r="V905" s="53">
        <f>(L905-P905)/1000*SetUp!$B$13*1000000/SetUp!$B$48</f>
        <v>0.20847801859062642</v>
      </c>
      <c r="W905" s="53">
        <f t="shared" si="307"/>
        <v>-1.3877787807814457E-17</v>
      </c>
      <c r="X905" s="53">
        <f>MAX((SetUp!$B$56*(1-($H905/SetUp!$B$56)^2)*TANH(($B905-$D905)/SetUp!$B$56))/(1+$H905/SetUp!$B$56*TANH(($B905-$D905)/SetUp!$B$56)),0)</f>
        <v>0</v>
      </c>
      <c r="AK905" s="61">
        <v>140</v>
      </c>
      <c r="AL905" s="62">
        <f t="shared" si="287"/>
        <v>7.0164</v>
      </c>
      <c r="AM905" s="62">
        <f t="shared" si="288"/>
        <v>7.5352405006006222</v>
      </c>
      <c r="AN905" s="63">
        <f t="shared" si="289"/>
        <v>7.3946824668009559E-2</v>
      </c>
      <c r="AP905" s="60">
        <v>32979</v>
      </c>
      <c r="AQ905" s="51">
        <v>4</v>
      </c>
      <c r="AR905" s="51">
        <v>107</v>
      </c>
      <c r="AS905" s="62">
        <f t="shared" si="297"/>
        <v>8.6630000000000003</v>
      </c>
      <c r="AT905" s="62">
        <f t="shared" si="298"/>
        <v>8.0548610395052815</v>
      </c>
      <c r="AU905" s="51" t="str">
        <f>IF(OR($AP905&lt;SetUp!$B$97,$AP905&gt;SetUp!$B$98),"Não","Sim")</f>
        <v>Não</v>
      </c>
      <c r="AV905" s="64">
        <f t="shared" si="299"/>
        <v>2.9432974705251933</v>
      </c>
      <c r="AW905" s="64">
        <f t="shared" si="300"/>
        <v>2.8381087081902416</v>
      </c>
      <c r="AX905" s="64">
        <f t="shared" si="301"/>
        <v>0.93766831439900511</v>
      </c>
      <c r="AY905" s="64">
        <f t="shared" si="302"/>
        <v>0.90605805247756765</v>
      </c>
      <c r="AZ905" s="64">
        <f t="shared" si="303"/>
        <v>-0.60813896049471872</v>
      </c>
      <c r="BA905" s="64">
        <f t="shared" si="304"/>
        <v>-0.10518876233495167</v>
      </c>
      <c r="BB905" s="64">
        <f t="shared" si="305"/>
        <v>-3.1610261921437455E-2</v>
      </c>
    </row>
    <row r="906" spans="1:54" x14ac:dyDescent="0.3">
      <c r="A906" s="60">
        <v>31951</v>
      </c>
      <c r="B906" s="53">
        <v>0</v>
      </c>
      <c r="C906" s="53"/>
      <c r="D906" s="53">
        <v>3.9409999999999998</v>
      </c>
      <c r="E906" s="53">
        <f t="shared" si="290"/>
        <v>0</v>
      </c>
      <c r="F906" s="53">
        <f t="shared" si="291"/>
        <v>3.9409999999999998</v>
      </c>
      <c r="G906" s="53">
        <f t="shared" si="292"/>
        <v>0</v>
      </c>
      <c r="H906" s="53">
        <f>IF(Q905&gt;SetUp!$B$56,SetUp!$B$56,Q905)</f>
        <v>7.2377502064877253E-2</v>
      </c>
      <c r="I906" s="53">
        <f t="shared" si="306"/>
        <v>0.79452813944101186</v>
      </c>
      <c r="J906" s="53">
        <f>MIN(F906,H906,(1-EXP(-SetUp!$B$52*H906/SetUp!$B$56))*F906)</f>
        <v>1.6082335556807086E-2</v>
      </c>
      <c r="K906" s="53">
        <f t="shared" si="293"/>
        <v>5.6295166508070163E-2</v>
      </c>
      <c r="L906" s="53">
        <f>IF(I906&lt;=0,0,MIN(SetUp!$B$50*I906^SetUp!$B$55,I906))</f>
        <v>1.4660212742736168E-2</v>
      </c>
      <c r="M906" s="53">
        <f t="shared" si="294"/>
        <v>0.77986792669827565</v>
      </c>
      <c r="N906" s="53">
        <f>IF(SetUp!$B$62=0,X906,(B906-E906)*(1-(H906/SetUp!$B$66/SetUp!$B$56)))</f>
        <v>0</v>
      </c>
      <c r="O906" s="53">
        <f>K906*SetUp!$B$65</f>
        <v>5.196044421118775E-4</v>
      </c>
      <c r="P906" s="53">
        <f>MIN(SetUp!$B$54*L906^SetUp!$B$51,L906)</f>
        <v>9.6875095566172249E-3</v>
      </c>
      <c r="Q906" s="53">
        <f t="shared" si="295"/>
        <v>5.5775562065958288E-2</v>
      </c>
      <c r="R906" s="53">
        <f>IF((H906+N906-O906)&gt;SetUp!$B$56,T905+H906+N906-O906-SetUp!$B$56,T905)</f>
        <v>0</v>
      </c>
      <c r="S906" s="53">
        <f>R906*SetUp!$B$65</f>
        <v>0</v>
      </c>
      <c r="T906" s="53">
        <f>IF((R906-S906)&lt;SetUp!$B$53,R906-S906,SetUp!$B$53)</f>
        <v>0</v>
      </c>
      <c r="U906" s="53">
        <f t="shared" si="296"/>
        <v>0.77986792669827565</v>
      </c>
      <c r="V906" s="53">
        <f>(L906-P906)/1000*SetUp!$B$13*1000000/SetUp!$B$48</f>
        <v>0.20236565405172596</v>
      </c>
      <c r="W906" s="53">
        <f t="shared" si="307"/>
        <v>-1.1622647289044608E-16</v>
      </c>
      <c r="X906" s="53">
        <f>MAX((SetUp!$B$56*(1-($H906/SetUp!$B$56)^2)*TANH(($B906-$D906)/SetUp!$B$56))/(1+$H906/SetUp!$B$56*TANH(($B906-$D906)/SetUp!$B$56)),0)</f>
        <v>0</v>
      </c>
      <c r="AK906" s="61">
        <v>141</v>
      </c>
      <c r="AL906" s="62">
        <f t="shared" si="287"/>
        <v>6.9834000000000005</v>
      </c>
      <c r="AM906" s="62">
        <f t="shared" si="288"/>
        <v>7.311451649621981</v>
      </c>
      <c r="AN906" s="63">
        <f t="shared" si="289"/>
        <v>4.6975921416785589E-2</v>
      </c>
      <c r="AP906" s="60">
        <v>32980</v>
      </c>
      <c r="AQ906" s="51">
        <v>4</v>
      </c>
      <c r="AR906" s="51">
        <v>108</v>
      </c>
      <c r="AS906" s="62">
        <f t="shared" si="297"/>
        <v>8.35</v>
      </c>
      <c r="AT906" s="62">
        <f t="shared" si="298"/>
        <v>7.6872712020902636</v>
      </c>
      <c r="AU906" s="51" t="str">
        <f>IF(OR($AP906&lt;SetUp!$B$97,$AP906&gt;SetUp!$B$98),"Não","Sim")</f>
        <v>Não</v>
      </c>
      <c r="AV906" s="64">
        <f t="shared" si="299"/>
        <v>2.8896366553599777</v>
      </c>
      <c r="AW906" s="64">
        <f t="shared" si="300"/>
        <v>2.772592866269814</v>
      </c>
      <c r="AX906" s="64">
        <f t="shared" si="301"/>
        <v>0.92168647548360205</v>
      </c>
      <c r="AY906" s="64">
        <f t="shared" si="302"/>
        <v>0.88577220297555437</v>
      </c>
      <c r="AZ906" s="64">
        <f t="shared" si="303"/>
        <v>-0.66272879790973604</v>
      </c>
      <c r="BA906" s="64">
        <f t="shared" si="304"/>
        <v>-0.11704378909016366</v>
      </c>
      <c r="BB906" s="64">
        <f t="shared" si="305"/>
        <v>-3.5914272508047684E-2</v>
      </c>
    </row>
    <row r="907" spans="1:54" x14ac:dyDescent="0.3">
      <c r="A907" s="60">
        <v>31952</v>
      </c>
      <c r="B907" s="53">
        <v>6.0000000000000001E-3</v>
      </c>
      <c r="C907" s="53"/>
      <c r="D907" s="53">
        <v>3.9409999999999998</v>
      </c>
      <c r="E907" s="53">
        <f t="shared" si="290"/>
        <v>6.0000000000000001E-3</v>
      </c>
      <c r="F907" s="53">
        <f t="shared" si="291"/>
        <v>3.9350000000000001</v>
      </c>
      <c r="G907" s="53">
        <f t="shared" si="292"/>
        <v>0</v>
      </c>
      <c r="H907" s="53">
        <f>IF(Q906&gt;SetUp!$B$56,SetUp!$B$56,Q906)</f>
        <v>5.5775562065958288E-2</v>
      </c>
      <c r="I907" s="53">
        <f t="shared" si="306"/>
        <v>0.78026846496479296</v>
      </c>
      <c r="J907" s="53">
        <f>MIN(F907,H907,(1-EXP(-SetUp!$B$52*H907/SetUp!$B$56))*F907)</f>
        <v>1.238030486838068E-2</v>
      </c>
      <c r="K907" s="53">
        <f t="shared" si="293"/>
        <v>4.3395257197577607E-2</v>
      </c>
      <c r="L907" s="53">
        <f>IF(I907&lt;=0,0,MIN(SetUp!$B$50*I907^SetUp!$B$55,I907))</f>
        <v>1.4224321484715198E-2</v>
      </c>
      <c r="M907" s="53">
        <f t="shared" si="294"/>
        <v>0.76604414348007777</v>
      </c>
      <c r="N907" s="53">
        <f>IF(SetUp!$B$62=0,X907,(B907-E907)*(1-(H907/SetUp!$B$66/SetUp!$B$56)))</f>
        <v>0</v>
      </c>
      <c r="O907" s="53">
        <f>K907*SetUp!$B$65</f>
        <v>4.0053826651736323E-4</v>
      </c>
      <c r="P907" s="53">
        <f>MIN(SetUp!$B$54*L907^SetUp!$B$51,L907)</f>
        <v>9.3967146965708709E-3</v>
      </c>
      <c r="Q907" s="53">
        <f t="shared" si="295"/>
        <v>4.2994718931060244E-2</v>
      </c>
      <c r="R907" s="53">
        <f>IF((H907+N907-O907)&gt;SetUp!$B$56,T906+H907+N907-O907-SetUp!$B$56,T906)</f>
        <v>0</v>
      </c>
      <c r="S907" s="53">
        <f>R907*SetUp!$B$65</f>
        <v>0</v>
      </c>
      <c r="T907" s="53">
        <f>IF((R907-S907)&lt;SetUp!$B$53,R907-S907,SetUp!$B$53)</f>
        <v>0</v>
      </c>
      <c r="U907" s="53">
        <f t="shared" si="296"/>
        <v>0.76604414348007777</v>
      </c>
      <c r="V907" s="53">
        <f>(L907-P907)/1000*SetUp!$B$13*1000000/SetUp!$B$48</f>
        <v>0.19646091242977543</v>
      </c>
      <c r="W907" s="53">
        <f t="shared" si="307"/>
        <v>-2.7755575615628914E-17</v>
      </c>
      <c r="X907" s="53">
        <f>MAX((SetUp!$B$56*(1-($H907/SetUp!$B$56)^2)*TANH(($B907-$D907)/SetUp!$B$56))/(1+$H907/SetUp!$B$56*TANH(($B907-$D907)/SetUp!$B$56)),0)</f>
        <v>0</v>
      </c>
      <c r="AK907" s="61">
        <v>142</v>
      </c>
      <c r="AL907" s="62">
        <f t="shared" si="287"/>
        <v>7.0140000000000002</v>
      </c>
      <c r="AM907" s="62">
        <f t="shared" si="288"/>
        <v>6.9420748672563324</v>
      </c>
      <c r="AN907" s="63">
        <f t="shared" si="289"/>
        <v>-1.0254509943494134E-2</v>
      </c>
      <c r="AP907" s="60">
        <v>32981</v>
      </c>
      <c r="AQ907" s="51">
        <v>4</v>
      </c>
      <c r="AR907" s="51">
        <v>109</v>
      </c>
      <c r="AS907" s="62">
        <f t="shared" si="297"/>
        <v>8.1950000000000003</v>
      </c>
      <c r="AT907" s="62">
        <f t="shared" si="298"/>
        <v>7.3118937198390022</v>
      </c>
      <c r="AU907" s="51" t="str">
        <f>IF(OR($AP907&lt;SetUp!$B$97,$AP907&gt;SetUp!$B$98),"Não","Sim")</f>
        <v>Não</v>
      </c>
      <c r="AV907" s="64">
        <f t="shared" si="299"/>
        <v>2.8626910416599274</v>
      </c>
      <c r="AW907" s="64">
        <f t="shared" si="300"/>
        <v>2.7040513530328898</v>
      </c>
      <c r="AX907" s="64">
        <f t="shared" si="301"/>
        <v>0.91354895790651791</v>
      </c>
      <c r="AY907" s="64">
        <f t="shared" si="302"/>
        <v>0.86402987019528998</v>
      </c>
      <c r="AZ907" s="64">
        <f t="shared" si="303"/>
        <v>-0.88310628016099812</v>
      </c>
      <c r="BA907" s="64">
        <f t="shared" si="304"/>
        <v>-0.15863968862703759</v>
      </c>
      <c r="BB907" s="64">
        <f t="shared" si="305"/>
        <v>-4.9519087711227927E-2</v>
      </c>
    </row>
    <row r="908" spans="1:54" x14ac:dyDescent="0.3">
      <c r="A908" s="60">
        <v>31953</v>
      </c>
      <c r="B908" s="53">
        <v>0</v>
      </c>
      <c r="C908" s="53"/>
      <c r="D908" s="53">
        <v>3.9409999999999998</v>
      </c>
      <c r="E908" s="53">
        <f t="shared" si="290"/>
        <v>0</v>
      </c>
      <c r="F908" s="53">
        <f t="shared" si="291"/>
        <v>3.9409999999999998</v>
      </c>
      <c r="G908" s="53">
        <f t="shared" si="292"/>
        <v>0</v>
      </c>
      <c r="H908" s="53">
        <f>IF(Q907&gt;SetUp!$B$56,SetUp!$B$56,Q907)</f>
        <v>4.2994718931060244E-2</v>
      </c>
      <c r="I908" s="53">
        <f t="shared" si="306"/>
        <v>0.76635273316159913</v>
      </c>
      <c r="J908" s="53">
        <f>MIN(F908,H908,(1-EXP(-SetUp!$B$52*H908/SetUp!$B$56))*F908)</f>
        <v>9.5613875428404941E-3</v>
      </c>
      <c r="K908" s="53">
        <f t="shared" si="293"/>
        <v>3.3433331388219752E-2</v>
      </c>
      <c r="L908" s="53">
        <f>IF(I908&lt;=0,0,MIN(SetUp!$B$50*I908^SetUp!$B$55,I908))</f>
        <v>1.3804032888000441E-2</v>
      </c>
      <c r="M908" s="53">
        <f t="shared" si="294"/>
        <v>0.75254870027359866</v>
      </c>
      <c r="N908" s="53">
        <f>IF(SetUp!$B$62=0,X908,(B908-E908)*(1-(H908/SetUp!$B$66/SetUp!$B$56)))</f>
        <v>0</v>
      </c>
      <c r="O908" s="53">
        <f>K908*SetUp!$B$65</f>
        <v>3.0858968152136252E-4</v>
      </c>
      <c r="P908" s="53">
        <f>MIN(SetUp!$B$54*L908^SetUp!$B$51,L908)</f>
        <v>9.1164107684378031E-3</v>
      </c>
      <c r="Q908" s="53">
        <f t="shared" si="295"/>
        <v>3.3124741706698387E-2</v>
      </c>
      <c r="R908" s="53">
        <f>IF((H908+N908-O908)&gt;SetUp!$B$56,T907+H908+N908-O908-SetUp!$B$56,T907)</f>
        <v>0</v>
      </c>
      <c r="S908" s="53">
        <f>R908*SetUp!$B$65</f>
        <v>0</v>
      </c>
      <c r="T908" s="53">
        <f>IF((R908-S908)&lt;SetUp!$B$53,R908-S908,SetUp!$B$53)</f>
        <v>0</v>
      </c>
      <c r="U908" s="53">
        <f t="shared" si="296"/>
        <v>0.75254870027359866</v>
      </c>
      <c r="V908" s="53">
        <f>(L908-P908)/1000*SetUp!$B$13*1000000/SetUp!$B$48</f>
        <v>0.19076419417524051</v>
      </c>
      <c r="W908" s="53">
        <f t="shared" si="307"/>
        <v>4.6837533851373792E-17</v>
      </c>
      <c r="X908" s="53">
        <f>MAX((SetUp!$B$56*(1-($H908/SetUp!$B$56)^2)*TANH(($B908-$D908)/SetUp!$B$56))/(1+$H908/SetUp!$B$56*TANH(($B908-$D908)/SetUp!$B$56)),0)</f>
        <v>0</v>
      </c>
      <c r="AK908" s="61">
        <v>143</v>
      </c>
      <c r="AL908" s="62">
        <f t="shared" si="287"/>
        <v>6.950800000000001</v>
      </c>
      <c r="AM908" s="62">
        <f t="shared" si="288"/>
        <v>6.6197546747506575</v>
      </c>
      <c r="AN908" s="63">
        <f t="shared" si="289"/>
        <v>-4.7626938661642318E-2</v>
      </c>
      <c r="AP908" s="60">
        <v>32982</v>
      </c>
      <c r="AQ908" s="51">
        <v>4</v>
      </c>
      <c r="AR908" s="51">
        <v>110</v>
      </c>
      <c r="AS908" s="62">
        <f t="shared" si="297"/>
        <v>8.1950000000000003</v>
      </c>
      <c r="AT908" s="62">
        <f t="shared" si="298"/>
        <v>6.9734821697120664</v>
      </c>
      <c r="AU908" s="51" t="str">
        <f>IF(OR($AP908&lt;SetUp!$B$97,$AP908&gt;SetUp!$B$98),"Não","Sim")</f>
        <v>Não</v>
      </c>
      <c r="AV908" s="64">
        <f t="shared" si="299"/>
        <v>2.8626910416599274</v>
      </c>
      <c r="AW908" s="64">
        <f t="shared" si="300"/>
        <v>2.6407351570560929</v>
      </c>
      <c r="AX908" s="64">
        <f t="shared" si="301"/>
        <v>0.91354895790651791</v>
      </c>
      <c r="AY908" s="64">
        <f t="shared" si="302"/>
        <v>0.84344969480561993</v>
      </c>
      <c r="AZ908" s="64">
        <f t="shared" si="303"/>
        <v>-1.2215178302879339</v>
      </c>
      <c r="BA908" s="64">
        <f t="shared" si="304"/>
        <v>-0.22195588460383453</v>
      </c>
      <c r="BB908" s="64">
        <f t="shared" si="305"/>
        <v>-7.0099263100897979E-2</v>
      </c>
    </row>
    <row r="909" spans="1:54" x14ac:dyDescent="0.3">
      <c r="A909" s="60">
        <v>31954</v>
      </c>
      <c r="B909" s="53">
        <v>0.115</v>
      </c>
      <c r="C909" s="53"/>
      <c r="D909" s="53">
        <v>3.9409999999999998</v>
      </c>
      <c r="E909" s="53">
        <f t="shared" si="290"/>
        <v>0.115</v>
      </c>
      <c r="F909" s="53">
        <f t="shared" si="291"/>
        <v>3.8259999999999996</v>
      </c>
      <c r="G909" s="53">
        <f t="shared" si="292"/>
        <v>0</v>
      </c>
      <c r="H909" s="53">
        <f>IF(Q908&gt;SetUp!$B$56,SetUp!$B$56,Q908)</f>
        <v>3.3124741706698387E-2</v>
      </c>
      <c r="I909" s="53">
        <f t="shared" si="306"/>
        <v>0.75278841496637183</v>
      </c>
      <c r="J909" s="53">
        <f>MIN(F909,H909,(1-EXP(-SetUp!$B$52*H909/SetUp!$B$56))*F909)</f>
        <v>7.1534884794434983E-3</v>
      </c>
      <c r="K909" s="53">
        <f t="shared" si="293"/>
        <v>2.5971253227254888E-2</v>
      </c>
      <c r="L909" s="53">
        <f>IF(I909&lt;=0,0,MIN(SetUp!$B$50*I909^SetUp!$B$55,I909))</f>
        <v>1.339922497654791E-2</v>
      </c>
      <c r="M909" s="53">
        <f t="shared" si="294"/>
        <v>0.73938918998982395</v>
      </c>
      <c r="N909" s="53">
        <f>IF(SetUp!$B$62=0,X909,(B909-E909)*(1-(H909/SetUp!$B$66/SetUp!$B$56)))</f>
        <v>0</v>
      </c>
      <c r="O909" s="53">
        <f>K909*SetUp!$B$65</f>
        <v>2.3971469277312709E-4</v>
      </c>
      <c r="P909" s="53">
        <f>MIN(SetUp!$B$54*L909^SetUp!$B$51,L909)</f>
        <v>8.84650978648731E-3</v>
      </c>
      <c r="Q909" s="53">
        <f t="shared" si="295"/>
        <v>2.5731538534481763E-2</v>
      </c>
      <c r="R909" s="53">
        <f>IF((H909+N909-O909)&gt;SetUp!$B$56,T908+H909+N909-O909-SetUp!$B$56,T908)</f>
        <v>0</v>
      </c>
      <c r="S909" s="53">
        <f>R909*SetUp!$B$65</f>
        <v>0</v>
      </c>
      <c r="T909" s="53">
        <f>IF((R909-S909)&lt;SetUp!$B$53,R909-S909,SetUp!$B$53)</f>
        <v>0</v>
      </c>
      <c r="U909" s="53">
        <f t="shared" si="296"/>
        <v>0.73938918998982395</v>
      </c>
      <c r="V909" s="53">
        <f>(L909-P909)/1000*SetUp!$B$13*1000000/SetUp!$B$48</f>
        <v>0.18527411604208383</v>
      </c>
      <c r="W909" s="53">
        <f t="shared" si="307"/>
        <v>0</v>
      </c>
      <c r="X909" s="53">
        <f>MAX((SetUp!$B$56*(1-($H909/SetUp!$B$56)^2)*TANH(($B909-$D909)/SetUp!$B$56))/(1+$H909/SetUp!$B$56*TANH(($B909-$D909)/SetUp!$B$56)),0)</f>
        <v>0</v>
      </c>
      <c r="AK909" s="61">
        <v>144</v>
      </c>
      <c r="AL909" s="62">
        <f t="shared" si="287"/>
        <v>6.791199999999999</v>
      </c>
      <c r="AM909" s="62">
        <f t="shared" si="288"/>
        <v>6.292805555286332</v>
      </c>
      <c r="AN909" s="63">
        <f t="shared" si="289"/>
        <v>-7.3388273753337716E-2</v>
      </c>
      <c r="AP909" s="60">
        <v>32983</v>
      </c>
      <c r="AQ909" s="51">
        <v>4</v>
      </c>
      <c r="AR909" s="51">
        <v>111</v>
      </c>
      <c r="AS909" s="62">
        <f t="shared" si="297"/>
        <v>8.0410000000000004</v>
      </c>
      <c r="AT909" s="62">
        <f t="shared" si="298"/>
        <v>6.6276477238865183</v>
      </c>
      <c r="AU909" s="51" t="str">
        <f>IF(OR($AP909&lt;SetUp!$B$97,$AP909&gt;SetUp!$B$98),"Não","Sim")</f>
        <v>Não</v>
      </c>
      <c r="AV909" s="64">
        <f t="shared" si="299"/>
        <v>2.8356657066727737</v>
      </c>
      <c r="AW909" s="64">
        <f t="shared" si="300"/>
        <v>2.5744218232229383</v>
      </c>
      <c r="AX909" s="64">
        <f t="shared" si="301"/>
        <v>0.90531006211608556</v>
      </c>
      <c r="AY909" s="64">
        <f t="shared" si="302"/>
        <v>0.8213594165188649</v>
      </c>
      <c r="AZ909" s="64">
        <f t="shared" si="303"/>
        <v>-1.413352276113482</v>
      </c>
      <c r="BA909" s="64">
        <f t="shared" si="304"/>
        <v>-0.2612438834498354</v>
      </c>
      <c r="BB909" s="64">
        <f t="shared" si="305"/>
        <v>-8.3950645597220652E-2</v>
      </c>
    </row>
    <row r="910" spans="1:54" x14ac:dyDescent="0.3">
      <c r="A910" s="60">
        <v>31955</v>
      </c>
      <c r="B910" s="53">
        <v>1.179</v>
      </c>
      <c r="C910" s="53"/>
      <c r="D910" s="53">
        <v>3.9409999999999998</v>
      </c>
      <c r="E910" s="53">
        <f t="shared" si="290"/>
        <v>1.179</v>
      </c>
      <c r="F910" s="53">
        <f t="shared" si="291"/>
        <v>2.7619999999999996</v>
      </c>
      <c r="G910" s="53">
        <f t="shared" si="292"/>
        <v>0</v>
      </c>
      <c r="H910" s="53">
        <f>IF(Q909&gt;SetUp!$B$56,SetUp!$B$56,Q909)</f>
        <v>2.5731538534481763E-2</v>
      </c>
      <c r="I910" s="53">
        <f t="shared" si="306"/>
        <v>0.73958965797542831</v>
      </c>
      <c r="J910" s="53">
        <f>MIN(F910,H910,(1-EXP(-SetUp!$B$52*H910/SetUp!$B$56))*F910)</f>
        <v>4.0123658051905257E-3</v>
      </c>
      <c r="K910" s="53">
        <f t="shared" si="293"/>
        <v>2.1719172729291237E-2</v>
      </c>
      <c r="L910" s="53">
        <f>IF(I910&lt;=0,0,MIN(SetUp!$B$50*I910^SetUp!$B$55,I910))</f>
        <v>1.3009966659024404E-2</v>
      </c>
      <c r="M910" s="53">
        <f t="shared" si="294"/>
        <v>0.72657969131640388</v>
      </c>
      <c r="N910" s="53">
        <f>IF(SetUp!$B$62=0,X910,(B910-E910)*(1-(H910/SetUp!$B$66/SetUp!$B$56)))</f>
        <v>0</v>
      </c>
      <c r="O910" s="53">
        <f>K910*SetUp!$B$65</f>
        <v>2.0046798560436032E-4</v>
      </c>
      <c r="P910" s="53">
        <f>MIN(SetUp!$B$54*L910^SetUp!$B$51,L910)</f>
        <v>8.5870510206159569E-3</v>
      </c>
      <c r="Q910" s="53">
        <f t="shared" si="295"/>
        <v>2.1518704743686876E-2</v>
      </c>
      <c r="R910" s="53">
        <f>IF((H910+N910-O910)&gt;SetUp!$B$56,T909+H910+N910-O910-SetUp!$B$56,T909)</f>
        <v>0</v>
      </c>
      <c r="S910" s="53">
        <f>R910*SetUp!$B$65</f>
        <v>0</v>
      </c>
      <c r="T910" s="53">
        <f>IF((R910-S910)&lt;SetUp!$B$53,R910-S910,SetUp!$B$53)</f>
        <v>0</v>
      </c>
      <c r="U910" s="53">
        <f t="shared" si="296"/>
        <v>0.72657969131640388</v>
      </c>
      <c r="V910" s="53">
        <f>(L910-P910)/1000*SetUp!$B$13*1000000/SetUp!$B$48</f>
        <v>0.17999188418898801</v>
      </c>
      <c r="W910" s="53">
        <f t="shared" si="307"/>
        <v>0</v>
      </c>
      <c r="X910" s="53">
        <f>MAX((SetUp!$B$56*(1-($H910/SetUp!$B$56)^2)*TANH(($B910-$D910)/SetUp!$B$56))/(1+$H910/SetUp!$B$56*TANH(($B910-$D910)/SetUp!$B$56)),0)</f>
        <v>0</v>
      </c>
      <c r="AK910" s="61">
        <v>145</v>
      </c>
      <c r="AL910" s="62">
        <f t="shared" si="287"/>
        <v>6.6950000000000003</v>
      </c>
      <c r="AM910" s="62">
        <f t="shared" si="288"/>
        <v>5.9839288183391171</v>
      </c>
      <c r="AN910" s="63">
        <f t="shared" si="289"/>
        <v>-0.10620928777608413</v>
      </c>
      <c r="AP910" s="60">
        <v>32984</v>
      </c>
      <c r="AQ910" s="51">
        <v>4</v>
      </c>
      <c r="AR910" s="51">
        <v>112</v>
      </c>
      <c r="AS910" s="62">
        <f t="shared" si="297"/>
        <v>8.0410000000000004</v>
      </c>
      <c r="AT910" s="62">
        <f t="shared" si="298"/>
        <v>6.2754826401501429</v>
      </c>
      <c r="AU910" s="51" t="str">
        <f>IF(OR($AP910&lt;SetUp!$B$97,$AP910&gt;SetUp!$B$98),"Não","Sim")</f>
        <v>Não</v>
      </c>
      <c r="AV910" s="64">
        <f t="shared" si="299"/>
        <v>2.8356657066727737</v>
      </c>
      <c r="AW910" s="64">
        <f t="shared" si="300"/>
        <v>2.5050913436739473</v>
      </c>
      <c r="AX910" s="64">
        <f t="shared" si="301"/>
        <v>0.90531006211608556</v>
      </c>
      <c r="AY910" s="64">
        <f t="shared" si="302"/>
        <v>0.79764713252652464</v>
      </c>
      <c r="AZ910" s="64">
        <f t="shared" si="303"/>
        <v>-1.7655173598498575</v>
      </c>
      <c r="BA910" s="64">
        <f t="shared" si="304"/>
        <v>-0.33057436299882648</v>
      </c>
      <c r="BB910" s="64">
        <f t="shared" si="305"/>
        <v>-0.10766292958956092</v>
      </c>
    </row>
    <row r="911" spans="1:54" x14ac:dyDescent="0.3">
      <c r="A911" s="60">
        <v>31956</v>
      </c>
      <c r="B911" s="53">
        <v>1.29</v>
      </c>
      <c r="C911" s="53"/>
      <c r="D911" s="53">
        <v>3.9409999999999998</v>
      </c>
      <c r="E911" s="53">
        <f t="shared" si="290"/>
        <v>1.29</v>
      </c>
      <c r="F911" s="53">
        <f t="shared" si="291"/>
        <v>2.6509999999999998</v>
      </c>
      <c r="G911" s="53">
        <f t="shared" si="292"/>
        <v>0</v>
      </c>
      <c r="H911" s="53">
        <f>IF(Q910&gt;SetUp!$B$56,SetUp!$B$56,Q910)</f>
        <v>2.1518704743686876E-2</v>
      </c>
      <c r="I911" s="53">
        <f t="shared" si="306"/>
        <v>0.72674857929330505</v>
      </c>
      <c r="J911" s="53">
        <f>MIN(F911,H911,(1-EXP(-SetUp!$B$52*H911/SetUp!$B$56))*F911)</f>
        <v>3.2209843812137542E-3</v>
      </c>
      <c r="K911" s="53">
        <f t="shared" si="293"/>
        <v>1.8297720362473121E-2</v>
      </c>
      <c r="L911" s="53">
        <f>IF(I911&lt;=0,0,MIN(SetUp!$B$50*I911^SetUp!$B$55,I911))</f>
        <v>1.2635675185892654E-2</v>
      </c>
      <c r="M911" s="53">
        <f t="shared" si="294"/>
        <v>0.71411290410741235</v>
      </c>
      <c r="N911" s="53">
        <f>IF(SetUp!$B$62=0,X911,(B911-E911)*(1-(H911/SetUp!$B$66/SetUp!$B$56)))</f>
        <v>0</v>
      </c>
      <c r="O911" s="53">
        <f>K911*SetUp!$B$65</f>
        <v>1.6888797690116136E-4</v>
      </c>
      <c r="P911" s="53">
        <f>MIN(SetUp!$B$54*L911^SetUp!$B$51,L911)</f>
        <v>8.3376394703262718E-3</v>
      </c>
      <c r="Q911" s="53">
        <f t="shared" si="295"/>
        <v>1.8128832385571961E-2</v>
      </c>
      <c r="R911" s="53">
        <f>IF((H911+N911-O911)&gt;SetUp!$B$56,T910+H911+N911-O911-SetUp!$B$56,T910)</f>
        <v>0</v>
      </c>
      <c r="S911" s="53">
        <f>R911*SetUp!$B$65</f>
        <v>0</v>
      </c>
      <c r="T911" s="53">
        <f>IF((R911-S911)&lt;SetUp!$B$53,R911-S911,SetUp!$B$53)</f>
        <v>0</v>
      </c>
      <c r="U911" s="53">
        <f t="shared" si="296"/>
        <v>0.71411290410741235</v>
      </c>
      <c r="V911" s="53">
        <f>(L911-P911)/1000*SetUp!$B$13*1000000/SetUp!$B$48</f>
        <v>0.17490985811222406</v>
      </c>
      <c r="W911" s="53">
        <f t="shared" si="307"/>
        <v>-1.700029006457271E-16</v>
      </c>
      <c r="X911" s="53">
        <f>MAX((SetUp!$B$56*(1-($H911/SetUp!$B$56)^2)*TANH(($B911-$D911)/SetUp!$B$56))/(1+$H911/SetUp!$B$56*TANH(($B911-$D911)/SetUp!$B$56)),0)</f>
        <v>0</v>
      </c>
      <c r="AK911" s="61">
        <v>146</v>
      </c>
      <c r="AL911" s="62">
        <f t="shared" si="287"/>
        <v>6.6310000000000002</v>
      </c>
      <c r="AM911" s="62">
        <f t="shared" si="288"/>
        <v>5.6840506272299605</v>
      </c>
      <c r="AN911" s="63">
        <f t="shared" si="289"/>
        <v>-0.14280642026391793</v>
      </c>
      <c r="AP911" s="60">
        <v>32985</v>
      </c>
      <c r="AQ911" s="51">
        <v>4</v>
      </c>
      <c r="AR911" s="51">
        <v>113</v>
      </c>
      <c r="AS911" s="62">
        <f t="shared" si="297"/>
        <v>7.8890000000000002</v>
      </c>
      <c r="AT911" s="62">
        <f t="shared" si="298"/>
        <v>5.9229635853033207</v>
      </c>
      <c r="AU911" s="51" t="str">
        <f>IF(OR($AP911&lt;SetUp!$B$97,$AP911&gt;SetUp!$B$98),"Não","Sim")</f>
        <v>Não</v>
      </c>
      <c r="AV911" s="64">
        <f t="shared" si="299"/>
        <v>2.8087363706834432</v>
      </c>
      <c r="AW911" s="64">
        <f t="shared" si="300"/>
        <v>2.4337139489478465</v>
      </c>
      <c r="AX911" s="64">
        <f t="shared" si="301"/>
        <v>0.89702195606036339</v>
      </c>
      <c r="AY911" s="64">
        <f t="shared" si="302"/>
        <v>0.77253906258346539</v>
      </c>
      <c r="AZ911" s="64">
        <f t="shared" si="303"/>
        <v>-1.9660364146966796</v>
      </c>
      <c r="BA911" s="64">
        <f t="shared" si="304"/>
        <v>-0.37502242173559663</v>
      </c>
      <c r="BB911" s="64">
        <f t="shared" si="305"/>
        <v>-0.124482893476898</v>
      </c>
    </row>
    <row r="912" spans="1:54" x14ac:dyDescent="0.3">
      <c r="A912" s="60">
        <v>31957</v>
      </c>
      <c r="B912" s="53">
        <v>2.75</v>
      </c>
      <c r="C912" s="53"/>
      <c r="D912" s="53">
        <v>3.9409999999999998</v>
      </c>
      <c r="E912" s="53">
        <f t="shared" si="290"/>
        <v>2.75</v>
      </c>
      <c r="F912" s="53">
        <f t="shared" si="291"/>
        <v>1.1909999999999998</v>
      </c>
      <c r="G912" s="53">
        <f t="shared" si="292"/>
        <v>0</v>
      </c>
      <c r="H912" s="53">
        <f>IF(Q911&gt;SetUp!$B$56,SetUp!$B$56,Q911)</f>
        <v>1.8128832385571961E-2</v>
      </c>
      <c r="I912" s="53">
        <f t="shared" si="306"/>
        <v>0.7142689797462709</v>
      </c>
      <c r="J912" s="53">
        <f>MIN(F912,H912,(1-EXP(-SetUp!$B$52*H912/SetUp!$B$56))*F912)</f>
        <v>1.2192308400499512E-3</v>
      </c>
      <c r="K912" s="53">
        <f t="shared" si="293"/>
        <v>1.6909601545522009E-2</v>
      </c>
      <c r="L912" s="53">
        <f>IF(I912&lt;=0,0,MIN(SetUp!$B$50*I912^SetUp!$B$55,I912))</f>
        <v>1.2276119761356358E-2</v>
      </c>
      <c r="M912" s="53">
        <f t="shared" si="294"/>
        <v>0.70199285998491456</v>
      </c>
      <c r="N912" s="53">
        <f>IF(SetUp!$B$62=0,X912,(B912-E912)*(1-(H912/SetUp!$B$66/SetUp!$B$56)))</f>
        <v>0</v>
      </c>
      <c r="O912" s="53">
        <f>K912*SetUp!$B$65</f>
        <v>1.5607563885854301E-4</v>
      </c>
      <c r="P912" s="53">
        <f>MIN(SetUp!$B$54*L912^SetUp!$B$51,L912)</f>
        <v>8.0981149671971887E-3</v>
      </c>
      <c r="Q912" s="53">
        <f t="shared" si="295"/>
        <v>1.6753525906663465E-2</v>
      </c>
      <c r="R912" s="53">
        <f>IF((H912+N912-O912)&gt;SetUp!$B$56,T911+H912+N912-O912-SetUp!$B$56,T911)</f>
        <v>0</v>
      </c>
      <c r="S912" s="53">
        <f>R912*SetUp!$B$65</f>
        <v>0</v>
      </c>
      <c r="T912" s="53">
        <f>IF((R912-S912)&lt;SetUp!$B$53,R912-S912,SetUp!$B$53)</f>
        <v>0</v>
      </c>
      <c r="U912" s="53">
        <f t="shared" si="296"/>
        <v>0.70199285998491456</v>
      </c>
      <c r="V912" s="53">
        <f>(L912-P912)/1000*SetUp!$B$13*1000000/SetUp!$B$48</f>
        <v>0.17002516360948228</v>
      </c>
      <c r="W912" s="53">
        <f t="shared" si="307"/>
        <v>-7.6327832942979512E-17</v>
      </c>
      <c r="X912" s="53">
        <f>MAX((SetUp!$B$56*(1-($H912/SetUp!$B$56)^2)*TANH(($B912-$D912)/SetUp!$B$56))/(1+$H912/SetUp!$B$56*TANH(($B912-$D912)/SetUp!$B$56)),0)</f>
        <v>0</v>
      </c>
      <c r="AK912" s="61">
        <v>147</v>
      </c>
      <c r="AL912" s="62">
        <f t="shared" si="287"/>
        <v>6.6310000000000002</v>
      </c>
      <c r="AM912" s="62">
        <f t="shared" si="288"/>
        <v>5.3906888976029892</v>
      </c>
      <c r="AN912" s="63">
        <f t="shared" si="289"/>
        <v>-0.18704736878253822</v>
      </c>
      <c r="AP912" s="60">
        <v>32986</v>
      </c>
      <c r="AQ912" s="51">
        <v>4</v>
      </c>
      <c r="AR912" s="51">
        <v>114</v>
      </c>
      <c r="AS912" s="62">
        <f t="shared" si="297"/>
        <v>7.8890000000000002</v>
      </c>
      <c r="AT912" s="62">
        <f t="shared" si="298"/>
        <v>5.574463963755349</v>
      </c>
      <c r="AU912" s="51" t="str">
        <f>IF(OR($AP912&lt;SetUp!$B$97,$AP912&gt;SetUp!$B$98),"Não","Sim")</f>
        <v>Não</v>
      </c>
      <c r="AV912" s="64">
        <f t="shared" si="299"/>
        <v>2.8087363706834432</v>
      </c>
      <c r="AW912" s="64">
        <f t="shared" si="300"/>
        <v>2.361030275908242</v>
      </c>
      <c r="AX912" s="64">
        <f t="shared" si="301"/>
        <v>0.89702195606036339</v>
      </c>
      <c r="AY912" s="64">
        <f t="shared" si="302"/>
        <v>0.74620311229856362</v>
      </c>
      <c r="AZ912" s="64">
        <f t="shared" si="303"/>
        <v>-2.3145360362446512</v>
      </c>
      <c r="BA912" s="64">
        <f t="shared" si="304"/>
        <v>-0.44770609477520118</v>
      </c>
      <c r="BB912" s="64">
        <f t="shared" si="305"/>
        <v>-0.15081884376179977</v>
      </c>
    </row>
    <row r="913" spans="1:54" x14ac:dyDescent="0.3">
      <c r="A913" s="60">
        <v>31958</v>
      </c>
      <c r="B913" s="53">
        <v>2.6040000000000001</v>
      </c>
      <c r="C913" s="53"/>
      <c r="D913" s="53">
        <v>3.9409999999999998</v>
      </c>
      <c r="E913" s="53">
        <f t="shared" si="290"/>
        <v>2.6040000000000001</v>
      </c>
      <c r="F913" s="53">
        <f t="shared" si="291"/>
        <v>1.3369999999999997</v>
      </c>
      <c r="G913" s="53">
        <f t="shared" si="292"/>
        <v>0</v>
      </c>
      <c r="H913" s="53">
        <f>IF(Q912&gt;SetUp!$B$56,SetUp!$B$56,Q912)</f>
        <v>1.6753525906663465E-2</v>
      </c>
      <c r="I913" s="53">
        <f t="shared" si="306"/>
        <v>0.70213581994598184</v>
      </c>
      <c r="J913" s="53">
        <f>MIN(F913,H913,(1-EXP(-SetUp!$B$52*H913/SetUp!$B$56))*F913)</f>
        <v>1.2649077194094012E-3</v>
      </c>
      <c r="K913" s="53">
        <f t="shared" si="293"/>
        <v>1.5488618187254064E-2</v>
      </c>
      <c r="L913" s="53">
        <f>IF(I913&lt;=0,0,MIN(SetUp!$B$50*I913^SetUp!$B$55,I913))</f>
        <v>1.193053767903967E-2</v>
      </c>
      <c r="M913" s="53">
        <f t="shared" si="294"/>
        <v>0.69020528226694222</v>
      </c>
      <c r="N913" s="53">
        <f>IF(SetUp!$B$62=0,X913,(B913-E913)*(1-(H913/SetUp!$B$66/SetUp!$B$56)))</f>
        <v>0</v>
      </c>
      <c r="O913" s="53">
        <f>K913*SetUp!$B$65</f>
        <v>1.4295996106732036E-4</v>
      </c>
      <c r="P913" s="53">
        <f>MIN(SetUp!$B$54*L913^SetUp!$B$51,L913)</f>
        <v>7.8679632929704937E-3</v>
      </c>
      <c r="Q913" s="53">
        <f t="shared" si="295"/>
        <v>1.5345658226186743E-2</v>
      </c>
      <c r="R913" s="53">
        <f>IF((H913+N913-O913)&gt;SetUp!$B$56,T912+H913+N913-O913-SetUp!$B$56,T912)</f>
        <v>0</v>
      </c>
      <c r="S913" s="53">
        <f>R913*SetUp!$B$65</f>
        <v>0</v>
      </c>
      <c r="T913" s="53">
        <f>IF((R913-S913)&lt;SetUp!$B$53,R913-S913,SetUp!$B$53)</f>
        <v>0</v>
      </c>
      <c r="U913" s="53">
        <f t="shared" si="296"/>
        <v>0.69020528226694222</v>
      </c>
      <c r="V913" s="53">
        <f>(L913-P913)/1000*SetUp!$B$13*1000000/SetUp!$B$48</f>
        <v>0.16532768838196515</v>
      </c>
      <c r="W913" s="53">
        <f t="shared" si="307"/>
        <v>-2.3071822230491534E-16</v>
      </c>
      <c r="X913" s="53">
        <f>MAX((SetUp!$B$56*(1-($H913/SetUp!$B$56)^2)*TANH(($B913-$D913)/SetUp!$B$56))/(1+$H913/SetUp!$B$56*TANH(($B913-$D913)/SetUp!$B$56)),0)</f>
        <v>0</v>
      </c>
      <c r="AK913" s="61">
        <v>148</v>
      </c>
      <c r="AL913" s="62">
        <f t="shared" si="287"/>
        <v>6.5377999999999998</v>
      </c>
      <c r="AM913" s="62">
        <f t="shared" si="288"/>
        <v>5.1062843477465529</v>
      </c>
      <c r="AN913" s="63">
        <f t="shared" si="289"/>
        <v>-0.21895984157567483</v>
      </c>
      <c r="AP913" s="60">
        <v>32987</v>
      </c>
      <c r="AQ913" s="51">
        <v>4</v>
      </c>
      <c r="AR913" s="51">
        <v>115</v>
      </c>
      <c r="AS913" s="62">
        <f t="shared" si="297"/>
        <v>7.8890000000000002</v>
      </c>
      <c r="AT913" s="62">
        <f t="shared" si="298"/>
        <v>5.2379680180039099</v>
      </c>
      <c r="AU913" s="51" t="str">
        <f>IF(OR($AP913&lt;SetUp!$B$97,$AP913&gt;SetUp!$B$98),"Não","Sim")</f>
        <v>Não</v>
      </c>
      <c r="AV913" s="64">
        <f t="shared" si="299"/>
        <v>2.8087363706834432</v>
      </c>
      <c r="AW913" s="64">
        <f t="shared" si="300"/>
        <v>2.288660747687151</v>
      </c>
      <c r="AX913" s="64">
        <f t="shared" si="301"/>
        <v>0.89702195606036339</v>
      </c>
      <c r="AY913" s="64">
        <f t="shared" si="302"/>
        <v>0.71916284238115191</v>
      </c>
      <c r="AZ913" s="64">
        <f t="shared" si="303"/>
        <v>-2.6510319819960904</v>
      </c>
      <c r="BA913" s="64">
        <f t="shared" si="304"/>
        <v>-0.52007562299629218</v>
      </c>
      <c r="BB913" s="64">
        <f t="shared" si="305"/>
        <v>-0.17785911367921148</v>
      </c>
    </row>
    <row r="914" spans="1:54" x14ac:dyDescent="0.3">
      <c r="A914" s="60">
        <v>31959</v>
      </c>
      <c r="B914" s="53">
        <v>0.40100000000000002</v>
      </c>
      <c r="C914" s="53"/>
      <c r="D914" s="53">
        <v>4.3150000000000004</v>
      </c>
      <c r="E914" s="53">
        <f t="shared" si="290"/>
        <v>0.40100000000000002</v>
      </c>
      <c r="F914" s="53">
        <f t="shared" si="291"/>
        <v>3.9140000000000006</v>
      </c>
      <c r="G914" s="53">
        <f t="shared" si="292"/>
        <v>0</v>
      </c>
      <c r="H914" s="53">
        <f>IF(Q913&gt;SetUp!$B$56,SetUp!$B$56,Q913)</f>
        <v>1.5345658226186743E-2</v>
      </c>
      <c r="I914" s="53">
        <f t="shared" si="306"/>
        <v>0.69031561533831787</v>
      </c>
      <c r="J914" s="53">
        <f>MIN(F914,H914,(1-EXP(-SetUp!$B$52*H914/SetUp!$B$56))*F914)</f>
        <v>3.3919139525723442E-3</v>
      </c>
      <c r="K914" s="53">
        <f t="shared" si="293"/>
        <v>1.1953744273614399E-2</v>
      </c>
      <c r="L914" s="53">
        <f>IF(I914&lt;=0,0,MIN(SetUp!$B$50*I914^SetUp!$B$55,I914))</f>
        <v>1.1597675774792782E-2</v>
      </c>
      <c r="M914" s="53">
        <f t="shared" si="294"/>
        <v>0.67871793956352511</v>
      </c>
      <c r="N914" s="53">
        <f>IF(SetUp!$B$62=0,X914,(B914-E914)*(1-(H914/SetUp!$B$66/SetUp!$B$56)))</f>
        <v>0</v>
      </c>
      <c r="O914" s="53">
        <f>K914*SetUp!$B$65</f>
        <v>1.1033307137565804E-4</v>
      </c>
      <c r="P914" s="53">
        <f>MIN(SetUp!$B$54*L914^SetUp!$B$51,L914)</f>
        <v>7.6463442674356841E-3</v>
      </c>
      <c r="Q914" s="53">
        <f t="shared" si="295"/>
        <v>1.1843411202238741E-2</v>
      </c>
      <c r="R914" s="53">
        <f>IF((H914+N914-O914)&gt;SetUp!$B$56,T913+H914+N914-O914-SetUp!$B$56,T913)</f>
        <v>0</v>
      </c>
      <c r="S914" s="53">
        <f>R914*SetUp!$B$65</f>
        <v>0</v>
      </c>
      <c r="T914" s="53">
        <f>IF((R914-S914)&lt;SetUp!$B$53,R914-S914,SetUp!$B$53)</f>
        <v>0</v>
      </c>
      <c r="U914" s="53">
        <f t="shared" si="296"/>
        <v>0.67871793956352511</v>
      </c>
      <c r="V914" s="53">
        <f>(L914-P914)/1000*SetUp!$B$13*1000000/SetUp!$B$48</f>
        <v>0.16080062592386249</v>
      </c>
      <c r="W914" s="53">
        <f t="shared" si="307"/>
        <v>4.3368086899420177E-17</v>
      </c>
      <c r="X914" s="53">
        <f>MAX((SetUp!$B$56*(1-($H914/SetUp!$B$56)^2)*TANH(($B914-$D914)/SetUp!$B$56))/(1+$H914/SetUp!$B$56*TANH(($B914-$D914)/SetUp!$B$56)),0)</f>
        <v>0</v>
      </c>
      <c r="AK914" s="61">
        <v>149</v>
      </c>
      <c r="AL914" s="62">
        <f t="shared" si="287"/>
        <v>6.4746000000000006</v>
      </c>
      <c r="AM914" s="62">
        <f t="shared" si="288"/>
        <v>4.8317682512496605</v>
      </c>
      <c r="AN914" s="63">
        <f t="shared" si="289"/>
        <v>-0.25373486373680842</v>
      </c>
      <c r="AP914" s="60">
        <v>32988</v>
      </c>
      <c r="AQ914" s="51">
        <v>4</v>
      </c>
      <c r="AR914" s="51">
        <v>116</v>
      </c>
      <c r="AS914" s="62">
        <f t="shared" si="297"/>
        <v>7.8890000000000002</v>
      </c>
      <c r="AT914" s="62">
        <f t="shared" si="298"/>
        <v>4.9166803458376771</v>
      </c>
      <c r="AU914" s="51" t="str">
        <f>IF(OR($AP914&lt;SetUp!$B$97,$AP914&gt;SetUp!$B$98),"Não","Sim")</f>
        <v>Não</v>
      </c>
      <c r="AV914" s="64">
        <f t="shared" si="299"/>
        <v>2.8087363706834432</v>
      </c>
      <c r="AW914" s="64">
        <f t="shared" si="300"/>
        <v>2.2173588671745668</v>
      </c>
      <c r="AX914" s="64">
        <f t="shared" si="301"/>
        <v>0.89702195606036339</v>
      </c>
      <c r="AY914" s="64">
        <f t="shared" si="302"/>
        <v>0.69167197388880197</v>
      </c>
      <c r="AZ914" s="64">
        <f t="shared" si="303"/>
        <v>-2.9723196541623231</v>
      </c>
      <c r="BA914" s="64">
        <f t="shared" si="304"/>
        <v>-0.59137750350887641</v>
      </c>
      <c r="BB914" s="64">
        <f t="shared" si="305"/>
        <v>-0.20534998217156142</v>
      </c>
    </row>
    <row r="915" spans="1:54" x14ac:dyDescent="0.3">
      <c r="A915" s="60">
        <v>31960</v>
      </c>
      <c r="B915" s="53">
        <v>1.214</v>
      </c>
      <c r="C915" s="53"/>
      <c r="D915" s="53">
        <v>4.3150000000000004</v>
      </c>
      <c r="E915" s="53">
        <f t="shared" si="290"/>
        <v>1.214</v>
      </c>
      <c r="F915" s="53">
        <f t="shared" si="291"/>
        <v>3.1010000000000004</v>
      </c>
      <c r="G915" s="53">
        <f t="shared" si="292"/>
        <v>0</v>
      </c>
      <c r="H915" s="53">
        <f>IF(Q914&gt;SetUp!$B$56,SetUp!$B$56,Q914)</f>
        <v>1.1843411202238741E-2</v>
      </c>
      <c r="I915" s="53">
        <f t="shared" si="306"/>
        <v>0.67880810897861776</v>
      </c>
      <c r="J915" s="53">
        <f>MIN(F915,H915,(1-EXP(-SetUp!$B$52*H915/SetUp!$B$56))*F915)</f>
        <v>2.0742448418666444E-3</v>
      </c>
      <c r="K915" s="53">
        <f t="shared" si="293"/>
        <v>9.769166360372096E-3</v>
      </c>
      <c r="L915" s="53">
        <f>IF(I915&lt;=0,0,MIN(SetUp!$B$50*I915^SetUp!$B$55,I915))</f>
        <v>1.1277249019994781E-2</v>
      </c>
      <c r="M915" s="53">
        <f t="shared" si="294"/>
        <v>0.66753085995862294</v>
      </c>
      <c r="N915" s="53">
        <f>IF(SetUp!$B$62=0,X915,(B915-E915)*(1-(H915/SetUp!$B$66/SetUp!$B$56)))</f>
        <v>0</v>
      </c>
      <c r="O915" s="53">
        <f>K915*SetUp!$B$65</f>
        <v>9.0169415092707504E-5</v>
      </c>
      <c r="P915" s="53">
        <f>MIN(SetUp!$B$54*L915^SetUp!$B$51,L915)</f>
        <v>7.4330629187071545E-3</v>
      </c>
      <c r="Q915" s="53">
        <f t="shared" si="295"/>
        <v>9.6789969452793882E-3</v>
      </c>
      <c r="R915" s="53">
        <f>IF((H915+N915-O915)&gt;SetUp!$B$56,T914+H915+N915-O915-SetUp!$B$56,T914)</f>
        <v>0</v>
      </c>
      <c r="S915" s="53">
        <f>R915*SetUp!$B$65</f>
        <v>0</v>
      </c>
      <c r="T915" s="53">
        <f>IF((R915-S915)&lt;SetUp!$B$53,R915-S915,SetUp!$B$53)</f>
        <v>0</v>
      </c>
      <c r="U915" s="53">
        <f t="shared" si="296"/>
        <v>0.66753085995862294</v>
      </c>
      <c r="V915" s="53">
        <f>(L915-P915)/1000*SetUp!$B$13*1000000/SetUp!$B$48</f>
        <v>0.15644031134920378</v>
      </c>
      <c r="W915" s="53">
        <f t="shared" si="307"/>
        <v>-9.1940344226770776E-17</v>
      </c>
      <c r="X915" s="53">
        <f>MAX((SetUp!$B$56*(1-($H915/SetUp!$B$56)^2)*TANH(($B915-$D915)/SetUp!$B$56))/(1+$H915/SetUp!$B$56*TANH(($B915-$D915)/SetUp!$B$56)),0)</f>
        <v>0</v>
      </c>
      <c r="AK915" s="61">
        <v>150</v>
      </c>
      <c r="AL915" s="62">
        <f t="shared" si="287"/>
        <v>6.4454000000000011</v>
      </c>
      <c r="AM915" s="62">
        <f t="shared" si="288"/>
        <v>4.5843588823154011</v>
      </c>
      <c r="AN915" s="63">
        <f t="shared" si="289"/>
        <v>-0.28873942931153995</v>
      </c>
      <c r="AP915" s="60">
        <v>32989</v>
      </c>
      <c r="AQ915" s="51">
        <v>4</v>
      </c>
      <c r="AR915" s="51">
        <v>117</v>
      </c>
      <c r="AS915" s="62">
        <f t="shared" si="297"/>
        <v>7.8890000000000002</v>
      </c>
      <c r="AT915" s="62">
        <f t="shared" si="298"/>
        <v>4.6132480400077105</v>
      </c>
      <c r="AU915" s="51" t="str">
        <f>IF(OR($AP915&lt;SetUp!$B$97,$AP915&gt;SetUp!$B$98),"Não","Sim")</f>
        <v>Não</v>
      </c>
      <c r="AV915" s="64">
        <f t="shared" si="299"/>
        <v>2.8087363706834432</v>
      </c>
      <c r="AW915" s="64">
        <f t="shared" si="300"/>
        <v>2.1478473036991503</v>
      </c>
      <c r="AX915" s="64">
        <f t="shared" si="301"/>
        <v>0.89702195606036339</v>
      </c>
      <c r="AY915" s="64">
        <f t="shared" si="302"/>
        <v>0.66400680590040595</v>
      </c>
      <c r="AZ915" s="64">
        <f t="shared" si="303"/>
        <v>-3.2757519599922897</v>
      </c>
      <c r="BA915" s="64">
        <f t="shared" si="304"/>
        <v>-0.66088906698429284</v>
      </c>
      <c r="BB915" s="64">
        <f t="shared" si="305"/>
        <v>-0.23301515015995744</v>
      </c>
    </row>
    <row r="916" spans="1:54" x14ac:dyDescent="0.3">
      <c r="A916" s="60">
        <v>31961</v>
      </c>
      <c r="B916" s="53">
        <v>3.9049999999999998</v>
      </c>
      <c r="C916" s="53"/>
      <c r="D916" s="53">
        <v>4.3150000000000004</v>
      </c>
      <c r="E916" s="53">
        <f t="shared" si="290"/>
        <v>3.9049999999999998</v>
      </c>
      <c r="F916" s="53">
        <f t="shared" si="291"/>
        <v>0.41000000000000059</v>
      </c>
      <c r="G916" s="53">
        <f t="shared" si="292"/>
        <v>0</v>
      </c>
      <c r="H916" s="53">
        <f>IF(Q915&gt;SetUp!$B$56,SetUp!$B$56,Q915)</f>
        <v>9.6789969452793882E-3</v>
      </c>
      <c r="I916" s="53">
        <f t="shared" si="306"/>
        <v>0.66761812828399125</v>
      </c>
      <c r="J916" s="53">
        <f>MIN(F916,H916,(1-EXP(-SetUp!$B$52*H916/SetUp!$B$56))*F916)</f>
        <v>2.2414146420505576E-4</v>
      </c>
      <c r="K916" s="53">
        <f t="shared" si="293"/>
        <v>9.454855481074333E-3</v>
      </c>
      <c r="L916" s="53">
        <f>IF(I916&lt;=0,0,MIN(SetUp!$B$50*I916^SetUp!$B$55,I916))</f>
        <v>1.0969117005205056E-2</v>
      </c>
      <c r="M916" s="53">
        <f t="shared" si="294"/>
        <v>0.65664901127878617</v>
      </c>
      <c r="N916" s="53">
        <f>IF(SetUp!$B$62=0,X916,(B916-E916)*(1-(H916/SetUp!$B$66/SetUp!$B$56)))</f>
        <v>0</v>
      </c>
      <c r="O916" s="53">
        <f>K916*SetUp!$B$65</f>
        <v>8.7268325368356192E-5</v>
      </c>
      <c r="P916" s="53">
        <f>MIN(SetUp!$B$54*L916^SetUp!$B$51,L916)</f>
        <v>7.2280206771314602E-3</v>
      </c>
      <c r="Q916" s="53">
        <f t="shared" si="295"/>
        <v>9.367587155705976E-3</v>
      </c>
      <c r="R916" s="53">
        <f>IF((H916+N916-O916)&gt;SetUp!$B$56,T915+H916+N916-O916-SetUp!$B$56,T915)</f>
        <v>0</v>
      </c>
      <c r="S916" s="53">
        <f>R916*SetUp!$B$65</f>
        <v>0</v>
      </c>
      <c r="T916" s="53">
        <f>IF((R916-S916)&lt;SetUp!$B$53,R916-S916,SetUp!$B$53)</f>
        <v>0</v>
      </c>
      <c r="U916" s="53">
        <f t="shared" si="296"/>
        <v>0.65664901127878617</v>
      </c>
      <c r="V916" s="53">
        <f>(L916-P916)/1000*SetUp!$B$13*1000000/SetUp!$B$48</f>
        <v>0.1522450419752471</v>
      </c>
      <c r="W916" s="53">
        <f t="shared" si="307"/>
        <v>-2.1684043449710089E-16</v>
      </c>
      <c r="X916" s="53">
        <f>MAX((SetUp!$B$56*(1-($H916/SetUp!$B$56)^2)*TANH(($B916-$D916)/SetUp!$B$56))/(1+$H916/SetUp!$B$56*TANH(($B916-$D916)/SetUp!$B$56)),0)</f>
        <v>0</v>
      </c>
      <c r="AK916" s="61">
        <v>151</v>
      </c>
      <c r="AL916" s="62">
        <f t="shared" si="287"/>
        <v>6.4132000000000007</v>
      </c>
      <c r="AM916" s="62">
        <f t="shared" si="288"/>
        <v>4.3426059320677215</v>
      </c>
      <c r="AN916" s="63">
        <f t="shared" si="289"/>
        <v>-0.32286441525794907</v>
      </c>
      <c r="AP916" s="60">
        <v>32990</v>
      </c>
      <c r="AQ916" s="51">
        <v>4</v>
      </c>
      <c r="AR916" s="51">
        <v>118</v>
      </c>
      <c r="AS916" s="62">
        <f t="shared" si="297"/>
        <v>7.7370000000000001</v>
      </c>
      <c r="AT916" s="62">
        <f t="shared" si="298"/>
        <v>4.327051425057646</v>
      </c>
      <c r="AU916" s="51" t="str">
        <f>IF(OR($AP916&lt;SetUp!$B$97,$AP916&gt;SetUp!$B$98),"Não","Sim")</f>
        <v>Não</v>
      </c>
      <c r="AV916" s="64">
        <f t="shared" si="299"/>
        <v>2.7815463325280061</v>
      </c>
      <c r="AW916" s="64">
        <f t="shared" si="300"/>
        <v>2.0801565866678513</v>
      </c>
      <c r="AX916" s="64">
        <f t="shared" si="301"/>
        <v>0.88857259685759993</v>
      </c>
      <c r="AY916" s="64">
        <f t="shared" si="302"/>
        <v>0.63619205662374256</v>
      </c>
      <c r="AZ916" s="64">
        <f t="shared" si="303"/>
        <v>-3.4099485749423541</v>
      </c>
      <c r="BA916" s="64">
        <f t="shared" si="304"/>
        <v>-0.70138974586015479</v>
      </c>
      <c r="BB916" s="64">
        <f t="shared" si="305"/>
        <v>-0.25238054023385736</v>
      </c>
    </row>
    <row r="917" spans="1:54" x14ac:dyDescent="0.3">
      <c r="A917" s="60">
        <v>31962</v>
      </c>
      <c r="B917" s="53">
        <v>3.2650000000000001</v>
      </c>
      <c r="C917" s="53"/>
      <c r="D917" s="53">
        <v>4.3150000000000004</v>
      </c>
      <c r="E917" s="53">
        <f t="shared" si="290"/>
        <v>3.2650000000000001</v>
      </c>
      <c r="F917" s="53">
        <f t="shared" si="291"/>
        <v>1.0500000000000003</v>
      </c>
      <c r="G917" s="53">
        <f t="shared" si="292"/>
        <v>0</v>
      </c>
      <c r="H917" s="53">
        <f>IF(Q916&gt;SetUp!$B$56,SetUp!$B$56,Q916)</f>
        <v>9.367587155705976E-3</v>
      </c>
      <c r="I917" s="53">
        <f t="shared" si="306"/>
        <v>0.6567303463230233</v>
      </c>
      <c r="J917" s="53">
        <f>MIN(F917,H917,(1-EXP(-SetUp!$B$52*H917/SetUp!$B$56))*F917)</f>
        <v>5.5555729764195669E-4</v>
      </c>
      <c r="K917" s="53">
        <f t="shared" si="293"/>
        <v>8.8120298580640199E-3</v>
      </c>
      <c r="L917" s="53">
        <f>IF(I917&lt;=0,0,MIN(SetUp!$B$50*I917^SetUp!$B$55,I917))</f>
        <v>1.0672592858298155E-2</v>
      </c>
      <c r="M917" s="53">
        <f t="shared" si="294"/>
        <v>0.64605775346472516</v>
      </c>
      <c r="N917" s="53">
        <f>IF(SetUp!$B$62=0,X917,(B917-E917)*(1-(H917/SetUp!$B$66/SetUp!$B$56)))</f>
        <v>0</v>
      </c>
      <c r="O917" s="53">
        <f>K917*SetUp!$B$65</f>
        <v>8.1335044237166874E-5</v>
      </c>
      <c r="P917" s="53">
        <f>MIN(SetUp!$B$54*L917^SetUp!$B$51,L917)</f>
        <v>7.0307555639807159E-3</v>
      </c>
      <c r="Q917" s="53">
        <f t="shared" si="295"/>
        <v>8.7306948138268538E-3</v>
      </c>
      <c r="R917" s="53">
        <f>IF((H917+N917-O917)&gt;SetUp!$B$56,T916+H917+N917-O917-SetUp!$B$56,T916)</f>
        <v>0</v>
      </c>
      <c r="S917" s="53">
        <f>R917*SetUp!$B$65</f>
        <v>0</v>
      </c>
      <c r="T917" s="53">
        <f>IF((R917-S917)&lt;SetUp!$B$53,R917-S917,SetUp!$B$53)</f>
        <v>0</v>
      </c>
      <c r="U917" s="53">
        <f t="shared" si="296"/>
        <v>0.64605775346472516</v>
      </c>
      <c r="V917" s="53">
        <f>(L917-P917)/1000*SetUp!$B$13*1000000/SetUp!$B$48</f>
        <v>0.14820566569743551</v>
      </c>
      <c r="W917" s="53">
        <f t="shared" si="307"/>
        <v>-3.1225022567582528E-17</v>
      </c>
      <c r="X917" s="53">
        <f>MAX((SetUp!$B$56*(1-($H917/SetUp!$B$56)^2)*TANH(($B917-$D917)/SetUp!$B$56))/(1+$H917/SetUp!$B$56*TANH(($B917-$D917)/SetUp!$B$56)),0)</f>
        <v>0</v>
      </c>
      <c r="AK917" s="61">
        <v>152</v>
      </c>
      <c r="AL917" s="62">
        <f t="shared" si="287"/>
        <v>6.3521999999999998</v>
      </c>
      <c r="AM917" s="62">
        <f t="shared" si="288"/>
        <v>4.1509931466219667</v>
      </c>
      <c r="AN917" s="63">
        <f t="shared" si="289"/>
        <v>-0.34652669207172843</v>
      </c>
      <c r="AP917" s="60">
        <v>32991</v>
      </c>
      <c r="AQ917" s="51">
        <v>4</v>
      </c>
      <c r="AR917" s="51">
        <v>119</v>
      </c>
      <c r="AS917" s="62">
        <f t="shared" si="297"/>
        <v>7.7370000000000001</v>
      </c>
      <c r="AT917" s="62">
        <f t="shared" si="298"/>
        <v>4.0747712638137363</v>
      </c>
      <c r="AU917" s="51" t="str">
        <f>IF(OR($AP917&lt;SetUp!$B$97,$AP917&gt;SetUp!$B$98),"Não","Sim")</f>
        <v>Não</v>
      </c>
      <c r="AV917" s="64">
        <f t="shared" si="299"/>
        <v>2.7815463325280061</v>
      </c>
      <c r="AW917" s="64">
        <f t="shared" si="300"/>
        <v>2.0186062676544272</v>
      </c>
      <c r="AX917" s="64">
        <f t="shared" si="301"/>
        <v>0.88857259685759993</v>
      </c>
      <c r="AY917" s="64">
        <f t="shared" si="302"/>
        <v>0.61010323475657602</v>
      </c>
      <c r="AZ917" s="64">
        <f t="shared" si="303"/>
        <v>-3.6622287361862638</v>
      </c>
      <c r="BA917" s="64">
        <f t="shared" si="304"/>
        <v>-0.7629400648735789</v>
      </c>
      <c r="BB917" s="64">
        <f t="shared" si="305"/>
        <v>-0.27846936210102391</v>
      </c>
    </row>
    <row r="918" spans="1:54" x14ac:dyDescent="0.3">
      <c r="A918" s="60">
        <v>31963</v>
      </c>
      <c r="B918" s="53">
        <v>2.077</v>
      </c>
      <c r="C918" s="53"/>
      <c r="D918" s="53">
        <v>4.3150000000000004</v>
      </c>
      <c r="E918" s="53">
        <f t="shared" si="290"/>
        <v>2.077</v>
      </c>
      <c r="F918" s="53">
        <f t="shared" si="291"/>
        <v>2.2380000000000004</v>
      </c>
      <c r="G918" s="53">
        <f t="shared" si="292"/>
        <v>0</v>
      </c>
      <c r="H918" s="53">
        <f>IF(Q917&gt;SetUp!$B$56,SetUp!$B$56,Q917)</f>
        <v>8.7306948138268538E-3</v>
      </c>
      <c r="I918" s="53">
        <f t="shared" si="306"/>
        <v>0.64612815116268663</v>
      </c>
      <c r="J918" s="53">
        <f>MIN(F918,H918,(1-EXP(-SetUp!$B$52*H918/SetUp!$B$56))*F918)</f>
        <v>1.1036427578093478E-3</v>
      </c>
      <c r="K918" s="53">
        <f t="shared" si="293"/>
        <v>7.6270520560175062E-3</v>
      </c>
      <c r="L918" s="53">
        <f>IF(I918&lt;=0,0,MIN(SetUp!$B$50*I918^SetUp!$B$55,I918))</f>
        <v>1.0386978666983871E-2</v>
      </c>
      <c r="M918" s="53">
        <f t="shared" si="294"/>
        <v>0.63574117249570272</v>
      </c>
      <c r="N918" s="53">
        <f>IF(SetUp!$B$62=0,X918,(B918-E918)*(1-(H918/SetUp!$B$66/SetUp!$B$56)))</f>
        <v>0</v>
      </c>
      <c r="O918" s="53">
        <f>K918*SetUp!$B$65</f>
        <v>7.0397697961460041E-5</v>
      </c>
      <c r="P918" s="53">
        <f>MIN(SetUp!$B$54*L918^SetUp!$B$51,L918)</f>
        <v>6.8407987285950362E-3</v>
      </c>
      <c r="Q918" s="53">
        <f t="shared" si="295"/>
        <v>7.5566543580560461E-3</v>
      </c>
      <c r="R918" s="53">
        <f>IF((H918+N918-O918)&gt;SetUp!$B$56,T917+H918+N918-O918-SetUp!$B$56,T917)</f>
        <v>0</v>
      </c>
      <c r="S918" s="53">
        <f>R918*SetUp!$B$65</f>
        <v>0</v>
      </c>
      <c r="T918" s="53">
        <f>IF((R918-S918)&lt;SetUp!$B$53,R918-S918,SetUp!$B$53)</f>
        <v>0</v>
      </c>
      <c r="U918" s="53">
        <f t="shared" si="296"/>
        <v>0.63574117249570272</v>
      </c>
      <c r="V918" s="53">
        <f>(L918-P918)/1000*SetUp!$B$13*1000000/SetUp!$B$48</f>
        <v>0.14431286078372441</v>
      </c>
      <c r="W918" s="53">
        <f t="shared" si="307"/>
        <v>3.9898639947466563E-17</v>
      </c>
      <c r="X918" s="53">
        <f>MAX((SetUp!$B$56*(1-($H918/SetUp!$B$56)^2)*TANH(($B918-$D918)/SetUp!$B$56))/(1+$H918/SetUp!$B$56*TANH(($B918-$D918)/SetUp!$B$56)),0)</f>
        <v>0</v>
      </c>
      <c r="AK918" s="61">
        <v>153</v>
      </c>
      <c r="AL918" s="62">
        <f t="shared" si="287"/>
        <v>8.354000000000001</v>
      </c>
      <c r="AM918" s="62">
        <f t="shared" si="288"/>
        <v>5.427517355536172</v>
      </c>
      <c r="AN918" s="63">
        <f t="shared" si="289"/>
        <v>-0.35030915064206714</v>
      </c>
      <c r="AP918" s="60">
        <v>32992</v>
      </c>
      <c r="AQ918" s="51">
        <v>4</v>
      </c>
      <c r="AR918" s="51">
        <v>120</v>
      </c>
      <c r="AS918" s="62">
        <f t="shared" si="297"/>
        <v>7.7370000000000001</v>
      </c>
      <c r="AT918" s="62">
        <f t="shared" si="298"/>
        <v>3.9843042366016226</v>
      </c>
      <c r="AU918" s="51" t="str">
        <f>IF(OR($AP918&lt;SetUp!$B$97,$AP918&gt;SetUp!$B$98),"Não","Sim")</f>
        <v>Não</v>
      </c>
      <c r="AV918" s="64">
        <f t="shared" si="299"/>
        <v>2.7815463325280061</v>
      </c>
      <c r="AW918" s="64">
        <f t="shared" si="300"/>
        <v>1.9960722022516175</v>
      </c>
      <c r="AX918" s="64">
        <f t="shared" si="301"/>
        <v>0.88857259685759993</v>
      </c>
      <c r="AY918" s="64">
        <f t="shared" si="302"/>
        <v>0.60035249321365214</v>
      </c>
      <c r="AZ918" s="64">
        <f t="shared" si="303"/>
        <v>-3.7526957633983775</v>
      </c>
      <c r="BA918" s="64">
        <f t="shared" si="304"/>
        <v>-0.78547413027638857</v>
      </c>
      <c r="BB918" s="64">
        <f t="shared" si="305"/>
        <v>-0.28822010364394779</v>
      </c>
    </row>
    <row r="919" spans="1:54" x14ac:dyDescent="0.3">
      <c r="A919" s="60">
        <v>31964</v>
      </c>
      <c r="B919" s="53">
        <v>0.44800000000000001</v>
      </c>
      <c r="C919" s="53"/>
      <c r="D919" s="53">
        <v>4.3150000000000004</v>
      </c>
      <c r="E919" s="53">
        <f t="shared" si="290"/>
        <v>0.44800000000000001</v>
      </c>
      <c r="F919" s="53">
        <f t="shared" si="291"/>
        <v>3.8670000000000004</v>
      </c>
      <c r="G919" s="53">
        <f t="shared" si="292"/>
        <v>0</v>
      </c>
      <c r="H919" s="53">
        <f>IF(Q918&gt;SetUp!$B$56,SetUp!$B$56,Q918)</f>
        <v>7.5566543580560461E-3</v>
      </c>
      <c r="I919" s="53">
        <f t="shared" si="306"/>
        <v>0.6357956855263609</v>
      </c>
      <c r="J919" s="53">
        <f>MIN(F919,H919,(1-EXP(-SetUp!$B$52*H919/SetUp!$B$56))*F919)</f>
        <v>1.650584492124352E-3</v>
      </c>
      <c r="K919" s="53">
        <f t="shared" si="293"/>
        <v>5.9060698659316943E-3</v>
      </c>
      <c r="L919" s="53">
        <f>IF(I919&lt;=0,0,MIN(SetUp!$B$50*I919^SetUp!$B$55,I919))</f>
        <v>1.011162050118076E-2</v>
      </c>
      <c r="M919" s="53">
        <f t="shared" si="294"/>
        <v>0.62568406502518015</v>
      </c>
      <c r="N919" s="53">
        <f>IF(SetUp!$B$62=0,X919,(B919-E919)*(1-(H919/SetUp!$B$66/SetUp!$B$56)))</f>
        <v>0</v>
      </c>
      <c r="O919" s="53">
        <f>K919*SetUp!$B$65</f>
        <v>5.4513030658169916E-5</v>
      </c>
      <c r="P919" s="53">
        <f>MIN(SetUp!$B$54*L919^SetUp!$B$51,L919)</f>
        <v>6.6577110324782893E-3</v>
      </c>
      <c r="Q919" s="53">
        <f t="shared" si="295"/>
        <v>5.8515568352735248E-3</v>
      </c>
      <c r="R919" s="53">
        <f>IF((H919+N919-O919)&gt;SetUp!$B$56,T918+H919+N919-O919-SetUp!$B$56,T918)</f>
        <v>0</v>
      </c>
      <c r="S919" s="53">
        <f>R919*SetUp!$B$65</f>
        <v>0</v>
      </c>
      <c r="T919" s="53">
        <f>IF((R919-S919)&lt;SetUp!$B$53,R919-S919,SetUp!$B$53)</f>
        <v>0</v>
      </c>
      <c r="U919" s="53">
        <f t="shared" si="296"/>
        <v>0.62568406502518015</v>
      </c>
      <c r="V919" s="53">
        <f>(L919-P919)/1000*SetUp!$B$13*1000000/SetUp!$B$48</f>
        <v>0.14055788622584933</v>
      </c>
      <c r="W919" s="53">
        <f t="shared" si="307"/>
        <v>-4.6837533851373792E-17</v>
      </c>
      <c r="X919" s="53">
        <f>MAX((SetUp!$B$56*(1-($H919/SetUp!$B$56)^2)*TANH(($B919-$D919)/SetUp!$B$56))/(1+$H919/SetUp!$B$56*TANH(($B919-$D919)/SetUp!$B$56)),0)</f>
        <v>0</v>
      </c>
      <c r="AK919" s="61">
        <v>154</v>
      </c>
      <c r="AL919" s="62">
        <f t="shared" si="287"/>
        <v>8.5609999999999999</v>
      </c>
      <c r="AM919" s="62">
        <f t="shared" si="288"/>
        <v>5.167973805514074</v>
      </c>
      <c r="AN919" s="63">
        <f t="shared" si="289"/>
        <v>-0.39633526392780349</v>
      </c>
      <c r="AP919" s="60">
        <v>32993</v>
      </c>
      <c r="AQ919" s="51">
        <v>4</v>
      </c>
      <c r="AR919" s="51">
        <v>121</v>
      </c>
      <c r="AS919" s="62">
        <f t="shared" si="297"/>
        <v>7.7370000000000001</v>
      </c>
      <c r="AT919" s="62">
        <f t="shared" si="298"/>
        <v>3.8376001825764798</v>
      </c>
      <c r="AU919" s="51" t="str">
        <f>IF(OR($AP919&lt;SetUp!$B$97,$AP919&gt;SetUp!$B$98),"Não","Sim")</f>
        <v>Não</v>
      </c>
      <c r="AV919" s="64">
        <f t="shared" si="299"/>
        <v>2.7815463325280061</v>
      </c>
      <c r="AW919" s="64">
        <f t="shared" si="300"/>
        <v>1.9589793726776399</v>
      </c>
      <c r="AX919" s="64">
        <f t="shared" si="301"/>
        <v>0.88857259685759993</v>
      </c>
      <c r="AY919" s="64">
        <f t="shared" si="302"/>
        <v>0.58405972611970125</v>
      </c>
      <c r="AZ919" s="64">
        <f t="shared" si="303"/>
        <v>-3.8993998174235203</v>
      </c>
      <c r="BA919" s="64">
        <f t="shared" si="304"/>
        <v>-0.82256695985036621</v>
      </c>
      <c r="BB919" s="64">
        <f t="shared" si="305"/>
        <v>-0.30451287073789868</v>
      </c>
    </row>
    <row r="920" spans="1:54" x14ac:dyDescent="0.3">
      <c r="A920" s="60">
        <v>31965</v>
      </c>
      <c r="B920" s="53">
        <v>0.11</v>
      </c>
      <c r="C920" s="53"/>
      <c r="D920" s="53">
        <v>4.3150000000000004</v>
      </c>
      <c r="E920" s="53">
        <f t="shared" si="290"/>
        <v>0.11</v>
      </c>
      <c r="F920" s="53">
        <f t="shared" si="291"/>
        <v>4.2050000000000001</v>
      </c>
      <c r="G920" s="53">
        <f t="shared" si="292"/>
        <v>0</v>
      </c>
      <c r="H920" s="53">
        <f>IF(Q919&gt;SetUp!$B$56,SetUp!$B$56,Q919)</f>
        <v>5.8515568352735248E-3</v>
      </c>
      <c r="I920" s="53">
        <f t="shared" si="306"/>
        <v>0.62572524586159795</v>
      </c>
      <c r="J920" s="53">
        <f>MIN(F920,H920,(1-EXP(-SetUp!$B$52*H920/SetUp!$B$56))*F920)</f>
        <v>1.3899282286013593E-3</v>
      </c>
      <c r="K920" s="53">
        <f t="shared" si="293"/>
        <v>4.4616286066721652E-3</v>
      </c>
      <c r="L920" s="53">
        <f>IF(I920&lt;=0,0,MIN(SetUp!$B$50*I920^SetUp!$B$55,I920))</f>
        <v>9.846100484042079E-3</v>
      </c>
      <c r="M920" s="53">
        <f t="shared" si="294"/>
        <v>0.61587914537755584</v>
      </c>
      <c r="N920" s="53">
        <f>IF(SetUp!$B$62=0,X920,(B920-E920)*(1-(H920/SetUp!$B$66/SetUp!$B$56)))</f>
        <v>0</v>
      </c>
      <c r="O920" s="53">
        <f>K920*SetUp!$B$65</f>
        <v>4.1180836417775714E-5</v>
      </c>
      <c r="P920" s="53">
        <f>MIN(SetUp!$B$54*L920^SetUp!$B$51,L920)</f>
        <v>6.4812106654281712E-3</v>
      </c>
      <c r="Q920" s="53">
        <f t="shared" si="295"/>
        <v>4.4204477702543899E-3</v>
      </c>
      <c r="R920" s="53">
        <f>IF((H920+N920-O920)&gt;SetUp!$B$56,T919+H920+N920-O920-SetUp!$B$56,T919)</f>
        <v>0</v>
      </c>
      <c r="S920" s="53">
        <f>R920*SetUp!$B$65</f>
        <v>0</v>
      </c>
      <c r="T920" s="53">
        <f>IF((R920-S920)&lt;SetUp!$B$53,R920-S920,SetUp!$B$53)</f>
        <v>0</v>
      </c>
      <c r="U920" s="53">
        <f t="shared" si="296"/>
        <v>0.61587914537755584</v>
      </c>
      <c r="V920" s="53">
        <f>(L920-P920)/1000*SetUp!$B$13*1000000/SetUp!$B$48</f>
        <v>0.1369352047507284</v>
      </c>
      <c r="W920" s="53">
        <f t="shared" si="307"/>
        <v>3.9898639947466563E-17</v>
      </c>
      <c r="X920" s="53">
        <f>MAX((SetUp!$B$56*(1-($H920/SetUp!$B$56)^2)*TANH(($B920-$D920)/SetUp!$B$56))/(1+$H920/SetUp!$B$56*TANH(($B920-$D920)/SetUp!$B$56)),0)</f>
        <v>0</v>
      </c>
      <c r="AK920" s="61">
        <v>155</v>
      </c>
      <c r="AL920" s="62">
        <f t="shared" si="287"/>
        <v>8.7210000000000001</v>
      </c>
      <c r="AM920" s="62">
        <f t="shared" si="288"/>
        <v>4.9092953304244098</v>
      </c>
      <c r="AN920" s="63">
        <f t="shared" si="289"/>
        <v>-0.43707197220222338</v>
      </c>
      <c r="AP920" s="60">
        <v>32994</v>
      </c>
      <c r="AQ920" s="51">
        <v>5</v>
      </c>
      <c r="AR920" s="51">
        <v>122</v>
      </c>
      <c r="AS920" s="62">
        <f t="shared" si="297"/>
        <v>7.5869999999999997</v>
      </c>
      <c r="AT920" s="62">
        <f t="shared" si="298"/>
        <v>3.696704924444925</v>
      </c>
      <c r="AU920" s="51" t="str">
        <f>IF(OR($AP920&lt;SetUp!$B$97,$AP920&gt;SetUp!$B$98),"Não","Sim")</f>
        <v>Não</v>
      </c>
      <c r="AV920" s="64">
        <f t="shared" si="299"/>
        <v>2.754450943473127</v>
      </c>
      <c r="AW920" s="64">
        <f t="shared" si="300"/>
        <v>1.9226817012820725</v>
      </c>
      <c r="AX920" s="64">
        <f t="shared" si="301"/>
        <v>0.88007008406406717</v>
      </c>
      <c r="AY920" s="64">
        <f t="shared" si="302"/>
        <v>0.56781478603436986</v>
      </c>
      <c r="AZ920" s="64">
        <f t="shared" si="303"/>
        <v>-3.8902950755550747</v>
      </c>
      <c r="BA920" s="64">
        <f t="shared" si="304"/>
        <v>-0.83176924219105453</v>
      </c>
      <c r="BB920" s="64">
        <f t="shared" si="305"/>
        <v>-0.31225529802969731</v>
      </c>
    </row>
    <row r="921" spans="1:54" x14ac:dyDescent="0.3">
      <c r="A921" s="60">
        <v>31966</v>
      </c>
      <c r="B921" s="53">
        <v>0.252</v>
      </c>
      <c r="C921" s="53"/>
      <c r="D921" s="53">
        <v>4.3150000000000004</v>
      </c>
      <c r="E921" s="53">
        <f t="shared" si="290"/>
        <v>0.252</v>
      </c>
      <c r="F921" s="53">
        <f t="shared" si="291"/>
        <v>4.0630000000000006</v>
      </c>
      <c r="G921" s="53">
        <f t="shared" si="292"/>
        <v>0</v>
      </c>
      <c r="H921" s="53">
        <f>IF(Q920&gt;SetUp!$B$56,SetUp!$B$56,Q920)</f>
        <v>4.4204477702543899E-3</v>
      </c>
      <c r="I921" s="53">
        <f t="shared" si="306"/>
        <v>0.61591058155566947</v>
      </c>
      <c r="J921" s="53">
        <f>MIN(F921,H921,(1-EXP(-SetUp!$B$52*H921/SetUp!$B$56))*F921)</f>
        <v>1.0145783475651678E-3</v>
      </c>
      <c r="K921" s="53">
        <f t="shared" si="293"/>
        <v>3.4058694226892219E-3</v>
      </c>
      <c r="L921" s="53">
        <f>IF(I921&lt;=0,0,MIN(SetUp!$B$50*I921^SetUp!$B$55,I921))</f>
        <v>9.5900508524012027E-3</v>
      </c>
      <c r="M921" s="53">
        <f t="shared" si="294"/>
        <v>0.6063205307032683</v>
      </c>
      <c r="N921" s="53">
        <f>IF(SetUp!$B$62=0,X921,(B921-E921)*(1-(H921/SetUp!$B$66/SetUp!$B$56)))</f>
        <v>0</v>
      </c>
      <c r="O921" s="53">
        <f>K921*SetUp!$B$65</f>
        <v>3.1436178113597732E-5</v>
      </c>
      <c r="P921" s="53">
        <f>MIN(SetUp!$B$54*L921^SetUp!$B$51,L921)</f>
        <v>6.3110493867225741E-3</v>
      </c>
      <c r="Q921" s="53">
        <f t="shared" si="295"/>
        <v>3.3744332445756241E-3</v>
      </c>
      <c r="R921" s="53">
        <f>IF((H921+N921-O921)&gt;SetUp!$B$56,T920+H921+N921-O921-SetUp!$B$56,T920)</f>
        <v>0</v>
      </c>
      <c r="S921" s="53">
        <f>R921*SetUp!$B$65</f>
        <v>0</v>
      </c>
      <c r="T921" s="53">
        <f>IF((R921-S921)&lt;SetUp!$B$53,R921-S921,SetUp!$B$53)</f>
        <v>0</v>
      </c>
      <c r="U921" s="53">
        <f t="shared" si="296"/>
        <v>0.6063205307032683</v>
      </c>
      <c r="V921" s="53">
        <f>(L921-P921)/1000*SetUp!$B$13*1000000/SetUp!$B$48</f>
        <v>0.13343995235647915</v>
      </c>
      <c r="W921" s="53">
        <f t="shared" si="307"/>
        <v>7.2858385991025898E-17</v>
      </c>
      <c r="X921" s="53">
        <f>MAX((SetUp!$B$56*(1-($H921/SetUp!$B$56)^2)*TANH(($B921-$D921)/SetUp!$B$56))/(1+$H921/SetUp!$B$56*TANH(($B921-$D921)/SetUp!$B$56)),0)</f>
        <v>0</v>
      </c>
      <c r="AK921" s="61">
        <v>156</v>
      </c>
      <c r="AL921" s="62">
        <f t="shared" si="287"/>
        <v>8.8336666666666677</v>
      </c>
      <c r="AM921" s="62">
        <f t="shared" si="288"/>
        <v>4.6649310696570589</v>
      </c>
      <c r="AN921" s="63">
        <f t="shared" si="289"/>
        <v>-0.471914523641705</v>
      </c>
      <c r="AP921" s="60">
        <v>32995</v>
      </c>
      <c r="AQ921" s="51">
        <v>5</v>
      </c>
      <c r="AR921" s="51">
        <v>123</v>
      </c>
      <c r="AS921" s="62">
        <f t="shared" si="297"/>
        <v>7.5869999999999997</v>
      </c>
      <c r="AT921" s="62">
        <f t="shared" si="298"/>
        <v>3.5645430914276597</v>
      </c>
      <c r="AU921" s="51" t="str">
        <f>IF(OR($AP921&lt;SetUp!$B$97,$AP921&gt;SetUp!$B$98),"Não","Sim")</f>
        <v>Não</v>
      </c>
      <c r="AV921" s="64">
        <f t="shared" si="299"/>
        <v>2.754450943473127</v>
      </c>
      <c r="AW921" s="64">
        <f t="shared" si="300"/>
        <v>1.8879997593823099</v>
      </c>
      <c r="AX921" s="64">
        <f t="shared" si="301"/>
        <v>0.88007008406406717</v>
      </c>
      <c r="AY921" s="64">
        <f t="shared" si="302"/>
        <v>0.55200386922606881</v>
      </c>
      <c r="AZ921" s="64">
        <f t="shared" si="303"/>
        <v>-4.0224569085723401</v>
      </c>
      <c r="BA921" s="64">
        <f t="shared" si="304"/>
        <v>-0.86645118409081712</v>
      </c>
      <c r="BB921" s="64">
        <f t="shared" si="305"/>
        <v>-0.32806621483799836</v>
      </c>
    </row>
    <row r="922" spans="1:54" x14ac:dyDescent="0.3">
      <c r="A922" s="60">
        <v>31967</v>
      </c>
      <c r="B922" s="53">
        <v>0</v>
      </c>
      <c r="C922" s="53"/>
      <c r="D922" s="53">
        <v>4.3150000000000004</v>
      </c>
      <c r="E922" s="53">
        <f t="shared" si="290"/>
        <v>0</v>
      </c>
      <c r="F922" s="53">
        <f t="shared" si="291"/>
        <v>4.3150000000000004</v>
      </c>
      <c r="G922" s="53">
        <f t="shared" si="292"/>
        <v>0</v>
      </c>
      <c r="H922" s="53">
        <f>IF(Q921&gt;SetUp!$B$56,SetUp!$B$56,Q921)</f>
        <v>3.3744332445756241E-3</v>
      </c>
      <c r="I922" s="53">
        <f t="shared" si="306"/>
        <v>0.60634408450647281</v>
      </c>
      <c r="J922" s="53">
        <f>MIN(F922,H922,(1-EXP(-SetUp!$B$52*H922/SetUp!$B$56))*F922)</f>
        <v>8.2255884583531838E-4</v>
      </c>
      <c r="K922" s="53">
        <f t="shared" si="293"/>
        <v>2.5518743987403055E-3</v>
      </c>
      <c r="L922" s="53">
        <f>IF(I922&lt;=0,0,MIN(SetUp!$B$50*I922^SetUp!$B$55,I922))</f>
        <v>9.3430794624946682E-3</v>
      </c>
      <c r="M922" s="53">
        <f t="shared" si="294"/>
        <v>0.59700100504397813</v>
      </c>
      <c r="N922" s="53">
        <f>IF(SetUp!$B$62=0,X922,(B922-E922)*(1-(H922/SetUp!$B$66/SetUp!$B$56)))</f>
        <v>0</v>
      </c>
      <c r="O922" s="53">
        <f>K922*SetUp!$B$65</f>
        <v>2.3553803204524782E-5</v>
      </c>
      <c r="P922" s="53">
        <f>MIN(SetUp!$B$54*L922^SetUp!$B$51,L922)</f>
        <v>6.1469629942090386E-3</v>
      </c>
      <c r="Q922" s="53">
        <f t="shared" si="295"/>
        <v>2.5283205955357805E-3</v>
      </c>
      <c r="R922" s="53">
        <f>IF((H922+N922-O922)&gt;SetUp!$B$56,T921+H922+N922-O922-SetUp!$B$56,T921)</f>
        <v>0</v>
      </c>
      <c r="S922" s="53">
        <f>R922*SetUp!$B$65</f>
        <v>0</v>
      </c>
      <c r="T922" s="53">
        <f>IF((R922-S922)&lt;SetUp!$B$53,R922-S922,SetUp!$B$53)</f>
        <v>0</v>
      </c>
      <c r="U922" s="53">
        <f t="shared" si="296"/>
        <v>0.59700100504397813</v>
      </c>
      <c r="V922" s="53">
        <f>(L922-P922)/1000*SetUp!$B$13*1000000/SetUp!$B$48</f>
        <v>0.13006692242070272</v>
      </c>
      <c r="W922" s="53">
        <f t="shared" si="307"/>
        <v>-7.4593109467002705E-17</v>
      </c>
      <c r="X922" s="53">
        <f>MAX((SetUp!$B$56*(1-($H922/SetUp!$B$56)^2)*TANH(($B922-$D922)/SetUp!$B$56))/(1+$H922/SetUp!$B$56*TANH(($B922-$D922)/SetUp!$B$56)),0)</f>
        <v>0</v>
      </c>
      <c r="AK922" s="61">
        <v>157</v>
      </c>
      <c r="AL922" s="62">
        <f t="shared" si="287"/>
        <v>8.6703333333333337</v>
      </c>
      <c r="AM922" s="62">
        <f t="shared" si="288"/>
        <v>4.4236135506829486</v>
      </c>
      <c r="AN922" s="63">
        <f t="shared" si="289"/>
        <v>-0.48979890615321037</v>
      </c>
      <c r="AP922" s="60">
        <v>32996</v>
      </c>
      <c r="AQ922" s="51">
        <v>5</v>
      </c>
      <c r="AR922" s="51">
        <v>124</v>
      </c>
      <c r="AS922" s="62">
        <f t="shared" si="297"/>
        <v>7.5869999999999997</v>
      </c>
      <c r="AT922" s="62">
        <f t="shared" si="298"/>
        <v>3.4175294818115551</v>
      </c>
      <c r="AU922" s="51" t="str">
        <f>IF(OR($AP922&lt;SetUp!$B$97,$AP922&gt;SetUp!$B$98),"Não","Sim")</f>
        <v>Não</v>
      </c>
      <c r="AV922" s="64">
        <f t="shared" si="299"/>
        <v>2.754450943473127</v>
      </c>
      <c r="AW922" s="64">
        <f t="shared" si="300"/>
        <v>1.8486561286003287</v>
      </c>
      <c r="AX922" s="64">
        <f t="shared" si="301"/>
        <v>0.88007008406406717</v>
      </c>
      <c r="AY922" s="64">
        <f t="shared" si="302"/>
        <v>0.53371226976007868</v>
      </c>
      <c r="AZ922" s="64">
        <f t="shared" si="303"/>
        <v>-4.1694705181884446</v>
      </c>
      <c r="BA922" s="64">
        <f t="shared" si="304"/>
        <v>-0.90579481487279834</v>
      </c>
      <c r="BB922" s="64">
        <f t="shared" si="305"/>
        <v>-0.34635781430398849</v>
      </c>
    </row>
    <row r="923" spans="1:54" x14ac:dyDescent="0.3">
      <c r="A923" s="60">
        <v>31968</v>
      </c>
      <c r="B923" s="53">
        <v>8.6999999999999994E-2</v>
      </c>
      <c r="C923" s="53"/>
      <c r="D923" s="53">
        <v>4.3150000000000004</v>
      </c>
      <c r="E923" s="53">
        <f t="shared" si="290"/>
        <v>8.6999999999999994E-2</v>
      </c>
      <c r="F923" s="53">
        <f t="shared" si="291"/>
        <v>4.2280000000000006</v>
      </c>
      <c r="G923" s="53">
        <f t="shared" si="292"/>
        <v>0</v>
      </c>
      <c r="H923" s="53">
        <f>IF(Q922&gt;SetUp!$B$56,SetUp!$B$56,Q922)</f>
        <v>2.5283205955357805E-3</v>
      </c>
      <c r="I923" s="53">
        <f t="shared" si="306"/>
        <v>0.59701876747610327</v>
      </c>
      <c r="J923" s="53">
        <f>MIN(F923,H923,(1-EXP(-SetUp!$B$52*H923/SetUp!$B$56))*F923)</f>
        <v>6.0389695125414157E-4</v>
      </c>
      <c r="K923" s="53">
        <f t="shared" si="293"/>
        <v>1.9244236442816391E-3</v>
      </c>
      <c r="L923" s="53">
        <f>IF(I923&lt;=0,0,MIN(SetUp!$B$50*I923^SetUp!$B$55,I923))</f>
        <v>9.1048215897668212E-3</v>
      </c>
      <c r="M923" s="53">
        <f t="shared" si="294"/>
        <v>0.5879139458863365</v>
      </c>
      <c r="N923" s="53">
        <f>IF(SetUp!$B$62=0,X923,(B923-E923)*(1-(H923/SetUp!$B$66/SetUp!$B$56)))</f>
        <v>0</v>
      </c>
      <c r="O923" s="53">
        <f>K923*SetUp!$B$65</f>
        <v>1.77624321251545E-5</v>
      </c>
      <c r="P923" s="53">
        <f>MIN(SetUp!$B$54*L923^SetUp!$B$51,L923)</f>
        <v>5.9887057462488522E-3</v>
      </c>
      <c r="Q923" s="53">
        <f t="shared" si="295"/>
        <v>1.9066612121564847E-3</v>
      </c>
      <c r="R923" s="53">
        <f>IF((H923+N923-O923)&gt;SetUp!$B$56,T922+H923+N923-O923-SetUp!$B$56,T922)</f>
        <v>0</v>
      </c>
      <c r="S923" s="53">
        <f>R923*SetUp!$B$65</f>
        <v>0</v>
      </c>
      <c r="T923" s="53">
        <f>IF((R923-S923)&lt;SetUp!$B$53,R923-S923,SetUp!$B$53)</f>
        <v>0</v>
      </c>
      <c r="U923" s="53">
        <f t="shared" si="296"/>
        <v>0.5879139458863365</v>
      </c>
      <c r="V923" s="53">
        <f>(L923-P923)/1000*SetUp!$B$13*1000000/SetUp!$B$48</f>
        <v>0.12681127289775387</v>
      </c>
      <c r="W923" s="53">
        <f t="shared" si="307"/>
        <v>0</v>
      </c>
      <c r="X923" s="53">
        <f>MAX((SetUp!$B$56*(1-($H923/SetUp!$B$56)^2)*TANH(($B923-$D923)/SetUp!$B$56))/(1+$H923/SetUp!$B$56*TANH(($B923-$D923)/SetUp!$B$56)),0)</f>
        <v>0</v>
      </c>
      <c r="AK923" s="61">
        <v>158</v>
      </c>
      <c r="AL923" s="62">
        <f t="shared" si="287"/>
        <v>8.6716666666666651</v>
      </c>
      <c r="AM923" s="62">
        <f t="shared" si="288"/>
        <v>4.1881008202696215</v>
      </c>
      <c r="AN923" s="63">
        <f t="shared" si="289"/>
        <v>-0.51703623060507908</v>
      </c>
      <c r="AP923" s="60">
        <v>32997</v>
      </c>
      <c r="AQ923" s="51">
        <v>5</v>
      </c>
      <c r="AR923" s="51">
        <v>125</v>
      </c>
      <c r="AS923" s="62">
        <f t="shared" si="297"/>
        <v>7.5869999999999997</v>
      </c>
      <c r="AT923" s="62">
        <f t="shared" si="298"/>
        <v>3.2583826536455138</v>
      </c>
      <c r="AU923" s="51" t="str">
        <f>IF(OR($AP923&lt;SetUp!$B$97,$AP923&gt;SetUp!$B$98),"Não","Sim")</f>
        <v>Não</v>
      </c>
      <c r="AV923" s="64">
        <f t="shared" si="299"/>
        <v>2.754450943473127</v>
      </c>
      <c r="AW923" s="64">
        <f t="shared" si="300"/>
        <v>1.805099070313182</v>
      </c>
      <c r="AX923" s="64">
        <f t="shared" si="301"/>
        <v>0.88007008406406717</v>
      </c>
      <c r="AY923" s="64">
        <f t="shared" si="302"/>
        <v>0.51300208507018075</v>
      </c>
      <c r="AZ923" s="64">
        <f t="shared" si="303"/>
        <v>-4.3286173463544859</v>
      </c>
      <c r="BA923" s="64">
        <f t="shared" si="304"/>
        <v>-0.94935187315994507</v>
      </c>
      <c r="BB923" s="64">
        <f t="shared" si="305"/>
        <v>-0.36706799899388642</v>
      </c>
    </row>
    <row r="924" spans="1:54" x14ac:dyDescent="0.3">
      <c r="A924" s="60">
        <v>31969</v>
      </c>
      <c r="B924" s="53">
        <v>0</v>
      </c>
      <c r="C924" s="53"/>
      <c r="D924" s="53">
        <v>4.3150000000000004</v>
      </c>
      <c r="E924" s="53">
        <f t="shared" si="290"/>
        <v>0</v>
      </c>
      <c r="F924" s="53">
        <f t="shared" si="291"/>
        <v>4.3150000000000004</v>
      </c>
      <c r="G924" s="53">
        <f t="shared" si="292"/>
        <v>0</v>
      </c>
      <c r="H924" s="53">
        <f>IF(Q923&gt;SetUp!$B$56,SetUp!$B$56,Q923)</f>
        <v>1.9066612121564847E-3</v>
      </c>
      <c r="I924" s="53">
        <f t="shared" si="306"/>
        <v>0.58792725435016258</v>
      </c>
      <c r="J924" s="53">
        <f>MIN(F924,H924,(1-EXP(-SetUp!$B$52*H924/SetUp!$B$56))*F924)</f>
        <v>4.6479096175429727E-4</v>
      </c>
      <c r="K924" s="53">
        <f t="shared" si="293"/>
        <v>1.4418702504021873E-3</v>
      </c>
      <c r="L924" s="53">
        <f>IF(I924&lt;=0,0,MIN(SetUp!$B$50*I924^SetUp!$B$55,I924))</f>
        <v>8.8749133755415335E-3</v>
      </c>
      <c r="M924" s="53">
        <f t="shared" si="294"/>
        <v>0.57905234097462099</v>
      </c>
      <c r="N924" s="53">
        <f>IF(SetUp!$B$62=0,X924,(B924-E924)*(1-(H924/SetUp!$B$66/SetUp!$B$56)))</f>
        <v>0</v>
      </c>
      <c r="O924" s="53">
        <f>K924*SetUp!$B$65</f>
        <v>1.3308463826118005E-5</v>
      </c>
      <c r="P924" s="53">
        <f>MIN(SetUp!$B$54*L924^SetUp!$B$51,L924)</f>
        <v>5.8360327067128303E-3</v>
      </c>
      <c r="Q924" s="53">
        <f t="shared" si="295"/>
        <v>1.4285617865760693E-3</v>
      </c>
      <c r="R924" s="53">
        <f>IF((H924+N924-O924)&gt;SetUp!$B$56,T923+H924+N924-O924-SetUp!$B$56,T923)</f>
        <v>0</v>
      </c>
      <c r="S924" s="53">
        <f>R924*SetUp!$B$65</f>
        <v>0</v>
      </c>
      <c r="T924" s="53">
        <f>IF((R924-S924)&lt;SetUp!$B$53,R924-S924,SetUp!$B$53)</f>
        <v>0</v>
      </c>
      <c r="U924" s="53">
        <f t="shared" si="296"/>
        <v>0.57905234097462099</v>
      </c>
      <c r="V924" s="53">
        <f>(L924-P924)/1000*SetUp!$B$13*1000000/SetUp!$B$48</f>
        <v>0.12366816419876252</v>
      </c>
      <c r="W924" s="53">
        <f t="shared" si="307"/>
        <v>-8.6736173798840355E-17</v>
      </c>
      <c r="X924" s="53">
        <f>MAX((SetUp!$B$56*(1-($H924/SetUp!$B$56)^2)*TANH(($B924-$D924)/SetUp!$B$56))/(1+$H924/SetUp!$B$56*TANH(($B924-$D924)/SetUp!$B$56)),0)</f>
        <v>0</v>
      </c>
      <c r="AK924" s="61">
        <v>159</v>
      </c>
      <c r="AL924" s="62">
        <f t="shared" si="287"/>
        <v>8.7263333333333328</v>
      </c>
      <c r="AM924" s="62">
        <f t="shared" si="288"/>
        <v>3.9595557148949863</v>
      </c>
      <c r="AN924" s="63">
        <f t="shared" si="289"/>
        <v>-0.54625206674491167</v>
      </c>
      <c r="AP924" s="60">
        <v>32998</v>
      </c>
      <c r="AQ924" s="51">
        <v>5</v>
      </c>
      <c r="AR924" s="51">
        <v>126</v>
      </c>
      <c r="AS924" s="62">
        <f t="shared" si="297"/>
        <v>7.4370000000000003</v>
      </c>
      <c r="AT924" s="62">
        <f t="shared" si="298"/>
        <v>3.0945483990005371</v>
      </c>
      <c r="AU924" s="51" t="str">
        <f>IF(OR($AP924&lt;SetUp!$B$97,$AP924&gt;SetUp!$B$98),"Não","Sim")</f>
        <v>Não</v>
      </c>
      <c r="AV924" s="64">
        <f t="shared" si="299"/>
        <v>2.7270863572685045</v>
      </c>
      <c r="AW924" s="64">
        <f t="shared" si="300"/>
        <v>1.759132854278078</v>
      </c>
      <c r="AX924" s="64">
        <f t="shared" si="301"/>
        <v>0.87139778148748392</v>
      </c>
      <c r="AY924" s="64">
        <f t="shared" si="302"/>
        <v>0.49059727948463805</v>
      </c>
      <c r="AZ924" s="64">
        <f t="shared" si="303"/>
        <v>-4.3424516009994631</v>
      </c>
      <c r="BA924" s="64">
        <f t="shared" si="304"/>
        <v>-0.96795350299042648</v>
      </c>
      <c r="BB924" s="64">
        <f t="shared" si="305"/>
        <v>-0.38080050200284588</v>
      </c>
    </row>
    <row r="925" spans="1:54" x14ac:dyDescent="0.3">
      <c r="A925" s="60">
        <v>31970</v>
      </c>
      <c r="B925" s="53">
        <v>4.2999999999999997E-2</v>
      </c>
      <c r="C925" s="53"/>
      <c r="D925" s="53">
        <v>4.3150000000000004</v>
      </c>
      <c r="E925" s="53">
        <f t="shared" si="290"/>
        <v>4.2999999999999997E-2</v>
      </c>
      <c r="F925" s="53">
        <f t="shared" si="291"/>
        <v>4.2720000000000002</v>
      </c>
      <c r="G925" s="53">
        <f t="shared" si="292"/>
        <v>0</v>
      </c>
      <c r="H925" s="53">
        <f>IF(Q924&gt;SetUp!$B$56,SetUp!$B$56,Q924)</f>
        <v>1.4285617865760693E-3</v>
      </c>
      <c r="I925" s="53">
        <f t="shared" si="306"/>
        <v>0.57906234430051406</v>
      </c>
      <c r="J925" s="53">
        <f>MIN(F925,H925,(1-EXP(-SetUp!$B$52*H925/SetUp!$B$56))*F925)</f>
        <v>3.447779480588782E-4</v>
      </c>
      <c r="K925" s="53">
        <f t="shared" si="293"/>
        <v>1.0837838385171911E-3</v>
      </c>
      <c r="L925" s="53">
        <f>IF(I925&lt;=0,0,MIN(SetUp!$B$50*I925^SetUp!$B$55,I925))</f>
        <v>8.6530060622404276E-3</v>
      </c>
      <c r="M925" s="53">
        <f t="shared" si="294"/>
        <v>0.57040933823827367</v>
      </c>
      <c r="N925" s="53">
        <f>IF(SetUp!$B$62=0,X925,(B925-E925)*(1-(H925/SetUp!$B$66/SetUp!$B$56)))</f>
        <v>0</v>
      </c>
      <c r="O925" s="53">
        <f>K925*SetUp!$B$65</f>
        <v>1.0003325893029657E-5</v>
      </c>
      <c r="P925" s="53">
        <f>MIN(SetUp!$B$54*L925^SetUp!$B$51,L925)</f>
        <v>5.6887091924769815E-3</v>
      </c>
      <c r="Q925" s="53">
        <f t="shared" si="295"/>
        <v>1.0737805126241613E-3</v>
      </c>
      <c r="R925" s="53">
        <f>IF((H925+N925-O925)&gt;SetUp!$B$56,T924+H925+N925-O925-SetUp!$B$56,T924)</f>
        <v>0</v>
      </c>
      <c r="S925" s="53">
        <f>R925*SetUp!$B$65</f>
        <v>0</v>
      </c>
      <c r="T925" s="53">
        <f>IF((R925-S925)&lt;SetUp!$B$53,R925-S925,SetUp!$B$53)</f>
        <v>0</v>
      </c>
      <c r="U925" s="53">
        <f t="shared" si="296"/>
        <v>0.57040933823827367</v>
      </c>
      <c r="V925" s="53">
        <f>(L925-P925)/1000*SetUp!$B$13*1000000/SetUp!$B$48</f>
        <v>0.1206329540294455</v>
      </c>
      <c r="W925" s="53">
        <f t="shared" si="307"/>
        <v>1.474514954580286E-16</v>
      </c>
      <c r="X925" s="53">
        <f>MAX((SetUp!$B$56*(1-($H925/SetUp!$B$56)^2)*TANH(($B925-$D925)/SetUp!$B$56))/(1+$H925/SetUp!$B$56*TANH(($B925-$D925)/SetUp!$B$56)),0)</f>
        <v>0</v>
      </c>
      <c r="AK925" s="61">
        <v>160</v>
      </c>
      <c r="AL925" s="62">
        <f t="shared" si="287"/>
        <v>8.6716666666666651</v>
      </c>
      <c r="AM925" s="62">
        <f t="shared" si="288"/>
        <v>3.7356263780044165</v>
      </c>
      <c r="AN925" s="63">
        <f t="shared" si="289"/>
        <v>-0.56921471712422633</v>
      </c>
      <c r="AP925" s="60">
        <v>32999</v>
      </c>
      <c r="AQ925" s="51">
        <v>5</v>
      </c>
      <c r="AR925" s="51">
        <v>127</v>
      </c>
      <c r="AS925" s="62">
        <f t="shared" si="297"/>
        <v>0</v>
      </c>
      <c r="AT925" s="62">
        <f t="shared" si="298"/>
        <v>2.9264688911803667</v>
      </c>
      <c r="AU925" s="51" t="str">
        <f>IF(OR($AP925&lt;SetUp!$B$97,$AP925&gt;SetUp!$B$98),"Não","Sim")</f>
        <v>Não</v>
      </c>
      <c r="AV925" s="64">
        <f t="shared" si="299"/>
        <v>0</v>
      </c>
      <c r="AW925" s="64">
        <f t="shared" si="300"/>
        <v>1.7106925180114534</v>
      </c>
      <c r="AX925" s="64">
        <f t="shared" si="301"/>
        <v>0</v>
      </c>
      <c r="AY925" s="64">
        <f t="shared" si="302"/>
        <v>0.46634391185682367</v>
      </c>
      <c r="AZ925" s="64">
        <f t="shared" si="303"/>
        <v>2.9264688911803667</v>
      </c>
      <c r="BA925" s="64">
        <f t="shared" si="304"/>
        <v>1.7106925180114534</v>
      </c>
      <c r="BB925" s="64">
        <f t="shared" si="305"/>
        <v>0.46634391185682367</v>
      </c>
    </row>
    <row r="926" spans="1:54" x14ac:dyDescent="0.3">
      <c r="A926" s="60">
        <v>31971</v>
      </c>
      <c r="B926" s="53">
        <v>0.108</v>
      </c>
      <c r="C926" s="53"/>
      <c r="D926" s="53">
        <v>4.3150000000000004</v>
      </c>
      <c r="E926" s="53">
        <f t="shared" si="290"/>
        <v>0.108</v>
      </c>
      <c r="F926" s="53">
        <f t="shared" si="291"/>
        <v>4.2070000000000007</v>
      </c>
      <c r="G926" s="53">
        <f t="shared" si="292"/>
        <v>0</v>
      </c>
      <c r="H926" s="53">
        <f>IF(Q925&gt;SetUp!$B$56,SetUp!$B$56,Q925)</f>
        <v>1.0737805126241613E-3</v>
      </c>
      <c r="I926" s="53">
        <f t="shared" si="306"/>
        <v>0.57041689362373982</v>
      </c>
      <c r="J926" s="53">
        <f>MIN(F926,H926,(1-EXP(-SetUp!$B$52*H926/SetUp!$B$56))*F926)</f>
        <v>2.5521229345948419E-4</v>
      </c>
      <c r="K926" s="53">
        <f t="shared" si="293"/>
        <v>8.1856821916467706E-4</v>
      </c>
      <c r="L926" s="53">
        <f>IF(I926&lt;=0,0,MIN(SetUp!$B$50*I926^SetUp!$B$55,I926))</f>
        <v>8.4387625389084741E-3</v>
      </c>
      <c r="M926" s="53">
        <f t="shared" si="294"/>
        <v>0.5619781310848313</v>
      </c>
      <c r="N926" s="53">
        <f>IF(SetUp!$B$62=0,X926,(B926-E926)*(1-(H926/SetUp!$B$66/SetUp!$B$56)))</f>
        <v>0</v>
      </c>
      <c r="O926" s="53">
        <f>K926*SetUp!$B$65</f>
        <v>7.5553854661501333E-6</v>
      </c>
      <c r="P926" s="53">
        <f>MIN(SetUp!$B$54*L926^SetUp!$B$51,L926)</f>
        <v>5.546508467075678E-3</v>
      </c>
      <c r="Q926" s="53">
        <f t="shared" si="295"/>
        <v>8.1101283369852694E-4</v>
      </c>
      <c r="R926" s="53">
        <f>IF((H926+N926-O926)&gt;SetUp!$B$56,T925+H926+N926-O926-SetUp!$B$56,T925)</f>
        <v>0</v>
      </c>
      <c r="S926" s="53">
        <f>R926*SetUp!$B$65</f>
        <v>0</v>
      </c>
      <c r="T926" s="53">
        <f>IF((R926-S926)&lt;SetUp!$B$53,R926-S926,SetUp!$B$53)</f>
        <v>0</v>
      </c>
      <c r="U926" s="53">
        <f t="shared" si="296"/>
        <v>0.5619781310848313</v>
      </c>
      <c r="V926" s="53">
        <f>(L926-P926)/1000*SetUp!$B$13*1000000/SetUp!$B$48</f>
        <v>0.11770115066670936</v>
      </c>
      <c r="W926" s="53">
        <f t="shared" si="307"/>
        <v>-4.3368086899420177E-17</v>
      </c>
      <c r="X926" s="53">
        <f>MAX((SetUp!$B$56*(1-($H926/SetUp!$B$56)^2)*TANH(($B926-$D926)/SetUp!$B$56))/(1+$H926/SetUp!$B$56*TANH(($B926-$D926)/SetUp!$B$56)),0)</f>
        <v>0</v>
      </c>
      <c r="AK926" s="61">
        <v>161</v>
      </c>
      <c r="AL926" s="62">
        <f t="shared" si="287"/>
        <v>8.777333333333333</v>
      </c>
      <c r="AM926" s="62">
        <f t="shared" si="288"/>
        <v>3.5249746015658463</v>
      </c>
      <c r="AN926" s="63">
        <f t="shared" si="289"/>
        <v>-0.59840028084849084</v>
      </c>
      <c r="AP926" s="60">
        <v>33000</v>
      </c>
      <c r="AQ926" s="51">
        <v>5</v>
      </c>
      <c r="AR926" s="51">
        <v>128</v>
      </c>
      <c r="AS926" s="62">
        <f t="shared" si="297"/>
        <v>0</v>
      </c>
      <c r="AT926" s="62">
        <f t="shared" si="298"/>
        <v>2.7579111651499195</v>
      </c>
      <c r="AU926" s="51" t="str">
        <f>IF(OR($AP926&lt;SetUp!$B$97,$AP926&gt;SetUp!$B$98),"Não","Sim")</f>
        <v>Não</v>
      </c>
      <c r="AV926" s="64">
        <f t="shared" si="299"/>
        <v>0</v>
      </c>
      <c r="AW926" s="64">
        <f t="shared" si="300"/>
        <v>1.660695988177824</v>
      </c>
      <c r="AX926" s="64">
        <f t="shared" si="301"/>
        <v>0</v>
      </c>
      <c r="AY926" s="64">
        <f t="shared" si="302"/>
        <v>0.44058027304123037</v>
      </c>
      <c r="AZ926" s="64">
        <f t="shared" si="303"/>
        <v>2.7579111651499195</v>
      </c>
      <c r="BA926" s="64">
        <f t="shared" si="304"/>
        <v>1.660695988177824</v>
      </c>
      <c r="BB926" s="64">
        <f t="shared" si="305"/>
        <v>0.44058027304123037</v>
      </c>
    </row>
    <row r="927" spans="1:54" x14ac:dyDescent="0.3">
      <c r="A927" s="60">
        <v>31972</v>
      </c>
      <c r="B927" s="53">
        <v>0</v>
      </c>
      <c r="C927" s="53"/>
      <c r="D927" s="53">
        <v>4.3150000000000004</v>
      </c>
      <c r="E927" s="53">
        <f t="shared" si="290"/>
        <v>0</v>
      </c>
      <c r="F927" s="53">
        <f t="shared" si="291"/>
        <v>4.3150000000000004</v>
      </c>
      <c r="G927" s="53">
        <f t="shared" si="292"/>
        <v>0</v>
      </c>
      <c r="H927" s="53">
        <f>IF(Q926&gt;SetUp!$B$56,SetUp!$B$56,Q926)</f>
        <v>8.1101283369852694E-4</v>
      </c>
      <c r="I927" s="53">
        <f t="shared" si="306"/>
        <v>0.56198379188456105</v>
      </c>
      <c r="J927" s="53">
        <f>MIN(F927,H927,(1-EXP(-SetUp!$B$52*H927/SetUp!$B$56))*F927)</f>
        <v>1.9770848614348636E-4</v>
      </c>
      <c r="K927" s="53">
        <f t="shared" si="293"/>
        <v>6.1330434755504058E-4</v>
      </c>
      <c r="L927" s="53">
        <f>IF(I927&lt;=0,0,MIN(SetUp!$B$50*I927^SetUp!$B$55,I927))</f>
        <v>8.2318563806922894E-3</v>
      </c>
      <c r="M927" s="53">
        <f t="shared" si="294"/>
        <v>0.55375193550386881</v>
      </c>
      <c r="N927" s="53">
        <f>IF(SetUp!$B$62=0,X927,(B927-E927)*(1-(H927/SetUp!$B$66/SetUp!$B$56)))</f>
        <v>0</v>
      </c>
      <c r="O927" s="53">
        <f>K927*SetUp!$B$65</f>
        <v>5.6607997297679593E-6</v>
      </c>
      <c r="P927" s="53">
        <f>MIN(SetUp!$B$54*L927^SetUp!$B$51,L927)</f>
        <v>5.4092110925495936E-3</v>
      </c>
      <c r="Q927" s="53">
        <f t="shared" si="295"/>
        <v>6.0764354782527261E-4</v>
      </c>
      <c r="R927" s="53">
        <f>IF((H927+N927-O927)&gt;SetUp!$B$56,T926+H927+N927-O927-SetUp!$B$56,T926)</f>
        <v>0</v>
      </c>
      <c r="S927" s="53">
        <f>R927*SetUp!$B$65</f>
        <v>0</v>
      </c>
      <c r="T927" s="53">
        <f>IF((R927-S927)&lt;SetUp!$B$53,R927-S927,SetUp!$B$53)</f>
        <v>0</v>
      </c>
      <c r="U927" s="53">
        <f t="shared" si="296"/>
        <v>0.55375193550386881</v>
      </c>
      <c r="V927" s="53">
        <f>(L927-P927)/1000*SetUp!$B$13*1000000/SetUp!$B$48</f>
        <v>0.11486840024667344</v>
      </c>
      <c r="W927" s="53">
        <f t="shared" si="307"/>
        <v>0</v>
      </c>
      <c r="X927" s="53">
        <f>MAX((SetUp!$B$56*(1-($H927/SetUp!$B$56)^2)*TANH(($B927-$D927)/SetUp!$B$56))/(1+$H927/SetUp!$B$56*TANH(($B927-$D927)/SetUp!$B$56)),0)</f>
        <v>0</v>
      </c>
      <c r="AK927" s="61">
        <v>162</v>
      </c>
      <c r="AL927" s="62">
        <f t="shared" si="287"/>
        <v>8.8336666666666659</v>
      </c>
      <c r="AM927" s="62">
        <f t="shared" si="288"/>
        <v>3.3248477042308422</v>
      </c>
      <c r="AN927" s="63">
        <f t="shared" si="289"/>
        <v>-0.62361634984745751</v>
      </c>
      <c r="AP927" s="60">
        <v>33001</v>
      </c>
      <c r="AQ927" s="51">
        <v>5</v>
      </c>
      <c r="AR927" s="51">
        <v>129</v>
      </c>
      <c r="AS927" s="62">
        <f t="shared" si="297"/>
        <v>0</v>
      </c>
      <c r="AT927" s="62">
        <f t="shared" si="298"/>
        <v>2.5917716159583102</v>
      </c>
      <c r="AU927" s="51" t="str">
        <f>IF(OR($AP927&lt;SetUp!$B$97,$AP927&gt;SetUp!$B$98),"Não","Sim")</f>
        <v>Não</v>
      </c>
      <c r="AV927" s="64">
        <f t="shared" si="299"/>
        <v>0</v>
      </c>
      <c r="AW927" s="64">
        <f t="shared" si="300"/>
        <v>1.6098980141481976</v>
      </c>
      <c r="AX927" s="64">
        <f t="shared" si="301"/>
        <v>0</v>
      </c>
      <c r="AY927" s="64">
        <f t="shared" si="302"/>
        <v>0.41359672933628361</v>
      </c>
      <c r="AZ927" s="64">
        <f t="shared" si="303"/>
        <v>2.5917716159583102</v>
      </c>
      <c r="BA927" s="64">
        <f t="shared" si="304"/>
        <v>1.6098980141481976</v>
      </c>
      <c r="BB927" s="64">
        <f t="shared" si="305"/>
        <v>0.41359672933628361</v>
      </c>
    </row>
    <row r="928" spans="1:54" x14ac:dyDescent="0.3">
      <c r="A928" s="60">
        <v>31973</v>
      </c>
      <c r="B928" s="53">
        <v>0</v>
      </c>
      <c r="C928" s="53"/>
      <c r="D928" s="53">
        <v>4.3150000000000004</v>
      </c>
      <c r="E928" s="53">
        <f t="shared" si="290"/>
        <v>0</v>
      </c>
      <c r="F928" s="53">
        <f t="shared" si="291"/>
        <v>4.3150000000000004</v>
      </c>
      <c r="G928" s="53">
        <f t="shared" si="292"/>
        <v>0</v>
      </c>
      <c r="H928" s="53">
        <f>IF(Q927&gt;SetUp!$B$56,SetUp!$B$56,Q927)</f>
        <v>6.0764354782527261E-4</v>
      </c>
      <c r="I928" s="53">
        <f t="shared" si="306"/>
        <v>0.55375617679564393</v>
      </c>
      <c r="J928" s="53">
        <f>MIN(F928,H928,(1-EXP(-SetUp!$B$52*H928/SetUp!$B$56))*F928)</f>
        <v>1.4813202841100772E-4</v>
      </c>
      <c r="K928" s="53">
        <f t="shared" si="293"/>
        <v>4.5951151941426487E-4</v>
      </c>
      <c r="L928" s="53">
        <f>IF(I928&lt;=0,0,MIN(SetUp!$B$50*I928^SetUp!$B$55,I928))</f>
        <v>8.0319767038222883E-3</v>
      </c>
      <c r="M928" s="53">
        <f t="shared" si="294"/>
        <v>0.54572420009182165</v>
      </c>
      <c r="N928" s="53">
        <f>IF(SetUp!$B$62=0,X928,(B928-E928)*(1-(H928/SetUp!$B$66/SetUp!$B$56)))</f>
        <v>0</v>
      </c>
      <c r="O928" s="53">
        <f>K928*SetUp!$B$65</f>
        <v>4.2412917751118531E-6</v>
      </c>
      <c r="P928" s="53">
        <f>MIN(SetUp!$B$54*L928^SetUp!$B$51,L928)</f>
        <v>5.2766081399154832E-3</v>
      </c>
      <c r="Q928" s="53">
        <f t="shared" si="295"/>
        <v>4.5527022763915299E-4</v>
      </c>
      <c r="R928" s="53">
        <f>IF((H928+N928-O928)&gt;SetUp!$B$56,T927+H928+N928-O928-SetUp!$B$56,T927)</f>
        <v>0</v>
      </c>
      <c r="S928" s="53">
        <f>R928*SetUp!$B$65</f>
        <v>0</v>
      </c>
      <c r="T928" s="53">
        <f>IF((R928-S928)&lt;SetUp!$B$53,R928-S928,SetUp!$B$53)</f>
        <v>0</v>
      </c>
      <c r="U928" s="53">
        <f t="shared" si="296"/>
        <v>0.54572420009182165</v>
      </c>
      <c r="V928" s="53">
        <f>(L928-P928)/1000*SetUp!$B$13*1000000/SetUp!$B$48</f>
        <v>0.1121305536885966</v>
      </c>
      <c r="W928" s="53">
        <f t="shared" si="307"/>
        <v>0</v>
      </c>
      <c r="X928" s="53">
        <f>MAX((SetUp!$B$56*(1-($H928/SetUp!$B$56)^2)*TANH(($B928-$D928)/SetUp!$B$56))/(1+$H928/SetUp!$B$56*TANH(($B928-$D928)/SetUp!$B$56)),0)</f>
        <v>0</v>
      </c>
      <c r="AK928" s="61">
        <v>163</v>
      </c>
      <c r="AL928" s="62">
        <f t="shared" si="287"/>
        <v>8.6736666666666675</v>
      </c>
      <c r="AM928" s="62">
        <f t="shared" si="288"/>
        <v>3.1342834765112411</v>
      </c>
      <c r="AN928" s="63">
        <f t="shared" si="289"/>
        <v>-0.63864377120273152</v>
      </c>
      <c r="AP928" s="60">
        <v>33002</v>
      </c>
      <c r="AQ928" s="51">
        <v>5</v>
      </c>
      <c r="AR928" s="51">
        <v>130</v>
      </c>
      <c r="AS928" s="62">
        <f t="shared" si="297"/>
        <v>0</v>
      </c>
      <c r="AT928" s="62">
        <f t="shared" si="298"/>
        <v>2.4303991361073614</v>
      </c>
      <c r="AU928" s="51" t="str">
        <f>IF(OR($AP928&lt;SetUp!$B$97,$AP928&gt;SetUp!$B$98),"Não","Sim")</f>
        <v>Não</v>
      </c>
      <c r="AV928" s="64">
        <f t="shared" si="299"/>
        <v>0</v>
      </c>
      <c r="AW928" s="64">
        <f t="shared" si="300"/>
        <v>1.5589737445214917</v>
      </c>
      <c r="AX928" s="64">
        <f t="shared" si="301"/>
        <v>0</v>
      </c>
      <c r="AY928" s="64">
        <f t="shared" si="302"/>
        <v>0.38567760214746666</v>
      </c>
      <c r="AZ928" s="64">
        <f t="shared" si="303"/>
        <v>2.4303991361073614</v>
      </c>
      <c r="BA928" s="64">
        <f t="shared" si="304"/>
        <v>1.5589737445214917</v>
      </c>
      <c r="BB928" s="64">
        <f t="shared" si="305"/>
        <v>0.38567760214746666</v>
      </c>
    </row>
    <row r="929" spans="1:54" x14ac:dyDescent="0.3">
      <c r="A929" s="60">
        <v>31974</v>
      </c>
      <c r="B929" s="53">
        <v>0</v>
      </c>
      <c r="C929" s="53"/>
      <c r="D929" s="53">
        <v>4.3150000000000004</v>
      </c>
      <c r="E929" s="53">
        <f t="shared" si="290"/>
        <v>0</v>
      </c>
      <c r="F929" s="53">
        <f t="shared" si="291"/>
        <v>4.3150000000000004</v>
      </c>
      <c r="G929" s="53">
        <f t="shared" si="292"/>
        <v>0</v>
      </c>
      <c r="H929" s="53">
        <f>IF(Q928&gt;SetUp!$B$56,SetUp!$B$56,Q928)</f>
        <v>4.5527022763915299E-4</v>
      </c>
      <c r="I929" s="53">
        <f t="shared" si="306"/>
        <v>0.54572737782850544</v>
      </c>
      <c r="J929" s="53">
        <f>MIN(F929,H929,(1-EXP(-SetUp!$B$52*H929/SetUp!$B$56))*F929)</f>
        <v>1.1098676653516383E-4</v>
      </c>
      <c r="K929" s="53">
        <f t="shared" si="293"/>
        <v>3.4428346110398916E-4</v>
      </c>
      <c r="L929" s="53">
        <f>IF(I929&lt;=0,0,MIN(SetUp!$B$50*I929^SetUp!$B$55,I929))</f>
        <v>7.8388262328821703E-3</v>
      </c>
      <c r="M929" s="53">
        <f t="shared" si="294"/>
        <v>0.53788855159562332</v>
      </c>
      <c r="N929" s="53">
        <f>IF(SetUp!$B$62=0,X929,(B929-E929)*(1-(H929/SetUp!$B$66/SetUp!$B$56)))</f>
        <v>0</v>
      </c>
      <c r="O929" s="53">
        <f>K929*SetUp!$B$65</f>
        <v>3.1777366838348317E-6</v>
      </c>
      <c r="P929" s="53">
        <f>MIN(SetUp!$B$54*L929^SetUp!$B$51,L929)</f>
        <v>5.1484998936835993E-3</v>
      </c>
      <c r="Q929" s="53">
        <f t="shared" si="295"/>
        <v>3.4110572442015431E-4</v>
      </c>
      <c r="R929" s="53">
        <f>IF((H929+N929-O929)&gt;SetUp!$B$56,T928+H929+N929-O929-SetUp!$B$56,T928)</f>
        <v>0</v>
      </c>
      <c r="S929" s="53">
        <f>R929*SetUp!$B$65</f>
        <v>0</v>
      </c>
      <c r="T929" s="53">
        <f>IF((R929-S929)&lt;SetUp!$B$53,R929-S929,SetUp!$B$53)</f>
        <v>0</v>
      </c>
      <c r="U929" s="53">
        <f t="shared" si="296"/>
        <v>0.53788855159562332</v>
      </c>
      <c r="V929" s="53">
        <f>(L929-P929)/1000*SetUp!$B$13*1000000/SetUp!$B$48</f>
        <v>0.1094836407618804</v>
      </c>
      <c r="W929" s="53">
        <f t="shared" si="307"/>
        <v>0</v>
      </c>
      <c r="X929" s="53">
        <f>MAX((SetUp!$B$56*(1-($H929/SetUp!$B$56)^2)*TANH(($B929-$D929)/SetUp!$B$56))/(1+$H929/SetUp!$B$56*TANH(($B929-$D929)/SetUp!$B$56)),0)</f>
        <v>0</v>
      </c>
      <c r="AK929" s="61">
        <v>164</v>
      </c>
      <c r="AL929" s="62">
        <f t="shared" si="287"/>
        <v>8.5686666666666671</v>
      </c>
      <c r="AM929" s="62">
        <f t="shared" si="288"/>
        <v>2.9588564028357069</v>
      </c>
      <c r="AN929" s="63">
        <f t="shared" si="289"/>
        <v>-0.65468881939986301</v>
      </c>
      <c r="AP929" s="60">
        <v>33003</v>
      </c>
      <c r="AQ929" s="51">
        <v>5</v>
      </c>
      <c r="AR929" s="51">
        <v>131</v>
      </c>
      <c r="AS929" s="62">
        <f t="shared" si="297"/>
        <v>0</v>
      </c>
      <c r="AT929" s="62">
        <f t="shared" si="298"/>
        <v>2.2757965963143301</v>
      </c>
      <c r="AU929" s="51" t="str">
        <f>IF(OR($AP929&lt;SetUp!$B$97,$AP929&gt;SetUp!$B$98),"Não","Sim")</f>
        <v>Não</v>
      </c>
      <c r="AV929" s="64">
        <f t="shared" si="299"/>
        <v>0</v>
      </c>
      <c r="AW929" s="64">
        <f t="shared" si="300"/>
        <v>1.5085743588946254</v>
      </c>
      <c r="AX929" s="64">
        <f t="shared" si="301"/>
        <v>0</v>
      </c>
      <c r="AY929" s="64">
        <f t="shared" si="302"/>
        <v>0.35713344355527593</v>
      </c>
      <c r="AZ929" s="64">
        <f t="shared" si="303"/>
        <v>2.2757965963143301</v>
      </c>
      <c r="BA929" s="64">
        <f t="shared" si="304"/>
        <v>1.5085743588946254</v>
      </c>
      <c r="BB929" s="64">
        <f t="shared" si="305"/>
        <v>0.35713344355527593</v>
      </c>
    </row>
    <row r="930" spans="1:54" x14ac:dyDescent="0.3">
      <c r="A930" s="60">
        <v>31975</v>
      </c>
      <c r="B930" s="53">
        <v>0</v>
      </c>
      <c r="C930" s="53"/>
      <c r="D930" s="53">
        <v>4.3150000000000004</v>
      </c>
      <c r="E930" s="53">
        <f t="shared" si="290"/>
        <v>0</v>
      </c>
      <c r="F930" s="53">
        <f t="shared" si="291"/>
        <v>4.3150000000000004</v>
      </c>
      <c r="G930" s="53">
        <f t="shared" si="292"/>
        <v>0</v>
      </c>
      <c r="H930" s="53">
        <f>IF(Q929&gt;SetUp!$B$56,SetUp!$B$56,Q929)</f>
        <v>3.4110572442015431E-4</v>
      </c>
      <c r="I930" s="53">
        <f t="shared" si="306"/>
        <v>0.53789093247401343</v>
      </c>
      <c r="J930" s="53">
        <f>MIN(F930,H930,(1-EXP(-SetUp!$B$52*H930/SetUp!$B$56))*F930)</f>
        <v>8.3155763750005228E-5</v>
      </c>
      <c r="K930" s="53">
        <f t="shared" si="293"/>
        <v>2.5794996067014906E-4</v>
      </c>
      <c r="L930" s="53">
        <f>IF(I930&lt;=0,0,MIN(SetUp!$B$50*I930^SetUp!$B$55,I930))</f>
        <v>7.6521211914594035E-3</v>
      </c>
      <c r="M930" s="53">
        <f t="shared" si="294"/>
        <v>0.53023881128255401</v>
      </c>
      <c r="N930" s="53">
        <f>IF(SetUp!$B$62=0,X930,(B930-E930)*(1-(H930/SetUp!$B$66/SetUp!$B$56)))</f>
        <v>0</v>
      </c>
      <c r="O930" s="53">
        <f>K930*SetUp!$B$65</f>
        <v>2.3808783901115107E-6</v>
      </c>
      <c r="P930" s="53">
        <f>MIN(SetUp!$B$54*L930^SetUp!$B$51,L930)</f>
        <v>5.0246957673198665E-3</v>
      </c>
      <c r="Q930" s="53">
        <f t="shared" si="295"/>
        <v>2.5556908228003753E-4</v>
      </c>
      <c r="R930" s="53">
        <f>IF((H930+N930-O930)&gt;SetUp!$B$56,T929+H930+N930-O930-SetUp!$B$56,T929)</f>
        <v>0</v>
      </c>
      <c r="S930" s="53">
        <f>R930*SetUp!$B$65</f>
        <v>0</v>
      </c>
      <c r="T930" s="53">
        <f>IF((R930-S930)&lt;SetUp!$B$53,R930-S930,SetUp!$B$53)</f>
        <v>0</v>
      </c>
      <c r="U930" s="53">
        <f t="shared" si="296"/>
        <v>0.53023881128255401</v>
      </c>
      <c r="V930" s="53">
        <f>(L930-P930)/1000*SetUp!$B$13*1000000/SetUp!$B$48</f>
        <v>0.1069238690763501</v>
      </c>
      <c r="W930" s="53">
        <f t="shared" si="307"/>
        <v>3.9898639947466563E-17</v>
      </c>
      <c r="X930" s="53">
        <f>MAX((SetUp!$B$56*(1-($H930/SetUp!$B$56)^2)*TANH(($B930-$D930)/SetUp!$B$56))/(1+$H930/SetUp!$B$56*TANH(($B930-$D930)/SetUp!$B$56)),0)</f>
        <v>0</v>
      </c>
      <c r="AK930" s="61">
        <v>165</v>
      </c>
      <c r="AL930" s="62">
        <f t="shared" si="287"/>
        <v>8.6236666666666668</v>
      </c>
      <c r="AM930" s="62">
        <f t="shared" si="288"/>
        <v>2.7923604256882761</v>
      </c>
      <c r="AN930" s="63">
        <f t="shared" si="289"/>
        <v>-0.67619801024062354</v>
      </c>
      <c r="AP930" s="60">
        <v>33004</v>
      </c>
      <c r="AQ930" s="51">
        <v>5</v>
      </c>
      <c r="AR930" s="51">
        <v>132</v>
      </c>
      <c r="AS930" s="62">
        <f t="shared" si="297"/>
        <v>0</v>
      </c>
      <c r="AT930" s="62">
        <f t="shared" si="298"/>
        <v>2.1297316758198659</v>
      </c>
      <c r="AU930" s="51" t="str">
        <f>IF(OR($AP930&lt;SetUp!$B$97,$AP930&gt;SetUp!$B$98),"Não","Sim")</f>
        <v>Não</v>
      </c>
      <c r="AV930" s="64">
        <f t="shared" si="299"/>
        <v>0</v>
      </c>
      <c r="AW930" s="64">
        <f t="shared" si="300"/>
        <v>1.4593600226879815</v>
      </c>
      <c r="AX930" s="64">
        <f t="shared" si="301"/>
        <v>0</v>
      </c>
      <c r="AY930" s="64">
        <f t="shared" si="302"/>
        <v>0.32832489026907541</v>
      </c>
      <c r="AZ930" s="64">
        <f t="shared" si="303"/>
        <v>2.1297316758198659</v>
      </c>
      <c r="BA930" s="64">
        <f t="shared" si="304"/>
        <v>1.4593600226879815</v>
      </c>
      <c r="BB930" s="64">
        <f t="shared" si="305"/>
        <v>0.32832489026907541</v>
      </c>
    </row>
    <row r="931" spans="1:54" x14ac:dyDescent="0.3">
      <c r="A931" s="60">
        <v>31976</v>
      </c>
      <c r="B931" s="53">
        <v>0</v>
      </c>
      <c r="C931" s="53"/>
      <c r="D931" s="53">
        <v>4.3150000000000004</v>
      </c>
      <c r="E931" s="53">
        <f t="shared" si="290"/>
        <v>0</v>
      </c>
      <c r="F931" s="53">
        <f t="shared" si="291"/>
        <v>4.3150000000000004</v>
      </c>
      <c r="G931" s="53">
        <f t="shared" si="292"/>
        <v>0</v>
      </c>
      <c r="H931" s="53">
        <f>IF(Q930&gt;SetUp!$B$56,SetUp!$B$56,Q930)</f>
        <v>2.5556908228003753E-4</v>
      </c>
      <c r="I931" s="53">
        <f t="shared" si="306"/>
        <v>0.53024059512371424</v>
      </c>
      <c r="J931" s="53">
        <f>MIN(F931,H931,(1-EXP(-SetUp!$B$52*H931/SetUp!$B$56))*F931)</f>
        <v>6.2303538338414065E-5</v>
      </c>
      <c r="K931" s="53">
        <f t="shared" si="293"/>
        <v>1.9326554394162346E-4</v>
      </c>
      <c r="L931" s="53">
        <f>IF(I931&lt;=0,0,MIN(SetUp!$B$50*I931^SetUp!$B$55,I931))</f>
        <v>7.4715910161020863E-3</v>
      </c>
      <c r="M931" s="53">
        <f t="shared" si="294"/>
        <v>0.52276900410761218</v>
      </c>
      <c r="N931" s="53">
        <f>IF(SetUp!$B$62=0,X931,(B931-E931)*(1-(H931/SetUp!$B$66/SetUp!$B$56)))</f>
        <v>0</v>
      </c>
      <c r="O931" s="53">
        <f>K931*SetUp!$B$65</f>
        <v>1.7838411602324669E-6</v>
      </c>
      <c r="P931" s="53">
        <f>MIN(SetUp!$B$54*L931^SetUp!$B$51,L931)</f>
        <v>4.9050141018485375E-3</v>
      </c>
      <c r="Q931" s="53">
        <f t="shared" si="295"/>
        <v>1.9148170278139099E-4</v>
      </c>
      <c r="R931" s="53">
        <f>IF((H931+N931-O931)&gt;SetUp!$B$56,T930+H931+N931-O931-SetUp!$B$56,T930)</f>
        <v>0</v>
      </c>
      <c r="S931" s="53">
        <f>R931*SetUp!$B$65</f>
        <v>0</v>
      </c>
      <c r="T931" s="53">
        <f>IF((R931-S931)&lt;SetUp!$B$53,R931-S931,SetUp!$B$53)</f>
        <v>0</v>
      </c>
      <c r="U931" s="53">
        <f t="shared" si="296"/>
        <v>0.52276900410761218</v>
      </c>
      <c r="V931" s="53">
        <f>(L931-P931)/1000*SetUp!$B$13*1000000/SetUp!$B$48</f>
        <v>0.10444762063756859</v>
      </c>
      <c r="W931" s="53">
        <f t="shared" si="307"/>
        <v>-3.3827107781547738E-17</v>
      </c>
      <c r="X931" s="53">
        <f>MAX((SetUp!$B$56*(1-($H931/SetUp!$B$56)^2)*TANH(($B931-$D931)/SetUp!$B$56))/(1+$H931/SetUp!$B$56*TANH(($B931-$D931)/SetUp!$B$56)),0)</f>
        <v>0</v>
      </c>
      <c r="AK931" s="61">
        <v>166</v>
      </c>
      <c r="AL931" s="62">
        <f t="shared" si="287"/>
        <v>8.5186666666666664</v>
      </c>
      <c r="AM931" s="62">
        <f t="shared" si="288"/>
        <v>2.6365618235650055</v>
      </c>
      <c r="AN931" s="63">
        <f t="shared" si="289"/>
        <v>-0.69049595121713037</v>
      </c>
      <c r="AP931" s="60">
        <v>33005</v>
      </c>
      <c r="AQ931" s="51">
        <v>5</v>
      </c>
      <c r="AR931" s="51">
        <v>133</v>
      </c>
      <c r="AS931" s="62">
        <f t="shared" si="297"/>
        <v>0</v>
      </c>
      <c r="AT931" s="62">
        <f t="shared" si="298"/>
        <v>1.9919534304041866</v>
      </c>
      <c r="AU931" s="51" t="str">
        <f>IF(OR($AP931&lt;SetUp!$B$97,$AP931&gt;SetUp!$B$98),"Não","Sim")</f>
        <v>Não</v>
      </c>
      <c r="AV931" s="64">
        <f t="shared" si="299"/>
        <v>0</v>
      </c>
      <c r="AW931" s="64">
        <f t="shared" si="300"/>
        <v>1.4113658031864689</v>
      </c>
      <c r="AX931" s="64">
        <f t="shared" si="301"/>
        <v>0</v>
      </c>
      <c r="AY931" s="64">
        <f t="shared" si="302"/>
        <v>0.29927918089746802</v>
      </c>
      <c r="AZ931" s="64">
        <f t="shared" si="303"/>
        <v>1.9919534304041866</v>
      </c>
      <c r="BA931" s="64">
        <f t="shared" si="304"/>
        <v>1.4113658031864689</v>
      </c>
      <c r="BB931" s="64">
        <f t="shared" si="305"/>
        <v>0.29927918089746802</v>
      </c>
    </row>
    <row r="932" spans="1:54" x14ac:dyDescent="0.3">
      <c r="A932" s="60">
        <v>31977</v>
      </c>
      <c r="B932" s="53">
        <v>0</v>
      </c>
      <c r="C932" s="53"/>
      <c r="D932" s="53">
        <v>4.3150000000000004</v>
      </c>
      <c r="E932" s="53">
        <f t="shared" si="290"/>
        <v>0</v>
      </c>
      <c r="F932" s="53">
        <f t="shared" si="291"/>
        <v>4.3150000000000004</v>
      </c>
      <c r="G932" s="53">
        <f t="shared" si="292"/>
        <v>0</v>
      </c>
      <c r="H932" s="53">
        <f>IF(Q931&gt;SetUp!$B$56,SetUp!$B$56,Q931)</f>
        <v>1.9148170278139099E-4</v>
      </c>
      <c r="I932" s="53">
        <f t="shared" si="306"/>
        <v>0.52277034062586569</v>
      </c>
      <c r="J932" s="53">
        <f>MIN(F932,H932,(1-EXP(-SetUp!$B$52*H932/SetUp!$B$56))*F932)</f>
        <v>4.6680173915033545E-5</v>
      </c>
      <c r="K932" s="53">
        <f t="shared" si="293"/>
        <v>1.4480152886635746E-4</v>
      </c>
      <c r="L932" s="53">
        <f>IF(I932&lt;=0,0,MIN(SetUp!$B$50*I932^SetUp!$B$55,I932))</f>
        <v>7.2969779536673149E-3</v>
      </c>
      <c r="M932" s="53">
        <f t="shared" si="294"/>
        <v>0.51547336267219834</v>
      </c>
      <c r="N932" s="53">
        <f>IF(SetUp!$B$62=0,X932,(B932-E932)*(1-(H932/SetUp!$B$66/SetUp!$B$56)))</f>
        <v>0</v>
      </c>
      <c r="O932" s="53">
        <f>K932*SetUp!$B$65</f>
        <v>1.3365182535300729E-6</v>
      </c>
      <c r="P932" s="53">
        <f>MIN(SetUp!$B$54*L932^SetUp!$B$51,L932)</f>
        <v>4.7892818876067158E-3</v>
      </c>
      <c r="Q932" s="53">
        <f t="shared" si="295"/>
        <v>1.4346501061282739E-4</v>
      </c>
      <c r="R932" s="53">
        <f>IF((H932+N932-O932)&gt;SetUp!$B$56,T931+H932+N932-O932-SetUp!$B$56,T931)</f>
        <v>0</v>
      </c>
      <c r="S932" s="53">
        <f>R932*SetUp!$B$65</f>
        <v>0</v>
      </c>
      <c r="T932" s="53">
        <f>IF((R932-S932)&lt;SetUp!$B$53,R932-S932,SetUp!$B$53)</f>
        <v>0</v>
      </c>
      <c r="U932" s="53">
        <f t="shared" si="296"/>
        <v>0.51547336267219834</v>
      </c>
      <c r="V932" s="53">
        <f>(L932-P932)/1000*SetUp!$B$13*1000000/SetUp!$B$48</f>
        <v>0.10205144678409024</v>
      </c>
      <c r="W932" s="53">
        <f t="shared" si="307"/>
        <v>-7.1123662515049091E-17</v>
      </c>
      <c r="X932" s="53">
        <f>MAX((SetUp!$B$56*(1-($H932/SetUp!$B$56)^2)*TANH(($B932-$D932)/SetUp!$B$56))/(1+$H932/SetUp!$B$56*TANH(($B932-$D932)/SetUp!$B$56)),0)</f>
        <v>0</v>
      </c>
      <c r="AK932" s="61">
        <v>167</v>
      </c>
      <c r="AL932" s="62">
        <f t="shared" si="287"/>
        <v>8.5186666666666664</v>
      </c>
      <c r="AM932" s="62">
        <f t="shared" si="288"/>
        <v>2.4838871110830727</v>
      </c>
      <c r="AN932" s="63">
        <f t="shared" si="289"/>
        <v>-0.70841832316288866</v>
      </c>
      <c r="AP932" s="60">
        <v>33006</v>
      </c>
      <c r="AQ932" s="51">
        <v>5</v>
      </c>
      <c r="AR932" s="51">
        <v>134</v>
      </c>
      <c r="AS932" s="62">
        <f t="shared" si="297"/>
        <v>0</v>
      </c>
      <c r="AT932" s="62">
        <f t="shared" si="298"/>
        <v>1.8626933021480332</v>
      </c>
      <c r="AU932" s="51" t="str">
        <f>IF(OR($AP932&lt;SetUp!$B$97,$AP932&gt;SetUp!$B$98),"Não","Sim")</f>
        <v>Não</v>
      </c>
      <c r="AV932" s="64">
        <f t="shared" si="299"/>
        <v>0</v>
      </c>
      <c r="AW932" s="64">
        <f t="shared" si="300"/>
        <v>1.3648052249856142</v>
      </c>
      <c r="AX932" s="64">
        <f t="shared" si="301"/>
        <v>0</v>
      </c>
      <c r="AY932" s="64">
        <f t="shared" si="302"/>
        <v>0.27014135293716035</v>
      </c>
      <c r="AZ932" s="64">
        <f t="shared" si="303"/>
        <v>1.8626933021480332</v>
      </c>
      <c r="BA932" s="64">
        <f t="shared" si="304"/>
        <v>1.3648052249856142</v>
      </c>
      <c r="BB932" s="64">
        <f t="shared" si="305"/>
        <v>0.27014135293716035</v>
      </c>
    </row>
    <row r="933" spans="1:54" x14ac:dyDescent="0.3">
      <c r="A933" s="60">
        <v>31978</v>
      </c>
      <c r="B933" s="53">
        <v>0</v>
      </c>
      <c r="C933" s="53"/>
      <c r="D933" s="53">
        <v>4.3150000000000004</v>
      </c>
      <c r="E933" s="53">
        <f t="shared" si="290"/>
        <v>0</v>
      </c>
      <c r="F933" s="53">
        <f t="shared" si="291"/>
        <v>4.3150000000000004</v>
      </c>
      <c r="G933" s="53">
        <f t="shared" si="292"/>
        <v>0</v>
      </c>
      <c r="H933" s="53">
        <f>IF(Q932&gt;SetUp!$B$56,SetUp!$B$56,Q932)</f>
        <v>1.4346501061282739E-4</v>
      </c>
      <c r="I933" s="53">
        <f t="shared" si="306"/>
        <v>0.51547436403952895</v>
      </c>
      <c r="J933" s="53">
        <f>MIN(F933,H933,(1-EXP(-SetUp!$B$52*H933/SetUp!$B$56))*F933)</f>
        <v>3.4974520451020457E-5</v>
      </c>
      <c r="K933" s="53">
        <f t="shared" si="293"/>
        <v>1.0849049016180694E-4</v>
      </c>
      <c r="L933" s="53">
        <f>IF(I933&lt;=0,0,MIN(SetUp!$B$50*I933^SetUp!$B$55,I933))</f>
        <v>7.128036585391879E-3</v>
      </c>
      <c r="M933" s="53">
        <f t="shared" si="294"/>
        <v>0.5083463274541371</v>
      </c>
      <c r="N933" s="53">
        <f>IF(SetUp!$B$62=0,X933,(B933-E933)*(1-(H933/SetUp!$B$66/SetUp!$B$56)))</f>
        <v>0</v>
      </c>
      <c r="O933" s="53">
        <f>K933*SetUp!$B$65</f>
        <v>1.0013673306550861E-6</v>
      </c>
      <c r="P933" s="53">
        <f>MIN(SetUp!$B$54*L933^SetUp!$B$51,L933)</f>
        <v>4.6773344379804288E-3</v>
      </c>
      <c r="Q933" s="53">
        <f t="shared" si="295"/>
        <v>1.0748912283115185E-4</v>
      </c>
      <c r="R933" s="53">
        <f>IF((H933+N933-O933)&gt;SetUp!$B$56,T932+H933+N933-O933-SetUp!$B$56,T932)</f>
        <v>0</v>
      </c>
      <c r="S933" s="53">
        <f>R933*SetUp!$B$65</f>
        <v>0</v>
      </c>
      <c r="T933" s="53">
        <f>IF((R933-S933)&lt;SetUp!$B$53,R933-S933,SetUp!$B$53)</f>
        <v>0</v>
      </c>
      <c r="U933" s="53">
        <f t="shared" si="296"/>
        <v>0.5083463274541371</v>
      </c>
      <c r="V933" s="53">
        <f>(L933-P933)/1000*SetUp!$B$13*1000000/SetUp!$B$48</f>
        <v>9.9732062096783466E-2</v>
      </c>
      <c r="W933" s="53">
        <f t="shared" si="307"/>
        <v>6.7654215563095477E-17</v>
      </c>
      <c r="X933" s="53">
        <f>MAX((SetUp!$B$56*(1-($H933/SetUp!$B$56)^2)*TANH(($B933-$D933)/SetUp!$B$56))/(1+$H933/SetUp!$B$56*TANH(($B933-$D933)/SetUp!$B$56)),0)</f>
        <v>0</v>
      </c>
      <c r="AK933" s="61">
        <v>168</v>
      </c>
      <c r="AL933" s="62">
        <f t="shared" si="287"/>
        <v>8.4150000000000009</v>
      </c>
      <c r="AM933" s="62">
        <f t="shared" si="288"/>
        <v>2.3367956631521372</v>
      </c>
      <c r="AN933" s="63">
        <f t="shared" si="289"/>
        <v>-0.7223059223823961</v>
      </c>
      <c r="AP933" s="60">
        <v>33007</v>
      </c>
      <c r="AQ933" s="51">
        <v>5</v>
      </c>
      <c r="AR933" s="51">
        <v>135</v>
      </c>
      <c r="AS933" s="62">
        <f t="shared" si="297"/>
        <v>0</v>
      </c>
      <c r="AT933" s="62">
        <f t="shared" si="298"/>
        <v>1.7420684520826102</v>
      </c>
      <c r="AU933" s="51" t="str">
        <f>IF(OR($AP933&lt;SetUp!$B$97,$AP933&gt;SetUp!$B$98),"Não","Sim")</f>
        <v>Não</v>
      </c>
      <c r="AV933" s="64">
        <f t="shared" si="299"/>
        <v>0</v>
      </c>
      <c r="AW933" s="64">
        <f t="shared" si="300"/>
        <v>1.3198744076928721</v>
      </c>
      <c r="AX933" s="64">
        <f t="shared" si="301"/>
        <v>0</v>
      </c>
      <c r="AY933" s="64">
        <f t="shared" si="302"/>
        <v>0.24106521598604053</v>
      </c>
      <c r="AZ933" s="64">
        <f t="shared" si="303"/>
        <v>1.7420684520826102</v>
      </c>
      <c r="BA933" s="64">
        <f t="shared" si="304"/>
        <v>1.3198744076928721</v>
      </c>
      <c r="BB933" s="64">
        <f t="shared" si="305"/>
        <v>0.24106521598604053</v>
      </c>
    </row>
    <row r="934" spans="1:54" x14ac:dyDescent="0.3">
      <c r="A934" s="60">
        <v>31979</v>
      </c>
      <c r="B934" s="53">
        <v>0</v>
      </c>
      <c r="C934" s="53"/>
      <c r="D934" s="53">
        <v>4.3150000000000004</v>
      </c>
      <c r="E934" s="53">
        <f t="shared" si="290"/>
        <v>0</v>
      </c>
      <c r="F934" s="53">
        <f t="shared" si="291"/>
        <v>4.3150000000000004</v>
      </c>
      <c r="G934" s="53">
        <f t="shared" si="292"/>
        <v>0</v>
      </c>
      <c r="H934" s="53">
        <f>IF(Q933&gt;SetUp!$B$56,SetUp!$B$56,Q933)</f>
        <v>1.0748912283115185E-4</v>
      </c>
      <c r="I934" s="53">
        <f t="shared" si="306"/>
        <v>0.50834707771415022</v>
      </c>
      <c r="J934" s="53">
        <f>MIN(F934,H934,(1-EXP(-SetUp!$B$52*H934/SetUp!$B$56))*F934)</f>
        <v>2.6204189642951572E-5</v>
      </c>
      <c r="K934" s="53">
        <f t="shared" si="293"/>
        <v>8.1284933188200287E-5</v>
      </c>
      <c r="L934" s="53">
        <f>IF(I934&lt;=0,0,MIN(SetUp!$B$50*I934^SetUp!$B$55,I934))</f>
        <v>6.9645333087285767E-3</v>
      </c>
      <c r="M934" s="53">
        <f t="shared" si="294"/>
        <v>0.50138254440542163</v>
      </c>
      <c r="N934" s="53">
        <f>IF(SetUp!$B$62=0,X934,(B934-E934)*(1-(H934/SetUp!$B$66/SetUp!$B$56)))</f>
        <v>0</v>
      </c>
      <c r="O934" s="53">
        <f>K934*SetUp!$B$65</f>
        <v>7.5026001309191127E-7</v>
      </c>
      <c r="P934" s="53">
        <f>MIN(SetUp!$B$54*L934^SetUp!$B$51,L934)</f>
        <v>4.5690150357552001E-3</v>
      </c>
      <c r="Q934" s="53">
        <f t="shared" si="295"/>
        <v>8.0534673175108374E-5</v>
      </c>
      <c r="R934" s="53">
        <f>IF((H934+N934-O934)&gt;SetUp!$B$56,T933+H934+N934-O934-SetUp!$B$56,T933)</f>
        <v>0</v>
      </c>
      <c r="S934" s="53">
        <f>R934*SetUp!$B$65</f>
        <v>0</v>
      </c>
      <c r="T934" s="53">
        <f>IF((R934-S934)&lt;SetUp!$B$53,R934-S934,SetUp!$B$53)</f>
        <v>0</v>
      </c>
      <c r="U934" s="53">
        <f t="shared" si="296"/>
        <v>0.50138254440542163</v>
      </c>
      <c r="V934" s="53">
        <f>(L934-P934)/1000*SetUp!$B$13*1000000/SetUp!$B$48</f>
        <v>9.7486337703873382E-2</v>
      </c>
      <c r="W934" s="53">
        <f t="shared" si="307"/>
        <v>-6.9388939039072284E-18</v>
      </c>
      <c r="X934" s="53">
        <f>MAX((SetUp!$B$56*(1-($H934/SetUp!$B$56)^2)*TANH(($B934-$D934)/SetUp!$B$56))/(1+$H934/SetUp!$B$56*TANH(($B934-$D934)/SetUp!$B$56)),0)</f>
        <v>0</v>
      </c>
      <c r="AK934" s="61">
        <v>169</v>
      </c>
      <c r="AL934" s="62">
        <f t="shared" si="287"/>
        <v>8.7383333333333333</v>
      </c>
      <c r="AM934" s="62">
        <f t="shared" si="288"/>
        <v>2.196105729675184</v>
      </c>
      <c r="AN934" s="63">
        <f t="shared" si="289"/>
        <v>-0.7486813965658764</v>
      </c>
      <c r="AP934" s="60">
        <v>33008</v>
      </c>
      <c r="AQ934" s="51">
        <v>5</v>
      </c>
      <c r="AR934" s="51">
        <v>136</v>
      </c>
      <c r="AS934" s="62">
        <f t="shared" si="297"/>
        <v>0</v>
      </c>
      <c r="AT934" s="62">
        <f t="shared" si="298"/>
        <v>1.6305539503996807</v>
      </c>
      <c r="AU934" s="51" t="str">
        <f>IF(OR($AP934&lt;SetUp!$B$97,$AP934&gt;SetUp!$B$98),"Não","Sim")</f>
        <v>Não</v>
      </c>
      <c r="AV934" s="64">
        <f t="shared" si="299"/>
        <v>0</v>
      </c>
      <c r="AW934" s="64">
        <f t="shared" si="300"/>
        <v>1.2769314587712532</v>
      </c>
      <c r="AX934" s="64">
        <f t="shared" si="301"/>
        <v>0</v>
      </c>
      <c r="AY934" s="64">
        <f t="shared" si="302"/>
        <v>0.21233517295077767</v>
      </c>
      <c r="AZ934" s="64">
        <f t="shared" si="303"/>
        <v>1.6305539503996807</v>
      </c>
      <c r="BA934" s="64">
        <f t="shared" si="304"/>
        <v>1.2769314587712532</v>
      </c>
      <c r="BB934" s="64">
        <f t="shared" si="305"/>
        <v>0.21233517295077767</v>
      </c>
    </row>
    <row r="935" spans="1:54" x14ac:dyDescent="0.3">
      <c r="A935" s="60">
        <v>31980</v>
      </c>
      <c r="B935" s="53">
        <v>0</v>
      </c>
      <c r="C935" s="53"/>
      <c r="D935" s="53">
        <v>4.3150000000000004</v>
      </c>
      <c r="E935" s="53">
        <f t="shared" si="290"/>
        <v>0</v>
      </c>
      <c r="F935" s="53">
        <f t="shared" si="291"/>
        <v>4.3150000000000004</v>
      </c>
      <c r="G935" s="53">
        <f t="shared" si="292"/>
        <v>0</v>
      </c>
      <c r="H935" s="53">
        <f>IF(Q934&gt;SetUp!$B$56,SetUp!$B$56,Q934)</f>
        <v>8.0534673175108374E-5</v>
      </c>
      <c r="I935" s="53">
        <f t="shared" si="306"/>
        <v>0.50138310652676499</v>
      </c>
      <c r="J935" s="53">
        <f>MIN(F935,H935,(1-EXP(-SetUp!$B$52*H935/SetUp!$B$56))*F935)</f>
        <v>1.9633125659622166E-5</v>
      </c>
      <c r="K935" s="53">
        <f t="shared" si="293"/>
        <v>6.0901547515486208E-5</v>
      </c>
      <c r="L935" s="53">
        <f>IF(I935&lt;=0,0,MIN(SetUp!$B$50*I935^SetUp!$B$55,I935))</f>
        <v>6.8062457989949013E-3</v>
      </c>
      <c r="M935" s="53">
        <f t="shared" si="294"/>
        <v>0.49457686072777007</v>
      </c>
      <c r="N935" s="53">
        <f>IF(SetUp!$B$62=0,X935,(B935-E935)*(1-(H935/SetUp!$B$66/SetUp!$B$56)))</f>
        <v>0</v>
      </c>
      <c r="O935" s="53">
        <f>K935*SetUp!$B$65</f>
        <v>5.6212134333056457E-7</v>
      </c>
      <c r="P935" s="53">
        <f>MIN(SetUp!$B$54*L935^SetUp!$B$51,L935)</f>
        <v>4.464174566715582E-3</v>
      </c>
      <c r="Q935" s="53">
        <f t="shared" si="295"/>
        <v>6.0339426172155643E-5</v>
      </c>
      <c r="R935" s="53">
        <f>IF((H935+N935-O935)&gt;SetUp!$B$56,T934+H935+N935-O935-SetUp!$B$56,T934)</f>
        <v>0</v>
      </c>
      <c r="S935" s="53">
        <f>R935*SetUp!$B$65</f>
        <v>0</v>
      </c>
      <c r="T935" s="53">
        <f>IF((R935-S935)&lt;SetUp!$B$53,R935-S935,SetUp!$B$53)</f>
        <v>0</v>
      </c>
      <c r="U935" s="53">
        <f t="shared" si="296"/>
        <v>0.49457686072777007</v>
      </c>
      <c r="V935" s="53">
        <f>(L935-P935)/1000*SetUp!$B$13*1000000/SetUp!$B$48</f>
        <v>9.5311294283350306E-2</v>
      </c>
      <c r="W935" s="53">
        <f t="shared" si="307"/>
        <v>5.2041704279304213E-17</v>
      </c>
      <c r="X935" s="53">
        <f>MAX((SetUp!$B$56*(1-($H935/SetUp!$B$56)^2)*TANH(($B935-$D935)/SetUp!$B$56))/(1+$H935/SetUp!$B$56*TANH(($B935-$D935)/SetUp!$B$56)),0)</f>
        <v>0</v>
      </c>
      <c r="AK935" s="61">
        <v>170</v>
      </c>
      <c r="AL935" s="62">
        <f t="shared" si="287"/>
        <v>8.685666666666668</v>
      </c>
      <c r="AM935" s="62">
        <f t="shared" si="288"/>
        <v>2.062196512214399</v>
      </c>
      <c r="AN935" s="63">
        <f t="shared" si="289"/>
        <v>-0.76257475777552308</v>
      </c>
      <c r="AP935" s="60">
        <v>33009</v>
      </c>
      <c r="AQ935" s="51">
        <v>5</v>
      </c>
      <c r="AR935" s="51">
        <v>137</v>
      </c>
      <c r="AS935" s="62">
        <f t="shared" si="297"/>
        <v>0</v>
      </c>
      <c r="AT935" s="62">
        <f t="shared" si="298"/>
        <v>1.5274976323284408</v>
      </c>
      <c r="AU935" s="51" t="str">
        <f>IF(OR($AP935&lt;SetUp!$B$97,$AP935&gt;SetUp!$B$98),"Não","Sim")</f>
        <v>Não</v>
      </c>
      <c r="AV935" s="64">
        <f t="shared" si="299"/>
        <v>0</v>
      </c>
      <c r="AW935" s="64">
        <f t="shared" si="300"/>
        <v>1.2359197515730707</v>
      </c>
      <c r="AX935" s="64">
        <f t="shared" si="301"/>
        <v>0</v>
      </c>
      <c r="AY935" s="64">
        <f t="shared" si="302"/>
        <v>0.1839805457443856</v>
      </c>
      <c r="AZ935" s="64">
        <f t="shared" si="303"/>
        <v>1.5274976323284408</v>
      </c>
      <c r="BA935" s="64">
        <f t="shared" si="304"/>
        <v>1.2359197515730707</v>
      </c>
      <c r="BB935" s="64">
        <f t="shared" si="305"/>
        <v>0.1839805457443856</v>
      </c>
    </row>
    <row r="936" spans="1:54" x14ac:dyDescent="0.3">
      <c r="A936" s="60">
        <v>31981</v>
      </c>
      <c r="B936" s="53">
        <v>0</v>
      </c>
      <c r="C936" s="53"/>
      <c r="D936" s="53">
        <v>4.3150000000000004</v>
      </c>
      <c r="E936" s="53">
        <f t="shared" si="290"/>
        <v>0</v>
      </c>
      <c r="F936" s="53">
        <f t="shared" si="291"/>
        <v>4.3150000000000004</v>
      </c>
      <c r="G936" s="53">
        <f t="shared" si="292"/>
        <v>0</v>
      </c>
      <c r="H936" s="53">
        <f>IF(Q935&gt;SetUp!$B$56,SetUp!$B$56,Q935)</f>
        <v>6.0339426172155643E-5</v>
      </c>
      <c r="I936" s="53">
        <f t="shared" si="306"/>
        <v>0.49457728188888889</v>
      </c>
      <c r="J936" s="53">
        <f>MIN(F936,H936,(1-EXP(-SetUp!$B$52*H936/SetUp!$B$56))*F936)</f>
        <v>1.4709840685780407E-5</v>
      </c>
      <c r="K936" s="53">
        <f t="shared" si="293"/>
        <v>4.5629585486375236E-5</v>
      </c>
      <c r="L936" s="53">
        <f>IF(I936&lt;=0,0,MIN(SetUp!$B$50*I936^SetUp!$B$55,I936))</f>
        <v>6.6529624663081623E-3</v>
      </c>
      <c r="M936" s="53">
        <f t="shared" si="294"/>
        <v>0.48792431942258074</v>
      </c>
      <c r="N936" s="53">
        <f>IF(SetUp!$B$62=0,X936,(B936-E936)*(1-(H936/SetUp!$B$66/SetUp!$B$56)))</f>
        <v>0</v>
      </c>
      <c r="O936" s="53">
        <f>K936*SetUp!$B$65</f>
        <v>4.2116111881550942E-7</v>
      </c>
      <c r="P936" s="53">
        <f>MIN(SetUp!$B$54*L936^SetUp!$B$51,L936)</f>
        <v>4.3626711507485103E-3</v>
      </c>
      <c r="Q936" s="53">
        <f t="shared" si="295"/>
        <v>4.5208424367559727E-5</v>
      </c>
      <c r="R936" s="53">
        <f>IF((H936+N936-O936)&gt;SetUp!$B$56,T935+H936+N936-O936-SetUp!$B$56,T935)</f>
        <v>0</v>
      </c>
      <c r="S936" s="53">
        <f>R936*SetUp!$B$65</f>
        <v>0</v>
      </c>
      <c r="T936" s="53">
        <f>IF((R936-S936)&lt;SetUp!$B$53,R936-S936,SetUp!$B$53)</f>
        <v>0</v>
      </c>
      <c r="U936" s="53">
        <f t="shared" si="296"/>
        <v>0.48792431942258074</v>
      </c>
      <c r="V936" s="53">
        <f>(L936-P936)/1000*SetUp!$B$13*1000000/SetUp!$B$48</f>
        <v>9.3204094975141122E-2</v>
      </c>
      <c r="W936" s="53">
        <f t="shared" si="307"/>
        <v>0</v>
      </c>
      <c r="X936" s="53">
        <f>MAX((SetUp!$B$56*(1-($H936/SetUp!$B$56)^2)*TANH(($B936-$D936)/SetUp!$B$56))/(1+$H936/SetUp!$B$56*TANH(($B936-$D936)/SetUp!$B$56)),0)</f>
        <v>0</v>
      </c>
      <c r="AK936" s="61">
        <v>171</v>
      </c>
      <c r="AL936" s="62">
        <f t="shared" si="287"/>
        <v>6.2593333333333332</v>
      </c>
      <c r="AM936" s="62">
        <f t="shared" si="288"/>
        <v>1.9378130226760188</v>
      </c>
      <c r="AN936" s="63">
        <f t="shared" si="289"/>
        <v>-0.69041223410224428</v>
      </c>
      <c r="AP936" s="60">
        <v>33010</v>
      </c>
      <c r="AQ936" s="51">
        <v>5</v>
      </c>
      <c r="AR936" s="51">
        <v>138</v>
      </c>
      <c r="AS936" s="62">
        <f t="shared" si="297"/>
        <v>0</v>
      </c>
      <c r="AT936" s="62">
        <f t="shared" si="298"/>
        <v>1.4318455732361905</v>
      </c>
      <c r="AU936" s="51" t="str">
        <f>IF(OR($AP936&lt;SetUp!$B$97,$AP936&gt;SetUp!$B$98),"Não","Sim")</f>
        <v>Não</v>
      </c>
      <c r="AV936" s="64">
        <f t="shared" si="299"/>
        <v>0</v>
      </c>
      <c r="AW936" s="64">
        <f t="shared" si="300"/>
        <v>1.1965974984246752</v>
      </c>
      <c r="AX936" s="64">
        <f t="shared" si="301"/>
        <v>0</v>
      </c>
      <c r="AY936" s="64">
        <f t="shared" si="302"/>
        <v>0.15589618116466225</v>
      </c>
      <c r="AZ936" s="64">
        <f t="shared" si="303"/>
        <v>1.4318455732361905</v>
      </c>
      <c r="BA936" s="64">
        <f t="shared" si="304"/>
        <v>1.1965974984246752</v>
      </c>
      <c r="BB936" s="64">
        <f t="shared" si="305"/>
        <v>0.15589618116466225</v>
      </c>
    </row>
    <row r="937" spans="1:54" x14ac:dyDescent="0.3">
      <c r="A937" s="60">
        <v>31982</v>
      </c>
      <c r="B937" s="53">
        <v>0</v>
      </c>
      <c r="C937" s="53"/>
      <c r="D937" s="53">
        <v>4.3150000000000004</v>
      </c>
      <c r="E937" s="53">
        <f t="shared" si="290"/>
        <v>0</v>
      </c>
      <c r="F937" s="53">
        <f t="shared" si="291"/>
        <v>4.3150000000000004</v>
      </c>
      <c r="G937" s="53">
        <f t="shared" si="292"/>
        <v>0</v>
      </c>
      <c r="H937" s="53">
        <f>IF(Q936&gt;SetUp!$B$56,SetUp!$B$56,Q936)</f>
        <v>4.5208424367559727E-5</v>
      </c>
      <c r="I937" s="53">
        <f t="shared" si="306"/>
        <v>0.48792463497128863</v>
      </c>
      <c r="J937" s="53">
        <f>MIN(F937,H937,(1-EXP(-SetUp!$B$52*H937/SetUp!$B$56))*F937)</f>
        <v>1.1021135707336427E-5</v>
      </c>
      <c r="K937" s="53">
        <f t="shared" si="293"/>
        <v>3.4187288660223298E-5</v>
      </c>
      <c r="L937" s="53">
        <f>IF(I937&lt;=0,0,MIN(SetUp!$B$50*I937^SetUp!$B$55,I937))</f>
        <v>6.5044819184916823E-3</v>
      </c>
      <c r="M937" s="53">
        <f t="shared" si="294"/>
        <v>0.48142015305279695</v>
      </c>
      <c r="N937" s="53">
        <f>IF(SetUp!$B$62=0,X937,(B937-E937)*(1-(H937/SetUp!$B$66/SetUp!$B$56)))</f>
        <v>0</v>
      </c>
      <c r="O937" s="53">
        <f>K937*SetUp!$B$65</f>
        <v>3.1554870788181277E-7</v>
      </c>
      <c r="P937" s="53">
        <f>MIN(SetUp!$B$54*L937^SetUp!$B$51,L937)</f>
        <v>4.2643697775157537E-3</v>
      </c>
      <c r="Q937" s="53">
        <f t="shared" si="295"/>
        <v>3.3871739952341487E-5</v>
      </c>
      <c r="R937" s="53">
        <f>IF((H937+N937-O937)&gt;SetUp!$B$56,T936+H937+N937-O937-SetUp!$B$56,T936)</f>
        <v>0</v>
      </c>
      <c r="S937" s="53">
        <f>R937*SetUp!$B$65</f>
        <v>0</v>
      </c>
      <c r="T937" s="53">
        <f>IF((R937-S937)&lt;SetUp!$B$53,R937-S937,SetUp!$B$53)</f>
        <v>0</v>
      </c>
      <c r="U937" s="53">
        <f t="shared" si="296"/>
        <v>0.48142015305279695</v>
      </c>
      <c r="V937" s="53">
        <f>(L937-P937)/1000*SetUp!$B$13*1000000/SetUp!$B$48</f>
        <v>9.1162038350334568E-2</v>
      </c>
      <c r="W937" s="53">
        <f t="shared" si="307"/>
        <v>6.9388939039072284E-18</v>
      </c>
      <c r="X937" s="53">
        <f>MAX((SetUp!$B$56*(1-($H937/SetUp!$B$56)^2)*TANH(($B937-$D937)/SetUp!$B$56))/(1+$H937/SetUp!$B$56*TANH(($B937-$D937)/SetUp!$B$56)),0)</f>
        <v>0</v>
      </c>
      <c r="AK937" s="61">
        <v>172</v>
      </c>
      <c r="AL937" s="62">
        <f t="shared" si="287"/>
        <v>6.1513333333333335</v>
      </c>
      <c r="AM937" s="62">
        <f t="shared" si="288"/>
        <v>1.8271374588272116</v>
      </c>
      <c r="AN937" s="63">
        <f t="shared" si="289"/>
        <v>-0.70296887523129759</v>
      </c>
      <c r="AP937" s="60">
        <v>33011</v>
      </c>
      <c r="AQ937" s="51">
        <v>5</v>
      </c>
      <c r="AR937" s="51">
        <v>139</v>
      </c>
      <c r="AS937" s="62">
        <f t="shared" si="297"/>
        <v>0</v>
      </c>
      <c r="AT937" s="62">
        <f t="shared" si="298"/>
        <v>1.3432610767431397</v>
      </c>
      <c r="AU937" s="51" t="str">
        <f>IF(OR($AP937&lt;SetUp!$B$97,$AP937&gt;SetUp!$B$98),"Não","Sim")</f>
        <v>Não</v>
      </c>
      <c r="AV937" s="64">
        <f t="shared" si="299"/>
        <v>0</v>
      </c>
      <c r="AW937" s="64">
        <f t="shared" si="300"/>
        <v>1.158991404947914</v>
      </c>
      <c r="AX937" s="64">
        <f t="shared" si="301"/>
        <v>0</v>
      </c>
      <c r="AY937" s="64">
        <f t="shared" si="302"/>
        <v>0.12816043051643497</v>
      </c>
      <c r="AZ937" s="64">
        <f t="shared" si="303"/>
        <v>1.3432610767431397</v>
      </c>
      <c r="BA937" s="64">
        <f t="shared" si="304"/>
        <v>1.158991404947914</v>
      </c>
      <c r="BB937" s="64">
        <f t="shared" si="305"/>
        <v>0.12816043051643497</v>
      </c>
    </row>
    <row r="938" spans="1:54" x14ac:dyDescent="0.3">
      <c r="A938" s="60">
        <v>31983</v>
      </c>
      <c r="B938" s="53">
        <v>0</v>
      </c>
      <c r="C938" s="53"/>
      <c r="D938" s="53">
        <v>4.3150000000000004</v>
      </c>
      <c r="E938" s="53">
        <f t="shared" si="290"/>
        <v>0</v>
      </c>
      <c r="F938" s="53">
        <f t="shared" si="291"/>
        <v>4.3150000000000004</v>
      </c>
      <c r="G938" s="53">
        <f t="shared" si="292"/>
        <v>0</v>
      </c>
      <c r="H938" s="53">
        <f>IF(Q937&gt;SetUp!$B$56,SetUp!$B$56,Q937)</f>
        <v>3.3871739952341487E-5</v>
      </c>
      <c r="I938" s="53">
        <f t="shared" si="306"/>
        <v>0.4814203894729514</v>
      </c>
      <c r="J938" s="53">
        <f>MIN(F938,H938,(1-EXP(-SetUp!$B$52*H938/SetUp!$B$56))*F938)</f>
        <v>8.2574247484523701E-6</v>
      </c>
      <c r="K938" s="53">
        <f t="shared" si="293"/>
        <v>2.5614315203889115E-5</v>
      </c>
      <c r="L938" s="53">
        <f>IF(I938&lt;=0,0,MIN(SetUp!$B$50*I938^SetUp!$B$55,I938))</f>
        <v>6.3606124371590527E-3</v>
      </c>
      <c r="M938" s="53">
        <f t="shared" si="294"/>
        <v>0.47505977703579233</v>
      </c>
      <c r="N938" s="53">
        <f>IF(SetUp!$B$62=0,X938,(B938-E938)*(1-(H938/SetUp!$B$66/SetUp!$B$56)))</f>
        <v>0</v>
      </c>
      <c r="O938" s="53">
        <f>K938*SetUp!$B$65</f>
        <v>2.3642015446719809E-7</v>
      </c>
      <c r="P938" s="53">
        <f>MIN(SetUp!$B$54*L938^SetUp!$B$51,L938)</f>
        <v>4.1691419514465703E-3</v>
      </c>
      <c r="Q938" s="53">
        <f t="shared" si="295"/>
        <v>2.5377895049421915E-5</v>
      </c>
      <c r="R938" s="53">
        <f>IF((H938+N938-O938)&gt;SetUp!$B$56,T937+H938+N938-O938-SetUp!$B$56,T937)</f>
        <v>0</v>
      </c>
      <c r="S938" s="53">
        <f>R938*SetUp!$B$65</f>
        <v>0</v>
      </c>
      <c r="T938" s="53">
        <f>IF((R938-S938)&lt;SetUp!$B$53,R938-S938,SetUp!$B$53)</f>
        <v>0</v>
      </c>
      <c r="U938" s="53">
        <f t="shared" si="296"/>
        <v>0.47505977703579233</v>
      </c>
      <c r="V938" s="53">
        <f>(L938-P938)/1000*SetUp!$B$13*1000000/SetUp!$B$48</f>
        <v>8.9182551537402871E-2</v>
      </c>
      <c r="W938" s="53">
        <f t="shared" si="307"/>
        <v>-3.903127820947816E-17</v>
      </c>
      <c r="X938" s="53">
        <f>MAX((SetUp!$B$56*(1-($H938/SetUp!$B$56)^2)*TANH(($B938-$D938)/SetUp!$B$56))/(1+$H938/SetUp!$B$56*TANH(($B938-$D938)/SetUp!$B$56)),0)</f>
        <v>0</v>
      </c>
      <c r="AK938" s="61">
        <v>173</v>
      </c>
      <c r="AL938" s="62">
        <f t="shared" si="287"/>
        <v>6.0990000000000002</v>
      </c>
      <c r="AM938" s="62">
        <f t="shared" si="288"/>
        <v>1.7243535648506223</v>
      </c>
      <c r="AN938" s="63">
        <f t="shared" si="289"/>
        <v>-0.71727273899809441</v>
      </c>
      <c r="AP938" s="60">
        <v>33012</v>
      </c>
      <c r="AQ938" s="51">
        <v>5</v>
      </c>
      <c r="AR938" s="51">
        <v>140</v>
      </c>
      <c r="AS938" s="62">
        <f t="shared" si="297"/>
        <v>0</v>
      </c>
      <c r="AT938" s="62">
        <f t="shared" si="298"/>
        <v>1.2614952325957216</v>
      </c>
      <c r="AU938" s="51" t="str">
        <f>IF(OR($AP938&lt;SetUp!$B$97,$AP938&gt;SetUp!$B$98),"Não","Sim")</f>
        <v>Não</v>
      </c>
      <c r="AV938" s="64">
        <f t="shared" si="299"/>
        <v>0</v>
      </c>
      <c r="AW938" s="64">
        <f t="shared" si="300"/>
        <v>1.1231630480904016</v>
      </c>
      <c r="AX938" s="64">
        <f t="shared" si="301"/>
        <v>0</v>
      </c>
      <c r="AY938" s="64">
        <f t="shared" si="302"/>
        <v>0.10088561358424469</v>
      </c>
      <c r="AZ938" s="64">
        <f t="shared" si="303"/>
        <v>1.2614952325957216</v>
      </c>
      <c r="BA938" s="64">
        <f t="shared" si="304"/>
        <v>1.1231630480904016</v>
      </c>
      <c r="BB938" s="64">
        <f t="shared" si="305"/>
        <v>0.10088561358424469</v>
      </c>
    </row>
    <row r="939" spans="1:54" x14ac:dyDescent="0.3">
      <c r="A939" s="60">
        <v>31984</v>
      </c>
      <c r="B939" s="53">
        <v>0</v>
      </c>
      <c r="C939" s="53"/>
      <c r="D939" s="53">
        <v>4.3150000000000004</v>
      </c>
      <c r="E939" s="53">
        <f t="shared" si="290"/>
        <v>0</v>
      </c>
      <c r="F939" s="53">
        <f t="shared" si="291"/>
        <v>4.3150000000000004</v>
      </c>
      <c r="G939" s="53">
        <f t="shared" si="292"/>
        <v>0</v>
      </c>
      <c r="H939" s="53">
        <f>IF(Q938&gt;SetUp!$B$56,SetUp!$B$56,Q938)</f>
        <v>2.5377895049421915E-5</v>
      </c>
      <c r="I939" s="53">
        <f t="shared" si="306"/>
        <v>0.47505995417004676</v>
      </c>
      <c r="J939" s="53">
        <f>MIN(F939,H939,(1-EXP(-SetUp!$B$52*H939/SetUp!$B$56))*F939)</f>
        <v>6.1867535953002987E-6</v>
      </c>
      <c r="K939" s="53">
        <f t="shared" si="293"/>
        <v>1.9191141454121616E-5</v>
      </c>
      <c r="L939" s="53">
        <f>IF(I939&lt;=0,0,MIN(SetUp!$B$50*I939^SetUp!$B$55,I939))</f>
        <v>6.2211714716689688E-3</v>
      </c>
      <c r="M939" s="53">
        <f t="shared" si="294"/>
        <v>0.46883878269837781</v>
      </c>
      <c r="N939" s="53">
        <f>IF(SetUp!$B$62=0,X939,(B939-E939)*(1-(H939/SetUp!$B$66/SetUp!$B$56)))</f>
        <v>0</v>
      </c>
      <c r="O939" s="53">
        <f>K939*SetUp!$B$65</f>
        <v>1.7713425445379017E-7</v>
      </c>
      <c r="P939" s="53">
        <f>MIN(SetUp!$B$54*L939^SetUp!$B$51,L939)</f>
        <v>4.0768653491298924E-3</v>
      </c>
      <c r="Q939" s="53">
        <f t="shared" si="295"/>
        <v>1.9014007199667824E-5</v>
      </c>
      <c r="R939" s="53">
        <f>IF((H939+N939-O939)&gt;SetUp!$B$56,T938+H939+N939-O939-SetUp!$B$56,T938)</f>
        <v>0</v>
      </c>
      <c r="S939" s="53">
        <f>R939*SetUp!$B$65</f>
        <v>0</v>
      </c>
      <c r="T939" s="53">
        <f>IF((R939-S939)&lt;SetUp!$B$53,R939-S939,SetUp!$B$53)</f>
        <v>0</v>
      </c>
      <c r="U939" s="53">
        <f t="shared" si="296"/>
        <v>0.46883878269837781</v>
      </c>
      <c r="V939" s="53">
        <f>(L939-P939)/1000*SetUp!$B$13*1000000/SetUp!$B$48</f>
        <v>8.7263183571069713E-2</v>
      </c>
      <c r="W939" s="53">
        <f t="shared" si="307"/>
        <v>0</v>
      </c>
      <c r="X939" s="53">
        <f>MAX((SetUp!$B$56*(1-($H939/SetUp!$B$56)^2)*TANH(($B939-$D939)/SetUp!$B$56))/(1+$H939/SetUp!$B$56*TANH(($B939-$D939)/SetUp!$B$56)),0)</f>
        <v>0</v>
      </c>
      <c r="AK939" s="61">
        <v>174</v>
      </c>
      <c r="AL939" s="62">
        <f t="shared" si="287"/>
        <v>6.0443333333333342</v>
      </c>
      <c r="AM939" s="62">
        <f t="shared" si="288"/>
        <v>1.6273187582554067</v>
      </c>
      <c r="AN939" s="63">
        <f t="shared" si="289"/>
        <v>-0.7307695210518822</v>
      </c>
      <c r="AP939" s="60">
        <v>33013</v>
      </c>
      <c r="AQ939" s="51">
        <v>5</v>
      </c>
      <c r="AR939" s="51">
        <v>141</v>
      </c>
      <c r="AS939" s="62">
        <f t="shared" si="297"/>
        <v>0</v>
      </c>
      <c r="AT939" s="62">
        <f t="shared" si="298"/>
        <v>1.1858641729119921</v>
      </c>
      <c r="AU939" s="51" t="str">
        <f>IF(OR($AP939&lt;SetUp!$B$97,$AP939&gt;SetUp!$B$98),"Não","Sim")</f>
        <v>Não</v>
      </c>
      <c r="AV939" s="64">
        <f t="shared" si="299"/>
        <v>0</v>
      </c>
      <c r="AW939" s="64">
        <f t="shared" si="300"/>
        <v>1.0889739082787944</v>
      </c>
      <c r="AX939" s="64">
        <f t="shared" si="301"/>
        <v>0</v>
      </c>
      <c r="AY939" s="64">
        <f t="shared" si="302"/>
        <v>7.4034948443978482E-2</v>
      </c>
      <c r="AZ939" s="64">
        <f t="shared" si="303"/>
        <v>1.1858641729119921</v>
      </c>
      <c r="BA939" s="64">
        <f t="shared" si="304"/>
        <v>1.0889739082787944</v>
      </c>
      <c r="BB939" s="64">
        <f t="shared" si="305"/>
        <v>7.4034948443978482E-2</v>
      </c>
    </row>
    <row r="940" spans="1:54" x14ac:dyDescent="0.3">
      <c r="A940" s="60">
        <v>31985</v>
      </c>
      <c r="B940" s="53">
        <v>0</v>
      </c>
      <c r="C940" s="53"/>
      <c r="D940" s="53">
        <v>4.3150000000000004</v>
      </c>
      <c r="E940" s="53">
        <f t="shared" si="290"/>
        <v>0</v>
      </c>
      <c r="F940" s="53">
        <f t="shared" si="291"/>
        <v>4.3150000000000004</v>
      </c>
      <c r="G940" s="53">
        <f t="shared" si="292"/>
        <v>0</v>
      </c>
      <c r="H940" s="53">
        <f>IF(Q939&gt;SetUp!$B$56,SetUp!$B$56,Q939)</f>
        <v>1.9014007199667824E-5</v>
      </c>
      <c r="I940" s="53">
        <f t="shared" si="306"/>
        <v>0.46883891541355327</v>
      </c>
      <c r="J940" s="53">
        <f>MIN(F940,H940,(1-EXP(-SetUp!$B$52*H940/SetUp!$B$56))*F940)</f>
        <v>4.6353331638515633E-6</v>
      </c>
      <c r="K940" s="53">
        <f t="shared" si="293"/>
        <v>1.437867403581626E-5</v>
      </c>
      <c r="L940" s="53">
        <f>IF(I940&lt;=0,0,MIN(SetUp!$B$50*I940^SetUp!$B$55,I940))</f>
        <v>6.0859851538357084E-3</v>
      </c>
      <c r="M940" s="53">
        <f t="shared" si="294"/>
        <v>0.46275293025971759</v>
      </c>
      <c r="N940" s="53">
        <f>IF(SetUp!$B$62=0,X940,(B940-E940)*(1-(H940/SetUp!$B$66/SetUp!$B$56)))</f>
        <v>0</v>
      </c>
      <c r="O940" s="53">
        <f>K940*SetUp!$B$65</f>
        <v>1.3271517546036233E-7</v>
      </c>
      <c r="P940" s="53">
        <f>MIN(SetUp!$B$54*L940^SetUp!$B$51,L940)</f>
        <v>3.9874234909846838E-3</v>
      </c>
      <c r="Q940" s="53">
        <f t="shared" si="295"/>
        <v>1.4245958860355899E-5</v>
      </c>
      <c r="R940" s="53">
        <f>IF((H940+N940-O940)&gt;SetUp!$B$56,T939+H940+N940-O940-SetUp!$B$56,T939)</f>
        <v>0</v>
      </c>
      <c r="S940" s="53">
        <f>R940*SetUp!$B$65</f>
        <v>0</v>
      </c>
      <c r="T940" s="53">
        <f>IF((R940-S940)&lt;SetUp!$B$53,R940-S940,SetUp!$B$53)</f>
        <v>0</v>
      </c>
      <c r="U940" s="53">
        <f t="shared" si="296"/>
        <v>0.46275293025971759</v>
      </c>
      <c r="V940" s="53">
        <f>(L940-P940)/1000*SetUp!$B$13*1000000/SetUp!$B$48</f>
        <v>8.5401599004780684E-2</v>
      </c>
      <c r="W940" s="53">
        <f t="shared" si="307"/>
        <v>1.7347234759768071E-17</v>
      </c>
      <c r="X940" s="53">
        <f>MAX((SetUp!$B$56*(1-($H940/SetUp!$B$56)^2)*TANH(($B940-$D940)/SetUp!$B$56))/(1+$H940/SetUp!$B$56*TANH(($B940-$D940)/SetUp!$B$56)),0)</f>
        <v>0</v>
      </c>
      <c r="AK940" s="61">
        <v>175</v>
      </c>
      <c r="AL940" s="62">
        <f t="shared" si="287"/>
        <v>6.0443333333333342</v>
      </c>
      <c r="AM940" s="62">
        <f t="shared" si="288"/>
        <v>1.5363678329228023</v>
      </c>
      <c r="AN940" s="63">
        <f t="shared" si="289"/>
        <v>-0.74581682574486263</v>
      </c>
      <c r="AP940" s="60">
        <v>33014</v>
      </c>
      <c r="AQ940" s="51">
        <v>5</v>
      </c>
      <c r="AR940" s="51">
        <v>142</v>
      </c>
      <c r="AS940" s="62">
        <f t="shared" si="297"/>
        <v>0</v>
      </c>
      <c r="AT940" s="62">
        <f t="shared" si="298"/>
        <v>1.1159393142765111</v>
      </c>
      <c r="AU940" s="51" t="str">
        <f>IF(OR($AP940&lt;SetUp!$B$97,$AP940&gt;SetUp!$B$98),"Não","Sim")</f>
        <v>Não</v>
      </c>
      <c r="AV940" s="64">
        <f t="shared" si="299"/>
        <v>0</v>
      </c>
      <c r="AW940" s="64">
        <f t="shared" si="300"/>
        <v>1.0563802886633729</v>
      </c>
      <c r="AX940" s="64">
        <f t="shared" si="301"/>
        <v>0</v>
      </c>
      <c r="AY940" s="64">
        <f t="shared" si="302"/>
        <v>4.7640577942558986E-2</v>
      </c>
      <c r="AZ940" s="64">
        <f t="shared" si="303"/>
        <v>1.1159393142765111</v>
      </c>
      <c r="BA940" s="64">
        <f t="shared" si="304"/>
        <v>1.0563802886633729</v>
      </c>
      <c r="BB940" s="64">
        <f t="shared" si="305"/>
        <v>4.7640577942558986E-2</v>
      </c>
    </row>
    <row r="941" spans="1:54" x14ac:dyDescent="0.3">
      <c r="A941" s="60">
        <v>31986</v>
      </c>
      <c r="B941" s="53">
        <v>0</v>
      </c>
      <c r="C941" s="53"/>
      <c r="D941" s="53">
        <v>4.3150000000000004</v>
      </c>
      <c r="E941" s="53">
        <f t="shared" si="290"/>
        <v>0</v>
      </c>
      <c r="F941" s="53">
        <f t="shared" si="291"/>
        <v>4.3150000000000004</v>
      </c>
      <c r="G941" s="53">
        <f t="shared" si="292"/>
        <v>0</v>
      </c>
      <c r="H941" s="53">
        <f>IF(Q940&gt;SetUp!$B$56,SetUp!$B$56,Q940)</f>
        <v>1.4245958860355899E-5</v>
      </c>
      <c r="I941" s="53">
        <f t="shared" si="306"/>
        <v>0.462753029694562</v>
      </c>
      <c r="J941" s="53">
        <f>MIN(F941,H941,(1-EXP(-SetUp!$B$52*H941/SetUp!$B$56))*F941)</f>
        <v>3.4729541097799915E-6</v>
      </c>
      <c r="K941" s="53">
        <f t="shared" si="293"/>
        <v>1.0773004750575908E-5</v>
      </c>
      <c r="L941" s="53">
        <f>IF(I941&lt;=0,0,MIN(SetUp!$B$50*I941^SetUp!$B$55,I941))</f>
        <v>5.9548878349906017E-3</v>
      </c>
      <c r="M941" s="53">
        <f t="shared" si="294"/>
        <v>0.4567981418595714</v>
      </c>
      <c r="N941" s="53">
        <f>IF(SetUp!$B$62=0,X941,(B941-E941)*(1-(H941/SetUp!$B$66/SetUp!$B$56)))</f>
        <v>0</v>
      </c>
      <c r="O941" s="53">
        <f>K941*SetUp!$B$65</f>
        <v>9.9434844419354279E-8</v>
      </c>
      <c r="P941" s="53">
        <f>MIN(SetUp!$B$54*L941^SetUp!$B$51,L941)</f>
        <v>3.9007054282316745E-3</v>
      </c>
      <c r="Q941" s="53">
        <f t="shared" si="295"/>
        <v>1.0673569906156553E-5</v>
      </c>
      <c r="R941" s="53">
        <f>IF((H941+N941-O941)&gt;SetUp!$B$56,T940+H941+N941-O941-SetUp!$B$56,T940)</f>
        <v>0</v>
      </c>
      <c r="S941" s="53">
        <f>R941*SetUp!$B$65</f>
        <v>0</v>
      </c>
      <c r="T941" s="53">
        <f>IF((R941-S941)&lt;SetUp!$B$53,R941-S941,SetUp!$B$53)</f>
        <v>0</v>
      </c>
      <c r="U941" s="53">
        <f t="shared" si="296"/>
        <v>0.4567981418595714</v>
      </c>
      <c r="V941" s="53">
        <f>(L941-P941)/1000*SetUp!$B$13*1000000/SetUp!$B$48</f>
        <v>8.3595571810059735E-2</v>
      </c>
      <c r="W941" s="53">
        <f t="shared" si="307"/>
        <v>-1.0408340855860843E-17</v>
      </c>
      <c r="X941" s="53">
        <f>MAX((SetUp!$B$56*(1-($H941/SetUp!$B$56)^2)*TANH(($B941-$D941)/SetUp!$B$56))/(1+$H941/SetUp!$B$56*TANH(($B941-$D941)/SetUp!$B$56)),0)</f>
        <v>0</v>
      </c>
      <c r="AK941" s="61">
        <v>176</v>
      </c>
      <c r="AL941" s="62">
        <f t="shared" si="287"/>
        <v>6.0443333333333342</v>
      </c>
      <c r="AM941" s="62">
        <f t="shared" si="288"/>
        <v>1.4493841346309884</v>
      </c>
      <c r="AN941" s="63">
        <f t="shared" si="289"/>
        <v>-0.76020777566354358</v>
      </c>
      <c r="AP941" s="60">
        <v>33015</v>
      </c>
      <c r="AQ941" s="51">
        <v>5</v>
      </c>
      <c r="AR941" s="51">
        <v>143</v>
      </c>
      <c r="AS941" s="62">
        <f t="shared" si="297"/>
        <v>0</v>
      </c>
      <c r="AT941" s="62">
        <f t="shared" si="298"/>
        <v>1.0513128486015189</v>
      </c>
      <c r="AU941" s="51" t="str">
        <f>IF(OR($AP941&lt;SetUp!$B$97,$AP941&gt;SetUp!$B$98),"Não","Sim")</f>
        <v>Não</v>
      </c>
      <c r="AV941" s="64">
        <f t="shared" si="299"/>
        <v>0</v>
      </c>
      <c r="AW941" s="64">
        <f t="shared" si="300"/>
        <v>1.025335481001959</v>
      </c>
      <c r="AX941" s="64">
        <f t="shared" si="301"/>
        <v>0</v>
      </c>
      <c r="AY941" s="64">
        <f t="shared" si="302"/>
        <v>2.1731972168596497E-2</v>
      </c>
      <c r="AZ941" s="64">
        <f t="shared" si="303"/>
        <v>1.0513128486015189</v>
      </c>
      <c r="BA941" s="64">
        <f t="shared" si="304"/>
        <v>1.025335481001959</v>
      </c>
      <c r="BB941" s="64">
        <f t="shared" si="305"/>
        <v>2.1731972168596497E-2</v>
      </c>
    </row>
    <row r="942" spans="1:54" x14ac:dyDescent="0.3">
      <c r="A942" s="60">
        <v>31987</v>
      </c>
      <c r="B942" s="53">
        <v>0</v>
      </c>
      <c r="C942" s="53"/>
      <c r="D942" s="53">
        <v>4.3150000000000004</v>
      </c>
      <c r="E942" s="53">
        <f t="shared" si="290"/>
        <v>0</v>
      </c>
      <c r="F942" s="53">
        <f t="shared" si="291"/>
        <v>4.3150000000000004</v>
      </c>
      <c r="G942" s="53">
        <f t="shared" si="292"/>
        <v>0</v>
      </c>
      <c r="H942" s="53">
        <f>IF(Q941&gt;SetUp!$B$56,SetUp!$B$56,Q941)</f>
        <v>1.0673569906156553E-5</v>
      </c>
      <c r="I942" s="53">
        <f t="shared" si="306"/>
        <v>0.45679821635962709</v>
      </c>
      <c r="J942" s="53">
        <f>MIN(F942,H942,(1-EXP(-SetUp!$B$52*H942/SetUp!$B$56))*F942)</f>
        <v>2.602058771482008E-6</v>
      </c>
      <c r="K942" s="53">
        <f t="shared" si="293"/>
        <v>8.0715111346745445E-6</v>
      </c>
      <c r="L942" s="53">
        <f>IF(I942&lt;=0,0,MIN(SetUp!$B$50*I942^SetUp!$B$55,I942))</f>
        <v>5.8277216460789066E-3</v>
      </c>
      <c r="M942" s="53">
        <f t="shared" si="294"/>
        <v>0.45097049471354816</v>
      </c>
      <c r="N942" s="53">
        <f>IF(SetUp!$B$62=0,X942,(B942-E942)*(1-(H942/SetUp!$B$66/SetUp!$B$56)))</f>
        <v>0</v>
      </c>
      <c r="O942" s="53">
        <f>K942*SetUp!$B$65</f>
        <v>7.4500055693611749E-8</v>
      </c>
      <c r="P942" s="53">
        <f>MIN(SetUp!$B$54*L942^SetUp!$B$51,L942)</f>
        <v>3.8166054455862396E-3</v>
      </c>
      <c r="Q942" s="53">
        <f t="shared" si="295"/>
        <v>7.9970110789809332E-6</v>
      </c>
      <c r="R942" s="53">
        <f>IF((H942+N942-O942)&gt;SetUp!$B$56,T941+H942+N942-O942-SetUp!$B$56,T941)</f>
        <v>0</v>
      </c>
      <c r="S942" s="53">
        <f>R942*SetUp!$B$65</f>
        <v>0</v>
      </c>
      <c r="T942" s="53">
        <f>IF((R942-S942)&lt;SetUp!$B$53,R942-S942,SetUp!$B$53)</f>
        <v>0</v>
      </c>
      <c r="U942" s="53">
        <f t="shared" si="296"/>
        <v>0.45097049471354816</v>
      </c>
      <c r="V942" s="53">
        <f>(L942-P942)/1000*SetUp!$B$13*1000000/SetUp!$B$48</f>
        <v>8.1842979573522032E-2</v>
      </c>
      <c r="W942" s="53">
        <f t="shared" si="307"/>
        <v>1.7347234759768071E-17</v>
      </c>
      <c r="X942" s="53">
        <f>MAX((SetUp!$B$56*(1-($H942/SetUp!$B$56)^2)*TANH(($B942-$D942)/SetUp!$B$56))/(1+$H942/SetUp!$B$56*TANH(($B942-$D942)/SetUp!$B$56)),0)</f>
        <v>0</v>
      </c>
      <c r="AK942" s="61">
        <v>177</v>
      </c>
      <c r="AL942" s="62">
        <f t="shared" si="287"/>
        <v>6.0443333333333342</v>
      </c>
      <c r="AM942" s="62">
        <f t="shared" si="288"/>
        <v>1.3659463225830484</v>
      </c>
      <c r="AN942" s="63">
        <f t="shared" si="289"/>
        <v>-0.77401207920646642</v>
      </c>
      <c r="AP942" s="60">
        <v>33016</v>
      </c>
      <c r="AQ942" s="51">
        <v>5</v>
      </c>
      <c r="AR942" s="51">
        <v>144</v>
      </c>
      <c r="AS942" s="62">
        <f t="shared" si="297"/>
        <v>0</v>
      </c>
      <c r="AT942" s="62">
        <f t="shared" si="298"/>
        <v>0.99153222849767342</v>
      </c>
      <c r="AU942" s="51" t="str">
        <f>IF(OR($AP942&lt;SetUp!$B$97,$AP942&gt;SetUp!$B$98),"Não","Sim")</f>
        <v>Não</v>
      </c>
      <c r="AV942" s="64">
        <f t="shared" si="299"/>
        <v>0</v>
      </c>
      <c r="AW942" s="64">
        <f t="shared" si="300"/>
        <v>0.99575711320465765</v>
      </c>
      <c r="AX942" s="64">
        <f t="shared" si="301"/>
        <v>0</v>
      </c>
      <c r="AY942" s="64">
        <f t="shared" si="302"/>
        <v>-3.6931650378763912E-3</v>
      </c>
      <c r="AZ942" s="64">
        <f t="shared" si="303"/>
        <v>0.99153222849767342</v>
      </c>
      <c r="BA942" s="64">
        <f t="shared" si="304"/>
        <v>0.99575711320465765</v>
      </c>
      <c r="BB942" s="64">
        <f t="shared" si="305"/>
        <v>-3.6931650378763912E-3</v>
      </c>
    </row>
    <row r="943" spans="1:54" x14ac:dyDescent="0.3">
      <c r="A943" s="60">
        <v>31988</v>
      </c>
      <c r="B943" s="53">
        <v>0</v>
      </c>
      <c r="C943" s="53"/>
      <c r="D943" s="53">
        <v>4.3150000000000004</v>
      </c>
      <c r="E943" s="53">
        <f t="shared" si="290"/>
        <v>0</v>
      </c>
      <c r="F943" s="53">
        <f t="shared" si="291"/>
        <v>4.3150000000000004</v>
      </c>
      <c r="G943" s="53">
        <f t="shared" si="292"/>
        <v>0</v>
      </c>
      <c r="H943" s="53">
        <f>IF(Q942&gt;SetUp!$B$56,SetUp!$B$56,Q942)</f>
        <v>7.9970110789809332E-6</v>
      </c>
      <c r="I943" s="53">
        <f t="shared" si="306"/>
        <v>0.45097055053158858</v>
      </c>
      <c r="J943" s="53">
        <f>MIN(F943,H943,(1-EXP(-SetUp!$B$52*H943/SetUp!$B$56))*F943)</f>
        <v>1.9495533903096664E-6</v>
      </c>
      <c r="K943" s="53">
        <f t="shared" si="293"/>
        <v>6.0474576886712668E-6</v>
      </c>
      <c r="L943" s="53">
        <f>IF(I943&lt;=0,0,MIN(SetUp!$B$50*I943^SetUp!$B$55,I943))</f>
        <v>5.7043360808416302E-3</v>
      </c>
      <c r="M943" s="53">
        <f t="shared" si="294"/>
        <v>0.44526621445074693</v>
      </c>
      <c r="N943" s="53">
        <f>IF(SetUp!$B$62=0,X943,(B943-E943)*(1-(H943/SetUp!$B$66/SetUp!$B$56)))</f>
        <v>0</v>
      </c>
      <c r="O943" s="53">
        <f>K943*SetUp!$B$65</f>
        <v>5.5818040400799894E-8</v>
      </c>
      <c r="P943" s="53">
        <f>MIN(SetUp!$B$54*L943^SetUp!$B$51,L943)</f>
        <v>3.7350227796724956E-3</v>
      </c>
      <c r="Q943" s="53">
        <f t="shared" si="295"/>
        <v>5.9916396482704671E-6</v>
      </c>
      <c r="R943" s="53">
        <f>IF((H943+N943-O943)&gt;SetUp!$B$56,T942+H943+N943-O943-SetUp!$B$56,T942)</f>
        <v>0</v>
      </c>
      <c r="S943" s="53">
        <f>R943*SetUp!$B$65</f>
        <v>0</v>
      </c>
      <c r="T943" s="53">
        <f>IF((R943-S943)&lt;SetUp!$B$53,R943-S943,SetUp!$B$53)</f>
        <v>0</v>
      </c>
      <c r="U943" s="53">
        <f t="shared" si="296"/>
        <v>0.44526621445074693</v>
      </c>
      <c r="V943" s="53">
        <f>(L943-P943)/1000*SetUp!$B$13*1000000/SetUp!$B$48</f>
        <v>8.0141797993555766E-2</v>
      </c>
      <c r="W943" s="53">
        <f t="shared" si="307"/>
        <v>-3.8163916471489756E-17</v>
      </c>
      <c r="X943" s="53">
        <f>MAX((SetUp!$B$56*(1-($H943/SetUp!$B$56)^2)*TANH(($B943-$D943)/SetUp!$B$56))/(1+$H943/SetUp!$B$56*TANH(($B943-$D943)/SetUp!$B$56)),0)</f>
        <v>0</v>
      </c>
      <c r="AK943" s="61">
        <v>178</v>
      </c>
      <c r="AL943" s="62">
        <f t="shared" si="287"/>
        <v>5.937666666666666</v>
      </c>
      <c r="AM943" s="62">
        <f t="shared" si="288"/>
        <v>1.2867636150769217</v>
      </c>
      <c r="AN943" s="63">
        <f t="shared" si="289"/>
        <v>-0.78328800060457171</v>
      </c>
      <c r="AP943" s="60">
        <v>33017</v>
      </c>
      <c r="AQ943" s="51">
        <v>5</v>
      </c>
      <c r="AR943" s="51">
        <v>145</v>
      </c>
      <c r="AS943" s="62">
        <f t="shared" si="297"/>
        <v>0</v>
      </c>
      <c r="AT943" s="62">
        <f t="shared" si="298"/>
        <v>0.93620502499726022</v>
      </c>
      <c r="AU943" s="51" t="str">
        <f>IF(OR($AP943&lt;SetUp!$B$97,$AP943&gt;SetUp!$B$98),"Não","Sim")</f>
        <v>Não</v>
      </c>
      <c r="AV943" s="64">
        <f t="shared" si="299"/>
        <v>0</v>
      </c>
      <c r="AW943" s="64">
        <f t="shared" si="300"/>
        <v>0.96757688324869573</v>
      </c>
      <c r="AX943" s="64">
        <f t="shared" si="301"/>
        <v>0</v>
      </c>
      <c r="AY943" s="64">
        <f t="shared" si="302"/>
        <v>-2.8629032165290048E-2</v>
      </c>
      <c r="AZ943" s="64">
        <f t="shared" si="303"/>
        <v>0.93620502499726022</v>
      </c>
      <c r="BA943" s="64">
        <f t="shared" si="304"/>
        <v>0.96757688324869573</v>
      </c>
      <c r="BB943" s="64">
        <f t="shared" si="305"/>
        <v>-2.8629032165290048E-2</v>
      </c>
    </row>
    <row r="944" spans="1:54" x14ac:dyDescent="0.3">
      <c r="A944" s="60">
        <v>31989</v>
      </c>
      <c r="B944" s="53">
        <v>0</v>
      </c>
      <c r="C944" s="53"/>
      <c r="D944" s="53">
        <v>4.3150000000000004</v>
      </c>
      <c r="E944" s="53">
        <f t="shared" si="290"/>
        <v>0</v>
      </c>
      <c r="F944" s="53">
        <f t="shared" si="291"/>
        <v>4.3150000000000004</v>
      </c>
      <c r="G944" s="53">
        <f t="shared" si="292"/>
        <v>0</v>
      </c>
      <c r="H944" s="53">
        <f>IF(Q943&gt;SetUp!$B$56,SetUp!$B$56,Q943)</f>
        <v>5.9916396482704671E-6</v>
      </c>
      <c r="I944" s="53">
        <f t="shared" si="306"/>
        <v>0.44526625627156907</v>
      </c>
      <c r="J944" s="53">
        <f>MIN(F944,H944,(1-EXP(-SetUp!$B$52*H944/SetUp!$B$56))*F944)</f>
        <v>1.4606734861755122E-6</v>
      </c>
      <c r="K944" s="53">
        <f t="shared" si="293"/>
        <v>4.5309661620949551E-6</v>
      </c>
      <c r="L944" s="53">
        <f>IF(I944&lt;=0,0,MIN(SetUp!$B$50*I944^SetUp!$B$55,I944))</f>
        <v>5.5845876016979469E-3</v>
      </c>
      <c r="M944" s="53">
        <f t="shared" si="294"/>
        <v>0.43968166866987113</v>
      </c>
      <c r="N944" s="53">
        <f>IF(SetUp!$B$62=0,X944,(B944-E944)*(1-(H944/SetUp!$B$66/SetUp!$B$56)))</f>
        <v>0</v>
      </c>
      <c r="O944" s="53">
        <f>K944*SetUp!$B$65</f>
        <v>4.1820822122368941E-8</v>
      </c>
      <c r="P944" s="53">
        <f>MIN(SetUp!$B$54*L944^SetUp!$B$51,L944)</f>
        <v>3.6558613528727955E-3</v>
      </c>
      <c r="Q944" s="53">
        <f t="shared" si="295"/>
        <v>4.4891453399725863E-6</v>
      </c>
      <c r="R944" s="53">
        <f>IF((H944+N944-O944)&gt;SetUp!$B$56,T943+H944+N944-O944-SetUp!$B$56,T943)</f>
        <v>0</v>
      </c>
      <c r="S944" s="53">
        <f>R944*SetUp!$B$65</f>
        <v>0</v>
      </c>
      <c r="T944" s="53">
        <f>IF((R944-S944)&lt;SetUp!$B$53,R944-S944,SetUp!$B$53)</f>
        <v>0</v>
      </c>
      <c r="U944" s="53">
        <f t="shared" si="296"/>
        <v>0.43968166866987113</v>
      </c>
      <c r="V944" s="53">
        <f>(L944-P944)/1000*SetUp!$B$13*1000000/SetUp!$B$48</f>
        <v>7.8490095672663351E-2</v>
      </c>
      <c r="W944" s="53">
        <f t="shared" si="307"/>
        <v>1.474514954580286E-17</v>
      </c>
      <c r="X944" s="53">
        <f>MAX((SetUp!$B$56*(1-($H944/SetUp!$B$56)^2)*TANH(($B944-$D944)/SetUp!$B$56))/(1+$H944/SetUp!$B$56*TANH(($B944-$D944)/SetUp!$B$56)),0)</f>
        <v>0</v>
      </c>
      <c r="AK944" s="61">
        <v>179</v>
      </c>
      <c r="AL944" s="62">
        <f t="shared" si="287"/>
        <v>5.8836666666666666</v>
      </c>
      <c r="AM944" s="62">
        <f t="shared" si="288"/>
        <v>1.2118681550073642</v>
      </c>
      <c r="AN944" s="63">
        <f t="shared" si="289"/>
        <v>-0.7940284139696282</v>
      </c>
      <c r="AP944" s="60">
        <v>33018</v>
      </c>
      <c r="AQ944" s="51">
        <v>5</v>
      </c>
      <c r="AR944" s="51">
        <v>146</v>
      </c>
      <c r="AS944" s="62">
        <f t="shared" si="297"/>
        <v>0</v>
      </c>
      <c r="AT944" s="62">
        <f t="shared" si="298"/>
        <v>0.8849637169319543</v>
      </c>
      <c r="AU944" s="51" t="str">
        <f>IF(OR($AP944&lt;SetUp!$B$97,$AP944&gt;SetUp!$B$98),"Não","Sim")</f>
        <v>Não</v>
      </c>
      <c r="AV944" s="64">
        <f t="shared" si="299"/>
        <v>0</v>
      </c>
      <c r="AW944" s="64">
        <f t="shared" si="300"/>
        <v>0.94072510168058887</v>
      </c>
      <c r="AX944" s="64">
        <f t="shared" si="301"/>
        <v>0</v>
      </c>
      <c r="AY944" s="64">
        <f t="shared" si="302"/>
        <v>-5.3074534792863705E-2</v>
      </c>
      <c r="AZ944" s="64">
        <f t="shared" si="303"/>
        <v>0.8849637169319543</v>
      </c>
      <c r="BA944" s="64">
        <f t="shared" si="304"/>
        <v>0.94072510168058887</v>
      </c>
      <c r="BB944" s="64">
        <f t="shared" si="305"/>
        <v>-5.3074534792863705E-2</v>
      </c>
    </row>
    <row r="945" spans="1:54" x14ac:dyDescent="0.3">
      <c r="A945" s="60">
        <v>31990</v>
      </c>
      <c r="B945" s="53">
        <v>0</v>
      </c>
      <c r="C945" s="53"/>
      <c r="D945" s="53">
        <v>4.9379999999999997</v>
      </c>
      <c r="E945" s="53">
        <f t="shared" si="290"/>
        <v>0</v>
      </c>
      <c r="F945" s="53">
        <f t="shared" si="291"/>
        <v>4.9379999999999997</v>
      </c>
      <c r="G945" s="53">
        <f t="shared" si="292"/>
        <v>0</v>
      </c>
      <c r="H945" s="53">
        <f>IF(Q944&gt;SetUp!$B$56,SetUp!$B$56,Q944)</f>
        <v>4.4891453399725863E-6</v>
      </c>
      <c r="I945" s="53">
        <f t="shared" si="306"/>
        <v>0.43968169854507716</v>
      </c>
      <c r="J945" s="53">
        <f>MIN(F945,H945,(1-EXP(-SetUp!$B$52*H945/SetUp!$B$56))*F945)</f>
        <v>1.2523953038947599E-6</v>
      </c>
      <c r="K945" s="53">
        <f t="shared" si="293"/>
        <v>3.2367500360778263E-6</v>
      </c>
      <c r="L945" s="53">
        <f>IF(I945&lt;=0,0,MIN(SetUp!$B$50*I945^SetUp!$B$55,I945))</f>
        <v>5.4683392374247968E-3</v>
      </c>
      <c r="M945" s="53">
        <f t="shared" si="294"/>
        <v>0.43421335930765237</v>
      </c>
      <c r="N945" s="53">
        <f>IF(SetUp!$B$62=0,X945,(B945-E945)*(1-(H945/SetUp!$B$66/SetUp!$B$56)))</f>
        <v>0</v>
      </c>
      <c r="O945" s="53">
        <f>K945*SetUp!$B$65</f>
        <v>2.987520600921787E-8</v>
      </c>
      <c r="P945" s="53">
        <f>MIN(SetUp!$B$54*L945^SetUp!$B$51,L945)</f>
        <v>3.5790295021590722E-3</v>
      </c>
      <c r="Q945" s="53">
        <f t="shared" si="295"/>
        <v>3.2068748300686085E-6</v>
      </c>
      <c r="R945" s="53">
        <f>IF((H945+N945-O945)&gt;SetUp!$B$56,T944+H945+N945-O945-SetUp!$B$56,T944)</f>
        <v>0</v>
      </c>
      <c r="S945" s="53">
        <f>R945*SetUp!$B$65</f>
        <v>0</v>
      </c>
      <c r="T945" s="53">
        <f>IF((R945-S945)&lt;SetUp!$B$53,R945-S945,SetUp!$B$53)</f>
        <v>0</v>
      </c>
      <c r="U945" s="53">
        <f t="shared" si="296"/>
        <v>0.43421335930765237</v>
      </c>
      <c r="V945" s="53">
        <f>(L945-P945)/1000*SetUp!$B$13*1000000/SetUp!$B$48</f>
        <v>7.6886028780201676E-2</v>
      </c>
      <c r="W945" s="53">
        <f t="shared" si="307"/>
        <v>4.8572257327350599E-17</v>
      </c>
      <c r="X945" s="53">
        <f>MAX((SetUp!$B$56*(1-($H945/SetUp!$B$56)^2)*TANH(($B945-$D945)/SetUp!$B$56))/(1+$H945/SetUp!$B$56*TANH(($B945-$D945)/SetUp!$B$56)),0)</f>
        <v>0</v>
      </c>
      <c r="AK945" s="61">
        <v>180</v>
      </c>
      <c r="AL945" s="62">
        <f t="shared" si="287"/>
        <v>5.9869999999999992</v>
      </c>
      <c r="AM945" s="62">
        <f t="shared" si="288"/>
        <v>1.141542969408291</v>
      </c>
      <c r="AN945" s="63">
        <f t="shared" si="289"/>
        <v>-0.80932971949084831</v>
      </c>
      <c r="AP945" s="60">
        <v>33019</v>
      </c>
      <c r="AQ945" s="51">
        <v>5</v>
      </c>
      <c r="AR945" s="51">
        <v>147</v>
      </c>
      <c r="AS945" s="62">
        <f t="shared" si="297"/>
        <v>0</v>
      </c>
      <c r="AT945" s="62">
        <f t="shared" si="298"/>
        <v>0.83746206330279893</v>
      </c>
      <c r="AU945" s="51" t="str">
        <f>IF(OR($AP945&lt;SetUp!$B$97,$AP945&gt;SetUp!$B$98),"Não","Sim")</f>
        <v>Não</v>
      </c>
      <c r="AV945" s="64">
        <f t="shared" si="299"/>
        <v>0</v>
      </c>
      <c r="AW945" s="64">
        <f t="shared" si="300"/>
        <v>0.91512953361958493</v>
      </c>
      <c r="AX945" s="64">
        <f t="shared" si="301"/>
        <v>0</v>
      </c>
      <c r="AY945" s="64">
        <f t="shared" si="302"/>
        <v>-7.7034857212217686E-2</v>
      </c>
      <c r="AZ945" s="64">
        <f t="shared" si="303"/>
        <v>0.83746206330279893</v>
      </c>
      <c r="BA945" s="64">
        <f t="shared" si="304"/>
        <v>0.91512953361958493</v>
      </c>
      <c r="BB945" s="64">
        <f t="shared" si="305"/>
        <v>-7.7034857212217686E-2</v>
      </c>
    </row>
    <row r="946" spans="1:54" x14ac:dyDescent="0.3">
      <c r="A946" s="60">
        <v>31991</v>
      </c>
      <c r="B946" s="53">
        <v>3.7999999999999999E-2</v>
      </c>
      <c r="C946" s="53"/>
      <c r="D946" s="53">
        <v>4.9379999999999997</v>
      </c>
      <c r="E946" s="53">
        <f t="shared" si="290"/>
        <v>3.7999999999999999E-2</v>
      </c>
      <c r="F946" s="53">
        <f t="shared" si="291"/>
        <v>4.8999999999999995</v>
      </c>
      <c r="G946" s="53">
        <f t="shared" si="292"/>
        <v>0</v>
      </c>
      <c r="H946" s="53">
        <f>IF(Q945&gt;SetUp!$B$56,SetUp!$B$56,Q945)</f>
        <v>3.2068748300686085E-6</v>
      </c>
      <c r="I946" s="53">
        <f t="shared" si="306"/>
        <v>0.43421338071291077</v>
      </c>
      <c r="J946" s="53">
        <f>MIN(F946,H946,(1-EXP(-SetUp!$B$52*H946/SetUp!$B$56))*F946)</f>
        <v>8.8777882735202589E-7</v>
      </c>
      <c r="K946" s="53">
        <f t="shared" si="293"/>
        <v>2.3190960027165827E-6</v>
      </c>
      <c r="L946" s="53">
        <f>IF(I946&lt;=0,0,MIN(SetUp!$B$50*I946^SetUp!$B$55,I946))</f>
        <v>5.3554603114615608E-3</v>
      </c>
      <c r="M946" s="53">
        <f t="shared" si="294"/>
        <v>0.42885792040144921</v>
      </c>
      <c r="N946" s="53">
        <f>IF(SetUp!$B$62=0,X946,(B946-E946)*(1-(H946/SetUp!$B$66/SetUp!$B$56)))</f>
        <v>0</v>
      </c>
      <c r="O946" s="53">
        <f>K946*SetUp!$B$65</f>
        <v>2.1405258380800617E-8</v>
      </c>
      <c r="P946" s="53">
        <f>MIN(SetUp!$B$54*L946^SetUp!$B$51,L946)</f>
        <v>3.5044397946325878E-3</v>
      </c>
      <c r="Q946" s="53">
        <f t="shared" si="295"/>
        <v>2.297690744335782E-6</v>
      </c>
      <c r="R946" s="53">
        <f>IF((H946+N946-O946)&gt;SetUp!$B$56,T945+H946+N946-O946-SetUp!$B$56,T945)</f>
        <v>0</v>
      </c>
      <c r="S946" s="53">
        <f>R946*SetUp!$B$65</f>
        <v>0</v>
      </c>
      <c r="T946" s="53">
        <f>IF((R946-S946)&lt;SetUp!$B$53,R946-S946,SetUp!$B$53)</f>
        <v>0</v>
      </c>
      <c r="U946" s="53">
        <f t="shared" si="296"/>
        <v>0.42885792040144921</v>
      </c>
      <c r="V946" s="53">
        <f>(L946-P946)/1000*SetUp!$B$13*1000000/SetUp!$B$48</f>
        <v>7.5327837502324482E-2</v>
      </c>
      <c r="W946" s="53">
        <f t="shared" si="307"/>
        <v>1.474514954580286E-17</v>
      </c>
      <c r="X946" s="53">
        <f>MAX((SetUp!$B$56*(1-($H946/SetUp!$B$56)^2)*TANH(($B946-$D946)/SetUp!$B$56))/(1+$H946/SetUp!$B$56*TANH(($B946-$D946)/SetUp!$B$56)),0)</f>
        <v>0</v>
      </c>
      <c r="AK946" s="61">
        <v>181</v>
      </c>
      <c r="AL946" s="62">
        <f t="shared" si="287"/>
        <v>2.7833333333333332</v>
      </c>
      <c r="AM946" s="62">
        <f t="shared" si="288"/>
        <v>1.0754481509270784</v>
      </c>
      <c r="AN946" s="63">
        <f t="shared" si="289"/>
        <v>-0.61361144278069035</v>
      </c>
      <c r="AP946" s="60">
        <v>33020</v>
      </c>
      <c r="AQ946" s="51">
        <v>5</v>
      </c>
      <c r="AR946" s="51">
        <v>148</v>
      </c>
      <c r="AS946" s="62">
        <f t="shared" si="297"/>
        <v>0</v>
      </c>
      <c r="AT946" s="62">
        <f t="shared" si="298"/>
        <v>0.79338638408152018</v>
      </c>
      <c r="AU946" s="51" t="str">
        <f>IF(OR($AP946&lt;SetUp!$B$97,$AP946&gt;SetUp!$B$98),"Não","Sim")</f>
        <v>Não</v>
      </c>
      <c r="AV946" s="64">
        <f t="shared" si="299"/>
        <v>0</v>
      </c>
      <c r="AW946" s="64">
        <f t="shared" si="300"/>
        <v>0.8907223945099394</v>
      </c>
      <c r="AX946" s="64">
        <f t="shared" si="301"/>
        <v>0</v>
      </c>
      <c r="AY946" s="64">
        <f t="shared" si="302"/>
        <v>-0.10051525706202338</v>
      </c>
      <c r="AZ946" s="64">
        <f t="shared" si="303"/>
        <v>0.79338638408152018</v>
      </c>
      <c r="BA946" s="64">
        <f t="shared" si="304"/>
        <v>0.8907223945099394</v>
      </c>
      <c r="BB946" s="64">
        <f t="shared" si="305"/>
        <v>-0.10051525706202338</v>
      </c>
    </row>
    <row r="947" spans="1:54" x14ac:dyDescent="0.3">
      <c r="A947" s="60">
        <v>31992</v>
      </c>
      <c r="B947" s="53">
        <v>0</v>
      </c>
      <c r="C947" s="53"/>
      <c r="D947" s="53">
        <v>4.9379999999999997</v>
      </c>
      <c r="E947" s="53">
        <f t="shared" si="290"/>
        <v>0</v>
      </c>
      <c r="F947" s="53">
        <f t="shared" si="291"/>
        <v>4.9379999999999997</v>
      </c>
      <c r="G947" s="53">
        <f t="shared" si="292"/>
        <v>0</v>
      </c>
      <c r="H947" s="53">
        <f>IF(Q946&gt;SetUp!$B$56,SetUp!$B$56,Q946)</f>
        <v>2.297690744335782E-6</v>
      </c>
      <c r="I947" s="53">
        <f t="shared" si="306"/>
        <v>0.42885793569255198</v>
      </c>
      <c r="J947" s="53">
        <f>MIN(F947,H947,(1-EXP(-SetUp!$B$52*H947/SetUp!$B$56))*F947)</f>
        <v>6.4101673223260214E-7</v>
      </c>
      <c r="K947" s="53">
        <f t="shared" si="293"/>
        <v>1.65667401210318E-6</v>
      </c>
      <c r="L947" s="53">
        <f>IF(I947&lt;=0,0,MIN(SetUp!$B$50*I947^SetUp!$B$55,I947))</f>
        <v>5.2458260518174222E-3</v>
      </c>
      <c r="M947" s="53">
        <f t="shared" si="294"/>
        <v>0.42361210964073454</v>
      </c>
      <c r="N947" s="53">
        <f>IF(SetUp!$B$62=0,X947,(B947-E947)*(1-(H947/SetUp!$B$66/SetUp!$B$56)))</f>
        <v>0</v>
      </c>
      <c r="O947" s="53">
        <f>K947*SetUp!$B$65</f>
        <v>1.5291102757404881E-8</v>
      </c>
      <c r="P947" s="53">
        <f>MIN(SetUp!$B$54*L947^SetUp!$B$51,L947)</f>
        <v>3.4320087651391971E-3</v>
      </c>
      <c r="Q947" s="53">
        <f t="shared" si="295"/>
        <v>1.6413829093457752E-6</v>
      </c>
      <c r="R947" s="53">
        <f>IF((H947+N947-O947)&gt;SetUp!$B$56,T946+H947+N947-O947-SetUp!$B$56,T946)</f>
        <v>0</v>
      </c>
      <c r="S947" s="53">
        <f>R947*SetUp!$B$65</f>
        <v>0</v>
      </c>
      <c r="T947" s="53">
        <f>IF((R947-S947)&lt;SetUp!$B$53,R947-S947,SetUp!$B$53)</f>
        <v>0</v>
      </c>
      <c r="U947" s="53">
        <f t="shared" si="296"/>
        <v>0.42361210964073454</v>
      </c>
      <c r="V947" s="53">
        <f>(L947-P947)/1000*SetUp!$B$13*1000000/SetUp!$B$48</f>
        <v>7.3813840844870873E-2</v>
      </c>
      <c r="W947" s="53">
        <f t="shared" si="307"/>
        <v>1.214306433183765E-17</v>
      </c>
      <c r="X947" s="53">
        <f>MAX((SetUp!$B$56*(1-($H947/SetUp!$B$56)^2)*TANH(($B947-$D947)/SetUp!$B$56))/(1+$H947/SetUp!$B$56*TANH(($B947-$D947)/SetUp!$B$56)),0)</f>
        <v>0</v>
      </c>
      <c r="AK947" s="61">
        <v>182</v>
      </c>
      <c r="AL947" s="62">
        <f t="shared" si="287"/>
        <v>2.7833333333333332</v>
      </c>
      <c r="AM947" s="62">
        <f t="shared" si="288"/>
        <v>1.0136544983899276</v>
      </c>
      <c r="AN947" s="63">
        <f t="shared" si="289"/>
        <v>-0.63581275506948709</v>
      </c>
      <c r="AP947" s="60">
        <v>33021</v>
      </c>
      <c r="AQ947" s="51">
        <v>5</v>
      </c>
      <c r="AR947" s="51">
        <v>149</v>
      </c>
      <c r="AS947" s="62">
        <f t="shared" si="297"/>
        <v>0</v>
      </c>
      <c r="AT947" s="62">
        <f t="shared" si="298"/>
        <v>0.75245256460355403</v>
      </c>
      <c r="AU947" s="51" t="str">
        <f>IF(OR($AP947&lt;SetUp!$B$97,$AP947&gt;SetUp!$B$98),"Não","Sim")</f>
        <v>Não</v>
      </c>
      <c r="AV947" s="64">
        <f t="shared" si="299"/>
        <v>0</v>
      </c>
      <c r="AW947" s="64">
        <f t="shared" si="300"/>
        <v>0.86744023690600958</v>
      </c>
      <c r="AX947" s="64">
        <f t="shared" si="301"/>
        <v>0</v>
      </c>
      <c r="AY947" s="64">
        <f t="shared" si="302"/>
        <v>-0.12352087324941717</v>
      </c>
      <c r="AZ947" s="64">
        <f t="shared" si="303"/>
        <v>0.75245256460355403</v>
      </c>
      <c r="BA947" s="64">
        <f t="shared" si="304"/>
        <v>0.86744023690600958</v>
      </c>
      <c r="BB947" s="64">
        <f t="shared" si="305"/>
        <v>-0.12352087324941717</v>
      </c>
    </row>
    <row r="948" spans="1:54" x14ac:dyDescent="0.3">
      <c r="A948" s="60">
        <v>31993</v>
      </c>
      <c r="B948" s="53">
        <v>0</v>
      </c>
      <c r="C948" s="53"/>
      <c r="D948" s="53">
        <v>4.9379999999999997</v>
      </c>
      <c r="E948" s="53">
        <f t="shared" si="290"/>
        <v>0</v>
      </c>
      <c r="F948" s="53">
        <f t="shared" si="291"/>
        <v>4.9379999999999997</v>
      </c>
      <c r="G948" s="53">
        <f t="shared" si="292"/>
        <v>0</v>
      </c>
      <c r="H948" s="53">
        <f>IF(Q947&gt;SetUp!$B$56,SetUp!$B$56,Q947)</f>
        <v>1.6413829093457752E-6</v>
      </c>
      <c r="I948" s="53">
        <f t="shared" si="306"/>
        <v>0.4236121205641169</v>
      </c>
      <c r="J948" s="53">
        <f>MIN(F948,H948,(1-EXP(-SetUp!$B$52*H948/SetUp!$B$56))*F948)</f>
        <v>4.5791799060546087E-7</v>
      </c>
      <c r="K948" s="53">
        <f t="shared" si="293"/>
        <v>1.1834649187403142E-6</v>
      </c>
      <c r="L948" s="53">
        <f>IF(I948&lt;=0,0,MIN(SetUp!$B$50*I948^SetUp!$B$55,I948))</f>
        <v>5.1393172871577611E-3</v>
      </c>
      <c r="M948" s="53">
        <f t="shared" si="294"/>
        <v>0.41847280327695913</v>
      </c>
      <c r="N948" s="53">
        <f>IF(SetUp!$B$62=0,X948,(B948-E948)*(1-(H948/SetUp!$B$66/SetUp!$B$56)))</f>
        <v>0</v>
      </c>
      <c r="O948" s="53">
        <f>K948*SetUp!$B$65</f>
        <v>1.0923382361306025E-8</v>
      </c>
      <c r="P948" s="53">
        <f>MIN(SetUp!$B$54*L948^SetUp!$B$51,L948)</f>
        <v>3.3616567111788959E-3</v>
      </c>
      <c r="Q948" s="53">
        <f t="shared" si="295"/>
        <v>1.1725415363790082E-6</v>
      </c>
      <c r="R948" s="53">
        <f>IF((H948+N948-O948)&gt;SetUp!$B$56,T947+H948+N948-O948-SetUp!$B$56,T947)</f>
        <v>0</v>
      </c>
      <c r="S948" s="53">
        <f>R948*SetUp!$B$65</f>
        <v>0</v>
      </c>
      <c r="T948" s="53">
        <f>IF((R948-S948)&lt;SetUp!$B$53,R948-S948,SetUp!$B$53)</f>
        <v>0</v>
      </c>
      <c r="U948" s="53">
        <f t="shared" si="296"/>
        <v>0.41847280327695913</v>
      </c>
      <c r="V948" s="53">
        <f>(L948-P948)/1000*SetUp!$B$13*1000000/SetUp!$B$48</f>
        <v>7.2342432611727223E-2</v>
      </c>
      <c r="W948" s="53">
        <f t="shared" si="307"/>
        <v>-4.5102810375396984E-17</v>
      </c>
      <c r="X948" s="53">
        <f>MAX((SetUp!$B$56*(1-($H948/SetUp!$B$56)^2)*TANH(($B948-$D948)/SetUp!$B$56))/(1+$H948/SetUp!$B$56*TANH(($B948-$D948)/SetUp!$B$56)),0)</f>
        <v>0</v>
      </c>
      <c r="AK948" s="61">
        <v>183</v>
      </c>
      <c r="AL948" s="62">
        <f t="shared" si="287"/>
        <v>8.35</v>
      </c>
      <c r="AM948" s="62">
        <f t="shared" si="288"/>
        <v>1.5574590137358226</v>
      </c>
      <c r="AN948" s="63">
        <f t="shared" si="289"/>
        <v>-0.81347796242684756</v>
      </c>
      <c r="AP948" s="60">
        <v>33022</v>
      </c>
      <c r="AQ948" s="51">
        <v>5</v>
      </c>
      <c r="AR948" s="51">
        <v>150</v>
      </c>
      <c r="AS948" s="62">
        <f t="shared" si="297"/>
        <v>0</v>
      </c>
      <c r="AT948" s="62">
        <f t="shared" si="298"/>
        <v>0.7144096791914214</v>
      </c>
      <c r="AU948" s="51" t="str">
        <f>IF(OR($AP948&lt;SetUp!$B$97,$AP948&gt;SetUp!$B$98),"Não","Sim")</f>
        <v>Não</v>
      </c>
      <c r="AV948" s="64">
        <f t="shared" si="299"/>
        <v>0</v>
      </c>
      <c r="AW948" s="64">
        <f t="shared" si="300"/>
        <v>0.84522759017404381</v>
      </c>
      <c r="AX948" s="64">
        <f t="shared" si="301"/>
        <v>0</v>
      </c>
      <c r="AY948" s="64">
        <f t="shared" si="302"/>
        <v>-0.14605267003363784</v>
      </c>
      <c r="AZ948" s="64">
        <f t="shared" si="303"/>
        <v>0.7144096791914214</v>
      </c>
      <c r="BA948" s="64">
        <f t="shared" si="304"/>
        <v>0.84522759017404381</v>
      </c>
      <c r="BB948" s="64">
        <f t="shared" si="305"/>
        <v>-0.14605267003363784</v>
      </c>
    </row>
    <row r="949" spans="1:54" x14ac:dyDescent="0.3">
      <c r="A949" s="60">
        <v>31994</v>
      </c>
      <c r="B949" s="53">
        <v>0</v>
      </c>
      <c r="C949" s="53"/>
      <c r="D949" s="53">
        <v>4.9379999999999997</v>
      </c>
      <c r="E949" s="53">
        <f t="shared" si="290"/>
        <v>0</v>
      </c>
      <c r="F949" s="53">
        <f t="shared" si="291"/>
        <v>4.9379999999999997</v>
      </c>
      <c r="G949" s="53">
        <f t="shared" si="292"/>
        <v>0</v>
      </c>
      <c r="H949" s="53">
        <f>IF(Q948&gt;SetUp!$B$56,SetUp!$B$56,Q948)</f>
        <v>1.1725415363790082E-6</v>
      </c>
      <c r="I949" s="53">
        <f t="shared" si="306"/>
        <v>0.41847281108020806</v>
      </c>
      <c r="J949" s="53">
        <f>MIN(F949,H949,(1-EXP(-SetUp!$B$52*H949/SetUp!$B$56))*F949)</f>
        <v>3.2711920434680404E-7</v>
      </c>
      <c r="K949" s="53">
        <f t="shared" si="293"/>
        <v>8.4542233203220408E-7</v>
      </c>
      <c r="L949" s="53">
        <f>IF(I949&lt;=0,0,MIN(SetUp!$B$50*I949^SetUp!$B$55,I949))</f>
        <v>5.0358201533233565E-3</v>
      </c>
      <c r="M949" s="53">
        <f t="shared" si="294"/>
        <v>0.41343699092688468</v>
      </c>
      <c r="N949" s="53">
        <f>IF(SetUp!$B$62=0,X949,(B949-E949)*(1-(H949/SetUp!$B$66/SetUp!$B$56)))</f>
        <v>0</v>
      </c>
      <c r="O949" s="53">
        <f>K949*SetUp!$B$65</f>
        <v>7.8032489542693219E-9</v>
      </c>
      <c r="P949" s="53">
        <f>MIN(SetUp!$B$54*L949^SetUp!$B$51,L949)</f>
        <v>3.2933074950048697E-3</v>
      </c>
      <c r="Q949" s="53">
        <f t="shared" si="295"/>
        <v>8.3761908307793477E-7</v>
      </c>
      <c r="R949" s="53">
        <f>IF((H949+N949-O949)&gt;SetUp!$B$56,T948+H949+N949-O949-SetUp!$B$56,T948)</f>
        <v>0</v>
      </c>
      <c r="S949" s="53">
        <f>R949*SetUp!$B$65</f>
        <v>0</v>
      </c>
      <c r="T949" s="53">
        <f>IF((R949-S949)&lt;SetUp!$B$53,R949-S949,SetUp!$B$53)</f>
        <v>0</v>
      </c>
      <c r="U949" s="53">
        <f t="shared" si="296"/>
        <v>0.41343699092688468</v>
      </c>
      <c r="V949" s="53">
        <f>(L949-P949)/1000*SetUp!$B$13*1000000/SetUp!$B$48</f>
        <v>7.0912077515176627E-2</v>
      </c>
      <c r="W949" s="53">
        <f t="shared" si="307"/>
        <v>-1.0408340855860843E-17</v>
      </c>
      <c r="X949" s="53">
        <f>MAX((SetUp!$B$56*(1-($H949/SetUp!$B$56)^2)*TANH(($B949-$D949)/SetUp!$B$56))/(1+$H949/SetUp!$B$56*TANH(($B949-$D949)/SetUp!$B$56)),0)</f>
        <v>0</v>
      </c>
      <c r="AK949" s="61">
        <v>184</v>
      </c>
      <c r="AL949" s="62">
        <f t="shared" si="287"/>
        <v>8.1950000000000003</v>
      </c>
      <c r="AM949" s="62">
        <f t="shared" si="288"/>
        <v>1.4610524668091296</v>
      </c>
      <c r="AN949" s="63">
        <f t="shared" si="289"/>
        <v>-0.82171415902268097</v>
      </c>
      <c r="AP949" s="60">
        <v>33023</v>
      </c>
      <c r="AQ949" s="51">
        <v>5</v>
      </c>
      <c r="AR949" s="51">
        <v>151</v>
      </c>
      <c r="AS949" s="62">
        <f t="shared" si="297"/>
        <v>0</v>
      </c>
      <c r="AT949" s="62">
        <f t="shared" si="298"/>
        <v>0.6789858577111989</v>
      </c>
      <c r="AU949" s="51" t="str">
        <f>IF(OR($AP949&lt;SetUp!$B$97,$AP949&gt;SetUp!$B$98),"Não","Sim")</f>
        <v>Não</v>
      </c>
      <c r="AV949" s="64">
        <f t="shared" si="299"/>
        <v>0</v>
      </c>
      <c r="AW949" s="64">
        <f t="shared" si="300"/>
        <v>0.82400598159916227</v>
      </c>
      <c r="AX949" s="64">
        <f t="shared" si="301"/>
        <v>0</v>
      </c>
      <c r="AY949" s="64">
        <f t="shared" si="302"/>
        <v>-0.1681392713482921</v>
      </c>
      <c r="AZ949" s="64">
        <f t="shared" si="303"/>
        <v>0.6789858577111989</v>
      </c>
      <c r="BA949" s="64">
        <f t="shared" si="304"/>
        <v>0.82400598159916227</v>
      </c>
      <c r="BB949" s="64">
        <f t="shared" si="305"/>
        <v>-0.1681392713482921</v>
      </c>
    </row>
    <row r="950" spans="1:54" x14ac:dyDescent="0.3">
      <c r="A950" s="60">
        <v>31995</v>
      </c>
      <c r="B950" s="53">
        <v>0</v>
      </c>
      <c r="C950" s="53"/>
      <c r="D950" s="53">
        <v>4.9379999999999997</v>
      </c>
      <c r="E950" s="53">
        <f t="shared" si="290"/>
        <v>0</v>
      </c>
      <c r="F950" s="53">
        <f t="shared" si="291"/>
        <v>4.9379999999999997</v>
      </c>
      <c r="G950" s="53">
        <f t="shared" si="292"/>
        <v>0</v>
      </c>
      <c r="H950" s="53">
        <f>IF(Q949&gt;SetUp!$B$56,SetUp!$B$56,Q949)</f>
        <v>8.3761908307793477E-7</v>
      </c>
      <c r="I950" s="53">
        <f t="shared" si="306"/>
        <v>0.41343699650122895</v>
      </c>
      <c r="J950" s="53">
        <f>MIN(F950,H950,(1-EXP(-SetUp!$B$52*H950/SetUp!$B$56))*F950)</f>
        <v>2.3368152149783048E-7</v>
      </c>
      <c r="K950" s="53">
        <f t="shared" si="293"/>
        <v>6.0393756158010432E-7</v>
      </c>
      <c r="L950" s="53">
        <f>IF(I950&lt;=0,0,MIN(SetUp!$B$50*I950^SetUp!$B$55,I950))</f>
        <v>4.9352258182266111E-3</v>
      </c>
      <c r="M950" s="53">
        <f t="shared" si="294"/>
        <v>0.40850177068300236</v>
      </c>
      <c r="N950" s="53">
        <f>IF(SetUp!$B$62=0,X950,(B950-E950)*(1-(H950/SetUp!$B$66/SetUp!$B$56)))</f>
        <v>0</v>
      </c>
      <c r="O950" s="53">
        <f>K950*SetUp!$B$65</f>
        <v>5.5743442860276801E-9</v>
      </c>
      <c r="P950" s="53">
        <f>MIN(SetUp!$B$54*L950^SetUp!$B$51,L950)</f>
        <v>3.2268883581413688E-3</v>
      </c>
      <c r="Q950" s="53">
        <f t="shared" si="295"/>
        <v>5.9836321729407665E-7</v>
      </c>
      <c r="R950" s="53">
        <f>IF((H950+N950-O950)&gt;SetUp!$B$56,T949+H950+N950-O950-SetUp!$B$56,T949)</f>
        <v>0</v>
      </c>
      <c r="S950" s="53">
        <f>R950*SetUp!$B$65</f>
        <v>0</v>
      </c>
      <c r="T950" s="53">
        <f>IF((R950-S950)&lt;SetUp!$B$53,R950-S950,SetUp!$B$53)</f>
        <v>0</v>
      </c>
      <c r="U950" s="53">
        <f t="shared" si="296"/>
        <v>0.40850177068300236</v>
      </c>
      <c r="V950" s="53">
        <f>(L950-P950)/1000*SetUp!$B$13*1000000/SetUp!$B$48</f>
        <v>6.9521307528718712E-2</v>
      </c>
      <c r="W950" s="53">
        <f t="shared" si="307"/>
        <v>0</v>
      </c>
      <c r="X950" s="53">
        <f>MAX((SetUp!$B$56*(1-($H950/SetUp!$B$56)^2)*TANH(($B950-$D950)/SetUp!$B$56))/(1+$H950/SetUp!$B$56*TANH(($B950-$D950)/SetUp!$B$56)),0)</f>
        <v>0</v>
      </c>
      <c r="AK950" s="61">
        <v>185</v>
      </c>
      <c r="AL950" s="62">
        <f t="shared" si="287"/>
        <v>8.1950000000000003</v>
      </c>
      <c r="AM950" s="62">
        <f t="shared" si="288"/>
        <v>1.3713697017814965</v>
      </c>
      <c r="AN950" s="63">
        <f t="shared" si="289"/>
        <v>-0.8326577545111048</v>
      </c>
      <c r="AP950" s="60">
        <v>33024</v>
      </c>
      <c r="AQ950" s="51">
        <v>5</v>
      </c>
      <c r="AR950" s="51">
        <v>152</v>
      </c>
      <c r="AS950" s="62">
        <f t="shared" si="297"/>
        <v>0</v>
      </c>
      <c r="AT950" s="62">
        <f t="shared" si="298"/>
        <v>0.6459582538583597</v>
      </c>
      <c r="AU950" s="51" t="str">
        <f>IF(OR($AP950&lt;SetUp!$B$97,$AP950&gt;SetUp!$B$98),"Não","Sim")</f>
        <v>Não</v>
      </c>
      <c r="AV950" s="64">
        <f t="shared" si="299"/>
        <v>0</v>
      </c>
      <c r="AW950" s="64">
        <f t="shared" si="300"/>
        <v>0.80371528158817518</v>
      </c>
      <c r="AX950" s="64">
        <f t="shared" si="301"/>
        <v>0</v>
      </c>
      <c r="AY950" s="64">
        <f t="shared" si="302"/>
        <v>-0.18979554811139776</v>
      </c>
      <c r="AZ950" s="64">
        <f t="shared" si="303"/>
        <v>0.6459582538583597</v>
      </c>
      <c r="BA950" s="64">
        <f t="shared" si="304"/>
        <v>0.80371528158817518</v>
      </c>
      <c r="BB950" s="64">
        <f t="shared" si="305"/>
        <v>-0.18979554811139776</v>
      </c>
    </row>
    <row r="951" spans="1:54" x14ac:dyDescent="0.3">
      <c r="A951" s="60">
        <v>31996</v>
      </c>
      <c r="B951" s="53">
        <v>0</v>
      </c>
      <c r="C951" s="53"/>
      <c r="D951" s="53">
        <v>4.9379999999999997</v>
      </c>
      <c r="E951" s="53">
        <f t="shared" si="290"/>
        <v>0</v>
      </c>
      <c r="F951" s="53">
        <f t="shared" si="291"/>
        <v>4.9379999999999997</v>
      </c>
      <c r="G951" s="53">
        <f t="shared" si="292"/>
        <v>0</v>
      </c>
      <c r="H951" s="53">
        <f>IF(Q950&gt;SetUp!$B$56,SetUp!$B$56,Q950)</f>
        <v>5.9836321729407665E-7</v>
      </c>
      <c r="I951" s="53">
        <f t="shared" si="306"/>
        <v>0.4085017746651019</v>
      </c>
      <c r="J951" s="53">
        <f>MIN(F951,H951,(1-EXP(-SetUp!$B$52*H951/SetUp!$B$56))*F951)</f>
        <v>1.6693319304539323E-7</v>
      </c>
      <c r="K951" s="53">
        <f t="shared" si="293"/>
        <v>4.3143002424868345E-7</v>
      </c>
      <c r="L951" s="53">
        <f>IF(I951&lt;=0,0,MIN(SetUp!$B$50*I951^SetUp!$B$55,I951))</f>
        <v>4.8374302224352701E-3</v>
      </c>
      <c r="M951" s="53">
        <f t="shared" si="294"/>
        <v>0.40366434444266663</v>
      </c>
      <c r="N951" s="53">
        <f>IF(SetUp!$B$62=0,X951,(B951-E951)*(1-(H951/SetUp!$B$66/SetUp!$B$56)))</f>
        <v>0</v>
      </c>
      <c r="O951" s="53">
        <f>K951*SetUp!$B$65</f>
        <v>3.982099547177194E-9</v>
      </c>
      <c r="P951" s="53">
        <f>MIN(SetUp!$B$54*L951^SetUp!$B$51,L951)</f>
        <v>3.162329746522623E-3</v>
      </c>
      <c r="Q951" s="53">
        <f t="shared" si="295"/>
        <v>4.2744792470150625E-7</v>
      </c>
      <c r="R951" s="53">
        <f>IF((H951+N951-O951)&gt;SetUp!$B$56,T950+H951+N951-O951-SetUp!$B$56,T950)</f>
        <v>0</v>
      </c>
      <c r="S951" s="53">
        <f>R951*SetUp!$B$65</f>
        <v>0</v>
      </c>
      <c r="T951" s="53">
        <f>IF((R951-S951)&lt;SetUp!$B$53,R951-S951,SetUp!$B$53)</f>
        <v>0</v>
      </c>
      <c r="U951" s="53">
        <f t="shared" si="296"/>
        <v>0.40366434444266663</v>
      </c>
      <c r="V951" s="53">
        <f>(L951-P951)/1000*SetUp!$B$13*1000000/SetUp!$B$48</f>
        <v>6.8168718446070559E-2</v>
      </c>
      <c r="W951" s="53">
        <f t="shared" si="307"/>
        <v>0</v>
      </c>
      <c r="X951" s="53">
        <f>MAX((SetUp!$B$56*(1-($H951/SetUp!$B$56)^2)*TANH(($B951-$D951)/SetUp!$B$56))/(1+$H951/SetUp!$B$56*TANH(($B951-$D951)/SetUp!$B$56)),0)</f>
        <v>0</v>
      </c>
      <c r="AK951" s="61">
        <v>186</v>
      </c>
      <c r="AL951" s="62">
        <f t="shared" si="287"/>
        <v>8.1950000000000003</v>
      </c>
      <c r="AM951" s="62">
        <f t="shared" si="288"/>
        <v>1.2885753071030643</v>
      </c>
      <c r="AN951" s="63">
        <f t="shared" si="289"/>
        <v>-0.84276079229980905</v>
      </c>
      <c r="AP951" s="60">
        <v>33239</v>
      </c>
      <c r="AQ951" s="51">
        <v>1</v>
      </c>
      <c r="AR951" s="51">
        <v>1</v>
      </c>
      <c r="AS951" s="62">
        <f t="shared" si="297"/>
        <v>0</v>
      </c>
      <c r="AT951" s="62">
        <f t="shared" si="298"/>
        <v>0.13496251234662257</v>
      </c>
      <c r="AU951" s="51" t="str">
        <f>IF(OR($AP951&lt;SetUp!$B$97,$AP951&gt;SetUp!$B$98),"Não","Sim")</f>
        <v>Não</v>
      </c>
      <c r="AV951" s="64">
        <f t="shared" si="299"/>
        <v>0</v>
      </c>
      <c r="AW951" s="64">
        <f t="shared" si="300"/>
        <v>0.36737244364081334</v>
      </c>
      <c r="AX951" s="64">
        <f t="shared" si="301"/>
        <v>0</v>
      </c>
      <c r="AY951" s="64">
        <f t="shared" si="302"/>
        <v>-0.86978684588929822</v>
      </c>
      <c r="AZ951" s="64">
        <f t="shared" si="303"/>
        <v>0.13496251234662257</v>
      </c>
      <c r="BA951" s="64">
        <f t="shared" si="304"/>
        <v>0.36737244364081334</v>
      </c>
      <c r="BB951" s="64">
        <f t="shared" si="305"/>
        <v>-0.86978684588929822</v>
      </c>
    </row>
    <row r="952" spans="1:54" x14ac:dyDescent="0.3">
      <c r="A952" s="60">
        <v>31997</v>
      </c>
      <c r="B952" s="53">
        <v>0</v>
      </c>
      <c r="C952" s="53"/>
      <c r="D952" s="53">
        <v>4.9379999999999997</v>
      </c>
      <c r="E952" s="53">
        <f t="shared" si="290"/>
        <v>0</v>
      </c>
      <c r="F952" s="53">
        <f t="shared" si="291"/>
        <v>4.9379999999999997</v>
      </c>
      <c r="G952" s="53">
        <f t="shared" si="292"/>
        <v>0</v>
      </c>
      <c r="H952" s="53">
        <f>IF(Q951&gt;SetUp!$B$56,SetUp!$B$56,Q951)</f>
        <v>4.2744792470150625E-7</v>
      </c>
      <c r="I952" s="53">
        <f t="shared" si="306"/>
        <v>0.40366434728732709</v>
      </c>
      <c r="J952" s="53">
        <f>MIN(F952,H952,(1-EXP(-SetUp!$B$52*H952/SetUp!$B$56))*F952)</f>
        <v>1.1925072473295549E-7</v>
      </c>
      <c r="K952" s="53">
        <f t="shared" si="293"/>
        <v>3.0819719996855075E-7</v>
      </c>
      <c r="L952" s="53">
        <f>IF(I952&lt;=0,0,MIN(SetUp!$B$50*I952^SetUp!$B$55,I952))</f>
        <v>4.7423338346187505E-3</v>
      </c>
      <c r="M952" s="53">
        <f t="shared" si="294"/>
        <v>0.39892201345270834</v>
      </c>
      <c r="N952" s="53">
        <f>IF(SetUp!$B$62=0,X952,(B952-E952)*(1-(H952/SetUp!$B$66/SetUp!$B$56)))</f>
        <v>0</v>
      </c>
      <c r="O952" s="53">
        <f>K952*SetUp!$B$65</f>
        <v>2.8446604581433236E-9</v>
      </c>
      <c r="P952" s="53">
        <f>MIN(SetUp!$B$54*L952^SetUp!$B$51,L952)</f>
        <v>3.099565145689129E-3</v>
      </c>
      <c r="Q952" s="53">
        <f t="shared" si="295"/>
        <v>3.0535253951040741E-7</v>
      </c>
      <c r="R952" s="53">
        <f>IF((H952+N952-O952)&gt;SetUp!$B$56,T951+H952+N952-O952-SetUp!$B$56,T951)</f>
        <v>0</v>
      </c>
      <c r="S952" s="53">
        <f>R952*SetUp!$B$65</f>
        <v>0</v>
      </c>
      <c r="T952" s="53">
        <f>IF((R952-S952)&lt;SetUp!$B$53,R952-S952,SetUp!$B$53)</f>
        <v>0</v>
      </c>
      <c r="U952" s="53">
        <f t="shared" si="296"/>
        <v>0.39892201345270834</v>
      </c>
      <c r="V952" s="53">
        <f>(L952-P952)/1000*SetUp!$B$13*1000000/SetUp!$B$48</f>
        <v>6.6852966635718186E-2</v>
      </c>
      <c r="W952" s="53">
        <f t="shared" si="307"/>
        <v>0</v>
      </c>
      <c r="X952" s="53">
        <f>MAX((SetUp!$B$56*(1-($H952/SetUp!$B$56)^2)*TANH(($B952-$D952)/SetUp!$B$56))/(1+$H952/SetUp!$B$56*TANH(($B952-$D952)/SetUp!$B$56)),0)</f>
        <v>0</v>
      </c>
      <c r="AK952" s="61">
        <v>187</v>
      </c>
      <c r="AL952" s="62">
        <f t="shared" si="287"/>
        <v>8.1950000000000003</v>
      </c>
      <c r="AM952" s="62">
        <f t="shared" si="288"/>
        <v>1.2116658025794367</v>
      </c>
      <c r="AN952" s="63">
        <f t="shared" si="289"/>
        <v>-0.852145722687073</v>
      </c>
      <c r="AP952" s="60">
        <v>33240</v>
      </c>
      <c r="AQ952" s="51">
        <v>1</v>
      </c>
      <c r="AR952" s="51">
        <v>2</v>
      </c>
      <c r="AS952" s="62">
        <f t="shared" si="297"/>
        <v>0</v>
      </c>
      <c r="AT952" s="62">
        <f t="shared" si="298"/>
        <v>0.14210113585660589</v>
      </c>
      <c r="AU952" s="51" t="str">
        <f>IF(OR($AP952&lt;SetUp!$B$97,$AP952&gt;SetUp!$B$98),"Não","Sim")</f>
        <v>Não</v>
      </c>
      <c r="AV952" s="64">
        <f t="shared" si="299"/>
        <v>0</v>
      </c>
      <c r="AW952" s="64">
        <f t="shared" si="300"/>
        <v>0.37696304309123713</v>
      </c>
      <c r="AX952" s="64">
        <f t="shared" si="301"/>
        <v>0</v>
      </c>
      <c r="AY952" s="64">
        <f t="shared" si="302"/>
        <v>-0.84740245061380659</v>
      </c>
      <c r="AZ952" s="64">
        <f t="shared" si="303"/>
        <v>0.14210113585660589</v>
      </c>
      <c r="BA952" s="64">
        <f t="shared" si="304"/>
        <v>0.37696304309123713</v>
      </c>
      <c r="BB952" s="64">
        <f t="shared" si="305"/>
        <v>-0.84740245061380659</v>
      </c>
    </row>
    <row r="953" spans="1:54" x14ac:dyDescent="0.3">
      <c r="A953" s="60">
        <v>31998</v>
      </c>
      <c r="B953" s="53">
        <v>0</v>
      </c>
      <c r="C953" s="53"/>
      <c r="D953" s="53">
        <v>4.9379999999999997</v>
      </c>
      <c r="E953" s="53">
        <f t="shared" si="290"/>
        <v>0</v>
      </c>
      <c r="F953" s="53">
        <f t="shared" si="291"/>
        <v>4.9379999999999997</v>
      </c>
      <c r="G953" s="53">
        <f t="shared" si="292"/>
        <v>0</v>
      </c>
      <c r="H953" s="53">
        <f>IF(Q952&gt;SetUp!$B$56,SetUp!$B$56,Q952)</f>
        <v>3.0535253951040741E-7</v>
      </c>
      <c r="I953" s="53">
        <f t="shared" si="306"/>
        <v>0.39892201548482559</v>
      </c>
      <c r="J953" s="53">
        <f>MIN(F953,H953,(1-EXP(-SetUp!$B$52*H953/SetUp!$B$56))*F953)</f>
        <v>8.518818224168E-8</v>
      </c>
      <c r="K953" s="53">
        <f t="shared" si="293"/>
        <v>2.2016435726872741E-7</v>
      </c>
      <c r="L953" s="53">
        <f>IF(I953&lt;=0,0,MIN(SetUp!$B$50*I953^SetUp!$B$55,I953))</f>
        <v>4.649841421027443E-3</v>
      </c>
      <c r="M953" s="53">
        <f t="shared" si="294"/>
        <v>0.39427217406379816</v>
      </c>
      <c r="N953" s="53">
        <f>IF(SetUp!$B$62=0,X953,(B953-E953)*(1-(H953/SetUp!$B$66/SetUp!$B$56)))</f>
        <v>0</v>
      </c>
      <c r="O953" s="53">
        <f>K953*SetUp!$B$65</f>
        <v>2.0321172336374147E-9</v>
      </c>
      <c r="P953" s="53">
        <f>MIN(SetUp!$B$54*L953^SetUp!$B$51,L953)</f>
        <v>3.038530925475682E-3</v>
      </c>
      <c r="Q953" s="53">
        <f t="shared" si="295"/>
        <v>2.1813224003508999E-7</v>
      </c>
      <c r="R953" s="53">
        <f>IF((H953+N953-O953)&gt;SetUp!$B$56,T952+H953+N953-O953-SetUp!$B$56,T952)</f>
        <v>0</v>
      </c>
      <c r="S953" s="53">
        <f>R953*SetUp!$B$65</f>
        <v>0</v>
      </c>
      <c r="T953" s="53">
        <f>IF((R953-S953)&lt;SetUp!$B$53,R953-S953,SetUp!$B$53)</f>
        <v>0</v>
      </c>
      <c r="U953" s="53">
        <f t="shared" si="296"/>
        <v>0.39427217406379816</v>
      </c>
      <c r="V953" s="53">
        <f>(L953-P953)/1000*SetUp!$B$13*1000000/SetUp!$B$48</f>
        <v>6.5572765980274506E-2</v>
      </c>
      <c r="W953" s="53">
        <f t="shared" si="307"/>
        <v>3.1225022567582528E-17</v>
      </c>
      <c r="X953" s="53">
        <f>MAX((SetUp!$B$56*(1-($H953/SetUp!$B$56)^2)*TANH(($B953-$D953)/SetUp!$B$56))/(1+$H953/SetUp!$B$56*TANH(($B953-$D953)/SetUp!$B$56)),0)</f>
        <v>0</v>
      </c>
      <c r="AK953" s="61">
        <v>188</v>
      </c>
      <c r="AL953" s="62">
        <f t="shared" si="287"/>
        <v>8.1950000000000003</v>
      </c>
      <c r="AM953" s="62">
        <f t="shared" si="288"/>
        <v>1.1402987158506654</v>
      </c>
      <c r="AN953" s="63">
        <f t="shared" si="289"/>
        <v>-0.86085433607679496</v>
      </c>
      <c r="AP953" s="60">
        <v>33241</v>
      </c>
      <c r="AQ953" s="51">
        <v>1</v>
      </c>
      <c r="AR953" s="51">
        <v>3</v>
      </c>
      <c r="AS953" s="62">
        <f t="shared" si="297"/>
        <v>0</v>
      </c>
      <c r="AT953" s="62">
        <f t="shared" si="298"/>
        <v>0.14631130688555541</v>
      </c>
      <c r="AU953" s="51" t="str">
        <f>IF(OR($AP953&lt;SetUp!$B$97,$AP953&gt;SetUp!$B$98),"Não","Sim")</f>
        <v>Não</v>
      </c>
      <c r="AV953" s="64">
        <f t="shared" si="299"/>
        <v>0</v>
      </c>
      <c r="AW953" s="64">
        <f t="shared" si="300"/>
        <v>0.38250661025079735</v>
      </c>
      <c r="AX953" s="64">
        <f t="shared" si="301"/>
        <v>0</v>
      </c>
      <c r="AY953" s="64">
        <f t="shared" si="302"/>
        <v>-0.8347221104552921</v>
      </c>
      <c r="AZ953" s="64">
        <f t="shared" si="303"/>
        <v>0.14631130688555541</v>
      </c>
      <c r="BA953" s="64">
        <f t="shared" si="304"/>
        <v>0.38250661025079735</v>
      </c>
      <c r="BB953" s="64">
        <f t="shared" si="305"/>
        <v>-0.8347221104552921</v>
      </c>
    </row>
    <row r="954" spans="1:54" x14ac:dyDescent="0.3">
      <c r="A954" s="60">
        <v>31999</v>
      </c>
      <c r="B954" s="53">
        <v>0</v>
      </c>
      <c r="C954" s="53"/>
      <c r="D954" s="53">
        <v>4.9379999999999997</v>
      </c>
      <c r="E954" s="53">
        <f t="shared" si="290"/>
        <v>0</v>
      </c>
      <c r="F954" s="53">
        <f t="shared" si="291"/>
        <v>4.9379999999999997</v>
      </c>
      <c r="G954" s="53">
        <f t="shared" si="292"/>
        <v>0</v>
      </c>
      <c r="H954" s="53">
        <f>IF(Q953&gt;SetUp!$B$56,SetUp!$B$56,Q953)</f>
        <v>2.1813224003508999E-7</v>
      </c>
      <c r="I954" s="53">
        <f t="shared" si="306"/>
        <v>0.3942721755154654</v>
      </c>
      <c r="J954" s="53">
        <f>MIN(F954,H954,(1-EXP(-SetUp!$B$52*H954/SetUp!$B$56))*F954)</f>
        <v>6.0855197321352241E-8</v>
      </c>
      <c r="K954" s="53">
        <f t="shared" si="293"/>
        <v>1.5727704271373776E-7</v>
      </c>
      <c r="L954" s="53">
        <f>IF(I954&lt;=0,0,MIN(SetUp!$B$50*I954^SetUp!$B$55,I954))</f>
        <v>4.5598618281897157E-3</v>
      </c>
      <c r="M954" s="53">
        <f t="shared" si="294"/>
        <v>0.38971231368727566</v>
      </c>
      <c r="N954" s="53">
        <f>IF(SetUp!$B$62=0,X954,(B954-E954)*(1-(H954/SetUp!$B$66/SetUp!$B$56)))</f>
        <v>0</v>
      </c>
      <c r="O954" s="53">
        <f>K954*SetUp!$B$65</f>
        <v>1.4516672585836021E-9</v>
      </c>
      <c r="P954" s="53">
        <f>MIN(SetUp!$B$54*L954^SetUp!$B$51,L954)</f>
        <v>2.9791661936363861E-3</v>
      </c>
      <c r="Q954" s="53">
        <f t="shared" si="295"/>
        <v>1.5582537545515415E-7</v>
      </c>
      <c r="R954" s="53">
        <f>IF((H954+N954-O954)&gt;SetUp!$B$56,T953+H954+N954-O954-SetUp!$B$56,T953)</f>
        <v>0</v>
      </c>
      <c r="S954" s="53">
        <f>R954*SetUp!$B$65</f>
        <v>0</v>
      </c>
      <c r="T954" s="53">
        <f>IF((R954-S954)&lt;SetUp!$B$53,R954-S954,SetUp!$B$53)</f>
        <v>0</v>
      </c>
      <c r="U954" s="53">
        <f t="shared" si="296"/>
        <v>0.38971231368727566</v>
      </c>
      <c r="V954" s="53">
        <f>(L954-P954)/1000*SetUp!$B$13*1000000/SetUp!$B$48</f>
        <v>6.4326884990042785E-2</v>
      </c>
      <c r="W954" s="53">
        <f t="shared" si="307"/>
        <v>-8.1532003370909933E-17</v>
      </c>
      <c r="X954" s="53">
        <f>MAX((SetUp!$B$56*(1-($H954/SetUp!$B$56)^2)*TANH(($B954-$D954)/SetUp!$B$56))/(1+$H954/SetUp!$B$56*TANH(($B954-$D954)/SetUp!$B$56)),0)</f>
        <v>0</v>
      </c>
      <c r="AK954" s="61">
        <v>189</v>
      </c>
      <c r="AL954" s="62">
        <f t="shared" si="287"/>
        <v>8.1950000000000003</v>
      </c>
      <c r="AM954" s="62">
        <f t="shared" si="288"/>
        <v>1.0748226415984643</v>
      </c>
      <c r="AN954" s="63">
        <f t="shared" si="289"/>
        <v>-0.8688440949849342</v>
      </c>
      <c r="AP954" s="60">
        <v>33242</v>
      </c>
      <c r="AQ954" s="51">
        <v>1</v>
      </c>
      <c r="AR954" s="51">
        <v>4</v>
      </c>
      <c r="AS954" s="62">
        <f t="shared" si="297"/>
        <v>0</v>
      </c>
      <c r="AT954" s="62">
        <f t="shared" si="298"/>
        <v>0.14828073816838463</v>
      </c>
      <c r="AU954" s="51" t="str">
        <f>IF(OR($AP954&lt;SetUp!$B$97,$AP954&gt;SetUp!$B$98),"Não","Sim")</f>
        <v>Não</v>
      </c>
      <c r="AV954" s="64">
        <f t="shared" si="299"/>
        <v>0</v>
      </c>
      <c r="AW954" s="64">
        <f t="shared" si="300"/>
        <v>0.3850723804278679</v>
      </c>
      <c r="AX954" s="64">
        <f t="shared" si="301"/>
        <v>0</v>
      </c>
      <c r="AY954" s="64">
        <f t="shared" si="302"/>
        <v>-0.82891526064046284</v>
      </c>
      <c r="AZ954" s="64">
        <f t="shared" si="303"/>
        <v>0.14828073816838463</v>
      </c>
      <c r="BA954" s="64">
        <f t="shared" si="304"/>
        <v>0.3850723804278679</v>
      </c>
      <c r="BB954" s="64">
        <f t="shared" si="305"/>
        <v>-0.82891526064046284</v>
      </c>
    </row>
    <row r="955" spans="1:54" x14ac:dyDescent="0.3">
      <c r="A955" s="60">
        <v>32000</v>
      </c>
      <c r="B955" s="53">
        <v>0</v>
      </c>
      <c r="C955" s="53"/>
      <c r="D955" s="53">
        <v>4.9379999999999997</v>
      </c>
      <c r="E955" s="53">
        <f t="shared" si="290"/>
        <v>0</v>
      </c>
      <c r="F955" s="53">
        <f t="shared" si="291"/>
        <v>4.9379999999999997</v>
      </c>
      <c r="G955" s="53">
        <f t="shared" si="292"/>
        <v>0</v>
      </c>
      <c r="H955" s="53">
        <f>IF(Q954&gt;SetUp!$B$56,SetUp!$B$56,Q954)</f>
        <v>1.5582537545515415E-7</v>
      </c>
      <c r="I955" s="53">
        <f t="shared" si="306"/>
        <v>0.38971231472429152</v>
      </c>
      <c r="J955" s="53">
        <f>MIN(F955,H955,(1-EXP(-SetUp!$B$52*H955/SetUp!$B$56))*F955)</f>
        <v>4.3472638211250466E-8</v>
      </c>
      <c r="K955" s="53">
        <f t="shared" si="293"/>
        <v>1.1235273724390369E-7</v>
      </c>
      <c r="L955" s="53">
        <f>IF(I955&lt;=0,0,MIN(SetUp!$B$50*I955^SetUp!$B$55,I955))</f>
        <v>4.4723077780381279E-3</v>
      </c>
      <c r="M955" s="53">
        <f t="shared" si="294"/>
        <v>0.38524000694625338</v>
      </c>
      <c r="N955" s="53">
        <f>IF(SetUp!$B$62=0,X955,(B955-E955)*(1-(H955/SetUp!$B$66/SetUp!$B$56)))</f>
        <v>0</v>
      </c>
      <c r="O955" s="53">
        <f>K955*SetUp!$B$65</f>
        <v>1.0370158750128582E-9</v>
      </c>
      <c r="P955" s="53">
        <f>MIN(SetUp!$B$54*L955^SetUp!$B$51,L955)</f>
        <v>2.9214126578707808E-3</v>
      </c>
      <c r="Q955" s="53">
        <f t="shared" si="295"/>
        <v>1.1131572136889084E-7</v>
      </c>
      <c r="R955" s="53">
        <f>IF((H955+N955-O955)&gt;SetUp!$B$56,T954+H955+N955-O955-SetUp!$B$56,T954)</f>
        <v>0</v>
      </c>
      <c r="S955" s="53">
        <f>R955*SetUp!$B$65</f>
        <v>0</v>
      </c>
      <c r="T955" s="53">
        <f>IF((R955-S955)&lt;SetUp!$B$53,R955-S955,SetUp!$B$53)</f>
        <v>0</v>
      </c>
      <c r="U955" s="53">
        <f t="shared" si="296"/>
        <v>0.38524000694625338</v>
      </c>
      <c r="V955" s="53">
        <f>(L955-P955)/1000*SetUp!$B$13*1000000/SetUp!$B$48</f>
        <v>6.3114144080504614E-2</v>
      </c>
      <c r="W955" s="53">
        <f t="shared" si="307"/>
        <v>-1.474514954580286E-17</v>
      </c>
      <c r="X955" s="53">
        <f>MAX((SetUp!$B$56*(1-($H955/SetUp!$B$56)^2)*TANH(($B955-$D955)/SetUp!$B$56))/(1+$H955/SetUp!$B$56*TANH(($B955-$D955)/SetUp!$B$56)),0)</f>
        <v>0</v>
      </c>
      <c r="AK955" s="61">
        <v>190</v>
      </c>
      <c r="AL955" s="62">
        <f t="shared" si="287"/>
        <v>8.1950000000000003</v>
      </c>
      <c r="AM955" s="62">
        <f t="shared" si="288"/>
        <v>1.0141224312854233</v>
      </c>
      <c r="AN955" s="63">
        <f t="shared" si="289"/>
        <v>-0.8762510761091612</v>
      </c>
      <c r="AP955" s="60">
        <v>33243</v>
      </c>
      <c r="AQ955" s="51">
        <v>1</v>
      </c>
      <c r="AR955" s="51">
        <v>5</v>
      </c>
      <c r="AS955" s="62">
        <f t="shared" si="297"/>
        <v>0</v>
      </c>
      <c r="AT955" s="62">
        <f t="shared" si="298"/>
        <v>0.14857827026176157</v>
      </c>
      <c r="AU955" s="51" t="str">
        <f>IF(OR($AP955&lt;SetUp!$B$97,$AP955&gt;SetUp!$B$98),"Não","Sim")</f>
        <v>Não</v>
      </c>
      <c r="AV955" s="64">
        <f t="shared" si="299"/>
        <v>0</v>
      </c>
      <c r="AW955" s="64">
        <f t="shared" si="300"/>
        <v>0.38545851950859972</v>
      </c>
      <c r="AX955" s="64">
        <f t="shared" si="301"/>
        <v>0</v>
      </c>
      <c r="AY955" s="64">
        <f t="shared" si="302"/>
        <v>-0.82804470198506752</v>
      </c>
      <c r="AZ955" s="64">
        <f t="shared" si="303"/>
        <v>0.14857827026176157</v>
      </c>
      <c r="BA955" s="64">
        <f t="shared" si="304"/>
        <v>0.38545851950859972</v>
      </c>
      <c r="BB955" s="64">
        <f t="shared" si="305"/>
        <v>-0.82804470198506752</v>
      </c>
    </row>
    <row r="956" spans="1:54" x14ac:dyDescent="0.3">
      <c r="A956" s="60">
        <v>32001</v>
      </c>
      <c r="B956" s="53">
        <v>0</v>
      </c>
      <c r="C956" s="53"/>
      <c r="D956" s="53">
        <v>4.9379999999999997</v>
      </c>
      <c r="E956" s="53">
        <f t="shared" si="290"/>
        <v>0</v>
      </c>
      <c r="F956" s="53">
        <f t="shared" si="291"/>
        <v>4.9379999999999997</v>
      </c>
      <c r="G956" s="53">
        <f t="shared" si="292"/>
        <v>0</v>
      </c>
      <c r="H956" s="53">
        <f>IF(Q955&gt;SetUp!$B$56,SetUp!$B$56,Q955)</f>
        <v>1.1131572136889084E-7</v>
      </c>
      <c r="I956" s="53">
        <f t="shared" si="306"/>
        <v>0.38524000768705807</v>
      </c>
      <c r="J956" s="53">
        <f>MIN(F956,H956,(1-EXP(-SetUp!$B$52*H956/SetUp!$B$56))*F956)</f>
        <v>3.1055199258833711E-8</v>
      </c>
      <c r="K956" s="53">
        <f t="shared" si="293"/>
        <v>8.0260522110057128E-8</v>
      </c>
      <c r="L956" s="53">
        <f>IF(I956&lt;=0,0,MIN(SetUp!$B$50*I956^SetUp!$B$55,I956))</f>
        <v>4.3870956747103099E-3</v>
      </c>
      <c r="M956" s="53">
        <f t="shared" si="294"/>
        <v>0.38085291201234778</v>
      </c>
      <c r="N956" s="53">
        <f>IF(SetUp!$B$62=0,X956,(B956-E956)*(1-(H956/SetUp!$B$66/SetUp!$B$56)))</f>
        <v>0</v>
      </c>
      <c r="O956" s="53">
        <f>K956*SetUp!$B$65</f>
        <v>7.4080469783539636E-10</v>
      </c>
      <c r="P956" s="53">
        <f>MIN(SetUp!$B$54*L956^SetUp!$B$51,L956)</f>
        <v>2.8652144957387296E-3</v>
      </c>
      <c r="Q956" s="53">
        <f t="shared" si="295"/>
        <v>7.9519717412221732E-8</v>
      </c>
      <c r="R956" s="53">
        <f>IF((H956+N956-O956)&gt;SetUp!$B$56,T955+H956+N956-O956-SetUp!$B$56,T955)</f>
        <v>0</v>
      </c>
      <c r="S956" s="53">
        <f>R956*SetUp!$B$65</f>
        <v>0</v>
      </c>
      <c r="T956" s="53">
        <f>IF((R956-S956)&lt;SetUp!$B$53,R956-S956,SetUp!$B$53)</f>
        <v>0</v>
      </c>
      <c r="U956" s="53">
        <f t="shared" si="296"/>
        <v>0.38085291201234778</v>
      </c>
      <c r="V956" s="53">
        <f>(L956-P956)/1000*SetUp!$B$13*1000000/SetUp!$B$48</f>
        <v>6.1933413003876225E-2</v>
      </c>
      <c r="W956" s="53">
        <f t="shared" si="307"/>
        <v>2.7755575615628914E-17</v>
      </c>
      <c r="X956" s="53">
        <f>MAX((SetUp!$B$56*(1-($H956/SetUp!$B$56)^2)*TANH(($B956-$D956)/SetUp!$B$56))/(1+$H956/SetUp!$B$56*TANH(($B956-$D956)/SetUp!$B$56)),0)</f>
        <v>0</v>
      </c>
      <c r="AK956" s="61">
        <v>191</v>
      </c>
      <c r="AL956" s="62">
        <f t="shared" si="287"/>
        <v>8.1950000000000003</v>
      </c>
      <c r="AM956" s="62">
        <f t="shared" si="288"/>
        <v>0.95798121559984184</v>
      </c>
      <c r="AN956" s="63">
        <f t="shared" si="289"/>
        <v>-0.88310174306286249</v>
      </c>
      <c r="AP956" s="60">
        <v>33244</v>
      </c>
      <c r="AQ956" s="51">
        <v>1</v>
      </c>
      <c r="AR956" s="51">
        <v>6</v>
      </c>
      <c r="AS956" s="62">
        <f t="shared" si="297"/>
        <v>0</v>
      </c>
      <c r="AT956" s="62">
        <f t="shared" si="298"/>
        <v>0.14823404021320913</v>
      </c>
      <c r="AU956" s="51" t="str">
        <f>IF(OR($AP956&lt;SetUp!$B$97,$AP956&gt;SetUp!$B$98),"Não","Sim")</f>
        <v>Não</v>
      </c>
      <c r="AV956" s="64">
        <f t="shared" si="299"/>
        <v>0</v>
      </c>
      <c r="AW956" s="64">
        <f t="shared" si="300"/>
        <v>0.38501174035762742</v>
      </c>
      <c r="AX956" s="64">
        <f t="shared" si="301"/>
        <v>0</v>
      </c>
      <c r="AY956" s="64">
        <f t="shared" si="302"/>
        <v>-0.82905205425680306</v>
      </c>
      <c r="AZ956" s="64">
        <f t="shared" si="303"/>
        <v>0.14823404021320913</v>
      </c>
      <c r="BA956" s="64">
        <f t="shared" si="304"/>
        <v>0.38501174035762742</v>
      </c>
      <c r="BB956" s="64">
        <f t="shared" si="305"/>
        <v>-0.82905205425680306</v>
      </c>
    </row>
    <row r="957" spans="1:54" x14ac:dyDescent="0.3">
      <c r="A957" s="60">
        <v>32002</v>
      </c>
      <c r="B957" s="53">
        <v>0</v>
      </c>
      <c r="C957" s="53"/>
      <c r="D957" s="53">
        <v>4.9379999999999997</v>
      </c>
      <c r="E957" s="53">
        <f t="shared" si="290"/>
        <v>0</v>
      </c>
      <c r="F957" s="53">
        <f t="shared" si="291"/>
        <v>4.9379999999999997</v>
      </c>
      <c r="G957" s="53">
        <f t="shared" si="292"/>
        <v>0</v>
      </c>
      <c r="H957" s="53">
        <f>IF(Q956&gt;SetUp!$B$56,SetUp!$B$56,Q956)</f>
        <v>7.9519717412221732E-8</v>
      </c>
      <c r="I957" s="53">
        <f t="shared" si="306"/>
        <v>0.38085291254155046</v>
      </c>
      <c r="J957" s="53">
        <f>MIN(F957,H957,(1-EXP(-SetUp!$B$52*H957/SetUp!$B$56))*F957)</f>
        <v>2.2184653217127703E-8</v>
      </c>
      <c r="K957" s="53">
        <f t="shared" si="293"/>
        <v>5.7335064195094026E-8</v>
      </c>
      <c r="L957" s="53">
        <f>IF(I957&lt;=0,0,MIN(SetUp!$B$50*I957^SetUp!$B$55,I957))</f>
        <v>4.3041454223080259E-3</v>
      </c>
      <c r="M957" s="53">
        <f t="shared" si="294"/>
        <v>0.37654876711924246</v>
      </c>
      <c r="N957" s="53">
        <f>IF(SetUp!$B$62=0,X957,(B957-E957)*(1-(H957/SetUp!$B$66/SetUp!$B$56)))</f>
        <v>0</v>
      </c>
      <c r="O957" s="53">
        <f>K957*SetUp!$B$65</f>
        <v>5.2920269878355825E-10</v>
      </c>
      <c r="P957" s="53">
        <f>MIN(SetUp!$B$54*L957^SetUp!$B$51,L957)</f>
        <v>2.8105182319780272E-3</v>
      </c>
      <c r="Q957" s="53">
        <f t="shared" si="295"/>
        <v>5.680586149631047E-8</v>
      </c>
      <c r="R957" s="53">
        <f>IF((H957+N957-O957)&gt;SetUp!$B$56,T956+H957+N957-O957-SetUp!$B$56,T956)</f>
        <v>0</v>
      </c>
      <c r="S957" s="53">
        <f>R957*SetUp!$B$65</f>
        <v>0</v>
      </c>
      <c r="T957" s="53">
        <f>IF((R957-S957)&lt;SetUp!$B$53,R957-S957,SetUp!$B$53)</f>
        <v>0</v>
      </c>
      <c r="U957" s="53">
        <f t="shared" si="296"/>
        <v>0.37654876711924246</v>
      </c>
      <c r="V957" s="53">
        <f>(L957-P957)/1000*SetUp!$B$13*1000000/SetUp!$B$48</f>
        <v>6.0783608425355587E-2</v>
      </c>
      <c r="W957" s="53">
        <f t="shared" si="307"/>
        <v>1.3877787807814457E-17</v>
      </c>
      <c r="X957" s="53">
        <f>MAX((SetUp!$B$56*(1-($H957/SetUp!$B$56)^2)*TANH(($B957-$D957)/SetUp!$B$56))/(1+$H957/SetUp!$B$56*TANH(($B957-$D957)/SetUp!$B$56)),0)</f>
        <v>0</v>
      </c>
      <c r="AK957" s="61">
        <v>192</v>
      </c>
      <c r="AL957" s="62">
        <f t="shared" si="287"/>
        <v>8.1950000000000003</v>
      </c>
      <c r="AM957" s="62">
        <f t="shared" si="288"/>
        <v>0.90576425512414938</v>
      </c>
      <c r="AN957" s="63">
        <f t="shared" si="289"/>
        <v>-0.88947355032042108</v>
      </c>
      <c r="AP957" s="60">
        <v>33245</v>
      </c>
      <c r="AQ957" s="51">
        <v>1</v>
      </c>
      <c r="AR957" s="51">
        <v>7</v>
      </c>
      <c r="AS957" s="62">
        <f t="shared" si="297"/>
        <v>0</v>
      </c>
      <c r="AT957" s="62">
        <f t="shared" si="298"/>
        <v>0.14832748192840026</v>
      </c>
      <c r="AU957" s="51" t="str">
        <f>IF(OR($AP957&lt;SetUp!$B$97,$AP957&gt;SetUp!$B$98),"Não","Sim")</f>
        <v>Não</v>
      </c>
      <c r="AV957" s="64">
        <f t="shared" si="299"/>
        <v>0</v>
      </c>
      <c r="AW957" s="64">
        <f t="shared" si="300"/>
        <v>0.38513307041644745</v>
      </c>
      <c r="AX957" s="64">
        <f t="shared" si="301"/>
        <v>0</v>
      </c>
      <c r="AY957" s="64">
        <f t="shared" si="302"/>
        <v>-0.82877837598366122</v>
      </c>
      <c r="AZ957" s="64">
        <f t="shared" si="303"/>
        <v>0.14832748192840026</v>
      </c>
      <c r="BA957" s="64">
        <f t="shared" si="304"/>
        <v>0.38513307041644745</v>
      </c>
      <c r="BB957" s="64">
        <f t="shared" si="305"/>
        <v>-0.82877837598366122</v>
      </c>
    </row>
    <row r="958" spans="1:54" x14ac:dyDescent="0.3">
      <c r="A958" s="60">
        <v>32003</v>
      </c>
      <c r="B958" s="53">
        <v>0</v>
      </c>
      <c r="C958" s="53"/>
      <c r="D958" s="53">
        <v>4.9379999999999997</v>
      </c>
      <c r="E958" s="53">
        <f t="shared" si="290"/>
        <v>0</v>
      </c>
      <c r="F958" s="53">
        <f t="shared" si="291"/>
        <v>4.9379999999999997</v>
      </c>
      <c r="G958" s="53">
        <f t="shared" si="292"/>
        <v>0</v>
      </c>
      <c r="H958" s="53">
        <f>IF(Q957&gt;SetUp!$B$56,SetUp!$B$56,Q957)</f>
        <v>5.680586149631047E-8</v>
      </c>
      <c r="I958" s="53">
        <f t="shared" si="306"/>
        <v>0.37654876749728472</v>
      </c>
      <c r="J958" s="53">
        <f>MIN(F958,H958,(1-EXP(-SetUp!$B$52*H958/SetUp!$B$56))*F958)</f>
        <v>1.5847872309793231E-8</v>
      </c>
      <c r="K958" s="53">
        <f t="shared" si="293"/>
        <v>4.0957989186517239E-8</v>
      </c>
      <c r="L958" s="53">
        <f>IF(I958&lt;=0,0,MIN(SetUp!$B$50*I958^SetUp!$B$55,I958))</f>
        <v>4.2233802529376792E-3</v>
      </c>
      <c r="M958" s="53">
        <f t="shared" si="294"/>
        <v>0.37232538724434705</v>
      </c>
      <c r="N958" s="53">
        <f>IF(SetUp!$B$62=0,X958,(B958-E958)*(1-(H958/SetUp!$B$66/SetUp!$B$56)))</f>
        <v>0</v>
      </c>
      <c r="O958" s="53">
        <f>K958*SetUp!$B$65</f>
        <v>3.7804228038358742E-10</v>
      </c>
      <c r="P958" s="53">
        <f>MIN(SetUp!$B$54*L958^SetUp!$B$51,L958)</f>
        <v>2.757272622765785E-3</v>
      </c>
      <c r="Q958" s="53">
        <f t="shared" si="295"/>
        <v>4.0579946906133651E-8</v>
      </c>
      <c r="R958" s="53">
        <f>IF((H958+N958-O958)&gt;SetUp!$B$56,T957+H958+N958-O958-SetUp!$B$56,T957)</f>
        <v>0</v>
      </c>
      <c r="S958" s="53">
        <f>R958*SetUp!$B$65</f>
        <v>0</v>
      </c>
      <c r="T958" s="53">
        <f>IF((R958-S958)&lt;SetUp!$B$53,R958-S958,SetUp!$B$53)</f>
        <v>0</v>
      </c>
      <c r="U958" s="53">
        <f t="shared" si="296"/>
        <v>0.37232538724434705</v>
      </c>
      <c r="V958" s="53">
        <f>(L958-P958)/1000*SetUp!$B$13*1000000/SetUp!$B$48</f>
        <v>5.9663691635196803E-2</v>
      </c>
      <c r="W958" s="53">
        <f t="shared" si="307"/>
        <v>-2.8622937353617317E-17</v>
      </c>
      <c r="X958" s="53">
        <f>MAX((SetUp!$B$56*(1-($H958/SetUp!$B$56)^2)*TANH(($B958-$D958)/SetUp!$B$56))/(1+$H958/SetUp!$B$56*TANH(($B958-$D958)/SetUp!$B$56)),0)</f>
        <v>0</v>
      </c>
      <c r="AK958" s="61">
        <v>193</v>
      </c>
      <c r="AL958" s="62">
        <f t="shared" ref="AL958:AL1021" si="308">IFERROR(AVERAGEIFS($AS$3:$AS$1070,$AR$3:$AR$1070,AK958),0)</f>
        <v>8.1950000000000003</v>
      </c>
      <c r="AM958" s="62">
        <f t="shared" ref="AM958:AM1021" si="309">IFERROR(AVERAGEIFS($AT$3:$AT$1070,$AR$3:$AR$1070,AK958),0)</f>
        <v>0.85724629720321732</v>
      </c>
      <c r="AN958" s="63">
        <f t="shared" ref="AN958:AN1021" si="310">IFERROR((AM958-AL958)/AL958,"")</f>
        <v>-0.89539398447794782</v>
      </c>
      <c r="AP958" s="60">
        <v>33246</v>
      </c>
      <c r="AQ958" s="51">
        <v>1</v>
      </c>
      <c r="AR958" s="51">
        <v>8</v>
      </c>
      <c r="AS958" s="62">
        <f t="shared" si="297"/>
        <v>0</v>
      </c>
      <c r="AT958" s="62">
        <f t="shared" si="298"/>
        <v>0.15991456490225037</v>
      </c>
      <c r="AU958" s="51" t="str">
        <f>IF(OR($AP958&lt;SetUp!$B$97,$AP958&gt;SetUp!$B$98),"Não","Sim")</f>
        <v>Não</v>
      </c>
      <c r="AV958" s="64">
        <f t="shared" si="299"/>
        <v>0</v>
      </c>
      <c r="AW958" s="64">
        <f t="shared" si="300"/>
        <v>0.39989319186784161</v>
      </c>
      <c r="AX958" s="64">
        <f t="shared" si="301"/>
        <v>0</v>
      </c>
      <c r="AY958" s="64">
        <f t="shared" si="302"/>
        <v>-0.79611197922681687</v>
      </c>
      <c r="AZ958" s="64">
        <f t="shared" si="303"/>
        <v>0.15991456490225037</v>
      </c>
      <c r="BA958" s="64">
        <f t="shared" si="304"/>
        <v>0.39989319186784161</v>
      </c>
      <c r="BB958" s="64">
        <f t="shared" si="305"/>
        <v>-0.79611197922681687</v>
      </c>
    </row>
    <row r="959" spans="1:54" x14ac:dyDescent="0.3">
      <c r="A959" s="60">
        <v>32004</v>
      </c>
      <c r="B959" s="53">
        <v>0</v>
      </c>
      <c r="C959" s="53"/>
      <c r="D959" s="53">
        <v>4.9379999999999997</v>
      </c>
      <c r="E959" s="53">
        <f t="shared" si="290"/>
        <v>0</v>
      </c>
      <c r="F959" s="53">
        <f t="shared" si="291"/>
        <v>4.9379999999999997</v>
      </c>
      <c r="G959" s="53">
        <f t="shared" si="292"/>
        <v>0</v>
      </c>
      <c r="H959" s="53">
        <f>IF(Q958&gt;SetUp!$B$56,SetUp!$B$56,Q958)</f>
        <v>4.0579946906133651E-8</v>
      </c>
      <c r="I959" s="53">
        <f t="shared" si="306"/>
        <v>0.37232538751440608</v>
      </c>
      <c r="J959" s="53">
        <f>MIN(F959,H959,(1-EXP(-SetUp!$B$52*H959/SetUp!$B$56))*F959)</f>
        <v>1.1321117557416825E-8</v>
      </c>
      <c r="K959" s="53">
        <f t="shared" si="293"/>
        <v>2.9258829348716826E-8</v>
      </c>
      <c r="L959" s="53">
        <f>IF(I959&lt;=0,0,MIN(SetUp!$B$50*I959^SetUp!$B$55,I959))</f>
        <v>4.1447265643955256E-3</v>
      </c>
      <c r="M959" s="53">
        <f t="shared" si="294"/>
        <v>0.36818066095001056</v>
      </c>
      <c r="N959" s="53">
        <f>IF(SetUp!$B$62=0,X959,(B959-E959)*(1-(H959/SetUp!$B$66/SetUp!$B$56)))</f>
        <v>0</v>
      </c>
      <c r="O959" s="53">
        <f>K959*SetUp!$B$65</f>
        <v>2.7005902360031589E-10</v>
      </c>
      <c r="P959" s="53">
        <f>MIN(SetUp!$B$54*L959^SetUp!$B$51,L959)</f>
        <v>2.7054285464921464E-3</v>
      </c>
      <c r="Q959" s="53">
        <f t="shared" si="295"/>
        <v>2.8988770325116509E-8</v>
      </c>
      <c r="R959" s="53">
        <f>IF((H959+N959-O959)&gt;SetUp!$B$56,T958+H959+N959-O959-SetUp!$B$56,T958)</f>
        <v>0</v>
      </c>
      <c r="S959" s="53">
        <f>R959*SetUp!$B$65</f>
        <v>0</v>
      </c>
      <c r="T959" s="53">
        <f>IF((R959-S959)&lt;SetUp!$B$53,R959-S959,SetUp!$B$53)</f>
        <v>0</v>
      </c>
      <c r="U959" s="53">
        <f t="shared" si="296"/>
        <v>0.36818066095001056</v>
      </c>
      <c r="V959" s="53">
        <f>(L959-P959)/1000*SetUp!$B$13*1000000/SetUp!$B$48</f>
        <v>5.8572666388257526E-2</v>
      </c>
      <c r="W959" s="53">
        <f t="shared" si="307"/>
        <v>2.1684043449710089E-17</v>
      </c>
      <c r="X959" s="53">
        <f>MAX((SetUp!$B$56*(1-($H959/SetUp!$B$56)^2)*TANH(($B959-$D959)/SetUp!$B$56))/(1+$H959/SetUp!$B$56*TANH(($B959-$D959)/SetUp!$B$56)),0)</f>
        <v>0</v>
      </c>
      <c r="AK959" s="61">
        <v>194</v>
      </c>
      <c r="AL959" s="62">
        <f t="shared" si="308"/>
        <v>8.1950000000000003</v>
      </c>
      <c r="AM959" s="62">
        <f t="shared" si="309"/>
        <v>0.81211719901770218</v>
      </c>
      <c r="AN959" s="63">
        <f t="shared" si="310"/>
        <v>-0.90090089090693071</v>
      </c>
      <c r="AP959" s="60">
        <v>33247</v>
      </c>
      <c r="AQ959" s="51">
        <v>1</v>
      </c>
      <c r="AR959" s="51">
        <v>9</v>
      </c>
      <c r="AS959" s="62">
        <f t="shared" si="297"/>
        <v>0</v>
      </c>
      <c r="AT959" s="62">
        <f t="shared" si="298"/>
        <v>0.16792247571709731</v>
      </c>
      <c r="AU959" s="51" t="str">
        <f>IF(OR($AP959&lt;SetUp!$B$97,$AP959&gt;SetUp!$B$98),"Não","Sim")</f>
        <v>Não</v>
      </c>
      <c r="AV959" s="64">
        <f t="shared" si="299"/>
        <v>0</v>
      </c>
      <c r="AW959" s="64">
        <f t="shared" si="300"/>
        <v>0.40978344978427</v>
      </c>
      <c r="AX959" s="64">
        <f t="shared" si="301"/>
        <v>0</v>
      </c>
      <c r="AY959" s="64">
        <f t="shared" si="302"/>
        <v>-0.77489117148170528</v>
      </c>
      <c r="AZ959" s="64">
        <f t="shared" si="303"/>
        <v>0.16792247571709731</v>
      </c>
      <c r="BA959" s="64">
        <f t="shared" si="304"/>
        <v>0.40978344978427</v>
      </c>
      <c r="BB959" s="64">
        <f t="shared" si="305"/>
        <v>-0.77489117148170528</v>
      </c>
    </row>
    <row r="960" spans="1:54" x14ac:dyDescent="0.3">
      <c r="A960" s="60">
        <v>32005</v>
      </c>
      <c r="B960" s="53">
        <v>0</v>
      </c>
      <c r="C960" s="53"/>
      <c r="D960" s="53">
        <v>4.9379999999999997</v>
      </c>
      <c r="E960" s="53">
        <f t="shared" si="290"/>
        <v>0</v>
      </c>
      <c r="F960" s="53">
        <f t="shared" si="291"/>
        <v>4.9379999999999997</v>
      </c>
      <c r="G960" s="53">
        <f t="shared" si="292"/>
        <v>0</v>
      </c>
      <c r="H960" s="53">
        <f>IF(Q959&gt;SetUp!$B$56,SetUp!$B$56,Q959)</f>
        <v>2.8988770325116509E-8</v>
      </c>
      <c r="I960" s="53">
        <f t="shared" si="306"/>
        <v>0.36818066114293047</v>
      </c>
      <c r="J960" s="53">
        <f>MIN(F960,H960,(1-EXP(-SetUp!$B$52*H960/SetUp!$B$56))*F960)</f>
        <v>8.0873758436794664E-9</v>
      </c>
      <c r="K960" s="53">
        <f t="shared" si="293"/>
        <v>2.0901394481437043E-8</v>
      </c>
      <c r="L960" s="53">
        <f>IF(I960&lt;=0,0,MIN(SetUp!$B$50*I960^SetUp!$B$55,I960))</f>
        <v>4.0681137669000946E-3</v>
      </c>
      <c r="M960" s="53">
        <f t="shared" si="294"/>
        <v>0.36411254737603038</v>
      </c>
      <c r="N960" s="53">
        <f>IF(SetUp!$B$62=0,X960,(B960-E960)*(1-(H960/SetUp!$B$66/SetUp!$B$56)))</f>
        <v>0</v>
      </c>
      <c r="O960" s="53">
        <f>K960*SetUp!$B$65</f>
        <v>1.9291989157418113E-10</v>
      </c>
      <c r="P960" s="53">
        <f>MIN(SetUp!$B$54*L960^SetUp!$B$51,L960)</f>
        <v>2.6549389006415101E-3</v>
      </c>
      <c r="Q960" s="53">
        <f t="shared" si="295"/>
        <v>2.070847458986286E-8</v>
      </c>
      <c r="R960" s="53">
        <f>IF((H960+N960-O960)&gt;SetUp!$B$56,T959+H960+N960-O960-SetUp!$B$56,T959)</f>
        <v>0</v>
      </c>
      <c r="S960" s="53">
        <f>R960*SetUp!$B$65</f>
        <v>0</v>
      </c>
      <c r="T960" s="53">
        <f>IF((R960-S960)&lt;SetUp!$B$53,R960-S960,SetUp!$B$53)</f>
        <v>0</v>
      </c>
      <c r="U960" s="53">
        <f t="shared" si="296"/>
        <v>0.36411254737603038</v>
      </c>
      <c r="V960" s="53">
        <f>(L960-P960)/1000*SetUp!$B$13*1000000/SetUp!$B$48</f>
        <v>5.7509576863178258E-2</v>
      </c>
      <c r="W960" s="53">
        <f t="shared" si="307"/>
        <v>3.0357660829594124E-17</v>
      </c>
      <c r="X960" s="53">
        <f>MAX((SetUp!$B$56*(1-($H960/SetUp!$B$56)^2)*TANH(($B960-$D960)/SetUp!$B$56))/(1+$H960/SetUp!$B$56*TANH(($B960-$D960)/SetUp!$B$56)),0)</f>
        <v>0</v>
      </c>
      <c r="AK960" s="61">
        <v>195</v>
      </c>
      <c r="AL960" s="62">
        <f t="shared" si="308"/>
        <v>8.1950000000000003</v>
      </c>
      <c r="AM960" s="62">
        <f t="shared" si="309"/>
        <v>0.77020564187126339</v>
      </c>
      <c r="AN960" s="63">
        <f t="shared" si="310"/>
        <v>-0.90601517487843031</v>
      </c>
      <c r="AP960" s="60">
        <v>33248</v>
      </c>
      <c r="AQ960" s="51">
        <v>1</v>
      </c>
      <c r="AR960" s="51">
        <v>10</v>
      </c>
      <c r="AS960" s="62">
        <f t="shared" si="297"/>
        <v>0</v>
      </c>
      <c r="AT960" s="62">
        <f t="shared" si="298"/>
        <v>0.17260703627246821</v>
      </c>
      <c r="AU960" s="51" t="str">
        <f>IF(OR($AP960&lt;SetUp!$B$97,$AP960&gt;SetUp!$B$98),"Não","Sim")</f>
        <v>Não</v>
      </c>
      <c r="AV960" s="64">
        <f t="shared" si="299"/>
        <v>0</v>
      </c>
      <c r="AW960" s="64">
        <f t="shared" si="300"/>
        <v>0.41546002969295159</v>
      </c>
      <c r="AX960" s="64">
        <f t="shared" si="301"/>
        <v>0</v>
      </c>
      <c r="AY960" s="64">
        <f t="shared" si="302"/>
        <v>-0.76294150437967012</v>
      </c>
      <c r="AZ960" s="64">
        <f t="shared" si="303"/>
        <v>0.17260703627246821</v>
      </c>
      <c r="BA960" s="64">
        <f t="shared" si="304"/>
        <v>0.41546002969295159</v>
      </c>
      <c r="BB960" s="64">
        <f t="shared" si="305"/>
        <v>-0.76294150437967012</v>
      </c>
    </row>
    <row r="961" spans="1:54" x14ac:dyDescent="0.3">
      <c r="A961" s="60">
        <v>32006</v>
      </c>
      <c r="B961" s="53">
        <v>0</v>
      </c>
      <c r="C961" s="53"/>
      <c r="D961" s="53">
        <v>4.9379999999999997</v>
      </c>
      <c r="E961" s="53">
        <f t="shared" si="290"/>
        <v>0</v>
      </c>
      <c r="F961" s="53">
        <f t="shared" si="291"/>
        <v>4.9379999999999997</v>
      </c>
      <c r="G961" s="53">
        <f t="shared" si="292"/>
        <v>0</v>
      </c>
      <c r="H961" s="53">
        <f>IF(Q960&gt;SetUp!$B$56,SetUp!$B$56,Q960)</f>
        <v>2.070847458986286E-8</v>
      </c>
      <c r="I961" s="53">
        <f t="shared" si="306"/>
        <v>0.36411254751384503</v>
      </c>
      <c r="J961" s="53">
        <f>MIN(F961,H961,(1-EXP(-SetUp!$B$52*H961/SetUp!$B$56))*F961)</f>
        <v>5.7773135528904611E-9</v>
      </c>
      <c r="K961" s="53">
        <f t="shared" si="293"/>
        <v>1.4931161036972397E-8</v>
      </c>
      <c r="L961" s="53">
        <f>IF(I961&lt;=0,0,MIN(SetUp!$B$50*I961^SetUp!$B$55,I961))</f>
        <v>3.9934741383121954E-3</v>
      </c>
      <c r="M961" s="53">
        <f t="shared" si="294"/>
        <v>0.36011907337553284</v>
      </c>
      <c r="N961" s="53">
        <f>IF(SetUp!$B$62=0,X961,(B961-E961)*(1-(H961/SetUp!$B$66/SetUp!$B$56)))</f>
        <v>0</v>
      </c>
      <c r="O961" s="53">
        <f>K961*SetUp!$B$65</f>
        <v>1.3781463102318844E-10</v>
      </c>
      <c r="P961" s="53">
        <f>MIN(SetUp!$B$54*L961^SetUp!$B$51,L961)</f>
        <v>2.6057585044022792E-3</v>
      </c>
      <c r="Q961" s="53">
        <f t="shared" si="295"/>
        <v>1.4793346405949209E-8</v>
      </c>
      <c r="R961" s="53">
        <f>IF((H961+N961-O961)&gt;SetUp!$B$56,T960+H961+N961-O961-SetUp!$B$56,T960)</f>
        <v>0</v>
      </c>
      <c r="S961" s="53">
        <f>R961*SetUp!$B$65</f>
        <v>0</v>
      </c>
      <c r="T961" s="53">
        <f>IF((R961-S961)&lt;SetUp!$B$53,R961-S961,SetUp!$B$53)</f>
        <v>0</v>
      </c>
      <c r="U961" s="53">
        <f t="shared" si="296"/>
        <v>0.36011907337553284</v>
      </c>
      <c r="V961" s="53">
        <f>(L961-P961)/1000*SetUp!$B$13*1000000/SetUp!$B$48</f>
        <v>5.6473505733842633E-2</v>
      </c>
      <c r="W961" s="53">
        <f t="shared" si="307"/>
        <v>-1.5612511283791264E-17</v>
      </c>
      <c r="X961" s="53">
        <f>MAX((SetUp!$B$56*(1-($H961/SetUp!$B$56)^2)*TANH(($B961-$D961)/SetUp!$B$56))/(1+$H961/SetUp!$B$56*TANH(($B961-$D961)/SetUp!$B$56)),0)</f>
        <v>0</v>
      </c>
      <c r="AK961" s="61">
        <v>196</v>
      </c>
      <c r="AL961" s="62">
        <f t="shared" si="308"/>
        <v>8.1950000000000003</v>
      </c>
      <c r="AM961" s="62">
        <f t="shared" si="309"/>
        <v>0.73120601126214368</v>
      </c>
      <c r="AN961" s="63">
        <f t="shared" si="310"/>
        <v>-0.91077412919314904</v>
      </c>
      <c r="AP961" s="60">
        <v>33249</v>
      </c>
      <c r="AQ961" s="51">
        <v>1</v>
      </c>
      <c r="AR961" s="51">
        <v>11</v>
      </c>
      <c r="AS961" s="62">
        <f t="shared" si="297"/>
        <v>0</v>
      </c>
      <c r="AT961" s="62">
        <f t="shared" si="298"/>
        <v>0.17479249821539047</v>
      </c>
      <c r="AU961" s="51" t="str">
        <f>IF(OR($AP961&lt;SetUp!$B$97,$AP961&gt;SetUp!$B$98),"Não","Sim")</f>
        <v>Não</v>
      </c>
      <c r="AV961" s="64">
        <f t="shared" si="299"/>
        <v>0</v>
      </c>
      <c r="AW961" s="64">
        <f t="shared" si="300"/>
        <v>0.41808192763547014</v>
      </c>
      <c r="AX961" s="64">
        <f t="shared" si="301"/>
        <v>0</v>
      </c>
      <c r="AY961" s="64">
        <f t="shared" si="302"/>
        <v>-0.7574772104520322</v>
      </c>
      <c r="AZ961" s="64">
        <f t="shared" si="303"/>
        <v>0.17479249821539047</v>
      </c>
      <c r="BA961" s="64">
        <f t="shared" si="304"/>
        <v>0.41808192763547014</v>
      </c>
      <c r="BB961" s="64">
        <f t="shared" si="305"/>
        <v>-0.7574772104520322</v>
      </c>
    </row>
    <row r="962" spans="1:54" x14ac:dyDescent="0.3">
      <c r="A962" s="60">
        <v>32007</v>
      </c>
      <c r="B962" s="53">
        <v>0</v>
      </c>
      <c r="C962" s="53"/>
      <c r="D962" s="53">
        <v>4.9379999999999997</v>
      </c>
      <c r="E962" s="53">
        <f t="shared" si="290"/>
        <v>0</v>
      </c>
      <c r="F962" s="53">
        <f t="shared" si="291"/>
        <v>4.9379999999999997</v>
      </c>
      <c r="G962" s="53">
        <f t="shared" si="292"/>
        <v>0</v>
      </c>
      <c r="H962" s="53">
        <f>IF(Q961&gt;SetUp!$B$56,SetUp!$B$56,Q961)</f>
        <v>1.4793346405949209E-8</v>
      </c>
      <c r="I962" s="53">
        <f t="shared" si="306"/>
        <v>0.36011907347398237</v>
      </c>
      <c r="J962" s="53">
        <f>MIN(F962,H962,(1-EXP(-SetUp!$B$52*H962/SetUp!$B$56))*F962)</f>
        <v>4.1270931565584589E-9</v>
      </c>
      <c r="K962" s="53">
        <f t="shared" si="293"/>
        <v>1.066625324939075E-8</v>
      </c>
      <c r="L962" s="53">
        <f>IF(I962&lt;=0,0,MIN(SetUp!$B$50*I962^SetUp!$B$55,I962))</f>
        <v>3.9207426873190754E-3</v>
      </c>
      <c r="M962" s="53">
        <f t="shared" si="294"/>
        <v>0.3561983307866633</v>
      </c>
      <c r="N962" s="53">
        <f>IF(SetUp!$B$62=0,X962,(B962-E962)*(1-(H962/SetUp!$B$66/SetUp!$B$56)))</f>
        <v>0</v>
      </c>
      <c r="O962" s="53">
        <f>K962*SetUp!$B$65</f>
        <v>9.8449527958660129E-11</v>
      </c>
      <c r="P962" s="53">
        <f>MIN(SetUp!$B$54*L962^SetUp!$B$51,L962)</f>
        <v>2.5578440066508453E-3</v>
      </c>
      <c r="Q962" s="53">
        <f t="shared" si="295"/>
        <v>1.056780372143209E-8</v>
      </c>
      <c r="R962" s="53">
        <f>IF((H962+N962-O962)&gt;SetUp!$B$56,T961+H962+N962-O962-SetUp!$B$56,T961)</f>
        <v>0</v>
      </c>
      <c r="S962" s="53">
        <f>R962*SetUp!$B$65</f>
        <v>0</v>
      </c>
      <c r="T962" s="53">
        <f>IF((R962-S962)&lt;SetUp!$B$53,R962-S962,SetUp!$B$53)</f>
        <v>0</v>
      </c>
      <c r="U962" s="53">
        <f t="shared" si="296"/>
        <v>0.3561983307866633</v>
      </c>
      <c r="V962" s="53">
        <f>(L962-P962)/1000*SetUp!$B$13*1000000/SetUp!$B$48</f>
        <v>5.5463572346234898E-2</v>
      </c>
      <c r="W962" s="53">
        <f t="shared" si="307"/>
        <v>5.2909066017292616E-17</v>
      </c>
      <c r="X962" s="53">
        <f>MAX((SetUp!$B$56*(1-($H962/SetUp!$B$56)^2)*TANH(($B962-$D962)/SetUp!$B$56))/(1+$H962/SetUp!$B$56*TANH(($B962-$D962)/SetUp!$B$56)),0)</f>
        <v>0</v>
      </c>
      <c r="AK962" s="61">
        <v>197</v>
      </c>
      <c r="AL962" s="62">
        <f t="shared" si="308"/>
        <v>8.0410000000000004</v>
      </c>
      <c r="AM962" s="62">
        <f t="shared" si="309"/>
        <v>0.69487055014636445</v>
      </c>
      <c r="AN962" s="63">
        <f t="shared" si="310"/>
        <v>-0.91358406290929428</v>
      </c>
      <c r="AP962" s="60">
        <v>33250</v>
      </c>
      <c r="AQ962" s="51">
        <v>1</v>
      </c>
      <c r="AR962" s="51">
        <v>12</v>
      </c>
      <c r="AS962" s="62">
        <f t="shared" si="297"/>
        <v>0</v>
      </c>
      <c r="AT962" s="62">
        <f t="shared" si="298"/>
        <v>0.17496693785084272</v>
      </c>
      <c r="AU962" s="51" t="str">
        <f>IF(OR($AP962&lt;SetUp!$B$97,$AP962&gt;SetUp!$B$98),"Não","Sim")</f>
        <v>Não</v>
      </c>
      <c r="AV962" s="64">
        <f t="shared" si="299"/>
        <v>0</v>
      </c>
      <c r="AW962" s="64">
        <f t="shared" si="300"/>
        <v>0.41829049457385797</v>
      </c>
      <c r="AX962" s="64">
        <f t="shared" si="301"/>
        <v>0</v>
      </c>
      <c r="AY962" s="64">
        <f t="shared" si="302"/>
        <v>-0.75704400883073708</v>
      </c>
      <c r="AZ962" s="64">
        <f t="shared" si="303"/>
        <v>0.17496693785084272</v>
      </c>
      <c r="BA962" s="64">
        <f t="shared" si="304"/>
        <v>0.41829049457385797</v>
      </c>
      <c r="BB962" s="64">
        <f t="shared" si="305"/>
        <v>-0.75704400883073708</v>
      </c>
    </row>
    <row r="963" spans="1:54" x14ac:dyDescent="0.3">
      <c r="A963" s="60">
        <v>32008</v>
      </c>
      <c r="B963" s="53">
        <v>0</v>
      </c>
      <c r="C963" s="53"/>
      <c r="D963" s="53">
        <v>4.9379999999999997</v>
      </c>
      <c r="E963" s="53">
        <f t="shared" ref="E963:E1026" si="311">IF(B963&gt;=D963,D963,B963)</f>
        <v>0</v>
      </c>
      <c r="F963" s="53">
        <f t="shared" ref="F963:F1026" si="312">D963-E963</f>
        <v>4.9379999999999997</v>
      </c>
      <c r="G963" s="53">
        <f t="shared" ref="G963:G1026" si="313">MAX(B963-D963-N963,0)</f>
        <v>0</v>
      </c>
      <c r="H963" s="53">
        <f>IF(Q962&gt;SetUp!$B$56,SetUp!$B$56,Q962)</f>
        <v>1.056780372143209E-8</v>
      </c>
      <c r="I963" s="53">
        <f t="shared" si="306"/>
        <v>0.35619833085699187</v>
      </c>
      <c r="J963" s="53">
        <f>MIN(F963,H963,(1-EXP(-SetUp!$B$52*H963/SetUp!$B$56))*F963)</f>
        <v>2.9482382095658007E-9</v>
      </c>
      <c r="K963" s="53">
        <f t="shared" ref="K963:K1026" si="314">MAX(H963-J963,0)</f>
        <v>7.6195655118662899E-9</v>
      </c>
      <c r="L963" s="53">
        <f>IF(I963&lt;=0,0,MIN(SetUp!$B$50*I963^SetUp!$B$55,I963))</f>
        <v>3.8498570240934732E-3</v>
      </c>
      <c r="M963" s="53">
        <f t="shared" ref="M963:M1026" si="315">MAX(I963-L963,0)</f>
        <v>0.35234847383289841</v>
      </c>
      <c r="N963" s="53">
        <f>IF(SetUp!$B$62=0,X963,(B963-E963)*(1-(H963/SetUp!$B$66/SetUp!$B$56)))</f>
        <v>0</v>
      </c>
      <c r="O963" s="53">
        <f>K963*SetUp!$B$65</f>
        <v>7.0328597151597768E-11</v>
      </c>
      <c r="P963" s="53">
        <f>MIN(SetUp!$B$54*L963^SetUp!$B$51,L963)</f>
        <v>2.511153798978585E-3</v>
      </c>
      <c r="Q963" s="53">
        <f t="shared" ref="Q963:Q1026" si="316">IF((K963+N963-O963)&lt;0,0,K963+N963-O963)</f>
        <v>7.5492369147146925E-9</v>
      </c>
      <c r="R963" s="53">
        <f>IF((H963+N963-O963)&gt;SetUp!$B$56,T962+H963+N963-O963-SetUp!$B$56,T962)</f>
        <v>0</v>
      </c>
      <c r="S963" s="53">
        <f>R963*SetUp!$B$65</f>
        <v>0</v>
      </c>
      <c r="T963" s="53">
        <f>IF((R963-S963)&lt;SetUp!$B$53,R963-S963,SetUp!$B$53)</f>
        <v>0</v>
      </c>
      <c r="U963" s="53">
        <f t="shared" ref="U963:U1026" si="317">M963+R963-T963</f>
        <v>0.35234847383289841</v>
      </c>
      <c r="V963" s="53">
        <f>(L963-P963)/1000*SetUp!$B$13*1000000/SetUp!$B$48</f>
        <v>5.4478930994263729E-2</v>
      </c>
      <c r="W963" s="53">
        <f t="shared" si="307"/>
        <v>-4.3368086899420177E-17</v>
      </c>
      <c r="X963" s="53">
        <f>MAX((SetUp!$B$56*(1-($H963/SetUp!$B$56)^2)*TANH(($B963-$D963)/SetUp!$B$56))/(1+$H963/SetUp!$B$56*TANH(($B963-$D963)/SetUp!$B$56)),0)</f>
        <v>0</v>
      </c>
      <c r="AK963" s="61">
        <v>198</v>
      </c>
      <c r="AL963" s="62">
        <f t="shared" si="308"/>
        <v>8.0410000000000004</v>
      </c>
      <c r="AM963" s="62">
        <f t="shared" si="309"/>
        <v>0.66106705295845569</v>
      </c>
      <c r="AN963" s="63">
        <f t="shared" si="310"/>
        <v>-0.91778795511025302</v>
      </c>
      <c r="AP963" s="60">
        <v>33251</v>
      </c>
      <c r="AQ963" s="51">
        <v>1</v>
      </c>
      <c r="AR963" s="51">
        <v>13</v>
      </c>
      <c r="AS963" s="62">
        <f t="shared" ref="AS963:AS1026" si="318">VLOOKUP($AP963,$A:$C,3,FALSE)</f>
        <v>0</v>
      </c>
      <c r="AT963" s="62">
        <f t="shared" ref="AT963:AT1026" si="319">VLOOKUP($AP963,$A:$V,22,FALSE)</f>
        <v>0.1739714712885605</v>
      </c>
      <c r="AU963" s="51" t="str">
        <f>IF(OR($AP963&lt;SetUp!$B$97,$AP963&gt;SetUp!$B$98),"Não","Sim")</f>
        <v>Não</v>
      </c>
      <c r="AV963" s="64">
        <f t="shared" ref="AV963:AV1026" si="320">IFERROR(SQRT(AS963),0)</f>
        <v>0</v>
      </c>
      <c r="AW963" s="64">
        <f t="shared" ref="AW963:AW1026" si="321">IFERROR(SQRT(AT963),0)</f>
        <v>0.41709887471504942</v>
      </c>
      <c r="AX963" s="64">
        <f t="shared" ref="AX963:AX1026" si="322">IFERROR(LOG(AS963),0)</f>
        <v>0</v>
      </c>
      <c r="AY963" s="64">
        <f t="shared" ref="AY963:AY1026" si="323">IFERROR(LOG(AT963),0)</f>
        <v>-0.75952196365863134</v>
      </c>
      <c r="AZ963" s="64">
        <f t="shared" ref="AZ963:AZ1026" si="324">AT963-AS963</f>
        <v>0.1739714712885605</v>
      </c>
      <c r="BA963" s="64">
        <f t="shared" ref="BA963:BA1026" si="325">AW963-AV963</f>
        <v>0.41709887471504942</v>
      </c>
      <c r="BB963" s="64">
        <f t="shared" ref="BB963:BB1026" si="326">AY963-AX963</f>
        <v>-0.75952196365863134</v>
      </c>
    </row>
    <row r="964" spans="1:54" x14ac:dyDescent="0.3">
      <c r="A964" s="60">
        <v>32009</v>
      </c>
      <c r="B964" s="53">
        <v>0</v>
      </c>
      <c r="C964" s="53"/>
      <c r="D964" s="53">
        <v>4.9379999999999997</v>
      </c>
      <c r="E964" s="53">
        <f t="shared" si="311"/>
        <v>0</v>
      </c>
      <c r="F964" s="53">
        <f t="shared" si="312"/>
        <v>4.9379999999999997</v>
      </c>
      <c r="G964" s="53">
        <f t="shared" si="313"/>
        <v>0</v>
      </c>
      <c r="H964" s="53">
        <f>IF(Q963&gt;SetUp!$B$56,SetUp!$B$56,Q963)</f>
        <v>7.5492369147146925E-9</v>
      </c>
      <c r="I964" s="53">
        <f t="shared" ref="I964:I1027" si="327">U963+G964+O964</f>
        <v>0.3523484738831385</v>
      </c>
      <c r="J964" s="53">
        <f>MIN(F964,H964,(1-EXP(-SetUp!$B$52*H964/SetUp!$B$56))*F964)</f>
        <v>2.1061093655738717E-9</v>
      </c>
      <c r="K964" s="53">
        <f t="shared" si="314"/>
        <v>5.4431275491408204E-9</v>
      </c>
      <c r="L964" s="53">
        <f>IF(I964&lt;=0,0,MIN(SetUp!$B$50*I964^SetUp!$B$55,I964))</f>
        <v>3.780757237970602E-3</v>
      </c>
      <c r="M964" s="53">
        <f t="shared" si="315"/>
        <v>0.34856771664516789</v>
      </c>
      <c r="N964" s="53">
        <f>IF(SetUp!$B$62=0,X964,(B964-E964)*(1-(H964/SetUp!$B$66/SetUp!$B$56)))</f>
        <v>0</v>
      </c>
      <c r="O964" s="53">
        <f>K964*SetUp!$B$65</f>
        <v>5.0240072619905322E-11</v>
      </c>
      <c r="P964" s="53">
        <f>MIN(SetUp!$B$54*L964^SetUp!$B$51,L964)</f>
        <v>2.4656479334527522E-3</v>
      </c>
      <c r="Q964" s="53">
        <f t="shared" si="316"/>
        <v>5.3928874765209147E-9</v>
      </c>
      <c r="R964" s="53">
        <f>IF((H964+N964-O964)&gt;SetUp!$B$56,T963+H964+N964-O964-SetUp!$B$56,T963)</f>
        <v>0</v>
      </c>
      <c r="S964" s="53">
        <f>R964*SetUp!$B$65</f>
        <v>0</v>
      </c>
      <c r="T964" s="53">
        <f>IF((R964-S964)&lt;SetUp!$B$53,R964-S964,SetUp!$B$53)</f>
        <v>0</v>
      </c>
      <c r="U964" s="53">
        <f t="shared" si="317"/>
        <v>0.34856771664516789</v>
      </c>
      <c r="V964" s="53">
        <f>(L964-P964)/1000*SetUp!$B$13*1000000/SetUp!$B$48</f>
        <v>5.3518769288535502E-2</v>
      </c>
      <c r="W964" s="53">
        <f t="shared" ref="W964:W1027" si="328">Q964+U964+T964-H964-U963-T963-B964+E964+J964+L964</f>
        <v>1.3877787807814457E-17</v>
      </c>
      <c r="X964" s="53">
        <f>MAX((SetUp!$B$56*(1-($H964/SetUp!$B$56)^2)*TANH(($B964-$D964)/SetUp!$B$56))/(1+$H964/SetUp!$B$56*TANH(($B964-$D964)/SetUp!$B$56)),0)</f>
        <v>0</v>
      </c>
      <c r="AK964" s="61">
        <v>199</v>
      </c>
      <c r="AL964" s="62">
        <f t="shared" si="308"/>
        <v>8.1950000000000003</v>
      </c>
      <c r="AM964" s="62">
        <f t="shared" si="309"/>
        <v>0.63260893790869188</v>
      </c>
      <c r="AN964" s="63">
        <f t="shared" si="310"/>
        <v>-0.92280549872987283</v>
      </c>
      <c r="AP964" s="60">
        <v>33252</v>
      </c>
      <c r="AQ964" s="51">
        <v>1</v>
      </c>
      <c r="AR964" s="51">
        <v>14</v>
      </c>
      <c r="AS964" s="62">
        <f t="shared" si="318"/>
        <v>0</v>
      </c>
      <c r="AT964" s="62">
        <f t="shared" si="319"/>
        <v>0.17256968009251908</v>
      </c>
      <c r="AU964" s="51" t="str">
        <f>IF(OR($AP964&lt;SetUp!$B$97,$AP964&gt;SetUp!$B$98),"Não","Sim")</f>
        <v>Não</v>
      </c>
      <c r="AV964" s="64">
        <f t="shared" si="320"/>
        <v>0</v>
      </c>
      <c r="AW964" s="64">
        <f t="shared" si="321"/>
        <v>0.41541506965024644</v>
      </c>
      <c r="AX964" s="64">
        <f t="shared" si="322"/>
        <v>0</v>
      </c>
      <c r="AY964" s="64">
        <f t="shared" si="323"/>
        <v>-0.76303550598586811</v>
      </c>
      <c r="AZ964" s="64">
        <f t="shared" si="324"/>
        <v>0.17256968009251908</v>
      </c>
      <c r="BA964" s="64">
        <f t="shared" si="325"/>
        <v>0.41541506965024644</v>
      </c>
      <c r="BB964" s="64">
        <f t="shared" si="326"/>
        <v>-0.76303550598586811</v>
      </c>
    </row>
    <row r="965" spans="1:54" x14ac:dyDescent="0.3">
      <c r="A965" s="60">
        <v>32010</v>
      </c>
      <c r="B965" s="53">
        <v>0</v>
      </c>
      <c r="C965" s="53"/>
      <c r="D965" s="53">
        <v>4.9379999999999997</v>
      </c>
      <c r="E965" s="53">
        <f t="shared" si="311"/>
        <v>0</v>
      </c>
      <c r="F965" s="53">
        <f t="shared" si="312"/>
        <v>4.9379999999999997</v>
      </c>
      <c r="G965" s="53">
        <f t="shared" si="313"/>
        <v>0</v>
      </c>
      <c r="H965" s="53">
        <f>IF(Q964&gt;SetUp!$B$56,SetUp!$B$56,Q964)</f>
        <v>5.3928874765209147E-9</v>
      </c>
      <c r="I965" s="53">
        <f t="shared" si="327"/>
        <v>0.34856771668105746</v>
      </c>
      <c r="J965" s="53">
        <f>MIN(F965,H965,(1-EXP(-SetUp!$B$52*H965/SetUp!$B$56))*F965)</f>
        <v>1.5045243850764223E-9</v>
      </c>
      <c r="K965" s="53">
        <f t="shared" si="314"/>
        <v>3.8883630914444922E-9</v>
      </c>
      <c r="L965" s="53">
        <f>IF(I965&lt;=0,0,MIN(SetUp!$B$50*I965^SetUp!$B$55,I965))</f>
        <v>3.7133857817162456E-3</v>
      </c>
      <c r="M965" s="53">
        <f t="shared" si="315"/>
        <v>0.3448543308993412</v>
      </c>
      <c r="N965" s="53">
        <f>IF(SetUp!$B$62=0,X965,(B965-E965)*(1-(H965/SetUp!$B$66/SetUp!$B$56)))</f>
        <v>0</v>
      </c>
      <c r="O965" s="53">
        <f>K965*SetUp!$B$65</f>
        <v>3.5889595149679428E-11</v>
      </c>
      <c r="P965" s="53">
        <f>MIN(SetUp!$B$54*L965^SetUp!$B$51,L965)</f>
        <v>2.4212880448224797E-3</v>
      </c>
      <c r="Q965" s="53">
        <f t="shared" si="316"/>
        <v>3.8524734962948131E-9</v>
      </c>
      <c r="R965" s="53">
        <f>IF((H965+N965-O965)&gt;SetUp!$B$56,T964+H965+N965-O965-SetUp!$B$56,T964)</f>
        <v>0</v>
      </c>
      <c r="S965" s="53">
        <f>R965*SetUp!$B$65</f>
        <v>0</v>
      </c>
      <c r="T965" s="53">
        <f>IF((R965-S965)&lt;SetUp!$B$53,R965-S965,SetUp!$B$53)</f>
        <v>0</v>
      </c>
      <c r="U965" s="53">
        <f t="shared" si="317"/>
        <v>0.3448543308993412</v>
      </c>
      <c r="V965" s="53">
        <f>(L965-P965)/1000*SetUp!$B$13*1000000/SetUp!$B$48</f>
        <v>5.2582306612459773E-2</v>
      </c>
      <c r="W965" s="53">
        <f t="shared" si="328"/>
        <v>-2.3852447794681098E-17</v>
      </c>
      <c r="X965" s="53">
        <f>MAX((SetUp!$B$56*(1-($H965/SetUp!$B$56)^2)*TANH(($B965-$D965)/SetUp!$B$56))/(1+$H965/SetUp!$B$56*TANH(($B965-$D965)/SetUp!$B$56)),0)</f>
        <v>0</v>
      </c>
      <c r="AK965" s="61">
        <v>200</v>
      </c>
      <c r="AL965" s="62">
        <f t="shared" si="308"/>
        <v>8.1950000000000003</v>
      </c>
      <c r="AM965" s="62">
        <f t="shared" si="309"/>
        <v>0.605595967233025</v>
      </c>
      <c r="AN965" s="63">
        <f t="shared" si="310"/>
        <v>-0.92610177336997856</v>
      </c>
      <c r="AP965" s="60">
        <v>33253</v>
      </c>
      <c r="AQ965" s="51">
        <v>1</v>
      </c>
      <c r="AR965" s="51">
        <v>15</v>
      </c>
      <c r="AS965" s="62">
        <f t="shared" si="318"/>
        <v>0</v>
      </c>
      <c r="AT965" s="62">
        <f t="shared" si="319"/>
        <v>0.17080390629200409</v>
      </c>
      <c r="AU965" s="51" t="str">
        <f>IF(OR($AP965&lt;SetUp!$B$97,$AP965&gt;SetUp!$B$98),"Não","Sim")</f>
        <v>Não</v>
      </c>
      <c r="AV965" s="64">
        <f t="shared" si="320"/>
        <v>0</v>
      </c>
      <c r="AW965" s="64">
        <f t="shared" si="321"/>
        <v>0.41328429233640623</v>
      </c>
      <c r="AX965" s="64">
        <f t="shared" si="322"/>
        <v>0</v>
      </c>
      <c r="AY965" s="64">
        <f t="shared" si="323"/>
        <v>-0.76750220120168211</v>
      </c>
      <c r="AZ965" s="64">
        <f t="shared" si="324"/>
        <v>0.17080390629200409</v>
      </c>
      <c r="BA965" s="64">
        <f t="shared" si="325"/>
        <v>0.41328429233640623</v>
      </c>
      <c r="BB965" s="64">
        <f t="shared" si="326"/>
        <v>-0.76750220120168211</v>
      </c>
    </row>
    <row r="966" spans="1:54" x14ac:dyDescent="0.3">
      <c r="A966" s="60">
        <v>32011</v>
      </c>
      <c r="B966" s="53">
        <v>0</v>
      </c>
      <c r="C966" s="53"/>
      <c r="D966" s="53">
        <v>4.9379999999999997</v>
      </c>
      <c r="E966" s="53">
        <f t="shared" si="311"/>
        <v>0</v>
      </c>
      <c r="F966" s="53">
        <f t="shared" si="312"/>
        <v>4.9379999999999997</v>
      </c>
      <c r="G966" s="53">
        <f t="shared" si="313"/>
        <v>0</v>
      </c>
      <c r="H966" s="53">
        <f>IF(Q965&gt;SetUp!$B$56,SetUp!$B$56,Q965)</f>
        <v>3.8524734962948131E-9</v>
      </c>
      <c r="I966" s="53">
        <f t="shared" si="327"/>
        <v>0.34485433092497936</v>
      </c>
      <c r="J966" s="53">
        <f>MIN(F966,H966,(1-EXP(-SetUp!$B$52*H966/SetUp!$B$56))*F966)</f>
        <v>1.0747749330519696E-9</v>
      </c>
      <c r="K966" s="53">
        <f t="shared" si="314"/>
        <v>2.7776985632428435E-9</v>
      </c>
      <c r="L966" s="53">
        <f>IF(I966&lt;=0,0,MIN(SetUp!$B$50*I966^SetUp!$B$55,I966))</f>
        <v>3.647687361987441E-3</v>
      </c>
      <c r="M966" s="53">
        <f t="shared" si="315"/>
        <v>0.34120664356299191</v>
      </c>
      <c r="N966" s="53">
        <f>IF(SetUp!$B$62=0,X966,(B966-E966)*(1-(H966/SetUp!$B$66/SetUp!$B$56)))</f>
        <v>0</v>
      </c>
      <c r="O966" s="53">
        <f>K966*SetUp!$B$65</f>
        <v>2.5638160464484231E-11</v>
      </c>
      <c r="P966" s="53">
        <f>MIN(SetUp!$B$54*L966^SetUp!$B$51,L966)</f>
        <v>2.3780372769004079E-3</v>
      </c>
      <c r="Q966" s="53">
        <f t="shared" si="316"/>
        <v>2.7520604027783593E-9</v>
      </c>
      <c r="R966" s="53">
        <f>IF((H966+N966-O966)&gt;SetUp!$B$56,T965+H966+N966-O966-SetUp!$B$56,T965)</f>
        <v>0</v>
      </c>
      <c r="S966" s="53">
        <f>R966*SetUp!$B$65</f>
        <v>0</v>
      </c>
      <c r="T966" s="53">
        <f>IF((R966-S966)&lt;SetUp!$B$53,R966-S966,SetUp!$B$53)</f>
        <v>0</v>
      </c>
      <c r="U966" s="53">
        <f t="shared" si="317"/>
        <v>0.34120664356299191</v>
      </c>
      <c r="V966" s="53">
        <f>(L966-P966)/1000*SetUp!$B$13*1000000/SetUp!$B$48</f>
        <v>5.1668792660435559E-2</v>
      </c>
      <c r="W966" s="53">
        <f t="shared" si="328"/>
        <v>-1.214306433183765E-17</v>
      </c>
      <c r="X966" s="53">
        <f>MAX((SetUp!$B$56*(1-($H966/SetUp!$B$56)^2)*TANH(($B966-$D966)/SetUp!$B$56))/(1+$H966/SetUp!$B$56*TANH(($B966-$D966)/SetUp!$B$56)),0)</f>
        <v>0</v>
      </c>
      <c r="AK966" s="61">
        <v>201</v>
      </c>
      <c r="AL966" s="62">
        <f t="shared" si="308"/>
        <v>8.1950000000000003</v>
      </c>
      <c r="AM966" s="62">
        <f t="shared" si="309"/>
        <v>0.58006118315994348</v>
      </c>
      <c r="AN966" s="63">
        <f t="shared" si="310"/>
        <v>-0.92921767136547362</v>
      </c>
      <c r="AP966" s="60">
        <v>33254</v>
      </c>
      <c r="AQ966" s="51">
        <v>1</v>
      </c>
      <c r="AR966" s="51">
        <v>16</v>
      </c>
      <c r="AS966" s="62">
        <f t="shared" si="318"/>
        <v>0</v>
      </c>
      <c r="AT966" s="62">
        <f t="shared" si="319"/>
        <v>0.16837889448440418</v>
      </c>
      <c r="AU966" s="51" t="str">
        <f>IF(OR($AP966&lt;SetUp!$B$97,$AP966&gt;SetUp!$B$98),"Não","Sim")</f>
        <v>Não</v>
      </c>
      <c r="AV966" s="64">
        <f t="shared" si="320"/>
        <v>0</v>
      </c>
      <c r="AW966" s="64">
        <f t="shared" si="321"/>
        <v>0.41033997427060914</v>
      </c>
      <c r="AX966" s="64">
        <f t="shared" si="322"/>
        <v>0</v>
      </c>
      <c r="AY966" s="64">
        <f t="shared" si="323"/>
        <v>-0.77371234622945362</v>
      </c>
      <c r="AZ966" s="64">
        <f t="shared" si="324"/>
        <v>0.16837889448440418</v>
      </c>
      <c r="BA966" s="64">
        <f t="shared" si="325"/>
        <v>0.41033997427060914</v>
      </c>
      <c r="BB966" s="64">
        <f t="shared" si="326"/>
        <v>-0.77371234622945362</v>
      </c>
    </row>
    <row r="967" spans="1:54" x14ac:dyDescent="0.3">
      <c r="A967" s="60">
        <v>32012</v>
      </c>
      <c r="B967" s="53">
        <v>0</v>
      </c>
      <c r="C967" s="53"/>
      <c r="D967" s="53">
        <v>4.9379999999999997</v>
      </c>
      <c r="E967" s="53">
        <f t="shared" si="311"/>
        <v>0</v>
      </c>
      <c r="F967" s="53">
        <f t="shared" si="312"/>
        <v>4.9379999999999997</v>
      </c>
      <c r="G967" s="53">
        <f t="shared" si="313"/>
        <v>0</v>
      </c>
      <c r="H967" s="53">
        <f>IF(Q966&gt;SetUp!$B$56,SetUp!$B$56,Q966)</f>
        <v>2.7520604027783593E-9</v>
      </c>
      <c r="I967" s="53">
        <f t="shared" si="327"/>
        <v>0.34120664358130681</v>
      </c>
      <c r="J967" s="53">
        <f>MIN(F967,H967,(1-EXP(-SetUp!$B$52*H967/SetUp!$B$56))*F967)</f>
        <v>7.6777814506101545E-10</v>
      </c>
      <c r="K967" s="53">
        <f t="shared" si="314"/>
        <v>1.9842822577173441E-9</v>
      </c>
      <c r="L967" s="53">
        <f>IF(I967&lt;=0,0,MIN(SetUp!$B$50*I967^SetUp!$B$55,I967))</f>
        <v>3.5836088356135712E-3</v>
      </c>
      <c r="M967" s="53">
        <f t="shared" si="315"/>
        <v>0.33762303474569322</v>
      </c>
      <c r="N967" s="53">
        <f>IF(SetUp!$B$62=0,X967,(B967-E967)*(1-(H967/SetUp!$B$66/SetUp!$B$56)))</f>
        <v>0</v>
      </c>
      <c r="O967" s="53">
        <f>K967*SetUp!$B$65</f>
        <v>1.8314927185905256E-11</v>
      </c>
      <c r="P967" s="53">
        <f>MIN(SetUp!$B$54*L967^SetUp!$B$51,L967)</f>
        <v>2.3358602128682321E-3</v>
      </c>
      <c r="Q967" s="53">
        <f t="shared" si="316"/>
        <v>1.9659673305314386E-9</v>
      </c>
      <c r="R967" s="53">
        <f>IF((H967+N967-O967)&gt;SetUp!$B$56,T966+H967+N967-O967-SetUp!$B$56,T966)</f>
        <v>0</v>
      </c>
      <c r="S967" s="53">
        <f>R967*SetUp!$B$65</f>
        <v>0</v>
      </c>
      <c r="T967" s="53">
        <f>IF((R967-S967)&lt;SetUp!$B$53,R967-S967,SetUp!$B$53)</f>
        <v>0</v>
      </c>
      <c r="U967" s="53">
        <f t="shared" si="317"/>
        <v>0.33762303474569322</v>
      </c>
      <c r="V967" s="53">
        <f>(L967-P967)/1000*SetUp!$B$13*1000000/SetUp!$B$48</f>
        <v>5.0777506053215939E-2</v>
      </c>
      <c r="W967" s="53">
        <f t="shared" si="328"/>
        <v>-5.2475385148298415E-17</v>
      </c>
      <c r="X967" s="53">
        <f>MAX((SetUp!$B$56*(1-($H967/SetUp!$B$56)^2)*TANH(($B967-$D967)/SetUp!$B$56))/(1+$H967/SetUp!$B$56*TANH(($B967-$D967)/SetUp!$B$56)),0)</f>
        <v>0</v>
      </c>
      <c r="AK967" s="61">
        <v>202</v>
      </c>
      <c r="AL967" s="62">
        <f t="shared" si="308"/>
        <v>8.1950000000000003</v>
      </c>
      <c r="AM967" s="62">
        <f t="shared" si="309"/>
        <v>0.55557208537934066</v>
      </c>
      <c r="AN967" s="63">
        <f t="shared" si="310"/>
        <v>-0.93220596883717621</v>
      </c>
      <c r="AP967" s="60">
        <v>33255</v>
      </c>
      <c r="AQ967" s="51">
        <v>1</v>
      </c>
      <c r="AR967" s="51">
        <v>17</v>
      </c>
      <c r="AS967" s="62">
        <f t="shared" si="318"/>
        <v>0</v>
      </c>
      <c r="AT967" s="62">
        <f t="shared" si="319"/>
        <v>0.16600749016081864</v>
      </c>
      <c r="AU967" s="51" t="str">
        <f>IF(OR($AP967&lt;SetUp!$B$97,$AP967&gt;SetUp!$B$98),"Não","Sim")</f>
        <v>Não</v>
      </c>
      <c r="AV967" s="64">
        <f t="shared" si="320"/>
        <v>0</v>
      </c>
      <c r="AW967" s="64">
        <f t="shared" si="321"/>
        <v>0.40744016758392715</v>
      </c>
      <c r="AX967" s="64">
        <f t="shared" si="322"/>
        <v>0</v>
      </c>
      <c r="AY967" s="64">
        <f t="shared" si="323"/>
        <v>-0.77987231640497068</v>
      </c>
      <c r="AZ967" s="64">
        <f t="shared" si="324"/>
        <v>0.16600749016081864</v>
      </c>
      <c r="BA967" s="64">
        <f t="shared" si="325"/>
        <v>0.40744016758392715</v>
      </c>
      <c r="BB967" s="64">
        <f t="shared" si="326"/>
        <v>-0.77987231640497068</v>
      </c>
    </row>
    <row r="968" spans="1:54" x14ac:dyDescent="0.3">
      <c r="A968" s="60">
        <v>32013</v>
      </c>
      <c r="B968" s="53">
        <v>0</v>
      </c>
      <c r="C968" s="53"/>
      <c r="D968" s="53">
        <v>4.9379999999999997</v>
      </c>
      <c r="E968" s="53">
        <f t="shared" si="311"/>
        <v>0</v>
      </c>
      <c r="F968" s="53">
        <f t="shared" si="312"/>
        <v>4.9379999999999997</v>
      </c>
      <c r="G968" s="53">
        <f t="shared" si="313"/>
        <v>0</v>
      </c>
      <c r="H968" s="53">
        <f>IF(Q967&gt;SetUp!$B$56,SetUp!$B$56,Q967)</f>
        <v>1.9659673305314386E-9</v>
      </c>
      <c r="I968" s="53">
        <f t="shared" si="327"/>
        <v>0.3376230347587767</v>
      </c>
      <c r="J968" s="53">
        <f>MIN(F968,H968,(1-EXP(-SetUp!$B$52*H968/SetUp!$B$56))*F968)</f>
        <v>5.484715428494269E-10</v>
      </c>
      <c r="K968" s="53">
        <f t="shared" si="314"/>
        <v>1.4174957876820118E-9</v>
      </c>
      <c r="L968" s="53">
        <f>IF(I968&lt;=0,0,MIN(SetUp!$B$50*I968^SetUp!$B$55,I968))</f>
        <v>3.5210991113502283E-3</v>
      </c>
      <c r="M968" s="53">
        <f t="shared" si="315"/>
        <v>0.33410193564742646</v>
      </c>
      <c r="N968" s="53">
        <f>IF(SetUp!$B$62=0,X968,(B968-E968)*(1-(H968/SetUp!$B$66/SetUp!$B$56)))</f>
        <v>0</v>
      </c>
      <c r="O968" s="53">
        <f>K968*SetUp!$B$65</f>
        <v>1.308348751129215E-11</v>
      </c>
      <c r="P968" s="53">
        <f>MIN(SetUp!$B$54*L968^SetUp!$B$51,L968)</f>
        <v>2.2947228092711908E-3</v>
      </c>
      <c r="Q968" s="53">
        <f t="shared" si="316"/>
        <v>1.4044123001707196E-9</v>
      </c>
      <c r="R968" s="53">
        <f>IF((H968+N968-O968)&gt;SetUp!$B$56,T967+H968+N968-O968-SetUp!$B$56,T967)</f>
        <v>0</v>
      </c>
      <c r="S968" s="53">
        <f>R968*SetUp!$B$65</f>
        <v>0</v>
      </c>
      <c r="T968" s="53">
        <f>IF((R968-S968)&lt;SetUp!$B$53,R968-S968,SetUp!$B$53)</f>
        <v>0</v>
      </c>
      <c r="U968" s="53">
        <f t="shared" si="317"/>
        <v>0.33410193564742646</v>
      </c>
      <c r="V968" s="53">
        <f>(L968-P968)/1000*SetUp!$B$13*1000000/SetUp!$B$48</f>
        <v>4.9907753025866058E-2</v>
      </c>
      <c r="W968" s="53">
        <f t="shared" si="328"/>
        <v>-9.1072982488782372E-18</v>
      </c>
      <c r="X968" s="53">
        <f>MAX((SetUp!$B$56*(1-($H968/SetUp!$B$56)^2)*TANH(($B968-$D968)/SetUp!$B$56))/(1+$H968/SetUp!$B$56*TANH(($B968-$D968)/SetUp!$B$56)),0)</f>
        <v>0</v>
      </c>
      <c r="AK968" s="61">
        <v>203</v>
      </c>
      <c r="AL968" s="62">
        <f t="shared" si="308"/>
        <v>8.1950000000000003</v>
      </c>
      <c r="AM968" s="62">
        <f t="shared" si="309"/>
        <v>0.5321790954227501</v>
      </c>
      <c r="AN968" s="63">
        <f t="shared" si="310"/>
        <v>-0.93506051306616844</v>
      </c>
      <c r="AP968" s="60">
        <v>33256</v>
      </c>
      <c r="AQ968" s="51">
        <v>1</v>
      </c>
      <c r="AR968" s="51">
        <v>18</v>
      </c>
      <c r="AS968" s="62">
        <f t="shared" si="318"/>
        <v>0</v>
      </c>
      <c r="AT968" s="62">
        <f t="shared" si="319"/>
        <v>0.16404815396101419</v>
      </c>
      <c r="AU968" s="51" t="str">
        <f>IF(OR($AP968&lt;SetUp!$B$97,$AP968&gt;SetUp!$B$98),"Não","Sim")</f>
        <v>Não</v>
      </c>
      <c r="AV968" s="64">
        <f t="shared" si="320"/>
        <v>0</v>
      </c>
      <c r="AW968" s="64">
        <f t="shared" si="321"/>
        <v>0.40502858412834791</v>
      </c>
      <c r="AX968" s="64">
        <f t="shared" si="322"/>
        <v>0</v>
      </c>
      <c r="AY968" s="64">
        <f t="shared" si="323"/>
        <v>-0.78502865237976716</v>
      </c>
      <c r="AZ968" s="64">
        <f t="shared" si="324"/>
        <v>0.16404815396101419</v>
      </c>
      <c r="BA968" s="64">
        <f t="shared" si="325"/>
        <v>0.40502858412834791</v>
      </c>
      <c r="BB968" s="64">
        <f t="shared" si="326"/>
        <v>-0.78502865237976716</v>
      </c>
    </row>
    <row r="969" spans="1:54" x14ac:dyDescent="0.3">
      <c r="A969" s="60">
        <v>32014</v>
      </c>
      <c r="B969" s="53">
        <v>0</v>
      </c>
      <c r="C969" s="53"/>
      <c r="D969" s="53">
        <v>4.9379999999999997</v>
      </c>
      <c r="E969" s="53">
        <f t="shared" si="311"/>
        <v>0</v>
      </c>
      <c r="F969" s="53">
        <f t="shared" si="312"/>
        <v>4.9379999999999997</v>
      </c>
      <c r="G969" s="53">
        <f t="shared" si="313"/>
        <v>0</v>
      </c>
      <c r="H969" s="53">
        <f>IF(Q968&gt;SetUp!$B$56,SetUp!$B$56,Q968)</f>
        <v>1.4044123001707196E-9</v>
      </c>
      <c r="I969" s="53">
        <f t="shared" si="327"/>
        <v>0.33410193565677282</v>
      </c>
      <c r="J969" s="53">
        <f>MIN(F969,H969,(1-EXP(-SetUp!$B$52*H969/SetUp!$B$56))*F969)</f>
        <v>3.9180713140574139E-10</v>
      </c>
      <c r="K969" s="53">
        <f t="shared" si="314"/>
        <v>1.0126051687649781E-9</v>
      </c>
      <c r="L969" s="53">
        <f>IF(I969&lt;=0,0,MIN(SetUp!$B$50*I969^SetUp!$B$55,I969))</f>
        <v>3.4601090567810589E-3</v>
      </c>
      <c r="M969" s="53">
        <f t="shared" si="315"/>
        <v>0.33064182659999175</v>
      </c>
      <c r="N969" s="53">
        <f>IF(SetUp!$B$62=0,X969,(B969-E969)*(1-(H969/SetUp!$B$66/SetUp!$B$56)))</f>
        <v>0</v>
      </c>
      <c r="O969" s="53">
        <f>K969*SetUp!$B$65</f>
        <v>9.3463467013691743E-12</v>
      </c>
      <c r="P969" s="53">
        <f>MIN(SetUp!$B$54*L969^SetUp!$B$51,L969)</f>
        <v>2.2545923334819275E-3</v>
      </c>
      <c r="Q969" s="53">
        <f t="shared" si="316"/>
        <v>1.0032588220636089E-9</v>
      </c>
      <c r="R969" s="53">
        <f>IF((H969+N969-O969)&gt;SetUp!$B$56,T968+H969+N969-O969-SetUp!$B$56,T968)</f>
        <v>0</v>
      </c>
      <c r="S969" s="53">
        <f>R969*SetUp!$B$65</f>
        <v>0</v>
      </c>
      <c r="T969" s="53">
        <f>IF((R969-S969)&lt;SetUp!$B$53,R969-S969,SetUp!$B$53)</f>
        <v>0</v>
      </c>
      <c r="U969" s="53">
        <f t="shared" si="317"/>
        <v>0.33064182659999175</v>
      </c>
      <c r="V969" s="53">
        <f>(L969-P969)/1000*SetUp!$B$13*1000000/SetUp!$B$48</f>
        <v>4.9058866184032698E-2</v>
      </c>
      <c r="W969" s="53">
        <f t="shared" si="328"/>
        <v>-2.0816681711721685E-17</v>
      </c>
      <c r="X969" s="53">
        <f>MAX((SetUp!$B$56*(1-($H969/SetUp!$B$56)^2)*TANH(($B969-$D969)/SetUp!$B$56))/(1+$H969/SetUp!$B$56*TANH(($B969-$D969)/SetUp!$B$56)),0)</f>
        <v>0</v>
      </c>
      <c r="AK969" s="61">
        <v>204</v>
      </c>
      <c r="AL969" s="62">
        <f t="shared" si="308"/>
        <v>8.1950000000000003</v>
      </c>
      <c r="AM969" s="62">
        <f t="shared" si="309"/>
        <v>0.5099133913039462</v>
      </c>
      <c r="AN969" s="63">
        <f t="shared" si="310"/>
        <v>-0.93777749953582101</v>
      </c>
      <c r="AP969" s="60">
        <v>33257</v>
      </c>
      <c r="AQ969" s="51">
        <v>1</v>
      </c>
      <c r="AR969" s="51">
        <v>19</v>
      </c>
      <c r="AS969" s="62">
        <f t="shared" si="318"/>
        <v>0</v>
      </c>
      <c r="AT969" s="62">
        <f t="shared" si="319"/>
        <v>0.19468454805010954</v>
      </c>
      <c r="AU969" s="51" t="str">
        <f>IF(OR($AP969&lt;SetUp!$B$97,$AP969&gt;SetUp!$B$98),"Não","Sim")</f>
        <v>Não</v>
      </c>
      <c r="AV969" s="64">
        <f t="shared" si="320"/>
        <v>0</v>
      </c>
      <c r="AW969" s="64">
        <f t="shared" si="321"/>
        <v>0.44123071974887418</v>
      </c>
      <c r="AX969" s="64">
        <f t="shared" si="322"/>
        <v>0</v>
      </c>
      <c r="AY969" s="64">
        <f t="shared" si="323"/>
        <v>-0.71066851670223963</v>
      </c>
      <c r="AZ969" s="64">
        <f t="shared" si="324"/>
        <v>0.19468454805010954</v>
      </c>
      <c r="BA969" s="64">
        <f t="shared" si="325"/>
        <v>0.44123071974887418</v>
      </c>
      <c r="BB969" s="64">
        <f t="shared" si="326"/>
        <v>-0.71066851670223963</v>
      </c>
    </row>
    <row r="970" spans="1:54" x14ac:dyDescent="0.3">
      <c r="A970" s="60">
        <v>32015</v>
      </c>
      <c r="B970" s="53">
        <v>0</v>
      </c>
      <c r="C970" s="53"/>
      <c r="D970" s="53">
        <v>4.9379999999999997</v>
      </c>
      <c r="E970" s="53">
        <f t="shared" si="311"/>
        <v>0</v>
      </c>
      <c r="F970" s="53">
        <f t="shared" si="312"/>
        <v>4.9379999999999997</v>
      </c>
      <c r="G970" s="53">
        <f t="shared" si="313"/>
        <v>0</v>
      </c>
      <c r="H970" s="53">
        <f>IF(Q969&gt;SetUp!$B$56,SetUp!$B$56,Q969)</f>
        <v>1.0032588220636089E-9</v>
      </c>
      <c r="I970" s="53">
        <f t="shared" si="327"/>
        <v>0.33064182660666841</v>
      </c>
      <c r="J970" s="53">
        <f>MIN(F970,H970,(1-EXP(-SetUp!$B$52*H970/SetUp!$B$56))*F970)</f>
        <v>2.7989238926551252E-10</v>
      </c>
      <c r="K970" s="53">
        <f t="shared" si="314"/>
        <v>7.2336643279809639E-10</v>
      </c>
      <c r="L970" s="53">
        <f>IF(I970&lt;=0,0,MIN(SetUp!$B$50*I970^SetUp!$B$55,I970))</f>
        <v>3.400591410064103E-3</v>
      </c>
      <c r="M970" s="53">
        <f t="shared" si="315"/>
        <v>0.32724123519660431</v>
      </c>
      <c r="N970" s="53">
        <f>IF(SetUp!$B$62=0,X970,(B970-E970)*(1-(H970/SetUp!$B$66/SetUp!$B$56)))</f>
        <v>0</v>
      </c>
      <c r="O970" s="53">
        <f>K970*SetUp!$B$65</f>
        <v>6.6766728845651774E-12</v>
      </c>
      <c r="P970" s="53">
        <f>MIN(SetUp!$B$54*L970^SetUp!$B$51,L970)</f>
        <v>2.2154373044286557E-3</v>
      </c>
      <c r="Q970" s="53">
        <f t="shared" si="316"/>
        <v>7.1668975991353119E-10</v>
      </c>
      <c r="R970" s="53">
        <f>IF((H970+N970-O970)&gt;SetUp!$B$56,T969+H970+N970-O970-SetUp!$B$56,T969)</f>
        <v>0</v>
      </c>
      <c r="S970" s="53">
        <f>R970*SetUp!$B$65</f>
        <v>0</v>
      </c>
      <c r="T970" s="53">
        <f>IF((R970-S970)&lt;SetUp!$B$53,R970-S970,SetUp!$B$53)</f>
        <v>0</v>
      </c>
      <c r="U970" s="53">
        <f t="shared" si="317"/>
        <v>0.32724123519660431</v>
      </c>
      <c r="V970" s="53">
        <f>(L970-P970)/1000*SetUp!$B$13*1000000/SetUp!$B$48</f>
        <v>4.8230203324520111E-2</v>
      </c>
      <c r="W970" s="53">
        <f t="shared" si="328"/>
        <v>0</v>
      </c>
      <c r="X970" s="53">
        <f>MAX((SetUp!$B$56*(1-($H970/SetUp!$B$56)^2)*TANH(($B970-$D970)/SetUp!$B$56))/(1+$H970/SetUp!$B$56*TANH(($B970-$D970)/SetUp!$B$56)),0)</f>
        <v>0</v>
      </c>
      <c r="AK970" s="61">
        <v>205</v>
      </c>
      <c r="AL970" s="62">
        <f t="shared" si="308"/>
        <v>8.1950000000000003</v>
      </c>
      <c r="AM970" s="62">
        <f t="shared" si="309"/>
        <v>0.48872743617922132</v>
      </c>
      <c r="AN970" s="63">
        <f t="shared" si="310"/>
        <v>-0.94036272895921635</v>
      </c>
      <c r="AP970" s="60">
        <v>33258</v>
      </c>
      <c r="AQ970" s="51">
        <v>1</v>
      </c>
      <c r="AR970" s="51">
        <v>20</v>
      </c>
      <c r="AS970" s="62">
        <f t="shared" si="318"/>
        <v>0</v>
      </c>
      <c r="AT970" s="62">
        <f t="shared" si="319"/>
        <v>0.25769736366986568</v>
      </c>
      <c r="AU970" s="51" t="str">
        <f>IF(OR($AP970&lt;SetUp!$B$97,$AP970&gt;SetUp!$B$98),"Não","Sim")</f>
        <v>Não</v>
      </c>
      <c r="AV970" s="64">
        <f t="shared" si="320"/>
        <v>0</v>
      </c>
      <c r="AW970" s="64">
        <f t="shared" si="321"/>
        <v>0.50763900920818295</v>
      </c>
      <c r="AX970" s="64">
        <f t="shared" si="322"/>
        <v>0</v>
      </c>
      <c r="AY970" s="64">
        <f t="shared" si="323"/>
        <v>-0.58889002440402882</v>
      </c>
      <c r="AZ970" s="64">
        <f t="shared" si="324"/>
        <v>0.25769736366986568</v>
      </c>
      <c r="BA970" s="64">
        <f t="shared" si="325"/>
        <v>0.50763900920818295</v>
      </c>
      <c r="BB970" s="64">
        <f t="shared" si="326"/>
        <v>-0.58889002440402882</v>
      </c>
    </row>
    <row r="971" spans="1:54" x14ac:dyDescent="0.3">
      <c r="A971" s="60">
        <v>32016</v>
      </c>
      <c r="B971" s="53">
        <v>0</v>
      </c>
      <c r="C971" s="53"/>
      <c r="D971" s="53">
        <v>4.9379999999999997</v>
      </c>
      <c r="E971" s="53">
        <f t="shared" si="311"/>
        <v>0</v>
      </c>
      <c r="F971" s="53">
        <f t="shared" si="312"/>
        <v>4.9379999999999997</v>
      </c>
      <c r="G971" s="53">
        <f t="shared" si="313"/>
        <v>0</v>
      </c>
      <c r="H971" s="53">
        <f>IF(Q970&gt;SetUp!$B$56,SetUp!$B$56,Q970)</f>
        <v>7.1668975991353119E-10</v>
      </c>
      <c r="I971" s="53">
        <f t="shared" si="327"/>
        <v>0.32724123520137388</v>
      </c>
      <c r="J971" s="53">
        <f>MIN(F971,H971,(1-EXP(-SetUp!$B$52*H971/SetUp!$B$56))*F971)</f>
        <v>1.9994428113179197E-10</v>
      </c>
      <c r="K971" s="53">
        <f t="shared" si="314"/>
        <v>5.1674547878173917E-10</v>
      </c>
      <c r="L971" s="53">
        <f>IF(I971&lt;=0,0,MIN(SetUp!$B$50*I971^SetUp!$B$55,I971))</f>
        <v>3.3425006962388747E-3</v>
      </c>
      <c r="M971" s="53">
        <f t="shared" si="315"/>
        <v>0.32389873450513501</v>
      </c>
      <c r="N971" s="53">
        <f>IF(SetUp!$B$62=0,X971,(B971-E971)*(1-(H971/SetUp!$B$66/SetUp!$B$56)))</f>
        <v>0</v>
      </c>
      <c r="O971" s="53">
        <f>K971*SetUp!$B$65</f>
        <v>4.7695612762372672E-12</v>
      </c>
      <c r="P971" s="53">
        <f>MIN(SetUp!$B$54*L971^SetUp!$B$51,L971)</f>
        <v>2.1772274363958993E-3</v>
      </c>
      <c r="Q971" s="53">
        <f t="shared" si="316"/>
        <v>5.1197591750550187E-10</v>
      </c>
      <c r="R971" s="53">
        <f>IF((H971+N971-O971)&gt;SetUp!$B$56,T970+H971+N971-O971-SetUp!$B$56,T970)</f>
        <v>0</v>
      </c>
      <c r="S971" s="53">
        <f>R971*SetUp!$B$65</f>
        <v>0</v>
      </c>
      <c r="T971" s="53">
        <f>IF((R971-S971)&lt;SetUp!$B$53,R971-S971,SetUp!$B$53)</f>
        <v>0</v>
      </c>
      <c r="U971" s="53">
        <f t="shared" si="317"/>
        <v>0.32389873450513501</v>
      </c>
      <c r="V971" s="53">
        <f>(L971-P971)/1000*SetUp!$B$13*1000000/SetUp!$B$48</f>
        <v>4.7421146316427285E-2</v>
      </c>
      <c r="W971" s="53">
        <f t="shared" si="328"/>
        <v>0</v>
      </c>
      <c r="X971" s="53">
        <f>MAX((SetUp!$B$56*(1-($H971/SetUp!$B$56)^2)*TANH(($B971-$D971)/SetUp!$B$56))/(1+$H971/SetUp!$B$56*TANH(($B971-$D971)/SetUp!$B$56)),0)</f>
        <v>0</v>
      </c>
      <c r="AK971" s="61">
        <v>206</v>
      </c>
      <c r="AL971" s="62">
        <f t="shared" si="308"/>
        <v>8.1950000000000003</v>
      </c>
      <c r="AM971" s="62">
        <f t="shared" si="309"/>
        <v>0.46858316019008656</v>
      </c>
      <c r="AN971" s="63">
        <f t="shared" si="310"/>
        <v>-0.94282084683464473</v>
      </c>
      <c r="AP971" s="60">
        <v>33259</v>
      </c>
      <c r="AQ971" s="51">
        <v>1</v>
      </c>
      <c r="AR971" s="51">
        <v>21</v>
      </c>
      <c r="AS971" s="62">
        <f t="shared" si="318"/>
        <v>0</v>
      </c>
      <c r="AT971" s="62">
        <f t="shared" si="319"/>
        <v>0.43984586959522598</v>
      </c>
      <c r="AU971" s="51" t="str">
        <f>IF(OR($AP971&lt;SetUp!$B$97,$AP971&gt;SetUp!$B$98),"Não","Sim")</f>
        <v>Não</v>
      </c>
      <c r="AV971" s="64">
        <f t="shared" si="320"/>
        <v>0</v>
      </c>
      <c r="AW971" s="64">
        <f t="shared" si="321"/>
        <v>0.66320876773096571</v>
      </c>
      <c r="AX971" s="64">
        <f t="shared" si="322"/>
        <v>0</v>
      </c>
      <c r="AY971" s="64">
        <f t="shared" si="323"/>
        <v>-0.35669948194811285</v>
      </c>
      <c r="AZ971" s="64">
        <f t="shared" si="324"/>
        <v>0.43984586959522598</v>
      </c>
      <c r="BA971" s="64">
        <f t="shared" si="325"/>
        <v>0.66320876773096571</v>
      </c>
      <c r="BB971" s="64">
        <f t="shared" si="326"/>
        <v>-0.35669948194811285</v>
      </c>
    </row>
    <row r="972" spans="1:54" x14ac:dyDescent="0.3">
      <c r="A972" s="60">
        <v>32017</v>
      </c>
      <c r="B972" s="53">
        <v>0</v>
      </c>
      <c r="C972" s="53"/>
      <c r="D972" s="53">
        <v>4.9379999999999997</v>
      </c>
      <c r="E972" s="53">
        <f t="shared" si="311"/>
        <v>0</v>
      </c>
      <c r="F972" s="53">
        <f t="shared" si="312"/>
        <v>4.9379999999999997</v>
      </c>
      <c r="G972" s="53">
        <f t="shared" si="313"/>
        <v>0</v>
      </c>
      <c r="H972" s="53">
        <f>IF(Q971&gt;SetUp!$B$56,SetUp!$B$56,Q971)</f>
        <v>5.1197591750550187E-10</v>
      </c>
      <c r="I972" s="53">
        <f t="shared" si="327"/>
        <v>0.32389873450854223</v>
      </c>
      <c r="J972" s="53">
        <f>MIN(F972,H972,(1-EXP(-SetUp!$B$52*H972/SetUp!$B$56))*F972)</f>
        <v>1.4283261573488913E-10</v>
      </c>
      <c r="K972" s="53">
        <f t="shared" si="314"/>
        <v>3.6914330177061272E-10</v>
      </c>
      <c r="L972" s="53">
        <f>IF(I972&lt;=0,0,MIN(SetUp!$B$50*I972^SetUp!$B$55,I972))</f>
        <v>3.2857931478288221E-3</v>
      </c>
      <c r="M972" s="53">
        <f t="shared" si="315"/>
        <v>0.32061294136071339</v>
      </c>
      <c r="N972" s="53">
        <f>IF(SetUp!$B$62=0,X972,(B972-E972)*(1-(H972/SetUp!$B$66/SetUp!$B$56)))</f>
        <v>0</v>
      </c>
      <c r="O972" s="53">
        <f>K972*SetUp!$B$65</f>
        <v>3.4071930375827034E-12</v>
      </c>
      <c r="P972" s="53">
        <f>MIN(SetUp!$B$54*L972^SetUp!$B$51,L972)</f>
        <v>2.1399335857185254E-3</v>
      </c>
      <c r="Q972" s="53">
        <f t="shared" si="316"/>
        <v>3.6573610873303001E-10</v>
      </c>
      <c r="R972" s="53">
        <f>IF((H972+N972-O972)&gt;SetUp!$B$56,T971+H972+N972-O972-SetUp!$B$56,T971)</f>
        <v>0</v>
      </c>
      <c r="S972" s="53">
        <f>R972*SetUp!$B$65</f>
        <v>0</v>
      </c>
      <c r="T972" s="53">
        <f>IF((R972-S972)&lt;SetUp!$B$53,R972-S972,SetUp!$B$53)</f>
        <v>0</v>
      </c>
      <c r="U972" s="53">
        <f t="shared" si="317"/>
        <v>0.32061294136071339</v>
      </c>
      <c r="V972" s="53">
        <f>(L972-P972)/1000*SetUp!$B$13*1000000/SetUp!$B$48</f>
        <v>4.6631100039343475E-2</v>
      </c>
      <c r="W972" s="53">
        <f t="shared" si="328"/>
        <v>1.6913553890773869E-17</v>
      </c>
      <c r="X972" s="53">
        <f>MAX((SetUp!$B$56*(1-($H972/SetUp!$B$56)^2)*TANH(($B972-$D972)/SetUp!$B$56))/(1+$H972/SetUp!$B$56*TANH(($B972-$D972)/SetUp!$B$56)),0)</f>
        <v>0</v>
      </c>
      <c r="AK972" s="61">
        <v>207</v>
      </c>
      <c r="AL972" s="62">
        <f t="shared" si="308"/>
        <v>8.1950000000000003</v>
      </c>
      <c r="AM972" s="62">
        <f t="shared" si="309"/>
        <v>0.44952822763225747</v>
      </c>
      <c r="AN972" s="63">
        <f t="shared" si="310"/>
        <v>-0.94514603689661281</v>
      </c>
      <c r="AP972" s="60">
        <v>33260</v>
      </c>
      <c r="AQ972" s="51">
        <v>1</v>
      </c>
      <c r="AR972" s="51">
        <v>22</v>
      </c>
      <c r="AS972" s="62">
        <f t="shared" si="318"/>
        <v>0</v>
      </c>
      <c r="AT972" s="62">
        <f t="shared" si="319"/>
        <v>0.59480216497340443</v>
      </c>
      <c r="AU972" s="51" t="str">
        <f>IF(OR($AP972&lt;SetUp!$B$97,$AP972&gt;SetUp!$B$98),"Não","Sim")</f>
        <v>Não</v>
      </c>
      <c r="AV972" s="64">
        <f t="shared" si="320"/>
        <v>0</v>
      </c>
      <c r="AW972" s="64">
        <f t="shared" si="321"/>
        <v>0.77123418296481416</v>
      </c>
      <c r="AX972" s="64">
        <f t="shared" si="322"/>
        <v>0</v>
      </c>
      <c r="AY972" s="64">
        <f t="shared" si="323"/>
        <v>-0.22562745939303588</v>
      </c>
      <c r="AZ972" s="64">
        <f t="shared" si="324"/>
        <v>0.59480216497340443</v>
      </c>
      <c r="BA972" s="64">
        <f t="shared" si="325"/>
        <v>0.77123418296481416</v>
      </c>
      <c r="BB972" s="64">
        <f t="shared" si="326"/>
        <v>-0.22562745939303588</v>
      </c>
    </row>
    <row r="973" spans="1:54" x14ac:dyDescent="0.3">
      <c r="A973" s="60">
        <v>32018</v>
      </c>
      <c r="B973" s="53">
        <v>0</v>
      </c>
      <c r="C973" s="53"/>
      <c r="D973" s="53">
        <v>4.9379999999999997</v>
      </c>
      <c r="E973" s="53">
        <f t="shared" si="311"/>
        <v>0</v>
      </c>
      <c r="F973" s="53">
        <f t="shared" si="312"/>
        <v>4.9379999999999997</v>
      </c>
      <c r="G973" s="53">
        <f t="shared" si="313"/>
        <v>0</v>
      </c>
      <c r="H973" s="53">
        <f>IF(Q972&gt;SetUp!$B$56,SetUp!$B$56,Q972)</f>
        <v>3.6573610873303001E-10</v>
      </c>
      <c r="I973" s="53">
        <f t="shared" si="327"/>
        <v>0.32061294136314739</v>
      </c>
      <c r="J973" s="53">
        <f>MIN(F973,H973,(1-EXP(-SetUp!$B$52*H973/SetUp!$B$56))*F973)</f>
        <v>1.0203402656117077E-10</v>
      </c>
      <c r="K973" s="53">
        <f t="shared" si="314"/>
        <v>2.6370208217185926E-10</v>
      </c>
      <c r="L973" s="53">
        <f>IF(I973&lt;=0,0,MIN(SetUp!$B$50*I973^SetUp!$B$55,I973))</f>
        <v>3.2304266294909383E-3</v>
      </c>
      <c r="M973" s="53">
        <f t="shared" si="315"/>
        <v>0.31738251473365647</v>
      </c>
      <c r="N973" s="53">
        <f>IF(SetUp!$B$62=0,X973,(B973-E973)*(1-(H973/SetUp!$B$66/SetUp!$B$56)))</f>
        <v>0</v>
      </c>
      <c r="O973" s="53">
        <f>K973*SetUp!$B$65</f>
        <v>2.4339704772168471E-12</v>
      </c>
      <c r="P973" s="53">
        <f>MIN(SetUp!$B$54*L973^SetUp!$B$51,L973)</f>
        <v>2.1035277002014307E-3</v>
      </c>
      <c r="Q973" s="53">
        <f t="shared" si="316"/>
        <v>2.6126811169464241E-10</v>
      </c>
      <c r="R973" s="53">
        <f>IF((H973+N973-O973)&gt;SetUp!$B$56,T972+H973+N973-O973-SetUp!$B$56,T972)</f>
        <v>0</v>
      </c>
      <c r="S973" s="53">
        <f>R973*SetUp!$B$65</f>
        <v>0</v>
      </c>
      <c r="T973" s="53">
        <f>IF((R973-S973)&lt;SetUp!$B$53,R973-S973,SetUp!$B$53)</f>
        <v>0</v>
      </c>
      <c r="U973" s="53">
        <f t="shared" si="317"/>
        <v>0.31738251473365647</v>
      </c>
      <c r="V973" s="53">
        <f>(L973-P973)/1000*SetUp!$B$13*1000000/SetUp!$B$48</f>
        <v>4.5859491375322602E-2</v>
      </c>
      <c r="W973" s="53">
        <f t="shared" si="328"/>
        <v>6.0281640790194047E-17</v>
      </c>
      <c r="X973" s="53">
        <f>MAX((SetUp!$B$56*(1-($H973/SetUp!$B$56)^2)*TANH(($B973-$D973)/SetUp!$B$56))/(1+$H973/SetUp!$B$56*TANH(($B973-$D973)/SetUp!$B$56)),0)</f>
        <v>0</v>
      </c>
      <c r="AK973" s="61">
        <v>208</v>
      </c>
      <c r="AL973" s="62">
        <f t="shared" si="308"/>
        <v>8.0410000000000004</v>
      </c>
      <c r="AM973" s="62">
        <f t="shared" si="309"/>
        <v>0.43141969274626918</v>
      </c>
      <c r="AN973" s="63">
        <f t="shared" si="310"/>
        <v>-0.94634750743113183</v>
      </c>
      <c r="AP973" s="60">
        <v>33261</v>
      </c>
      <c r="AQ973" s="51">
        <v>1</v>
      </c>
      <c r="AR973" s="51">
        <v>23</v>
      </c>
      <c r="AS973" s="62">
        <f t="shared" si="318"/>
        <v>0</v>
      </c>
      <c r="AT973" s="62">
        <f t="shared" si="319"/>
        <v>0.74465332941101425</v>
      </c>
      <c r="AU973" s="51" t="str">
        <f>IF(OR($AP973&lt;SetUp!$B$97,$AP973&gt;SetUp!$B$98),"Não","Sim")</f>
        <v>Não</v>
      </c>
      <c r="AV973" s="64">
        <f t="shared" si="320"/>
        <v>0</v>
      </c>
      <c r="AW973" s="64">
        <f t="shared" si="321"/>
        <v>0.86293298083397774</v>
      </c>
      <c r="AX973" s="64">
        <f t="shared" si="322"/>
        <v>0</v>
      </c>
      <c r="AY973" s="64">
        <f t="shared" si="323"/>
        <v>-0.12804586438466298</v>
      </c>
      <c r="AZ973" s="64">
        <f t="shared" si="324"/>
        <v>0.74465332941101425</v>
      </c>
      <c r="BA973" s="64">
        <f t="shared" si="325"/>
        <v>0.86293298083397774</v>
      </c>
      <c r="BB973" s="64">
        <f t="shared" si="326"/>
        <v>-0.12804586438466298</v>
      </c>
    </row>
    <row r="974" spans="1:54" x14ac:dyDescent="0.3">
      <c r="A974" s="60">
        <v>32019</v>
      </c>
      <c r="B974" s="53">
        <v>0</v>
      </c>
      <c r="C974" s="53"/>
      <c r="D974" s="53">
        <v>4.9379999999999997</v>
      </c>
      <c r="E974" s="53">
        <f t="shared" si="311"/>
        <v>0</v>
      </c>
      <c r="F974" s="53">
        <f t="shared" si="312"/>
        <v>4.9379999999999997</v>
      </c>
      <c r="G974" s="53">
        <f t="shared" si="313"/>
        <v>0</v>
      </c>
      <c r="H974" s="53">
        <f>IF(Q973&gt;SetUp!$B$56,SetUp!$B$56,Q973)</f>
        <v>2.6126811169464241E-10</v>
      </c>
      <c r="I974" s="53">
        <f t="shared" si="327"/>
        <v>0.31738251473539519</v>
      </c>
      <c r="J974" s="53">
        <f>MIN(F974,H974,(1-EXP(-SetUp!$B$52*H974/SetUp!$B$56))*F974)</f>
        <v>7.2889122737507245E-11</v>
      </c>
      <c r="K974" s="53">
        <f t="shared" si="314"/>
        <v>1.8837898895713517E-10</v>
      </c>
      <c r="L974" s="53">
        <f>IF(I974&lt;=0,0,MIN(SetUp!$B$50*I974^SetUp!$B$55,I974))</f>
        <v>3.1763605664801601E-3</v>
      </c>
      <c r="M974" s="53">
        <f t="shared" si="315"/>
        <v>0.31420615416891501</v>
      </c>
      <c r="N974" s="53">
        <f>IF(SetUp!$B$62=0,X974,(B974-E974)*(1-(H974/SetUp!$B$66/SetUp!$B$56)))</f>
        <v>0</v>
      </c>
      <c r="O974" s="53">
        <f>K974*SetUp!$B$65</f>
        <v>1.7387382529304686E-12</v>
      </c>
      <c r="P974" s="53">
        <f>MIN(SetUp!$B$54*L974^SetUp!$B$51,L974)</f>
        <v>2.0679827711079591E-3</v>
      </c>
      <c r="Q974" s="53">
        <f t="shared" si="316"/>
        <v>1.866402507042047E-10</v>
      </c>
      <c r="R974" s="53">
        <f>IF((H974+N974-O974)&gt;SetUp!$B$56,T973+H974+N974-O974-SetUp!$B$56,T973)</f>
        <v>0</v>
      </c>
      <c r="S974" s="53">
        <f>R974*SetUp!$B$65</f>
        <v>0</v>
      </c>
      <c r="T974" s="53">
        <f>IF((R974-S974)&lt;SetUp!$B$53,R974-S974,SetUp!$B$53)</f>
        <v>0</v>
      </c>
      <c r="U974" s="53">
        <f t="shared" si="317"/>
        <v>0.31420615416891501</v>
      </c>
      <c r="V974" s="53">
        <f>(L974-P974)/1000*SetUp!$B$13*1000000/SetUp!$B$48</f>
        <v>4.5105768251566127E-2</v>
      </c>
      <c r="W974" s="53">
        <f t="shared" si="328"/>
        <v>-4.163336342344337E-17</v>
      </c>
      <c r="X974" s="53">
        <f>MAX((SetUp!$B$56*(1-($H974/SetUp!$B$56)^2)*TANH(($B974-$D974)/SetUp!$B$56))/(1+$H974/SetUp!$B$56*TANH(($B974-$D974)/SetUp!$B$56)),0)</f>
        <v>0</v>
      </c>
      <c r="AK974" s="61">
        <v>209</v>
      </c>
      <c r="AL974" s="62">
        <f t="shared" si="308"/>
        <v>8.0410000000000004</v>
      </c>
      <c r="AM974" s="62">
        <f t="shared" si="309"/>
        <v>0.41422236749083602</v>
      </c>
      <c r="AN974" s="63">
        <f t="shared" si="310"/>
        <v>-0.94848621222598739</v>
      </c>
      <c r="AP974" s="60">
        <v>33262</v>
      </c>
      <c r="AQ974" s="51">
        <v>1</v>
      </c>
      <c r="AR974" s="51">
        <v>24</v>
      </c>
      <c r="AS974" s="62">
        <f t="shared" si="318"/>
        <v>0</v>
      </c>
      <c r="AT974" s="62">
        <f t="shared" si="319"/>
        <v>2.1461134657793921</v>
      </c>
      <c r="AU974" s="51" t="str">
        <f>IF(OR($AP974&lt;SetUp!$B$97,$AP974&gt;SetUp!$B$98),"Não","Sim")</f>
        <v>Não</v>
      </c>
      <c r="AV974" s="64">
        <f t="shared" si="320"/>
        <v>0</v>
      </c>
      <c r="AW974" s="64">
        <f t="shared" si="321"/>
        <v>1.4649619332185366</v>
      </c>
      <c r="AX974" s="64">
        <f t="shared" si="322"/>
        <v>0</v>
      </c>
      <c r="AY974" s="64">
        <f t="shared" si="323"/>
        <v>0.33165267954008643</v>
      </c>
      <c r="AZ974" s="64">
        <f t="shared" si="324"/>
        <v>2.1461134657793921</v>
      </c>
      <c r="BA974" s="64">
        <f t="shared" si="325"/>
        <v>1.4649619332185366</v>
      </c>
      <c r="BB974" s="64">
        <f t="shared" si="326"/>
        <v>0.33165267954008643</v>
      </c>
    </row>
    <row r="975" spans="1:54" x14ac:dyDescent="0.3">
      <c r="A975" s="60">
        <v>32020</v>
      </c>
      <c r="B975" s="53">
        <v>0</v>
      </c>
      <c r="C975" s="53"/>
      <c r="D975" s="53">
        <v>4.9379999999999997</v>
      </c>
      <c r="E975" s="53">
        <f t="shared" si="311"/>
        <v>0</v>
      </c>
      <c r="F975" s="53">
        <f t="shared" si="312"/>
        <v>4.9379999999999997</v>
      </c>
      <c r="G975" s="53">
        <f t="shared" si="313"/>
        <v>0</v>
      </c>
      <c r="H975" s="53">
        <f>IF(Q974&gt;SetUp!$B$56,SetUp!$B$56,Q974)</f>
        <v>1.866402507042047E-10</v>
      </c>
      <c r="I975" s="53">
        <f t="shared" si="327"/>
        <v>0.31420615417015707</v>
      </c>
      <c r="J975" s="53">
        <f>MIN(F975,H975,(1-EXP(-SetUp!$B$52*H975/SetUp!$B$56))*F975)</f>
        <v>5.2069611289340401E-11</v>
      </c>
      <c r="K975" s="53">
        <f t="shared" si="314"/>
        <v>1.3457063941486429E-10</v>
      </c>
      <c r="L975" s="53">
        <f>IF(I975&lt;=0,0,MIN(SetUp!$B$50*I975^SetUp!$B$55,I975))</f>
        <v>3.1235558767109886E-3</v>
      </c>
      <c r="M975" s="53">
        <f t="shared" si="315"/>
        <v>0.31108259829344609</v>
      </c>
      <c r="N975" s="53">
        <f>IF(SetUp!$B$62=0,X975,(B975-E975)*(1-(H975/SetUp!$B$66/SetUp!$B$56)))</f>
        <v>0</v>
      </c>
      <c r="O975" s="53">
        <f>K975*SetUp!$B$65</f>
        <v>1.2420871338532294E-12</v>
      </c>
      <c r="P975" s="53">
        <f>MIN(SetUp!$B$54*L975^SetUp!$B$51,L975)</f>
        <v>2.0332727875701142E-3</v>
      </c>
      <c r="Q975" s="53">
        <f t="shared" si="316"/>
        <v>1.3332855228101105E-10</v>
      </c>
      <c r="R975" s="53">
        <f>IF((H975+N975-O975)&gt;SetUp!$B$56,T974+H975+N975-O975-SetUp!$B$56,T974)</f>
        <v>0</v>
      </c>
      <c r="S975" s="53">
        <f>R975*SetUp!$B$65</f>
        <v>0</v>
      </c>
      <c r="T975" s="53">
        <f>IF((R975-S975)&lt;SetUp!$B$53,R975-S975,SetUp!$B$53)</f>
        <v>0</v>
      </c>
      <c r="U975" s="53">
        <f t="shared" si="317"/>
        <v>0.31108259829344609</v>
      </c>
      <c r="V975" s="53">
        <f>(L975-P975)/1000*SetUp!$B$13*1000000/SetUp!$B$48</f>
        <v>4.4369398730940438E-2</v>
      </c>
      <c r="W975" s="53">
        <f t="shared" si="328"/>
        <v>-8.2399365108898337E-18</v>
      </c>
      <c r="X975" s="53">
        <f>MAX((SetUp!$B$56*(1-($H975/SetUp!$B$56)^2)*TANH(($B975-$D975)/SetUp!$B$56))/(1+$H975/SetUp!$B$56*TANH(($B975-$D975)/SetUp!$B$56)),0)</f>
        <v>0</v>
      </c>
      <c r="AK975" s="61">
        <v>210</v>
      </c>
      <c r="AL975" s="62">
        <f t="shared" si="308"/>
        <v>8.0410000000000004</v>
      </c>
      <c r="AM975" s="62">
        <f t="shared" si="309"/>
        <v>0.39791299464916047</v>
      </c>
      <c r="AN975" s="63">
        <f t="shared" si="310"/>
        <v>-0.95051448891317492</v>
      </c>
      <c r="AP975" s="60">
        <v>33263</v>
      </c>
      <c r="AQ975" s="51">
        <v>1</v>
      </c>
      <c r="AR975" s="51">
        <v>25</v>
      </c>
      <c r="AS975" s="62">
        <f t="shared" si="318"/>
        <v>9.6270000000000007</v>
      </c>
      <c r="AT975" s="62">
        <f t="shared" si="319"/>
        <v>4.1882342709888709</v>
      </c>
      <c r="AU975" s="51" t="str">
        <f>IF(OR($AP975&lt;SetUp!$B$97,$AP975&gt;SetUp!$B$98),"Não","Sim")</f>
        <v>Não</v>
      </c>
      <c r="AV975" s="64">
        <f t="shared" si="320"/>
        <v>3.1027407239406908</v>
      </c>
      <c r="AW975" s="64">
        <f t="shared" si="321"/>
        <v>2.0465175960613853</v>
      </c>
      <c r="AX975" s="64">
        <f t="shared" si="322"/>
        <v>0.98349097181516654</v>
      </c>
      <c r="AY975" s="64">
        <f t="shared" si="323"/>
        <v>0.62203096616634912</v>
      </c>
      <c r="AZ975" s="64">
        <f t="shared" si="324"/>
        <v>-5.4387657290111298</v>
      </c>
      <c r="BA975" s="64">
        <f t="shared" si="325"/>
        <v>-1.0562231278793055</v>
      </c>
      <c r="BB975" s="64">
        <f t="shared" si="326"/>
        <v>-0.36146000564881742</v>
      </c>
    </row>
    <row r="976" spans="1:54" x14ac:dyDescent="0.3">
      <c r="A976" s="60">
        <v>32021</v>
      </c>
      <c r="B976" s="53">
        <v>0</v>
      </c>
      <c r="C976" s="53"/>
      <c r="D976" s="53">
        <v>5.7240000000000002</v>
      </c>
      <c r="E976" s="53">
        <f t="shared" si="311"/>
        <v>0</v>
      </c>
      <c r="F976" s="53">
        <f t="shared" si="312"/>
        <v>5.7240000000000002</v>
      </c>
      <c r="G976" s="53">
        <f t="shared" si="313"/>
        <v>0</v>
      </c>
      <c r="H976" s="53">
        <f>IF(Q975&gt;SetUp!$B$56,SetUp!$B$56,Q975)</f>
        <v>1.3332855228101105E-10</v>
      </c>
      <c r="I976" s="53">
        <f t="shared" si="327"/>
        <v>0.31108259829427876</v>
      </c>
      <c r="J976" s="53">
        <f>MIN(F976,H976,(1-EXP(-SetUp!$B$52*H976/SetUp!$B$56))*F976)</f>
        <v>4.3116838099876985E-11</v>
      </c>
      <c r="K976" s="53">
        <f t="shared" si="314"/>
        <v>9.0211714181134058E-11</v>
      </c>
      <c r="L976" s="53">
        <f>IF(I976&lt;=0,0,MIN(SetUp!$B$50*I976^SetUp!$B$55,I976))</f>
        <v>3.0719749062116759E-3</v>
      </c>
      <c r="M976" s="53">
        <f t="shared" si="315"/>
        <v>0.30801062338806706</v>
      </c>
      <c r="N976" s="53">
        <f>IF(SetUp!$B$62=0,X976,(B976-E976)*(1-(H976/SetUp!$B$66/SetUp!$B$56)))</f>
        <v>0</v>
      </c>
      <c r="O976" s="53">
        <f>K976*SetUp!$B$65</f>
        <v>8.3265421041653106E-13</v>
      </c>
      <c r="P976" s="53">
        <f>MIN(SetUp!$B$54*L976^SetUp!$B$51,L976)</f>
        <v>1.9993726932824845E-3</v>
      </c>
      <c r="Q976" s="53">
        <f t="shared" si="316"/>
        <v>8.9379059970717528E-11</v>
      </c>
      <c r="R976" s="53">
        <f>IF((H976+N976-O976)&gt;SetUp!$B$56,T975+H976+N976-O976-SetUp!$B$56,T975)</f>
        <v>0</v>
      </c>
      <c r="S976" s="53">
        <f>R976*SetUp!$B$65</f>
        <v>0</v>
      </c>
      <c r="T976" s="53">
        <f>IF((R976-S976)&lt;SetUp!$B$53,R976-S976,SetUp!$B$53)</f>
        <v>0</v>
      </c>
      <c r="U976" s="53">
        <f t="shared" si="317"/>
        <v>0.30801062338806706</v>
      </c>
      <c r="V976" s="53">
        <f>(L976-P976)/1000*SetUp!$B$13*1000000/SetUp!$B$48</f>
        <v>4.3649870147619264E-2</v>
      </c>
      <c r="W976" s="53">
        <f t="shared" si="328"/>
        <v>-2.3418766925686896E-17</v>
      </c>
      <c r="X976" s="53">
        <f>MAX((SetUp!$B$56*(1-($H976/SetUp!$B$56)^2)*TANH(($B976-$D976)/SetUp!$B$56))/(1+$H976/SetUp!$B$56*TANH(($B976-$D976)/SetUp!$B$56)),0)</f>
        <v>0</v>
      </c>
      <c r="AK976" s="61">
        <v>211</v>
      </c>
      <c r="AL976" s="62">
        <f t="shared" si="308"/>
        <v>8.0410000000000004</v>
      </c>
      <c r="AM976" s="62">
        <f t="shared" si="309"/>
        <v>0.38244608077887926</v>
      </c>
      <c r="AN976" s="63">
        <f t="shared" si="310"/>
        <v>-0.95243799517735617</v>
      </c>
      <c r="AP976" s="60">
        <v>33264</v>
      </c>
      <c r="AQ976" s="51">
        <v>1</v>
      </c>
      <c r="AR976" s="51">
        <v>26</v>
      </c>
      <c r="AS976" s="62">
        <f t="shared" si="318"/>
        <v>8.35</v>
      </c>
      <c r="AT976" s="62">
        <f t="shared" si="319"/>
        <v>5.3138575037310298</v>
      </c>
      <c r="AU976" s="51" t="str">
        <f>IF(OR($AP976&lt;SetUp!$B$97,$AP976&gt;SetUp!$B$98),"Não","Sim")</f>
        <v>Não</v>
      </c>
      <c r="AV976" s="64">
        <f t="shared" si="320"/>
        <v>2.8896366553599777</v>
      </c>
      <c r="AW976" s="64">
        <f t="shared" si="321"/>
        <v>2.3051805794191114</v>
      </c>
      <c r="AX976" s="64">
        <f t="shared" si="322"/>
        <v>0.92168647548360205</v>
      </c>
      <c r="AY976" s="64">
        <f t="shared" si="323"/>
        <v>0.72540990420051843</v>
      </c>
      <c r="AZ976" s="64">
        <f t="shared" si="324"/>
        <v>-3.0361424962689698</v>
      </c>
      <c r="BA976" s="64">
        <f t="shared" si="325"/>
        <v>-0.58445607594086635</v>
      </c>
      <c r="BB976" s="64">
        <f t="shared" si="326"/>
        <v>-0.19627657128308362</v>
      </c>
    </row>
    <row r="977" spans="1:54" x14ac:dyDescent="0.3">
      <c r="A977" s="60">
        <v>32022</v>
      </c>
      <c r="B977" s="53">
        <v>0</v>
      </c>
      <c r="C977" s="53"/>
      <c r="D977" s="53">
        <v>5.7240000000000002</v>
      </c>
      <c r="E977" s="53">
        <f t="shared" si="311"/>
        <v>0</v>
      </c>
      <c r="F977" s="53">
        <f t="shared" si="312"/>
        <v>5.7240000000000002</v>
      </c>
      <c r="G977" s="53">
        <f t="shared" si="313"/>
        <v>0</v>
      </c>
      <c r="H977" s="53">
        <f>IF(Q976&gt;SetUp!$B$56,SetUp!$B$56,Q976)</f>
        <v>8.9379059970717528E-11</v>
      </c>
      <c r="I977" s="53">
        <f t="shared" si="327"/>
        <v>0.30801062338862523</v>
      </c>
      <c r="J977" s="53">
        <f>MIN(F977,H977,(1-EXP(-SetUp!$B$52*H977/SetUp!$B$56))*F977)</f>
        <v>2.8904067139734481E-11</v>
      </c>
      <c r="K977" s="53">
        <f t="shared" si="314"/>
        <v>6.0474992830983044E-11</v>
      </c>
      <c r="L977" s="53">
        <f>IF(I977&lt;=0,0,MIN(SetUp!$B$50*I977^SetUp!$B$55,I977))</f>
        <v>3.0215813677841397E-3</v>
      </c>
      <c r="M977" s="53">
        <f t="shared" si="315"/>
        <v>0.30498904202084109</v>
      </c>
      <c r="N977" s="53">
        <f>IF(SetUp!$B$62=0,X977,(B977-E977)*(1-(H977/SetUp!$B$66/SetUp!$B$56)))</f>
        <v>0</v>
      </c>
      <c r="O977" s="53">
        <f>K977*SetUp!$B$65</f>
        <v>5.5818424317402267E-13</v>
      </c>
      <c r="P977" s="53">
        <f>MIN(SetUp!$B$54*L977^SetUp!$B$51,L977)</f>
        <v>1.966258345353627E-3</v>
      </c>
      <c r="Q977" s="53">
        <f t="shared" si="316"/>
        <v>5.9916808587809023E-11</v>
      </c>
      <c r="R977" s="53">
        <f>IF((H977+N977-O977)&gt;SetUp!$B$56,T976+H977+N977-O977-SetUp!$B$56,T976)</f>
        <v>0</v>
      </c>
      <c r="S977" s="53">
        <f>R977*SetUp!$B$65</f>
        <v>0</v>
      </c>
      <c r="T977" s="53">
        <f>IF((R977-S977)&lt;SetUp!$B$53,R977-S977,SetUp!$B$53)</f>
        <v>0</v>
      </c>
      <c r="U977" s="53">
        <f t="shared" si="317"/>
        <v>0.30498904202084109</v>
      </c>
      <c r="V977" s="53">
        <f>(L977-P977)/1000*SetUp!$B$13*1000000/SetUp!$B$48</f>
        <v>4.2946688285385788E-2</v>
      </c>
      <c r="W977" s="53">
        <f t="shared" si="328"/>
        <v>-2.6454533008646308E-17</v>
      </c>
      <c r="X977" s="53">
        <f>MAX((SetUp!$B$56*(1-($H977/SetUp!$B$56)^2)*TANH(($B977-$D977)/SetUp!$B$56))/(1+$H977/SetUp!$B$56*TANH(($B977-$D977)/SetUp!$B$56)),0)</f>
        <v>0</v>
      </c>
      <c r="AK977" s="61">
        <v>212</v>
      </c>
      <c r="AL977" s="62">
        <f t="shared" si="308"/>
        <v>8.0410000000000004</v>
      </c>
      <c r="AM977" s="62">
        <f t="shared" si="309"/>
        <v>0.36777380659693354</v>
      </c>
      <c r="AN977" s="63">
        <f t="shared" si="310"/>
        <v>-0.95426267795088504</v>
      </c>
      <c r="AP977" s="60">
        <v>33265</v>
      </c>
      <c r="AQ977" s="51">
        <v>1</v>
      </c>
      <c r="AR977" s="51">
        <v>27</v>
      </c>
      <c r="AS977" s="62">
        <f t="shared" si="318"/>
        <v>7.8890000000000002</v>
      </c>
      <c r="AT977" s="62">
        <f t="shared" si="319"/>
        <v>5.5494570980459708</v>
      </c>
      <c r="AU977" s="51" t="str">
        <f>IF(OR($AP977&lt;SetUp!$B$97,$AP977&gt;SetUp!$B$98),"Não","Sim")</f>
        <v>Não</v>
      </c>
      <c r="AV977" s="64">
        <f t="shared" si="320"/>
        <v>2.8087363706834432</v>
      </c>
      <c r="AW977" s="64">
        <f t="shared" si="321"/>
        <v>2.3557285705373552</v>
      </c>
      <c r="AX977" s="64">
        <f t="shared" si="322"/>
        <v>0.89702195606036339</v>
      </c>
      <c r="AY977" s="64">
        <f t="shared" si="323"/>
        <v>0.7442504982838315</v>
      </c>
      <c r="AZ977" s="64">
        <f t="shared" si="324"/>
        <v>-2.3395429019540295</v>
      </c>
      <c r="BA977" s="64">
        <f t="shared" si="325"/>
        <v>-0.45300780014608799</v>
      </c>
      <c r="BB977" s="64">
        <f t="shared" si="326"/>
        <v>-0.15277145777653189</v>
      </c>
    </row>
    <row r="978" spans="1:54" x14ac:dyDescent="0.3">
      <c r="A978" s="60">
        <v>32023</v>
      </c>
      <c r="B978" s="53">
        <v>0</v>
      </c>
      <c r="C978" s="53"/>
      <c r="D978" s="53">
        <v>5.7240000000000002</v>
      </c>
      <c r="E978" s="53">
        <f t="shared" si="311"/>
        <v>0</v>
      </c>
      <c r="F978" s="53">
        <f t="shared" si="312"/>
        <v>5.7240000000000002</v>
      </c>
      <c r="G978" s="53">
        <f t="shared" si="313"/>
        <v>0</v>
      </c>
      <c r="H978" s="53">
        <f>IF(Q977&gt;SetUp!$B$56,SetUp!$B$56,Q977)</f>
        <v>5.9916808587809023E-11</v>
      </c>
      <c r="I978" s="53">
        <f t="shared" si="327"/>
        <v>0.3049890420212153</v>
      </c>
      <c r="J978" s="53">
        <f>MIN(F978,H978,(1-EXP(-SetUp!$B$52*H978/SetUp!$B$56))*F978)</f>
        <v>1.9376776183577249E-11</v>
      </c>
      <c r="K978" s="53">
        <f t="shared" si="314"/>
        <v>4.0540032404231774E-11</v>
      </c>
      <c r="L978" s="53">
        <f>IF(I978&lt;=0,0,MIN(SetUp!$B$50*I978^SetUp!$B$55,I978))</f>
        <v>2.9723402826832088E-3</v>
      </c>
      <c r="M978" s="53">
        <f t="shared" si="315"/>
        <v>0.30201670173853207</v>
      </c>
      <c r="N978" s="53">
        <f>IF(SetUp!$B$62=0,X978,(B978-E978)*(1-(H978/SetUp!$B$66/SetUp!$B$56)))</f>
        <v>0</v>
      </c>
      <c r="O978" s="53">
        <f>K978*SetUp!$B$65</f>
        <v>3.7418453887295202E-13</v>
      </c>
      <c r="P978" s="53">
        <f>MIN(SetUp!$B$54*L978^SetUp!$B$51,L978)</f>
        <v>1.933906475189313E-3</v>
      </c>
      <c r="Q978" s="53">
        <f t="shared" si="316"/>
        <v>4.0165847865358819E-11</v>
      </c>
      <c r="R978" s="53">
        <f>IF((H978+N978-O978)&gt;SetUp!$B$56,T977+H978+N978-O978-SetUp!$B$56,T977)</f>
        <v>0</v>
      </c>
      <c r="S978" s="53">
        <f>R978*SetUp!$B$65</f>
        <v>0</v>
      </c>
      <c r="T978" s="53">
        <f>IF((R978-S978)&lt;SetUp!$B$53,R978-S978,SetUp!$B$53)</f>
        <v>0</v>
      </c>
      <c r="U978" s="53">
        <f t="shared" si="317"/>
        <v>0.30201670173853207</v>
      </c>
      <c r="V978" s="53">
        <f>(L978-P978)/1000*SetUp!$B$13*1000000/SetUp!$B$48</f>
        <v>4.2259376596120023E-2</v>
      </c>
      <c r="W978" s="53">
        <f t="shared" si="328"/>
        <v>3.4694469519536142E-17</v>
      </c>
      <c r="X978" s="53">
        <f>MAX((SetUp!$B$56*(1-($H978/SetUp!$B$56)^2)*TANH(($B978-$D978)/SetUp!$B$56))/(1+$H978/SetUp!$B$56*TANH(($B978-$D978)/SetUp!$B$56)),0)</f>
        <v>0</v>
      </c>
      <c r="AK978" s="61">
        <v>213</v>
      </c>
      <c r="AL978" s="62">
        <f t="shared" si="308"/>
        <v>8.0410000000000004</v>
      </c>
      <c r="AM978" s="62">
        <f t="shared" si="309"/>
        <v>0.35385474776423093</v>
      </c>
      <c r="AN978" s="63">
        <f t="shared" si="310"/>
        <v>-0.95599368887399194</v>
      </c>
      <c r="AP978" s="60">
        <v>33266</v>
      </c>
      <c r="AQ978" s="51">
        <v>1</v>
      </c>
      <c r="AR978" s="51">
        <v>28</v>
      </c>
      <c r="AS978" s="62">
        <f t="shared" si="318"/>
        <v>7.7370000000000001</v>
      </c>
      <c r="AT978" s="62">
        <f t="shared" si="319"/>
        <v>5.6844732788457772</v>
      </c>
      <c r="AU978" s="51" t="str">
        <f>IF(OR($AP978&lt;SetUp!$B$97,$AP978&gt;SetUp!$B$98),"Não","Sim")</f>
        <v>Não</v>
      </c>
      <c r="AV978" s="64">
        <f t="shared" si="320"/>
        <v>2.7815463325280061</v>
      </c>
      <c r="AW978" s="64">
        <f t="shared" si="321"/>
        <v>2.3842133459163795</v>
      </c>
      <c r="AX978" s="64">
        <f t="shared" si="322"/>
        <v>0.88857259685759993</v>
      </c>
      <c r="AY978" s="64">
        <f t="shared" si="323"/>
        <v>0.75469022932480989</v>
      </c>
      <c r="AZ978" s="64">
        <f t="shared" si="324"/>
        <v>-2.0525267211542229</v>
      </c>
      <c r="BA978" s="64">
        <f t="shared" si="325"/>
        <v>-0.39733298661162664</v>
      </c>
      <c r="BB978" s="64">
        <f t="shared" si="326"/>
        <v>-0.13388236753279004</v>
      </c>
    </row>
    <row r="979" spans="1:54" x14ac:dyDescent="0.3">
      <c r="A979" s="60">
        <v>32024</v>
      </c>
      <c r="B979" s="53">
        <v>0</v>
      </c>
      <c r="C979" s="53"/>
      <c r="D979" s="53">
        <v>5.7240000000000002</v>
      </c>
      <c r="E979" s="53">
        <f t="shared" si="311"/>
        <v>0</v>
      </c>
      <c r="F979" s="53">
        <f t="shared" si="312"/>
        <v>5.7240000000000002</v>
      </c>
      <c r="G979" s="53">
        <f t="shared" si="313"/>
        <v>0</v>
      </c>
      <c r="H979" s="53">
        <f>IF(Q978&gt;SetUp!$B$56,SetUp!$B$56,Q978)</f>
        <v>4.0165847865358819E-11</v>
      </c>
      <c r="I979" s="53">
        <f t="shared" si="327"/>
        <v>0.30201670173878292</v>
      </c>
      <c r="J979" s="53">
        <f>MIN(F979,H979,(1-EXP(-SetUp!$B$52*H979/SetUp!$B$56))*F979)</f>
        <v>1.2989449515998785E-11</v>
      </c>
      <c r="K979" s="53">
        <f t="shared" si="314"/>
        <v>2.7176398349360034E-11</v>
      </c>
      <c r="L979" s="53">
        <f>IF(I979&lt;=0,0,MIN(SetUp!$B$50*I979^SetUp!$B$55,I979))</f>
        <v>2.9242179251532125E-3</v>
      </c>
      <c r="M979" s="53">
        <f t="shared" si="315"/>
        <v>0.29909248381362968</v>
      </c>
      <c r="N979" s="53">
        <f>IF(SetUp!$B$62=0,X979,(B979-E979)*(1-(H979/SetUp!$B$66/SetUp!$B$56)))</f>
        <v>0</v>
      </c>
      <c r="O979" s="53">
        <f>K979*SetUp!$B$65</f>
        <v>2.5083818343276528E-13</v>
      </c>
      <c r="P979" s="53">
        <f>MIN(SetUp!$B$54*L979^SetUp!$B$51,L979)</f>
        <v>1.9022946512981505E-3</v>
      </c>
      <c r="Q979" s="53">
        <f t="shared" si="316"/>
        <v>2.6925560165927268E-11</v>
      </c>
      <c r="R979" s="53">
        <f>IF((H979+N979-O979)&gt;SetUp!$B$56,T978+H979+N979-O979-SetUp!$B$56,T978)</f>
        <v>0</v>
      </c>
      <c r="S979" s="53">
        <f>R979*SetUp!$B$65</f>
        <v>0</v>
      </c>
      <c r="T979" s="53">
        <f>IF((R979-S979)&lt;SetUp!$B$53,R979-S979,SetUp!$B$53)</f>
        <v>0</v>
      </c>
      <c r="U979" s="53">
        <f t="shared" si="317"/>
        <v>0.29909248381362968</v>
      </c>
      <c r="V979" s="53">
        <f>(L979-P979)/1000*SetUp!$B$13*1000000/SetUp!$B$48</f>
        <v>4.1587475456335052E-2</v>
      </c>
      <c r="W979" s="53">
        <f t="shared" si="328"/>
        <v>-1.951563910473908E-17</v>
      </c>
      <c r="X979" s="53">
        <f>MAX((SetUp!$B$56*(1-($H979/SetUp!$B$56)^2)*TANH(($B979-$D979)/SetUp!$B$56))/(1+$H979/SetUp!$B$56*TANH(($B979-$D979)/SetUp!$B$56)),0)</f>
        <v>0</v>
      </c>
      <c r="AK979" s="61">
        <v>214</v>
      </c>
      <c r="AL979" s="62">
        <f t="shared" si="308"/>
        <v>8.0410000000000004</v>
      </c>
      <c r="AM979" s="62">
        <f t="shared" si="309"/>
        <v>0.34064078062833331</v>
      </c>
      <c r="AN979" s="63">
        <f t="shared" si="310"/>
        <v>-0.95763701273121093</v>
      </c>
      <c r="AP979" s="60">
        <v>33267</v>
      </c>
      <c r="AQ979" s="51">
        <v>1</v>
      </c>
      <c r="AR979" s="51">
        <v>29</v>
      </c>
      <c r="AS979" s="62">
        <f t="shared" si="318"/>
        <v>7.5869999999999997</v>
      </c>
      <c r="AT979" s="62">
        <f t="shared" si="319"/>
        <v>5.7400864065536235</v>
      </c>
      <c r="AU979" s="51" t="str">
        <f>IF(OR($AP979&lt;SetUp!$B$97,$AP979&gt;SetUp!$B$98),"Não","Sim")</f>
        <v>Não</v>
      </c>
      <c r="AV979" s="64">
        <f t="shared" si="320"/>
        <v>2.754450943473127</v>
      </c>
      <c r="AW979" s="64">
        <f t="shared" si="321"/>
        <v>2.3958477427736562</v>
      </c>
      <c r="AX979" s="64">
        <f t="shared" si="322"/>
        <v>0.88007008406406717</v>
      </c>
      <c r="AY979" s="64">
        <f t="shared" si="323"/>
        <v>0.7589184299601679</v>
      </c>
      <c r="AZ979" s="64">
        <f t="shared" si="324"/>
        <v>-1.8469135934463763</v>
      </c>
      <c r="BA979" s="64">
        <f t="shared" si="325"/>
        <v>-0.35860320069947083</v>
      </c>
      <c r="BB979" s="64">
        <f t="shared" si="326"/>
        <v>-0.12115165410389928</v>
      </c>
    </row>
    <row r="980" spans="1:54" x14ac:dyDescent="0.3">
      <c r="A980" s="60">
        <v>32025</v>
      </c>
      <c r="B980" s="53">
        <v>0</v>
      </c>
      <c r="C980" s="53"/>
      <c r="D980" s="53">
        <v>5.7240000000000002</v>
      </c>
      <c r="E980" s="53">
        <f t="shared" si="311"/>
        <v>0</v>
      </c>
      <c r="F980" s="53">
        <f t="shared" si="312"/>
        <v>5.7240000000000002</v>
      </c>
      <c r="G980" s="53">
        <f t="shared" si="313"/>
        <v>0</v>
      </c>
      <c r="H980" s="53">
        <f>IF(Q979&gt;SetUp!$B$56,SetUp!$B$56,Q979)</f>
        <v>2.6925560165927268E-11</v>
      </c>
      <c r="I980" s="53">
        <f t="shared" si="327"/>
        <v>0.29909248381379783</v>
      </c>
      <c r="J980" s="53">
        <f>MIN(F980,H980,(1-EXP(-SetUp!$B$52*H980/SetUp!$B$56))*F980)</f>
        <v>8.7075067156661142E-12</v>
      </c>
      <c r="K980" s="53">
        <f t="shared" si="314"/>
        <v>1.8218053450261152E-11</v>
      </c>
      <c r="L980" s="53">
        <f>IF(I980&lt;=0,0,MIN(SetUp!$B$50*I980^SetUp!$B$55,I980))</f>
        <v>2.8771817696625055E-3</v>
      </c>
      <c r="M980" s="53">
        <f t="shared" si="315"/>
        <v>0.29621530204413532</v>
      </c>
      <c r="N980" s="53">
        <f>IF(SetUp!$B$62=0,X980,(B980-E980)*(1-(H980/SetUp!$B$66/SetUp!$B$56)))</f>
        <v>0</v>
      </c>
      <c r="O980" s="53">
        <f>K980*SetUp!$B$65</f>
        <v>1.6815265122326784E-13</v>
      </c>
      <c r="P980" s="53">
        <f>MIN(SetUp!$B$54*L980^SetUp!$B$51,L980)</f>
        <v>1.8714012439121639E-3</v>
      </c>
      <c r="Q980" s="53">
        <f t="shared" si="316"/>
        <v>1.8049900799037885E-11</v>
      </c>
      <c r="R980" s="53">
        <f>IF((H980+N980-O980)&gt;SetUp!$B$56,T979+H980+N980-O980-SetUp!$B$56,T979)</f>
        <v>0</v>
      </c>
      <c r="S980" s="53">
        <f>R980*SetUp!$B$65</f>
        <v>0</v>
      </c>
      <c r="T980" s="53">
        <f>IF((R980-S980)&lt;SetUp!$B$53,R980-S980,SetUp!$B$53)</f>
        <v>0</v>
      </c>
      <c r="U980" s="53">
        <f t="shared" si="317"/>
        <v>0.29621530204413532</v>
      </c>
      <c r="V980" s="53">
        <f>(L980-P980)/1000*SetUp!$B$13*1000000/SetUp!$B$48</f>
        <v>4.0930541459646315E-2</v>
      </c>
      <c r="W980" s="53">
        <f t="shared" si="328"/>
        <v>-2.9490299091605721E-17</v>
      </c>
      <c r="X980" s="53">
        <f>MAX((SetUp!$B$56*(1-($H980/SetUp!$B$56)^2)*TANH(($B980-$D980)/SetUp!$B$56))/(1+$H980/SetUp!$B$56*TANH(($B980-$D980)/SetUp!$B$56)),0)</f>
        <v>0</v>
      </c>
      <c r="AK980" s="61">
        <v>215</v>
      </c>
      <c r="AL980" s="62">
        <f t="shared" si="308"/>
        <v>8.0410000000000004</v>
      </c>
      <c r="AM980" s="62">
        <f t="shared" si="309"/>
        <v>0.32809578291805036</v>
      </c>
      <c r="AN980" s="63">
        <f t="shared" si="310"/>
        <v>-0.95919714178360271</v>
      </c>
      <c r="AP980" s="60">
        <v>33268</v>
      </c>
      <c r="AQ980" s="51">
        <v>1</v>
      </c>
      <c r="AR980" s="51">
        <v>30</v>
      </c>
      <c r="AS980" s="62">
        <f t="shared" si="318"/>
        <v>7.1420000000000003</v>
      </c>
      <c r="AT980" s="62">
        <f t="shared" si="319"/>
        <v>5.7192986188431858</v>
      </c>
      <c r="AU980" s="51" t="str">
        <f>IF(OR($AP980&lt;SetUp!$B$97,$AP980&gt;SetUp!$B$98),"Não","Sim")</f>
        <v>Não</v>
      </c>
      <c r="AV980" s="64">
        <f t="shared" si="320"/>
        <v>2.6724520575681052</v>
      </c>
      <c r="AW980" s="64">
        <f t="shared" si="321"/>
        <v>2.3915055130279725</v>
      </c>
      <c r="AX980" s="64">
        <f t="shared" si="322"/>
        <v>0.85381984585676318</v>
      </c>
      <c r="AY980" s="64">
        <f t="shared" si="323"/>
        <v>0.75734277273657413</v>
      </c>
      <c r="AZ980" s="64">
        <f t="shared" si="324"/>
        <v>-1.4227013811568145</v>
      </c>
      <c r="BA980" s="64">
        <f t="shared" si="325"/>
        <v>-0.28094654454013268</v>
      </c>
      <c r="BB980" s="64">
        <f t="shared" si="326"/>
        <v>-9.647707312018905E-2</v>
      </c>
    </row>
    <row r="981" spans="1:54" x14ac:dyDescent="0.3">
      <c r="A981" s="60">
        <v>32026</v>
      </c>
      <c r="B981" s="53">
        <v>0</v>
      </c>
      <c r="C981" s="53"/>
      <c r="D981" s="53">
        <v>5.7240000000000002</v>
      </c>
      <c r="E981" s="53">
        <f t="shared" si="311"/>
        <v>0</v>
      </c>
      <c r="F981" s="53">
        <f t="shared" si="312"/>
        <v>5.7240000000000002</v>
      </c>
      <c r="G981" s="53">
        <f t="shared" si="313"/>
        <v>0</v>
      </c>
      <c r="H981" s="53">
        <f>IF(Q980&gt;SetUp!$B$56,SetUp!$B$56,Q980)</f>
        <v>1.8049900799037885E-11</v>
      </c>
      <c r="I981" s="53">
        <f t="shared" si="327"/>
        <v>0.29621530204424806</v>
      </c>
      <c r="J981" s="53">
        <f>MIN(F981,H981,(1-EXP(-SetUp!$B$52*H981/SetUp!$B$56))*F981)</f>
        <v>5.836990890628613E-12</v>
      </c>
      <c r="K981" s="53">
        <f t="shared" si="314"/>
        <v>1.2212909908409272E-11</v>
      </c>
      <c r="L981" s="53">
        <f>IF(I981&lt;=0,0,MIN(SetUp!$B$50*I981^SetUp!$B$55,I981))</f>
        <v>2.8312004406879821E-3</v>
      </c>
      <c r="M981" s="53">
        <f t="shared" si="315"/>
        <v>0.2933841016035601</v>
      </c>
      <c r="N981" s="53">
        <f>IF(SetUp!$B$62=0,X981,(B981-E981)*(1-(H981/SetUp!$B$66/SetUp!$B$56)))</f>
        <v>0</v>
      </c>
      <c r="O981" s="53">
        <f>K981*SetUp!$B$65</f>
        <v>1.127251704391337E-13</v>
      </c>
      <c r="P981" s="53">
        <f>MIN(SetUp!$B$54*L981^SetUp!$B$51,L981)</f>
        <v>1.8412053913224446E-3</v>
      </c>
      <c r="Q981" s="53">
        <f t="shared" si="316"/>
        <v>1.2100184737970138E-11</v>
      </c>
      <c r="R981" s="53">
        <f>IF((H981+N981-O981)&gt;SetUp!$B$56,T980+H981+N981-O981-SetUp!$B$56,T980)</f>
        <v>0</v>
      </c>
      <c r="S981" s="53">
        <f>R981*SetUp!$B$65</f>
        <v>0</v>
      </c>
      <c r="T981" s="53">
        <f>IF((R981-S981)&lt;SetUp!$B$53,R981-S981,SetUp!$B$53)</f>
        <v>0</v>
      </c>
      <c r="U981" s="53">
        <f t="shared" si="317"/>
        <v>0.2933841016035601</v>
      </c>
      <c r="V981" s="53">
        <f>(L981-P981)/1000*SetUp!$B$13*1000000/SetUp!$B$48</f>
        <v>4.0288146743218012E-2</v>
      </c>
      <c r="W981" s="53">
        <f t="shared" si="328"/>
        <v>6.6786853825107073E-17</v>
      </c>
      <c r="X981" s="53">
        <f>MAX((SetUp!$B$56*(1-($H981/SetUp!$B$56)^2)*TANH(($B981-$D981)/SetUp!$B$56))/(1+$H981/SetUp!$B$56*TANH(($B981-$D981)/SetUp!$B$56)),0)</f>
        <v>0</v>
      </c>
      <c r="AK981" s="61">
        <v>216</v>
      </c>
      <c r="AL981" s="62">
        <f t="shared" si="308"/>
        <v>8.0410000000000004</v>
      </c>
      <c r="AM981" s="62">
        <f t="shared" si="309"/>
        <v>0.31618731202749878</v>
      </c>
      <c r="AN981" s="63">
        <f t="shared" si="310"/>
        <v>-0.96067811067933107</v>
      </c>
      <c r="AP981" s="60">
        <v>33269</v>
      </c>
      <c r="AQ981" s="51">
        <v>1</v>
      </c>
      <c r="AR981" s="51">
        <v>31</v>
      </c>
      <c r="AS981" s="62">
        <f t="shared" si="318"/>
        <v>6.5650000000000004</v>
      </c>
      <c r="AT981" s="62">
        <f t="shared" si="319"/>
        <v>5.6367785971299069</v>
      </c>
      <c r="AU981" s="51" t="str">
        <f>IF(OR($AP981&lt;SetUp!$B$97,$AP981&gt;SetUp!$B$98),"Não","Sim")</f>
        <v>Não</v>
      </c>
      <c r="AV981" s="64">
        <f t="shared" si="320"/>
        <v>2.5622255950637913</v>
      </c>
      <c r="AW981" s="64">
        <f t="shared" si="321"/>
        <v>2.3741900928800765</v>
      </c>
      <c r="AX981" s="64">
        <f t="shared" si="322"/>
        <v>0.81723473042549821</v>
      </c>
      <c r="AY981" s="64">
        <f t="shared" si="323"/>
        <v>0.75103097682247366</v>
      </c>
      <c r="AZ981" s="64">
        <f t="shared" si="324"/>
        <v>-0.92822140287009347</v>
      </c>
      <c r="BA981" s="64">
        <f t="shared" si="325"/>
        <v>-0.18803550218371479</v>
      </c>
      <c r="BB981" s="64">
        <f t="shared" si="326"/>
        <v>-6.6203753603024551E-2</v>
      </c>
    </row>
    <row r="982" spans="1:54" x14ac:dyDescent="0.3">
      <c r="A982" s="60">
        <v>32027</v>
      </c>
      <c r="B982" s="53">
        <v>0</v>
      </c>
      <c r="C982" s="53"/>
      <c r="D982" s="53">
        <v>5.7240000000000002</v>
      </c>
      <c r="E982" s="53">
        <f t="shared" si="311"/>
        <v>0</v>
      </c>
      <c r="F982" s="53">
        <f t="shared" si="312"/>
        <v>5.7240000000000002</v>
      </c>
      <c r="G982" s="53">
        <f t="shared" si="313"/>
        <v>0</v>
      </c>
      <c r="H982" s="53">
        <f>IF(Q981&gt;SetUp!$B$56,SetUp!$B$56,Q981)</f>
        <v>1.2100184737970138E-11</v>
      </c>
      <c r="I982" s="53">
        <f t="shared" si="327"/>
        <v>0.29338410160363565</v>
      </c>
      <c r="J982" s="53">
        <f>MIN(F982,H982,(1-EXP(-SetUp!$B$52*H982/SetUp!$B$56))*F982)</f>
        <v>3.9133576379413171E-12</v>
      </c>
      <c r="K982" s="53">
        <f t="shared" si="314"/>
        <v>8.1868271000288222E-12</v>
      </c>
      <c r="L982" s="53">
        <f>IF(I982&lt;=0,0,MIN(SetUp!$B$50*I982^SetUp!$B$55,I982))</f>
        <v>2.786243664910731E-3</v>
      </c>
      <c r="M982" s="53">
        <f t="shared" si="315"/>
        <v>0.29059785793872495</v>
      </c>
      <c r="N982" s="53">
        <f>IF(SetUp!$B$62=0,X982,(B982-E982)*(1-(H982/SetUp!$B$66/SetUp!$B$56)))</f>
        <v>0</v>
      </c>
      <c r="O982" s="53">
        <f>K982*SetUp!$B$65</f>
        <v>7.556442216699117E-14</v>
      </c>
      <c r="P982" s="53">
        <f>MIN(SetUp!$B$54*L982^SetUp!$B$51,L982)</f>
        <v>1.8116869678362923E-3</v>
      </c>
      <c r="Q982" s="53">
        <f t="shared" si="316"/>
        <v>8.1112626778618311E-12</v>
      </c>
      <c r="R982" s="53">
        <f>IF((H982+N982-O982)&gt;SetUp!$B$56,T981+H982+N982-O982-SetUp!$B$56,T981)</f>
        <v>0</v>
      </c>
      <c r="S982" s="53">
        <f>R982*SetUp!$B$65</f>
        <v>0</v>
      </c>
      <c r="T982" s="53">
        <f>IF((R982-S982)&lt;SetUp!$B$53,R982-S982,SetUp!$B$53)</f>
        <v>0</v>
      </c>
      <c r="U982" s="53">
        <f t="shared" si="317"/>
        <v>0.29059785793872495</v>
      </c>
      <c r="V982" s="53">
        <f>(L982-P982)/1000*SetUp!$B$13*1000000/SetUp!$B$48</f>
        <v>3.9659878346344817E-2</v>
      </c>
      <c r="W982" s="53">
        <f t="shared" si="328"/>
        <v>1.5178830414797062E-17</v>
      </c>
      <c r="X982" s="53">
        <f>MAX((SetUp!$B$56*(1-($H982/SetUp!$B$56)^2)*TANH(($B982-$D982)/SetUp!$B$56))/(1+$H982/SetUp!$B$56*TANH(($B982-$D982)/SetUp!$B$56)),0)</f>
        <v>0</v>
      </c>
      <c r="AK982" s="61">
        <v>217</v>
      </c>
      <c r="AL982" s="62">
        <f t="shared" si="308"/>
        <v>8.0410000000000004</v>
      </c>
      <c r="AM982" s="62">
        <f t="shared" si="309"/>
        <v>0.30487081474403932</v>
      </c>
      <c r="AN982" s="63">
        <f t="shared" si="310"/>
        <v>-0.9620854601736053</v>
      </c>
      <c r="AP982" s="60">
        <v>33270</v>
      </c>
      <c r="AQ982" s="51">
        <v>2</v>
      </c>
      <c r="AR982" s="51">
        <v>32</v>
      </c>
      <c r="AS982" s="62">
        <f t="shared" si="318"/>
        <v>6.0069999999999997</v>
      </c>
      <c r="AT982" s="62">
        <f t="shared" si="319"/>
        <v>5.5163737470879504</v>
      </c>
      <c r="AU982" s="51" t="str">
        <f>IF(OR($AP982&lt;SetUp!$B$97,$AP982&gt;SetUp!$B$98),"Não","Sim")</f>
        <v>Não</v>
      </c>
      <c r="AV982" s="64">
        <f t="shared" si="320"/>
        <v>2.4509181952892676</v>
      </c>
      <c r="AW982" s="64">
        <f t="shared" si="321"/>
        <v>2.3486961802429769</v>
      </c>
      <c r="AX982" s="64">
        <f t="shared" si="322"/>
        <v>0.77865763194735527</v>
      </c>
      <c r="AY982" s="64">
        <f t="shared" si="323"/>
        <v>0.74165368295688461</v>
      </c>
      <c r="AZ982" s="64">
        <f t="shared" si="324"/>
        <v>-0.49062625291204931</v>
      </c>
      <c r="BA982" s="64">
        <f t="shared" si="325"/>
        <v>-0.10222201504629069</v>
      </c>
      <c r="BB982" s="64">
        <f t="shared" si="326"/>
        <v>-3.7003948990470659E-2</v>
      </c>
    </row>
    <row r="983" spans="1:54" x14ac:dyDescent="0.3">
      <c r="A983" s="60">
        <v>32028</v>
      </c>
      <c r="B983" s="53">
        <v>0</v>
      </c>
      <c r="C983" s="53"/>
      <c r="D983" s="53">
        <v>5.7240000000000002</v>
      </c>
      <c r="E983" s="53">
        <f t="shared" si="311"/>
        <v>0</v>
      </c>
      <c r="F983" s="53">
        <f t="shared" si="312"/>
        <v>5.7240000000000002</v>
      </c>
      <c r="G983" s="53">
        <f t="shared" si="313"/>
        <v>0</v>
      </c>
      <c r="H983" s="53">
        <f>IF(Q982&gt;SetUp!$B$56,SetUp!$B$56,Q982)</f>
        <v>8.1112626778618311E-12</v>
      </c>
      <c r="I983" s="53">
        <f t="shared" si="327"/>
        <v>0.29059785793877557</v>
      </c>
      <c r="J983" s="53">
        <f>MIN(F983,H983,(1-EXP(-SetUp!$B$52*H983/SetUp!$B$56))*F983)</f>
        <v>2.6233095695715749E-12</v>
      </c>
      <c r="K983" s="53">
        <f t="shared" si="314"/>
        <v>5.4879531082902558E-12</v>
      </c>
      <c r="L983" s="53">
        <f>IF(I983&lt;=0,0,MIN(SetUp!$B$50*I983^SetUp!$B$55,I983))</f>
        <v>2.7422822256923298E-3</v>
      </c>
      <c r="M983" s="53">
        <f t="shared" si="315"/>
        <v>0.28785557571308323</v>
      </c>
      <c r="N983" s="53">
        <f>IF(SetUp!$B$62=0,X983,(B983-E983)*(1-(H983/SetUp!$B$66/SetUp!$B$56)))</f>
        <v>0</v>
      </c>
      <c r="O983" s="53">
        <f>K983*SetUp!$B$65</f>
        <v>5.0653812574841887E-14</v>
      </c>
      <c r="P983" s="53">
        <f>MIN(SetUp!$B$54*L983^SetUp!$B$51,L983)</f>
        <v>1.7828265532678217E-3</v>
      </c>
      <c r="Q983" s="53">
        <f t="shared" si="316"/>
        <v>5.4372992957154139E-12</v>
      </c>
      <c r="R983" s="53">
        <f>IF((H983+N983-O983)&gt;SetUp!$B$56,T982+H983+N983-O983-SetUp!$B$56,T982)</f>
        <v>0</v>
      </c>
      <c r="S983" s="53">
        <f>R983*SetUp!$B$65</f>
        <v>0</v>
      </c>
      <c r="T983" s="53">
        <f>IF((R983-S983)&lt;SetUp!$B$53,R983-S983,SetUp!$B$53)</f>
        <v>0</v>
      </c>
      <c r="U983" s="53">
        <f t="shared" si="317"/>
        <v>0.28785557571308323</v>
      </c>
      <c r="V983" s="53">
        <f>(L983-P983)/1000*SetUp!$B$13*1000000/SetUp!$B$48</f>
        <v>3.904533759943981E-2</v>
      </c>
      <c r="W983" s="53">
        <f t="shared" si="328"/>
        <v>-4.5102810375396984E-17</v>
      </c>
      <c r="X983" s="53">
        <f>MAX((SetUp!$B$56*(1-($H983/SetUp!$B$56)^2)*TANH(($B983-$D983)/SetUp!$B$56))/(1+$H983/SetUp!$B$56*TANH(($B983-$D983)/SetUp!$B$56)),0)</f>
        <v>0</v>
      </c>
      <c r="AK983" s="61">
        <v>218</v>
      </c>
      <c r="AL983" s="62">
        <f t="shared" si="308"/>
        <v>8.0410000000000004</v>
      </c>
      <c r="AM983" s="62">
        <f t="shared" si="309"/>
        <v>0.29411059831983888</v>
      </c>
      <c r="AN983" s="63">
        <f t="shared" si="310"/>
        <v>-0.96342362911082713</v>
      </c>
      <c r="AP983" s="60">
        <v>33271</v>
      </c>
      <c r="AQ983" s="51">
        <v>2</v>
      </c>
      <c r="AR983" s="51">
        <v>33</v>
      </c>
      <c r="AS983" s="62">
        <f t="shared" si="318"/>
        <v>0</v>
      </c>
      <c r="AT983" s="62">
        <f t="shared" si="319"/>
        <v>5.357314061994165</v>
      </c>
      <c r="AU983" s="51" t="str">
        <f>IF(OR($AP983&lt;SetUp!$B$97,$AP983&gt;SetUp!$B$98),"Não","Sim")</f>
        <v>Não</v>
      </c>
      <c r="AV983" s="64">
        <f t="shared" si="320"/>
        <v>0</v>
      </c>
      <c r="AW983" s="64">
        <f t="shared" si="321"/>
        <v>2.3145872336108151</v>
      </c>
      <c r="AX983" s="64">
        <f t="shared" si="322"/>
        <v>0</v>
      </c>
      <c r="AY983" s="64">
        <f t="shared" si="323"/>
        <v>0.72894710677849828</v>
      </c>
      <c r="AZ983" s="64">
        <f t="shared" si="324"/>
        <v>5.357314061994165</v>
      </c>
      <c r="BA983" s="64">
        <f t="shared" si="325"/>
        <v>2.3145872336108151</v>
      </c>
      <c r="BB983" s="64">
        <f t="shared" si="326"/>
        <v>0.72894710677849828</v>
      </c>
    </row>
    <row r="984" spans="1:54" x14ac:dyDescent="0.3">
      <c r="A984" s="60">
        <v>32029</v>
      </c>
      <c r="B984" s="53">
        <v>0</v>
      </c>
      <c r="C984" s="53"/>
      <c r="D984" s="53">
        <v>5.7240000000000002</v>
      </c>
      <c r="E984" s="53">
        <f t="shared" si="311"/>
        <v>0</v>
      </c>
      <c r="F984" s="53">
        <f t="shared" si="312"/>
        <v>5.7240000000000002</v>
      </c>
      <c r="G984" s="53">
        <f t="shared" si="313"/>
        <v>0</v>
      </c>
      <c r="H984" s="53">
        <f>IF(Q983&gt;SetUp!$B$56,SetUp!$B$56,Q983)</f>
        <v>5.4372992957154139E-12</v>
      </c>
      <c r="I984" s="53">
        <f t="shared" si="327"/>
        <v>0.28785557571311721</v>
      </c>
      <c r="J984" s="53">
        <f>MIN(F984,H984,(1-EXP(-SetUp!$B$52*H984/SetUp!$B$56))*F984)</f>
        <v>1.7584054212704815E-12</v>
      </c>
      <c r="K984" s="53">
        <f t="shared" si="314"/>
        <v>3.678893874444932E-12</v>
      </c>
      <c r="L984" s="53">
        <f>IF(I984&lt;=0,0,MIN(SetUp!$B$50*I984^SetUp!$B$55,I984))</f>
        <v>2.6992879197091577E-3</v>
      </c>
      <c r="M984" s="53">
        <f t="shared" si="315"/>
        <v>0.28515628779340807</v>
      </c>
      <c r="N984" s="53">
        <f>IF(SetUp!$B$62=0,X984,(B984-E984)*(1-(H984/SetUp!$B$66/SetUp!$B$56)))</f>
        <v>0</v>
      </c>
      <c r="O984" s="53">
        <f>K984*SetUp!$B$65</f>
        <v>3.3956194071221554E-14</v>
      </c>
      <c r="P984" s="53">
        <f>MIN(SetUp!$B$54*L984^SetUp!$B$51,L984)</f>
        <v>1.7546054038793471E-3</v>
      </c>
      <c r="Q984" s="53">
        <f t="shared" si="316"/>
        <v>3.6449376803737105E-12</v>
      </c>
      <c r="R984" s="53">
        <f>IF((H984+N984-O984)&gt;SetUp!$B$56,T983+H984+N984-O984-SetUp!$B$56,T983)</f>
        <v>0</v>
      </c>
      <c r="S984" s="53">
        <f>R984*SetUp!$B$65</f>
        <v>0</v>
      </c>
      <c r="T984" s="53">
        <f>IF((R984-S984)&lt;SetUp!$B$53,R984-S984,SetUp!$B$53)</f>
        <v>0</v>
      </c>
      <c r="U984" s="53">
        <f t="shared" si="317"/>
        <v>0.28515628779340807</v>
      </c>
      <c r="V984" s="53">
        <f>(L984-P984)/1000*SetUp!$B$13*1000000/SetUp!$B$48</f>
        <v>3.8444139541803916E-2</v>
      </c>
      <c r="W984" s="53">
        <f t="shared" si="328"/>
        <v>0</v>
      </c>
      <c r="X984" s="53">
        <f>MAX((SetUp!$B$56*(1-($H984/SetUp!$B$56)^2)*TANH(($B984-$D984)/SetUp!$B$56))/(1+$H984/SetUp!$B$56*TANH(($B984-$D984)/SetUp!$B$56)),0)</f>
        <v>0</v>
      </c>
      <c r="AK984" s="61">
        <v>219</v>
      </c>
      <c r="AL984" s="62">
        <f t="shared" si="308"/>
        <v>8.0410000000000004</v>
      </c>
      <c r="AM984" s="62">
        <f t="shared" si="309"/>
        <v>0.28387451588378398</v>
      </c>
      <c r="AN984" s="63">
        <f t="shared" si="310"/>
        <v>-0.96469661536080298</v>
      </c>
      <c r="AP984" s="60">
        <v>33272</v>
      </c>
      <c r="AQ984" s="51">
        <v>2</v>
      </c>
      <c r="AR984" s="51">
        <v>34</v>
      </c>
      <c r="AS984" s="62">
        <f t="shared" si="318"/>
        <v>0</v>
      </c>
      <c r="AT984" s="62">
        <f t="shared" si="319"/>
        <v>5.1990837331313813</v>
      </c>
      <c r="AU984" s="51" t="str">
        <f>IF(OR($AP984&lt;SetUp!$B$97,$AP984&gt;SetUp!$B$98),"Não","Sim")</f>
        <v>Não</v>
      </c>
      <c r="AV984" s="64">
        <f t="shared" si="320"/>
        <v>0</v>
      </c>
      <c r="AW984" s="64">
        <f t="shared" si="321"/>
        <v>2.2801499365461435</v>
      </c>
      <c r="AX984" s="64">
        <f t="shared" si="322"/>
        <v>0</v>
      </c>
      <c r="AY984" s="64">
        <f t="shared" si="323"/>
        <v>0.71592681196023367</v>
      </c>
      <c r="AZ984" s="64">
        <f t="shared" si="324"/>
        <v>5.1990837331313813</v>
      </c>
      <c r="BA984" s="64">
        <f t="shared" si="325"/>
        <v>2.2801499365461435</v>
      </c>
      <c r="BB984" s="64">
        <f t="shared" si="326"/>
        <v>0.71592681196023367</v>
      </c>
    </row>
    <row r="985" spans="1:54" x14ac:dyDescent="0.3">
      <c r="A985" s="60">
        <v>32030</v>
      </c>
      <c r="B985" s="53">
        <v>0</v>
      </c>
      <c r="C985" s="53"/>
      <c r="D985" s="53">
        <v>5.7240000000000002</v>
      </c>
      <c r="E985" s="53">
        <f t="shared" si="311"/>
        <v>0</v>
      </c>
      <c r="F985" s="53">
        <f t="shared" si="312"/>
        <v>5.7240000000000002</v>
      </c>
      <c r="G985" s="53">
        <f t="shared" si="313"/>
        <v>0</v>
      </c>
      <c r="H985" s="53">
        <f>IF(Q984&gt;SetUp!$B$56,SetUp!$B$56,Q984)</f>
        <v>3.6449376803737105E-12</v>
      </c>
      <c r="I985" s="53">
        <f t="shared" si="327"/>
        <v>0.28515628779343083</v>
      </c>
      <c r="J985" s="53">
        <f>MIN(F985,H985,(1-EXP(-SetUp!$B$52*H985/SetUp!$B$56))*F985)</f>
        <v>1.1788370279930405E-12</v>
      </c>
      <c r="K985" s="53">
        <f t="shared" si="314"/>
        <v>2.46610065238067E-12</v>
      </c>
      <c r="L985" s="53">
        <f>IF(I985&lt;=0,0,MIN(SetUp!$B$50*I985^SetUp!$B$55,I985))</f>
        <v>2.6572335156293866E-3</v>
      </c>
      <c r="M985" s="53">
        <f t="shared" si="315"/>
        <v>0.28249905427780142</v>
      </c>
      <c r="N985" s="53">
        <f>IF(SetUp!$B$62=0,X985,(B985-E985)*(1-(H985/SetUp!$B$66/SetUp!$B$56)))</f>
        <v>0</v>
      </c>
      <c r="O985" s="53">
        <f>K985*SetUp!$B$65</f>
        <v>2.2762111441455654E-14</v>
      </c>
      <c r="P985" s="53">
        <f>MIN(SetUp!$B$54*L985^SetUp!$B$51,L985)</f>
        <v>1.7270054246958119E-3</v>
      </c>
      <c r="Q985" s="53">
        <f t="shared" si="316"/>
        <v>2.4433385409392142E-12</v>
      </c>
      <c r="R985" s="53">
        <f>IF((H985+N985-O985)&gt;SetUp!$B$56,T984+H985+N985-O985-SetUp!$B$56,T984)</f>
        <v>0</v>
      </c>
      <c r="S985" s="53">
        <f>R985*SetUp!$B$65</f>
        <v>0</v>
      </c>
      <c r="T985" s="53">
        <f>IF((R985-S985)&lt;SetUp!$B$53,R985-S985,SetUp!$B$53)</f>
        <v>0</v>
      </c>
      <c r="U985" s="53">
        <f t="shared" si="317"/>
        <v>0.28249905427780142</v>
      </c>
      <c r="V985" s="53">
        <f>(L985-P985)/1000*SetUp!$B$13*1000000/SetUp!$B$48</f>
        <v>3.785591236664624E-2</v>
      </c>
      <c r="W985" s="53">
        <f t="shared" si="328"/>
        <v>-2.0383000842727483E-17</v>
      </c>
      <c r="X985" s="53">
        <f>MAX((SetUp!$B$56*(1-($H985/SetUp!$B$56)^2)*TANH(($B985-$D985)/SetUp!$B$56))/(1+$H985/SetUp!$B$56*TANH(($B985-$D985)/SetUp!$B$56)),0)</f>
        <v>0</v>
      </c>
      <c r="AK985" s="61">
        <v>220</v>
      </c>
      <c r="AL985" s="62">
        <f t="shared" si="308"/>
        <v>8.0410000000000004</v>
      </c>
      <c r="AM985" s="62">
        <f t="shared" si="309"/>
        <v>0.27413013935966057</v>
      </c>
      <c r="AN985" s="63">
        <f t="shared" si="310"/>
        <v>-0.96590845176474815</v>
      </c>
      <c r="AP985" s="60">
        <v>33273</v>
      </c>
      <c r="AQ985" s="51">
        <v>2</v>
      </c>
      <c r="AR985" s="51">
        <v>35</v>
      </c>
      <c r="AS985" s="62">
        <f t="shared" si="318"/>
        <v>0</v>
      </c>
      <c r="AT985" s="62">
        <f t="shared" si="319"/>
        <v>5.0231826783594506</v>
      </c>
      <c r="AU985" s="51" t="str">
        <f>IF(OR($AP985&lt;SetUp!$B$97,$AP985&gt;SetUp!$B$98),"Não","Sim")</f>
        <v>Não</v>
      </c>
      <c r="AV985" s="64">
        <f t="shared" si="320"/>
        <v>0</v>
      </c>
      <c r="AW985" s="64">
        <f t="shared" si="321"/>
        <v>2.2412457871370224</v>
      </c>
      <c r="AX985" s="64">
        <f t="shared" si="322"/>
        <v>0</v>
      </c>
      <c r="AY985" s="64">
        <f t="shared" si="323"/>
        <v>0.70097897245794527</v>
      </c>
      <c r="AZ985" s="64">
        <f t="shared" si="324"/>
        <v>5.0231826783594506</v>
      </c>
      <c r="BA985" s="64">
        <f t="shared" si="325"/>
        <v>2.2412457871370224</v>
      </c>
      <c r="BB985" s="64">
        <f t="shared" si="326"/>
        <v>0.70097897245794527</v>
      </c>
    </row>
    <row r="986" spans="1:54" x14ac:dyDescent="0.3">
      <c r="A986" s="60">
        <v>32031</v>
      </c>
      <c r="B986" s="53">
        <v>0.26800000000000002</v>
      </c>
      <c r="C986" s="53"/>
      <c r="D986" s="53">
        <v>5.7240000000000002</v>
      </c>
      <c r="E986" s="53">
        <f t="shared" si="311"/>
        <v>0.26800000000000002</v>
      </c>
      <c r="F986" s="53">
        <f t="shared" si="312"/>
        <v>5.4560000000000004</v>
      </c>
      <c r="G986" s="53">
        <f t="shared" si="313"/>
        <v>0</v>
      </c>
      <c r="H986" s="53">
        <f>IF(Q985&gt;SetUp!$B$56,SetUp!$B$56,Q985)</f>
        <v>2.4433385409392142E-12</v>
      </c>
      <c r="I986" s="53">
        <f t="shared" si="327"/>
        <v>0.28249905427781702</v>
      </c>
      <c r="J986" s="53">
        <f>MIN(F986,H986,(1-EXP(-SetUp!$B$52*H986/SetUp!$B$56))*F986)</f>
        <v>7.5293193901870846E-13</v>
      </c>
      <c r="K986" s="53">
        <f t="shared" si="314"/>
        <v>1.6904066019205057E-12</v>
      </c>
      <c r="L986" s="53">
        <f>IF(I986&lt;=0,0,MIN(SetUp!$B$50*I986^SetUp!$B$55,I986))</f>
        <v>2.616092714724245E-3</v>
      </c>
      <c r="M986" s="53">
        <f t="shared" si="315"/>
        <v>0.27988296156309278</v>
      </c>
      <c r="N986" s="53">
        <f>IF(SetUp!$B$62=0,X986,(B986-E986)*(1-(H986/SetUp!$B$66/SetUp!$B$56)))</f>
        <v>0</v>
      </c>
      <c r="O986" s="53">
        <f>K986*SetUp!$B$65</f>
        <v>1.5602454594520554E-14</v>
      </c>
      <c r="P986" s="53">
        <f>MIN(SetUp!$B$54*L986^SetUp!$B$51,L986)</f>
        <v>1.7000091431191994E-3</v>
      </c>
      <c r="Q986" s="53">
        <f t="shared" si="316"/>
        <v>1.6748041473259851E-12</v>
      </c>
      <c r="R986" s="53">
        <f>IF((H986+N986-O986)&gt;SetUp!$B$56,T985+H986+N986-O986-SetUp!$B$56,T985)</f>
        <v>0</v>
      </c>
      <c r="S986" s="53">
        <f>R986*SetUp!$B$65</f>
        <v>0</v>
      </c>
      <c r="T986" s="53">
        <f>IF((R986-S986)&lt;SetUp!$B$53,R986-S986,SetUp!$B$53)</f>
        <v>0</v>
      </c>
      <c r="U986" s="53">
        <f t="shared" si="317"/>
        <v>0.27988296156309278</v>
      </c>
      <c r="V986" s="53">
        <f>(L986-P986)/1000*SetUp!$B$13*1000000/SetUp!$B$48</f>
        <v>3.7280296891917086E-2</v>
      </c>
      <c r="W986" s="53">
        <f t="shared" si="328"/>
        <v>4.0766001685454967E-17</v>
      </c>
      <c r="X986" s="53">
        <f>MAX((SetUp!$B$56*(1-($H986/SetUp!$B$56)^2)*TANH(($B986-$D986)/SetUp!$B$56))/(1+$H986/SetUp!$B$56*TANH(($B986-$D986)/SetUp!$B$56)),0)</f>
        <v>0</v>
      </c>
      <c r="AK986" s="61">
        <v>221</v>
      </c>
      <c r="AL986" s="62">
        <f t="shared" si="308"/>
        <v>8.1950000000000003</v>
      </c>
      <c r="AM986" s="62">
        <f t="shared" si="309"/>
        <v>0.26484760289403264</v>
      </c>
      <c r="AN986" s="63">
        <f t="shared" si="310"/>
        <v>-0.9676818056261095</v>
      </c>
      <c r="AP986" s="60">
        <v>33274</v>
      </c>
      <c r="AQ986" s="51">
        <v>2</v>
      </c>
      <c r="AR986" s="51">
        <v>36</v>
      </c>
      <c r="AS986" s="62">
        <f t="shared" si="318"/>
        <v>0</v>
      </c>
      <c r="AT986" s="62">
        <f t="shared" si="319"/>
        <v>4.857488459385638</v>
      </c>
      <c r="AU986" s="51" t="str">
        <f>IF(OR($AP986&lt;SetUp!$B$97,$AP986&gt;SetUp!$B$98),"Não","Sim")</f>
        <v>Não</v>
      </c>
      <c r="AV986" s="64">
        <f t="shared" si="320"/>
        <v>0</v>
      </c>
      <c r="AW986" s="64">
        <f t="shared" si="321"/>
        <v>2.2039710659138967</v>
      </c>
      <c r="AX986" s="64">
        <f t="shared" si="322"/>
        <v>0</v>
      </c>
      <c r="AY986" s="64">
        <f t="shared" si="323"/>
        <v>0.68641177745893511</v>
      </c>
      <c r="AZ986" s="64">
        <f t="shared" si="324"/>
        <v>4.857488459385638</v>
      </c>
      <c r="BA986" s="64">
        <f t="shared" si="325"/>
        <v>2.2039710659138967</v>
      </c>
      <c r="BB986" s="64">
        <f t="shared" si="326"/>
        <v>0.68641177745893511</v>
      </c>
    </row>
    <row r="987" spans="1:54" x14ac:dyDescent="0.3">
      <c r="A987" s="60">
        <v>32032</v>
      </c>
      <c r="B987" s="53">
        <v>3.5000000000000003E-2</v>
      </c>
      <c r="C987" s="53"/>
      <c r="D987" s="53">
        <v>5.7240000000000002</v>
      </c>
      <c r="E987" s="53">
        <f t="shared" si="311"/>
        <v>3.5000000000000003E-2</v>
      </c>
      <c r="F987" s="53">
        <f t="shared" si="312"/>
        <v>5.6890000000000001</v>
      </c>
      <c r="G987" s="53">
        <f t="shared" si="313"/>
        <v>0</v>
      </c>
      <c r="H987" s="53">
        <f>IF(Q986&gt;SetUp!$B$56,SetUp!$B$56,Q986)</f>
        <v>1.6748041473259851E-12</v>
      </c>
      <c r="I987" s="53">
        <f t="shared" si="327"/>
        <v>0.27988296156310327</v>
      </c>
      <c r="J987" s="53">
        <f>MIN(F987,H987,(1-EXP(-SetUp!$B$52*H987/SetUp!$B$56))*F987)</f>
        <v>5.3812820866028235E-13</v>
      </c>
      <c r="K987" s="53">
        <f t="shared" si="314"/>
        <v>1.1366759386657027E-12</v>
      </c>
      <c r="L987" s="53">
        <f>IF(I987&lt;=0,0,MIN(SetUp!$B$50*I987^SetUp!$B$55,I987))</f>
        <v>2.575840113311413E-3</v>
      </c>
      <c r="M987" s="53">
        <f t="shared" si="315"/>
        <v>0.27730712144979186</v>
      </c>
      <c r="N987" s="53">
        <f>IF(SetUp!$B$62=0,X987,(B987-E987)*(1-(H987/SetUp!$B$66/SetUp!$B$56)))</f>
        <v>0</v>
      </c>
      <c r="O987" s="53">
        <f>K987*SetUp!$B$65</f>
        <v>1.0491520029303383E-14</v>
      </c>
      <c r="P987" s="53">
        <f>MIN(SetUp!$B$54*L987^SetUp!$B$51,L987)</f>
        <v>1.6735996837740714E-3</v>
      </c>
      <c r="Q987" s="53">
        <f t="shared" si="316"/>
        <v>1.1261844186363993E-12</v>
      </c>
      <c r="R987" s="53">
        <f>IF((H987+N987-O987)&gt;SetUp!$B$56,T986+H987+N987-O987-SetUp!$B$56,T986)</f>
        <v>0</v>
      </c>
      <c r="S987" s="53">
        <f>R987*SetUp!$B$65</f>
        <v>0</v>
      </c>
      <c r="T987" s="53">
        <f>IF((R987-S987)&lt;SetUp!$B$53,R987-S987,SetUp!$B$53)</f>
        <v>0</v>
      </c>
      <c r="U987" s="53">
        <f t="shared" si="317"/>
        <v>0.27730712144979186</v>
      </c>
      <c r="V987" s="53">
        <f>(L987-P987)/1000*SetUp!$B$13*1000000/SetUp!$B$48</f>
        <v>3.6716946055598956E-2</v>
      </c>
      <c r="W987" s="53">
        <f t="shared" si="328"/>
        <v>4.3368086899420177E-18</v>
      </c>
      <c r="X987" s="53">
        <f>MAX((SetUp!$B$56*(1-($H987/SetUp!$B$56)^2)*TANH(($B987-$D987)/SetUp!$B$56))/(1+$H987/SetUp!$B$56*TANH(($B987-$D987)/SetUp!$B$56)),0)</f>
        <v>0</v>
      </c>
      <c r="AK987" s="61">
        <v>222</v>
      </c>
      <c r="AL987" s="62">
        <f t="shared" si="308"/>
        <v>8.1950000000000003</v>
      </c>
      <c r="AM987" s="62">
        <f t="shared" si="309"/>
        <v>0.25600018731365992</v>
      </c>
      <c r="AN987" s="63">
        <f t="shared" si="310"/>
        <v>-0.96876141704531304</v>
      </c>
      <c r="AP987" s="60">
        <v>33275</v>
      </c>
      <c r="AQ987" s="51">
        <v>2</v>
      </c>
      <c r="AR987" s="51">
        <v>37</v>
      </c>
      <c r="AS987" s="62">
        <f t="shared" si="318"/>
        <v>0</v>
      </c>
      <c r="AT987" s="62">
        <f t="shared" si="319"/>
        <v>5.1890544091697901</v>
      </c>
      <c r="AU987" s="51" t="str">
        <f>IF(OR($AP987&lt;SetUp!$B$97,$AP987&gt;SetUp!$B$98),"Não","Sim")</f>
        <v>Não</v>
      </c>
      <c r="AV987" s="64">
        <f t="shared" si="320"/>
        <v>0</v>
      </c>
      <c r="AW987" s="64">
        <f t="shared" si="321"/>
        <v>2.2779496063718772</v>
      </c>
      <c r="AX987" s="64">
        <f t="shared" si="322"/>
        <v>0</v>
      </c>
      <c r="AY987" s="64">
        <f t="shared" si="323"/>
        <v>0.71508822445833475</v>
      </c>
      <c r="AZ987" s="64">
        <f t="shared" si="324"/>
        <v>5.1890544091697901</v>
      </c>
      <c r="BA987" s="64">
        <f t="shared" si="325"/>
        <v>2.2779496063718772</v>
      </c>
      <c r="BB987" s="64">
        <f t="shared" si="326"/>
        <v>0.71508822445833475</v>
      </c>
    </row>
    <row r="988" spans="1:54" x14ac:dyDescent="0.3">
      <c r="A988" s="60">
        <v>32033</v>
      </c>
      <c r="B988" s="53">
        <v>1.4999999999999999E-2</v>
      </c>
      <c r="C988" s="53"/>
      <c r="D988" s="53">
        <v>5.7240000000000002</v>
      </c>
      <c r="E988" s="53">
        <f t="shared" si="311"/>
        <v>1.4999999999999999E-2</v>
      </c>
      <c r="F988" s="53">
        <f t="shared" si="312"/>
        <v>5.7090000000000005</v>
      </c>
      <c r="G988" s="53">
        <f t="shared" si="313"/>
        <v>0</v>
      </c>
      <c r="H988" s="53">
        <f>IF(Q987&gt;SetUp!$B$56,SetUp!$B$56,Q987)</f>
        <v>1.1261844186363993E-12</v>
      </c>
      <c r="I988" s="53">
        <f t="shared" si="327"/>
        <v>0.27730712144979891</v>
      </c>
      <c r="J988" s="53">
        <f>MIN(F988,H988,(1-EXP(-SetUp!$B$52*H988/SetUp!$B$56))*F988)</f>
        <v>3.6318248408662163E-13</v>
      </c>
      <c r="K988" s="53">
        <f t="shared" si="314"/>
        <v>7.6300193454977764E-13</v>
      </c>
      <c r="L988" s="53">
        <f>IF(I988&lt;=0,0,MIN(SetUp!$B$50*I988^SetUp!$B$55,I988))</f>
        <v>2.5364511669345633E-3</v>
      </c>
      <c r="M988" s="53">
        <f t="shared" si="315"/>
        <v>0.27477067028286434</v>
      </c>
      <c r="N988" s="53">
        <f>IF(SetUp!$B$62=0,X988,(B988-E988)*(1-(H988/SetUp!$B$66/SetUp!$B$56)))</f>
        <v>0</v>
      </c>
      <c r="O988" s="53">
        <f>K988*SetUp!$B$65</f>
        <v>7.0425086046274726E-15</v>
      </c>
      <c r="P988" s="53">
        <f>MIN(SetUp!$B$54*L988^SetUp!$B$51,L988)</f>
        <v>1.6477607445195541E-3</v>
      </c>
      <c r="Q988" s="53">
        <f t="shared" si="316"/>
        <v>7.5595942594515019E-13</v>
      </c>
      <c r="R988" s="53">
        <f>IF((H988+N988-O988)&gt;SetUp!$B$56,T987+H988+N988-O988-SetUp!$B$56,T987)</f>
        <v>0</v>
      </c>
      <c r="S988" s="53">
        <f>R988*SetUp!$B$65</f>
        <v>0</v>
      </c>
      <c r="T988" s="53">
        <f>IF((R988-S988)&lt;SetUp!$B$53,R988-S988,SetUp!$B$53)</f>
        <v>0</v>
      </c>
      <c r="U988" s="53">
        <f t="shared" si="317"/>
        <v>0.27477067028286434</v>
      </c>
      <c r="V988" s="53">
        <f>(L988-P988)/1000*SetUp!$B$13*1000000/SetUp!$B$48</f>
        <v>3.6165524434181723E-2</v>
      </c>
      <c r="W988" s="53">
        <f t="shared" si="328"/>
        <v>-3.5995512126518747E-17</v>
      </c>
      <c r="X988" s="53">
        <f>MAX((SetUp!$B$56*(1-($H988/SetUp!$B$56)^2)*TANH(($B988-$D988)/SetUp!$B$56))/(1+$H988/SetUp!$B$56*TANH(($B988-$D988)/SetUp!$B$56)),0)</f>
        <v>0</v>
      </c>
      <c r="AK988" s="61">
        <v>223</v>
      </c>
      <c r="AL988" s="62">
        <f t="shared" si="308"/>
        <v>8.0410000000000004</v>
      </c>
      <c r="AM988" s="62">
        <f t="shared" si="309"/>
        <v>0.24756260612579192</v>
      </c>
      <c r="AN988" s="63">
        <f t="shared" si="310"/>
        <v>-0.96921246037485487</v>
      </c>
      <c r="AP988" s="60">
        <v>33276</v>
      </c>
      <c r="AQ988" s="51">
        <v>2</v>
      </c>
      <c r="AR988" s="51">
        <v>38</v>
      </c>
      <c r="AS988" s="62">
        <f t="shared" si="318"/>
        <v>0</v>
      </c>
      <c r="AT988" s="62">
        <f t="shared" si="319"/>
        <v>6.2930846109881911</v>
      </c>
      <c r="AU988" s="51" t="str">
        <f>IF(OR($AP988&lt;SetUp!$B$97,$AP988&gt;SetUp!$B$98),"Não","Sim")</f>
        <v>Não</v>
      </c>
      <c r="AV988" s="64">
        <f t="shared" si="320"/>
        <v>0</v>
      </c>
      <c r="AW988" s="64">
        <f t="shared" si="321"/>
        <v>2.5086021228939814</v>
      </c>
      <c r="AX988" s="64">
        <f t="shared" si="322"/>
        <v>0</v>
      </c>
      <c r="AY988" s="64">
        <f t="shared" si="323"/>
        <v>0.79886357090818028</v>
      </c>
      <c r="AZ988" s="64">
        <f t="shared" si="324"/>
        <v>6.2930846109881911</v>
      </c>
      <c r="BA988" s="64">
        <f t="shared" si="325"/>
        <v>2.5086021228939814</v>
      </c>
      <c r="BB988" s="64">
        <f t="shared" si="326"/>
        <v>0.79886357090818028</v>
      </c>
    </row>
    <row r="989" spans="1:54" x14ac:dyDescent="0.3">
      <c r="A989" s="60">
        <v>32034</v>
      </c>
      <c r="B989" s="53">
        <v>0</v>
      </c>
      <c r="C989" s="53"/>
      <c r="D989" s="53">
        <v>5.7240000000000002</v>
      </c>
      <c r="E989" s="53">
        <f t="shared" si="311"/>
        <v>0</v>
      </c>
      <c r="F989" s="53">
        <f t="shared" si="312"/>
        <v>5.7240000000000002</v>
      </c>
      <c r="G989" s="53">
        <f t="shared" si="313"/>
        <v>0</v>
      </c>
      <c r="H989" s="53">
        <f>IF(Q988&gt;SetUp!$B$56,SetUp!$B$56,Q988)</f>
        <v>7.5595942594515019E-13</v>
      </c>
      <c r="I989" s="53">
        <f t="shared" si="327"/>
        <v>0.27477067028286906</v>
      </c>
      <c r="J989" s="53">
        <f>MIN(F989,H989,(1-EXP(-SetUp!$B$52*H989/SetUp!$B$56))*F989)</f>
        <v>2.4466428882874427E-13</v>
      </c>
      <c r="K989" s="53">
        <f t="shared" si="314"/>
        <v>5.1129513711640597E-13</v>
      </c>
      <c r="L989" s="53">
        <f>IF(I989&lt;=0,0,MIN(SetUp!$B$50*I989^SetUp!$B$55,I989))</f>
        <v>2.4979021561885037E-3</v>
      </c>
      <c r="M989" s="53">
        <f t="shared" si="315"/>
        <v>0.27227276812668055</v>
      </c>
      <c r="N989" s="53">
        <f>IF(SetUp!$B$62=0,X989,(B989-E989)*(1-(H989/SetUp!$B$66/SetUp!$B$56)))</f>
        <v>0</v>
      </c>
      <c r="O989" s="53">
        <f>K989*SetUp!$B$65</f>
        <v>4.7192546173178274E-15</v>
      </c>
      <c r="P989" s="53">
        <f>MIN(SetUp!$B$54*L989^SetUp!$B$51,L989)</f>
        <v>1.622476573566815E-3</v>
      </c>
      <c r="Q989" s="53">
        <f t="shared" si="316"/>
        <v>5.0657588249908816E-13</v>
      </c>
      <c r="R989" s="53">
        <f>IF((H989+N989-O989)&gt;SetUp!$B$56,T988+H989+N989-O989-SetUp!$B$56,T988)</f>
        <v>0</v>
      </c>
      <c r="S989" s="53">
        <f>R989*SetUp!$B$65</f>
        <v>0</v>
      </c>
      <c r="T989" s="53">
        <f>IF((R989-S989)&lt;SetUp!$B$53,R989-S989,SetUp!$B$53)</f>
        <v>0</v>
      </c>
      <c r="U989" s="53">
        <f t="shared" si="317"/>
        <v>0.27227276812668055</v>
      </c>
      <c r="V989" s="53">
        <f>(L989-P989)/1000*SetUp!$B$13*1000000/SetUp!$B$48</f>
        <v>3.5625707783117598E-2</v>
      </c>
      <c r="W989" s="53">
        <f t="shared" si="328"/>
        <v>2.7321894746634712E-17</v>
      </c>
      <c r="X989" s="53">
        <f>MAX((SetUp!$B$56*(1-($H989/SetUp!$B$56)^2)*TANH(($B989-$D989)/SetUp!$B$56))/(1+$H989/SetUp!$B$56*TANH(($B989-$D989)/SetUp!$B$56)),0)</f>
        <v>0</v>
      </c>
      <c r="AK989" s="61">
        <v>224</v>
      </c>
      <c r="AL989" s="62">
        <f t="shared" si="308"/>
        <v>8.0410000000000004</v>
      </c>
      <c r="AM989" s="62">
        <f t="shared" si="309"/>
        <v>0.2395112943368749</v>
      </c>
      <c r="AN989" s="63">
        <f t="shared" si="310"/>
        <v>-0.97021374277616279</v>
      </c>
      <c r="AP989" s="60">
        <v>33277</v>
      </c>
      <c r="AQ989" s="51">
        <v>2</v>
      </c>
      <c r="AR989" s="51">
        <v>39</v>
      </c>
      <c r="AS989" s="62">
        <f t="shared" si="318"/>
        <v>0</v>
      </c>
      <c r="AT989" s="62">
        <f t="shared" si="319"/>
        <v>6.2150548665778222</v>
      </c>
      <c r="AU989" s="51" t="str">
        <f>IF(OR($AP989&lt;SetUp!$B$97,$AP989&gt;SetUp!$B$98),"Não","Sim")</f>
        <v>Não</v>
      </c>
      <c r="AV989" s="64">
        <f t="shared" si="320"/>
        <v>0</v>
      </c>
      <c r="AW989" s="64">
        <f t="shared" si="321"/>
        <v>2.4930011766097948</v>
      </c>
      <c r="AX989" s="64">
        <f t="shared" si="322"/>
        <v>0</v>
      </c>
      <c r="AY989" s="64">
        <f t="shared" si="323"/>
        <v>0.79344496695140621</v>
      </c>
      <c r="AZ989" s="64">
        <f t="shared" si="324"/>
        <v>6.2150548665778222</v>
      </c>
      <c r="BA989" s="64">
        <f t="shared" si="325"/>
        <v>2.4930011766097948</v>
      </c>
      <c r="BB989" s="64">
        <f t="shared" si="326"/>
        <v>0.79344496695140621</v>
      </c>
    </row>
    <row r="990" spans="1:54" x14ac:dyDescent="0.3">
      <c r="A990" s="60">
        <v>32035</v>
      </c>
      <c r="B990" s="53">
        <v>0</v>
      </c>
      <c r="C990" s="53"/>
      <c r="D990" s="53">
        <v>5.7240000000000002</v>
      </c>
      <c r="E990" s="53">
        <f t="shared" si="311"/>
        <v>0</v>
      </c>
      <c r="F990" s="53">
        <f t="shared" si="312"/>
        <v>5.7240000000000002</v>
      </c>
      <c r="G990" s="53">
        <f t="shared" si="313"/>
        <v>0</v>
      </c>
      <c r="H990" s="53">
        <f>IF(Q989&gt;SetUp!$B$56,SetUp!$B$56,Q989)</f>
        <v>5.0657588249908816E-13</v>
      </c>
      <c r="I990" s="53">
        <f t="shared" si="327"/>
        <v>0.27227276812668372</v>
      </c>
      <c r="J990" s="53">
        <f>MIN(F990,H990,(1-EXP(-SetUp!$B$52*H990/SetUp!$B$56))*F990)</f>
        <v>1.6395684809822343E-13</v>
      </c>
      <c r="K990" s="53">
        <f t="shared" si="314"/>
        <v>3.426190344008647E-13</v>
      </c>
      <c r="L990" s="53">
        <f>IF(I990&lt;=0,0,MIN(SetUp!$B$50*I990^SetUp!$B$55,I990))</f>
        <v>2.4601701541047166E-3</v>
      </c>
      <c r="M990" s="53">
        <f t="shared" si="315"/>
        <v>0.269812597972579</v>
      </c>
      <c r="N990" s="53">
        <f>IF(SetUp!$B$62=0,X990,(B990-E990)*(1-(H990/SetUp!$B$66/SetUp!$B$56)))</f>
        <v>0</v>
      </c>
      <c r="O990" s="53">
        <f>K990*SetUp!$B$65</f>
        <v>3.1623740237316925E-15</v>
      </c>
      <c r="P990" s="53">
        <f>MIN(SetUp!$B$54*L990^SetUp!$B$51,L990)</f>
        <v>1.5977319476445759E-3</v>
      </c>
      <c r="Q990" s="53">
        <f t="shared" si="316"/>
        <v>3.3945666037713299E-13</v>
      </c>
      <c r="R990" s="53">
        <f>IF((H990+N990-O990)&gt;SetUp!$B$56,T989+H990+N990-O990-SetUp!$B$56,T989)</f>
        <v>0</v>
      </c>
      <c r="S990" s="53">
        <f>R990*SetUp!$B$65</f>
        <v>0</v>
      </c>
      <c r="T990" s="53">
        <f>IF((R990-S990)&lt;SetUp!$B$53,R990-S990,SetUp!$B$53)</f>
        <v>0</v>
      </c>
      <c r="U990" s="53">
        <f t="shared" si="317"/>
        <v>0.269812597972579</v>
      </c>
      <c r="V990" s="53">
        <f>(L990-P990)/1000*SetUp!$B$13*1000000/SetUp!$B$48</f>
        <v>3.5097182598126886E-2</v>
      </c>
      <c r="W990" s="53">
        <f t="shared" si="328"/>
        <v>-1.9081958235744878E-17</v>
      </c>
      <c r="X990" s="53">
        <f>MAX((SetUp!$B$56*(1-($H990/SetUp!$B$56)^2)*TANH(($B990-$D990)/SetUp!$B$56))/(1+$H990/SetUp!$B$56*TANH(($B990-$D990)/SetUp!$B$56)),0)</f>
        <v>0</v>
      </c>
      <c r="AK990" s="61">
        <v>225</v>
      </c>
      <c r="AL990" s="62">
        <f t="shared" si="308"/>
        <v>8.0410000000000004</v>
      </c>
      <c r="AM990" s="62">
        <f t="shared" si="309"/>
        <v>0.23182408912237271</v>
      </c>
      <c r="AN990" s="63">
        <f t="shared" si="310"/>
        <v>-0.97116974392210265</v>
      </c>
      <c r="AP990" s="60">
        <v>33278</v>
      </c>
      <c r="AQ990" s="51">
        <v>2</v>
      </c>
      <c r="AR990" s="51">
        <v>40</v>
      </c>
      <c r="AS990" s="62">
        <f t="shared" si="318"/>
        <v>0</v>
      </c>
      <c r="AT990" s="62">
        <f t="shared" si="319"/>
        <v>6.0868354667475808</v>
      </c>
      <c r="AU990" s="51" t="str">
        <f>IF(OR($AP990&lt;SetUp!$B$97,$AP990&gt;SetUp!$B$98),"Não","Sim")</f>
        <v>Não</v>
      </c>
      <c r="AV990" s="64">
        <f t="shared" si="320"/>
        <v>0</v>
      </c>
      <c r="AW990" s="64">
        <f t="shared" si="321"/>
        <v>2.46715128574386</v>
      </c>
      <c r="AX990" s="64">
        <f t="shared" si="322"/>
        <v>0</v>
      </c>
      <c r="AY990" s="64">
        <f t="shared" si="323"/>
        <v>0.78439156249732112</v>
      </c>
      <c r="AZ990" s="64">
        <f t="shared" si="324"/>
        <v>6.0868354667475808</v>
      </c>
      <c r="BA990" s="64">
        <f t="shared" si="325"/>
        <v>2.46715128574386</v>
      </c>
      <c r="BB990" s="64">
        <f t="shared" si="326"/>
        <v>0.78439156249732112</v>
      </c>
    </row>
    <row r="991" spans="1:54" x14ac:dyDescent="0.3">
      <c r="A991" s="60">
        <v>32036</v>
      </c>
      <c r="B991" s="53">
        <v>0</v>
      </c>
      <c r="C991" s="53"/>
      <c r="D991" s="53">
        <v>5.7240000000000002</v>
      </c>
      <c r="E991" s="53">
        <f t="shared" si="311"/>
        <v>0</v>
      </c>
      <c r="F991" s="53">
        <f t="shared" si="312"/>
        <v>5.7240000000000002</v>
      </c>
      <c r="G991" s="53">
        <f t="shared" si="313"/>
        <v>0</v>
      </c>
      <c r="H991" s="53">
        <f>IF(Q990&gt;SetUp!$B$56,SetUp!$B$56,Q990)</f>
        <v>3.3945666037713299E-13</v>
      </c>
      <c r="I991" s="53">
        <f t="shared" si="327"/>
        <v>0.26981259797258111</v>
      </c>
      <c r="J991" s="53">
        <f>MIN(F991,H991,(1-EXP(-SetUp!$B$52*H991/SetUp!$B$56))*F991)</f>
        <v>1.0994005705811106E-13</v>
      </c>
      <c r="K991" s="53">
        <f t="shared" si="314"/>
        <v>2.2951660331902194E-13</v>
      </c>
      <c r="L991" s="53">
        <f>IF(I991&lt;=0,0,MIN(SetUp!$B$50*I991^SetUp!$B$55,I991))</f>
        <v>2.4232329950169651E-3</v>
      </c>
      <c r="M991" s="53">
        <f t="shared" si="315"/>
        <v>0.26738936497756416</v>
      </c>
      <c r="N991" s="53">
        <f>IF(SetUp!$B$62=0,X991,(B991-E991)*(1-(H991/SetUp!$B$66/SetUp!$B$56)))</f>
        <v>0</v>
      </c>
      <c r="O991" s="53">
        <f>K991*SetUp!$B$65</f>
        <v>2.118438473858983E-15</v>
      </c>
      <c r="P991" s="53">
        <f>MIN(SetUp!$B$54*L991^SetUp!$B$51,L991)</f>
        <v>1.5735121511586036E-3</v>
      </c>
      <c r="Q991" s="53">
        <f t="shared" si="316"/>
        <v>2.2739816484516298E-13</v>
      </c>
      <c r="R991" s="53">
        <f>IF((H991+N991-O991)&gt;SetUp!$B$56,T990+H991+N991-O991-SetUp!$B$56,T990)</f>
        <v>0</v>
      </c>
      <c r="S991" s="53">
        <f>R991*SetUp!$B$65</f>
        <v>0</v>
      </c>
      <c r="T991" s="53">
        <f>IF((R991-S991)&lt;SetUp!$B$53,R991-S991,SetUp!$B$53)</f>
        <v>0</v>
      </c>
      <c r="U991" s="53">
        <f t="shared" si="317"/>
        <v>0.26738936497756416</v>
      </c>
      <c r="V991" s="53">
        <f>(L991-P991)/1000*SetUp!$B$13*1000000/SetUp!$B$48</f>
        <v>3.4579645696285237E-2</v>
      </c>
      <c r="W991" s="53">
        <f t="shared" si="328"/>
        <v>-1.7347234759768071E-17</v>
      </c>
      <c r="X991" s="53">
        <f>MAX((SetUp!$B$56*(1-($H991/SetUp!$B$56)^2)*TANH(($B991-$D991)/SetUp!$B$56))/(1+$H991/SetUp!$B$56*TANH(($B991-$D991)/SetUp!$B$56)),0)</f>
        <v>0</v>
      </c>
      <c r="AK991" s="61">
        <v>226</v>
      </c>
      <c r="AL991" s="62">
        <f t="shared" si="308"/>
        <v>8.0410000000000004</v>
      </c>
      <c r="AM991" s="62">
        <f t="shared" si="309"/>
        <v>0.22448029075161377</v>
      </c>
      <c r="AN991" s="63">
        <f t="shared" si="310"/>
        <v>-0.97208303808585828</v>
      </c>
      <c r="AP991" s="60">
        <v>33279</v>
      </c>
      <c r="AQ991" s="51">
        <v>2</v>
      </c>
      <c r="AR991" s="51">
        <v>41</v>
      </c>
      <c r="AS991" s="62">
        <f t="shared" si="318"/>
        <v>0</v>
      </c>
      <c r="AT991" s="62">
        <f t="shared" si="319"/>
        <v>5.9103868042462224</v>
      </c>
      <c r="AU991" s="51" t="str">
        <f>IF(OR($AP991&lt;SetUp!$B$97,$AP991&gt;SetUp!$B$98),"Não","Sim")</f>
        <v>Não</v>
      </c>
      <c r="AV991" s="64">
        <f t="shared" si="320"/>
        <v>0</v>
      </c>
      <c r="AW991" s="64">
        <f t="shared" si="321"/>
        <v>2.4311287099300651</v>
      </c>
      <c r="AX991" s="64">
        <f t="shared" si="322"/>
        <v>0</v>
      </c>
      <c r="AY991" s="64">
        <f t="shared" si="323"/>
        <v>0.77161590413889547</v>
      </c>
      <c r="AZ991" s="64">
        <f t="shared" si="324"/>
        <v>5.9103868042462224</v>
      </c>
      <c r="BA991" s="64">
        <f t="shared" si="325"/>
        <v>2.4311287099300651</v>
      </c>
      <c r="BB991" s="64">
        <f t="shared" si="326"/>
        <v>0.77161590413889547</v>
      </c>
    </row>
    <row r="992" spans="1:54" x14ac:dyDescent="0.3">
      <c r="A992" s="60">
        <v>32037</v>
      </c>
      <c r="B992" s="53">
        <v>0</v>
      </c>
      <c r="C992" s="53"/>
      <c r="D992" s="53">
        <v>5.7240000000000002</v>
      </c>
      <c r="E992" s="53">
        <f t="shared" si="311"/>
        <v>0</v>
      </c>
      <c r="F992" s="53">
        <f t="shared" si="312"/>
        <v>5.7240000000000002</v>
      </c>
      <c r="G992" s="53">
        <f t="shared" si="313"/>
        <v>0</v>
      </c>
      <c r="H992" s="53">
        <f>IF(Q991&gt;SetUp!$B$56,SetUp!$B$56,Q991)</f>
        <v>2.2739816484516298E-13</v>
      </c>
      <c r="I992" s="53">
        <f t="shared" si="327"/>
        <v>0.2673893649775656</v>
      </c>
      <c r="J992" s="53">
        <f>MIN(F992,H992,(1-EXP(-SetUp!$B$52*H992/SetUp!$B$56))*F992)</f>
        <v>7.3717032478270998E-14</v>
      </c>
      <c r="K992" s="53">
        <f t="shared" si="314"/>
        <v>1.5368113236689199E-13</v>
      </c>
      <c r="L992" s="53">
        <f>IF(I992&lt;=0,0,MIN(SetUp!$B$50*I992^SetUp!$B$55,I992))</f>
        <v>2.3870692448312394E-3</v>
      </c>
      <c r="M992" s="53">
        <f t="shared" si="315"/>
        <v>0.26500229573273437</v>
      </c>
      <c r="N992" s="53">
        <f>IF(SetUp!$B$62=0,X992,(B992-E992)*(1-(H992/SetUp!$B$66/SetUp!$B$56)))</f>
        <v>0</v>
      </c>
      <c r="O992" s="53">
        <f>K992*SetUp!$B$65</f>
        <v>1.4184770025535527E-15</v>
      </c>
      <c r="P992" s="53">
        <f>MIN(SetUp!$B$54*L992^SetUp!$B$51,L992)</f>
        <v>1.5498029562941629E-3</v>
      </c>
      <c r="Q992" s="53">
        <f t="shared" si="316"/>
        <v>1.5226265536433843E-13</v>
      </c>
      <c r="R992" s="53">
        <f>IF((H992+N992-O992)&gt;SetUp!$B$56,T991+H992+N992-O992-SetUp!$B$56,T991)</f>
        <v>0</v>
      </c>
      <c r="S992" s="53">
        <f>R992*SetUp!$B$65</f>
        <v>0</v>
      </c>
      <c r="T992" s="53">
        <f>IF((R992-S992)&lt;SetUp!$B$53,R992-S992,SetUp!$B$53)</f>
        <v>0</v>
      </c>
      <c r="U992" s="53">
        <f t="shared" si="317"/>
        <v>0.26500229573273437</v>
      </c>
      <c r="V992" s="53">
        <f>(L992-P992)/1000*SetUp!$B$13*1000000/SetUp!$B$48</f>
        <v>3.4072803815886933E-2</v>
      </c>
      <c r="W992" s="53">
        <f t="shared" si="328"/>
        <v>6.2883726004159257E-17</v>
      </c>
      <c r="X992" s="53">
        <f>MAX((SetUp!$B$56*(1-($H992/SetUp!$B$56)^2)*TANH(($B992-$D992)/SetUp!$B$56))/(1+$H992/SetUp!$B$56*TANH(($B992-$D992)/SetUp!$B$56)),0)</f>
        <v>0</v>
      </c>
      <c r="AK992" s="61">
        <v>227</v>
      </c>
      <c r="AL992" s="62">
        <f t="shared" si="308"/>
        <v>8.0410000000000004</v>
      </c>
      <c r="AM992" s="62">
        <f t="shared" si="309"/>
        <v>0.21746053458844211</v>
      </c>
      <c r="AN992" s="63">
        <f t="shared" si="310"/>
        <v>-0.97295603350473303</v>
      </c>
      <c r="AP992" s="60">
        <v>33280</v>
      </c>
      <c r="AQ992" s="51">
        <v>2</v>
      </c>
      <c r="AR992" s="51">
        <v>42</v>
      </c>
      <c r="AS992" s="62">
        <f t="shared" si="318"/>
        <v>0</v>
      </c>
      <c r="AT992" s="62">
        <f t="shared" si="319"/>
        <v>5.6954271663106244</v>
      </c>
      <c r="AU992" s="51" t="str">
        <f>IF(OR($AP992&lt;SetUp!$B$97,$AP992&gt;SetUp!$B$98),"Não","Sim")</f>
        <v>Não</v>
      </c>
      <c r="AV992" s="64">
        <f t="shared" si="320"/>
        <v>0</v>
      </c>
      <c r="AW992" s="64">
        <f t="shared" si="321"/>
        <v>2.3865094104802154</v>
      </c>
      <c r="AX992" s="64">
        <f t="shared" si="322"/>
        <v>0</v>
      </c>
      <c r="AY992" s="64">
        <f t="shared" si="323"/>
        <v>0.75552630242993657</v>
      </c>
      <c r="AZ992" s="64">
        <f t="shared" si="324"/>
        <v>5.6954271663106244</v>
      </c>
      <c r="BA992" s="64">
        <f t="shared" si="325"/>
        <v>2.3865094104802154</v>
      </c>
      <c r="BB992" s="64">
        <f t="shared" si="326"/>
        <v>0.75552630242993657</v>
      </c>
    </row>
    <row r="993" spans="1:54" x14ac:dyDescent="0.3">
      <c r="A993" s="60">
        <v>32038</v>
      </c>
      <c r="B993" s="53">
        <v>0</v>
      </c>
      <c r="C993" s="53"/>
      <c r="D993" s="53">
        <v>5.7240000000000002</v>
      </c>
      <c r="E993" s="53">
        <f t="shared" si="311"/>
        <v>0</v>
      </c>
      <c r="F993" s="53">
        <f t="shared" si="312"/>
        <v>5.7240000000000002</v>
      </c>
      <c r="G993" s="53">
        <f t="shared" si="313"/>
        <v>0</v>
      </c>
      <c r="H993" s="53">
        <f>IF(Q992&gt;SetUp!$B$56,SetUp!$B$56,Q992)</f>
        <v>1.5226265536433843E-13</v>
      </c>
      <c r="I993" s="53">
        <f t="shared" si="327"/>
        <v>0.26500229573273532</v>
      </c>
      <c r="J993" s="53">
        <f>MIN(F993,H993,(1-EXP(-SetUp!$B$52*H993/SetUp!$B$56))*F993)</f>
        <v>4.8932857765748848E-14</v>
      </c>
      <c r="K993" s="53">
        <f t="shared" si="314"/>
        <v>1.0332979759858958E-13</v>
      </c>
      <c r="L993" s="53">
        <f>IF(I993&lt;=0,0,MIN(SetUp!$B$50*I993^SetUp!$B$55,I993))</f>
        <v>2.3516581726286141E-3</v>
      </c>
      <c r="M993" s="53">
        <f t="shared" si="315"/>
        <v>0.2626506375601067</v>
      </c>
      <c r="N993" s="53">
        <f>IF(SetUp!$B$62=0,X993,(B993-E993)*(1-(H993/SetUp!$B$66/SetUp!$B$56)))</f>
        <v>0</v>
      </c>
      <c r="O993" s="53">
        <f>K993*SetUp!$B$65</f>
        <v>9.5373413323240752E-16</v>
      </c>
      <c r="P993" s="53">
        <f>MIN(SetUp!$B$54*L993^SetUp!$B$51,L993)</f>
        <v>1.526590604013343E-3</v>
      </c>
      <c r="Q993" s="53">
        <f t="shared" si="316"/>
        <v>1.0237606346535717E-13</v>
      </c>
      <c r="R993" s="53">
        <f>IF((H993+N993-O993)&gt;SetUp!$B$56,T992+H993+N993-O993-SetUp!$B$56,T992)</f>
        <v>0</v>
      </c>
      <c r="S993" s="53">
        <f>R993*SetUp!$B$65</f>
        <v>0</v>
      </c>
      <c r="T993" s="53">
        <f>IF((R993-S993)&lt;SetUp!$B$53,R993-S993,SetUp!$B$53)</f>
        <v>0</v>
      </c>
      <c r="U993" s="53">
        <f t="shared" si="317"/>
        <v>0.2626506375601067</v>
      </c>
      <c r="V993" s="53">
        <f>(L993-P993)/1000*SetUp!$B$13*1000000/SetUp!$B$48</f>
        <v>3.3576373234133934E-2</v>
      </c>
      <c r="W993" s="53">
        <f t="shared" si="328"/>
        <v>-2.6454533008646308E-17</v>
      </c>
      <c r="X993" s="53">
        <f>MAX((SetUp!$B$56*(1-($H993/SetUp!$B$56)^2)*TANH(($B993-$D993)/SetUp!$B$56))/(1+$H993/SetUp!$B$56*TANH(($B993-$D993)/SetUp!$B$56)),0)</f>
        <v>0</v>
      </c>
      <c r="AK993" s="61">
        <v>228</v>
      </c>
      <c r="AL993" s="62">
        <f t="shared" si="308"/>
        <v>7.8890000000000002</v>
      </c>
      <c r="AM993" s="62">
        <f t="shared" si="309"/>
        <v>0.21074672118678253</v>
      </c>
      <c r="AN993" s="63">
        <f t="shared" si="310"/>
        <v>-0.97328600314529312</v>
      </c>
      <c r="AP993" s="60">
        <v>33281</v>
      </c>
      <c r="AQ993" s="51">
        <v>2</v>
      </c>
      <c r="AR993" s="51">
        <v>43</v>
      </c>
      <c r="AS993" s="62">
        <f t="shared" si="318"/>
        <v>0</v>
      </c>
      <c r="AT993" s="62">
        <f t="shared" si="319"/>
        <v>5.4560816308028199</v>
      </c>
      <c r="AU993" s="51" t="str">
        <f>IF(OR($AP993&lt;SetUp!$B$97,$AP993&gt;SetUp!$B$98),"Não","Sim")</f>
        <v>Não</v>
      </c>
      <c r="AV993" s="64">
        <f t="shared" si="320"/>
        <v>0</v>
      </c>
      <c r="AW993" s="64">
        <f t="shared" si="321"/>
        <v>2.3358256850207852</v>
      </c>
      <c r="AX993" s="64">
        <f t="shared" si="322"/>
        <v>0</v>
      </c>
      <c r="AY993" s="64">
        <f t="shared" si="323"/>
        <v>0.73688085936506686</v>
      </c>
      <c r="AZ993" s="64">
        <f t="shared" si="324"/>
        <v>5.4560816308028199</v>
      </c>
      <c r="BA993" s="64">
        <f t="shared" si="325"/>
        <v>2.3358256850207852</v>
      </c>
      <c r="BB993" s="64">
        <f t="shared" si="326"/>
        <v>0.73688085936506686</v>
      </c>
    </row>
    <row r="994" spans="1:54" x14ac:dyDescent="0.3">
      <c r="A994" s="60">
        <v>32039</v>
      </c>
      <c r="B994" s="53">
        <v>0</v>
      </c>
      <c r="C994" s="53"/>
      <c r="D994" s="53">
        <v>5.7240000000000002</v>
      </c>
      <c r="E994" s="53">
        <f t="shared" si="311"/>
        <v>0</v>
      </c>
      <c r="F994" s="53">
        <f t="shared" si="312"/>
        <v>5.7240000000000002</v>
      </c>
      <c r="G994" s="53">
        <f t="shared" si="313"/>
        <v>0</v>
      </c>
      <c r="H994" s="53">
        <f>IF(Q993&gt;SetUp!$B$56,SetUp!$B$56,Q993)</f>
        <v>1.0237606346535717E-13</v>
      </c>
      <c r="I994" s="53">
        <f t="shared" si="327"/>
        <v>0.26265063756010737</v>
      </c>
      <c r="J994" s="53">
        <f>MIN(F994,H994,(1-EXP(-SetUp!$B$52*H994/SetUp!$B$56))*F994)</f>
        <v>3.3045566283362862E-14</v>
      </c>
      <c r="K994" s="53">
        <f t="shared" si="314"/>
        <v>6.9330497181994311E-14</v>
      </c>
      <c r="L994" s="53">
        <f>IF(I994&lt;=0,0,MIN(SetUp!$B$50*I994^SetUp!$B$55,I994))</f>
        <v>2.3169797235336469E-3</v>
      </c>
      <c r="M994" s="53">
        <f t="shared" si="315"/>
        <v>0.2603336578365737</v>
      </c>
      <c r="N994" s="53">
        <f>IF(SetUp!$B$62=0,X994,(B994-E994)*(1-(H994/SetUp!$B$66/SetUp!$B$56)))</f>
        <v>0</v>
      </c>
      <c r="O994" s="53">
        <f>K994*SetUp!$B$65</f>
        <v>6.3992055702375417E-16</v>
      </c>
      <c r="P994" s="53">
        <f>MIN(SetUp!$B$54*L994^SetUp!$B$51,L994)</f>
        <v>1.5038617859019045E-3</v>
      </c>
      <c r="Q994" s="53">
        <f t="shared" si="316"/>
        <v>6.8690576624970552E-14</v>
      </c>
      <c r="R994" s="53">
        <f>IF((H994+N994-O994)&gt;SetUp!$B$56,T993+H994+N994-O994-SetUp!$B$56,T993)</f>
        <v>0</v>
      </c>
      <c r="S994" s="53">
        <f>R994*SetUp!$B$65</f>
        <v>0</v>
      </c>
      <c r="T994" s="53">
        <f>IF((R994-S994)&lt;SetUp!$B$53,R994-S994,SetUp!$B$53)</f>
        <v>0</v>
      </c>
      <c r="U994" s="53">
        <f t="shared" si="317"/>
        <v>0.2603336578365737</v>
      </c>
      <c r="V994" s="53">
        <f>(L994-P994)/1000*SetUp!$B$13*1000000/SetUp!$B$48</f>
        <v>3.3090079401755429E-2</v>
      </c>
      <c r="W994" s="53">
        <f t="shared" si="328"/>
        <v>-1.0842021724855044E-17</v>
      </c>
      <c r="X994" s="53">
        <f>MAX((SetUp!$B$56*(1-($H994/SetUp!$B$56)^2)*TANH(($B994-$D994)/SetUp!$B$56))/(1+$H994/SetUp!$B$56*TANH(($B994-$D994)/SetUp!$B$56)),0)</f>
        <v>0</v>
      </c>
      <c r="AK994" s="61">
        <v>229</v>
      </c>
      <c r="AL994" s="62">
        <f t="shared" si="308"/>
        <v>7.8890000000000002</v>
      </c>
      <c r="AM994" s="62">
        <f t="shared" si="309"/>
        <v>0.20432193199784926</v>
      </c>
      <c r="AN994" s="63">
        <f t="shared" si="310"/>
        <v>-0.97410040157208155</v>
      </c>
      <c r="AP994" s="60">
        <v>33282</v>
      </c>
      <c r="AQ994" s="51">
        <v>2</v>
      </c>
      <c r="AR994" s="51">
        <v>44</v>
      </c>
      <c r="AS994" s="62">
        <f t="shared" si="318"/>
        <v>0</v>
      </c>
      <c r="AT994" s="62">
        <f t="shared" si="319"/>
        <v>5.1998438936007911</v>
      </c>
      <c r="AU994" s="51" t="str">
        <f>IF(OR($AP994&lt;SetUp!$B$97,$AP994&gt;SetUp!$B$98),"Não","Sim")</f>
        <v>Não</v>
      </c>
      <c r="AV994" s="64">
        <f t="shared" si="320"/>
        <v>0</v>
      </c>
      <c r="AW994" s="64">
        <f t="shared" si="321"/>
        <v>2.2803166213490598</v>
      </c>
      <c r="AX994" s="64">
        <f t="shared" si="322"/>
        <v>0</v>
      </c>
      <c r="AY994" s="64">
        <f t="shared" si="323"/>
        <v>0.71599030571837174</v>
      </c>
      <c r="AZ994" s="64">
        <f t="shared" si="324"/>
        <v>5.1998438936007911</v>
      </c>
      <c r="BA994" s="64">
        <f t="shared" si="325"/>
        <v>2.2803166213490598</v>
      </c>
      <c r="BB994" s="64">
        <f t="shared" si="326"/>
        <v>0.71599030571837174</v>
      </c>
    </row>
    <row r="995" spans="1:54" x14ac:dyDescent="0.3">
      <c r="A995" s="60">
        <v>32040</v>
      </c>
      <c r="B995" s="53">
        <v>0</v>
      </c>
      <c r="C995" s="53"/>
      <c r="D995" s="53">
        <v>5.7240000000000002</v>
      </c>
      <c r="E995" s="53">
        <f t="shared" si="311"/>
        <v>0</v>
      </c>
      <c r="F995" s="53">
        <f t="shared" si="312"/>
        <v>5.7240000000000002</v>
      </c>
      <c r="G995" s="53">
        <f t="shared" si="313"/>
        <v>0</v>
      </c>
      <c r="H995" s="53">
        <f>IF(Q994&gt;SetUp!$B$56,SetUp!$B$56,Q994)</f>
        <v>6.8690576624970552E-14</v>
      </c>
      <c r="I995" s="53">
        <f t="shared" si="327"/>
        <v>0.26033365783657414</v>
      </c>
      <c r="J995" s="53">
        <f>MIN(F995,H995,(1-EXP(-SetUp!$B$52*H995/SetUp!$B$56))*F995)</f>
        <v>2.2242208075340387E-14</v>
      </c>
      <c r="K995" s="53">
        <f t="shared" si="314"/>
        <v>4.6448368549630162E-14</v>
      </c>
      <c r="L995" s="53">
        <f>IF(I995&lt;=0,0,MIN(SetUp!$B$50*I995^SetUp!$B$55,I995))</f>
        <v>2.2830144927847074E-3</v>
      </c>
      <c r="M995" s="53">
        <f t="shared" si="315"/>
        <v>0.25805064334378941</v>
      </c>
      <c r="N995" s="53">
        <f>IF(SetUp!$B$62=0,X995,(B995-E995)*(1-(H995/SetUp!$B$66/SetUp!$B$56)))</f>
        <v>0</v>
      </c>
      <c r="O995" s="53">
        <f>K995*SetUp!$B$65</f>
        <v>4.287184872928234E-16</v>
      </c>
      <c r="P995" s="53">
        <f>MIN(SetUp!$B$54*L995^SetUp!$B$51,L995)</f>
        <v>1.4816036268228295E-3</v>
      </c>
      <c r="Q995" s="53">
        <f t="shared" si="316"/>
        <v>4.6019650062337337E-14</v>
      </c>
      <c r="R995" s="53">
        <f>IF((H995+N995-O995)&gt;SetUp!$B$56,T994+H995+N995-O995-SetUp!$B$56,T994)</f>
        <v>0</v>
      </c>
      <c r="S995" s="53">
        <f>R995*SetUp!$B$65</f>
        <v>0</v>
      </c>
      <c r="T995" s="53">
        <f>IF((R995-S995)&lt;SetUp!$B$53,R995-S995,SetUp!$B$53)</f>
        <v>0</v>
      </c>
      <c r="U995" s="53">
        <f t="shared" si="317"/>
        <v>0.25805064334378941</v>
      </c>
      <c r="V995" s="53">
        <f>(L995-P995)/1000*SetUp!$B$13*1000000/SetUp!$B$48</f>
        <v>3.2613656593710953E-2</v>
      </c>
      <c r="W995" s="53">
        <f t="shared" si="328"/>
        <v>1.5612511283791264E-17</v>
      </c>
      <c r="X995" s="53">
        <f>MAX((SetUp!$B$56*(1-($H995/SetUp!$B$56)^2)*TANH(($B995-$D995)/SetUp!$B$56))/(1+$H995/SetUp!$B$56*TANH(($B995-$D995)/SetUp!$B$56)),0)</f>
        <v>0</v>
      </c>
      <c r="AK995" s="61">
        <v>230</v>
      </c>
      <c r="AL995" s="62">
        <f t="shared" si="308"/>
        <v>7.8890000000000002</v>
      </c>
      <c r="AM995" s="62">
        <f t="shared" si="309"/>
        <v>0.19817035830261556</v>
      </c>
      <c r="AN995" s="63">
        <f t="shared" si="310"/>
        <v>-0.97488016753674545</v>
      </c>
      <c r="AP995" s="60">
        <v>33283</v>
      </c>
      <c r="AQ995" s="51">
        <v>2</v>
      </c>
      <c r="AR995" s="51">
        <v>45</v>
      </c>
      <c r="AS995" s="62">
        <f t="shared" si="318"/>
        <v>0</v>
      </c>
      <c r="AT995" s="62">
        <f t="shared" si="319"/>
        <v>5.0470246567040329</v>
      </c>
      <c r="AU995" s="51" t="str">
        <f>IF(OR($AP995&lt;SetUp!$B$97,$AP995&gt;SetUp!$B$98),"Não","Sim")</f>
        <v>Não</v>
      </c>
      <c r="AV995" s="64">
        <f t="shared" si="320"/>
        <v>0</v>
      </c>
      <c r="AW995" s="64">
        <f t="shared" si="321"/>
        <v>2.2465584026915555</v>
      </c>
      <c r="AX995" s="64">
        <f t="shared" si="322"/>
        <v>0</v>
      </c>
      <c r="AY995" s="64">
        <f t="shared" si="323"/>
        <v>0.70303542643852956</v>
      </c>
      <c r="AZ995" s="64">
        <f t="shared" si="324"/>
        <v>5.0470246567040329</v>
      </c>
      <c r="BA995" s="64">
        <f t="shared" si="325"/>
        <v>2.2465584026915555</v>
      </c>
      <c r="BB995" s="64">
        <f t="shared" si="326"/>
        <v>0.70303542643852956</v>
      </c>
    </row>
    <row r="996" spans="1:54" x14ac:dyDescent="0.3">
      <c r="A996" s="60">
        <v>32041</v>
      </c>
      <c r="B996" s="53">
        <v>3.7999999999999999E-2</v>
      </c>
      <c r="C996" s="53"/>
      <c r="D996" s="53">
        <v>5.7240000000000002</v>
      </c>
      <c r="E996" s="53">
        <f t="shared" si="311"/>
        <v>3.7999999999999999E-2</v>
      </c>
      <c r="F996" s="53">
        <f t="shared" si="312"/>
        <v>5.6859999999999999</v>
      </c>
      <c r="G996" s="53">
        <f t="shared" si="313"/>
        <v>0</v>
      </c>
      <c r="H996" s="53">
        <f>IF(Q995&gt;SetUp!$B$56,SetUp!$B$56,Q995)</f>
        <v>4.6019650062337337E-14</v>
      </c>
      <c r="I996" s="53">
        <f t="shared" si="327"/>
        <v>0.25805064334378969</v>
      </c>
      <c r="J996" s="53">
        <f>MIN(F996,H996,(1-EXP(-SetUp!$B$52*H996/SetUp!$B$56))*F996)</f>
        <v>1.4519274671442871E-14</v>
      </c>
      <c r="K996" s="53">
        <f t="shared" si="314"/>
        <v>3.1500375390894469E-14</v>
      </c>
      <c r="L996" s="53">
        <f>IF(I996&lt;=0,0,MIN(SetUp!$B$50*I996^SetUp!$B$55,I996))</f>
        <v>2.2497437009462097E-3</v>
      </c>
      <c r="M996" s="53">
        <f t="shared" si="315"/>
        <v>0.25580089964284347</v>
      </c>
      <c r="N996" s="53">
        <f>IF(SetUp!$B$62=0,X996,(B996-E996)*(1-(H996/SetUp!$B$66/SetUp!$B$56)))</f>
        <v>0</v>
      </c>
      <c r="O996" s="53">
        <f>K996*SetUp!$B$65</f>
        <v>2.9074849576924239E-16</v>
      </c>
      <c r="P996" s="53">
        <f>MIN(SetUp!$B$54*L996^SetUp!$B$51,L996)</f>
        <v>1.4598036683361694E-3</v>
      </c>
      <c r="Q996" s="53">
        <f t="shared" si="316"/>
        <v>3.1209626895125226E-14</v>
      </c>
      <c r="R996" s="53">
        <f>IF((H996+N996-O996)&gt;SetUp!$B$56,T995+H996+N996-O996-SetUp!$B$56,T995)</f>
        <v>0</v>
      </c>
      <c r="S996" s="53">
        <f>R996*SetUp!$B$65</f>
        <v>0</v>
      </c>
      <c r="T996" s="53">
        <f>IF((R996-S996)&lt;SetUp!$B$53,R996-S996,SetUp!$B$53)</f>
        <v>0</v>
      </c>
      <c r="U996" s="53">
        <f t="shared" si="317"/>
        <v>0.25580089964284347</v>
      </c>
      <c r="V996" s="53">
        <f>(L996-P996)/1000*SetUp!$B$13*1000000/SetUp!$B$48</f>
        <v>3.214684757517898E-2</v>
      </c>
      <c r="W996" s="53">
        <f t="shared" si="328"/>
        <v>-3.1225022567582528E-17</v>
      </c>
      <c r="X996" s="53">
        <f>MAX((SetUp!$B$56*(1-($H996/SetUp!$B$56)^2)*TANH(($B996-$D996)/SetUp!$B$56))/(1+$H996/SetUp!$B$56*TANH(($B996-$D996)/SetUp!$B$56)),0)</f>
        <v>0</v>
      </c>
      <c r="AK996" s="61">
        <v>231</v>
      </c>
      <c r="AL996" s="62">
        <f t="shared" si="308"/>
        <v>7.7370000000000001</v>
      </c>
      <c r="AM996" s="62">
        <f t="shared" si="309"/>
        <v>0.19227720212281088</v>
      </c>
      <c r="AN996" s="63">
        <f t="shared" si="310"/>
        <v>-0.9751483518000762</v>
      </c>
      <c r="AP996" s="60">
        <v>33284</v>
      </c>
      <c r="AQ996" s="51">
        <v>2</v>
      </c>
      <c r="AR996" s="51">
        <v>46</v>
      </c>
      <c r="AS996" s="62">
        <f t="shared" si="318"/>
        <v>0</v>
      </c>
      <c r="AT996" s="62">
        <f t="shared" si="319"/>
        <v>4.8449287435353883</v>
      </c>
      <c r="AU996" s="51" t="str">
        <f>IF(OR($AP996&lt;SetUp!$B$97,$AP996&gt;SetUp!$B$98),"Não","Sim")</f>
        <v>Não</v>
      </c>
      <c r="AV996" s="64">
        <f t="shared" si="320"/>
        <v>0</v>
      </c>
      <c r="AW996" s="64">
        <f t="shared" si="321"/>
        <v>2.2011198839534818</v>
      </c>
      <c r="AX996" s="64">
        <f t="shared" si="322"/>
        <v>0</v>
      </c>
      <c r="AY996" s="64">
        <f t="shared" si="323"/>
        <v>0.68528739407678418</v>
      </c>
      <c r="AZ996" s="64">
        <f t="shared" si="324"/>
        <v>4.8449287435353883</v>
      </c>
      <c r="BA996" s="64">
        <f t="shared" si="325"/>
        <v>2.2011198839534818</v>
      </c>
      <c r="BB996" s="64">
        <f t="shared" si="326"/>
        <v>0.68528739407678418</v>
      </c>
    </row>
    <row r="997" spans="1:54" x14ac:dyDescent="0.3">
      <c r="A997" s="60">
        <v>32042</v>
      </c>
      <c r="B997" s="53">
        <v>0</v>
      </c>
      <c r="C997" s="53"/>
      <c r="D997" s="53">
        <v>5.7240000000000002</v>
      </c>
      <c r="E997" s="53">
        <f t="shared" si="311"/>
        <v>0</v>
      </c>
      <c r="F997" s="53">
        <f t="shared" si="312"/>
        <v>5.7240000000000002</v>
      </c>
      <c r="G997" s="53">
        <f t="shared" si="313"/>
        <v>0</v>
      </c>
      <c r="H997" s="53">
        <f>IF(Q996&gt;SetUp!$B$56,SetUp!$B$56,Q996)</f>
        <v>3.1209626895125226E-14</v>
      </c>
      <c r="I997" s="53">
        <f t="shared" si="327"/>
        <v>0.25580089964284364</v>
      </c>
      <c r="J997" s="53">
        <f>MIN(F997,H997,(1-EXP(-SetUp!$B$52*H997/SetUp!$B$56))*F997)</f>
        <v>1.0167866548727034E-14</v>
      </c>
      <c r="K997" s="53">
        <f t="shared" si="314"/>
        <v>2.1041760346398192E-14</v>
      </c>
      <c r="L997" s="53">
        <f>IF(I997&lt;=0,0,MIN(SetUp!$B$50*I997^SetUp!$B$55,I997))</f>
        <v>2.2171491702060323E-3</v>
      </c>
      <c r="M997" s="53">
        <f t="shared" si="315"/>
        <v>0.25358375047263759</v>
      </c>
      <c r="N997" s="53">
        <f>IF(SetUp!$B$62=0,X997,(B997-E997)*(1-(H997/SetUp!$B$66/SetUp!$B$56)))</f>
        <v>0</v>
      </c>
      <c r="O997" s="53">
        <f>K997*SetUp!$B$65</f>
        <v>1.9421546864551343E-16</v>
      </c>
      <c r="P997" s="53">
        <f>MIN(SetUp!$B$54*L997^SetUp!$B$51,L997)</f>
        <v>1.4384498528470365E-3</v>
      </c>
      <c r="Q997" s="53">
        <f t="shared" si="316"/>
        <v>2.0847544877752678E-14</v>
      </c>
      <c r="R997" s="53">
        <f>IF((H997+N997-O997)&gt;SetUp!$B$56,T996+H997+N997-O997-SetUp!$B$56,T996)</f>
        <v>0</v>
      </c>
      <c r="S997" s="53">
        <f>R997*SetUp!$B$65</f>
        <v>0</v>
      </c>
      <c r="T997" s="53">
        <f>IF((R997-S997)&lt;SetUp!$B$53,R997-S997,SetUp!$B$53)</f>
        <v>0</v>
      </c>
      <c r="U997" s="53">
        <f t="shared" si="317"/>
        <v>0.25358375047263759</v>
      </c>
      <c r="V997" s="53">
        <f>(L997-P997)/1000*SetUp!$B$13*1000000/SetUp!$B$48</f>
        <v>3.1689403282075659E-2</v>
      </c>
      <c r="W997" s="53">
        <f t="shared" si="328"/>
        <v>-3.4694469519536142E-18</v>
      </c>
      <c r="X997" s="53">
        <f>MAX((SetUp!$B$56*(1-($H997/SetUp!$B$56)^2)*TANH(($B997-$D997)/SetUp!$B$56))/(1+$H997/SetUp!$B$56*TANH(($B997-$D997)/SetUp!$B$56)),0)</f>
        <v>0</v>
      </c>
      <c r="AK997" s="61">
        <v>232</v>
      </c>
      <c r="AL997" s="62">
        <f t="shared" si="308"/>
        <v>7.8890000000000002</v>
      </c>
      <c r="AM997" s="62">
        <f t="shared" si="309"/>
        <v>0.18662863064654742</v>
      </c>
      <c r="AN997" s="63">
        <f t="shared" si="310"/>
        <v>-0.97634318283096122</v>
      </c>
      <c r="AP997" s="60">
        <v>33285</v>
      </c>
      <c r="AQ997" s="51">
        <v>2</v>
      </c>
      <c r="AR997" s="51">
        <v>47</v>
      </c>
      <c r="AS997" s="62">
        <f t="shared" si="318"/>
        <v>0</v>
      </c>
      <c r="AT997" s="62">
        <f t="shared" si="319"/>
        <v>5.2492381300194157</v>
      </c>
      <c r="AU997" s="51" t="str">
        <f>IF(OR($AP997&lt;SetUp!$B$97,$AP997&gt;SetUp!$B$98),"Não","Sim")</f>
        <v>Não</v>
      </c>
      <c r="AV997" s="64">
        <f t="shared" si="320"/>
        <v>0</v>
      </c>
      <c r="AW997" s="64">
        <f t="shared" si="321"/>
        <v>2.2911215877860815</v>
      </c>
      <c r="AX997" s="64">
        <f t="shared" si="322"/>
        <v>0</v>
      </c>
      <c r="AY997" s="64">
        <f t="shared" si="323"/>
        <v>0.720096274846174</v>
      </c>
      <c r="AZ997" s="64">
        <f t="shared" si="324"/>
        <v>5.2492381300194157</v>
      </c>
      <c r="BA997" s="64">
        <f t="shared" si="325"/>
        <v>2.2911215877860815</v>
      </c>
      <c r="BB997" s="64">
        <f t="shared" si="326"/>
        <v>0.720096274846174</v>
      </c>
    </row>
    <row r="998" spans="1:54" x14ac:dyDescent="0.3">
      <c r="A998" s="60">
        <v>32043</v>
      </c>
      <c r="B998" s="53">
        <v>0.68200000000000005</v>
      </c>
      <c r="C998" s="53"/>
      <c r="D998" s="53">
        <v>5.7240000000000002</v>
      </c>
      <c r="E998" s="53">
        <f t="shared" si="311"/>
        <v>0.68200000000000005</v>
      </c>
      <c r="F998" s="53">
        <f t="shared" si="312"/>
        <v>5.0419999999999998</v>
      </c>
      <c r="G998" s="53">
        <f t="shared" si="313"/>
        <v>0</v>
      </c>
      <c r="H998" s="53">
        <f>IF(Q997&gt;SetUp!$B$56,SetUp!$B$56,Q997)</f>
        <v>2.0847544877752678E-14</v>
      </c>
      <c r="I998" s="53">
        <f t="shared" si="327"/>
        <v>0.2535837504726377</v>
      </c>
      <c r="J998" s="53">
        <f>MIN(F998,H998,(1-EXP(-SetUp!$B$52*H998/SetUp!$B$56))*F998)</f>
        <v>6.1575189391760428E-15</v>
      </c>
      <c r="K998" s="53">
        <f t="shared" si="314"/>
        <v>1.4690025938576636E-14</v>
      </c>
      <c r="L998" s="53">
        <f>IF(I998&lt;=0,0,MIN(SetUp!$B$50*I998^SetUp!$B$55,I998))</f>
        <v>2.1852133017045512E-3</v>
      </c>
      <c r="M998" s="53">
        <f t="shared" si="315"/>
        <v>0.25139853717093313</v>
      </c>
      <c r="N998" s="53">
        <f>IF(SetUp!$B$62=0,X998,(B998-E998)*(1-(H998/SetUp!$B$66/SetUp!$B$56)))</f>
        <v>0</v>
      </c>
      <c r="O998" s="53">
        <f>K998*SetUp!$B$65</f>
        <v>1.3558895382836992E-16</v>
      </c>
      <c r="P998" s="53">
        <f>MIN(SetUp!$B$54*L998^SetUp!$B$51,L998)</f>
        <v>1.4175305084456814E-3</v>
      </c>
      <c r="Q998" s="53">
        <f t="shared" si="316"/>
        <v>1.4554436984748265E-14</v>
      </c>
      <c r="R998" s="53">
        <f>IF((H998+N998-O998)&gt;SetUp!$B$56,T997+H998+N998-O998-SetUp!$B$56,T997)</f>
        <v>0</v>
      </c>
      <c r="S998" s="53">
        <f>R998*SetUp!$B$65</f>
        <v>0</v>
      </c>
      <c r="T998" s="53">
        <f>IF((R998-S998)&lt;SetUp!$B$53,R998-S998,SetUp!$B$53)</f>
        <v>0</v>
      </c>
      <c r="U998" s="53">
        <f t="shared" si="317"/>
        <v>0.25139853717093313</v>
      </c>
      <c r="V998" s="53">
        <f>(L998-P998)/1000*SetUp!$B$13*1000000/SetUp!$B$48</f>
        <v>3.1241082515390491E-2</v>
      </c>
      <c r="W998" s="53">
        <f t="shared" si="328"/>
        <v>-2.2551405187698492E-17</v>
      </c>
      <c r="X998" s="53">
        <f>MAX((SetUp!$B$56*(1-($H998/SetUp!$B$56)^2)*TANH(($B998-$D998)/SetUp!$B$56))/(1+$H998/SetUp!$B$56*TANH(($B998-$D998)/SetUp!$B$56)),0)</f>
        <v>0</v>
      </c>
      <c r="AK998" s="61">
        <v>233</v>
      </c>
      <c r="AL998" s="62">
        <f t="shared" si="308"/>
        <v>7.8890000000000002</v>
      </c>
      <c r="AM998" s="62">
        <f t="shared" si="309"/>
        <v>0.18121169827029338</v>
      </c>
      <c r="AN998" s="63">
        <f t="shared" si="310"/>
        <v>-0.97702982655972959</v>
      </c>
      <c r="AP998" s="60">
        <v>33286</v>
      </c>
      <c r="AQ998" s="51">
        <v>2</v>
      </c>
      <c r="AR998" s="51">
        <v>48</v>
      </c>
      <c r="AS998" s="62">
        <f t="shared" si="318"/>
        <v>8.5060000000000002</v>
      </c>
      <c r="AT998" s="62">
        <f t="shared" si="319"/>
        <v>5.1393241488578116</v>
      </c>
      <c r="AU998" s="51" t="str">
        <f>IF(OR($AP998&lt;SetUp!$B$97,$AP998&gt;SetUp!$B$98),"Não","Sim")</f>
        <v>Não</v>
      </c>
      <c r="AV998" s="64">
        <f t="shared" si="320"/>
        <v>2.9165047574108294</v>
      </c>
      <c r="AW998" s="64">
        <f t="shared" si="321"/>
        <v>2.2670077522712204</v>
      </c>
      <c r="AX998" s="64">
        <f t="shared" si="322"/>
        <v>0.92972537837800451</v>
      </c>
      <c r="AY998" s="64">
        <f t="shared" si="323"/>
        <v>0.71090601048934421</v>
      </c>
      <c r="AZ998" s="64">
        <f t="shared" si="324"/>
        <v>-3.3666758511421886</v>
      </c>
      <c r="BA998" s="64">
        <f t="shared" si="325"/>
        <v>-0.64949700513960895</v>
      </c>
      <c r="BB998" s="64">
        <f t="shared" si="326"/>
        <v>-0.2188193678886603</v>
      </c>
    </row>
    <row r="999" spans="1:54" x14ac:dyDescent="0.3">
      <c r="A999" s="60">
        <v>32044</v>
      </c>
      <c r="B999" s="53">
        <v>0.91800000000000004</v>
      </c>
      <c r="C999" s="53"/>
      <c r="D999" s="53">
        <v>5.7240000000000002</v>
      </c>
      <c r="E999" s="53">
        <f t="shared" si="311"/>
        <v>0.91800000000000004</v>
      </c>
      <c r="F999" s="53">
        <f t="shared" si="312"/>
        <v>4.806</v>
      </c>
      <c r="G999" s="53">
        <f t="shared" si="313"/>
        <v>0</v>
      </c>
      <c r="H999" s="53">
        <f>IF(Q998&gt;SetUp!$B$56,SetUp!$B$56,Q998)</f>
        <v>1.4554436984748265E-14</v>
      </c>
      <c r="I999" s="53">
        <f t="shared" si="327"/>
        <v>0.25139853717093325</v>
      </c>
      <c r="J999" s="53">
        <f>MIN(F999,H999,(1-EXP(-SetUp!$B$52*H999/SetUp!$B$56))*F999)</f>
        <v>3.735012299443952E-15</v>
      </c>
      <c r="K999" s="53">
        <f t="shared" si="314"/>
        <v>1.0819424685304314E-14</v>
      </c>
      <c r="L999" s="53">
        <f>IF(I999&lt;=0,0,MIN(SetUp!$B$50*I999^SetUp!$B$55,I999))</f>
        <v>2.1539190538446599E-3</v>
      </c>
      <c r="M999" s="53">
        <f t="shared" si="315"/>
        <v>0.24924461811708859</v>
      </c>
      <c r="N999" s="53">
        <f>IF(SetUp!$B$62=0,X999,(B999-E999)*(1-(H999/SetUp!$B$66/SetUp!$B$56)))</f>
        <v>0</v>
      </c>
      <c r="O999" s="53">
        <f>K999*SetUp!$B$65</f>
        <v>9.9863300462449301E-17</v>
      </c>
      <c r="P999" s="53">
        <f>MIN(SetUp!$B$54*L999^SetUp!$B$51,L999)</f>
        <v>1.3970343344056088E-3</v>
      </c>
      <c r="Q999" s="53">
        <f t="shared" si="316"/>
        <v>1.0719561384841865E-14</v>
      </c>
      <c r="R999" s="53">
        <f>IF((H999+N999-O999)&gt;SetUp!$B$56,T998+H999+N999-O999-SetUp!$B$56,T998)</f>
        <v>0</v>
      </c>
      <c r="S999" s="53">
        <f>R999*SetUp!$B$65</f>
        <v>0</v>
      </c>
      <c r="T999" s="53">
        <f>IF((R999-S999)&lt;SetUp!$B$53,R999-S999,SetUp!$B$53)</f>
        <v>0</v>
      </c>
      <c r="U999" s="53">
        <f t="shared" si="317"/>
        <v>0.24924461811708859</v>
      </c>
      <c r="V999" s="53">
        <f>(L999-P999)/1000*SetUp!$B$13*1000000/SetUp!$B$48</f>
        <v>3.0801651648664691E-2</v>
      </c>
      <c r="W999" s="53">
        <f t="shared" si="328"/>
        <v>7.589415207398531E-17</v>
      </c>
      <c r="X999" s="53">
        <f>MAX((SetUp!$B$56*(1-($H999/SetUp!$B$56)^2)*TANH(($B999-$D999)/SetUp!$B$56))/(1+$H999/SetUp!$B$56*TANH(($B999-$D999)/SetUp!$B$56)),0)</f>
        <v>0</v>
      </c>
      <c r="AK999" s="61">
        <v>234</v>
      </c>
      <c r="AL999" s="62">
        <f t="shared" si="308"/>
        <v>7.7370000000000001</v>
      </c>
      <c r="AM999" s="62">
        <f t="shared" si="309"/>
        <v>0.17601428187096615</v>
      </c>
      <c r="AN999" s="63">
        <f t="shared" si="310"/>
        <v>-0.9772503190033649</v>
      </c>
      <c r="AP999" s="60">
        <v>33287</v>
      </c>
      <c r="AQ999" s="51">
        <v>2</v>
      </c>
      <c r="AR999" s="51">
        <v>49</v>
      </c>
      <c r="AS999" s="62">
        <f t="shared" si="318"/>
        <v>8.0410000000000004</v>
      </c>
      <c r="AT999" s="62">
        <f t="shared" si="319"/>
        <v>5.0116217210280105</v>
      </c>
      <c r="AU999" s="51" t="str">
        <f>IF(OR($AP999&lt;SetUp!$B$97,$AP999&gt;SetUp!$B$98),"Não","Sim")</f>
        <v>Não</v>
      </c>
      <c r="AV999" s="64">
        <f t="shared" si="320"/>
        <v>2.8356657066727737</v>
      </c>
      <c r="AW999" s="64">
        <f t="shared" si="321"/>
        <v>2.2386651650097229</v>
      </c>
      <c r="AX999" s="64">
        <f t="shared" si="322"/>
        <v>0.90531006211608556</v>
      </c>
      <c r="AY999" s="64">
        <f t="shared" si="323"/>
        <v>0.69997828285879959</v>
      </c>
      <c r="AZ999" s="64">
        <f t="shared" si="324"/>
        <v>-3.0293782789719899</v>
      </c>
      <c r="BA999" s="64">
        <f t="shared" si="325"/>
        <v>-0.59700054166305083</v>
      </c>
      <c r="BB999" s="64">
        <f t="shared" si="326"/>
        <v>-0.20533177925728596</v>
      </c>
    </row>
    <row r="1000" spans="1:54" x14ac:dyDescent="0.3">
      <c r="A1000" s="60">
        <v>32045</v>
      </c>
      <c r="B1000" s="53">
        <v>2.1030000000000002</v>
      </c>
      <c r="C1000" s="53"/>
      <c r="D1000" s="53">
        <v>5.7240000000000002</v>
      </c>
      <c r="E1000" s="53">
        <f t="shared" si="311"/>
        <v>2.1030000000000002</v>
      </c>
      <c r="F1000" s="53">
        <f t="shared" si="312"/>
        <v>3.621</v>
      </c>
      <c r="G1000" s="53">
        <f t="shared" si="313"/>
        <v>0</v>
      </c>
      <c r="H1000" s="53">
        <f>IF(Q999&gt;SetUp!$B$56,SetUp!$B$56,Q999)</f>
        <v>1.0719561384841865E-14</v>
      </c>
      <c r="I1000" s="53">
        <f t="shared" si="327"/>
        <v>0.24924461811708867</v>
      </c>
      <c r="J1000" s="53">
        <f>MIN(F1000,H1000,(1-EXP(-SetUp!$B$52*H1000/SetUp!$B$56))*F1000)</f>
        <v>2.010058786083846E-15</v>
      </c>
      <c r="K1000" s="53">
        <f t="shared" si="314"/>
        <v>8.7095025987580185E-15</v>
      </c>
      <c r="L1000" s="53">
        <f>IF(I1000&lt;=0,0,MIN(SetUp!$B$50*I1000^SetUp!$B$55,I1000))</f>
        <v>2.1232499215348881E-3</v>
      </c>
      <c r="M1000" s="53">
        <f t="shared" si="315"/>
        <v>0.24712136819555378</v>
      </c>
      <c r="N1000" s="53">
        <f>IF(SetUp!$B$62=0,X1000,(B1000-E1000)*(1-(H1000/SetUp!$B$66/SetUp!$B$56)))</f>
        <v>0</v>
      </c>
      <c r="O1000" s="53">
        <f>K1000*SetUp!$B$65</f>
        <v>8.0388717533162586E-17</v>
      </c>
      <c r="P1000" s="53">
        <f>MIN(SetUp!$B$54*L1000^SetUp!$B$51,L1000)</f>
        <v>1.376950387307521E-3</v>
      </c>
      <c r="Q1000" s="53">
        <f t="shared" si="316"/>
        <v>8.6291138812248553E-15</v>
      </c>
      <c r="R1000" s="53">
        <f>IF((H1000+N1000-O1000)&gt;SetUp!$B$56,T999+H1000+N1000-O1000-SetUp!$B$56,T999)</f>
        <v>0</v>
      </c>
      <c r="S1000" s="53">
        <f>R1000*SetUp!$B$65</f>
        <v>0</v>
      </c>
      <c r="T1000" s="53">
        <f>IF((R1000-S1000)&lt;SetUp!$B$53,R1000-S1000,SetUp!$B$53)</f>
        <v>0</v>
      </c>
      <c r="U1000" s="53">
        <f t="shared" si="317"/>
        <v>0.24712136819555378</v>
      </c>
      <c r="V1000" s="53">
        <f>(L1000-P1000)/1000*SetUp!$B$13*1000000/SetUp!$B$48</f>
        <v>3.0370884347973869E-2</v>
      </c>
      <c r="W1000" s="53">
        <f t="shared" si="328"/>
        <v>0</v>
      </c>
      <c r="X1000" s="53">
        <f>MAX((SetUp!$B$56*(1-($H1000/SetUp!$B$56)^2)*TANH(($B1000-$D1000)/SetUp!$B$56))/(1+$H1000/SetUp!$B$56*TANH(($B1000-$D1000)/SetUp!$B$56)),0)</f>
        <v>0</v>
      </c>
      <c r="AK1000" s="61">
        <v>235</v>
      </c>
      <c r="AL1000" s="62">
        <f t="shared" si="308"/>
        <v>7.7370000000000001</v>
      </c>
      <c r="AM1000" s="62">
        <f t="shared" si="309"/>
        <v>0.17102502292121693</v>
      </c>
      <c r="AN1000" s="63">
        <f t="shared" si="310"/>
        <v>-0.97789517604740639</v>
      </c>
      <c r="AP1000" s="60">
        <v>33288</v>
      </c>
      <c r="AQ1000" s="51">
        <v>2</v>
      </c>
      <c r="AR1000" s="51">
        <v>50</v>
      </c>
      <c r="AS1000" s="62">
        <f t="shared" si="318"/>
        <v>8.0410000000000004</v>
      </c>
      <c r="AT1000" s="62">
        <f t="shared" si="319"/>
        <v>4.9869909056740171</v>
      </c>
      <c r="AU1000" s="51" t="str">
        <f>IF(OR($AP1000&lt;SetUp!$B$97,$AP1000&gt;SetUp!$B$98),"Não","Sim")</f>
        <v>Não</v>
      </c>
      <c r="AV1000" s="64">
        <f t="shared" si="320"/>
        <v>2.8356657066727737</v>
      </c>
      <c r="AW1000" s="64">
        <f t="shared" si="321"/>
        <v>2.2331571609884553</v>
      </c>
      <c r="AX1000" s="64">
        <f t="shared" si="322"/>
        <v>0.90531006211608556</v>
      </c>
      <c r="AY1000" s="64">
        <f t="shared" si="323"/>
        <v>0.69783857623536882</v>
      </c>
      <c r="AZ1000" s="64">
        <f t="shared" si="324"/>
        <v>-3.0540090943259832</v>
      </c>
      <c r="BA1000" s="64">
        <f t="shared" si="325"/>
        <v>-0.60250854568431844</v>
      </c>
      <c r="BB1000" s="64">
        <f t="shared" si="326"/>
        <v>-0.20747148588071673</v>
      </c>
    </row>
    <row r="1001" spans="1:54" x14ac:dyDescent="0.3">
      <c r="A1001" s="60">
        <v>32046</v>
      </c>
      <c r="B1001" s="53">
        <v>5.5410000000000004</v>
      </c>
      <c r="C1001" s="53"/>
      <c r="D1001" s="53">
        <v>5.7240000000000002</v>
      </c>
      <c r="E1001" s="53">
        <f t="shared" si="311"/>
        <v>5.5410000000000004</v>
      </c>
      <c r="F1001" s="53">
        <f t="shared" si="312"/>
        <v>0.18299999999999983</v>
      </c>
      <c r="G1001" s="53">
        <f t="shared" si="313"/>
        <v>0</v>
      </c>
      <c r="H1001" s="53">
        <f>IF(Q1000&gt;SetUp!$B$56,SetUp!$B$56,Q1000)</f>
        <v>8.6291138812248553E-15</v>
      </c>
      <c r="I1001" s="53">
        <f t="shared" si="327"/>
        <v>0.24712136819555386</v>
      </c>
      <c r="J1001" s="53">
        <f>MIN(F1001,H1001,(1-EXP(-SetUp!$B$52*H1001/SetUp!$B$56))*F1001)</f>
        <v>8.1268325402561383E-17</v>
      </c>
      <c r="K1001" s="53">
        <f t="shared" si="314"/>
        <v>8.5478455558222939E-15</v>
      </c>
      <c r="L1001" s="53">
        <f>IF(I1001&lt;=0,0,MIN(SetUp!$B$50*I1001^SetUp!$B$55,I1001))</f>
        <v>2.0931899163203703E-3</v>
      </c>
      <c r="M1001" s="53">
        <f t="shared" si="315"/>
        <v>0.24502817827923348</v>
      </c>
      <c r="N1001" s="53">
        <f>IF(SetUp!$B$62=0,X1001,(B1001-E1001)*(1-(H1001/SetUp!$B$66/SetUp!$B$56)))</f>
        <v>0</v>
      </c>
      <c r="O1001" s="53">
        <f>K1001*SetUp!$B$65</f>
        <v>7.8896622868231952E-17</v>
      </c>
      <c r="P1001" s="53">
        <f>MIN(SetUp!$B$54*L1001^SetUp!$B$51,L1001)</f>
        <v>1.357268067758636E-3</v>
      </c>
      <c r="Q1001" s="53">
        <f t="shared" si="316"/>
        <v>8.4689489329540623E-15</v>
      </c>
      <c r="R1001" s="53">
        <f>IF((H1001+N1001-O1001)&gt;SetUp!$B$56,T1000+H1001+N1001-O1001-SetUp!$B$56,T1000)</f>
        <v>0</v>
      </c>
      <c r="S1001" s="53">
        <f>R1001*SetUp!$B$65</f>
        <v>0</v>
      </c>
      <c r="T1001" s="53">
        <f>IF((R1001-S1001)&lt;SetUp!$B$53,R1001-S1001,SetUp!$B$53)</f>
        <v>0</v>
      </c>
      <c r="U1001" s="53">
        <f t="shared" si="317"/>
        <v>0.24502817827923348</v>
      </c>
      <c r="V1001" s="53">
        <f>(L1001-P1001)/1000*SetUp!$B$13*1000000/SetUp!$B$48</f>
        <v>2.9948561303813244E-2</v>
      </c>
      <c r="W1001" s="53">
        <f t="shared" si="328"/>
        <v>1.0321604682062002E-16</v>
      </c>
      <c r="X1001" s="53">
        <f>MAX((SetUp!$B$56*(1-($H1001/SetUp!$B$56)^2)*TANH(($B1001-$D1001)/SetUp!$B$56))/(1+$H1001/SetUp!$B$56*TANH(($B1001-$D1001)/SetUp!$B$56)),0)</f>
        <v>0</v>
      </c>
      <c r="AK1001" s="61">
        <v>236</v>
      </c>
      <c r="AL1001" s="62">
        <f t="shared" si="308"/>
        <v>7.5869999999999997</v>
      </c>
      <c r="AM1001" s="62">
        <f t="shared" si="309"/>
        <v>0.16623327206254754</v>
      </c>
      <c r="AN1001" s="63">
        <f t="shared" si="310"/>
        <v>-0.9780897229389024</v>
      </c>
      <c r="AP1001" s="60">
        <v>33289</v>
      </c>
      <c r="AQ1001" s="51">
        <v>2</v>
      </c>
      <c r="AR1001" s="51">
        <v>51</v>
      </c>
      <c r="AS1001" s="62">
        <f t="shared" si="318"/>
        <v>7.8890000000000002</v>
      </c>
      <c r="AT1001" s="62">
        <f t="shared" si="319"/>
        <v>4.8476018191564316</v>
      </c>
      <c r="AU1001" s="51" t="str">
        <f>IF(OR($AP1001&lt;SetUp!$B$97,$AP1001&gt;SetUp!$B$98),"Não","Sim")</f>
        <v>Não</v>
      </c>
      <c r="AV1001" s="64">
        <f t="shared" si="320"/>
        <v>2.8087363706834432</v>
      </c>
      <c r="AW1001" s="64">
        <f t="shared" si="321"/>
        <v>2.2017270083178868</v>
      </c>
      <c r="AX1001" s="64">
        <f t="shared" si="322"/>
        <v>0.89702195606036339</v>
      </c>
      <c r="AY1001" s="64">
        <f t="shared" si="323"/>
        <v>0.68552693977929247</v>
      </c>
      <c r="AZ1001" s="64">
        <f t="shared" si="324"/>
        <v>-3.0413981808435686</v>
      </c>
      <c r="BA1001" s="64">
        <f t="shared" si="325"/>
        <v>-0.60700936236555636</v>
      </c>
      <c r="BB1001" s="64">
        <f t="shared" si="326"/>
        <v>-0.21149501628107092</v>
      </c>
    </row>
    <row r="1002" spans="1:54" x14ac:dyDescent="0.3">
      <c r="A1002" s="60">
        <v>32047</v>
      </c>
      <c r="B1002" s="53">
        <v>1.627</v>
      </c>
      <c r="C1002" s="53"/>
      <c r="D1002" s="53">
        <v>5.7240000000000002</v>
      </c>
      <c r="E1002" s="53">
        <f t="shared" si="311"/>
        <v>1.627</v>
      </c>
      <c r="F1002" s="53">
        <f t="shared" si="312"/>
        <v>4.0970000000000004</v>
      </c>
      <c r="G1002" s="53">
        <f t="shared" si="313"/>
        <v>0</v>
      </c>
      <c r="H1002" s="53">
        <f>IF(Q1001&gt;SetUp!$B$56,SetUp!$B$56,Q1001)</f>
        <v>8.4689489329540623E-15</v>
      </c>
      <c r="I1002" s="53">
        <f t="shared" si="327"/>
        <v>0.24502817827923354</v>
      </c>
      <c r="J1002" s="53">
        <f>MIN(F1002,H1002,(1-EXP(-SetUp!$B$52*H1002/SetUp!$B$56))*F1002)</f>
        <v>1.8194334927557067E-15</v>
      </c>
      <c r="K1002" s="53">
        <f t="shared" si="314"/>
        <v>6.6495154401983552E-15</v>
      </c>
      <c r="L1002" s="53">
        <f>IF(I1002&lt;=0,0,MIN(SetUp!$B$50*I1002^SetUp!$B$55,I1002))</f>
        <v>2.0637235473588192E-3</v>
      </c>
      <c r="M1002" s="53">
        <f t="shared" si="315"/>
        <v>0.24296445473187472</v>
      </c>
      <c r="N1002" s="53">
        <f>IF(SetUp!$B$62=0,X1002,(B1002-E1002)*(1-(H1002/SetUp!$B$66/SetUp!$B$56)))</f>
        <v>0</v>
      </c>
      <c r="O1002" s="53">
        <f>K1002*SetUp!$B$65</f>
        <v>6.1375034038193586E-17</v>
      </c>
      <c r="P1002" s="53">
        <f>MIN(SetUp!$B$54*L1002^SetUp!$B$51,L1002)</f>
        <v>1.3379771076786008E-3</v>
      </c>
      <c r="Q1002" s="53">
        <f t="shared" si="316"/>
        <v>6.5881404061601617E-15</v>
      </c>
      <c r="R1002" s="53">
        <f>IF((H1002+N1002-O1002)&gt;SetUp!$B$56,T1001+H1002+N1002-O1002-SetUp!$B$56,T1001)</f>
        <v>0</v>
      </c>
      <c r="S1002" s="53">
        <f>R1002*SetUp!$B$65</f>
        <v>0</v>
      </c>
      <c r="T1002" s="53">
        <f>IF((R1002-S1002)&lt;SetUp!$B$53,R1002-S1002,SetUp!$B$53)</f>
        <v>0</v>
      </c>
      <c r="U1002" s="53">
        <f t="shared" si="317"/>
        <v>0.24296445473187472</v>
      </c>
      <c r="V1002" s="53">
        <f>(L1002-P1002)/1000*SetUp!$B$13*1000000/SetUp!$B$48</f>
        <v>2.9534469974312673E-2</v>
      </c>
      <c r="W1002" s="53">
        <f t="shared" si="328"/>
        <v>1.9949319973733282E-17</v>
      </c>
      <c r="X1002" s="53">
        <f>MAX((SetUp!$B$56*(1-($H1002/SetUp!$B$56)^2)*TANH(($B1002-$D1002)/SetUp!$B$56))/(1+$H1002/SetUp!$B$56*TANH(($B1002-$D1002)/SetUp!$B$56)),0)</f>
        <v>0</v>
      </c>
      <c r="AK1002" s="61">
        <v>237</v>
      </c>
      <c r="AL1002" s="62">
        <f t="shared" si="308"/>
        <v>7.2889999999999997</v>
      </c>
      <c r="AM1002" s="62">
        <f t="shared" si="309"/>
        <v>0.16162904283926233</v>
      </c>
      <c r="AN1002" s="63">
        <f t="shared" si="310"/>
        <v>-0.97782562178086674</v>
      </c>
      <c r="AP1002" s="60">
        <v>33290</v>
      </c>
      <c r="AQ1002" s="51">
        <v>2</v>
      </c>
      <c r="AR1002" s="51">
        <v>52</v>
      </c>
      <c r="AS1002" s="62">
        <f t="shared" si="318"/>
        <v>7.5869999999999997</v>
      </c>
      <c r="AT1002" s="62">
        <f t="shared" si="319"/>
        <v>4.6735346048524518</v>
      </c>
      <c r="AU1002" s="51" t="str">
        <f>IF(OR($AP1002&lt;SetUp!$B$97,$AP1002&gt;SetUp!$B$98),"Não","Sim")</f>
        <v>Não</v>
      </c>
      <c r="AV1002" s="64">
        <f t="shared" si="320"/>
        <v>2.754450943473127</v>
      </c>
      <c r="AW1002" s="64">
        <f t="shared" si="321"/>
        <v>2.1618359338424487</v>
      </c>
      <c r="AX1002" s="64">
        <f t="shared" si="322"/>
        <v>0.88007008406406717</v>
      </c>
      <c r="AY1002" s="64">
        <f t="shared" si="323"/>
        <v>0.6696454627400481</v>
      </c>
      <c r="AZ1002" s="64">
        <f t="shared" si="324"/>
        <v>-2.913465395147548</v>
      </c>
      <c r="BA1002" s="64">
        <f t="shared" si="325"/>
        <v>-0.59261500963067837</v>
      </c>
      <c r="BB1002" s="64">
        <f t="shared" si="326"/>
        <v>-0.21042462132401907</v>
      </c>
    </row>
    <row r="1003" spans="1:54" x14ac:dyDescent="0.3">
      <c r="A1003" s="60">
        <v>32048</v>
      </c>
      <c r="B1003" s="53">
        <v>0.54</v>
      </c>
      <c r="C1003" s="53"/>
      <c r="D1003" s="53">
        <v>5.7240000000000002</v>
      </c>
      <c r="E1003" s="53">
        <f t="shared" si="311"/>
        <v>0.54</v>
      </c>
      <c r="F1003" s="53">
        <f t="shared" si="312"/>
        <v>5.1840000000000002</v>
      </c>
      <c r="G1003" s="53">
        <f t="shared" si="313"/>
        <v>0</v>
      </c>
      <c r="H1003" s="53">
        <f>IF(Q1002&gt;SetUp!$B$56,SetUp!$B$56,Q1002)</f>
        <v>6.5881404061601617E-15</v>
      </c>
      <c r="I1003" s="53">
        <f t="shared" si="327"/>
        <v>0.24296445473187478</v>
      </c>
      <c r="J1003" s="53">
        <f>MIN(F1003,H1003,(1-EXP(-SetUp!$B$52*H1003/SetUp!$B$56))*F1003)</f>
        <v>1.7266188478970434E-15</v>
      </c>
      <c r="K1003" s="53">
        <f t="shared" si="314"/>
        <v>4.8615215582631183E-15</v>
      </c>
      <c r="L1003" s="53">
        <f>IF(I1003&lt;=0,0,MIN(SetUp!$B$50*I1003^SetUp!$B$55,I1003))</f>
        <v>2.034835803200968E-3</v>
      </c>
      <c r="M1003" s="53">
        <f t="shared" si="315"/>
        <v>0.24092961892867382</v>
      </c>
      <c r="N1003" s="53">
        <f>IF(SetUp!$B$62=0,X1003,(B1003-E1003)*(1-(H1003/SetUp!$B$66/SetUp!$B$56)))</f>
        <v>0</v>
      </c>
      <c r="O1003" s="53">
        <f>K1003*SetUp!$B$65</f>
        <v>4.4871848753374762E-17</v>
      </c>
      <c r="P1003" s="53">
        <f>MIN(SetUp!$B$54*L1003^SetUp!$B$51,L1003)</f>
        <v>1.3190675581247306E-3</v>
      </c>
      <c r="Q1003" s="53">
        <f t="shared" si="316"/>
        <v>4.8166497095097434E-15</v>
      </c>
      <c r="R1003" s="53">
        <f>IF((H1003+N1003-O1003)&gt;SetUp!$B$56,T1002+H1003+N1003-O1003-SetUp!$B$56,T1002)</f>
        <v>0</v>
      </c>
      <c r="S1003" s="53">
        <f>R1003*SetUp!$B$65</f>
        <v>0</v>
      </c>
      <c r="T1003" s="53">
        <f>IF((R1003-S1003)&lt;SetUp!$B$53,R1003-S1003,SetUp!$B$53)</f>
        <v>0</v>
      </c>
      <c r="U1003" s="53">
        <f t="shared" si="317"/>
        <v>0.24092961892867382</v>
      </c>
      <c r="V1003" s="53">
        <f>(L1003-P1003)/1000*SetUp!$B$13*1000000/SetUp!$B$48</f>
        <v>2.9128404339241867E-2</v>
      </c>
      <c r="W1003" s="53">
        <f t="shared" si="328"/>
        <v>6.6353172956112871E-17</v>
      </c>
      <c r="X1003" s="53">
        <f>MAX((SetUp!$B$56*(1-($H1003/SetUp!$B$56)^2)*TANH(($B1003-$D1003)/SetUp!$B$56))/(1+$H1003/SetUp!$B$56*TANH(($B1003-$D1003)/SetUp!$B$56)),0)</f>
        <v>0</v>
      </c>
      <c r="AK1003" s="61">
        <v>238</v>
      </c>
      <c r="AL1003" s="62">
        <f t="shared" si="308"/>
        <v>7.1420000000000003</v>
      </c>
      <c r="AM1003" s="62">
        <f t="shared" si="309"/>
        <v>0.15720294982241681</v>
      </c>
      <c r="AN1003" s="63">
        <f t="shared" si="310"/>
        <v>-0.97798894569834538</v>
      </c>
      <c r="AP1003" s="60">
        <v>33291</v>
      </c>
      <c r="AQ1003" s="51">
        <v>2</v>
      </c>
      <c r="AR1003" s="51">
        <v>53</v>
      </c>
      <c r="AS1003" s="62">
        <f t="shared" si="318"/>
        <v>7.5869999999999997</v>
      </c>
      <c r="AT1003" s="62">
        <f t="shared" si="319"/>
        <v>4.4767864370508645</v>
      </c>
      <c r="AU1003" s="51" t="str">
        <f>IF(OR($AP1003&lt;SetUp!$B$97,$AP1003&gt;SetUp!$B$98),"Não","Sim")</f>
        <v>Não</v>
      </c>
      <c r="AV1003" s="64">
        <f t="shared" si="320"/>
        <v>2.754450943473127</v>
      </c>
      <c r="AW1003" s="64">
        <f t="shared" si="321"/>
        <v>2.1158417797772273</v>
      </c>
      <c r="AX1003" s="64">
        <f t="shared" si="322"/>
        <v>0.88007008406406717</v>
      </c>
      <c r="AY1003" s="64">
        <f t="shared" si="323"/>
        <v>0.65096637706769978</v>
      </c>
      <c r="AZ1003" s="64">
        <f t="shared" si="324"/>
        <v>-3.1102135629491352</v>
      </c>
      <c r="BA1003" s="64">
        <f t="shared" si="325"/>
        <v>-0.63860916369589971</v>
      </c>
      <c r="BB1003" s="64">
        <f t="shared" si="326"/>
        <v>-0.2291037069963674</v>
      </c>
    </row>
    <row r="1004" spans="1:54" x14ac:dyDescent="0.3">
      <c r="A1004" s="60">
        <v>32049</v>
      </c>
      <c r="B1004" s="53">
        <v>0</v>
      </c>
      <c r="C1004" s="53"/>
      <c r="D1004" s="53">
        <v>5.7240000000000002</v>
      </c>
      <c r="E1004" s="53">
        <f t="shared" si="311"/>
        <v>0</v>
      </c>
      <c r="F1004" s="53">
        <f t="shared" si="312"/>
        <v>5.7240000000000002</v>
      </c>
      <c r="G1004" s="53">
        <f t="shared" si="313"/>
        <v>0</v>
      </c>
      <c r="H1004" s="53">
        <f>IF(Q1003&gt;SetUp!$B$56,SetUp!$B$56,Q1003)</f>
        <v>4.8166497095097434E-15</v>
      </c>
      <c r="I1004" s="53">
        <f t="shared" si="327"/>
        <v>0.24092961892867384</v>
      </c>
      <c r="J1004" s="53">
        <f>MIN(F1004,H1004,(1-EXP(-SetUp!$B$52*H1004/SetUp!$B$56))*F1004)</f>
        <v>1.2709833185908793E-15</v>
      </c>
      <c r="K1004" s="53">
        <f t="shared" si="314"/>
        <v>3.5456663909188641E-15</v>
      </c>
      <c r="L1004" s="53">
        <f>IF(I1004&lt;=0,0,MIN(SetUp!$B$50*I1004^SetUp!$B$55,I1004))</f>
        <v>2.0065121343371302E-3</v>
      </c>
      <c r="M1004" s="53">
        <f t="shared" si="315"/>
        <v>0.2389231067943367</v>
      </c>
      <c r="N1004" s="53">
        <f>IF(SetUp!$B$62=0,X1004,(B1004-E1004)*(1-(H1004/SetUp!$B$66/SetUp!$B$56)))</f>
        <v>0</v>
      </c>
      <c r="O1004" s="53">
        <f>K1004*SetUp!$B$65</f>
        <v>3.2726504267539955E-17</v>
      </c>
      <c r="P1004" s="53">
        <f>MIN(SetUp!$B$54*L1004^SetUp!$B$51,L1004)</f>
        <v>1.3005297776307813E-3</v>
      </c>
      <c r="Q1004" s="53">
        <f t="shared" si="316"/>
        <v>3.5129398866513244E-15</v>
      </c>
      <c r="R1004" s="53">
        <f>IF((H1004+N1004-O1004)&gt;SetUp!$B$56,T1003+H1004+N1004-O1004-SetUp!$B$56,T1003)</f>
        <v>0</v>
      </c>
      <c r="S1004" s="53">
        <f>R1004*SetUp!$B$65</f>
        <v>0</v>
      </c>
      <c r="T1004" s="53">
        <f>IF((R1004-S1004)&lt;SetUp!$B$53,R1004-S1004,SetUp!$B$53)</f>
        <v>0</v>
      </c>
      <c r="U1004" s="53">
        <f t="shared" si="317"/>
        <v>0.2389231067943367</v>
      </c>
      <c r="V1004" s="53">
        <f>(L1004-P1004)/1000*SetUp!$B$13*1000000/SetUp!$B$48</f>
        <v>2.8730164664294511E-2</v>
      </c>
      <c r="W1004" s="53">
        <f t="shared" si="328"/>
        <v>-1.6046192152785466E-17</v>
      </c>
      <c r="X1004" s="53">
        <f>MAX((SetUp!$B$56*(1-($H1004/SetUp!$B$56)^2)*TANH(($B1004-$D1004)/SetUp!$B$56))/(1+$H1004/SetUp!$B$56*TANH(($B1004-$D1004)/SetUp!$B$56)),0)</f>
        <v>0</v>
      </c>
      <c r="AK1004" s="61">
        <v>239</v>
      </c>
      <c r="AL1004" s="62">
        <f t="shared" si="308"/>
        <v>7.1420000000000003</v>
      </c>
      <c r="AM1004" s="62">
        <f t="shared" si="309"/>
        <v>0.15294618183591577</v>
      </c>
      <c r="AN1004" s="63">
        <f t="shared" si="310"/>
        <v>-0.97858496473874035</v>
      </c>
      <c r="AP1004" s="60">
        <v>33292</v>
      </c>
      <c r="AQ1004" s="51">
        <v>2</v>
      </c>
      <c r="AR1004" s="51">
        <v>54</v>
      </c>
      <c r="AS1004" s="62">
        <f t="shared" si="318"/>
        <v>7.5869999999999997</v>
      </c>
      <c r="AT1004" s="62">
        <f t="shared" si="319"/>
        <v>4.2664577816417095</v>
      </c>
      <c r="AU1004" s="51" t="str">
        <f>IF(OR($AP1004&lt;SetUp!$B$97,$AP1004&gt;SetUp!$B$98),"Não","Sim")</f>
        <v>Não</v>
      </c>
      <c r="AV1004" s="64">
        <f t="shared" si="320"/>
        <v>2.754450943473127</v>
      </c>
      <c r="AW1004" s="64">
        <f t="shared" si="321"/>
        <v>2.0655405543444818</v>
      </c>
      <c r="AX1004" s="64">
        <f t="shared" si="322"/>
        <v>0.88007008406406717</v>
      </c>
      <c r="AY1004" s="64">
        <f t="shared" si="323"/>
        <v>0.63006745246701512</v>
      </c>
      <c r="AZ1004" s="64">
        <f t="shared" si="324"/>
        <v>-3.3205422183582902</v>
      </c>
      <c r="BA1004" s="64">
        <f t="shared" si="325"/>
        <v>-0.68891038912864522</v>
      </c>
      <c r="BB1004" s="64">
        <f t="shared" si="326"/>
        <v>-0.25000263159705205</v>
      </c>
    </row>
    <row r="1005" spans="1:54" x14ac:dyDescent="0.3">
      <c r="A1005" s="60">
        <v>32050</v>
      </c>
      <c r="B1005" s="53">
        <v>0</v>
      </c>
      <c r="C1005" s="53"/>
      <c r="D1005" s="53">
        <v>5.7240000000000002</v>
      </c>
      <c r="E1005" s="53">
        <f t="shared" si="311"/>
        <v>0</v>
      </c>
      <c r="F1005" s="53">
        <f t="shared" si="312"/>
        <v>5.7240000000000002</v>
      </c>
      <c r="G1005" s="53">
        <f t="shared" si="313"/>
        <v>0</v>
      </c>
      <c r="H1005" s="53">
        <f>IF(Q1004&gt;SetUp!$B$56,SetUp!$B$56,Q1004)</f>
        <v>3.5129398866513244E-15</v>
      </c>
      <c r="I1005" s="53">
        <f t="shared" si="327"/>
        <v>0.23892310679433673</v>
      </c>
      <c r="J1005" s="53">
        <f>MIN(F1005,H1005,(1-EXP(-SetUp!$B$52*H1005/SetUp!$B$56))*F1005)</f>
        <v>1.2709833185908793E-15</v>
      </c>
      <c r="K1005" s="53">
        <f t="shared" si="314"/>
        <v>2.2419565680604451E-15</v>
      </c>
      <c r="L1005" s="53">
        <f>IF(I1005&lt;=0,0,MIN(SetUp!$B$50*I1005^SetUp!$B$55,I1005))</f>
        <v>1.978738436473523E-3</v>
      </c>
      <c r="M1005" s="53">
        <f t="shared" si="315"/>
        <v>0.2369443683578632</v>
      </c>
      <c r="N1005" s="53">
        <f>IF(SetUp!$B$62=0,X1005,(B1005-E1005)*(1-(H1005/SetUp!$B$66/SetUp!$B$56)))</f>
        <v>0</v>
      </c>
      <c r="O1005" s="53">
        <f>K1005*SetUp!$B$65</f>
        <v>2.0693261323227617E-17</v>
      </c>
      <c r="P1005" s="53">
        <f>MIN(SetUp!$B$54*L1005^SetUp!$B$51,L1005)</f>
        <v>1.2823544210348442E-3</v>
      </c>
      <c r="Q1005" s="53">
        <f t="shared" si="316"/>
        <v>2.2212633067372176E-15</v>
      </c>
      <c r="R1005" s="53">
        <f>IF((H1005+N1005-O1005)&gt;SetUp!$B$56,T1004+H1005+N1005-O1005-SetUp!$B$56,T1004)</f>
        <v>0</v>
      </c>
      <c r="S1005" s="53">
        <f>R1005*SetUp!$B$65</f>
        <v>0</v>
      </c>
      <c r="T1005" s="53">
        <f>IF((R1005-S1005)&lt;SetUp!$B$53,R1005-S1005,SetUp!$B$53)</f>
        <v>0</v>
      </c>
      <c r="U1005" s="53">
        <f t="shared" si="317"/>
        <v>0.2369443683578632</v>
      </c>
      <c r="V1005" s="53">
        <f>(L1005-P1005)/1000*SetUp!$B$13*1000000/SetUp!$B$48</f>
        <v>2.8339557275165437E-2</v>
      </c>
      <c r="W1005" s="53">
        <f t="shared" si="328"/>
        <v>-1.4311468676808659E-17</v>
      </c>
      <c r="X1005" s="53">
        <f>MAX((SetUp!$B$56*(1-($H1005/SetUp!$B$56)^2)*TANH(($B1005-$D1005)/SetUp!$B$56))/(1+$H1005/SetUp!$B$56*TANH(($B1005-$D1005)/SetUp!$B$56)),0)</f>
        <v>0</v>
      </c>
      <c r="AK1005" s="61">
        <v>240</v>
      </c>
      <c r="AL1005" s="62">
        <f t="shared" si="308"/>
        <v>7.1420000000000003</v>
      </c>
      <c r="AM1005" s="62">
        <f t="shared" si="309"/>
        <v>0.14885045555450244</v>
      </c>
      <c r="AN1005" s="63">
        <f t="shared" si="310"/>
        <v>-0.97915843523459789</v>
      </c>
      <c r="AP1005" s="60">
        <v>33293</v>
      </c>
      <c r="AQ1005" s="51">
        <v>2</v>
      </c>
      <c r="AR1005" s="51">
        <v>55</v>
      </c>
      <c r="AS1005" s="62">
        <f t="shared" si="318"/>
        <v>7.1420000000000003</v>
      </c>
      <c r="AT1005" s="62">
        <f t="shared" si="319"/>
        <v>4.0481704931532185</v>
      </c>
      <c r="AU1005" s="51" t="str">
        <f>IF(OR($AP1005&lt;SetUp!$B$97,$AP1005&gt;SetUp!$B$98),"Não","Sim")</f>
        <v>Não</v>
      </c>
      <c r="AV1005" s="64">
        <f t="shared" si="320"/>
        <v>2.6724520575681052</v>
      </c>
      <c r="AW1005" s="64">
        <f t="shared" si="321"/>
        <v>2.0120065837748191</v>
      </c>
      <c r="AX1005" s="64">
        <f t="shared" si="322"/>
        <v>0.85381984585676318</v>
      </c>
      <c r="AY1005" s="64">
        <f t="shared" si="323"/>
        <v>0.60725879500674174</v>
      </c>
      <c r="AZ1005" s="64">
        <f t="shared" si="324"/>
        <v>-3.0938295068467818</v>
      </c>
      <c r="BA1005" s="64">
        <f t="shared" si="325"/>
        <v>-0.66044547379328611</v>
      </c>
      <c r="BB1005" s="64">
        <f t="shared" si="326"/>
        <v>-0.24656105085002145</v>
      </c>
    </row>
    <row r="1006" spans="1:54" x14ac:dyDescent="0.3">
      <c r="A1006" s="60">
        <v>32051</v>
      </c>
      <c r="B1006" s="53">
        <v>0</v>
      </c>
      <c r="C1006" s="53"/>
      <c r="D1006" s="53">
        <v>5.9740000000000002</v>
      </c>
      <c r="E1006" s="53">
        <f t="shared" si="311"/>
        <v>0</v>
      </c>
      <c r="F1006" s="53">
        <f t="shared" si="312"/>
        <v>5.9740000000000002</v>
      </c>
      <c r="G1006" s="53">
        <f t="shared" si="313"/>
        <v>0</v>
      </c>
      <c r="H1006" s="53">
        <f>IF(Q1005&gt;SetUp!$B$56,SetUp!$B$56,Q1005)</f>
        <v>2.2212633067372176E-15</v>
      </c>
      <c r="I1006" s="53">
        <f t="shared" si="327"/>
        <v>0.23694436835786323</v>
      </c>
      <c r="J1006" s="53">
        <f>MIN(F1006,H1006,(1-EXP(-SetUp!$B$52*H1006/SetUp!$B$56))*F1006)</f>
        <v>6.6324723491106854E-16</v>
      </c>
      <c r="K1006" s="53">
        <f t="shared" si="314"/>
        <v>1.558016071826149E-15</v>
      </c>
      <c r="L1006" s="53">
        <f>IF(I1006&lt;=0,0,MIN(SetUp!$B$50*I1006^SetUp!$B$55,I1006))</f>
        <v>1.9515010345039449E-3</v>
      </c>
      <c r="M1006" s="53">
        <f t="shared" si="315"/>
        <v>0.23499286732335928</v>
      </c>
      <c r="N1006" s="53">
        <f>IF(SetUp!$B$62=0,X1006,(B1006-E1006)*(1-(H1006/SetUp!$B$66/SetUp!$B$56)))</f>
        <v>0</v>
      </c>
      <c r="O1006" s="53">
        <f>K1006*SetUp!$B$65</f>
        <v>1.4380489871834949E-17</v>
      </c>
      <c r="P1006" s="53">
        <f>MIN(SetUp!$B$54*L1006^SetUp!$B$51,L1006)</f>
        <v>1.2645324287732091E-3</v>
      </c>
      <c r="Q1006" s="53">
        <f t="shared" si="316"/>
        <v>1.5436355819543141E-15</v>
      </c>
      <c r="R1006" s="53">
        <f>IF((H1006+N1006-O1006)&gt;SetUp!$B$56,T1005+H1006+N1006-O1006-SetUp!$B$56,T1005)</f>
        <v>0</v>
      </c>
      <c r="S1006" s="53">
        <f>R1006*SetUp!$B$65</f>
        <v>0</v>
      </c>
      <c r="T1006" s="53">
        <f>IF((R1006-S1006)&lt;SetUp!$B$53,R1006-S1006,SetUp!$B$53)</f>
        <v>0</v>
      </c>
      <c r="U1006" s="53">
        <f t="shared" si="317"/>
        <v>0.23499286732335928</v>
      </c>
      <c r="V1006" s="53">
        <f>(L1006-P1006)/1000*SetUp!$B$13*1000000/SetUp!$B$48</f>
        <v>2.7956394340962663E-2</v>
      </c>
      <c r="W1006" s="53">
        <f t="shared" si="328"/>
        <v>2.0166160408230382E-17</v>
      </c>
      <c r="X1006" s="53">
        <f>MAX((SetUp!$B$56*(1-($H1006/SetUp!$B$56)^2)*TANH(($B1006-$D1006)/SetUp!$B$56))/(1+$H1006/SetUp!$B$56*TANH(($B1006-$D1006)/SetUp!$B$56)),0)</f>
        <v>0</v>
      </c>
      <c r="AK1006" s="61">
        <v>241</v>
      </c>
      <c r="AL1006" s="62">
        <f t="shared" si="308"/>
        <v>7.1420000000000003</v>
      </c>
      <c r="AM1006" s="62">
        <f t="shared" si="309"/>
        <v>0.14490797910934333</v>
      </c>
      <c r="AN1006" s="63">
        <f t="shared" si="310"/>
        <v>-0.9797104481784733</v>
      </c>
      <c r="AP1006" s="60">
        <v>33294</v>
      </c>
      <c r="AQ1006" s="51">
        <v>2</v>
      </c>
      <c r="AR1006" s="51">
        <v>56</v>
      </c>
      <c r="AS1006" s="62">
        <f t="shared" si="318"/>
        <v>6.7080000000000002</v>
      </c>
      <c r="AT1006" s="62">
        <f t="shared" si="319"/>
        <v>3.8198636396541064</v>
      </c>
      <c r="AU1006" s="51" t="str">
        <f>IF(OR($AP1006&lt;SetUp!$B$97,$AP1006&gt;SetUp!$B$98),"Não","Sim")</f>
        <v>Não</v>
      </c>
      <c r="AV1006" s="64">
        <f t="shared" si="320"/>
        <v>2.5899806949087476</v>
      </c>
      <c r="AW1006" s="64">
        <f t="shared" si="321"/>
        <v>1.9544471442467064</v>
      </c>
      <c r="AX1006" s="64">
        <f t="shared" si="322"/>
        <v>0.82659305393404814</v>
      </c>
      <c r="AY1006" s="64">
        <f t="shared" si="323"/>
        <v>0.58204785987433227</v>
      </c>
      <c r="AZ1006" s="64">
        <f t="shared" si="324"/>
        <v>-2.8881363603458938</v>
      </c>
      <c r="BA1006" s="64">
        <f t="shared" si="325"/>
        <v>-0.6355335506620412</v>
      </c>
      <c r="BB1006" s="64">
        <f t="shared" si="326"/>
        <v>-0.24454519405971586</v>
      </c>
    </row>
    <row r="1007" spans="1:54" x14ac:dyDescent="0.3">
      <c r="A1007" s="60">
        <v>32052</v>
      </c>
      <c r="B1007" s="53">
        <v>7.8E-2</v>
      </c>
      <c r="C1007" s="53"/>
      <c r="D1007" s="53">
        <v>5.9740000000000002</v>
      </c>
      <c r="E1007" s="53">
        <f t="shared" si="311"/>
        <v>7.8E-2</v>
      </c>
      <c r="F1007" s="53">
        <f t="shared" si="312"/>
        <v>5.8959999999999999</v>
      </c>
      <c r="G1007" s="53">
        <f t="shared" si="313"/>
        <v>0</v>
      </c>
      <c r="H1007" s="53">
        <f>IF(Q1006&gt;SetUp!$B$56,SetUp!$B$56,Q1006)</f>
        <v>1.5436355819543141E-15</v>
      </c>
      <c r="I1007" s="53">
        <f t="shared" si="327"/>
        <v>0.23499286732335928</v>
      </c>
      <c r="J1007" s="53">
        <f>MIN(F1007,H1007,(1-EXP(-SetUp!$B$52*H1007/SetUp!$B$56))*F1007)</f>
        <v>6.5458749531899229E-16</v>
      </c>
      <c r="K1007" s="53">
        <f t="shared" si="314"/>
        <v>8.8904808663532174E-16</v>
      </c>
      <c r="L1007" s="53">
        <f>IF(I1007&lt;=0,0,MIN(SetUp!$B$50*I1007^SetUp!$B$55,I1007))</f>
        <v>1.9247866671442081E-3</v>
      </c>
      <c r="M1007" s="53">
        <f t="shared" si="315"/>
        <v>0.23306808065621507</v>
      </c>
      <c r="N1007" s="53">
        <f>IF(SetUp!$B$62=0,X1007,(B1007-E1007)*(1-(H1007/SetUp!$B$66/SetUp!$B$56)))</f>
        <v>0</v>
      </c>
      <c r="O1007" s="53">
        <f>K1007*SetUp!$B$65</f>
        <v>8.2059147120660061E-18</v>
      </c>
      <c r="P1007" s="53">
        <f>MIN(SetUp!$B$54*L1007^SetUp!$B$51,L1007)</f>
        <v>1.2470550166183132E-3</v>
      </c>
      <c r="Q1007" s="53">
        <f t="shared" si="316"/>
        <v>8.8084217192325574E-16</v>
      </c>
      <c r="R1007" s="53">
        <f>IF((H1007+N1007-O1007)&gt;SetUp!$B$56,T1006+H1007+N1007-O1007-SetUp!$B$56,T1006)</f>
        <v>0</v>
      </c>
      <c r="S1007" s="53">
        <f>R1007*SetUp!$B$65</f>
        <v>0</v>
      </c>
      <c r="T1007" s="53">
        <f>IF((R1007-S1007)&lt;SetUp!$B$53,R1007-S1007,SetUp!$B$53)</f>
        <v>0</v>
      </c>
      <c r="U1007" s="53">
        <f t="shared" si="317"/>
        <v>0.23306808065621507</v>
      </c>
      <c r="V1007" s="53">
        <f>(L1007-P1007)/1000*SetUp!$B$13*1000000/SetUp!$B$48</f>
        <v>2.7580493666518224E-2</v>
      </c>
      <c r="W1007" s="53">
        <f t="shared" si="328"/>
        <v>-1.6046192152785466E-17</v>
      </c>
      <c r="X1007" s="53">
        <f>MAX((SetUp!$B$56*(1-($H1007/SetUp!$B$56)^2)*TANH(($B1007-$D1007)/SetUp!$B$56))/(1+$H1007/SetUp!$B$56*TANH(($B1007-$D1007)/SetUp!$B$56)),0)</f>
        <v>0</v>
      </c>
      <c r="AK1007" s="61">
        <v>242</v>
      </c>
      <c r="AL1007" s="62">
        <f t="shared" si="308"/>
        <v>6.851</v>
      </c>
      <c r="AM1007" s="62">
        <f t="shared" si="309"/>
        <v>0.14111141784496728</v>
      </c>
      <c r="AN1007" s="63">
        <f t="shared" si="310"/>
        <v>-0.97940279990585799</v>
      </c>
      <c r="AP1007" s="60">
        <v>33295</v>
      </c>
      <c r="AQ1007" s="51">
        <v>2</v>
      </c>
      <c r="AR1007" s="51">
        <v>57</v>
      </c>
      <c r="AS1007" s="62">
        <f t="shared" si="318"/>
        <v>0</v>
      </c>
      <c r="AT1007" s="62">
        <f t="shared" si="319"/>
        <v>3.5885959688150373</v>
      </c>
      <c r="AU1007" s="51" t="str">
        <f>IF(OR($AP1007&lt;SetUp!$B$97,$AP1007&gt;SetUp!$B$98),"Não","Sim")</f>
        <v>Não</v>
      </c>
      <c r="AV1007" s="64">
        <f t="shared" si="320"/>
        <v>0</v>
      </c>
      <c r="AW1007" s="64">
        <f t="shared" si="321"/>
        <v>1.8943589862576304</v>
      </c>
      <c r="AX1007" s="64">
        <f t="shared" si="322"/>
        <v>0</v>
      </c>
      <c r="AY1007" s="64">
        <f t="shared" si="323"/>
        <v>0.55492456493910236</v>
      </c>
      <c r="AZ1007" s="64">
        <f t="shared" si="324"/>
        <v>3.5885959688150373</v>
      </c>
      <c r="BA1007" s="64">
        <f t="shared" si="325"/>
        <v>1.8943589862576304</v>
      </c>
      <c r="BB1007" s="64">
        <f t="shared" si="326"/>
        <v>0.55492456493910236</v>
      </c>
    </row>
    <row r="1008" spans="1:54" x14ac:dyDescent="0.3">
      <c r="A1008" s="60">
        <v>32053</v>
      </c>
      <c r="B1008" s="53">
        <v>0.156</v>
      </c>
      <c r="C1008" s="53"/>
      <c r="D1008" s="53">
        <v>5.9740000000000002</v>
      </c>
      <c r="E1008" s="53">
        <f t="shared" si="311"/>
        <v>0.156</v>
      </c>
      <c r="F1008" s="53">
        <f t="shared" si="312"/>
        <v>5.8180000000000005</v>
      </c>
      <c r="G1008" s="53">
        <f t="shared" si="313"/>
        <v>0</v>
      </c>
      <c r="H1008" s="53">
        <f>IF(Q1007&gt;SetUp!$B$56,SetUp!$B$56,Q1007)</f>
        <v>8.8084217192325574E-16</v>
      </c>
      <c r="I1008" s="53">
        <f t="shared" si="327"/>
        <v>0.23306808065621507</v>
      </c>
      <c r="J1008" s="53">
        <f>MIN(F1008,H1008,(1-EXP(-SetUp!$B$52*H1008/SetUp!$B$56))*F1008)</f>
        <v>0</v>
      </c>
      <c r="K1008" s="53">
        <f t="shared" si="314"/>
        <v>8.8084217192325574E-16</v>
      </c>
      <c r="L1008" s="53">
        <f>IF(I1008&lt;=0,0,MIN(SetUp!$B$50*I1008^SetUp!$B$55,I1008))</f>
        <v>1.89858247219838E-3</v>
      </c>
      <c r="M1008" s="53">
        <f t="shared" si="315"/>
        <v>0.23116949818401669</v>
      </c>
      <c r="N1008" s="53">
        <f>IF(SetUp!$B$62=0,X1008,(B1008-E1008)*(1-(H1008/SetUp!$B$66/SetUp!$B$56)))</f>
        <v>0</v>
      </c>
      <c r="O1008" s="53">
        <f>K1008*SetUp!$B$65</f>
        <v>8.1301741112211821E-18</v>
      </c>
      <c r="P1008" s="53">
        <f>MIN(SetUp!$B$54*L1008^SetUp!$B$51,L1008)</f>
        <v>1.2299136658399765E-3</v>
      </c>
      <c r="Q1008" s="53">
        <f t="shared" si="316"/>
        <v>8.7271199781203459E-16</v>
      </c>
      <c r="R1008" s="53">
        <f>IF((H1008+N1008-O1008)&gt;SetUp!$B$56,T1007+H1008+N1008-O1008-SetUp!$B$56,T1007)</f>
        <v>0</v>
      </c>
      <c r="S1008" s="53">
        <f>R1008*SetUp!$B$65</f>
        <v>0</v>
      </c>
      <c r="T1008" s="53">
        <f>IF((R1008-S1008)&lt;SetUp!$B$53,R1008-S1008,SetUp!$B$53)</f>
        <v>0</v>
      </c>
      <c r="U1008" s="53">
        <f t="shared" si="317"/>
        <v>0.23116949818401669</v>
      </c>
      <c r="V1008" s="53">
        <f>(L1008-P1008)/1000*SetUp!$B$13*1000000/SetUp!$B$48</f>
        <v>2.7211678493184975E-2</v>
      </c>
      <c r="W1008" s="53">
        <f t="shared" si="328"/>
        <v>-2.1250362580715887E-17</v>
      </c>
      <c r="X1008" s="53">
        <f>MAX((SetUp!$B$56*(1-($H1008/SetUp!$B$56)^2)*TANH(($B1008-$D1008)/SetUp!$B$56))/(1+$H1008/SetUp!$B$56*TANH(($B1008-$D1008)/SetUp!$B$56)),0)</f>
        <v>0</v>
      </c>
      <c r="AK1008" s="61">
        <v>243</v>
      </c>
      <c r="AL1008" s="62">
        <f t="shared" si="308"/>
        <v>6.7080000000000002</v>
      </c>
      <c r="AM1008" s="62">
        <f t="shared" si="309"/>
        <v>0.13745386301917245</v>
      </c>
      <c r="AN1008" s="63">
        <f t="shared" si="310"/>
        <v>-0.97950896496434525</v>
      </c>
      <c r="AP1008" s="60">
        <v>33296</v>
      </c>
      <c r="AQ1008" s="51">
        <v>2</v>
      </c>
      <c r="AR1008" s="51">
        <v>58</v>
      </c>
      <c r="AS1008" s="62">
        <f t="shared" si="318"/>
        <v>0</v>
      </c>
      <c r="AT1008" s="62">
        <f t="shared" si="319"/>
        <v>3.3583644435485835</v>
      </c>
      <c r="AU1008" s="51" t="str">
        <f>IF(OR($AP1008&lt;SetUp!$B$97,$AP1008&gt;SetUp!$B$98),"Não","Sim")</f>
        <v>Não</v>
      </c>
      <c r="AV1008" s="64">
        <f t="shared" si="320"/>
        <v>0</v>
      </c>
      <c r="AW1008" s="64">
        <f t="shared" si="321"/>
        <v>1.8325840890798391</v>
      </c>
      <c r="AX1008" s="64">
        <f t="shared" si="322"/>
        <v>0</v>
      </c>
      <c r="AY1008" s="64">
        <f t="shared" si="323"/>
        <v>0.52612782319985707</v>
      </c>
      <c r="AZ1008" s="64">
        <f t="shared" si="324"/>
        <v>3.3583644435485835</v>
      </c>
      <c r="BA1008" s="64">
        <f t="shared" si="325"/>
        <v>1.8325840890798391</v>
      </c>
      <c r="BB1008" s="64">
        <f t="shared" si="326"/>
        <v>0.52612782319985707</v>
      </c>
    </row>
    <row r="1009" spans="1:54" x14ac:dyDescent="0.3">
      <c r="A1009" s="60">
        <v>32054</v>
      </c>
      <c r="B1009" s="53">
        <v>0.111</v>
      </c>
      <c r="C1009" s="53"/>
      <c r="D1009" s="53">
        <v>5.9740000000000002</v>
      </c>
      <c r="E1009" s="53">
        <f t="shared" si="311"/>
        <v>0.111</v>
      </c>
      <c r="F1009" s="53">
        <f t="shared" si="312"/>
        <v>5.8630000000000004</v>
      </c>
      <c r="G1009" s="53">
        <f t="shared" si="313"/>
        <v>0</v>
      </c>
      <c r="H1009" s="53">
        <f>IF(Q1008&gt;SetUp!$B$56,SetUp!$B$56,Q1008)</f>
        <v>8.7271199781203459E-16</v>
      </c>
      <c r="I1009" s="53">
        <f t="shared" si="327"/>
        <v>0.23116949818401669</v>
      </c>
      <c r="J1009" s="53">
        <f>MIN(F1009,H1009,(1-EXP(-SetUp!$B$52*H1009/SetUp!$B$56))*F1009)</f>
        <v>0</v>
      </c>
      <c r="K1009" s="53">
        <f t="shared" si="314"/>
        <v>8.7271199781203459E-16</v>
      </c>
      <c r="L1009" s="53">
        <f>IF(I1009&lt;=0,0,MIN(SetUp!$B$50*I1009^SetUp!$B$55,I1009))</f>
        <v>1.8728759724275727E-3</v>
      </c>
      <c r="M1009" s="53">
        <f t="shared" si="315"/>
        <v>0.22929662221158911</v>
      </c>
      <c r="N1009" s="53">
        <f>IF(SetUp!$B$62=0,X1009,(B1009-E1009)*(1-(H1009/SetUp!$B$66/SetUp!$B$56)))</f>
        <v>0</v>
      </c>
      <c r="O1009" s="53">
        <f>K1009*SetUp!$B$65</f>
        <v>8.0551325961964782E-18</v>
      </c>
      <c r="P1009" s="53">
        <f>MIN(SetUp!$B$54*L1009^SetUp!$B$51,L1009)</f>
        <v>1.2131001137702508E-3</v>
      </c>
      <c r="Q1009" s="53">
        <f t="shared" si="316"/>
        <v>8.6465686521583807E-16</v>
      </c>
      <c r="R1009" s="53">
        <f>IF((H1009+N1009-O1009)&gt;SetUp!$B$56,T1008+H1009+N1009-O1009-SetUp!$B$56,T1008)</f>
        <v>0</v>
      </c>
      <c r="S1009" s="53">
        <f>R1009*SetUp!$B$65</f>
        <v>0</v>
      </c>
      <c r="T1009" s="53">
        <f>IF((R1009-S1009)&lt;SetUp!$B$53,R1009-S1009,SetUp!$B$53)</f>
        <v>0</v>
      </c>
      <c r="U1009" s="53">
        <f t="shared" si="317"/>
        <v>0.22929662221158911</v>
      </c>
      <c r="V1009" s="53">
        <f>(L1009-P1009)/1000*SetUp!$B$13*1000000/SetUp!$B$48</f>
        <v>2.6849777307728993E-2</v>
      </c>
      <c r="W1009" s="53">
        <f t="shared" si="328"/>
        <v>-6.2883726004159257E-18</v>
      </c>
      <c r="X1009" s="53">
        <f>MAX((SetUp!$B$56*(1-($H1009/SetUp!$B$56)^2)*TANH(($B1009-$D1009)/SetUp!$B$56))/(1+$H1009/SetUp!$B$56*TANH(($B1009-$D1009)/SetUp!$B$56)),0)</f>
        <v>0</v>
      </c>
      <c r="AK1009" s="61">
        <v>244</v>
      </c>
      <c r="AL1009" s="62">
        <f t="shared" si="308"/>
        <v>6.2839999999999998</v>
      </c>
      <c r="AM1009" s="62">
        <f t="shared" si="309"/>
        <v>0.13392880283063036</v>
      </c>
      <c r="AN1009" s="63">
        <f t="shared" si="310"/>
        <v>-0.97868733245852479</v>
      </c>
      <c r="AP1009" s="60">
        <v>33297</v>
      </c>
      <c r="AQ1009" s="51">
        <v>2</v>
      </c>
      <c r="AR1009" s="51">
        <v>59</v>
      </c>
      <c r="AS1009" s="62">
        <f t="shared" si="318"/>
        <v>0</v>
      </c>
      <c r="AT1009" s="62">
        <f t="shared" si="319"/>
        <v>3.1331321721543302</v>
      </c>
      <c r="AU1009" s="51" t="str">
        <f>IF(OR($AP1009&lt;SetUp!$B$97,$AP1009&gt;SetUp!$B$98),"Não","Sim")</f>
        <v>Não</v>
      </c>
      <c r="AV1009" s="64">
        <f t="shared" si="320"/>
        <v>0</v>
      </c>
      <c r="AW1009" s="64">
        <f t="shared" si="321"/>
        <v>1.7700655841392798</v>
      </c>
      <c r="AX1009" s="64">
        <f t="shared" si="322"/>
        <v>0</v>
      </c>
      <c r="AY1009" s="64">
        <f t="shared" si="323"/>
        <v>0.49597871611583116</v>
      </c>
      <c r="AZ1009" s="64">
        <f t="shared" si="324"/>
        <v>3.1331321721543302</v>
      </c>
      <c r="BA1009" s="64">
        <f t="shared" si="325"/>
        <v>1.7700655841392798</v>
      </c>
      <c r="BB1009" s="64">
        <f t="shared" si="326"/>
        <v>0.49597871611583116</v>
      </c>
    </row>
    <row r="1010" spans="1:54" x14ac:dyDescent="0.3">
      <c r="A1010" s="60">
        <v>32055</v>
      </c>
      <c r="B1010" s="53">
        <v>0.221</v>
      </c>
      <c r="C1010" s="53"/>
      <c r="D1010" s="53">
        <v>5.9740000000000002</v>
      </c>
      <c r="E1010" s="53">
        <f t="shared" si="311"/>
        <v>0.221</v>
      </c>
      <c r="F1010" s="53">
        <f t="shared" si="312"/>
        <v>5.7530000000000001</v>
      </c>
      <c r="G1010" s="53">
        <f t="shared" si="313"/>
        <v>0</v>
      </c>
      <c r="H1010" s="53">
        <f>IF(Q1009&gt;SetUp!$B$56,SetUp!$B$56,Q1009)</f>
        <v>8.6465686521583807E-16</v>
      </c>
      <c r="I1010" s="53">
        <f t="shared" si="327"/>
        <v>0.22929662221158911</v>
      </c>
      <c r="J1010" s="53">
        <f>MIN(F1010,H1010,(1-EXP(-SetUp!$B$52*H1010/SetUp!$B$56))*F1010)</f>
        <v>0</v>
      </c>
      <c r="K1010" s="53">
        <f t="shared" si="314"/>
        <v>8.6465686521583807E-16</v>
      </c>
      <c r="L1010" s="53">
        <f>IF(I1010&lt;=0,0,MIN(SetUp!$B$50*I1010^SetUp!$B$55,I1010))</f>
        <v>1.84765506199344E-3</v>
      </c>
      <c r="M1010" s="53">
        <f t="shared" si="315"/>
        <v>0.22744896714959567</v>
      </c>
      <c r="N1010" s="53">
        <f>IF(SetUp!$B$62=0,X1010,(B1010-E1010)*(1-(H1010/SetUp!$B$66/SetUp!$B$56)))</f>
        <v>0</v>
      </c>
      <c r="O1010" s="53">
        <f>K1010*SetUp!$B$65</f>
        <v>7.9807837144290906E-18</v>
      </c>
      <c r="P1010" s="53">
        <f>MIN(SetUp!$B$54*L1010^SetUp!$B$51,L1010)</f>
        <v>1.1966063447532054E-3</v>
      </c>
      <c r="Q1010" s="53">
        <f t="shared" si="316"/>
        <v>8.5667608150140895E-16</v>
      </c>
      <c r="R1010" s="53">
        <f>IF((H1010+N1010-O1010)&gt;SetUp!$B$56,T1009+H1010+N1010-O1010-SetUp!$B$56,T1009)</f>
        <v>0</v>
      </c>
      <c r="S1010" s="53">
        <f>R1010*SetUp!$B$65</f>
        <v>0</v>
      </c>
      <c r="T1010" s="53">
        <f>IF((R1010-S1010)&lt;SetUp!$B$53,R1010-S1010,SetUp!$B$53)</f>
        <v>0</v>
      </c>
      <c r="U1010" s="53">
        <f t="shared" si="317"/>
        <v>0.22744896714959567</v>
      </c>
      <c r="V1010" s="53">
        <f>(L1010-P1010)/1000*SetUp!$B$13*1000000/SetUp!$B$48</f>
        <v>2.6494623658944828E-2</v>
      </c>
      <c r="W1010" s="53">
        <f t="shared" si="328"/>
        <v>-1.7347234759768071E-18</v>
      </c>
      <c r="X1010" s="53">
        <f>MAX((SetUp!$B$56*(1-($H1010/SetUp!$B$56)^2)*TANH(($B1010-$D1010)/SetUp!$B$56))/(1+$H1010/SetUp!$B$56*TANH(($B1010-$D1010)/SetUp!$B$56)),0)</f>
        <v>0</v>
      </c>
      <c r="AK1010" s="61">
        <v>245</v>
      </c>
      <c r="AL1010" s="62">
        <f t="shared" si="308"/>
        <v>6.0069999999999997</v>
      </c>
      <c r="AM1010" s="62">
        <f t="shared" si="309"/>
        <v>0.13053009557237491</v>
      </c>
      <c r="AN1010" s="63">
        <f t="shared" si="310"/>
        <v>-0.9782703353466996</v>
      </c>
      <c r="AP1010" s="60">
        <v>33298</v>
      </c>
      <c r="AQ1010" s="51">
        <v>3</v>
      </c>
      <c r="AR1010" s="51">
        <v>61</v>
      </c>
      <c r="AS1010" s="62">
        <f t="shared" si="318"/>
        <v>0</v>
      </c>
      <c r="AT1010" s="62">
        <f t="shared" si="319"/>
        <v>2.9176406401809309</v>
      </c>
      <c r="AU1010" s="51" t="str">
        <f>IF(OR($AP1010&lt;SetUp!$B$97,$AP1010&gt;SetUp!$B$98),"Não","Sim")</f>
        <v>Não</v>
      </c>
      <c r="AV1010" s="64">
        <f t="shared" si="320"/>
        <v>0</v>
      </c>
      <c r="AW1010" s="64">
        <f t="shared" si="321"/>
        <v>1.7081102541056683</v>
      </c>
      <c r="AX1010" s="64">
        <f t="shared" si="322"/>
        <v>0</v>
      </c>
      <c r="AY1010" s="64">
        <f t="shared" si="323"/>
        <v>0.46503179968994413</v>
      </c>
      <c r="AZ1010" s="64">
        <f t="shared" si="324"/>
        <v>2.9176406401809309</v>
      </c>
      <c r="BA1010" s="64">
        <f t="shared" si="325"/>
        <v>1.7081102541056683</v>
      </c>
      <c r="BB1010" s="64">
        <f t="shared" si="326"/>
        <v>0.46503179968994413</v>
      </c>
    </row>
    <row r="1011" spans="1:54" x14ac:dyDescent="0.3">
      <c r="A1011" s="60">
        <v>32056</v>
      </c>
      <c r="B1011" s="53">
        <v>0</v>
      </c>
      <c r="C1011" s="53"/>
      <c r="D1011" s="53">
        <v>5.9740000000000002</v>
      </c>
      <c r="E1011" s="53">
        <f t="shared" si="311"/>
        <v>0</v>
      </c>
      <c r="F1011" s="53">
        <f t="shared" si="312"/>
        <v>5.9740000000000002</v>
      </c>
      <c r="G1011" s="53">
        <f t="shared" si="313"/>
        <v>0</v>
      </c>
      <c r="H1011" s="53">
        <f>IF(Q1010&gt;SetUp!$B$56,SetUp!$B$56,Q1010)</f>
        <v>8.5667608150140895E-16</v>
      </c>
      <c r="I1011" s="53">
        <f t="shared" si="327"/>
        <v>0.22744896714959567</v>
      </c>
      <c r="J1011" s="53">
        <f>MIN(F1011,H1011,(1-EXP(-SetUp!$B$52*H1011/SetUp!$B$56))*F1011)</f>
        <v>0</v>
      </c>
      <c r="K1011" s="53">
        <f t="shared" si="314"/>
        <v>8.5667608150140895E-16</v>
      </c>
      <c r="L1011" s="53">
        <f>IF(I1011&lt;=0,0,MIN(SetUp!$B$50*I1011^SetUp!$B$55,I1011))</f>
        <v>1.8229079934500487E-3</v>
      </c>
      <c r="M1011" s="53">
        <f t="shared" si="315"/>
        <v>0.22562605915614561</v>
      </c>
      <c r="N1011" s="53">
        <f>IF(SetUp!$B$62=0,X1011,(B1011-E1011)*(1-(H1011/SetUp!$B$66/SetUp!$B$56)))</f>
        <v>0</v>
      </c>
      <c r="O1011" s="53">
        <f>K1011*SetUp!$B$65</f>
        <v>7.9071210729133756E-18</v>
      </c>
      <c r="P1011" s="53">
        <f>MIN(SetUp!$B$54*L1011^SetUp!$B$51,L1011)</f>
        <v>1.1804245814619569E-3</v>
      </c>
      <c r="Q1011" s="53">
        <f t="shared" si="316"/>
        <v>8.4876896042849561E-16</v>
      </c>
      <c r="R1011" s="53">
        <f>IF((H1011+N1011-O1011)&gt;SetUp!$B$56,T1010+H1011+N1011-O1011-SetUp!$B$56,T1010)</f>
        <v>0</v>
      </c>
      <c r="S1011" s="53">
        <f>R1011*SetUp!$B$65</f>
        <v>0</v>
      </c>
      <c r="T1011" s="53">
        <f>IF((R1011-S1011)&lt;SetUp!$B$53,R1011-S1011,SetUp!$B$53)</f>
        <v>0</v>
      </c>
      <c r="U1011" s="53">
        <f t="shared" si="317"/>
        <v>0.22562605915614561</v>
      </c>
      <c r="V1011" s="53">
        <f>(L1011-P1011)/1000*SetUp!$B$13*1000000/SetUp!$B$48</f>
        <v>2.6146055981641856E-2</v>
      </c>
      <c r="W1011" s="53">
        <f t="shared" si="328"/>
        <v>-8.2399365108898337E-18</v>
      </c>
      <c r="X1011" s="53">
        <f>MAX((SetUp!$B$56*(1-($H1011/SetUp!$B$56)^2)*TANH(($B1011-$D1011)/SetUp!$B$56))/(1+$H1011/SetUp!$B$56*TANH(($B1011-$D1011)/SetUp!$B$56)),0)</f>
        <v>0</v>
      </c>
      <c r="AK1011" s="61">
        <v>246</v>
      </c>
      <c r="AL1011" s="62">
        <f t="shared" si="308"/>
        <v>5.87</v>
      </c>
      <c r="AM1011" s="62">
        <f t="shared" si="309"/>
        <v>0.12725194557033681</v>
      </c>
      <c r="AN1011" s="63">
        <f t="shared" si="310"/>
        <v>-0.97832164470692728</v>
      </c>
      <c r="AP1011" s="60">
        <v>33299</v>
      </c>
      <c r="AQ1011" s="51">
        <v>3</v>
      </c>
      <c r="AR1011" s="51">
        <v>62</v>
      </c>
      <c r="AS1011" s="62">
        <f t="shared" si="318"/>
        <v>0</v>
      </c>
      <c r="AT1011" s="62">
        <f t="shared" si="319"/>
        <v>2.7162445369653976</v>
      </c>
      <c r="AU1011" s="51" t="str">
        <f>IF(OR($AP1011&lt;SetUp!$B$97,$AP1011&gt;SetUp!$B$98),"Não","Sim")</f>
        <v>Não</v>
      </c>
      <c r="AV1011" s="64">
        <f t="shared" si="320"/>
        <v>0</v>
      </c>
      <c r="AW1011" s="64">
        <f t="shared" si="321"/>
        <v>1.6481033150155961</v>
      </c>
      <c r="AX1011" s="64">
        <f t="shared" si="322"/>
        <v>0</v>
      </c>
      <c r="AY1011" s="64">
        <f t="shared" si="323"/>
        <v>0.43396886585663685</v>
      </c>
      <c r="AZ1011" s="64">
        <f t="shared" si="324"/>
        <v>2.7162445369653976</v>
      </c>
      <c r="BA1011" s="64">
        <f t="shared" si="325"/>
        <v>1.6481033150155961</v>
      </c>
      <c r="BB1011" s="64">
        <f t="shared" si="326"/>
        <v>0.43396886585663685</v>
      </c>
    </row>
    <row r="1012" spans="1:54" x14ac:dyDescent="0.3">
      <c r="A1012" s="60">
        <v>32057</v>
      </c>
      <c r="B1012" s="53">
        <v>0</v>
      </c>
      <c r="C1012" s="53"/>
      <c r="D1012" s="53">
        <v>5.9740000000000002</v>
      </c>
      <c r="E1012" s="53">
        <f t="shared" si="311"/>
        <v>0</v>
      </c>
      <c r="F1012" s="53">
        <f t="shared" si="312"/>
        <v>5.9740000000000002</v>
      </c>
      <c r="G1012" s="53">
        <f t="shared" si="313"/>
        <v>0</v>
      </c>
      <c r="H1012" s="53">
        <f>IF(Q1011&gt;SetUp!$B$56,SetUp!$B$56,Q1011)</f>
        <v>8.4876896042849561E-16</v>
      </c>
      <c r="I1012" s="53">
        <f t="shared" si="327"/>
        <v>0.22562605915614561</v>
      </c>
      <c r="J1012" s="53">
        <f>MIN(F1012,H1012,(1-EXP(-SetUp!$B$52*H1012/SetUp!$B$56))*F1012)</f>
        <v>0</v>
      </c>
      <c r="K1012" s="53">
        <f t="shared" si="314"/>
        <v>8.4876896042849561E-16</v>
      </c>
      <c r="L1012" s="53">
        <f>IF(I1012&lt;=0,0,MIN(SetUp!$B$50*I1012^SetUp!$B$55,I1012))</f>
        <v>1.7986233652590817E-3</v>
      </c>
      <c r="M1012" s="53">
        <f t="shared" si="315"/>
        <v>0.22382743579088654</v>
      </c>
      <c r="N1012" s="53">
        <f>IF(SetUp!$B$62=0,X1012,(B1012-E1012)*(1-(H1012/SetUp!$B$66/SetUp!$B$56)))</f>
        <v>0</v>
      </c>
      <c r="O1012" s="53">
        <f>K1012*SetUp!$B$65</f>
        <v>7.8341383376511356E-18</v>
      </c>
      <c r="P1012" s="53">
        <f>MIN(SetUp!$B$54*L1012^SetUp!$B$51,L1012)</f>
        <v>1.164547276566105E-3</v>
      </c>
      <c r="Q1012" s="53">
        <f t="shared" si="316"/>
        <v>8.4093482209084443E-16</v>
      </c>
      <c r="R1012" s="53">
        <f>IF((H1012+N1012-O1012)&gt;SetUp!$B$56,T1011+H1012+N1012-O1012-SetUp!$B$56,T1011)</f>
        <v>0</v>
      </c>
      <c r="S1012" s="53">
        <f>R1012*SetUp!$B$65</f>
        <v>0</v>
      </c>
      <c r="T1012" s="53">
        <f>IF((R1012-S1012)&lt;SetUp!$B$53,R1012-S1012,SetUp!$B$53)</f>
        <v>0</v>
      </c>
      <c r="U1012" s="53">
        <f t="shared" si="317"/>
        <v>0.22382743579088654</v>
      </c>
      <c r="V1012" s="53">
        <f>(L1012-P1012)/1000*SetUp!$B$13*1000000/SetUp!$B$48</f>
        <v>2.5803917427667925E-2</v>
      </c>
      <c r="W1012" s="53">
        <f t="shared" si="328"/>
        <v>-1.8214596497756474E-17</v>
      </c>
      <c r="X1012" s="53">
        <f>MAX((SetUp!$B$56*(1-($H1012/SetUp!$B$56)^2)*TANH(($B1012-$D1012)/SetUp!$B$56))/(1+$H1012/SetUp!$B$56*TANH(($B1012-$D1012)/SetUp!$B$56)),0)</f>
        <v>0</v>
      </c>
      <c r="AK1012" s="61">
        <v>247</v>
      </c>
      <c r="AL1012" s="62">
        <f t="shared" si="308"/>
        <v>5.6</v>
      </c>
      <c r="AM1012" s="62">
        <f t="shared" si="309"/>
        <v>0.1240888799293977</v>
      </c>
      <c r="AN1012" s="63">
        <f t="shared" si="310"/>
        <v>-0.97784127144117905</v>
      </c>
      <c r="AP1012" s="60">
        <v>33300</v>
      </c>
      <c r="AQ1012" s="51">
        <v>3</v>
      </c>
      <c r="AR1012" s="51">
        <v>63</v>
      </c>
      <c r="AS1012" s="62">
        <f t="shared" si="318"/>
        <v>0</v>
      </c>
      <c r="AT1012" s="62">
        <f t="shared" si="319"/>
        <v>2.5282329148609102</v>
      </c>
      <c r="AU1012" s="51" t="str">
        <f>IF(OR($AP1012&lt;SetUp!$B$97,$AP1012&gt;SetUp!$B$98),"Não","Sim")</f>
        <v>Não</v>
      </c>
      <c r="AV1012" s="64">
        <f t="shared" si="320"/>
        <v>0</v>
      </c>
      <c r="AW1012" s="64">
        <f t="shared" si="321"/>
        <v>1.5900417965767157</v>
      </c>
      <c r="AX1012" s="64">
        <f t="shared" si="322"/>
        <v>0</v>
      </c>
      <c r="AY1012" s="64">
        <f t="shared" si="323"/>
        <v>0.40281708107367253</v>
      </c>
      <c r="AZ1012" s="64">
        <f t="shared" si="324"/>
        <v>2.5282329148609102</v>
      </c>
      <c r="BA1012" s="64">
        <f t="shared" si="325"/>
        <v>1.5900417965767157</v>
      </c>
      <c r="BB1012" s="64">
        <f t="shared" si="326"/>
        <v>0.40281708107367253</v>
      </c>
    </row>
    <row r="1013" spans="1:54" x14ac:dyDescent="0.3">
      <c r="A1013" s="60">
        <v>32058</v>
      </c>
      <c r="B1013" s="53">
        <v>8.4000000000000005E-2</v>
      </c>
      <c r="C1013" s="53"/>
      <c r="D1013" s="53">
        <v>5.9740000000000002</v>
      </c>
      <c r="E1013" s="53">
        <f t="shared" si="311"/>
        <v>8.4000000000000005E-2</v>
      </c>
      <c r="F1013" s="53">
        <f t="shared" si="312"/>
        <v>5.8900000000000006</v>
      </c>
      <c r="G1013" s="53">
        <f t="shared" si="313"/>
        <v>0</v>
      </c>
      <c r="H1013" s="53">
        <f>IF(Q1012&gt;SetUp!$B$56,SetUp!$B$56,Q1012)</f>
        <v>8.4093482209084443E-16</v>
      </c>
      <c r="I1013" s="53">
        <f t="shared" si="327"/>
        <v>0.22382743579088654</v>
      </c>
      <c r="J1013" s="53">
        <f>MIN(F1013,H1013,(1-EXP(-SetUp!$B$52*H1013/SetUp!$B$56))*F1013)</f>
        <v>0</v>
      </c>
      <c r="K1013" s="53">
        <f t="shared" si="314"/>
        <v>8.4093482209084443E-16</v>
      </c>
      <c r="L1013" s="53">
        <f>IF(I1013&lt;=0,0,MIN(SetUp!$B$50*I1013^SetUp!$B$55,I1013))</f>
        <v>1.7747901098046238E-3</v>
      </c>
      <c r="M1013" s="53">
        <f t="shared" si="315"/>
        <v>0.22205264568108191</v>
      </c>
      <c r="N1013" s="53">
        <f>IF(SetUp!$B$62=0,X1013,(B1013-E1013)*(1-(H1013/SetUp!$B$66/SetUp!$B$56)))</f>
        <v>0</v>
      </c>
      <c r="O1013" s="53">
        <f>K1013*SetUp!$B$65</f>
        <v>7.7618292331069826E-18</v>
      </c>
      <c r="P1013" s="53">
        <f>MIN(SetUp!$B$54*L1013^SetUp!$B$51,L1013)</f>
        <v>1.1489671047336585E-3</v>
      </c>
      <c r="Q1013" s="53">
        <f t="shared" si="316"/>
        <v>8.3317299285773742E-16</v>
      </c>
      <c r="R1013" s="53">
        <f>IF((H1013+N1013-O1013)&gt;SetUp!$B$56,T1012+H1013+N1013-O1013-SetUp!$B$56,T1012)</f>
        <v>0</v>
      </c>
      <c r="S1013" s="53">
        <f>R1013*SetUp!$B$65</f>
        <v>0</v>
      </c>
      <c r="T1013" s="53">
        <f>IF((R1013-S1013)&lt;SetUp!$B$53,R1013-S1013,SetUp!$B$53)</f>
        <v>0</v>
      </c>
      <c r="U1013" s="53">
        <f t="shared" si="317"/>
        <v>0.22205264568108191</v>
      </c>
      <c r="V1013" s="53">
        <f>(L1013-P1013)/1000*SetUp!$B$13*1000000/SetUp!$B$48</f>
        <v>2.5468055703651495E-2</v>
      </c>
      <c r="W1013" s="53">
        <f t="shared" si="328"/>
        <v>-1.214306433183765E-17</v>
      </c>
      <c r="X1013" s="53">
        <f>MAX((SetUp!$B$56*(1-($H1013/SetUp!$B$56)^2)*TANH(($B1013-$D1013)/SetUp!$B$56))/(1+$H1013/SetUp!$B$56*TANH(($B1013-$D1013)/SetUp!$B$56)),0)</f>
        <v>0</v>
      </c>
      <c r="AK1013" s="61">
        <v>248</v>
      </c>
      <c r="AL1013" s="62">
        <f t="shared" si="308"/>
        <v>5.4669999999999996</v>
      </c>
      <c r="AM1013" s="62">
        <f t="shared" si="309"/>
        <v>0.12103572748598521</v>
      </c>
      <c r="AN1013" s="63">
        <f t="shared" si="310"/>
        <v>-0.97786066810206962</v>
      </c>
      <c r="AP1013" s="60">
        <v>33301</v>
      </c>
      <c r="AQ1013" s="51">
        <v>3</v>
      </c>
      <c r="AR1013" s="51">
        <v>64</v>
      </c>
      <c r="AS1013" s="62">
        <f t="shared" si="318"/>
        <v>0</v>
      </c>
      <c r="AT1013" s="62">
        <f t="shared" si="319"/>
        <v>2.3518742777260062</v>
      </c>
      <c r="AU1013" s="51" t="str">
        <f>IF(OR($AP1013&lt;SetUp!$B$97,$AP1013&gt;SetUp!$B$98),"Não","Sim")</f>
        <v>Não</v>
      </c>
      <c r="AV1013" s="64">
        <f t="shared" si="320"/>
        <v>0</v>
      </c>
      <c r="AW1013" s="64">
        <f t="shared" si="321"/>
        <v>1.5335821718206057</v>
      </c>
      <c r="AX1013" s="64">
        <f t="shared" si="322"/>
        <v>0</v>
      </c>
      <c r="AY1013" s="64">
        <f t="shared" si="323"/>
        <v>0.37141410228964966</v>
      </c>
      <c r="AZ1013" s="64">
        <f t="shared" si="324"/>
        <v>2.3518742777260062</v>
      </c>
      <c r="BA1013" s="64">
        <f t="shared" si="325"/>
        <v>1.5335821718206057</v>
      </c>
      <c r="BB1013" s="64">
        <f t="shared" si="326"/>
        <v>0.37141410228964966</v>
      </c>
    </row>
    <row r="1014" spans="1:54" x14ac:dyDescent="0.3">
      <c r="A1014" s="60">
        <v>32059</v>
      </c>
      <c r="B1014" s="53">
        <v>0</v>
      </c>
      <c r="C1014" s="53"/>
      <c r="D1014" s="53">
        <v>5.9740000000000002</v>
      </c>
      <c r="E1014" s="53">
        <f t="shared" si="311"/>
        <v>0</v>
      </c>
      <c r="F1014" s="53">
        <f t="shared" si="312"/>
        <v>5.9740000000000002</v>
      </c>
      <c r="G1014" s="53">
        <f t="shared" si="313"/>
        <v>0</v>
      </c>
      <c r="H1014" s="53">
        <f>IF(Q1013&gt;SetUp!$B$56,SetUp!$B$56,Q1013)</f>
        <v>8.3317299285773742E-16</v>
      </c>
      <c r="I1014" s="53">
        <f t="shared" si="327"/>
        <v>0.22205264568108191</v>
      </c>
      <c r="J1014" s="53">
        <f>MIN(F1014,H1014,(1-EXP(-SetUp!$B$52*H1014/SetUp!$B$56))*F1014)</f>
        <v>0</v>
      </c>
      <c r="K1014" s="53">
        <f t="shared" si="314"/>
        <v>8.3317299285773742E-16</v>
      </c>
      <c r="L1014" s="53">
        <f>IF(I1014&lt;=0,0,MIN(SetUp!$B$50*I1014^SetUp!$B$55,I1014))</f>
        <v>1.7513974818849812E-3</v>
      </c>
      <c r="M1014" s="53">
        <f t="shared" si="315"/>
        <v>0.22030124819919691</v>
      </c>
      <c r="N1014" s="53">
        <f>IF(SetUp!$B$62=0,X1014,(B1014-E1014)*(1-(H1014/SetUp!$B$66/SetUp!$B$56)))</f>
        <v>0</v>
      </c>
      <c r="O1014" s="53">
        <f>K1014*SetUp!$B$65</f>
        <v>7.6901875416687301E-18</v>
      </c>
      <c r="P1014" s="53">
        <f>MIN(SetUp!$B$54*L1014^SetUp!$B$51,L1014)</f>
        <v>1.1336769549522986E-3</v>
      </c>
      <c r="Q1014" s="53">
        <f t="shared" si="316"/>
        <v>8.254828053160687E-16</v>
      </c>
      <c r="R1014" s="53">
        <f>IF((H1014+N1014-O1014)&gt;SetUp!$B$56,T1013+H1014+N1014-O1014-SetUp!$B$56,T1013)</f>
        <v>0</v>
      </c>
      <c r="S1014" s="53">
        <f>R1014*SetUp!$B$65</f>
        <v>0</v>
      </c>
      <c r="T1014" s="53">
        <f>IF((R1014-S1014)&lt;SetUp!$B$53,R1014-S1014,SetUp!$B$53)</f>
        <v>0</v>
      </c>
      <c r="U1014" s="53">
        <f t="shared" si="317"/>
        <v>0.22030124819919691</v>
      </c>
      <c r="V1014" s="53">
        <f>(L1014-P1014)/1000*SetUp!$B$13*1000000/SetUp!$B$48</f>
        <v>2.5138322915161236E-2</v>
      </c>
      <c r="W1014" s="53">
        <f t="shared" si="328"/>
        <v>-1.0842021724855044E-17</v>
      </c>
      <c r="X1014" s="53">
        <f>MAX((SetUp!$B$56*(1-($H1014/SetUp!$B$56)^2)*TANH(($B1014-$D1014)/SetUp!$B$56))/(1+$H1014/SetUp!$B$56*TANH(($B1014-$D1014)/SetUp!$B$56)),0)</f>
        <v>0</v>
      </c>
      <c r="AK1014" s="61">
        <v>249</v>
      </c>
      <c r="AL1014" s="62">
        <f t="shared" si="308"/>
        <v>5.2039999999999997</v>
      </c>
      <c r="AM1014" s="62">
        <f t="shared" si="309"/>
        <v>0.11808759931663966</v>
      </c>
      <c r="AN1014" s="63">
        <f t="shared" si="310"/>
        <v>-0.97730830143800151</v>
      </c>
      <c r="AP1014" s="60">
        <v>33302</v>
      </c>
      <c r="AQ1014" s="51">
        <v>3</v>
      </c>
      <c r="AR1014" s="51">
        <v>65</v>
      </c>
      <c r="AS1014" s="62">
        <f t="shared" si="318"/>
        <v>0</v>
      </c>
      <c r="AT1014" s="62">
        <f t="shared" si="319"/>
        <v>2.1875421659790018</v>
      </c>
      <c r="AU1014" s="51" t="str">
        <f>IF(OR($AP1014&lt;SetUp!$B$97,$AP1014&gt;SetUp!$B$98),"Não","Sim")</f>
        <v>Não</v>
      </c>
      <c r="AV1014" s="64">
        <f t="shared" si="320"/>
        <v>0</v>
      </c>
      <c r="AW1014" s="64">
        <f t="shared" si="321"/>
        <v>1.479034200408835</v>
      </c>
      <c r="AX1014" s="64">
        <f t="shared" si="322"/>
        <v>0</v>
      </c>
      <c r="AY1014" s="64">
        <f t="shared" si="323"/>
        <v>0.33995643302029943</v>
      </c>
      <c r="AZ1014" s="64">
        <f t="shared" si="324"/>
        <v>2.1875421659790018</v>
      </c>
      <c r="BA1014" s="64">
        <f t="shared" si="325"/>
        <v>1.479034200408835</v>
      </c>
      <c r="BB1014" s="64">
        <f t="shared" si="326"/>
        <v>0.33995643302029943</v>
      </c>
    </row>
    <row r="1015" spans="1:54" x14ac:dyDescent="0.3">
      <c r="A1015" s="60">
        <v>32060</v>
      </c>
      <c r="B1015" s="53">
        <v>0</v>
      </c>
      <c r="C1015" s="53"/>
      <c r="D1015" s="53">
        <v>5.9740000000000002</v>
      </c>
      <c r="E1015" s="53">
        <f t="shared" si="311"/>
        <v>0</v>
      </c>
      <c r="F1015" s="53">
        <f t="shared" si="312"/>
        <v>5.9740000000000002</v>
      </c>
      <c r="G1015" s="53">
        <f t="shared" si="313"/>
        <v>0</v>
      </c>
      <c r="H1015" s="53">
        <f>IF(Q1014&gt;SetUp!$B$56,SetUp!$B$56,Q1014)</f>
        <v>8.254828053160687E-16</v>
      </c>
      <c r="I1015" s="53">
        <f t="shared" si="327"/>
        <v>0.22030124819919691</v>
      </c>
      <c r="J1015" s="53">
        <f>MIN(F1015,H1015,(1-EXP(-SetUp!$B$52*H1015/SetUp!$B$56))*F1015)</f>
        <v>0</v>
      </c>
      <c r="K1015" s="53">
        <f t="shared" si="314"/>
        <v>8.254828053160687E-16</v>
      </c>
      <c r="L1015" s="53">
        <f>IF(I1015&lt;=0,0,MIN(SetUp!$B$50*I1015^SetUp!$B$55,I1015))</f>
        <v>1.7284350476601065E-3</v>
      </c>
      <c r="M1015" s="53">
        <f t="shared" si="315"/>
        <v>0.21857281315153682</v>
      </c>
      <c r="N1015" s="53">
        <f>IF(SetUp!$B$62=0,X1015,(B1015-E1015)*(1-(H1015/SetUp!$B$66/SetUp!$B$56)))</f>
        <v>0</v>
      </c>
      <c r="O1015" s="53">
        <f>K1015*SetUp!$B$65</f>
        <v>7.6192071031127546E-18</v>
      </c>
      <c r="P1015" s="53">
        <f>MIN(SetUp!$B$54*L1015^SetUp!$B$51,L1015)</f>
        <v>1.118669923155589E-3</v>
      </c>
      <c r="Q1015" s="53">
        <f t="shared" si="316"/>
        <v>8.178635982129559E-16</v>
      </c>
      <c r="R1015" s="53">
        <f>IF((H1015+N1015-O1015)&gt;SetUp!$B$56,T1014+H1015+N1015-O1015-SetUp!$B$56,T1014)</f>
        <v>0</v>
      </c>
      <c r="S1015" s="53">
        <f>R1015*SetUp!$B$65</f>
        <v>0</v>
      </c>
      <c r="T1015" s="53">
        <f>IF((R1015-S1015)&lt;SetUp!$B$53,R1015-S1015,SetUp!$B$53)</f>
        <v>0</v>
      </c>
      <c r="U1015" s="53">
        <f t="shared" si="317"/>
        <v>0.21857281315153682</v>
      </c>
      <c r="V1015" s="53">
        <f>(L1015-P1015)/1000*SetUp!$B$13*1000000/SetUp!$B$48</f>
        <v>2.4814575416996804E-2</v>
      </c>
      <c r="W1015" s="53">
        <f t="shared" si="328"/>
        <v>-1.9732479539236181E-17</v>
      </c>
      <c r="X1015" s="53">
        <f>MAX((SetUp!$B$56*(1-($H1015/SetUp!$B$56)^2)*TANH(($B1015-$D1015)/SetUp!$B$56))/(1+$H1015/SetUp!$B$56*TANH(($B1015-$D1015)/SetUp!$B$56)),0)</f>
        <v>0</v>
      </c>
      <c r="AK1015" s="61">
        <v>250</v>
      </c>
      <c r="AL1015" s="62">
        <f t="shared" si="308"/>
        <v>0</v>
      </c>
      <c r="AM1015" s="62">
        <f t="shared" si="309"/>
        <v>0.11523987067844894</v>
      </c>
      <c r="AN1015" s="63" t="str">
        <f t="shared" si="310"/>
        <v/>
      </c>
      <c r="AP1015" s="60">
        <v>33303</v>
      </c>
      <c r="AQ1015" s="51">
        <v>3</v>
      </c>
      <c r="AR1015" s="51">
        <v>66</v>
      </c>
      <c r="AS1015" s="62">
        <f t="shared" si="318"/>
        <v>0</v>
      </c>
      <c r="AT1015" s="62">
        <f t="shared" si="319"/>
        <v>2.0352922794609101</v>
      </c>
      <c r="AU1015" s="51" t="str">
        <f>IF(OR($AP1015&lt;SetUp!$B$97,$AP1015&gt;SetUp!$B$98),"Não","Sim")</f>
        <v>Não</v>
      </c>
      <c r="AV1015" s="64">
        <f t="shared" si="320"/>
        <v>0</v>
      </c>
      <c r="AW1015" s="64">
        <f t="shared" si="321"/>
        <v>1.4266367019886002</v>
      </c>
      <c r="AX1015" s="64">
        <f t="shared" si="322"/>
        <v>0</v>
      </c>
      <c r="AY1015" s="64">
        <f t="shared" si="323"/>
        <v>0.30862678517907355</v>
      </c>
      <c r="AZ1015" s="64">
        <f t="shared" si="324"/>
        <v>2.0352922794609101</v>
      </c>
      <c r="BA1015" s="64">
        <f t="shared" si="325"/>
        <v>1.4266367019886002</v>
      </c>
      <c r="BB1015" s="64">
        <f t="shared" si="326"/>
        <v>0.30862678517907355</v>
      </c>
    </row>
    <row r="1016" spans="1:54" x14ac:dyDescent="0.3">
      <c r="A1016" s="60">
        <v>32061</v>
      </c>
      <c r="B1016" s="53">
        <v>0</v>
      </c>
      <c r="C1016" s="53"/>
      <c r="D1016" s="53">
        <v>5.9740000000000002</v>
      </c>
      <c r="E1016" s="53">
        <f t="shared" si="311"/>
        <v>0</v>
      </c>
      <c r="F1016" s="53">
        <f t="shared" si="312"/>
        <v>5.9740000000000002</v>
      </c>
      <c r="G1016" s="53">
        <f t="shared" si="313"/>
        <v>0</v>
      </c>
      <c r="H1016" s="53">
        <f>IF(Q1015&gt;SetUp!$B$56,SetUp!$B$56,Q1015)</f>
        <v>8.178635982129559E-16</v>
      </c>
      <c r="I1016" s="53">
        <f t="shared" si="327"/>
        <v>0.21857281315153682</v>
      </c>
      <c r="J1016" s="53">
        <f>MIN(F1016,H1016,(1-EXP(-SetUp!$B$52*H1016/SetUp!$B$56))*F1016)</f>
        <v>0</v>
      </c>
      <c r="K1016" s="53">
        <f t="shared" si="314"/>
        <v>8.178635982129559E-16</v>
      </c>
      <c r="L1016" s="53">
        <f>IF(I1016&lt;=0,0,MIN(SetUp!$B$50*I1016^SetUp!$B$55,I1016))</f>
        <v>1.7058926740342918E-3</v>
      </c>
      <c r="M1016" s="53">
        <f t="shared" si="315"/>
        <v>0.21686692047750253</v>
      </c>
      <c r="N1016" s="53">
        <f>IF(SetUp!$B$62=0,X1016,(B1016-E1016)*(1-(H1016/SetUp!$B$66/SetUp!$B$56)))</f>
        <v>0</v>
      </c>
      <c r="O1016" s="53">
        <f>K1016*SetUp!$B$65</f>
        <v>7.5488818140743033E-18</v>
      </c>
      <c r="P1016" s="53">
        <f>MIN(SetUp!$B$54*L1016^SetUp!$B$51,L1016)</f>
        <v>1.1039393051404977E-3</v>
      </c>
      <c r="Q1016" s="53">
        <f t="shared" si="316"/>
        <v>8.1031471639888161E-16</v>
      </c>
      <c r="R1016" s="53">
        <f>IF((H1016+N1016-O1016)&gt;SetUp!$B$56,T1015+H1016+N1016-O1016-SetUp!$B$56,T1015)</f>
        <v>0</v>
      </c>
      <c r="S1016" s="53">
        <f>R1016*SetUp!$B$65</f>
        <v>0</v>
      </c>
      <c r="T1016" s="53">
        <f>IF((R1016-S1016)&lt;SetUp!$B$53,R1016-S1016,SetUp!$B$53)</f>
        <v>0</v>
      </c>
      <c r="U1016" s="53">
        <f t="shared" si="317"/>
        <v>0.21686692047750253</v>
      </c>
      <c r="V1016" s="53">
        <f>(L1016-P1016)/1000*SetUp!$B$13*1000000/SetUp!$B$48</f>
        <v>2.4496673669337887E-2</v>
      </c>
      <c r="W1016" s="53">
        <f t="shared" si="328"/>
        <v>4.5536491244391186E-18</v>
      </c>
      <c r="X1016" s="53">
        <f>MAX((SetUp!$B$56*(1-($H1016/SetUp!$B$56)^2)*TANH(($B1016-$D1016)/SetUp!$B$56))/(1+$H1016/SetUp!$B$56*TANH(($B1016-$D1016)/SetUp!$B$56)),0)</f>
        <v>0</v>
      </c>
      <c r="AK1016" s="61">
        <v>251</v>
      </c>
      <c r="AL1016" s="62">
        <f t="shared" si="308"/>
        <v>0</v>
      </c>
      <c r="AM1016" s="62">
        <f t="shared" si="309"/>
        <v>0.11248816426496906</v>
      </c>
      <c r="AN1016" s="63" t="str">
        <f t="shared" si="310"/>
        <v/>
      </c>
      <c r="AP1016" s="60">
        <v>33304</v>
      </c>
      <c r="AQ1016" s="51">
        <v>3</v>
      </c>
      <c r="AR1016" s="51">
        <v>67</v>
      </c>
      <c r="AS1016" s="62">
        <f t="shared" si="318"/>
        <v>0</v>
      </c>
      <c r="AT1016" s="62">
        <f t="shared" si="319"/>
        <v>1.8950489532863859</v>
      </c>
      <c r="AU1016" s="51" t="str">
        <f>IF(OR($AP1016&lt;SetUp!$B$97,$AP1016&gt;SetUp!$B$98),"Não","Sim")</f>
        <v>Não</v>
      </c>
      <c r="AV1016" s="64">
        <f t="shared" si="320"/>
        <v>0</v>
      </c>
      <c r="AW1016" s="64">
        <f t="shared" si="321"/>
        <v>1.3766077703130932</v>
      </c>
      <c r="AX1016" s="64">
        <f t="shared" si="322"/>
        <v>0</v>
      </c>
      <c r="AY1016" s="64">
        <f t="shared" si="323"/>
        <v>0.27762043323155705</v>
      </c>
      <c r="AZ1016" s="64">
        <f t="shared" si="324"/>
        <v>1.8950489532863859</v>
      </c>
      <c r="BA1016" s="64">
        <f t="shared" si="325"/>
        <v>1.3766077703130932</v>
      </c>
      <c r="BB1016" s="64">
        <f t="shared" si="326"/>
        <v>0.27762043323155705</v>
      </c>
    </row>
    <row r="1017" spans="1:54" x14ac:dyDescent="0.3">
      <c r="A1017" s="60">
        <v>32062</v>
      </c>
      <c r="B1017" s="53">
        <v>0</v>
      </c>
      <c r="C1017" s="53"/>
      <c r="D1017" s="53">
        <v>5.9740000000000002</v>
      </c>
      <c r="E1017" s="53">
        <f t="shared" si="311"/>
        <v>0</v>
      </c>
      <c r="F1017" s="53">
        <f t="shared" si="312"/>
        <v>5.9740000000000002</v>
      </c>
      <c r="G1017" s="53">
        <f t="shared" si="313"/>
        <v>0</v>
      </c>
      <c r="H1017" s="53">
        <f>IF(Q1016&gt;SetUp!$B$56,SetUp!$B$56,Q1016)</f>
        <v>8.1031471639888161E-16</v>
      </c>
      <c r="I1017" s="53">
        <f t="shared" si="327"/>
        <v>0.21686692047750253</v>
      </c>
      <c r="J1017" s="53">
        <f>MIN(F1017,H1017,(1-EXP(-SetUp!$B$52*H1017/SetUp!$B$56))*F1017)</f>
        <v>0</v>
      </c>
      <c r="K1017" s="53">
        <f t="shared" si="314"/>
        <v>8.1031471639888161E-16</v>
      </c>
      <c r="L1017" s="53">
        <f>IF(I1017&lt;=0,0,MIN(SetUp!$B$50*I1017^SetUp!$B$55,I1017))</f>
        <v>1.6837605184547675E-3</v>
      </c>
      <c r="M1017" s="53">
        <f t="shared" si="315"/>
        <v>0.21518315995904777</v>
      </c>
      <c r="N1017" s="53">
        <f>IF(SetUp!$B$62=0,X1017,(B1017-E1017)*(1-(H1017/SetUp!$B$66/SetUp!$B$56)))</f>
        <v>0</v>
      </c>
      <c r="O1017" s="53">
        <f>K1017*SetUp!$B$65</f>
        <v>7.4792056275226878E-18</v>
      </c>
      <c r="P1017" s="53">
        <f>MIN(SetUp!$B$54*L1017^SetUp!$B$51,L1017)</f>
        <v>1.0894785897632227E-3</v>
      </c>
      <c r="Q1017" s="53">
        <f t="shared" si="316"/>
        <v>8.0283551077135891E-16</v>
      </c>
      <c r="R1017" s="53">
        <f>IF((H1017+N1017-O1017)&gt;SetUp!$B$56,T1016+H1017+N1017-O1017-SetUp!$B$56,T1016)</f>
        <v>0</v>
      </c>
      <c r="S1017" s="53">
        <f>R1017*SetUp!$B$65</f>
        <v>0</v>
      </c>
      <c r="T1017" s="53">
        <f>IF((R1017-S1017)&lt;SetUp!$B$53,R1017-S1017,SetUp!$B$53)</f>
        <v>0</v>
      </c>
      <c r="U1017" s="53">
        <f t="shared" si="317"/>
        <v>0.21518315995904777</v>
      </c>
      <c r="V1017" s="53">
        <f>(L1017-P1017)/1000*SetUp!$B$13*1000000/SetUp!$B$48</f>
        <v>2.4184482099493049E-2</v>
      </c>
      <c r="W1017" s="53">
        <f t="shared" si="328"/>
        <v>9.7578195523695399E-18</v>
      </c>
      <c r="X1017" s="53">
        <f>MAX((SetUp!$B$56*(1-($H1017/SetUp!$B$56)^2)*TANH(($B1017-$D1017)/SetUp!$B$56))/(1+$H1017/SetUp!$B$56*TANH(($B1017-$D1017)/SetUp!$B$56)),0)</f>
        <v>0</v>
      </c>
      <c r="AK1017" s="61">
        <v>252</v>
      </c>
      <c r="AL1017" s="62">
        <f t="shared" si="308"/>
        <v>0</v>
      </c>
      <c r="AM1017" s="62">
        <f t="shared" si="309"/>
        <v>0.10982833467499309</v>
      </c>
      <c r="AN1017" s="63" t="str">
        <f t="shared" si="310"/>
        <v/>
      </c>
      <c r="AP1017" s="60">
        <v>33305</v>
      </c>
      <c r="AQ1017" s="51">
        <v>3</v>
      </c>
      <c r="AR1017" s="51">
        <v>68</v>
      </c>
      <c r="AS1017" s="62">
        <f t="shared" si="318"/>
        <v>0</v>
      </c>
      <c r="AT1017" s="62">
        <f t="shared" si="319"/>
        <v>1.7670070627696255</v>
      </c>
      <c r="AU1017" s="51" t="str">
        <f>IF(OR($AP1017&lt;SetUp!$B$97,$AP1017&gt;SetUp!$B$98),"Não","Sim")</f>
        <v>Não</v>
      </c>
      <c r="AV1017" s="64">
        <f t="shared" si="320"/>
        <v>0</v>
      </c>
      <c r="AW1017" s="64">
        <f t="shared" si="321"/>
        <v>1.3292881789776156</v>
      </c>
      <c r="AX1017" s="64">
        <f t="shared" si="322"/>
        <v>0</v>
      </c>
      <c r="AY1017" s="64">
        <f t="shared" si="323"/>
        <v>0.24723828539569742</v>
      </c>
      <c r="AZ1017" s="64">
        <f t="shared" si="324"/>
        <v>1.7670070627696255</v>
      </c>
      <c r="BA1017" s="64">
        <f t="shared" si="325"/>
        <v>1.3292881789776156</v>
      </c>
      <c r="BB1017" s="64">
        <f t="shared" si="326"/>
        <v>0.24723828539569742</v>
      </c>
    </row>
    <row r="1018" spans="1:54" x14ac:dyDescent="0.3">
      <c r="A1018" s="60">
        <v>32063</v>
      </c>
      <c r="B1018" s="53">
        <v>0</v>
      </c>
      <c r="C1018" s="53"/>
      <c r="D1018" s="53">
        <v>5.9740000000000002</v>
      </c>
      <c r="E1018" s="53">
        <f t="shared" si="311"/>
        <v>0</v>
      </c>
      <c r="F1018" s="53">
        <f t="shared" si="312"/>
        <v>5.9740000000000002</v>
      </c>
      <c r="G1018" s="53">
        <f t="shared" si="313"/>
        <v>0</v>
      </c>
      <c r="H1018" s="53">
        <f>IF(Q1017&gt;SetUp!$B$56,SetUp!$B$56,Q1017)</f>
        <v>8.0283551077135891E-16</v>
      </c>
      <c r="I1018" s="53">
        <f t="shared" si="327"/>
        <v>0.21518315995904777</v>
      </c>
      <c r="J1018" s="53">
        <f>MIN(F1018,H1018,(1-EXP(-SetUp!$B$52*H1018/SetUp!$B$56))*F1018)</f>
        <v>0</v>
      </c>
      <c r="K1018" s="53">
        <f t="shared" si="314"/>
        <v>8.0283551077135891E-16</v>
      </c>
      <c r="L1018" s="53">
        <f>IF(I1018&lt;=0,0,MIN(SetUp!$B$50*I1018^SetUp!$B$55,I1018))</f>
        <v>1.662029019107852E-3</v>
      </c>
      <c r="M1018" s="53">
        <f t="shared" si="315"/>
        <v>0.21352113093993991</v>
      </c>
      <c r="N1018" s="53">
        <f>IF(SetUp!$B$62=0,X1018,(B1018-E1018)*(1-(H1018/SetUp!$B$66/SetUp!$B$56)))</f>
        <v>0</v>
      </c>
      <c r="O1018" s="53">
        <f>K1018*SetUp!$B$65</f>
        <v>7.4101725522413162E-18</v>
      </c>
      <c r="P1018" s="53">
        <f>MIN(SetUp!$B$54*L1018^SetUp!$B$51,L1018)</f>
        <v>1.0752814524010185E-3</v>
      </c>
      <c r="Q1018" s="53">
        <f t="shared" si="316"/>
        <v>7.9542533821911756E-16</v>
      </c>
      <c r="R1018" s="53">
        <f>IF((H1018+N1018-O1018)&gt;SetUp!$B$56,T1017+H1018+N1018-O1018-SetUp!$B$56,T1017)</f>
        <v>0</v>
      </c>
      <c r="S1018" s="53">
        <f>R1018*SetUp!$B$65</f>
        <v>0</v>
      </c>
      <c r="T1018" s="53">
        <f>IF((R1018-S1018)&lt;SetUp!$B$53,R1018-S1018,SetUp!$B$53)</f>
        <v>0</v>
      </c>
      <c r="U1018" s="53">
        <f t="shared" si="317"/>
        <v>0.21352113093993991</v>
      </c>
      <c r="V1018" s="53">
        <f>(L1018-P1018)/1000*SetUp!$B$13*1000000/SetUp!$B$48</f>
        <v>2.3877868969002035E-2</v>
      </c>
      <c r="W1018" s="53">
        <f t="shared" si="328"/>
        <v>-1.1492543028346347E-17</v>
      </c>
      <c r="X1018" s="53">
        <f>MAX((SetUp!$B$56*(1-($H1018/SetUp!$B$56)^2)*TANH(($B1018-$D1018)/SetUp!$B$56))/(1+$H1018/SetUp!$B$56*TANH(($B1018-$D1018)/SetUp!$B$56)),0)</f>
        <v>0</v>
      </c>
      <c r="AK1018" s="61">
        <v>253</v>
      </c>
      <c r="AL1018" s="62">
        <f t="shared" si="308"/>
        <v>0</v>
      </c>
      <c r="AM1018" s="62">
        <f t="shared" si="309"/>
        <v>0.10725645399373962</v>
      </c>
      <c r="AN1018" s="63" t="str">
        <f t="shared" si="310"/>
        <v/>
      </c>
      <c r="AP1018" s="60">
        <v>33306</v>
      </c>
      <c r="AQ1018" s="51">
        <v>3</v>
      </c>
      <c r="AR1018" s="51">
        <v>69</v>
      </c>
      <c r="AS1018" s="62">
        <f t="shared" si="318"/>
        <v>0</v>
      </c>
      <c r="AT1018" s="62">
        <f t="shared" si="319"/>
        <v>1.650243234092106</v>
      </c>
      <c r="AU1018" s="51" t="str">
        <f>IF(OR($AP1018&lt;SetUp!$B$97,$AP1018&gt;SetUp!$B$98),"Não","Sim")</f>
        <v>Não</v>
      </c>
      <c r="AV1018" s="64">
        <f t="shared" si="320"/>
        <v>0</v>
      </c>
      <c r="AW1018" s="64">
        <f t="shared" si="321"/>
        <v>1.2846179331194572</v>
      </c>
      <c r="AX1018" s="64">
        <f t="shared" si="322"/>
        <v>0</v>
      </c>
      <c r="AY1018" s="64">
        <f t="shared" si="323"/>
        <v>0.21754796084341554</v>
      </c>
      <c r="AZ1018" s="64">
        <f t="shared" si="324"/>
        <v>1.650243234092106</v>
      </c>
      <c r="BA1018" s="64">
        <f t="shared" si="325"/>
        <v>1.2846179331194572</v>
      </c>
      <c r="BB1018" s="64">
        <f t="shared" si="326"/>
        <v>0.21754796084341554</v>
      </c>
    </row>
    <row r="1019" spans="1:54" x14ac:dyDescent="0.3">
      <c r="A1019" s="60">
        <v>32064</v>
      </c>
      <c r="B1019" s="53">
        <v>0</v>
      </c>
      <c r="C1019" s="53"/>
      <c r="D1019" s="53">
        <v>5.9740000000000002</v>
      </c>
      <c r="E1019" s="53">
        <f t="shared" si="311"/>
        <v>0</v>
      </c>
      <c r="F1019" s="53">
        <f t="shared" si="312"/>
        <v>5.9740000000000002</v>
      </c>
      <c r="G1019" s="53">
        <f t="shared" si="313"/>
        <v>0</v>
      </c>
      <c r="H1019" s="53">
        <f>IF(Q1018&gt;SetUp!$B$56,SetUp!$B$56,Q1018)</f>
        <v>7.9542533821911756E-16</v>
      </c>
      <c r="I1019" s="53">
        <f t="shared" si="327"/>
        <v>0.21352113093993991</v>
      </c>
      <c r="J1019" s="53">
        <f>MIN(F1019,H1019,(1-EXP(-SetUp!$B$52*H1019/SetUp!$B$56))*F1019)</f>
        <v>0</v>
      </c>
      <c r="K1019" s="53">
        <f t="shared" si="314"/>
        <v>7.9542533821911756E-16</v>
      </c>
      <c r="L1019" s="53">
        <f>IF(I1019&lt;=0,0,MIN(SetUp!$B$50*I1019^SetUp!$B$55,I1019))</f>
        <v>1.6406888854951492E-3</v>
      </c>
      <c r="M1019" s="53">
        <f t="shared" si="315"/>
        <v>0.21188044205444476</v>
      </c>
      <c r="N1019" s="53">
        <f>IF(SetUp!$B$62=0,X1019,(B1019-E1019)*(1-(H1019/SetUp!$B$66/SetUp!$B$56)))</f>
        <v>0</v>
      </c>
      <c r="O1019" s="53">
        <f>K1019*SetUp!$B$65</f>
        <v>7.3417766523125337E-18</v>
      </c>
      <c r="P1019" s="53">
        <f>MIN(SetUp!$B$54*L1019^SetUp!$B$51,L1019)</f>
        <v>1.0613417486682614E-3</v>
      </c>
      <c r="Q1019" s="53">
        <f t="shared" si="316"/>
        <v>7.8808356156680499E-16</v>
      </c>
      <c r="R1019" s="53">
        <f>IF((H1019+N1019-O1019)&gt;SetUp!$B$56,T1018+H1019+N1019-O1019-SetUp!$B$56,T1018)</f>
        <v>0</v>
      </c>
      <c r="S1019" s="53">
        <f>R1019*SetUp!$B$65</f>
        <v>0</v>
      </c>
      <c r="T1019" s="53">
        <f>IF((R1019-S1019)&lt;SetUp!$B$53,R1019-S1019,SetUp!$B$53)</f>
        <v>0</v>
      </c>
      <c r="U1019" s="53">
        <f t="shared" si="317"/>
        <v>0.21188044205444476</v>
      </c>
      <c r="V1019" s="53">
        <f>(L1019-P1019)/1000*SetUp!$B$13*1000000/SetUp!$B$48</f>
        <v>2.3576706245857889E-2</v>
      </c>
      <c r="W1019" s="53">
        <f t="shared" si="328"/>
        <v>-2.927345865710862E-17</v>
      </c>
      <c r="X1019" s="53">
        <f>MAX((SetUp!$B$56*(1-($H1019/SetUp!$B$56)^2)*TANH(($B1019-$D1019)/SetUp!$B$56))/(1+$H1019/SetUp!$B$56*TANH(($B1019-$D1019)/SetUp!$B$56)),0)</f>
        <v>0</v>
      </c>
      <c r="AK1019" s="61">
        <v>254</v>
      </c>
      <c r="AL1019" s="62">
        <f t="shared" si="308"/>
        <v>0</v>
      </c>
      <c r="AM1019" s="62">
        <f t="shared" si="309"/>
        <v>0.10476879839944944</v>
      </c>
      <c r="AN1019" s="63" t="str">
        <f t="shared" si="310"/>
        <v/>
      </c>
      <c r="AP1019" s="60">
        <v>33307</v>
      </c>
      <c r="AQ1019" s="51">
        <v>3</v>
      </c>
      <c r="AR1019" s="51">
        <v>70</v>
      </c>
      <c r="AS1019" s="62">
        <f t="shared" si="318"/>
        <v>0</v>
      </c>
      <c r="AT1019" s="62">
        <f t="shared" si="319"/>
        <v>1.5447567599265601</v>
      </c>
      <c r="AU1019" s="51" t="str">
        <f>IF(OR($AP1019&lt;SetUp!$B$97,$AP1019&gt;SetUp!$B$98),"Não","Sim")</f>
        <v>Não</v>
      </c>
      <c r="AV1019" s="64">
        <f t="shared" si="320"/>
        <v>0</v>
      </c>
      <c r="AW1019" s="64">
        <f t="shared" si="321"/>
        <v>1.2428824401070924</v>
      </c>
      <c r="AX1019" s="64">
        <f t="shared" si="322"/>
        <v>0</v>
      </c>
      <c r="AY1019" s="64">
        <f t="shared" si="323"/>
        <v>0.18886010438338205</v>
      </c>
      <c r="AZ1019" s="64">
        <f t="shared" si="324"/>
        <v>1.5447567599265601</v>
      </c>
      <c r="BA1019" s="64">
        <f t="shared" si="325"/>
        <v>1.2428824401070924</v>
      </c>
      <c r="BB1019" s="64">
        <f t="shared" si="326"/>
        <v>0.18886010438338205</v>
      </c>
    </row>
    <row r="1020" spans="1:54" x14ac:dyDescent="0.3">
      <c r="A1020" s="60">
        <v>32065</v>
      </c>
      <c r="B1020" s="53">
        <v>0</v>
      </c>
      <c r="C1020" s="53"/>
      <c r="D1020" s="53">
        <v>5.9740000000000002</v>
      </c>
      <c r="E1020" s="53">
        <f t="shared" si="311"/>
        <v>0</v>
      </c>
      <c r="F1020" s="53">
        <f t="shared" si="312"/>
        <v>5.9740000000000002</v>
      </c>
      <c r="G1020" s="53">
        <f t="shared" si="313"/>
        <v>0</v>
      </c>
      <c r="H1020" s="53">
        <f>IF(Q1019&gt;SetUp!$B$56,SetUp!$B$56,Q1019)</f>
        <v>7.8808356156680499E-16</v>
      </c>
      <c r="I1020" s="53">
        <f t="shared" si="327"/>
        <v>0.21188044205444476</v>
      </c>
      <c r="J1020" s="53">
        <f>MIN(F1020,H1020,(1-EXP(-SetUp!$B$52*H1020/SetUp!$B$56))*F1020)</f>
        <v>0</v>
      </c>
      <c r="K1020" s="53">
        <f t="shared" si="314"/>
        <v>7.8808356156680499E-16</v>
      </c>
      <c r="L1020" s="53">
        <f>IF(I1020&lt;=0,0,MIN(SetUp!$B$50*I1020^SetUp!$B$55,I1020))</f>
        <v>1.6197310893731867E-3</v>
      </c>
      <c r="M1020" s="53">
        <f t="shared" si="315"/>
        <v>0.21026071096507157</v>
      </c>
      <c r="N1020" s="53">
        <f>IF(SetUp!$B$62=0,X1020,(B1020-E1020)*(1-(H1020/SetUp!$B$66/SetUp!$B$56)))</f>
        <v>0</v>
      </c>
      <c r="O1020" s="53">
        <f>K1020*SetUp!$B$65</f>
        <v>7.2740120466072106E-18</v>
      </c>
      <c r="P1020" s="53">
        <f>MIN(SetUp!$B$54*L1020^SetUp!$B$51,L1020)</f>
        <v>1.0476535083756358E-3</v>
      </c>
      <c r="Q1020" s="53">
        <f t="shared" si="316"/>
        <v>7.8080954952019778E-16</v>
      </c>
      <c r="R1020" s="53">
        <f>IF((H1020+N1020-O1020)&gt;SetUp!$B$56,T1019+H1020+N1020-O1020-SetUp!$B$56,T1019)</f>
        <v>0</v>
      </c>
      <c r="S1020" s="53">
        <f>R1020*SetUp!$B$65</f>
        <v>0</v>
      </c>
      <c r="T1020" s="53">
        <f>IF((R1020-S1020)&lt;SetUp!$B$53,R1020-S1020,SetUp!$B$53)</f>
        <v>0</v>
      </c>
      <c r="U1020" s="53">
        <f t="shared" si="317"/>
        <v>0.21026071096507157</v>
      </c>
      <c r="V1020" s="53">
        <f>(L1020-P1020)/1000*SetUp!$B$13*1000000/SetUp!$B$48</f>
        <v>2.3280869481625548E-2</v>
      </c>
      <c r="W1020" s="53">
        <f t="shared" si="328"/>
        <v>-1.951563910473908E-18</v>
      </c>
      <c r="X1020" s="53">
        <f>MAX((SetUp!$B$56*(1-($H1020/SetUp!$B$56)^2)*TANH(($B1020-$D1020)/SetUp!$B$56))/(1+$H1020/SetUp!$B$56*TANH(($B1020-$D1020)/SetUp!$B$56)),0)</f>
        <v>0</v>
      </c>
      <c r="AK1020" s="61">
        <v>255</v>
      </c>
      <c r="AL1020" s="62">
        <f t="shared" si="308"/>
        <v>0</v>
      </c>
      <c r="AM1020" s="62">
        <f t="shared" si="309"/>
        <v>0.10236183571365633</v>
      </c>
      <c r="AN1020" s="63" t="str">
        <f t="shared" si="310"/>
        <v/>
      </c>
      <c r="AP1020" s="60">
        <v>33308</v>
      </c>
      <c r="AQ1020" s="51">
        <v>3</v>
      </c>
      <c r="AR1020" s="51">
        <v>71</v>
      </c>
      <c r="AS1020" s="62">
        <f t="shared" si="318"/>
        <v>0</v>
      </c>
      <c r="AT1020" s="62">
        <f t="shared" si="319"/>
        <v>1.4500186956170695</v>
      </c>
      <c r="AU1020" s="51" t="str">
        <f>IF(OR($AP1020&lt;SetUp!$B$97,$AP1020&gt;SetUp!$B$98),"Não","Sim")</f>
        <v>Não</v>
      </c>
      <c r="AV1020" s="64">
        <f t="shared" si="320"/>
        <v>0</v>
      </c>
      <c r="AW1020" s="64">
        <f t="shared" si="321"/>
        <v>1.2041672207866603</v>
      </c>
      <c r="AX1020" s="64">
        <f t="shared" si="322"/>
        <v>0</v>
      </c>
      <c r="AY1020" s="64">
        <f t="shared" si="323"/>
        <v>0.16137360178737878</v>
      </c>
      <c r="AZ1020" s="64">
        <f t="shared" si="324"/>
        <v>1.4500186956170695</v>
      </c>
      <c r="BA1020" s="64">
        <f t="shared" si="325"/>
        <v>1.2041672207866603</v>
      </c>
      <c r="BB1020" s="64">
        <f t="shared" si="326"/>
        <v>0.16137360178737878</v>
      </c>
    </row>
    <row r="1021" spans="1:54" x14ac:dyDescent="0.3">
      <c r="A1021" s="60">
        <v>32066</v>
      </c>
      <c r="B1021" s="53">
        <v>0</v>
      </c>
      <c r="C1021" s="53"/>
      <c r="D1021" s="53">
        <v>5.9740000000000002</v>
      </c>
      <c r="E1021" s="53">
        <f t="shared" si="311"/>
        <v>0</v>
      </c>
      <c r="F1021" s="53">
        <f t="shared" si="312"/>
        <v>5.9740000000000002</v>
      </c>
      <c r="G1021" s="53">
        <f t="shared" si="313"/>
        <v>0</v>
      </c>
      <c r="H1021" s="53">
        <f>IF(Q1020&gt;SetUp!$B$56,SetUp!$B$56,Q1020)</f>
        <v>7.8080954952019778E-16</v>
      </c>
      <c r="I1021" s="53">
        <f t="shared" si="327"/>
        <v>0.21026071096507157</v>
      </c>
      <c r="J1021" s="53">
        <f>MIN(F1021,H1021,(1-EXP(-SetUp!$B$52*H1021/SetUp!$B$56))*F1021)</f>
        <v>0</v>
      </c>
      <c r="K1021" s="53">
        <f t="shared" si="314"/>
        <v>7.8080954952019778E-16</v>
      </c>
      <c r="L1021" s="53">
        <f>IF(I1021&lt;=0,0,MIN(SetUp!$B$50*I1021^SetUp!$B$55,I1021))</f>
        <v>1.5991468560406612E-3</v>
      </c>
      <c r="M1021" s="53">
        <f t="shared" si="315"/>
        <v>0.20866156410903092</v>
      </c>
      <c r="N1021" s="53">
        <f>IF(SetUp!$B$62=0,X1021,(B1021-E1021)*(1-(H1021/SetUp!$B$66/SetUp!$B$56)))</f>
        <v>0</v>
      </c>
      <c r="O1021" s="53">
        <f>K1021*SetUp!$B$65</f>
        <v>7.2068729082790461E-18</v>
      </c>
      <c r="P1021" s="53">
        <f>MIN(SetUp!$B$54*L1021^SetUp!$B$51,L1021)</f>
        <v>1.0342109297218046E-3</v>
      </c>
      <c r="Q1021" s="53">
        <f t="shared" si="316"/>
        <v>7.7360267661191873E-16</v>
      </c>
      <c r="R1021" s="53">
        <f>IF((H1021+N1021-O1021)&gt;SetUp!$B$56,T1020+H1021+N1021-O1021-SetUp!$B$56,T1020)</f>
        <v>0</v>
      </c>
      <c r="S1021" s="53">
        <f>R1021*SetUp!$B$65</f>
        <v>0</v>
      </c>
      <c r="T1021" s="53">
        <f>IF((R1021-S1021)&lt;SetUp!$B$53,R1021-S1021,SetUp!$B$53)</f>
        <v>0</v>
      </c>
      <c r="U1021" s="53">
        <f t="shared" si="317"/>
        <v>0.20866156410903092</v>
      </c>
      <c r="V1021" s="53">
        <f>(L1021-P1021)/1000*SetUp!$B$13*1000000/SetUp!$B$48</f>
        <v>2.2990237693245374E-2</v>
      </c>
      <c r="W1021" s="53">
        <f t="shared" si="328"/>
        <v>1.0408340855860843E-17</v>
      </c>
      <c r="X1021" s="53">
        <f>MAX((SetUp!$B$56*(1-($H1021/SetUp!$B$56)^2)*TANH(($B1021-$D1021)/SetUp!$B$56))/(1+$H1021/SetUp!$B$56*TANH(($B1021-$D1021)/SetUp!$B$56)),0)</f>
        <v>0</v>
      </c>
      <c r="AK1021" s="61">
        <v>256</v>
      </c>
      <c r="AL1021" s="62">
        <f t="shared" si="308"/>
        <v>0</v>
      </c>
      <c r="AM1021" s="62">
        <f t="shared" si="309"/>
        <v>0.10003221382076241</v>
      </c>
      <c r="AN1021" s="63" t="str">
        <f t="shared" si="310"/>
        <v/>
      </c>
      <c r="AP1021" s="60">
        <v>33309</v>
      </c>
      <c r="AQ1021" s="51">
        <v>3</v>
      </c>
      <c r="AR1021" s="51">
        <v>72</v>
      </c>
      <c r="AS1021" s="62">
        <f t="shared" si="318"/>
        <v>0</v>
      </c>
      <c r="AT1021" s="62">
        <f t="shared" si="319"/>
        <v>1.3665860144318693</v>
      </c>
      <c r="AU1021" s="51" t="str">
        <f>IF(OR($AP1021&lt;SetUp!$B$97,$AP1021&gt;SetUp!$B$98),"Não","Sim")</f>
        <v>Não</v>
      </c>
      <c r="AV1021" s="64">
        <f t="shared" si="320"/>
        <v>0</v>
      </c>
      <c r="AW1021" s="64">
        <f t="shared" si="321"/>
        <v>1.1690106990236955</v>
      </c>
      <c r="AX1021" s="64">
        <f t="shared" si="322"/>
        <v>0</v>
      </c>
      <c r="AY1021" s="64">
        <f t="shared" si="323"/>
        <v>0.13563697186292692</v>
      </c>
      <c r="AZ1021" s="64">
        <f t="shared" si="324"/>
        <v>1.3665860144318693</v>
      </c>
      <c r="BA1021" s="64">
        <f t="shared" si="325"/>
        <v>1.1690106990236955</v>
      </c>
      <c r="BB1021" s="64">
        <f t="shared" si="326"/>
        <v>0.13563697186292692</v>
      </c>
    </row>
    <row r="1022" spans="1:54" x14ac:dyDescent="0.3">
      <c r="A1022" s="60">
        <v>32067</v>
      </c>
      <c r="B1022" s="53">
        <v>0</v>
      </c>
      <c r="C1022" s="53"/>
      <c r="D1022" s="53">
        <v>5.9740000000000002</v>
      </c>
      <c r="E1022" s="53">
        <f t="shared" si="311"/>
        <v>0</v>
      </c>
      <c r="F1022" s="53">
        <f t="shared" si="312"/>
        <v>5.9740000000000002</v>
      </c>
      <c r="G1022" s="53">
        <f t="shared" si="313"/>
        <v>0</v>
      </c>
      <c r="H1022" s="53">
        <f>IF(Q1021&gt;SetUp!$B$56,SetUp!$B$56,Q1021)</f>
        <v>7.7360267661191873E-16</v>
      </c>
      <c r="I1022" s="53">
        <f t="shared" si="327"/>
        <v>0.20866156410903092</v>
      </c>
      <c r="J1022" s="53">
        <f>MIN(F1022,H1022,(1-EXP(-SetUp!$B$52*H1022/SetUp!$B$56))*F1022)</f>
        <v>0</v>
      </c>
      <c r="K1022" s="53">
        <f t="shared" si="314"/>
        <v>7.7360267661191873E-16</v>
      </c>
      <c r="L1022" s="53">
        <f>IF(I1022&lt;=0,0,MIN(SetUp!$B$50*I1022^SetUp!$B$55,I1022))</f>
        <v>1.5789276559582655E-3</v>
      </c>
      <c r="M1022" s="53">
        <f t="shared" si="315"/>
        <v>0.20708263645307265</v>
      </c>
      <c r="N1022" s="53">
        <f>IF(SetUp!$B$62=0,X1022,(B1022-E1022)*(1-(H1022/SetUp!$B$66/SetUp!$B$56)))</f>
        <v>0</v>
      </c>
      <c r="O1022" s="53">
        <f>K1022*SetUp!$B$65</f>
        <v>7.140353464263533E-18</v>
      </c>
      <c r="P1022" s="53">
        <f>MIN(SetUp!$B$54*L1022^SetUp!$B$51,L1022)</f>
        <v>1.0210083737074928E-3</v>
      </c>
      <c r="Q1022" s="53">
        <f t="shared" si="316"/>
        <v>7.6646232314765521E-16</v>
      </c>
      <c r="R1022" s="53">
        <f>IF((H1022+N1022-O1022)&gt;SetUp!$B$56,T1021+H1022+N1022-O1022-SetUp!$B$56,T1021)</f>
        <v>0</v>
      </c>
      <c r="S1022" s="53">
        <f>R1022*SetUp!$B$65</f>
        <v>0</v>
      </c>
      <c r="T1022" s="53">
        <f>IF((R1022-S1022)&lt;SetUp!$B$53,R1022-S1022,SetUp!$B$53)</f>
        <v>0</v>
      </c>
      <c r="U1022" s="53">
        <f t="shared" si="317"/>
        <v>0.20708263645307265</v>
      </c>
      <c r="V1022" s="53">
        <f>(L1022-P1022)/1000*SetUp!$B$13*1000000/SetUp!$B$48</f>
        <v>2.2704693249320063E-2</v>
      </c>
      <c r="W1022" s="53">
        <f t="shared" si="328"/>
        <v>-2.1684043449710089E-18</v>
      </c>
      <c r="X1022" s="53">
        <f>MAX((SetUp!$B$56*(1-($H1022/SetUp!$B$56)^2)*TANH(($B1022-$D1022)/SetUp!$B$56))/(1+$H1022/SetUp!$B$56*TANH(($B1022-$D1022)/SetUp!$B$56)),0)</f>
        <v>0</v>
      </c>
      <c r="AK1022" s="61">
        <v>257</v>
      </c>
      <c r="AL1022" s="62">
        <f t="shared" ref="AL1022:AL1085" si="329">IFERROR(AVERAGEIFS($AS$3:$AS$1070,$AR$3:$AR$1070,AK1022),0)</f>
        <v>0</v>
      </c>
      <c r="AM1022" s="62">
        <f t="shared" ref="AM1022:AM1085" si="330">IFERROR(AVERAGEIFS($AT$3:$AT$1070,$AR$3:$AR$1070,AK1022),0)</f>
        <v>9.7776749889428E-2</v>
      </c>
      <c r="AN1022" s="63" t="str">
        <f t="shared" ref="AN1022:AN1085" si="331">IFERROR((AM1022-AL1022)/AL1022,"")</f>
        <v/>
      </c>
      <c r="AP1022" s="60">
        <v>33310</v>
      </c>
      <c r="AQ1022" s="51">
        <v>3</v>
      </c>
      <c r="AR1022" s="51">
        <v>73</v>
      </c>
      <c r="AS1022" s="62">
        <f t="shared" si="318"/>
        <v>0</v>
      </c>
      <c r="AT1022" s="62">
        <f t="shared" si="319"/>
        <v>1.3363778490830813</v>
      </c>
      <c r="AU1022" s="51" t="str">
        <f>IF(OR($AP1022&lt;SetUp!$B$97,$AP1022&gt;SetUp!$B$98),"Não","Sim")</f>
        <v>Não</v>
      </c>
      <c r="AV1022" s="64">
        <f t="shared" si="320"/>
        <v>0</v>
      </c>
      <c r="AW1022" s="64">
        <f t="shared" si="321"/>
        <v>1.1560181006727712</v>
      </c>
      <c r="AX1022" s="64">
        <f t="shared" si="322"/>
        <v>0</v>
      </c>
      <c r="AY1022" s="64">
        <f t="shared" si="323"/>
        <v>0.12592926844715177</v>
      </c>
      <c r="AZ1022" s="64">
        <f t="shared" si="324"/>
        <v>1.3363778490830813</v>
      </c>
      <c r="BA1022" s="64">
        <f t="shared" si="325"/>
        <v>1.1560181006727712</v>
      </c>
      <c r="BB1022" s="64">
        <f t="shared" si="326"/>
        <v>0.12592926844715177</v>
      </c>
    </row>
    <row r="1023" spans="1:54" x14ac:dyDescent="0.3">
      <c r="A1023" s="60">
        <v>32068</v>
      </c>
      <c r="B1023" s="53">
        <v>0</v>
      </c>
      <c r="C1023" s="53"/>
      <c r="D1023" s="53">
        <v>5.9740000000000002</v>
      </c>
      <c r="E1023" s="53">
        <f t="shared" si="311"/>
        <v>0</v>
      </c>
      <c r="F1023" s="53">
        <f t="shared" si="312"/>
        <v>5.9740000000000002</v>
      </c>
      <c r="G1023" s="53">
        <f t="shared" si="313"/>
        <v>0</v>
      </c>
      <c r="H1023" s="53">
        <f>IF(Q1022&gt;SetUp!$B$56,SetUp!$B$56,Q1022)</f>
        <v>7.6646232314765521E-16</v>
      </c>
      <c r="I1023" s="53">
        <f t="shared" si="327"/>
        <v>0.20708263645307265</v>
      </c>
      <c r="J1023" s="53">
        <f>MIN(F1023,H1023,(1-EXP(-SetUp!$B$52*H1023/SetUp!$B$56))*F1023)</f>
        <v>0</v>
      </c>
      <c r="K1023" s="53">
        <f t="shared" si="314"/>
        <v>7.6646232314765521E-16</v>
      </c>
      <c r="L1023" s="53">
        <f>IF(I1023&lt;=0,0,MIN(SetUp!$B$50*I1023^SetUp!$B$55,I1023))</f>
        <v>1.5590651966867492E-3</v>
      </c>
      <c r="M1023" s="53">
        <f t="shared" si="315"/>
        <v>0.2055235712563859</v>
      </c>
      <c r="N1023" s="53">
        <f>IF(SetUp!$B$62=0,X1023,(B1023-E1023)*(1-(H1023/SetUp!$B$66/SetUp!$B$56)))</f>
        <v>0</v>
      </c>
      <c r="O1023" s="53">
        <f>K1023*SetUp!$B$65</f>
        <v>7.0744479947815583E-18</v>
      </c>
      <c r="P1023" s="53">
        <f>MIN(SetUp!$B$54*L1023^SetUp!$B$51,L1023)</f>
        <v>1.0080403587623512E-3</v>
      </c>
      <c r="Q1023" s="53">
        <f t="shared" si="316"/>
        <v>7.5938787515287364E-16</v>
      </c>
      <c r="R1023" s="53">
        <f>IF((H1023+N1023-O1023)&gt;SetUp!$B$56,T1022+H1023+N1023-O1023-SetUp!$B$56,T1022)</f>
        <v>0</v>
      </c>
      <c r="S1023" s="53">
        <f>R1023*SetUp!$B$65</f>
        <v>0</v>
      </c>
      <c r="T1023" s="53">
        <f>IF((R1023-S1023)&lt;SetUp!$B$53,R1023-S1023,SetUp!$B$53)</f>
        <v>0</v>
      </c>
      <c r="U1023" s="53">
        <f t="shared" si="317"/>
        <v>0.2055235712563859</v>
      </c>
      <c r="V1023" s="53">
        <f>(L1023-P1023)/1000*SetUp!$B$13*1000000/SetUp!$B$48</f>
        <v>2.2424121760692979E-2</v>
      </c>
      <c r="W1023" s="53">
        <f t="shared" si="328"/>
        <v>-2.7105054312137611E-17</v>
      </c>
      <c r="X1023" s="53">
        <f>MAX((SetUp!$B$56*(1-($H1023/SetUp!$B$56)^2)*TANH(($B1023-$D1023)/SetUp!$B$56))/(1+$H1023/SetUp!$B$56*TANH(($B1023-$D1023)/SetUp!$B$56)),0)</f>
        <v>0</v>
      </c>
      <c r="AK1023" s="61">
        <v>258</v>
      </c>
      <c r="AL1023" s="62">
        <f t="shared" si="329"/>
        <v>0</v>
      </c>
      <c r="AM1023" s="62">
        <f t="shared" si="330"/>
        <v>9.5592420330802369E-2</v>
      </c>
      <c r="AN1023" s="63" t="str">
        <f t="shared" si="331"/>
        <v/>
      </c>
      <c r="AP1023" s="60">
        <v>33311</v>
      </c>
      <c r="AQ1023" s="51">
        <v>3</v>
      </c>
      <c r="AR1023" s="51">
        <v>74</v>
      </c>
      <c r="AS1023" s="62">
        <f t="shared" si="318"/>
        <v>0</v>
      </c>
      <c r="AT1023" s="62">
        <f t="shared" si="319"/>
        <v>1.338090769714201</v>
      </c>
      <c r="AU1023" s="51" t="str">
        <f>IF(OR($AP1023&lt;SetUp!$B$97,$AP1023&gt;SetUp!$B$98),"Não","Sim")</f>
        <v>Não</v>
      </c>
      <c r="AV1023" s="64">
        <f t="shared" si="320"/>
        <v>0</v>
      </c>
      <c r="AW1023" s="64">
        <f t="shared" si="321"/>
        <v>1.1567587344447419</v>
      </c>
      <c r="AX1023" s="64">
        <f t="shared" si="322"/>
        <v>0</v>
      </c>
      <c r="AY1023" s="64">
        <f t="shared" si="323"/>
        <v>0.12648557490333787</v>
      </c>
      <c r="AZ1023" s="64">
        <f t="shared" si="324"/>
        <v>1.338090769714201</v>
      </c>
      <c r="BA1023" s="64">
        <f t="shared" si="325"/>
        <v>1.1567587344447419</v>
      </c>
      <c r="BB1023" s="64">
        <f t="shared" si="326"/>
        <v>0.12648557490333787</v>
      </c>
    </row>
    <row r="1024" spans="1:54" x14ac:dyDescent="0.3">
      <c r="A1024" s="60">
        <v>32069</v>
      </c>
      <c r="B1024" s="53">
        <v>0</v>
      </c>
      <c r="C1024" s="53"/>
      <c r="D1024" s="53">
        <v>5.9740000000000002</v>
      </c>
      <c r="E1024" s="53">
        <f t="shared" si="311"/>
        <v>0</v>
      </c>
      <c r="F1024" s="53">
        <f t="shared" si="312"/>
        <v>5.9740000000000002</v>
      </c>
      <c r="G1024" s="53">
        <f t="shared" si="313"/>
        <v>0</v>
      </c>
      <c r="H1024" s="53">
        <f>IF(Q1023&gt;SetUp!$B$56,SetUp!$B$56,Q1023)</f>
        <v>7.5938787515287364E-16</v>
      </c>
      <c r="I1024" s="53">
        <f t="shared" si="327"/>
        <v>0.2055235712563859</v>
      </c>
      <c r="J1024" s="53">
        <f>MIN(F1024,H1024,(1-EXP(-SetUp!$B$52*H1024/SetUp!$B$56))*F1024)</f>
        <v>0</v>
      </c>
      <c r="K1024" s="53">
        <f t="shared" si="314"/>
        <v>7.5938787515287364E-16</v>
      </c>
      <c r="L1024" s="53">
        <f>IF(I1024&lt;=0,0,MIN(SetUp!$B$50*I1024^SetUp!$B$55,I1024))</f>
        <v>1.5395514151295884E-3</v>
      </c>
      <c r="M1024" s="53">
        <f t="shared" si="315"/>
        <v>0.2039840198412563</v>
      </c>
      <c r="N1024" s="53">
        <f>IF(SetUp!$B$62=0,X1024,(B1024-E1024)*(1-(H1024/SetUp!$B$66/SetUp!$B$56)))</f>
        <v>0</v>
      </c>
      <c r="O1024" s="53">
        <f>K1024*SetUp!$B$65</f>
        <v>7.0091508328475761E-18</v>
      </c>
      <c r="P1024" s="53">
        <f>MIN(SetUp!$B$54*L1024^SetUp!$B$51,L1024)</f>
        <v>9.953015555755004E-4</v>
      </c>
      <c r="Q1024" s="53">
        <f t="shared" si="316"/>
        <v>7.523787243200261E-16</v>
      </c>
      <c r="R1024" s="53">
        <f>IF((H1024+N1024-O1024)&gt;SetUp!$B$56,T1023+H1024+N1024-O1024-SetUp!$B$56,T1023)</f>
        <v>0</v>
      </c>
      <c r="S1024" s="53">
        <f>R1024*SetUp!$B$65</f>
        <v>0</v>
      </c>
      <c r="T1024" s="53">
        <f>IF((R1024-S1024)&lt;SetUp!$B$53,R1024-S1024,SetUp!$B$53)</f>
        <v>0</v>
      </c>
      <c r="U1024" s="53">
        <f t="shared" si="317"/>
        <v>0.2039840198412563</v>
      </c>
      <c r="V1024" s="53">
        <f>(L1024-P1024)/1000*SetUp!$B$13*1000000/SetUp!$B$48</f>
        <v>2.2148411975133845E-2</v>
      </c>
      <c r="W1024" s="53">
        <f t="shared" si="328"/>
        <v>-9.1072982488782372E-18</v>
      </c>
      <c r="X1024" s="53">
        <f>MAX((SetUp!$B$56*(1-($H1024/SetUp!$B$56)^2)*TANH(($B1024-$D1024)/SetUp!$B$56))/(1+$H1024/SetUp!$B$56*TANH(($B1024-$D1024)/SetUp!$B$56)),0)</f>
        <v>0</v>
      </c>
      <c r="AK1024" s="61">
        <v>259</v>
      </c>
      <c r="AL1024" s="62">
        <f t="shared" si="329"/>
        <v>0</v>
      </c>
      <c r="AM1024" s="62">
        <f t="shared" si="330"/>
        <v>9.3476351442706829E-2</v>
      </c>
      <c r="AN1024" s="63" t="str">
        <f t="shared" si="331"/>
        <v/>
      </c>
      <c r="AP1024" s="60">
        <v>33312</v>
      </c>
      <c r="AQ1024" s="51">
        <v>3</v>
      </c>
      <c r="AR1024" s="51">
        <v>75</v>
      </c>
      <c r="AS1024" s="62">
        <f t="shared" si="318"/>
        <v>0</v>
      </c>
      <c r="AT1024" s="62">
        <f t="shared" si="319"/>
        <v>1.3578978893354172</v>
      </c>
      <c r="AU1024" s="51" t="str">
        <f>IF(OR($AP1024&lt;SetUp!$B$97,$AP1024&gt;SetUp!$B$98),"Não","Sim")</f>
        <v>Não</v>
      </c>
      <c r="AV1024" s="64">
        <f t="shared" si="320"/>
        <v>0</v>
      </c>
      <c r="AW1024" s="64">
        <f t="shared" si="321"/>
        <v>1.1652887579202922</v>
      </c>
      <c r="AX1024" s="64">
        <f t="shared" si="322"/>
        <v>0</v>
      </c>
      <c r="AY1024" s="64">
        <f t="shared" si="323"/>
        <v>0.13286711326886425</v>
      </c>
      <c r="AZ1024" s="64">
        <f t="shared" si="324"/>
        <v>1.3578978893354172</v>
      </c>
      <c r="BA1024" s="64">
        <f t="shared" si="325"/>
        <v>1.1652887579202922</v>
      </c>
      <c r="BB1024" s="64">
        <f t="shared" si="326"/>
        <v>0.13286711326886425</v>
      </c>
    </row>
    <row r="1025" spans="1:54" x14ac:dyDescent="0.3">
      <c r="A1025" s="60">
        <v>32070</v>
      </c>
      <c r="B1025" s="53">
        <v>0</v>
      </c>
      <c r="C1025" s="53"/>
      <c r="D1025" s="53">
        <v>5.9740000000000002</v>
      </c>
      <c r="E1025" s="53">
        <f t="shared" si="311"/>
        <v>0</v>
      </c>
      <c r="F1025" s="53">
        <f t="shared" si="312"/>
        <v>5.9740000000000002</v>
      </c>
      <c r="G1025" s="53">
        <f t="shared" si="313"/>
        <v>0</v>
      </c>
      <c r="H1025" s="53">
        <f>IF(Q1024&gt;SetUp!$B$56,SetUp!$B$56,Q1024)</f>
        <v>7.523787243200261E-16</v>
      </c>
      <c r="I1025" s="53">
        <f t="shared" si="327"/>
        <v>0.2039840198412563</v>
      </c>
      <c r="J1025" s="53">
        <f>MIN(F1025,H1025,(1-EXP(-SetUp!$B$52*H1025/SetUp!$B$56))*F1025)</f>
        <v>0</v>
      </c>
      <c r="K1025" s="53">
        <f t="shared" si="314"/>
        <v>7.523787243200261E-16</v>
      </c>
      <c r="L1025" s="53">
        <f>IF(I1025&lt;=0,0,MIN(SetUp!$B$50*I1025^SetUp!$B$55,I1025))</f>
        <v>1.5203784700672824E-3</v>
      </c>
      <c r="M1025" s="53">
        <f t="shared" si="315"/>
        <v>0.20246364137118902</v>
      </c>
      <c r="N1025" s="53">
        <f>IF(SetUp!$B$62=0,X1025,(B1025-E1025)*(1-(H1025/SetUp!$B$66/SetUp!$B$56)))</f>
        <v>0</v>
      </c>
      <c r="O1025" s="53">
        <f>K1025*SetUp!$B$65</f>
        <v>6.9444563637823207E-18</v>
      </c>
      <c r="P1025" s="53">
        <f>MIN(SetUp!$B$54*L1025^SetUp!$B$51,L1025)</f>
        <v>9.8278678212099214E-4</v>
      </c>
      <c r="Q1025" s="53">
        <f t="shared" si="316"/>
        <v>7.4543426795624381E-16</v>
      </c>
      <c r="R1025" s="53">
        <f>IF((H1025+N1025-O1025)&gt;SetUp!$B$56,T1024+H1025+N1025-O1025-SetUp!$B$56,T1024)</f>
        <v>0</v>
      </c>
      <c r="S1025" s="53">
        <f>R1025*SetUp!$B$65</f>
        <v>0</v>
      </c>
      <c r="T1025" s="53">
        <f>IF((R1025-S1025)&lt;SetUp!$B$53,R1025-S1025,SetUp!$B$53)</f>
        <v>0</v>
      </c>
      <c r="U1025" s="53">
        <f t="shared" si="317"/>
        <v>0.20246364137118902</v>
      </c>
      <c r="V1025" s="53">
        <f>(L1025-P1025)/1000*SetUp!$B$13*1000000/SetUp!$B$48</f>
        <v>2.1877455675960032E-2</v>
      </c>
      <c r="W1025" s="53">
        <f t="shared" si="328"/>
        <v>2.8189256484623115E-18</v>
      </c>
      <c r="X1025" s="53">
        <f>MAX((SetUp!$B$56*(1-($H1025/SetUp!$B$56)^2)*TANH(($B1025-$D1025)/SetUp!$B$56))/(1+$H1025/SetUp!$B$56*TANH(($B1025-$D1025)/SetUp!$B$56)),0)</f>
        <v>0</v>
      </c>
      <c r="AK1025" s="61">
        <v>260</v>
      </c>
      <c r="AL1025" s="62">
        <f t="shared" si="329"/>
        <v>0</v>
      </c>
      <c r="AM1025" s="62">
        <f t="shared" si="330"/>
        <v>9.1425810681143957E-2</v>
      </c>
      <c r="AN1025" s="63" t="str">
        <f t="shared" si="331"/>
        <v/>
      </c>
      <c r="AP1025" s="60">
        <v>33313</v>
      </c>
      <c r="AQ1025" s="51">
        <v>3</v>
      </c>
      <c r="AR1025" s="51">
        <v>76</v>
      </c>
      <c r="AS1025" s="62">
        <f t="shared" si="318"/>
        <v>0</v>
      </c>
      <c r="AT1025" s="62">
        <f t="shared" si="319"/>
        <v>1.481947259260143</v>
      </c>
      <c r="AU1025" s="51" t="str">
        <f>IF(OR($AP1025&lt;SetUp!$B$97,$AP1025&gt;SetUp!$B$98),"Não","Sim")</f>
        <v>Não</v>
      </c>
      <c r="AV1025" s="64">
        <f t="shared" si="320"/>
        <v>0</v>
      </c>
      <c r="AW1025" s="64">
        <f t="shared" si="321"/>
        <v>1.2173525616107042</v>
      </c>
      <c r="AX1025" s="64">
        <f t="shared" si="322"/>
        <v>0</v>
      </c>
      <c r="AY1025" s="64">
        <f t="shared" si="323"/>
        <v>0.17083274789441083</v>
      </c>
      <c r="AZ1025" s="64">
        <f t="shared" si="324"/>
        <v>1.481947259260143</v>
      </c>
      <c r="BA1025" s="64">
        <f t="shared" si="325"/>
        <v>1.2173525616107042</v>
      </c>
      <c r="BB1025" s="64">
        <f t="shared" si="326"/>
        <v>0.17083274789441083</v>
      </c>
    </row>
    <row r="1026" spans="1:54" x14ac:dyDescent="0.3">
      <c r="A1026" s="60">
        <v>32071</v>
      </c>
      <c r="B1026" s="53">
        <v>0</v>
      </c>
      <c r="C1026" s="53"/>
      <c r="D1026" s="53">
        <v>5.9740000000000002</v>
      </c>
      <c r="E1026" s="53">
        <f t="shared" si="311"/>
        <v>0</v>
      </c>
      <c r="F1026" s="53">
        <f t="shared" si="312"/>
        <v>5.9740000000000002</v>
      </c>
      <c r="G1026" s="53">
        <f t="shared" si="313"/>
        <v>0</v>
      </c>
      <c r="H1026" s="53">
        <f>IF(Q1025&gt;SetUp!$B$56,SetUp!$B$56,Q1025)</f>
        <v>7.4543426795624381E-16</v>
      </c>
      <c r="I1026" s="53">
        <f t="shared" si="327"/>
        <v>0.20246364137118902</v>
      </c>
      <c r="J1026" s="53">
        <f>MIN(F1026,H1026,(1-EXP(-SetUp!$B$52*H1026/SetUp!$B$56))*F1026)</f>
        <v>0</v>
      </c>
      <c r="K1026" s="53">
        <f t="shared" si="314"/>
        <v>7.4543426795624381E-16</v>
      </c>
      <c r="L1026" s="53">
        <f>IF(I1026&lt;=0,0,MIN(SetUp!$B$50*I1026^SetUp!$B$55,I1026))</f>
        <v>1.5015387349708858E-3</v>
      </c>
      <c r="M1026" s="53">
        <f t="shared" si="315"/>
        <v>0.20096210263621814</v>
      </c>
      <c r="N1026" s="53">
        <f>IF(SetUp!$B$62=0,X1026,(B1026-E1026)*(1-(H1026/SetUp!$B$66/SetUp!$B$56)))</f>
        <v>0</v>
      </c>
      <c r="O1026" s="53">
        <f>K1026*SetUp!$B$65</f>
        <v>6.8803590247300221E-18</v>
      </c>
      <c r="P1026" s="53">
        <f>MIN(SetUp!$B$54*L1026^SetUp!$B$51,L1026)</f>
        <v>9.7049099886994375E-4</v>
      </c>
      <c r="Q1026" s="53">
        <f t="shared" si="316"/>
        <v>7.3855390893151377E-16</v>
      </c>
      <c r="R1026" s="53">
        <f>IF((H1026+N1026-O1026)&gt;SetUp!$B$56,T1025+H1026+N1026-O1026-SetUp!$B$56,T1025)</f>
        <v>0</v>
      </c>
      <c r="S1026" s="53">
        <f>R1026*SetUp!$B$65</f>
        <v>0</v>
      </c>
      <c r="T1026" s="53">
        <f>IF((R1026-S1026)&lt;SetUp!$B$53,R1026-S1026,SetUp!$B$53)</f>
        <v>0</v>
      </c>
      <c r="U1026" s="53">
        <f t="shared" si="317"/>
        <v>0.20096210263621814</v>
      </c>
      <c r="V1026" s="53">
        <f>(L1026-P1026)/1000*SetUp!$B$13*1000000/SetUp!$B$48</f>
        <v>2.1611147584424718E-2</v>
      </c>
      <c r="W1026" s="53">
        <f t="shared" si="328"/>
        <v>0</v>
      </c>
      <c r="X1026" s="53">
        <f>MAX((SetUp!$B$56*(1-($H1026/SetUp!$B$56)^2)*TANH(($B1026-$D1026)/SetUp!$B$56))/(1+$H1026/SetUp!$B$56*TANH(($B1026-$D1026)/SetUp!$B$56)),0)</f>
        <v>0</v>
      </c>
      <c r="AK1026" s="61">
        <v>261</v>
      </c>
      <c r="AL1026" s="62">
        <f t="shared" si="329"/>
        <v>0</v>
      </c>
      <c r="AM1026" s="62">
        <f t="shared" si="330"/>
        <v>8.9438198515035927E-2</v>
      </c>
      <c r="AN1026" s="63" t="str">
        <f t="shared" si="331"/>
        <v/>
      </c>
      <c r="AP1026" s="60">
        <v>33314</v>
      </c>
      <c r="AQ1026" s="51">
        <v>3</v>
      </c>
      <c r="AR1026" s="51">
        <v>77</v>
      </c>
      <c r="AS1026" s="62">
        <f t="shared" si="318"/>
        <v>0</v>
      </c>
      <c r="AT1026" s="62">
        <f t="shared" si="319"/>
        <v>1.5761017620291591</v>
      </c>
      <c r="AU1026" s="51" t="str">
        <f>IF(OR($AP1026&lt;SetUp!$B$97,$AP1026&gt;SetUp!$B$98),"Não","Sim")</f>
        <v>Não</v>
      </c>
      <c r="AV1026" s="64">
        <f t="shared" si="320"/>
        <v>0</v>
      </c>
      <c r="AW1026" s="64">
        <f t="shared" si="321"/>
        <v>1.255428915561992</v>
      </c>
      <c r="AX1026" s="64">
        <f t="shared" si="322"/>
        <v>0</v>
      </c>
      <c r="AY1026" s="64">
        <f t="shared" si="323"/>
        <v>0.19758425456278211</v>
      </c>
      <c r="AZ1026" s="64">
        <f t="shared" si="324"/>
        <v>1.5761017620291591</v>
      </c>
      <c r="BA1026" s="64">
        <f t="shared" si="325"/>
        <v>1.255428915561992</v>
      </c>
      <c r="BB1026" s="64">
        <f t="shared" si="326"/>
        <v>0.19758425456278211</v>
      </c>
    </row>
    <row r="1027" spans="1:54" x14ac:dyDescent="0.3">
      <c r="A1027" s="60">
        <v>32072</v>
      </c>
      <c r="B1027" s="53">
        <v>0</v>
      </c>
      <c r="C1027" s="53"/>
      <c r="D1027" s="53">
        <v>5.9740000000000002</v>
      </c>
      <c r="E1027" s="53">
        <f t="shared" ref="E1027:E1090" si="332">IF(B1027&gt;=D1027,D1027,B1027)</f>
        <v>0</v>
      </c>
      <c r="F1027" s="53">
        <f t="shared" ref="F1027:F1090" si="333">D1027-E1027</f>
        <v>5.9740000000000002</v>
      </c>
      <c r="G1027" s="53">
        <f t="shared" ref="G1027:G1090" si="334">MAX(B1027-D1027-N1027,0)</f>
        <v>0</v>
      </c>
      <c r="H1027" s="53">
        <f>IF(Q1026&gt;SetUp!$B$56,SetUp!$B$56,Q1026)</f>
        <v>7.3855390893151377E-16</v>
      </c>
      <c r="I1027" s="53">
        <f t="shared" si="327"/>
        <v>0.20096210263621814</v>
      </c>
      <c r="J1027" s="53">
        <f>MIN(F1027,H1027,(1-EXP(-SetUp!$B$52*H1027/SetUp!$B$56))*F1027)</f>
        <v>0</v>
      </c>
      <c r="K1027" s="53">
        <f t="shared" ref="K1027:K1090" si="335">MAX(H1027-J1027,0)</f>
        <v>7.3855390893151377E-16</v>
      </c>
      <c r="L1027" s="53">
        <f>IF(I1027&lt;=0,0,MIN(SetUp!$B$50*I1027^SetUp!$B$55,I1027))</f>
        <v>1.4830247910830063E-3</v>
      </c>
      <c r="M1027" s="53">
        <f t="shared" ref="M1027:M1090" si="336">MAX(I1027-L1027,0)</f>
        <v>0.19947907784513513</v>
      </c>
      <c r="N1027" s="53">
        <f>IF(SetUp!$B$62=0,X1027,(B1027-E1027)*(1-(H1027/SetUp!$B$66/SetUp!$B$56)))</f>
        <v>0</v>
      </c>
      <c r="O1027" s="53">
        <f>K1027*SetUp!$B$65</f>
        <v>6.8168533041800744E-18</v>
      </c>
      <c r="P1027" s="53">
        <f>MIN(SetUp!$B$54*L1027^SetUp!$B$51,L1027)</f>
        <v>9.5840930418141109E-4</v>
      </c>
      <c r="Q1027" s="53">
        <f t="shared" ref="Q1027:Q1090" si="337">IF((K1027+N1027-O1027)&lt;0,0,K1027+N1027-O1027)</f>
        <v>7.3173705562733372E-16</v>
      </c>
      <c r="R1027" s="53">
        <f>IF((H1027+N1027-O1027)&gt;SetUp!$B$56,T1026+H1027+N1027-O1027-SetUp!$B$56,T1026)</f>
        <v>0</v>
      </c>
      <c r="S1027" s="53">
        <f>R1027*SetUp!$B$65</f>
        <v>0</v>
      </c>
      <c r="T1027" s="53">
        <f>IF((R1027-S1027)&lt;SetUp!$B$53,R1027-S1027,SetUp!$B$53)</f>
        <v>0</v>
      </c>
      <c r="U1027" s="53">
        <f t="shared" ref="U1027:U1090" si="338">M1027+R1027-T1027</f>
        <v>0.19947907784513513</v>
      </c>
      <c r="V1027" s="53">
        <f>(L1027-P1027)/1000*SetUp!$B$13*1000000/SetUp!$B$48</f>
        <v>2.134938526571584E-2</v>
      </c>
      <c r="W1027" s="53">
        <f t="shared" si="328"/>
        <v>-2.5587171270657905E-17</v>
      </c>
      <c r="X1027" s="53">
        <f>MAX((SetUp!$B$56*(1-($H1027/SetUp!$B$56)^2)*TANH(($B1027-$D1027)/SetUp!$B$56))/(1+$H1027/SetUp!$B$56*TANH(($B1027-$D1027)/SetUp!$B$56)),0)</f>
        <v>0</v>
      </c>
      <c r="AK1027" s="61">
        <v>262</v>
      </c>
      <c r="AL1027" s="62">
        <f t="shared" si="329"/>
        <v>0</v>
      </c>
      <c r="AM1027" s="62">
        <f t="shared" si="330"/>
        <v>8.7511040819749725E-2</v>
      </c>
      <c r="AN1027" s="63" t="str">
        <f t="shared" si="331"/>
        <v/>
      </c>
      <c r="AP1027" s="60">
        <v>33315</v>
      </c>
      <c r="AQ1027" s="51">
        <v>3</v>
      </c>
      <c r="AR1027" s="51">
        <v>78</v>
      </c>
      <c r="AS1027" s="62">
        <f t="shared" ref="AS1027:AS1070" si="339">VLOOKUP($AP1027,$A:$C,3,FALSE)</f>
        <v>15.974</v>
      </c>
      <c r="AT1027" s="62">
        <f t="shared" ref="AT1027:AT1070" si="340">VLOOKUP($AP1027,$A:$V,22,FALSE)</f>
        <v>1.9169261505667972</v>
      </c>
      <c r="AU1027" s="51" t="str">
        <f>IF(OR($AP1027&lt;SetUp!$B$97,$AP1027&gt;SetUp!$B$98),"Não","Sim")</f>
        <v>Não</v>
      </c>
      <c r="AV1027" s="64">
        <f t="shared" ref="AV1027:AV1070" si="341">IFERROR(SQRT(AS1027),0)</f>
        <v>3.9967486786136552</v>
      </c>
      <c r="AW1027" s="64">
        <f t="shared" ref="AW1027:AW1070" si="342">IFERROR(SQRT(AT1027),0)</f>
        <v>1.3845310218867604</v>
      </c>
      <c r="AX1027" s="64">
        <f t="shared" ref="AX1027:AX1070" si="343">IFERROR(LOG(AS1027),0)</f>
        <v>1.2034136800964528</v>
      </c>
      <c r="AY1027" s="64">
        <f t="shared" ref="AY1027:AY1070" si="344">IFERROR(LOG(AT1027),0)</f>
        <v>0.2826053820386692</v>
      </c>
      <c r="AZ1027" s="64">
        <f t="shared" ref="AZ1027:AZ1070" si="345">AT1027-AS1027</f>
        <v>-14.057073849433204</v>
      </c>
      <c r="BA1027" s="64">
        <f t="shared" ref="BA1027:BA1070" si="346">AW1027-AV1027</f>
        <v>-2.6122176567268949</v>
      </c>
      <c r="BB1027" s="64">
        <f t="shared" ref="BB1027:BB1070" si="347">AY1027-AX1027</f>
        <v>-0.92080829805778364</v>
      </c>
    </row>
    <row r="1028" spans="1:54" x14ac:dyDescent="0.3">
      <c r="A1028" s="60">
        <v>32073</v>
      </c>
      <c r="B1028" s="53">
        <v>0</v>
      </c>
      <c r="C1028" s="53"/>
      <c r="D1028" s="53">
        <v>5.9740000000000002</v>
      </c>
      <c r="E1028" s="53">
        <f t="shared" si="332"/>
        <v>0</v>
      </c>
      <c r="F1028" s="53">
        <f t="shared" si="333"/>
        <v>5.9740000000000002</v>
      </c>
      <c r="G1028" s="53">
        <f t="shared" si="334"/>
        <v>0</v>
      </c>
      <c r="H1028" s="53">
        <f>IF(Q1027&gt;SetUp!$B$56,SetUp!$B$56,Q1027)</f>
        <v>7.3173705562733372E-16</v>
      </c>
      <c r="I1028" s="53">
        <f t="shared" ref="I1028:I1091" si="348">U1027+G1028+O1028</f>
        <v>0.19947907784513513</v>
      </c>
      <c r="J1028" s="53">
        <f>MIN(F1028,H1028,(1-EXP(-SetUp!$B$52*H1028/SetUp!$B$56))*F1028)</f>
        <v>0</v>
      </c>
      <c r="K1028" s="53">
        <f t="shared" si="335"/>
        <v>7.3173705562733372E-16</v>
      </c>
      <c r="L1028" s="53">
        <f>IF(I1028&lt;=0,0,MIN(SetUp!$B$50*I1028^SetUp!$B$55,I1028))</f>
        <v>1.4648294207550306E-3</v>
      </c>
      <c r="M1028" s="53">
        <f t="shared" si="336"/>
        <v>0.19801424842438009</v>
      </c>
      <c r="N1028" s="53">
        <f>IF(SetUp!$B$62=0,X1028,(B1028-E1028)*(1-(H1028/SetUp!$B$66/SetUp!$B$56)))</f>
        <v>0</v>
      </c>
      <c r="O1028" s="53">
        <f>K1028*SetUp!$B$65</f>
        <v>6.7539337414931212E-18</v>
      </c>
      <c r="P1028" s="53">
        <f>MIN(SetUp!$B$54*L1028^SetUp!$B$51,L1028)</f>
        <v>9.465369298645006E-4</v>
      </c>
      <c r="Q1028" s="53">
        <f t="shared" si="337"/>
        <v>7.2498312188584055E-16</v>
      </c>
      <c r="R1028" s="53">
        <f>IF((H1028+N1028-O1028)&gt;SetUp!$B$56,T1027+H1028+N1028-O1028-SetUp!$B$56,T1027)</f>
        <v>0</v>
      </c>
      <c r="S1028" s="53">
        <f>R1028*SetUp!$B$65</f>
        <v>0</v>
      </c>
      <c r="T1028" s="53">
        <f>IF((R1028-S1028)&lt;SetUp!$B$53,R1028-S1028,SetUp!$B$53)</f>
        <v>0</v>
      </c>
      <c r="U1028" s="53">
        <f t="shared" si="338"/>
        <v>0.19801424842438009</v>
      </c>
      <c r="V1028" s="53">
        <f>(L1028-P1028)/1000*SetUp!$B$13*1000000/SetUp!$B$48</f>
        <v>2.1092069038413663E-2</v>
      </c>
      <c r="W1028" s="53">
        <f t="shared" ref="W1028:W1091" si="349">Q1028+U1028+T1028-H1028-U1027-T1027-B1028+E1028+J1028+L1028</f>
        <v>-1.214306433183765E-17</v>
      </c>
      <c r="X1028" s="53">
        <f>MAX((SetUp!$B$56*(1-($H1028/SetUp!$B$56)^2)*TANH(($B1028-$D1028)/SetUp!$B$56))/(1+$H1028/SetUp!$B$56*TANH(($B1028-$D1028)/SetUp!$B$56)),0)</f>
        <v>0</v>
      </c>
      <c r="AK1028" s="61">
        <v>263</v>
      </c>
      <c r="AL1028" s="62">
        <f t="shared" si="329"/>
        <v>0</v>
      </c>
      <c r="AM1028" s="62">
        <f t="shared" si="330"/>
        <v>8.5641981768960748E-2</v>
      </c>
      <c r="AN1028" s="63" t="str">
        <f t="shared" si="331"/>
        <v/>
      </c>
      <c r="AP1028" s="60">
        <v>33316</v>
      </c>
      <c r="AQ1028" s="51">
        <v>3</v>
      </c>
      <c r="AR1028" s="51">
        <v>79</v>
      </c>
      <c r="AS1028" s="62">
        <f t="shared" si="339"/>
        <v>12.38</v>
      </c>
      <c r="AT1028" s="62">
        <f t="shared" si="340"/>
        <v>2.0452699513396939</v>
      </c>
      <c r="AU1028" s="51" t="str">
        <f>IF(OR($AP1028&lt;SetUp!$B$97,$AP1028&gt;SetUp!$B$98),"Não","Sim")</f>
        <v>Não</v>
      </c>
      <c r="AV1028" s="64">
        <f t="shared" si="341"/>
        <v>3.5185224171518361</v>
      </c>
      <c r="AW1028" s="64">
        <f t="shared" si="342"/>
        <v>1.4301293477653321</v>
      </c>
      <c r="AX1028" s="64">
        <f t="shared" si="343"/>
        <v>1.0927206446840991</v>
      </c>
      <c r="AY1028" s="64">
        <f t="shared" si="344"/>
        <v>0.31075063783961215</v>
      </c>
      <c r="AZ1028" s="64">
        <f t="shared" si="345"/>
        <v>-10.334730048660306</v>
      </c>
      <c r="BA1028" s="64">
        <f t="shared" si="346"/>
        <v>-2.088393069386504</v>
      </c>
      <c r="BB1028" s="64">
        <f t="shared" si="347"/>
        <v>-0.78197000684448703</v>
      </c>
    </row>
    <row r="1029" spans="1:54" x14ac:dyDescent="0.3">
      <c r="A1029" s="60">
        <v>32074</v>
      </c>
      <c r="B1029" s="53">
        <v>0</v>
      </c>
      <c r="C1029" s="53"/>
      <c r="D1029" s="53">
        <v>5.9740000000000002</v>
      </c>
      <c r="E1029" s="53">
        <f t="shared" si="332"/>
        <v>0</v>
      </c>
      <c r="F1029" s="53">
        <f t="shared" si="333"/>
        <v>5.9740000000000002</v>
      </c>
      <c r="G1029" s="53">
        <f t="shared" si="334"/>
        <v>0</v>
      </c>
      <c r="H1029" s="53">
        <f>IF(Q1028&gt;SetUp!$B$56,SetUp!$B$56,Q1028)</f>
        <v>7.2498312188584055E-16</v>
      </c>
      <c r="I1029" s="53">
        <f t="shared" si="348"/>
        <v>0.19801424842438009</v>
      </c>
      <c r="J1029" s="53">
        <f>MIN(F1029,H1029,(1-EXP(-SetUp!$B$52*H1029/SetUp!$B$56))*F1029)</f>
        <v>0</v>
      </c>
      <c r="K1029" s="53">
        <f t="shared" si="335"/>
        <v>7.2498312188584055E-16</v>
      </c>
      <c r="L1029" s="53">
        <f>IF(I1029&lt;=0,0,MIN(SetUp!$B$50*I1029^SetUp!$B$55,I1029))</f>
        <v>1.4469456010298674E-3</v>
      </c>
      <c r="M1029" s="53">
        <f t="shared" si="336"/>
        <v>0.19656730282335022</v>
      </c>
      <c r="N1029" s="53">
        <f>IF(SetUp!$B$62=0,X1029,(B1029-E1029)*(1-(H1029/SetUp!$B$66/SetUp!$B$56)))</f>
        <v>0</v>
      </c>
      <c r="O1029" s="53">
        <f>K1029*SetUp!$B$65</f>
        <v>6.6915949264315115E-18</v>
      </c>
      <c r="P1029" s="53">
        <f>MIN(SetUp!$B$54*L1029^SetUp!$B$51,L1029)</f>
        <v>9.3486923690450812E-4</v>
      </c>
      <c r="Q1029" s="53">
        <f t="shared" si="337"/>
        <v>7.1829152695940901E-16</v>
      </c>
      <c r="R1029" s="53">
        <f>IF((H1029+N1029-O1029)&gt;SetUp!$B$56,T1028+H1029+N1029-O1029-SetUp!$B$56,T1028)</f>
        <v>0</v>
      </c>
      <c r="S1029" s="53">
        <f>R1029*SetUp!$B$65</f>
        <v>0</v>
      </c>
      <c r="T1029" s="53">
        <f>IF((R1029-S1029)&lt;SetUp!$B$53,R1029-S1029,SetUp!$B$53)</f>
        <v>0</v>
      </c>
      <c r="U1029" s="53">
        <f t="shared" si="338"/>
        <v>0.19656730282335022</v>
      </c>
      <c r="V1029" s="53">
        <f>(L1029-P1029)/1000*SetUp!$B$13*1000000/SetUp!$B$48</f>
        <v>2.0839101887264629E-2</v>
      </c>
      <c r="W1029" s="53">
        <f t="shared" si="349"/>
        <v>-2.3852447794681098E-18</v>
      </c>
      <c r="X1029" s="53">
        <f>MAX((SetUp!$B$56*(1-($H1029/SetUp!$B$56)^2)*TANH(($B1029-$D1029)/SetUp!$B$56))/(1+$H1029/SetUp!$B$56*TANH(($B1029-$D1029)/SetUp!$B$56)),0)</f>
        <v>0</v>
      </c>
      <c r="AK1029" s="61">
        <v>264</v>
      </c>
      <c r="AL1029" s="62">
        <f t="shared" si="329"/>
        <v>0</v>
      </c>
      <c r="AM1029" s="62">
        <f t="shared" si="330"/>
        <v>8.382877718886253E-2</v>
      </c>
      <c r="AN1029" s="63" t="str">
        <f t="shared" si="331"/>
        <v/>
      </c>
      <c r="AP1029" s="60">
        <v>33317</v>
      </c>
      <c r="AQ1029" s="51">
        <v>3</v>
      </c>
      <c r="AR1029" s="51">
        <v>80</v>
      </c>
      <c r="AS1029" s="62">
        <f t="shared" si="339"/>
        <v>8.1950000000000003</v>
      </c>
      <c r="AT1029" s="62">
        <f t="shared" si="340"/>
        <v>2.1398516963853962</v>
      </c>
      <c r="AU1029" s="51" t="str">
        <f>IF(OR($AP1029&lt;SetUp!$B$97,$AP1029&gt;SetUp!$B$98),"Não","Sim")</f>
        <v>Não</v>
      </c>
      <c r="AV1029" s="64">
        <f t="shared" si="341"/>
        <v>2.8626910416599274</v>
      </c>
      <c r="AW1029" s="64">
        <f t="shared" si="342"/>
        <v>1.4628231938226151</v>
      </c>
      <c r="AX1029" s="64">
        <f t="shared" si="343"/>
        <v>0.91354895790651791</v>
      </c>
      <c r="AY1029" s="64">
        <f t="shared" si="344"/>
        <v>0.33038367537100671</v>
      </c>
      <c r="AZ1029" s="64">
        <f t="shared" si="345"/>
        <v>-6.0551483036146045</v>
      </c>
      <c r="BA1029" s="64">
        <f t="shared" si="346"/>
        <v>-1.3998678478373123</v>
      </c>
      <c r="BB1029" s="64">
        <f t="shared" si="347"/>
        <v>-0.58316528253551114</v>
      </c>
    </row>
    <row r="1030" spans="1:54" x14ac:dyDescent="0.3">
      <c r="A1030" s="60">
        <v>32075</v>
      </c>
      <c r="B1030" s="53">
        <v>0</v>
      </c>
      <c r="C1030" s="53"/>
      <c r="D1030" s="53">
        <v>5.9740000000000002</v>
      </c>
      <c r="E1030" s="53">
        <f t="shared" si="332"/>
        <v>0</v>
      </c>
      <c r="F1030" s="53">
        <f t="shared" si="333"/>
        <v>5.9740000000000002</v>
      </c>
      <c r="G1030" s="53">
        <f t="shared" si="334"/>
        <v>0</v>
      </c>
      <c r="H1030" s="53">
        <f>IF(Q1029&gt;SetUp!$B$56,SetUp!$B$56,Q1029)</f>
        <v>7.1829152695940901E-16</v>
      </c>
      <c r="I1030" s="53">
        <f t="shared" si="348"/>
        <v>0.19656730282335022</v>
      </c>
      <c r="J1030" s="53">
        <f>MIN(F1030,H1030,(1-EXP(-SetUp!$B$52*H1030/SetUp!$B$56))*F1030)</f>
        <v>0</v>
      </c>
      <c r="K1030" s="53">
        <f t="shared" si="335"/>
        <v>7.1829152695940901E-16</v>
      </c>
      <c r="L1030" s="53">
        <f>IF(I1030&lt;=0,0,MIN(SetUp!$B$50*I1030^SetUp!$B$55,I1030))</f>
        <v>1.4293664974599947E-3</v>
      </c>
      <c r="M1030" s="53">
        <f t="shared" si="336"/>
        <v>0.19513793632589022</v>
      </c>
      <c r="N1030" s="53">
        <f>IF(SetUp!$B$62=0,X1030,(B1030-E1030)*(1-(H1030/SetUp!$B$66/SetUp!$B$56)))</f>
        <v>0</v>
      </c>
      <c r="O1030" s="53">
        <f>K1030*SetUp!$B$65</f>
        <v>6.6298314986940931E-18</v>
      </c>
      <c r="P1030" s="53">
        <f>MIN(SetUp!$B$54*L1030^SetUp!$B$51,L1030)</f>
        <v>9.2340171134628669E-4</v>
      </c>
      <c r="Q1030" s="53">
        <f t="shared" si="337"/>
        <v>7.1166169546071489E-16</v>
      </c>
      <c r="R1030" s="53">
        <f>IF((H1030+N1030-O1030)&gt;SetUp!$B$56,T1029+H1030+N1030-O1030-SetUp!$B$56,T1029)</f>
        <v>0</v>
      </c>
      <c r="S1030" s="53">
        <f>R1030*SetUp!$B$65</f>
        <v>0</v>
      </c>
      <c r="T1030" s="53">
        <f>IF((R1030-S1030)&lt;SetUp!$B$53,R1030-S1030,SetUp!$B$53)</f>
        <v>0</v>
      </c>
      <c r="U1030" s="53">
        <f t="shared" si="338"/>
        <v>0.19513793632589022</v>
      </c>
      <c r="V1030" s="53">
        <f>(L1030-P1030)/1000*SetUp!$B$13*1000000/SetUp!$B$48</f>
        <v>2.0590389379132566E-2</v>
      </c>
      <c r="W1030" s="53">
        <f t="shared" si="349"/>
        <v>-1.0408340855860843E-17</v>
      </c>
      <c r="X1030" s="53">
        <f>MAX((SetUp!$B$56*(1-($H1030/SetUp!$B$56)^2)*TANH(($B1030-$D1030)/SetUp!$B$56))/(1+$H1030/SetUp!$B$56*TANH(($B1030-$D1030)/SetUp!$B$56)),0)</f>
        <v>0</v>
      </c>
      <c r="AK1030" s="61">
        <v>265</v>
      </c>
      <c r="AL1030" s="62">
        <f t="shared" si="329"/>
        <v>0</v>
      </c>
      <c r="AM1030" s="62">
        <f t="shared" si="330"/>
        <v>8.2069288340108584E-2</v>
      </c>
      <c r="AN1030" s="63" t="str">
        <f t="shared" si="331"/>
        <v/>
      </c>
      <c r="AP1030" s="60">
        <v>33318</v>
      </c>
      <c r="AQ1030" s="51">
        <v>3</v>
      </c>
      <c r="AR1030" s="51">
        <v>81</v>
      </c>
      <c r="AS1030" s="62">
        <f t="shared" si="339"/>
        <v>8.1950000000000003</v>
      </c>
      <c r="AT1030" s="62">
        <f t="shared" si="340"/>
        <v>2.194311283634736</v>
      </c>
      <c r="AU1030" s="51" t="str">
        <f>IF(OR($AP1030&lt;SetUp!$B$97,$AP1030&gt;SetUp!$B$98),"Não","Sim")</f>
        <v>Não</v>
      </c>
      <c r="AV1030" s="64">
        <f t="shared" si="341"/>
        <v>2.8626910416599274</v>
      </c>
      <c r="AW1030" s="64">
        <f t="shared" si="342"/>
        <v>1.4813207902526502</v>
      </c>
      <c r="AX1030" s="64">
        <f t="shared" si="343"/>
        <v>0.91354895790651791</v>
      </c>
      <c r="AY1030" s="64">
        <f t="shared" si="344"/>
        <v>0.34129823635424478</v>
      </c>
      <c r="AZ1030" s="64">
        <f t="shared" si="345"/>
        <v>-6.0006887163652642</v>
      </c>
      <c r="BA1030" s="64">
        <f t="shared" si="346"/>
        <v>-1.3813702514072772</v>
      </c>
      <c r="BB1030" s="64">
        <f t="shared" si="347"/>
        <v>-0.57225072155227319</v>
      </c>
    </row>
    <row r="1031" spans="1:54" x14ac:dyDescent="0.3">
      <c r="A1031" s="60">
        <v>32076</v>
      </c>
      <c r="B1031" s="53">
        <v>0</v>
      </c>
      <c r="C1031" s="53"/>
      <c r="D1031" s="53">
        <v>5.9740000000000002</v>
      </c>
      <c r="E1031" s="53">
        <f t="shared" si="332"/>
        <v>0</v>
      </c>
      <c r="F1031" s="53">
        <f t="shared" si="333"/>
        <v>5.9740000000000002</v>
      </c>
      <c r="G1031" s="53">
        <f t="shared" si="334"/>
        <v>0</v>
      </c>
      <c r="H1031" s="53">
        <f>IF(Q1030&gt;SetUp!$B$56,SetUp!$B$56,Q1030)</f>
        <v>7.1166169546071489E-16</v>
      </c>
      <c r="I1031" s="53">
        <f t="shared" si="348"/>
        <v>0.19513793632589022</v>
      </c>
      <c r="J1031" s="53">
        <f>MIN(F1031,H1031,(1-EXP(-SetUp!$B$52*H1031/SetUp!$B$56))*F1031)</f>
        <v>0</v>
      </c>
      <c r="K1031" s="53">
        <f t="shared" si="335"/>
        <v>7.1166169546071489E-16</v>
      </c>
      <c r="L1031" s="53">
        <f>IF(I1031&lt;=0,0,MIN(SetUp!$B$50*I1031^SetUp!$B$55,I1031))</f>
        <v>1.4120854581510819E-3</v>
      </c>
      <c r="M1031" s="53">
        <f t="shared" si="336"/>
        <v>0.19372585086773914</v>
      </c>
      <c r="N1031" s="53">
        <f>IF(SetUp!$B$62=0,X1031,(B1031-E1031)*(1-(H1031/SetUp!$B$66/SetUp!$B$56)))</f>
        <v>0</v>
      </c>
      <c r="O1031" s="53">
        <f>K1031*SetUp!$B$65</f>
        <v>6.5686381474552992E-18</v>
      </c>
      <c r="P1031" s="53">
        <f>MIN(SetUp!$B$54*L1031^SetUp!$B$51,L1031)</f>
        <v>9.1212996032828046E-4</v>
      </c>
      <c r="Q1031" s="53">
        <f t="shared" si="337"/>
        <v>7.0509305731325959E-16</v>
      </c>
      <c r="R1031" s="53">
        <f>IF((H1031+N1031-O1031)&gt;SetUp!$B$56,T1030+H1031+N1031-O1031-SetUp!$B$56,T1030)</f>
        <v>0</v>
      </c>
      <c r="S1031" s="53">
        <f>R1031*SetUp!$B$65</f>
        <v>0</v>
      </c>
      <c r="T1031" s="53">
        <f>IF((R1031-S1031)&lt;SetUp!$B$53,R1031-S1031,SetUp!$B$53)</f>
        <v>0</v>
      </c>
      <c r="U1031" s="53">
        <f t="shared" si="338"/>
        <v>0.19372585086773914</v>
      </c>
      <c r="V1031" s="53">
        <f>(L1031-P1031)/1000*SetUp!$B$13*1000000/SetUp!$B$48</f>
        <v>2.0345839581998225E-2</v>
      </c>
      <c r="W1031" s="53">
        <f t="shared" si="349"/>
        <v>-2.5804011705155006E-17</v>
      </c>
      <c r="X1031" s="53">
        <f>MAX((SetUp!$B$56*(1-($H1031/SetUp!$B$56)^2)*TANH(($B1031-$D1031)/SetUp!$B$56))/(1+$H1031/SetUp!$B$56*TANH(($B1031-$D1031)/SetUp!$B$56)),0)</f>
        <v>0</v>
      </c>
      <c r="AK1031" s="61">
        <v>266</v>
      </c>
      <c r="AL1031" s="62">
        <f t="shared" si="329"/>
        <v>0</v>
      </c>
      <c r="AM1031" s="62">
        <f t="shared" si="330"/>
        <v>8.0361476096909371E-2</v>
      </c>
      <c r="AN1031" s="63" t="str">
        <f t="shared" si="331"/>
        <v/>
      </c>
      <c r="AP1031" s="60">
        <v>33319</v>
      </c>
      <c r="AQ1031" s="51">
        <v>3</v>
      </c>
      <c r="AR1031" s="51">
        <v>82</v>
      </c>
      <c r="AS1031" s="62">
        <f t="shared" si="339"/>
        <v>7.8890000000000002</v>
      </c>
      <c r="AT1031" s="62">
        <f t="shared" si="340"/>
        <v>2.2129884939569435</v>
      </c>
      <c r="AU1031" s="51" t="str">
        <f>IF(OR($AP1031&lt;SetUp!$B$97,$AP1031&gt;SetUp!$B$98),"Não","Sim")</f>
        <v>Não</v>
      </c>
      <c r="AV1031" s="64">
        <f t="shared" si="341"/>
        <v>2.8087363706834432</v>
      </c>
      <c r="AW1031" s="64">
        <f t="shared" si="342"/>
        <v>1.4876116744489953</v>
      </c>
      <c r="AX1031" s="64">
        <f t="shared" si="343"/>
        <v>0.89702195606036339</v>
      </c>
      <c r="AY1031" s="64">
        <f t="shared" si="344"/>
        <v>0.34497915589562739</v>
      </c>
      <c r="AZ1031" s="64">
        <f t="shared" si="345"/>
        <v>-5.6760115060430572</v>
      </c>
      <c r="BA1031" s="64">
        <f t="shared" si="346"/>
        <v>-1.3211246962344478</v>
      </c>
      <c r="BB1031" s="64">
        <f t="shared" si="347"/>
        <v>-0.55204280016473595</v>
      </c>
    </row>
    <row r="1032" spans="1:54" x14ac:dyDescent="0.3">
      <c r="A1032" s="60">
        <v>32077</v>
      </c>
      <c r="B1032" s="53">
        <v>0</v>
      </c>
      <c r="C1032" s="53"/>
      <c r="D1032" s="53">
        <v>5.9740000000000002</v>
      </c>
      <c r="E1032" s="53">
        <f t="shared" si="332"/>
        <v>0</v>
      </c>
      <c r="F1032" s="53">
        <f t="shared" si="333"/>
        <v>5.9740000000000002</v>
      </c>
      <c r="G1032" s="53">
        <f t="shared" si="334"/>
        <v>0</v>
      </c>
      <c r="H1032" s="53">
        <f>IF(Q1031&gt;SetUp!$B$56,SetUp!$B$56,Q1031)</f>
        <v>7.0509305731325959E-16</v>
      </c>
      <c r="I1032" s="53">
        <f t="shared" si="348"/>
        <v>0.19372585086773914</v>
      </c>
      <c r="J1032" s="53">
        <f>MIN(F1032,H1032,(1-EXP(-SetUp!$B$52*H1032/SetUp!$B$56))*F1032)</f>
        <v>0</v>
      </c>
      <c r="K1032" s="53">
        <f t="shared" si="335"/>
        <v>7.0509305731325959E-16</v>
      </c>
      <c r="L1032" s="53">
        <f>IF(I1032&lt;=0,0,MIN(SetUp!$B$50*I1032^SetUp!$B$55,I1032))</f>
        <v>1.3950960080218878E-3</v>
      </c>
      <c r="M1032" s="53">
        <f t="shared" si="336"/>
        <v>0.19233075485971723</v>
      </c>
      <c r="N1032" s="53">
        <f>IF(SetUp!$B$62=0,X1032,(B1032-E1032)*(1-(H1032/SetUp!$B$66/SetUp!$B$56)))</f>
        <v>0</v>
      </c>
      <c r="O1032" s="53">
        <f>K1032*SetUp!$B$65</f>
        <v>6.5080096109084887E-18</v>
      </c>
      <c r="P1032" s="53">
        <f>MIN(SetUp!$B$54*L1032^SetUp!$B$51,L1032)</f>
        <v>9.0104970826102504E-4</v>
      </c>
      <c r="Q1032" s="53">
        <f t="shared" si="337"/>
        <v>6.9858504770235109E-16</v>
      </c>
      <c r="R1032" s="53">
        <f>IF((H1032+N1032-O1032)&gt;SetUp!$B$56,T1031+H1032+N1032-O1032-SetUp!$B$56,T1031)</f>
        <v>0</v>
      </c>
      <c r="S1032" s="53">
        <f>R1032*SetUp!$B$65</f>
        <v>0</v>
      </c>
      <c r="T1032" s="53">
        <f>IF((R1032-S1032)&lt;SetUp!$B$53,R1032-S1032,SetUp!$B$53)</f>
        <v>0</v>
      </c>
      <c r="U1032" s="53">
        <f t="shared" si="338"/>
        <v>0.19233075485971723</v>
      </c>
      <c r="V1032" s="53">
        <f>(L1032-P1032)/1000*SetUp!$B$13*1000000/SetUp!$B$48</f>
        <v>2.0105362986881207E-2</v>
      </c>
      <c r="W1032" s="53">
        <f t="shared" si="349"/>
        <v>-1.3227266504323154E-17</v>
      </c>
      <c r="X1032" s="53">
        <f>MAX((SetUp!$B$56*(1-($H1032/SetUp!$B$56)^2)*TANH(($B1032-$D1032)/SetUp!$B$56))/(1+$H1032/SetUp!$B$56*TANH(($B1032-$D1032)/SetUp!$B$56)),0)</f>
        <v>0</v>
      </c>
      <c r="AK1032" s="61">
        <v>267</v>
      </c>
      <c r="AL1032" s="62">
        <f t="shared" si="329"/>
        <v>0</v>
      </c>
      <c r="AM1032" s="62">
        <f t="shared" si="330"/>
        <v>7.8703395494649026E-2</v>
      </c>
      <c r="AN1032" s="63" t="str">
        <f t="shared" si="331"/>
        <v/>
      </c>
      <c r="AP1032" s="60">
        <v>33320</v>
      </c>
      <c r="AQ1032" s="51">
        <v>3</v>
      </c>
      <c r="AR1032" s="51">
        <v>83</v>
      </c>
      <c r="AS1032" s="62">
        <f t="shared" si="339"/>
        <v>7.8890000000000002</v>
      </c>
      <c r="AT1032" s="62">
        <f t="shared" si="340"/>
        <v>2.2031957933735509</v>
      </c>
      <c r="AU1032" s="51" t="str">
        <f>IF(OR($AP1032&lt;SetUp!$B$97,$AP1032&gt;SetUp!$B$98),"Não","Sim")</f>
        <v>Não</v>
      </c>
      <c r="AV1032" s="64">
        <f t="shared" si="341"/>
        <v>2.8087363706834432</v>
      </c>
      <c r="AW1032" s="64">
        <f t="shared" si="342"/>
        <v>1.4843166081983825</v>
      </c>
      <c r="AX1032" s="64">
        <f t="shared" si="343"/>
        <v>0.89702195606036339</v>
      </c>
      <c r="AY1032" s="64">
        <f t="shared" si="344"/>
        <v>0.34305309370242798</v>
      </c>
      <c r="AZ1032" s="64">
        <f t="shared" si="345"/>
        <v>-5.6858042066264494</v>
      </c>
      <c r="BA1032" s="64">
        <f t="shared" si="346"/>
        <v>-1.3244197624850607</v>
      </c>
      <c r="BB1032" s="64">
        <f t="shared" si="347"/>
        <v>-0.55396886235793541</v>
      </c>
    </row>
    <row r="1033" spans="1:54" x14ac:dyDescent="0.3">
      <c r="A1033" s="60">
        <v>32078</v>
      </c>
      <c r="B1033" s="53">
        <v>0</v>
      </c>
      <c r="C1033" s="53"/>
      <c r="D1033" s="53">
        <v>5.9740000000000002</v>
      </c>
      <c r="E1033" s="53">
        <f t="shared" si="332"/>
        <v>0</v>
      </c>
      <c r="F1033" s="53">
        <f t="shared" si="333"/>
        <v>5.9740000000000002</v>
      </c>
      <c r="G1033" s="53">
        <f t="shared" si="334"/>
        <v>0</v>
      </c>
      <c r="H1033" s="53">
        <f>IF(Q1032&gt;SetUp!$B$56,SetUp!$B$56,Q1032)</f>
        <v>6.9858504770235109E-16</v>
      </c>
      <c r="I1033" s="53">
        <f t="shared" si="348"/>
        <v>0.19233075485971723</v>
      </c>
      <c r="J1033" s="53">
        <f>MIN(F1033,H1033,(1-EXP(-SetUp!$B$52*H1033/SetUp!$B$56))*F1033)</f>
        <v>0</v>
      </c>
      <c r="K1033" s="53">
        <f t="shared" si="335"/>
        <v>6.9858504770235109E-16</v>
      </c>
      <c r="L1033" s="53">
        <f>IF(I1033&lt;=0,0,MIN(SetUp!$B$50*I1033^SetUp!$B$55,I1033))</f>
        <v>1.3783918432715796E-3</v>
      </c>
      <c r="M1033" s="53">
        <f t="shared" si="336"/>
        <v>0.19095236301644566</v>
      </c>
      <c r="N1033" s="53">
        <f>IF(SetUp!$B$62=0,X1033,(B1033-E1033)*(1-(H1033/SetUp!$B$66/SetUp!$B$56)))</f>
        <v>0</v>
      </c>
      <c r="O1033" s="53">
        <f>K1033*SetUp!$B$65</f>
        <v>6.4479406758134997E-18</v>
      </c>
      <c r="P1033" s="53">
        <f>MIN(SetUp!$B$54*L1033^SetUp!$B$51,L1033)</f>
        <v>8.9015679314417904E-4</v>
      </c>
      <c r="Q1033" s="53">
        <f t="shared" si="337"/>
        <v>6.9213710702653759E-16</v>
      </c>
      <c r="R1033" s="53">
        <f>IF((H1033+N1033-O1033)&gt;SetUp!$B$56,T1032+H1033+N1033-O1033-SetUp!$B$56,T1032)</f>
        <v>0</v>
      </c>
      <c r="S1033" s="53">
        <f>R1033*SetUp!$B$65</f>
        <v>0</v>
      </c>
      <c r="T1033" s="53">
        <f>IF((R1033-S1033)&lt;SetUp!$B$53,R1033-S1033,SetUp!$B$53)</f>
        <v>0</v>
      </c>
      <c r="U1033" s="53">
        <f t="shared" si="338"/>
        <v>0.19095236301644566</v>
      </c>
      <c r="V1033" s="53">
        <f>(L1033-P1033)/1000*SetUp!$B$13*1000000/SetUp!$B$48</f>
        <v>1.9868872432565365E-2</v>
      </c>
      <c r="W1033" s="53">
        <f t="shared" si="349"/>
        <v>9.3241386833753381E-18</v>
      </c>
      <c r="X1033" s="53">
        <f>MAX((SetUp!$B$56*(1-($H1033/SetUp!$B$56)^2)*TANH(($B1033-$D1033)/SetUp!$B$56))/(1+$H1033/SetUp!$B$56*TANH(($B1033-$D1033)/SetUp!$B$56)),0)</f>
        <v>0</v>
      </c>
      <c r="AK1033" s="61">
        <v>268</v>
      </c>
      <c r="AL1033" s="62">
        <f t="shared" si="329"/>
        <v>0</v>
      </c>
      <c r="AM1033" s="62">
        <f t="shared" si="330"/>
        <v>7.709319061958067E-2</v>
      </c>
      <c r="AN1033" s="63" t="str">
        <f t="shared" si="331"/>
        <v/>
      </c>
      <c r="AP1033" s="60">
        <v>33321</v>
      </c>
      <c r="AQ1033" s="51">
        <v>3</v>
      </c>
      <c r="AR1033" s="51">
        <v>84</v>
      </c>
      <c r="AS1033" s="62">
        <f t="shared" si="339"/>
        <v>7.7370000000000001</v>
      </c>
      <c r="AT1033" s="62">
        <f t="shared" si="340"/>
        <v>2.1789040483270274</v>
      </c>
      <c r="AU1033" s="51" t="str">
        <f>IF(OR($AP1033&lt;SetUp!$B$97,$AP1033&gt;SetUp!$B$98),"Não","Sim")</f>
        <v>Não</v>
      </c>
      <c r="AV1033" s="64">
        <f t="shared" si="341"/>
        <v>2.7815463325280061</v>
      </c>
      <c r="AW1033" s="64">
        <f t="shared" si="342"/>
        <v>1.4761111232989972</v>
      </c>
      <c r="AX1033" s="64">
        <f t="shared" si="343"/>
        <v>0.88857259685759993</v>
      </c>
      <c r="AY1033" s="64">
        <f t="shared" si="344"/>
        <v>0.33823810578566815</v>
      </c>
      <c r="AZ1033" s="64">
        <f t="shared" si="345"/>
        <v>-5.5580959516729731</v>
      </c>
      <c r="BA1033" s="64">
        <f t="shared" si="346"/>
        <v>-1.3054352092290089</v>
      </c>
      <c r="BB1033" s="64">
        <f t="shared" si="347"/>
        <v>-0.55033449107193178</v>
      </c>
    </row>
    <row r="1034" spans="1:54" x14ac:dyDescent="0.3">
      <c r="A1034" s="60">
        <v>32079</v>
      </c>
      <c r="B1034" s="53">
        <v>0</v>
      </c>
      <c r="C1034" s="53"/>
      <c r="D1034" s="53">
        <v>5.9740000000000002</v>
      </c>
      <c r="E1034" s="53">
        <f t="shared" si="332"/>
        <v>0</v>
      </c>
      <c r="F1034" s="53">
        <f t="shared" si="333"/>
        <v>5.9740000000000002</v>
      </c>
      <c r="G1034" s="53">
        <f t="shared" si="334"/>
        <v>0</v>
      </c>
      <c r="H1034" s="53">
        <f>IF(Q1033&gt;SetUp!$B$56,SetUp!$B$56,Q1033)</f>
        <v>6.9213710702653759E-16</v>
      </c>
      <c r="I1034" s="53">
        <f t="shared" si="348"/>
        <v>0.19095236301644566</v>
      </c>
      <c r="J1034" s="53">
        <f>MIN(F1034,H1034,(1-EXP(-SetUp!$B$52*H1034/SetUp!$B$56))*F1034)</f>
        <v>0</v>
      </c>
      <c r="K1034" s="53">
        <f t="shared" si="335"/>
        <v>6.9213710702653759E-16</v>
      </c>
      <c r="L1034" s="53">
        <f>IF(I1034&lt;=0,0,MIN(SetUp!$B$50*I1034^SetUp!$B$55,I1034))</f>
        <v>1.3619668260460036E-3</v>
      </c>
      <c r="M1034" s="53">
        <f t="shared" si="336"/>
        <v>0.18959039619039966</v>
      </c>
      <c r="N1034" s="53">
        <f>IF(SetUp!$B$62=0,X1034,(B1034-E1034)*(1-(H1034/SetUp!$B$66/SetUp!$B$56)))</f>
        <v>0</v>
      </c>
      <c r="O1034" s="53">
        <f>K1034*SetUp!$B$65</f>
        <v>6.3884261770483835E-18</v>
      </c>
      <c r="P1034" s="53">
        <f>MIN(SetUp!$B$54*L1034^SetUp!$B$51,L1034)</f>
        <v>8.7944716301639801E-4</v>
      </c>
      <c r="Q1034" s="53">
        <f t="shared" si="337"/>
        <v>6.857486808494892E-16</v>
      </c>
      <c r="R1034" s="53">
        <f>IF((H1034+N1034-O1034)&gt;SetUp!$B$56,T1033+H1034+N1034-O1034-SetUp!$B$56,T1033)</f>
        <v>0</v>
      </c>
      <c r="S1034" s="53">
        <f>R1034*SetUp!$B$65</f>
        <v>0</v>
      </c>
      <c r="T1034" s="53">
        <f>IF((R1034-S1034)&lt;SetUp!$B$53,R1034-S1034,SetUp!$B$53)</f>
        <v>0</v>
      </c>
      <c r="U1034" s="53">
        <f t="shared" si="338"/>
        <v>0.18959039619039966</v>
      </c>
      <c r="V1034" s="53">
        <f>(L1034-P1034)/1000*SetUp!$B$13*1000000/SetUp!$B$48</f>
        <v>1.9636283033014498E-2</v>
      </c>
      <c r="W1034" s="53">
        <f t="shared" si="349"/>
        <v>1.951563910473908E-18</v>
      </c>
      <c r="X1034" s="53">
        <f>MAX((SetUp!$B$56*(1-($H1034/SetUp!$B$56)^2)*TANH(($B1034-$D1034)/SetUp!$B$56))/(1+$H1034/SetUp!$B$56*TANH(($B1034-$D1034)/SetUp!$B$56)),0)</f>
        <v>0</v>
      </c>
      <c r="AK1034" s="61">
        <v>269</v>
      </c>
      <c r="AL1034" s="62">
        <f t="shared" si="329"/>
        <v>0</v>
      </c>
      <c r="AM1034" s="62">
        <f t="shared" si="330"/>
        <v>7.5529089816919665E-2</v>
      </c>
      <c r="AN1034" s="63" t="str">
        <f t="shared" si="331"/>
        <v/>
      </c>
      <c r="AP1034" s="60">
        <v>33322</v>
      </c>
      <c r="AQ1034" s="51">
        <v>3</v>
      </c>
      <c r="AR1034" s="51">
        <v>85</v>
      </c>
      <c r="AS1034" s="62">
        <f t="shared" si="339"/>
        <v>11.492000000000001</v>
      </c>
      <c r="AT1034" s="62">
        <f t="shared" si="340"/>
        <v>2.5449052977190054</v>
      </c>
      <c r="AU1034" s="51" t="str">
        <f>IF(OR($AP1034&lt;SetUp!$B$97,$AP1034&gt;SetUp!$B$98),"Não","Sim")</f>
        <v>Não</v>
      </c>
      <c r="AV1034" s="64">
        <f t="shared" si="341"/>
        <v>3.3899852507053776</v>
      </c>
      <c r="AW1034" s="64">
        <f t="shared" si="342"/>
        <v>1.5952759315300302</v>
      </c>
      <c r="AX1034" s="64">
        <f t="shared" si="343"/>
        <v>1.0603956173199098</v>
      </c>
      <c r="AY1034" s="64">
        <f t="shared" si="344"/>
        <v>0.40567162579132354</v>
      </c>
      <c r="AZ1034" s="64">
        <f t="shared" si="345"/>
        <v>-8.9470947022809959</v>
      </c>
      <c r="BA1034" s="64">
        <f t="shared" si="346"/>
        <v>-1.7947093191753474</v>
      </c>
      <c r="BB1034" s="64">
        <f t="shared" si="347"/>
        <v>-0.65472399152858629</v>
      </c>
    </row>
    <row r="1035" spans="1:54" x14ac:dyDescent="0.3">
      <c r="A1035" s="60">
        <v>32080</v>
      </c>
      <c r="B1035" s="53">
        <v>0.2</v>
      </c>
      <c r="C1035" s="53"/>
      <c r="D1035" s="53">
        <v>5.9740000000000002</v>
      </c>
      <c r="E1035" s="53">
        <f t="shared" si="332"/>
        <v>0.2</v>
      </c>
      <c r="F1035" s="53">
        <f t="shared" si="333"/>
        <v>5.774</v>
      </c>
      <c r="G1035" s="53">
        <f t="shared" si="334"/>
        <v>0</v>
      </c>
      <c r="H1035" s="53">
        <f>IF(Q1034&gt;SetUp!$B$56,SetUp!$B$56,Q1034)</f>
        <v>6.857486808494892E-16</v>
      </c>
      <c r="I1035" s="53">
        <f t="shared" si="348"/>
        <v>0.18959039619039966</v>
      </c>
      <c r="J1035" s="53">
        <f>MIN(F1035,H1035,(1-EXP(-SetUp!$B$52*H1035/SetUp!$B$56))*F1035)</f>
        <v>0</v>
      </c>
      <c r="K1035" s="53">
        <f t="shared" si="335"/>
        <v>6.857486808494892E-16</v>
      </c>
      <c r="L1035" s="53">
        <f>IF(I1035&lt;=0,0,MIN(SetUp!$B$50*I1035^SetUp!$B$55,I1035))</f>
        <v>1.3458149792948417E-3</v>
      </c>
      <c r="M1035" s="53">
        <f t="shared" si="336"/>
        <v>0.18824458121110482</v>
      </c>
      <c r="N1035" s="53">
        <f>IF(SetUp!$B$62=0,X1035,(B1035-E1035)*(1-(H1035/SetUp!$B$66/SetUp!$B$56)))</f>
        <v>0</v>
      </c>
      <c r="O1035" s="53">
        <f>K1035*SetUp!$B$65</f>
        <v>6.3294609971652714E-18</v>
      </c>
      <c r="P1035" s="53">
        <f>MIN(SetUp!$B$54*L1035^SetUp!$B$51,L1035)</f>
        <v>8.6891687253266901E-4</v>
      </c>
      <c r="Q1035" s="53">
        <f t="shared" si="337"/>
        <v>6.794192198523239E-16</v>
      </c>
      <c r="R1035" s="53">
        <f>IF((H1035+N1035-O1035)&gt;SetUp!$B$56,T1034+H1035+N1035-O1035-SetUp!$B$56,T1034)</f>
        <v>0</v>
      </c>
      <c r="S1035" s="53">
        <f>R1035*SetUp!$B$65</f>
        <v>0</v>
      </c>
      <c r="T1035" s="53">
        <f>IF((R1035-S1035)&lt;SetUp!$B$53,R1035-S1035,SetUp!$B$53)</f>
        <v>0</v>
      </c>
      <c r="U1035" s="53">
        <f t="shared" si="338"/>
        <v>0.18824458121110482</v>
      </c>
      <c r="V1035" s="53">
        <f>(L1035-P1035)/1000*SetUp!$B$13*1000000/SetUp!$B$48</f>
        <v>1.9407512107369226E-2</v>
      </c>
      <c r="W1035" s="53">
        <f t="shared" si="349"/>
        <v>-2.6454533008646308E-17</v>
      </c>
      <c r="X1035" s="53">
        <f>MAX((SetUp!$B$56*(1-($H1035/SetUp!$B$56)^2)*TANH(($B1035-$D1035)/SetUp!$B$56))/(1+$H1035/SetUp!$B$56*TANH(($B1035-$D1035)/SetUp!$B$56)),0)</f>
        <v>0</v>
      </c>
      <c r="AK1035" s="61">
        <v>270</v>
      </c>
      <c r="AL1035" s="62">
        <f t="shared" si="329"/>
        <v>0</v>
      </c>
      <c r="AM1035" s="62">
        <f t="shared" si="330"/>
        <v>7.4009401194429489E-2</v>
      </c>
      <c r="AN1035" s="63" t="str">
        <f t="shared" si="331"/>
        <v/>
      </c>
      <c r="AP1035" s="60">
        <v>33323</v>
      </c>
      <c r="AQ1035" s="51">
        <v>3</v>
      </c>
      <c r="AR1035" s="51">
        <v>86</v>
      </c>
      <c r="AS1035" s="62">
        <f t="shared" si="339"/>
        <v>8.8209999999999997</v>
      </c>
      <c r="AT1035" s="62">
        <f t="shared" si="340"/>
        <v>2.6350388914285161</v>
      </c>
      <c r="AU1035" s="51" t="str">
        <f>IF(OR($AP1035&lt;SetUp!$B$97,$AP1035&gt;SetUp!$B$98),"Não","Sim")</f>
        <v>Não</v>
      </c>
      <c r="AV1035" s="64">
        <f t="shared" si="341"/>
        <v>2.9700168349691216</v>
      </c>
      <c r="AW1035" s="64">
        <f t="shared" si="342"/>
        <v>1.6232802873898631</v>
      </c>
      <c r="AX1035" s="64">
        <f t="shared" si="343"/>
        <v>0.94551782207783963</v>
      </c>
      <c r="AY1035" s="64">
        <f t="shared" si="344"/>
        <v>0.42078702949473323</v>
      </c>
      <c r="AZ1035" s="64">
        <f t="shared" si="345"/>
        <v>-6.1859611085714832</v>
      </c>
      <c r="BA1035" s="64">
        <f t="shared" si="346"/>
        <v>-1.3467365475792585</v>
      </c>
      <c r="BB1035" s="64">
        <f t="shared" si="347"/>
        <v>-0.5247307925831064</v>
      </c>
    </row>
    <row r="1036" spans="1:54" x14ac:dyDescent="0.3">
      <c r="A1036" s="60">
        <v>32081</v>
      </c>
      <c r="B1036" s="53">
        <v>1.349</v>
      </c>
      <c r="C1036" s="53"/>
      <c r="D1036" s="53">
        <v>5.9740000000000002</v>
      </c>
      <c r="E1036" s="53">
        <f t="shared" si="332"/>
        <v>1.349</v>
      </c>
      <c r="F1036" s="53">
        <f t="shared" si="333"/>
        <v>4.625</v>
      </c>
      <c r="G1036" s="53">
        <f t="shared" si="334"/>
        <v>0</v>
      </c>
      <c r="H1036" s="53">
        <f>IF(Q1035&gt;SetUp!$B$56,SetUp!$B$56,Q1035)</f>
        <v>6.794192198523239E-16</v>
      </c>
      <c r="I1036" s="53">
        <f t="shared" si="348"/>
        <v>0.18824458121110482</v>
      </c>
      <c r="J1036" s="53">
        <f>MIN(F1036,H1036,(1-EXP(-SetUp!$B$52*H1036/SetUp!$B$56))*F1036)</f>
        <v>0</v>
      </c>
      <c r="K1036" s="53">
        <f t="shared" si="335"/>
        <v>6.794192198523239E-16</v>
      </c>
      <c r="L1036" s="53">
        <f>IF(I1036&lt;=0,0,MIN(SetUp!$B$50*I1036^SetUp!$B$55,I1036))</f>
        <v>1.329930481811941E-3</v>
      </c>
      <c r="M1036" s="53">
        <f t="shared" si="336"/>
        <v>0.18691465072929289</v>
      </c>
      <c r="N1036" s="53">
        <f>IF(SetUp!$B$62=0,X1036,(B1036-E1036)*(1-(H1036/SetUp!$B$66/SetUp!$B$56)))</f>
        <v>0</v>
      </c>
      <c r="O1036" s="53">
        <f>K1036*SetUp!$B$65</f>
        <v>6.2710400659503414E-18</v>
      </c>
      <c r="P1036" s="53">
        <f>MIN(SetUp!$B$54*L1036^SetUp!$B$51,L1036)</f>
        <v>8.5856207966394113E-4</v>
      </c>
      <c r="Q1036" s="53">
        <f t="shared" si="337"/>
        <v>6.7314817978637354E-16</v>
      </c>
      <c r="R1036" s="53">
        <f>IF((H1036+N1036-O1036)&gt;SetUp!$B$56,T1035+H1036+N1036-O1036-SetUp!$B$56,T1035)</f>
        <v>0</v>
      </c>
      <c r="S1036" s="53">
        <f>R1036*SetUp!$B$65</f>
        <v>0</v>
      </c>
      <c r="T1036" s="53">
        <f>IF((R1036-S1036)&lt;SetUp!$B$53,R1036-S1036,SetUp!$B$53)</f>
        <v>0</v>
      </c>
      <c r="U1036" s="53">
        <f t="shared" si="338"/>
        <v>0.18691465072929289</v>
      </c>
      <c r="V1036" s="53">
        <f>(L1036-P1036)/1000*SetUp!$B$13*1000000/SetUp!$B$48</f>
        <v>1.9182479112421203E-2</v>
      </c>
      <c r="W1036" s="53">
        <f t="shared" si="349"/>
        <v>-1.7347234759768071E-17</v>
      </c>
      <c r="X1036" s="53">
        <f>MAX((SetUp!$B$56*(1-($H1036/SetUp!$B$56)^2)*TANH(($B1036-$D1036)/SetUp!$B$56))/(1+$H1036/SetUp!$B$56*TANH(($B1036-$D1036)/SetUp!$B$56)),0)</f>
        <v>0</v>
      </c>
      <c r="AK1036" s="61">
        <v>271</v>
      </c>
      <c r="AL1036" s="62">
        <f t="shared" si="329"/>
        <v>0</v>
      </c>
      <c r="AM1036" s="62">
        <f t="shared" si="330"/>
        <v>7.2532508401296769E-2</v>
      </c>
      <c r="AN1036" s="63" t="str">
        <f t="shared" si="331"/>
        <v/>
      </c>
      <c r="AP1036" s="60">
        <v>33324</v>
      </c>
      <c r="AQ1036" s="51">
        <v>3</v>
      </c>
      <c r="AR1036" s="51">
        <v>87</v>
      </c>
      <c r="AS1036" s="62">
        <f t="shared" si="339"/>
        <v>8.1950000000000003</v>
      </c>
      <c r="AT1036" s="62">
        <f t="shared" si="340"/>
        <v>2.6815779503902641</v>
      </c>
      <c r="AU1036" s="51" t="str">
        <f>IF(OR($AP1036&lt;SetUp!$B$97,$AP1036&gt;SetUp!$B$98),"Não","Sim")</f>
        <v>Não</v>
      </c>
      <c r="AV1036" s="64">
        <f t="shared" si="341"/>
        <v>2.8626910416599274</v>
      </c>
      <c r="AW1036" s="64">
        <f t="shared" si="342"/>
        <v>1.6375524267608241</v>
      </c>
      <c r="AX1036" s="64">
        <f t="shared" si="343"/>
        <v>0.91354895790651791</v>
      </c>
      <c r="AY1036" s="64">
        <f t="shared" si="344"/>
        <v>0.42839042592422549</v>
      </c>
      <c r="AZ1036" s="64">
        <f t="shared" si="345"/>
        <v>-5.5134220496097361</v>
      </c>
      <c r="BA1036" s="64">
        <f t="shared" si="346"/>
        <v>-1.2251386148991033</v>
      </c>
      <c r="BB1036" s="64">
        <f t="shared" si="347"/>
        <v>-0.48515853198229242</v>
      </c>
    </row>
    <row r="1037" spans="1:54" x14ac:dyDescent="0.3">
      <c r="A1037" s="60">
        <v>32082</v>
      </c>
      <c r="B1037" s="53">
        <v>0</v>
      </c>
      <c r="C1037" s="53"/>
      <c r="D1037" s="53">
        <v>5.6289999999999996</v>
      </c>
      <c r="E1037" s="53">
        <f t="shared" si="332"/>
        <v>0</v>
      </c>
      <c r="F1037" s="53">
        <f t="shared" si="333"/>
        <v>5.6289999999999996</v>
      </c>
      <c r="G1037" s="53">
        <f t="shared" si="334"/>
        <v>0</v>
      </c>
      <c r="H1037" s="53">
        <f>IF(Q1036&gt;SetUp!$B$56,SetUp!$B$56,Q1036)</f>
        <v>6.7314817978637354E-16</v>
      </c>
      <c r="I1037" s="53">
        <f t="shared" si="348"/>
        <v>0.18691465072929289</v>
      </c>
      <c r="J1037" s="53">
        <f>MIN(F1037,H1037,(1-EXP(-SetUp!$B$52*H1037/SetUp!$B$56))*F1037)</f>
        <v>0</v>
      </c>
      <c r="K1037" s="53">
        <f t="shared" si="335"/>
        <v>6.7314817978637354E-16</v>
      </c>
      <c r="L1037" s="53">
        <f>IF(I1037&lt;=0,0,MIN(SetUp!$B$50*I1037^SetUp!$B$55,I1037))</f>
        <v>1.3143076634514438E-3</v>
      </c>
      <c r="M1037" s="53">
        <f t="shared" si="336"/>
        <v>0.18560034306584144</v>
      </c>
      <c r="N1037" s="53">
        <f>IF(SetUp!$B$62=0,X1037,(B1037-E1037)*(1-(H1037/SetUp!$B$66/SetUp!$B$56)))</f>
        <v>0</v>
      </c>
      <c r="O1037" s="53">
        <f>K1037*SetUp!$B$65</f>
        <v>6.2131583599878548E-18</v>
      </c>
      <c r="P1037" s="53">
        <f>MIN(SetUp!$B$54*L1037^SetUp!$B$51,L1037)</f>
        <v>8.483790425140922E-4</v>
      </c>
      <c r="Q1037" s="53">
        <f t="shared" si="337"/>
        <v>6.669350214263857E-16</v>
      </c>
      <c r="R1037" s="53">
        <f>IF((H1037+N1037-O1037)&gt;SetUp!$B$56,T1036+H1037+N1037-O1037-SetUp!$B$56,T1036)</f>
        <v>0</v>
      </c>
      <c r="S1037" s="53">
        <f>R1037*SetUp!$B$65</f>
        <v>0</v>
      </c>
      <c r="T1037" s="53">
        <f>IF((R1037-S1037)&lt;SetUp!$B$53,R1037-S1037,SetUp!$B$53)</f>
        <v>0</v>
      </c>
      <c r="U1037" s="53">
        <f t="shared" si="338"/>
        <v>0.18560034306584144</v>
      </c>
      <c r="V1037" s="53">
        <f>(L1037-P1037)/1000*SetUp!$B$13*1000000/SetUp!$B$48</f>
        <v>1.8961105577466605E-2</v>
      </c>
      <c r="W1037" s="53">
        <f t="shared" si="349"/>
        <v>-3.4694469519536142E-18</v>
      </c>
      <c r="X1037" s="53">
        <f>MAX((SetUp!$B$56*(1-($H1037/SetUp!$B$56)^2)*TANH(($B1037-$D1037)/SetUp!$B$56))/(1+$H1037/SetUp!$B$56*TANH(($B1037-$D1037)/SetUp!$B$56)),0)</f>
        <v>0</v>
      </c>
      <c r="AK1037" s="61">
        <v>272</v>
      </c>
      <c r="AL1037" s="62">
        <f t="shared" si="329"/>
        <v>0</v>
      </c>
      <c r="AM1037" s="62">
        <f t="shared" si="330"/>
        <v>7.1096866663242428E-2</v>
      </c>
      <c r="AN1037" s="63" t="str">
        <f t="shared" si="331"/>
        <v/>
      </c>
      <c r="AP1037" s="60">
        <v>33325</v>
      </c>
      <c r="AQ1037" s="51">
        <v>3</v>
      </c>
      <c r="AR1037" s="51">
        <v>88</v>
      </c>
      <c r="AS1037" s="62">
        <f t="shared" si="339"/>
        <v>7.8890000000000002</v>
      </c>
      <c r="AT1037" s="62">
        <f t="shared" si="340"/>
        <v>2.6908768951058777</v>
      </c>
      <c r="AU1037" s="51" t="str">
        <f>IF(OR($AP1037&lt;SetUp!$B$97,$AP1037&gt;SetUp!$B$98),"Não","Sim")</f>
        <v>Não</v>
      </c>
      <c r="AV1037" s="64">
        <f t="shared" si="341"/>
        <v>2.8087363706834432</v>
      </c>
      <c r="AW1037" s="64">
        <f t="shared" si="342"/>
        <v>1.6403892510943485</v>
      </c>
      <c r="AX1037" s="64">
        <f t="shared" si="343"/>
        <v>0.89702195606036339</v>
      </c>
      <c r="AY1037" s="64">
        <f t="shared" si="344"/>
        <v>0.429893829685289</v>
      </c>
      <c r="AZ1037" s="64">
        <f t="shared" si="345"/>
        <v>-5.1981231048941225</v>
      </c>
      <c r="BA1037" s="64">
        <f t="shared" si="346"/>
        <v>-1.1683471195890947</v>
      </c>
      <c r="BB1037" s="64">
        <f t="shared" si="347"/>
        <v>-0.46712812637507439</v>
      </c>
    </row>
    <row r="1038" spans="1:54" x14ac:dyDescent="0.3">
      <c r="A1038" s="60">
        <v>32083</v>
      </c>
      <c r="B1038" s="53">
        <v>0.04</v>
      </c>
      <c r="C1038" s="53"/>
      <c r="D1038" s="53">
        <v>5.6289999999999996</v>
      </c>
      <c r="E1038" s="53">
        <f t="shared" si="332"/>
        <v>0.04</v>
      </c>
      <c r="F1038" s="53">
        <f t="shared" si="333"/>
        <v>5.5889999999999995</v>
      </c>
      <c r="G1038" s="53">
        <f t="shared" si="334"/>
        <v>0</v>
      </c>
      <c r="H1038" s="53">
        <f>IF(Q1037&gt;SetUp!$B$56,SetUp!$B$56,Q1037)</f>
        <v>6.669350214263857E-16</v>
      </c>
      <c r="I1038" s="53">
        <f t="shared" si="348"/>
        <v>0.18560034306584144</v>
      </c>
      <c r="J1038" s="53">
        <f>MIN(F1038,H1038,(1-EXP(-SetUp!$B$52*H1038/SetUp!$B$56))*F1038)</f>
        <v>0</v>
      </c>
      <c r="K1038" s="53">
        <f t="shared" si="335"/>
        <v>6.669350214263857E-16</v>
      </c>
      <c r="L1038" s="53">
        <f>IF(I1038&lt;=0,0,MIN(SetUp!$B$50*I1038^SetUp!$B$55,I1038))</f>
        <v>1.2989410005126991E-3</v>
      </c>
      <c r="M1038" s="53">
        <f t="shared" si="336"/>
        <v>0.18430140206532875</v>
      </c>
      <c r="N1038" s="53">
        <f>IF(SetUp!$B$62=0,X1038,(B1038-E1038)*(1-(H1038/SetUp!$B$66/SetUp!$B$56)))</f>
        <v>0</v>
      </c>
      <c r="O1038" s="53">
        <f>K1038*SetUp!$B$65</f>
        <v>6.1558109022282012E-18</v>
      </c>
      <c r="P1038" s="53">
        <f>MIN(SetUp!$B$54*L1038^SetUp!$B$51,L1038)</f>
        <v>8.383641162495707E-4</v>
      </c>
      <c r="Q1038" s="53">
        <f t="shared" si="337"/>
        <v>6.6077921052415755E-16</v>
      </c>
      <c r="R1038" s="53">
        <f>IF((H1038+N1038-O1038)&gt;SetUp!$B$56,T1037+H1038+N1038-O1038-SetUp!$B$56,T1037)</f>
        <v>0</v>
      </c>
      <c r="S1038" s="53">
        <f>R1038*SetUp!$B$65</f>
        <v>0</v>
      </c>
      <c r="T1038" s="53">
        <f>IF((R1038-S1038)&lt;SetUp!$B$53,R1038-S1038,SetUp!$B$53)</f>
        <v>0</v>
      </c>
      <c r="U1038" s="53">
        <f t="shared" si="338"/>
        <v>0.18430140206532875</v>
      </c>
      <c r="V1038" s="53">
        <f>(L1038-P1038)/1000*SetUp!$B$13*1000000/SetUp!$B$48</f>
        <v>1.874331504144287E-2</v>
      </c>
      <c r="W1038" s="53">
        <f t="shared" si="349"/>
        <v>0</v>
      </c>
      <c r="X1038" s="53">
        <f>MAX((SetUp!$B$56*(1-($H1038/SetUp!$B$56)^2)*TANH(($B1038-$D1038)/SetUp!$B$56))/(1+$H1038/SetUp!$B$56*TANH(($B1038-$D1038)/SetUp!$B$56)),0)</f>
        <v>0</v>
      </c>
      <c r="AK1038" s="61">
        <v>273</v>
      </c>
      <c r="AL1038" s="62">
        <f t="shared" si="329"/>
        <v>0</v>
      </c>
      <c r="AM1038" s="62">
        <f t="shared" si="330"/>
        <v>6.9700999056354337E-2</v>
      </c>
      <c r="AN1038" s="63" t="str">
        <f t="shared" si="331"/>
        <v/>
      </c>
      <c r="AP1038" s="60">
        <v>33326</v>
      </c>
      <c r="AQ1038" s="51">
        <v>3</v>
      </c>
      <c r="AR1038" s="51">
        <v>89</v>
      </c>
      <c r="AS1038" s="62">
        <f t="shared" si="339"/>
        <v>7.7370000000000001</v>
      </c>
      <c r="AT1038" s="62">
        <f t="shared" si="340"/>
        <v>2.7312388904336178</v>
      </c>
      <c r="AU1038" s="51" t="str">
        <f>IF(OR($AP1038&lt;SetUp!$B$97,$AP1038&gt;SetUp!$B$98),"Não","Sim")</f>
        <v>Não</v>
      </c>
      <c r="AV1038" s="64">
        <f t="shared" si="341"/>
        <v>2.7815463325280061</v>
      </c>
      <c r="AW1038" s="64">
        <f t="shared" si="342"/>
        <v>1.6526460269621011</v>
      </c>
      <c r="AX1038" s="64">
        <f t="shared" si="343"/>
        <v>0.88857259685759993</v>
      </c>
      <c r="AY1038" s="64">
        <f t="shared" si="344"/>
        <v>0.43635968778518308</v>
      </c>
      <c r="AZ1038" s="64">
        <f t="shared" si="345"/>
        <v>-5.0057611095663823</v>
      </c>
      <c r="BA1038" s="64">
        <f t="shared" si="346"/>
        <v>-1.128900305565905</v>
      </c>
      <c r="BB1038" s="64">
        <f t="shared" si="347"/>
        <v>-0.45221290907241685</v>
      </c>
    </row>
    <row r="1039" spans="1:54" x14ac:dyDescent="0.3">
      <c r="A1039" s="60">
        <v>32084</v>
      </c>
      <c r="B1039" s="53">
        <v>0</v>
      </c>
      <c r="C1039" s="53"/>
      <c r="D1039" s="53">
        <v>5.6289999999999996</v>
      </c>
      <c r="E1039" s="53">
        <f t="shared" si="332"/>
        <v>0</v>
      </c>
      <c r="F1039" s="53">
        <f t="shared" si="333"/>
        <v>5.6289999999999996</v>
      </c>
      <c r="G1039" s="53">
        <f t="shared" si="334"/>
        <v>0</v>
      </c>
      <c r="H1039" s="53">
        <f>IF(Q1038&gt;SetUp!$B$56,SetUp!$B$56,Q1038)</f>
        <v>6.6077921052415755E-16</v>
      </c>
      <c r="I1039" s="53">
        <f t="shared" si="348"/>
        <v>0.18430140206532875</v>
      </c>
      <c r="J1039" s="53">
        <f>MIN(F1039,H1039,(1-EXP(-SetUp!$B$52*H1039/SetUp!$B$56))*F1039)</f>
        <v>0</v>
      </c>
      <c r="K1039" s="53">
        <f t="shared" si="335"/>
        <v>6.6077921052415755E-16</v>
      </c>
      <c r="L1039" s="53">
        <f>IF(I1039&lt;=0,0,MIN(SetUp!$B$50*I1039^SetUp!$B$55,I1039))</f>
        <v>1.2838251112872187E-3</v>
      </c>
      <c r="M1039" s="53">
        <f t="shared" si="336"/>
        <v>0.18301757695404153</v>
      </c>
      <c r="N1039" s="53">
        <f>IF(SetUp!$B$62=0,X1039,(B1039-E1039)*(1-(H1039/SetUp!$B$66/SetUp!$B$56)))</f>
        <v>0</v>
      </c>
      <c r="O1039" s="53">
        <f>K1039*SetUp!$B$65</f>
        <v>6.0989927615599443E-18</v>
      </c>
      <c r="P1039" s="53">
        <f>MIN(SetUp!$B$54*L1039^SetUp!$B$51,L1039)</f>
        <v>8.2851375013717017E-4</v>
      </c>
      <c r="Q1039" s="53">
        <f t="shared" si="337"/>
        <v>6.5468021776259758E-16</v>
      </c>
      <c r="R1039" s="53">
        <f>IF((H1039+N1039-O1039)&gt;SetUp!$B$56,T1038+H1039+N1039-O1039-SetUp!$B$56,T1038)</f>
        <v>0</v>
      </c>
      <c r="S1039" s="53">
        <f>R1039*SetUp!$B$65</f>
        <v>0</v>
      </c>
      <c r="T1039" s="53">
        <f>IF((R1039-S1039)&lt;SetUp!$B$53,R1039-S1039,SetUp!$B$53)</f>
        <v>0</v>
      </c>
      <c r="U1039" s="53">
        <f t="shared" si="338"/>
        <v>0.18301757695404153</v>
      </c>
      <c r="V1039" s="53">
        <f>(L1039-P1039)/1000*SetUp!$B$13*1000000/SetUp!$B$48</f>
        <v>1.8529032992259373E-2</v>
      </c>
      <c r="W1039" s="53">
        <f t="shared" si="349"/>
        <v>0</v>
      </c>
      <c r="X1039" s="53">
        <f>MAX((SetUp!$B$56*(1-($H1039/SetUp!$B$56)^2)*TANH(($B1039-$D1039)/SetUp!$B$56))/(1+$H1039/SetUp!$B$56*TANH(($B1039-$D1039)/SetUp!$B$56)),0)</f>
        <v>0</v>
      </c>
      <c r="AK1039" s="61">
        <v>274</v>
      </c>
      <c r="AL1039" s="62">
        <f t="shared" si="329"/>
        <v>0</v>
      </c>
      <c r="AM1039" s="62">
        <f t="shared" si="330"/>
        <v>6.8343493003450426E-2</v>
      </c>
      <c r="AN1039" s="63" t="str">
        <f t="shared" si="331"/>
        <v/>
      </c>
      <c r="AP1039" s="60">
        <v>33327</v>
      </c>
      <c r="AQ1039" s="51">
        <v>3</v>
      </c>
      <c r="AR1039" s="51">
        <v>90</v>
      </c>
      <c r="AS1039" s="62">
        <f t="shared" si="339"/>
        <v>7.7370000000000001</v>
      </c>
      <c r="AT1039" s="62">
        <f t="shared" si="340"/>
        <v>2.8089772581487145</v>
      </c>
      <c r="AU1039" s="51" t="str">
        <f>IF(OR($AP1039&lt;SetUp!$B$97,$AP1039&gt;SetUp!$B$98),"Não","Sim")</f>
        <v>Não</v>
      </c>
      <c r="AV1039" s="64">
        <f t="shared" si="341"/>
        <v>2.7815463325280061</v>
      </c>
      <c r="AW1039" s="64">
        <f t="shared" si="342"/>
        <v>1.6760003753426531</v>
      </c>
      <c r="AX1039" s="64">
        <f t="shared" si="343"/>
        <v>0.88857259685759993</v>
      </c>
      <c r="AY1039" s="64">
        <f t="shared" si="344"/>
        <v>0.44854822311026343</v>
      </c>
      <c r="AZ1039" s="64">
        <f t="shared" si="345"/>
        <v>-4.9280227418512856</v>
      </c>
      <c r="BA1039" s="64">
        <f t="shared" si="346"/>
        <v>-1.105545957185353</v>
      </c>
      <c r="BB1039" s="64">
        <f t="shared" si="347"/>
        <v>-0.44002437374733649</v>
      </c>
    </row>
    <row r="1040" spans="1:54" x14ac:dyDescent="0.3">
      <c r="A1040" s="60">
        <v>32085</v>
      </c>
      <c r="B1040" s="53">
        <v>0</v>
      </c>
      <c r="C1040" s="53"/>
      <c r="D1040" s="53">
        <v>5.6289999999999996</v>
      </c>
      <c r="E1040" s="53">
        <f t="shared" si="332"/>
        <v>0</v>
      </c>
      <c r="F1040" s="53">
        <f t="shared" si="333"/>
        <v>5.6289999999999996</v>
      </c>
      <c r="G1040" s="53">
        <f t="shared" si="334"/>
        <v>0</v>
      </c>
      <c r="H1040" s="53">
        <f>IF(Q1039&gt;SetUp!$B$56,SetUp!$B$56,Q1039)</f>
        <v>6.5468021776259758E-16</v>
      </c>
      <c r="I1040" s="53">
        <f t="shared" si="348"/>
        <v>0.18301757695404153</v>
      </c>
      <c r="J1040" s="53">
        <f>MIN(F1040,H1040,(1-EXP(-SetUp!$B$52*H1040/SetUp!$B$56))*F1040)</f>
        <v>0</v>
      </c>
      <c r="K1040" s="53">
        <f t="shared" si="335"/>
        <v>6.5468021776259758E-16</v>
      </c>
      <c r="L1040" s="53">
        <f>IF(I1040&lt;=0,0,MIN(SetUp!$B$50*I1040^SetUp!$B$55,I1040))</f>
        <v>1.2689547517612694E-3</v>
      </c>
      <c r="M1040" s="53">
        <f t="shared" si="336"/>
        <v>0.18174862220228025</v>
      </c>
      <c r="N1040" s="53">
        <f>IF(SetUp!$B$62=0,X1040,(B1040-E1040)*(1-(H1040/SetUp!$B$66/SetUp!$B$56)))</f>
        <v>0</v>
      </c>
      <c r="O1040" s="53">
        <f>K1040*SetUp!$B$65</f>
        <v>6.0426990523858098E-18</v>
      </c>
      <c r="P1040" s="53">
        <f>MIN(SetUp!$B$54*L1040^SetUp!$B$51,L1040)</f>
        <v>8.1882448468566867E-4</v>
      </c>
      <c r="Q1040" s="53">
        <f t="shared" si="337"/>
        <v>6.4863751871021181E-16</v>
      </c>
      <c r="R1040" s="53">
        <f>IF((H1040+N1040-O1040)&gt;SetUp!$B$56,T1039+H1040+N1040-O1040-SetUp!$B$56,T1039)</f>
        <v>0</v>
      </c>
      <c r="S1040" s="53">
        <f>R1040*SetUp!$B$65</f>
        <v>0</v>
      </c>
      <c r="T1040" s="53">
        <f>IF((R1040-S1040)&lt;SetUp!$B$53,R1040-S1040,SetUp!$B$53)</f>
        <v>0</v>
      </c>
      <c r="U1040" s="53">
        <f t="shared" si="338"/>
        <v>0.18174862220228025</v>
      </c>
      <c r="V1040" s="53">
        <f>(L1040-P1040)/1000*SetUp!$B$13*1000000/SetUp!$B$48</f>
        <v>1.8318186808234972E-2</v>
      </c>
      <c r="W1040" s="53">
        <f t="shared" si="349"/>
        <v>-3.9248118643975261E-17</v>
      </c>
      <c r="X1040" s="53">
        <f>MAX((SetUp!$B$56*(1-($H1040/SetUp!$B$56)^2)*TANH(($B1040-$D1040)/SetUp!$B$56))/(1+$H1040/SetUp!$B$56*TANH(($B1040-$D1040)/SetUp!$B$56)),0)</f>
        <v>0</v>
      </c>
      <c r="AK1040" s="61">
        <v>275</v>
      </c>
      <c r="AL1040" s="62">
        <f t="shared" si="329"/>
        <v>0</v>
      </c>
      <c r="AM1040" s="62">
        <f t="shared" si="330"/>
        <v>0</v>
      </c>
      <c r="AN1040" s="63" t="str">
        <f t="shared" si="331"/>
        <v/>
      </c>
      <c r="AP1040" s="60">
        <v>33328</v>
      </c>
      <c r="AQ1040" s="51">
        <v>3</v>
      </c>
      <c r="AR1040" s="51">
        <v>91</v>
      </c>
      <c r="AS1040" s="62">
        <f t="shared" si="339"/>
        <v>7.7370000000000001</v>
      </c>
      <c r="AT1040" s="62">
        <f t="shared" si="340"/>
        <v>2.9252149696909524</v>
      </c>
      <c r="AU1040" s="51" t="str">
        <f>IF(OR($AP1040&lt;SetUp!$B$97,$AP1040&gt;SetUp!$B$98),"Não","Sim")</f>
        <v>Não</v>
      </c>
      <c r="AV1040" s="64">
        <f t="shared" si="341"/>
        <v>2.7815463325280061</v>
      </c>
      <c r="AW1040" s="64">
        <f t="shared" si="342"/>
        <v>1.7103259834578179</v>
      </c>
      <c r="AX1040" s="64">
        <f t="shared" si="343"/>
        <v>0.88857259685759993</v>
      </c>
      <c r="AY1040" s="64">
        <f t="shared" si="344"/>
        <v>0.46615778724555784</v>
      </c>
      <c r="AZ1040" s="64">
        <f t="shared" si="345"/>
        <v>-4.8117850303090481</v>
      </c>
      <c r="BA1040" s="64">
        <f t="shared" si="346"/>
        <v>-1.0712203490701881</v>
      </c>
      <c r="BB1040" s="64">
        <f t="shared" si="347"/>
        <v>-0.42241480961204209</v>
      </c>
    </row>
    <row r="1041" spans="1:54" x14ac:dyDescent="0.3">
      <c r="A1041" s="60">
        <v>32086</v>
      </c>
      <c r="B1041" s="53">
        <v>0</v>
      </c>
      <c r="C1041" s="53"/>
      <c r="D1041" s="53">
        <v>5.6289999999999996</v>
      </c>
      <c r="E1041" s="53">
        <f t="shared" si="332"/>
        <v>0</v>
      </c>
      <c r="F1041" s="53">
        <f t="shared" si="333"/>
        <v>5.6289999999999996</v>
      </c>
      <c r="G1041" s="53">
        <f t="shared" si="334"/>
        <v>0</v>
      </c>
      <c r="H1041" s="53">
        <f>IF(Q1040&gt;SetUp!$B$56,SetUp!$B$56,Q1040)</f>
        <v>6.4863751871021181E-16</v>
      </c>
      <c r="I1041" s="53">
        <f t="shared" si="348"/>
        <v>0.18174862220228025</v>
      </c>
      <c r="J1041" s="53">
        <f>MIN(F1041,H1041,(1-EXP(-SetUp!$B$52*H1041/SetUp!$B$56))*F1041)</f>
        <v>0</v>
      </c>
      <c r="K1041" s="53">
        <f t="shared" si="335"/>
        <v>6.4863751871021181E-16</v>
      </c>
      <c r="L1041" s="53">
        <f>IF(I1041&lt;=0,0,MIN(SetUp!$B$50*I1041^SetUp!$B$55,I1041))</f>
        <v>1.2543248114679454E-3</v>
      </c>
      <c r="M1041" s="53">
        <f t="shared" si="336"/>
        <v>0.1804942973908123</v>
      </c>
      <c r="N1041" s="53">
        <f>IF(SetUp!$B$62=0,X1041,(B1041-E1041)*(1-(H1041/SetUp!$B$66/SetUp!$B$56)))</f>
        <v>0</v>
      </c>
      <c r="O1041" s="53">
        <f>K1041*SetUp!$B$65</f>
        <v>5.9869249342025951E-18</v>
      </c>
      <c r="P1041" s="53">
        <f>MIN(SetUp!$B$54*L1041^SetUp!$B$51,L1041)</f>
        <v>8.0929294888719958E-4</v>
      </c>
      <c r="Q1041" s="53">
        <f t="shared" si="337"/>
        <v>6.4265059377600923E-16</v>
      </c>
      <c r="R1041" s="53">
        <f>IF((H1041+N1041-O1041)&gt;SetUp!$B$56,T1040+H1041+N1041-O1041-SetUp!$B$56,T1040)</f>
        <v>0</v>
      </c>
      <c r="S1041" s="53">
        <f>R1041*SetUp!$B$65</f>
        <v>0</v>
      </c>
      <c r="T1041" s="53">
        <f>IF((R1041-S1041)&lt;SetUp!$B$53,R1041-S1041,SetUp!$B$53)</f>
        <v>0</v>
      </c>
      <c r="U1041" s="53">
        <f t="shared" si="338"/>
        <v>0.1804942973908123</v>
      </c>
      <c r="V1041" s="53">
        <f>(L1041-P1041)/1000*SetUp!$B$13*1000000/SetUp!$B$48</f>
        <v>1.811070570156011E-2</v>
      </c>
      <c r="W1041" s="53">
        <f t="shared" si="349"/>
        <v>-4.1199682554449168E-18</v>
      </c>
      <c r="X1041" s="53">
        <f>MAX((SetUp!$B$56*(1-($H1041/SetUp!$B$56)^2)*TANH(($B1041-$D1041)/SetUp!$B$56))/(1+$H1041/SetUp!$B$56*TANH(($B1041-$D1041)/SetUp!$B$56)),0)</f>
        <v>0</v>
      </c>
      <c r="AK1041" s="61">
        <v>276</v>
      </c>
      <c r="AL1041" s="62">
        <f t="shared" si="329"/>
        <v>0</v>
      </c>
      <c r="AM1041" s="62">
        <f t="shared" si="330"/>
        <v>0</v>
      </c>
      <c r="AN1041" s="63" t="str">
        <f t="shared" si="331"/>
        <v/>
      </c>
      <c r="AP1041" s="60">
        <v>33329</v>
      </c>
      <c r="AQ1041" s="51">
        <v>4</v>
      </c>
      <c r="AR1041" s="51">
        <v>92</v>
      </c>
      <c r="AS1041" s="62">
        <f t="shared" si="339"/>
        <v>7.5869999999999997</v>
      </c>
      <c r="AT1041" s="62">
        <f t="shared" si="340"/>
        <v>2.9821101595613451</v>
      </c>
      <c r="AU1041" s="51" t="str">
        <f>IF(OR($AP1041&lt;SetUp!$B$97,$AP1041&gt;SetUp!$B$98),"Não","Sim")</f>
        <v>Não</v>
      </c>
      <c r="AV1041" s="64">
        <f t="shared" si="341"/>
        <v>2.754450943473127</v>
      </c>
      <c r="AW1041" s="64">
        <f t="shared" si="342"/>
        <v>1.7268787333108671</v>
      </c>
      <c r="AX1041" s="64">
        <f t="shared" si="343"/>
        <v>0.88007008406406717</v>
      </c>
      <c r="AY1041" s="64">
        <f t="shared" si="344"/>
        <v>0.4745236823114663</v>
      </c>
      <c r="AZ1041" s="64">
        <f t="shared" si="345"/>
        <v>-4.6048898404386547</v>
      </c>
      <c r="BA1041" s="64">
        <f t="shared" si="346"/>
        <v>-1.02757221016226</v>
      </c>
      <c r="BB1041" s="64">
        <f t="shared" si="347"/>
        <v>-0.40554640175260087</v>
      </c>
    </row>
    <row r="1042" spans="1:54" x14ac:dyDescent="0.3">
      <c r="A1042" s="60">
        <v>32087</v>
      </c>
      <c r="B1042" s="53">
        <v>0.629</v>
      </c>
      <c r="C1042" s="53"/>
      <c r="D1042" s="53">
        <v>5.6289999999999996</v>
      </c>
      <c r="E1042" s="53">
        <f t="shared" si="332"/>
        <v>0.629</v>
      </c>
      <c r="F1042" s="53">
        <f t="shared" si="333"/>
        <v>5</v>
      </c>
      <c r="G1042" s="53">
        <f t="shared" si="334"/>
        <v>0</v>
      </c>
      <c r="H1042" s="53">
        <f>IF(Q1041&gt;SetUp!$B$56,SetUp!$B$56,Q1041)</f>
        <v>6.4265059377600923E-16</v>
      </c>
      <c r="I1042" s="53">
        <f t="shared" si="348"/>
        <v>0.1804942973908123</v>
      </c>
      <c r="J1042" s="53">
        <f>MIN(F1042,H1042,(1-EXP(-SetUp!$B$52*H1042/SetUp!$B$56))*F1042)</f>
        <v>0</v>
      </c>
      <c r="K1042" s="53">
        <f t="shared" si="335"/>
        <v>6.4265059377600923E-16</v>
      </c>
      <c r="L1042" s="53">
        <f>IF(I1042&lt;=0,0,MIN(SetUp!$B$50*I1042^SetUp!$B$55,I1042))</f>
        <v>1.2399303094828699E-3</v>
      </c>
      <c r="M1042" s="53">
        <f t="shared" si="336"/>
        <v>0.17925436708132944</v>
      </c>
      <c r="N1042" s="53">
        <f>IF(SetUp!$B$62=0,X1042,(B1042-E1042)*(1-(H1042/SetUp!$B$66/SetUp!$B$56)))</f>
        <v>0</v>
      </c>
      <c r="O1042" s="53">
        <f>K1042*SetUp!$B$65</f>
        <v>5.9316656111849415E-18</v>
      </c>
      <c r="P1042" s="53">
        <f>MIN(SetUp!$B$54*L1042^SetUp!$B$51,L1042)</f>
        <v>7.9991585755445464E-4</v>
      </c>
      <c r="Q1042" s="53">
        <f t="shared" si="337"/>
        <v>6.3671892816482428E-16</v>
      </c>
      <c r="R1042" s="53">
        <f>IF((H1042+N1042-O1042)&gt;SetUp!$B$56,T1041+H1042+N1042-O1042-SetUp!$B$56,T1041)</f>
        <v>0</v>
      </c>
      <c r="S1042" s="53">
        <f>R1042*SetUp!$B$65</f>
        <v>0</v>
      </c>
      <c r="T1042" s="53">
        <f>IF((R1042-S1042)&lt;SetUp!$B$53,R1042-S1042,SetUp!$B$53)</f>
        <v>0</v>
      </c>
      <c r="U1042" s="53">
        <f t="shared" si="338"/>
        <v>0.17925436708132944</v>
      </c>
      <c r="V1042" s="53">
        <f>(L1042-P1042)/1000*SetUp!$B$13*1000000/SetUp!$B$48</f>
        <v>1.7906520663703983E-2</v>
      </c>
      <c r="W1042" s="53">
        <f t="shared" si="349"/>
        <v>-1.4094628242311558E-17</v>
      </c>
      <c r="X1042" s="53">
        <f>MAX((SetUp!$B$56*(1-($H1042/SetUp!$B$56)^2)*TANH(($B1042-$D1042)/SetUp!$B$56))/(1+$H1042/SetUp!$B$56*TANH(($B1042-$D1042)/SetUp!$B$56)),0)</f>
        <v>0</v>
      </c>
      <c r="AK1042" s="61">
        <v>277</v>
      </c>
      <c r="AL1042" s="62">
        <f t="shared" si="329"/>
        <v>0</v>
      </c>
      <c r="AM1042" s="62">
        <f t="shared" si="330"/>
        <v>0</v>
      </c>
      <c r="AN1042" s="63" t="str">
        <f t="shared" si="331"/>
        <v/>
      </c>
      <c r="AP1042" s="60">
        <v>33330</v>
      </c>
      <c r="AQ1042" s="51">
        <v>4</v>
      </c>
      <c r="AR1042" s="51">
        <v>93</v>
      </c>
      <c r="AS1042" s="62">
        <f t="shared" si="339"/>
        <v>7.5869999999999997</v>
      </c>
      <c r="AT1042" s="62">
        <f t="shared" si="340"/>
        <v>3.0053680901023676</v>
      </c>
      <c r="AU1042" s="51" t="str">
        <f>IF(OR($AP1042&lt;SetUp!$B$97,$AP1042&gt;SetUp!$B$98),"Não","Sim")</f>
        <v>Não</v>
      </c>
      <c r="AV1042" s="64">
        <f t="shared" si="341"/>
        <v>2.754450943473127</v>
      </c>
      <c r="AW1042" s="64">
        <f t="shared" si="342"/>
        <v>1.7335997491065716</v>
      </c>
      <c r="AX1042" s="64">
        <f t="shared" si="343"/>
        <v>0.88007008406406717</v>
      </c>
      <c r="AY1042" s="64">
        <f t="shared" si="344"/>
        <v>0.47789767091789387</v>
      </c>
      <c r="AZ1042" s="64">
        <f t="shared" si="345"/>
        <v>-4.5816319098976326</v>
      </c>
      <c r="BA1042" s="64">
        <f t="shared" si="346"/>
        <v>-1.0208511943665555</v>
      </c>
      <c r="BB1042" s="64">
        <f t="shared" si="347"/>
        <v>-0.4021724131461733</v>
      </c>
    </row>
    <row r="1043" spans="1:54" x14ac:dyDescent="0.3">
      <c r="A1043" s="60">
        <v>32088</v>
      </c>
      <c r="B1043" s="53">
        <v>0</v>
      </c>
      <c r="C1043" s="53"/>
      <c r="D1043" s="53">
        <v>5.6289999999999996</v>
      </c>
      <c r="E1043" s="53">
        <f t="shared" si="332"/>
        <v>0</v>
      </c>
      <c r="F1043" s="53">
        <f t="shared" si="333"/>
        <v>5.6289999999999996</v>
      </c>
      <c r="G1043" s="53">
        <f t="shared" si="334"/>
        <v>0</v>
      </c>
      <c r="H1043" s="53">
        <f>IF(Q1042&gt;SetUp!$B$56,SetUp!$B$56,Q1042)</f>
        <v>6.3671892816482428E-16</v>
      </c>
      <c r="I1043" s="53">
        <f t="shared" si="348"/>
        <v>0.17925436708132944</v>
      </c>
      <c r="J1043" s="53">
        <f>MIN(F1043,H1043,(1-EXP(-SetUp!$B$52*H1043/SetUp!$B$56))*F1043)</f>
        <v>0</v>
      </c>
      <c r="K1043" s="53">
        <f t="shared" si="335"/>
        <v>6.3671892816482428E-16</v>
      </c>
      <c r="L1043" s="53">
        <f>IF(I1043&lt;=0,0,MIN(SetUp!$B$50*I1043^SetUp!$B$55,I1043))</f>
        <v>1.2257663905578928E-3</v>
      </c>
      <c r="M1043" s="53">
        <f t="shared" si="336"/>
        <v>0.17802860069077156</v>
      </c>
      <c r="N1043" s="53">
        <f>IF(SetUp!$B$62=0,X1043,(B1043-E1043)*(1-(H1043/SetUp!$B$66/SetUp!$B$56)))</f>
        <v>0</v>
      </c>
      <c r="O1043" s="53">
        <f>K1043*SetUp!$B$65</f>
        <v>5.8769163317729671E-18</v>
      </c>
      <c r="P1043" s="53">
        <f>MIN(SetUp!$B$54*L1043^SetUp!$B$51,L1043)</f>
        <v>7.9069000874993571E-4</v>
      </c>
      <c r="Q1043" s="53">
        <f t="shared" si="337"/>
        <v>6.3084201183305128E-16</v>
      </c>
      <c r="R1043" s="53">
        <f>IF((H1043+N1043-O1043)&gt;SetUp!$B$56,T1042+H1043+N1043-O1043-SetUp!$B$56,T1042)</f>
        <v>0</v>
      </c>
      <c r="S1043" s="53">
        <f>R1043*SetUp!$B$65</f>
        <v>0</v>
      </c>
      <c r="T1043" s="53">
        <f>IF((R1043-S1043)&lt;SetUp!$B$53,R1043-S1043,SetUp!$B$53)</f>
        <v>0</v>
      </c>
      <c r="U1043" s="53">
        <f t="shared" si="338"/>
        <v>0.17802860069077156</v>
      </c>
      <c r="V1043" s="53">
        <f>(L1043-P1043)/1000*SetUp!$B$13*1000000/SetUp!$B$48</f>
        <v>1.7705564412691596E-2</v>
      </c>
      <c r="W1043" s="53">
        <f t="shared" si="349"/>
        <v>1.1926223897340549E-17</v>
      </c>
      <c r="X1043" s="53">
        <f>MAX((SetUp!$B$56*(1-($H1043/SetUp!$B$56)^2)*TANH(($B1043-$D1043)/SetUp!$B$56))/(1+$H1043/SetUp!$B$56*TANH(($B1043-$D1043)/SetUp!$B$56)),0)</f>
        <v>0</v>
      </c>
      <c r="AK1043" s="61">
        <v>278</v>
      </c>
      <c r="AL1043" s="62">
        <f t="shared" si="329"/>
        <v>0</v>
      </c>
      <c r="AM1043" s="62">
        <f t="shared" si="330"/>
        <v>0</v>
      </c>
      <c r="AN1043" s="63" t="str">
        <f t="shared" si="331"/>
        <v/>
      </c>
      <c r="AP1043" s="60">
        <v>33331</v>
      </c>
      <c r="AQ1043" s="51">
        <v>4</v>
      </c>
      <c r="AR1043" s="51">
        <v>94</v>
      </c>
      <c r="AS1043" s="62">
        <f t="shared" si="339"/>
        <v>7.5869999999999997</v>
      </c>
      <c r="AT1043" s="62">
        <f t="shared" si="340"/>
        <v>3.0873416469622934</v>
      </c>
      <c r="AU1043" s="51" t="str">
        <f>IF(OR($AP1043&lt;SetUp!$B$97,$AP1043&gt;SetUp!$B$98),"Não","Sim")</f>
        <v>Não</v>
      </c>
      <c r="AV1043" s="64">
        <f t="shared" si="341"/>
        <v>2.754450943473127</v>
      </c>
      <c r="AW1043" s="64">
        <f t="shared" si="342"/>
        <v>1.7570832783229977</v>
      </c>
      <c r="AX1043" s="64">
        <f t="shared" si="343"/>
        <v>0.88007008406406717</v>
      </c>
      <c r="AY1043" s="64">
        <f t="shared" si="344"/>
        <v>0.48958469141294347</v>
      </c>
      <c r="AZ1043" s="64">
        <f t="shared" si="345"/>
        <v>-4.4996583530377059</v>
      </c>
      <c r="BA1043" s="64">
        <f t="shared" si="346"/>
        <v>-0.99736766515012931</v>
      </c>
      <c r="BB1043" s="64">
        <f t="shared" si="347"/>
        <v>-0.3904853926511237</v>
      </c>
    </row>
    <row r="1044" spans="1:54" x14ac:dyDescent="0.3">
      <c r="A1044" s="60">
        <v>32089</v>
      </c>
      <c r="B1044" s="53">
        <v>0</v>
      </c>
      <c r="C1044" s="53"/>
      <c r="D1044" s="53">
        <v>5.6289999999999996</v>
      </c>
      <c r="E1044" s="53">
        <f t="shared" si="332"/>
        <v>0</v>
      </c>
      <c r="F1044" s="53">
        <f t="shared" si="333"/>
        <v>5.6289999999999996</v>
      </c>
      <c r="G1044" s="53">
        <f t="shared" si="334"/>
        <v>0</v>
      </c>
      <c r="H1044" s="53">
        <f>IF(Q1043&gt;SetUp!$B$56,SetUp!$B$56,Q1043)</f>
        <v>6.3084201183305128E-16</v>
      </c>
      <c r="I1044" s="53">
        <f t="shared" si="348"/>
        <v>0.17802860069077156</v>
      </c>
      <c r="J1044" s="53">
        <f>MIN(F1044,H1044,(1-EXP(-SetUp!$B$52*H1044/SetUp!$B$56))*F1044)</f>
        <v>0</v>
      </c>
      <c r="K1044" s="53">
        <f t="shared" si="335"/>
        <v>6.3084201183305128E-16</v>
      </c>
      <c r="L1044" s="53">
        <f>IF(I1044&lt;=0,0,MIN(SetUp!$B$50*I1044^SetUp!$B$55,I1044))</f>
        <v>1.2118283213874291E-3</v>
      </c>
      <c r="M1044" s="53">
        <f t="shared" si="336"/>
        <v>0.17681677236938412</v>
      </c>
      <c r="N1044" s="53">
        <f>IF(SetUp!$B$62=0,X1044,(B1044-E1044)*(1-(H1044/SetUp!$B$66/SetUp!$B$56)))</f>
        <v>0</v>
      </c>
      <c r="O1044" s="53">
        <f>K1044*SetUp!$B$65</f>
        <v>5.8226723882636901E-18</v>
      </c>
      <c r="P1044" s="53">
        <f>MIN(SetUp!$B$54*L1044^SetUp!$B$51,L1044)</f>
        <v>7.8161228130367957E-4</v>
      </c>
      <c r="Q1044" s="53">
        <f t="shared" si="337"/>
        <v>6.2501933944478763E-16</v>
      </c>
      <c r="R1044" s="53">
        <f>IF((H1044+N1044-O1044)&gt;SetUp!$B$56,T1043+H1044+N1044-O1044-SetUp!$B$56,T1043)</f>
        <v>0</v>
      </c>
      <c r="S1044" s="53">
        <f>R1044*SetUp!$B$65</f>
        <v>0</v>
      </c>
      <c r="T1044" s="53">
        <f>IF((R1044-S1044)&lt;SetUp!$B$53,R1044-S1044,SetUp!$B$53)</f>
        <v>0</v>
      </c>
      <c r="U1044" s="53">
        <f t="shared" si="338"/>
        <v>0.17681677236938412</v>
      </c>
      <c r="V1044" s="53">
        <f>(L1044-P1044)/1000*SetUp!$B$13*1000000/SetUp!$B$48</f>
        <v>1.7507771342178215E-2</v>
      </c>
      <c r="W1044" s="53">
        <f t="shared" si="349"/>
        <v>-1.3444106938820255E-17</v>
      </c>
      <c r="X1044" s="53">
        <f>MAX((SetUp!$B$56*(1-($H1044/SetUp!$B$56)^2)*TANH(($B1044-$D1044)/SetUp!$B$56))/(1+$H1044/SetUp!$B$56*TANH(($B1044-$D1044)/SetUp!$B$56)),0)</f>
        <v>0</v>
      </c>
      <c r="AK1044" s="61">
        <v>279</v>
      </c>
      <c r="AL1044" s="62">
        <f t="shared" si="329"/>
        <v>0</v>
      </c>
      <c r="AM1044" s="62">
        <f t="shared" si="330"/>
        <v>0</v>
      </c>
      <c r="AN1044" s="63" t="str">
        <f t="shared" si="331"/>
        <v/>
      </c>
      <c r="AP1044" s="60">
        <v>33332</v>
      </c>
      <c r="AQ1044" s="51">
        <v>4</v>
      </c>
      <c r="AR1044" s="51">
        <v>95</v>
      </c>
      <c r="AS1044" s="62">
        <f t="shared" si="339"/>
        <v>7.4370000000000003</v>
      </c>
      <c r="AT1044" s="62">
        <f t="shared" si="340"/>
        <v>3.1015051561500533</v>
      </c>
      <c r="AU1044" s="51" t="str">
        <f>IF(OR($AP1044&lt;SetUp!$B$97,$AP1044&gt;SetUp!$B$98),"Não","Sim")</f>
        <v>Não</v>
      </c>
      <c r="AV1044" s="64">
        <f t="shared" si="341"/>
        <v>2.7270863572685045</v>
      </c>
      <c r="AW1044" s="64">
        <f t="shared" si="342"/>
        <v>1.7611090699187411</v>
      </c>
      <c r="AX1044" s="64">
        <f t="shared" si="343"/>
        <v>0.87139778148748392</v>
      </c>
      <c r="AY1044" s="64">
        <f t="shared" si="344"/>
        <v>0.49157250750184117</v>
      </c>
      <c r="AZ1044" s="64">
        <f t="shared" si="345"/>
        <v>-4.335494843849947</v>
      </c>
      <c r="BA1044" s="64">
        <f t="shared" si="346"/>
        <v>-0.9659772873497634</v>
      </c>
      <c r="BB1044" s="64">
        <f t="shared" si="347"/>
        <v>-0.37982527398564275</v>
      </c>
    </row>
    <row r="1045" spans="1:54" x14ac:dyDescent="0.3">
      <c r="A1045" s="60">
        <v>32090</v>
      </c>
      <c r="B1045" s="53">
        <v>0</v>
      </c>
      <c r="C1045" s="53"/>
      <c r="D1045" s="53">
        <v>5.6289999999999996</v>
      </c>
      <c r="E1045" s="53">
        <f t="shared" si="332"/>
        <v>0</v>
      </c>
      <c r="F1045" s="53">
        <f t="shared" si="333"/>
        <v>5.6289999999999996</v>
      </c>
      <c r="G1045" s="53">
        <f t="shared" si="334"/>
        <v>0</v>
      </c>
      <c r="H1045" s="53">
        <f>IF(Q1044&gt;SetUp!$B$56,SetUp!$B$56,Q1044)</f>
        <v>6.2501933944478763E-16</v>
      </c>
      <c r="I1045" s="53">
        <f t="shared" si="348"/>
        <v>0.17681677236938412</v>
      </c>
      <c r="J1045" s="53">
        <f>MIN(F1045,H1045,(1-EXP(-SetUp!$B$52*H1045/SetUp!$B$56))*F1045)</f>
        <v>0</v>
      </c>
      <c r="K1045" s="53">
        <f t="shared" si="335"/>
        <v>6.2501933944478763E-16</v>
      </c>
      <c r="L1045" s="53">
        <f>IF(I1045&lt;=0,0,MIN(SetUp!$B$50*I1045^SetUp!$B$55,I1045))</f>
        <v>1.198111487002298E-3</v>
      </c>
      <c r="M1045" s="53">
        <f t="shared" si="336"/>
        <v>0.17561866088238182</v>
      </c>
      <c r="N1045" s="53">
        <f>IF(SetUp!$B$62=0,X1045,(B1045-E1045)*(1-(H1045/SetUp!$B$66/SetUp!$B$56)))</f>
        <v>0</v>
      </c>
      <c r="O1045" s="53">
        <f>K1045*SetUp!$B$65</f>
        <v>5.7689291164062341E-18</v>
      </c>
      <c r="P1045" s="53">
        <f>MIN(SetUp!$B$54*L1045^SetUp!$B$51,L1045)</f>
        <v>7.7267963241601839E-4</v>
      </c>
      <c r="Q1045" s="53">
        <f t="shared" si="337"/>
        <v>6.1925041032838138E-16</v>
      </c>
      <c r="R1045" s="53">
        <f>IF((H1045+N1045-O1045)&gt;SetUp!$B$56,T1044+H1045+N1045-O1045-SetUp!$B$56,T1044)</f>
        <v>0</v>
      </c>
      <c r="S1045" s="53">
        <f>R1045*SetUp!$B$65</f>
        <v>0</v>
      </c>
      <c r="T1045" s="53">
        <f>IF((R1045-S1045)&lt;SetUp!$B$53,R1045-S1045,SetUp!$B$53)</f>
        <v>0</v>
      </c>
      <c r="U1045" s="53">
        <f t="shared" si="338"/>
        <v>0.17561866088238182</v>
      </c>
      <c r="V1045" s="53">
        <f>(L1045-P1045)/1000*SetUp!$B$13*1000000/SetUp!$B$48</f>
        <v>1.7313077472251928E-2</v>
      </c>
      <c r="W1045" s="53">
        <f t="shared" si="349"/>
        <v>-3.1008182133085427E-17</v>
      </c>
      <c r="X1045" s="53">
        <f>MAX((SetUp!$B$56*(1-($H1045/SetUp!$B$56)^2)*TANH(($B1045-$D1045)/SetUp!$B$56))/(1+$H1045/SetUp!$B$56*TANH(($B1045-$D1045)/SetUp!$B$56)),0)</f>
        <v>0</v>
      </c>
      <c r="AK1045" s="61">
        <v>280</v>
      </c>
      <c r="AL1045" s="62">
        <f t="shared" si="329"/>
        <v>0</v>
      </c>
      <c r="AM1045" s="62">
        <f t="shared" si="330"/>
        <v>0</v>
      </c>
      <c r="AN1045" s="63" t="str">
        <f t="shared" si="331"/>
        <v/>
      </c>
      <c r="AP1045" s="60">
        <v>33333</v>
      </c>
      <c r="AQ1045" s="51">
        <v>4</v>
      </c>
      <c r="AR1045" s="51">
        <v>96</v>
      </c>
      <c r="AS1045" s="62">
        <f t="shared" si="339"/>
        <v>7.4370000000000003</v>
      </c>
      <c r="AT1045" s="62">
        <f t="shared" si="340"/>
        <v>3.0814767132928593</v>
      </c>
      <c r="AU1045" s="51" t="str">
        <f>IF(OR($AP1045&lt;SetUp!$B$97,$AP1045&gt;SetUp!$B$98),"Não","Sim")</f>
        <v>Não</v>
      </c>
      <c r="AV1045" s="64">
        <f t="shared" si="341"/>
        <v>2.7270863572685045</v>
      </c>
      <c r="AW1045" s="64">
        <f t="shared" si="342"/>
        <v>1.7554135448072796</v>
      </c>
      <c r="AX1045" s="64">
        <f t="shared" si="343"/>
        <v>0.87139778148748392</v>
      </c>
      <c r="AY1045" s="64">
        <f t="shared" si="344"/>
        <v>0.48875889011744028</v>
      </c>
      <c r="AZ1045" s="64">
        <f t="shared" si="345"/>
        <v>-4.3555232867071414</v>
      </c>
      <c r="BA1045" s="64">
        <f t="shared" si="346"/>
        <v>-0.97167281246122483</v>
      </c>
      <c r="BB1045" s="64">
        <f t="shared" si="347"/>
        <v>-0.38263889137004364</v>
      </c>
    </row>
    <row r="1046" spans="1:54" x14ac:dyDescent="0.3">
      <c r="A1046" s="60">
        <v>32091</v>
      </c>
      <c r="B1046" s="53">
        <v>0</v>
      </c>
      <c r="C1046" s="53"/>
      <c r="D1046" s="53">
        <v>5.6289999999999996</v>
      </c>
      <c r="E1046" s="53">
        <f t="shared" si="332"/>
        <v>0</v>
      </c>
      <c r="F1046" s="53">
        <f t="shared" si="333"/>
        <v>5.6289999999999996</v>
      </c>
      <c r="G1046" s="53">
        <f t="shared" si="334"/>
        <v>0</v>
      </c>
      <c r="H1046" s="53">
        <f>IF(Q1045&gt;SetUp!$B$56,SetUp!$B$56,Q1045)</f>
        <v>6.1925041032838138E-16</v>
      </c>
      <c r="I1046" s="53">
        <f t="shared" si="348"/>
        <v>0.17561866088238182</v>
      </c>
      <c r="J1046" s="53">
        <f>MIN(F1046,H1046,(1-EXP(-SetUp!$B$52*H1046/SetUp!$B$56))*F1046)</f>
        <v>0</v>
      </c>
      <c r="K1046" s="53">
        <f t="shared" si="335"/>
        <v>6.1925041032838138E-16</v>
      </c>
      <c r="L1046" s="53">
        <f>IF(I1046&lt;=0,0,MIN(SetUp!$B$50*I1046^SetUp!$B$55,I1046))</f>
        <v>1.1846113872861417E-3</v>
      </c>
      <c r="M1046" s="53">
        <f t="shared" si="336"/>
        <v>0.17443404949509567</v>
      </c>
      <c r="N1046" s="53">
        <f>IF(SetUp!$B$62=0,X1046,(B1046-E1046)*(1-(H1046/SetUp!$B$66/SetUp!$B$56)))</f>
        <v>0</v>
      </c>
      <c r="O1046" s="53">
        <f>K1046*SetUp!$B$65</f>
        <v>5.7156818950007606E-18</v>
      </c>
      <c r="P1046" s="53">
        <f>MIN(SetUp!$B$54*L1046^SetUp!$B$51,L1046)</f>
        <v>7.6388909534208494E-4</v>
      </c>
      <c r="Q1046" s="53">
        <f t="shared" si="337"/>
        <v>6.1353472843338059E-16</v>
      </c>
      <c r="R1046" s="53">
        <f>IF((H1046+N1046-O1046)&gt;SetUp!$B$56,T1045+H1046+N1046-O1046-SetUp!$B$56,T1045)</f>
        <v>0</v>
      </c>
      <c r="S1046" s="53">
        <f>R1046*SetUp!$B$65</f>
        <v>0</v>
      </c>
      <c r="T1046" s="53">
        <f>IF((R1046-S1046)&lt;SetUp!$B$53,R1046-S1046,SetUp!$B$53)</f>
        <v>0</v>
      </c>
      <c r="U1046" s="53">
        <f t="shared" si="338"/>
        <v>0.17443404949509567</v>
      </c>
      <c r="V1046" s="53">
        <f>(L1046-P1046)/1000*SetUp!$B$13*1000000/SetUp!$B$48</f>
        <v>1.7121420401898034E-2</v>
      </c>
      <c r="W1046" s="53">
        <f t="shared" si="349"/>
        <v>-8.0230960763927328E-18</v>
      </c>
      <c r="X1046" s="53">
        <f>MAX((SetUp!$B$56*(1-($H1046/SetUp!$B$56)^2)*TANH(($B1046-$D1046)/SetUp!$B$56))/(1+$H1046/SetUp!$B$56*TANH(($B1046-$D1046)/SetUp!$B$56)),0)</f>
        <v>0</v>
      </c>
      <c r="AK1046" s="61">
        <v>281</v>
      </c>
      <c r="AL1046" s="62">
        <f t="shared" si="329"/>
        <v>0</v>
      </c>
      <c r="AM1046" s="62">
        <f t="shared" si="330"/>
        <v>0</v>
      </c>
      <c r="AN1046" s="63" t="str">
        <f t="shared" si="331"/>
        <v/>
      </c>
      <c r="AP1046" s="60">
        <v>33334</v>
      </c>
      <c r="AQ1046" s="51">
        <v>4</v>
      </c>
      <c r="AR1046" s="51">
        <v>97</v>
      </c>
      <c r="AS1046" s="62">
        <f t="shared" si="339"/>
        <v>6.9960000000000004</v>
      </c>
      <c r="AT1046" s="62">
        <f t="shared" si="340"/>
        <v>3.0343952309640256</v>
      </c>
      <c r="AU1046" s="51" t="str">
        <f>IF(OR($AP1046&lt;SetUp!$B$97,$AP1046&gt;SetUp!$B$98),"Não","Sim")</f>
        <v>Não</v>
      </c>
      <c r="AV1046" s="64">
        <f t="shared" si="341"/>
        <v>2.6449952740978575</v>
      </c>
      <c r="AW1046" s="64">
        <f t="shared" si="342"/>
        <v>1.7419515581565481</v>
      </c>
      <c r="AX1046" s="64">
        <f t="shared" si="343"/>
        <v>0.84484980080663896</v>
      </c>
      <c r="AY1046" s="64">
        <f t="shared" si="344"/>
        <v>0.482072147132239</v>
      </c>
      <c r="AZ1046" s="64">
        <f t="shared" si="345"/>
        <v>-3.9616047690359748</v>
      </c>
      <c r="BA1046" s="64">
        <f t="shared" si="346"/>
        <v>-0.90304371594130939</v>
      </c>
      <c r="BB1046" s="64">
        <f t="shared" si="347"/>
        <v>-0.36277765367439996</v>
      </c>
    </row>
    <row r="1047" spans="1:54" x14ac:dyDescent="0.3">
      <c r="A1047" s="60">
        <v>32092</v>
      </c>
      <c r="B1047" s="53">
        <v>0.52800000000000002</v>
      </c>
      <c r="C1047" s="53"/>
      <c r="D1047" s="53">
        <v>5.6289999999999996</v>
      </c>
      <c r="E1047" s="53">
        <f t="shared" si="332"/>
        <v>0.52800000000000002</v>
      </c>
      <c r="F1047" s="53">
        <f t="shared" si="333"/>
        <v>5.1009999999999991</v>
      </c>
      <c r="G1047" s="53">
        <f t="shared" si="334"/>
        <v>0</v>
      </c>
      <c r="H1047" s="53">
        <f>IF(Q1046&gt;SetUp!$B$56,SetUp!$B$56,Q1046)</f>
        <v>6.1353472843338059E-16</v>
      </c>
      <c r="I1047" s="53">
        <f t="shared" si="348"/>
        <v>0.17443404949509567</v>
      </c>
      <c r="J1047" s="53">
        <f>MIN(F1047,H1047,(1-EXP(-SetUp!$B$52*H1047/SetUp!$B$56))*F1047)</f>
        <v>0</v>
      </c>
      <c r="K1047" s="53">
        <f t="shared" si="335"/>
        <v>6.1353472843338059E-16</v>
      </c>
      <c r="L1047" s="53">
        <f>IF(I1047&lt;=0,0,MIN(SetUp!$B$50*I1047^SetUp!$B$55,I1047))</f>
        <v>1.1713236336097284E-3</v>
      </c>
      <c r="M1047" s="53">
        <f t="shared" si="336"/>
        <v>0.17326272586148594</v>
      </c>
      <c r="N1047" s="53">
        <f>IF(SetUp!$B$62=0,X1047,(B1047-E1047)*(1-(H1047/SetUp!$B$66/SetUp!$B$56)))</f>
        <v>0</v>
      </c>
      <c r="O1047" s="53">
        <f>K1047*SetUp!$B$65</f>
        <v>5.6629261455011105E-18</v>
      </c>
      <c r="P1047" s="53">
        <f>MIN(SetUp!$B$54*L1047^SetUp!$B$51,L1047)</f>
        <v>7.5523777715491905E-4</v>
      </c>
      <c r="Q1047" s="53">
        <f t="shared" si="337"/>
        <v>6.0787180228787947E-16</v>
      </c>
      <c r="R1047" s="53">
        <f>IF((H1047+N1047-O1047)&gt;SetUp!$B$56,T1046+H1047+N1047-O1047-SetUp!$B$56,T1046)</f>
        <v>0</v>
      </c>
      <c r="S1047" s="53">
        <f>R1047*SetUp!$B$65</f>
        <v>0</v>
      </c>
      <c r="T1047" s="53">
        <f>IF((R1047-S1047)&lt;SetUp!$B$53,R1047-S1047,SetUp!$B$53)</f>
        <v>0</v>
      </c>
      <c r="U1047" s="53">
        <f t="shared" si="338"/>
        <v>0.17326272586148594</v>
      </c>
      <c r="V1047" s="53">
        <f>(L1047-P1047)/1000*SetUp!$B$13*1000000/SetUp!$B$48</f>
        <v>1.6932739263062067E-2</v>
      </c>
      <c r="W1047" s="53">
        <f t="shared" si="349"/>
        <v>6.2883726004159257E-18</v>
      </c>
      <c r="X1047" s="53">
        <f>MAX((SetUp!$B$56*(1-($H1047/SetUp!$B$56)^2)*TANH(($B1047-$D1047)/SetUp!$B$56))/(1+$H1047/SetUp!$B$56*TANH(($B1047-$D1047)/SetUp!$B$56)),0)</f>
        <v>0</v>
      </c>
      <c r="AK1047" s="61">
        <v>282</v>
      </c>
      <c r="AL1047" s="62">
        <f t="shared" si="329"/>
        <v>0</v>
      </c>
      <c r="AM1047" s="62">
        <f t="shared" si="330"/>
        <v>0</v>
      </c>
      <c r="AN1047" s="63" t="str">
        <f t="shared" si="331"/>
        <v/>
      </c>
      <c r="AP1047" s="60">
        <v>33335</v>
      </c>
      <c r="AQ1047" s="51">
        <v>4</v>
      </c>
      <c r="AR1047" s="51">
        <v>98</v>
      </c>
      <c r="AS1047" s="62">
        <f t="shared" si="339"/>
        <v>6.7080000000000002</v>
      </c>
      <c r="AT1047" s="62">
        <f t="shared" si="340"/>
        <v>2.9637508015597454</v>
      </c>
      <c r="AU1047" s="51" t="str">
        <f>IF(OR($AP1047&lt;SetUp!$B$97,$AP1047&gt;SetUp!$B$98),"Não","Sim")</f>
        <v>Não</v>
      </c>
      <c r="AV1047" s="64">
        <f t="shared" si="341"/>
        <v>2.5899806949087476</v>
      </c>
      <c r="AW1047" s="64">
        <f t="shared" si="342"/>
        <v>1.7215547628698151</v>
      </c>
      <c r="AX1047" s="64">
        <f t="shared" si="343"/>
        <v>0.82659305393404814</v>
      </c>
      <c r="AY1047" s="64">
        <f t="shared" si="344"/>
        <v>0.47184168444315799</v>
      </c>
      <c r="AZ1047" s="64">
        <f t="shared" si="345"/>
        <v>-3.7442491984402548</v>
      </c>
      <c r="BA1047" s="64">
        <f t="shared" si="346"/>
        <v>-0.86842593203893248</v>
      </c>
      <c r="BB1047" s="64">
        <f t="shared" si="347"/>
        <v>-0.35475136949089014</v>
      </c>
    </row>
    <row r="1048" spans="1:54" x14ac:dyDescent="0.3">
      <c r="A1048" s="60">
        <v>32093</v>
      </c>
      <c r="B1048" s="53">
        <v>0.29699999999999999</v>
      </c>
      <c r="C1048" s="53"/>
      <c r="D1048" s="53">
        <v>5.6289999999999996</v>
      </c>
      <c r="E1048" s="53">
        <f t="shared" si="332"/>
        <v>0.29699999999999999</v>
      </c>
      <c r="F1048" s="53">
        <f t="shared" si="333"/>
        <v>5.3319999999999999</v>
      </c>
      <c r="G1048" s="53">
        <f t="shared" si="334"/>
        <v>0</v>
      </c>
      <c r="H1048" s="53">
        <f>IF(Q1047&gt;SetUp!$B$56,SetUp!$B$56,Q1047)</f>
        <v>6.0787180228787947E-16</v>
      </c>
      <c r="I1048" s="53">
        <f t="shared" si="348"/>
        <v>0.17326272586148594</v>
      </c>
      <c r="J1048" s="53">
        <f>MIN(F1048,H1048,(1-EXP(-SetUp!$B$52*H1048/SetUp!$B$56))*F1048)</f>
        <v>0</v>
      </c>
      <c r="K1048" s="53">
        <f t="shared" si="335"/>
        <v>6.0787180228787947E-16</v>
      </c>
      <c r="L1048" s="53">
        <f>IF(I1048&lt;=0,0,MIN(SetUp!$B$50*I1048^SetUp!$B$55,I1048))</f>
        <v>1.1582439455786267E-3</v>
      </c>
      <c r="M1048" s="53">
        <f t="shared" si="336"/>
        <v>0.17210448191590733</v>
      </c>
      <c r="N1048" s="53">
        <f>IF(SetUp!$B$62=0,X1048,(B1048-E1048)*(1-(H1048/SetUp!$B$66/SetUp!$B$56)))</f>
        <v>0</v>
      </c>
      <c r="O1048" s="53">
        <f>K1048*SetUp!$B$65</f>
        <v>5.6106573316211115E-18</v>
      </c>
      <c r="P1048" s="53">
        <f>MIN(SetUp!$B$54*L1048^SetUp!$B$51,L1048)</f>
        <v>7.4672285658416082E-4</v>
      </c>
      <c r="Q1048" s="53">
        <f t="shared" si="337"/>
        <v>6.0226114495625839E-16</v>
      </c>
      <c r="R1048" s="53">
        <f>IF((H1048+N1048-O1048)&gt;SetUp!$B$56,T1047+H1048+N1048-O1048-SetUp!$B$56,T1047)</f>
        <v>0</v>
      </c>
      <c r="S1048" s="53">
        <f>R1048*SetUp!$B$65</f>
        <v>0</v>
      </c>
      <c r="T1048" s="53">
        <f>IF((R1048-S1048)&lt;SetUp!$B$53,R1048-S1048,SetUp!$B$53)</f>
        <v>0</v>
      </c>
      <c r="U1048" s="53">
        <f t="shared" si="338"/>
        <v>0.17210448191590733</v>
      </c>
      <c r="V1048" s="53">
        <f>(L1048-P1048)/1000*SetUp!$B$13*1000000/SetUp!$B$48</f>
        <v>1.6746974676250397E-2</v>
      </c>
      <c r="W1048" s="53">
        <f t="shared" si="349"/>
        <v>8.0230960763927328E-18</v>
      </c>
      <c r="X1048" s="53">
        <f>MAX((SetUp!$B$56*(1-($H1048/SetUp!$B$56)^2)*TANH(($B1048-$D1048)/SetUp!$B$56))/(1+$H1048/SetUp!$B$56*TANH(($B1048-$D1048)/SetUp!$B$56)),0)</f>
        <v>0</v>
      </c>
      <c r="AK1048" s="61">
        <v>283</v>
      </c>
      <c r="AL1048" s="62">
        <f t="shared" si="329"/>
        <v>0</v>
      </c>
      <c r="AM1048" s="62">
        <f t="shared" si="330"/>
        <v>0</v>
      </c>
      <c r="AN1048" s="63" t="str">
        <f t="shared" si="331"/>
        <v/>
      </c>
      <c r="AP1048" s="60">
        <v>33336</v>
      </c>
      <c r="AQ1048" s="51">
        <v>4</v>
      </c>
      <c r="AR1048" s="51">
        <v>99</v>
      </c>
      <c r="AS1048" s="62">
        <f t="shared" si="339"/>
        <v>6.5650000000000004</v>
      </c>
      <c r="AT1048" s="62">
        <f t="shared" si="340"/>
        <v>2.8750366615696299</v>
      </c>
      <c r="AU1048" s="51" t="str">
        <f>IF(OR($AP1048&lt;SetUp!$B$97,$AP1048&gt;SetUp!$B$98),"Não","Sim")</f>
        <v>Não</v>
      </c>
      <c r="AV1048" s="64">
        <f t="shared" si="341"/>
        <v>2.5622255950637913</v>
      </c>
      <c r="AW1048" s="64">
        <f t="shared" si="342"/>
        <v>1.6955933066539364</v>
      </c>
      <c r="AX1048" s="64">
        <f t="shared" si="343"/>
        <v>0.81723473042549821</v>
      </c>
      <c r="AY1048" s="64">
        <f t="shared" si="344"/>
        <v>0.45864338704856134</v>
      </c>
      <c r="AZ1048" s="64">
        <f t="shared" si="345"/>
        <v>-3.6899633384303705</v>
      </c>
      <c r="BA1048" s="64">
        <f t="shared" si="346"/>
        <v>-0.86663228840985496</v>
      </c>
      <c r="BB1048" s="64">
        <f t="shared" si="347"/>
        <v>-0.35859134337693688</v>
      </c>
    </row>
    <row r="1049" spans="1:54" x14ac:dyDescent="0.3">
      <c r="A1049" s="60">
        <v>32094</v>
      </c>
      <c r="B1049" s="53">
        <v>0</v>
      </c>
      <c r="C1049" s="53"/>
      <c r="D1049" s="53">
        <v>5.6289999999999996</v>
      </c>
      <c r="E1049" s="53">
        <f t="shared" si="332"/>
        <v>0</v>
      </c>
      <c r="F1049" s="53">
        <f t="shared" si="333"/>
        <v>5.6289999999999996</v>
      </c>
      <c r="G1049" s="53">
        <f t="shared" si="334"/>
        <v>0</v>
      </c>
      <c r="H1049" s="53">
        <f>IF(Q1048&gt;SetUp!$B$56,SetUp!$B$56,Q1048)</f>
        <v>6.0226114495625839E-16</v>
      </c>
      <c r="I1049" s="53">
        <f t="shared" si="348"/>
        <v>0.17210448191590733</v>
      </c>
      <c r="J1049" s="53">
        <f>MIN(F1049,H1049,(1-EXP(-SetUp!$B$52*H1049/SetUp!$B$56))*F1049)</f>
        <v>0</v>
      </c>
      <c r="K1049" s="53">
        <f t="shared" si="335"/>
        <v>6.0226114495625839E-16</v>
      </c>
      <c r="L1049" s="53">
        <f>IF(I1049&lt;=0,0,MIN(SetUp!$B$50*I1049^SetUp!$B$55,I1049))</f>
        <v>1.1453681478899493E-3</v>
      </c>
      <c r="M1049" s="53">
        <f t="shared" si="336"/>
        <v>0.17095911376801737</v>
      </c>
      <c r="N1049" s="53">
        <f>IF(SetUp!$B$62=0,X1049,(B1049-E1049)*(1-(H1049/SetUp!$B$66/SetUp!$B$56)))</f>
        <v>0</v>
      </c>
      <c r="O1049" s="53">
        <f>K1049*SetUp!$B$65</f>
        <v>5.5588709589445162E-18</v>
      </c>
      <c r="P1049" s="53">
        <f>MIN(SetUp!$B$54*L1049^SetUp!$B$51,L1049)</f>
        <v>7.3834158192745457E-4</v>
      </c>
      <c r="Q1049" s="53">
        <f t="shared" si="337"/>
        <v>5.9670227399731391E-16</v>
      </c>
      <c r="R1049" s="53">
        <f>IF((H1049+N1049-O1049)&gt;SetUp!$B$56,T1048+H1049+N1049-O1049-SetUp!$B$56,T1048)</f>
        <v>0</v>
      </c>
      <c r="S1049" s="53">
        <f>R1049*SetUp!$B$65</f>
        <v>0</v>
      </c>
      <c r="T1049" s="53">
        <f>IF((R1049-S1049)&lt;SetUp!$B$53,R1049-S1049,SetUp!$B$53)</f>
        <v>0</v>
      </c>
      <c r="U1049" s="53">
        <f t="shared" si="338"/>
        <v>0.17095911376801737</v>
      </c>
      <c r="V1049" s="53">
        <f>(L1049-P1049)/1000*SetUp!$B$13*1000000/SetUp!$B$48</f>
        <v>1.6564068707610582E-2</v>
      </c>
      <c r="W1049" s="53">
        <f t="shared" si="349"/>
        <v>-3.6429192995512949E-17</v>
      </c>
      <c r="X1049" s="53">
        <f>MAX((SetUp!$B$56*(1-($H1049/SetUp!$B$56)^2)*TANH(($B1049-$D1049)/SetUp!$B$56))/(1+$H1049/SetUp!$B$56*TANH(($B1049-$D1049)/SetUp!$B$56)),0)</f>
        <v>0</v>
      </c>
      <c r="AK1049" s="61">
        <v>284</v>
      </c>
      <c r="AL1049" s="62">
        <f t="shared" si="329"/>
        <v>0</v>
      </c>
      <c r="AM1049" s="62">
        <f t="shared" si="330"/>
        <v>0</v>
      </c>
      <c r="AN1049" s="63" t="str">
        <f t="shared" si="331"/>
        <v/>
      </c>
      <c r="AP1049" s="60">
        <v>33337</v>
      </c>
      <c r="AQ1049" s="51">
        <v>4</v>
      </c>
      <c r="AR1049" s="51">
        <v>100</v>
      </c>
      <c r="AS1049" s="62">
        <f t="shared" si="339"/>
        <v>6.2839999999999998</v>
      </c>
      <c r="AT1049" s="62">
        <f t="shared" si="340"/>
        <v>2.7793082329251995</v>
      </c>
      <c r="AU1049" s="51" t="str">
        <f>IF(OR($AP1049&lt;SetUp!$B$97,$AP1049&gt;SetUp!$B$98),"Não","Sim")</f>
        <v>Não</v>
      </c>
      <c r="AV1049" s="64">
        <f t="shared" si="341"/>
        <v>2.5067907770693587</v>
      </c>
      <c r="AW1049" s="64">
        <f t="shared" si="342"/>
        <v>1.6671257399863992</v>
      </c>
      <c r="AX1049" s="64">
        <f t="shared" si="343"/>
        <v>0.79823617636793576</v>
      </c>
      <c r="AY1049" s="64">
        <f t="shared" si="344"/>
        <v>0.44393671390056211</v>
      </c>
      <c r="AZ1049" s="64">
        <f t="shared" si="345"/>
        <v>-3.5046917670748003</v>
      </c>
      <c r="BA1049" s="64">
        <f t="shared" si="346"/>
        <v>-0.83966503708295948</v>
      </c>
      <c r="BB1049" s="64">
        <f t="shared" si="347"/>
        <v>-0.35429946246737365</v>
      </c>
    </row>
    <row r="1050" spans="1:54" x14ac:dyDescent="0.3">
      <c r="A1050" s="60">
        <v>32095</v>
      </c>
      <c r="B1050" s="53">
        <v>0</v>
      </c>
      <c r="C1050" s="53"/>
      <c r="D1050" s="53">
        <v>5.6289999999999996</v>
      </c>
      <c r="E1050" s="53">
        <f t="shared" si="332"/>
        <v>0</v>
      </c>
      <c r="F1050" s="53">
        <f t="shared" si="333"/>
        <v>5.6289999999999996</v>
      </c>
      <c r="G1050" s="53">
        <f t="shared" si="334"/>
        <v>0</v>
      </c>
      <c r="H1050" s="53">
        <f>IF(Q1049&gt;SetUp!$B$56,SetUp!$B$56,Q1049)</f>
        <v>5.9670227399731391E-16</v>
      </c>
      <c r="I1050" s="53">
        <f t="shared" si="348"/>
        <v>0.17095911376801737</v>
      </c>
      <c r="J1050" s="53">
        <f>MIN(F1050,H1050,(1-EXP(-SetUp!$B$52*H1050/SetUp!$B$56))*F1050)</f>
        <v>0</v>
      </c>
      <c r="K1050" s="53">
        <f t="shared" si="335"/>
        <v>5.9670227399731391E-16</v>
      </c>
      <c r="L1050" s="53">
        <f>IF(I1050&lt;=0,0,MIN(SetUp!$B$50*I1050^SetUp!$B$55,I1050))</f>
        <v>1.1326921672940298E-3</v>
      </c>
      <c r="M1050" s="53">
        <f t="shared" si="336"/>
        <v>0.16982642160072334</v>
      </c>
      <c r="N1050" s="53">
        <f>IF(SetUp!$B$62=0,X1050,(B1050-E1050)*(1-(H1050/SetUp!$B$66/SetUp!$B$56)))</f>
        <v>0</v>
      </c>
      <c r="O1050" s="53">
        <f>K1050*SetUp!$B$65</f>
        <v>5.5075625745385445E-18</v>
      </c>
      <c r="P1050" s="53">
        <f>MIN(SetUp!$B$54*L1050^SetUp!$B$51,L1050)</f>
        <v>7.3009126903179813E-4</v>
      </c>
      <c r="Q1050" s="53">
        <f t="shared" si="337"/>
        <v>5.9119471142277532E-16</v>
      </c>
      <c r="R1050" s="53">
        <f>IF((H1050+N1050-O1050)&gt;SetUp!$B$56,T1049+H1050+N1050-O1050-SetUp!$B$56,T1049)</f>
        <v>0</v>
      </c>
      <c r="S1050" s="53">
        <f>R1050*SetUp!$B$65</f>
        <v>0</v>
      </c>
      <c r="T1050" s="53">
        <f>IF((R1050-S1050)&lt;SetUp!$B$53,R1050-S1050,SetUp!$B$53)</f>
        <v>0</v>
      </c>
      <c r="U1050" s="53">
        <f t="shared" si="338"/>
        <v>0.16982642160072334</v>
      </c>
      <c r="V1050" s="53">
        <f>(L1050-P1050)/1000*SetUp!$B$13*1000000/SetUp!$B$48</f>
        <v>1.6383964827435437E-2</v>
      </c>
      <c r="W1050" s="53">
        <f t="shared" si="349"/>
        <v>0</v>
      </c>
      <c r="X1050" s="53">
        <f>MAX((SetUp!$B$56*(1-($H1050/SetUp!$B$56)^2)*TANH(($B1050-$D1050)/SetUp!$B$56))/(1+$H1050/SetUp!$B$56*TANH(($B1050-$D1050)/SetUp!$B$56)),0)</f>
        <v>0</v>
      </c>
      <c r="AK1050" s="61">
        <v>285</v>
      </c>
      <c r="AL1050" s="62">
        <f t="shared" si="329"/>
        <v>0</v>
      </c>
      <c r="AM1050" s="62">
        <f t="shared" si="330"/>
        <v>0</v>
      </c>
      <c r="AN1050" s="63" t="str">
        <f t="shared" si="331"/>
        <v/>
      </c>
      <c r="AP1050" s="60">
        <v>33338</v>
      </c>
      <c r="AQ1050" s="51">
        <v>4</v>
      </c>
      <c r="AR1050" s="51">
        <v>101</v>
      </c>
      <c r="AS1050" s="62">
        <f t="shared" si="339"/>
        <v>0</v>
      </c>
      <c r="AT1050" s="62">
        <f t="shared" si="340"/>
        <v>2.69118131328025</v>
      </c>
      <c r="AU1050" s="51" t="str">
        <f>IF(OR($AP1050&lt;SetUp!$B$97,$AP1050&gt;SetUp!$B$98),"Não","Sim")</f>
        <v>Não</v>
      </c>
      <c r="AV1050" s="64">
        <f t="shared" si="341"/>
        <v>0</v>
      </c>
      <c r="AW1050" s="64">
        <f t="shared" si="342"/>
        <v>1.64048203686607</v>
      </c>
      <c r="AX1050" s="64">
        <f t="shared" si="343"/>
        <v>0</v>
      </c>
      <c r="AY1050" s="64">
        <f t="shared" si="344"/>
        <v>0.4299429585234929</v>
      </c>
      <c r="AZ1050" s="64">
        <f t="shared" si="345"/>
        <v>2.69118131328025</v>
      </c>
      <c r="BA1050" s="64">
        <f t="shared" si="346"/>
        <v>1.64048203686607</v>
      </c>
      <c r="BB1050" s="64">
        <f t="shared" si="347"/>
        <v>0.4299429585234929</v>
      </c>
    </row>
    <row r="1051" spans="1:54" x14ac:dyDescent="0.3">
      <c r="A1051" s="60">
        <v>32096</v>
      </c>
      <c r="B1051" s="53">
        <v>0.55700000000000005</v>
      </c>
      <c r="C1051" s="53"/>
      <c r="D1051" s="53">
        <v>5.6289999999999996</v>
      </c>
      <c r="E1051" s="53">
        <f t="shared" si="332"/>
        <v>0.55700000000000005</v>
      </c>
      <c r="F1051" s="53">
        <f t="shared" si="333"/>
        <v>5.0719999999999992</v>
      </c>
      <c r="G1051" s="53">
        <f t="shared" si="334"/>
        <v>0</v>
      </c>
      <c r="H1051" s="53">
        <f>IF(Q1050&gt;SetUp!$B$56,SetUp!$B$56,Q1050)</f>
        <v>5.9119471142277532E-16</v>
      </c>
      <c r="I1051" s="53">
        <f t="shared" si="348"/>
        <v>0.16982642160072334</v>
      </c>
      <c r="J1051" s="53">
        <f>MIN(F1051,H1051,(1-EXP(-SetUp!$B$52*H1051/SetUp!$B$56))*F1051)</f>
        <v>0</v>
      </c>
      <c r="K1051" s="53">
        <f t="shared" si="335"/>
        <v>5.9119471142277532E-16</v>
      </c>
      <c r="L1051" s="53">
        <f>IF(I1051&lt;=0,0,MIN(SetUp!$B$50*I1051^SetUp!$B$55,I1051))</f>
        <v>1.120212029657078E-3</v>
      </c>
      <c r="M1051" s="53">
        <f t="shared" si="336"/>
        <v>0.16870620957106625</v>
      </c>
      <c r="N1051" s="53">
        <f>IF(SetUp!$B$62=0,X1051,(B1051-E1051)*(1-(H1051/SetUp!$B$66/SetUp!$B$56)))</f>
        <v>0</v>
      </c>
      <c r="O1051" s="53">
        <f>K1051*SetUp!$B$65</f>
        <v>5.4567277665709874E-18</v>
      </c>
      <c r="P1051" s="53">
        <f>MIN(SetUp!$B$54*L1051^SetUp!$B$51,L1051)</f>
        <v>7.2196929934218942E-4</v>
      </c>
      <c r="Q1051" s="53">
        <f t="shared" si="337"/>
        <v>5.8573798365620434E-16</v>
      </c>
      <c r="R1051" s="53">
        <f>IF((H1051+N1051-O1051)&gt;SetUp!$B$56,T1050+H1051+N1051-O1051-SetUp!$B$56,T1050)</f>
        <v>0</v>
      </c>
      <c r="S1051" s="53">
        <f>R1051*SetUp!$B$65</f>
        <v>0</v>
      </c>
      <c r="T1051" s="53">
        <f>IF((R1051-S1051)&lt;SetUp!$B$53,R1051-S1051,SetUp!$B$53)</f>
        <v>0</v>
      </c>
      <c r="U1051" s="53">
        <f t="shared" si="338"/>
        <v>0.16870620957106625</v>
      </c>
      <c r="V1051" s="53">
        <f>(L1051-P1051)/1000*SetUp!$B$13*1000000/SetUp!$B$48</f>
        <v>1.6206607870037845E-2</v>
      </c>
      <c r="W1051" s="53">
        <f t="shared" si="349"/>
        <v>1.4094628242311558E-17</v>
      </c>
      <c r="X1051" s="53">
        <f>MAX((SetUp!$B$56*(1-($H1051/SetUp!$B$56)^2)*TANH(($B1051-$D1051)/SetUp!$B$56))/(1+$H1051/SetUp!$B$56*TANH(($B1051-$D1051)/SetUp!$B$56)),0)</f>
        <v>0</v>
      </c>
      <c r="AK1051" s="61">
        <v>286</v>
      </c>
      <c r="AL1051" s="62">
        <f t="shared" si="329"/>
        <v>0</v>
      </c>
      <c r="AM1051" s="62">
        <f t="shared" si="330"/>
        <v>0</v>
      </c>
      <c r="AN1051" s="63" t="str">
        <f t="shared" si="331"/>
        <v/>
      </c>
      <c r="AP1051" s="60">
        <v>33339</v>
      </c>
      <c r="AQ1051" s="51">
        <v>4</v>
      </c>
      <c r="AR1051" s="51">
        <v>102</v>
      </c>
      <c r="AS1051" s="62">
        <f t="shared" si="339"/>
        <v>0</v>
      </c>
      <c r="AT1051" s="62">
        <f t="shared" si="340"/>
        <v>2.5897594289211194</v>
      </c>
      <c r="AU1051" s="51" t="str">
        <f>IF(OR($AP1051&lt;SetUp!$B$97,$AP1051&gt;SetUp!$B$98),"Não","Sim")</f>
        <v>Não</v>
      </c>
      <c r="AV1051" s="64">
        <f t="shared" si="341"/>
        <v>0</v>
      </c>
      <c r="AW1051" s="64">
        <f t="shared" si="342"/>
        <v>1.6092729504099419</v>
      </c>
      <c r="AX1051" s="64">
        <f t="shared" si="343"/>
        <v>0</v>
      </c>
      <c r="AY1051" s="64">
        <f t="shared" si="344"/>
        <v>0.41325942294434298</v>
      </c>
      <c r="AZ1051" s="64">
        <f t="shared" si="345"/>
        <v>2.5897594289211194</v>
      </c>
      <c r="BA1051" s="64">
        <f t="shared" si="346"/>
        <v>1.6092729504099419</v>
      </c>
      <c r="BB1051" s="64">
        <f t="shared" si="347"/>
        <v>0.41325942294434298</v>
      </c>
    </row>
    <row r="1052" spans="1:54" x14ac:dyDescent="0.3">
      <c r="A1052" s="60">
        <v>32097</v>
      </c>
      <c r="B1052" s="53">
        <v>0</v>
      </c>
      <c r="C1052" s="53"/>
      <c r="D1052" s="53">
        <v>5.6289999999999996</v>
      </c>
      <c r="E1052" s="53">
        <f t="shared" si="332"/>
        <v>0</v>
      </c>
      <c r="F1052" s="53">
        <f t="shared" si="333"/>
        <v>5.6289999999999996</v>
      </c>
      <c r="G1052" s="53">
        <f t="shared" si="334"/>
        <v>0</v>
      </c>
      <c r="H1052" s="53">
        <f>IF(Q1051&gt;SetUp!$B$56,SetUp!$B$56,Q1051)</f>
        <v>5.8573798365620434E-16</v>
      </c>
      <c r="I1052" s="53">
        <f t="shared" si="348"/>
        <v>0.16870620957106625</v>
      </c>
      <c r="J1052" s="53">
        <f>MIN(F1052,H1052,(1-EXP(-SetUp!$B$52*H1052/SetUp!$B$56))*F1052)</f>
        <v>0</v>
      </c>
      <c r="K1052" s="53">
        <f t="shared" si="335"/>
        <v>5.8573798365620434E-16</v>
      </c>
      <c r="L1052" s="53">
        <f>IF(I1052&lt;=0,0,MIN(SetUp!$B$50*I1052^SetUp!$B$55,I1052))</f>
        <v>1.1079238571210313E-3</v>
      </c>
      <c r="M1052" s="53">
        <f t="shared" si="336"/>
        <v>0.16759828571394522</v>
      </c>
      <c r="N1052" s="53">
        <f>IF(SetUp!$B$62=0,X1052,(B1052-E1052)*(1-(H1052/SetUp!$B$66/SetUp!$B$56)))</f>
        <v>0</v>
      </c>
      <c r="O1052" s="53">
        <f>K1052*SetUp!$B$65</f>
        <v>5.4063621639308559E-18</v>
      </c>
      <c r="P1052" s="53">
        <f>MIN(SetUp!$B$54*L1052^SetUp!$B$51,L1052)</f>
        <v>7.1397311801505564E-4</v>
      </c>
      <c r="Q1052" s="53">
        <f t="shared" si="337"/>
        <v>5.8033162149227349E-16</v>
      </c>
      <c r="R1052" s="53">
        <f>IF((H1052+N1052-O1052)&gt;SetUp!$B$56,T1051+H1052+N1052-O1052-SetUp!$B$56,T1051)</f>
        <v>0</v>
      </c>
      <c r="S1052" s="53">
        <f>R1052*SetUp!$B$65</f>
        <v>0</v>
      </c>
      <c r="T1052" s="53">
        <f>IF((R1052-S1052)&lt;SetUp!$B$53,R1052-S1052,SetUp!$B$53)</f>
        <v>0</v>
      </c>
      <c r="U1052" s="53">
        <f t="shared" si="338"/>
        <v>0.16759828571394522</v>
      </c>
      <c r="V1052" s="53">
        <f>(L1052-P1052)/1000*SetUp!$B$13*1000000/SetUp!$B$48</f>
        <v>1.603194399494463E-2</v>
      </c>
      <c r="W1052" s="53">
        <f t="shared" si="349"/>
        <v>7.589415207398531E-18</v>
      </c>
      <c r="X1052" s="53">
        <f>MAX((SetUp!$B$56*(1-($H1052/SetUp!$B$56)^2)*TANH(($B1052-$D1052)/SetUp!$B$56))/(1+$H1052/SetUp!$B$56*TANH(($B1052-$D1052)/SetUp!$B$56)),0)</f>
        <v>0</v>
      </c>
      <c r="AK1052" s="61">
        <v>287</v>
      </c>
      <c r="AL1052" s="62">
        <f t="shared" si="329"/>
        <v>0</v>
      </c>
      <c r="AM1052" s="62">
        <f t="shared" si="330"/>
        <v>0</v>
      </c>
      <c r="AN1052" s="63" t="str">
        <f t="shared" si="331"/>
        <v/>
      </c>
      <c r="AP1052" s="60">
        <v>33340</v>
      </c>
      <c r="AQ1052" s="51">
        <v>4</v>
      </c>
      <c r="AR1052" s="51">
        <v>103</v>
      </c>
      <c r="AS1052" s="62">
        <f t="shared" si="339"/>
        <v>0</v>
      </c>
      <c r="AT1052" s="62">
        <f t="shared" si="340"/>
        <v>2.4780651333963775</v>
      </c>
      <c r="AU1052" s="51" t="str">
        <f>IF(OR($AP1052&lt;SetUp!$B$97,$AP1052&gt;SetUp!$B$98),"Não","Sim")</f>
        <v>Não</v>
      </c>
      <c r="AV1052" s="64">
        <f t="shared" si="341"/>
        <v>0</v>
      </c>
      <c r="AW1052" s="64">
        <f t="shared" si="342"/>
        <v>1.5741871341731826</v>
      </c>
      <c r="AX1052" s="64">
        <f t="shared" si="343"/>
        <v>0</v>
      </c>
      <c r="AY1052" s="64">
        <f t="shared" si="344"/>
        <v>0.3941127171743799</v>
      </c>
      <c r="AZ1052" s="64">
        <f t="shared" si="345"/>
        <v>2.4780651333963775</v>
      </c>
      <c r="BA1052" s="64">
        <f t="shared" si="346"/>
        <v>1.5741871341731826</v>
      </c>
      <c r="BB1052" s="64">
        <f t="shared" si="347"/>
        <v>0.3941127171743799</v>
      </c>
    </row>
    <row r="1053" spans="1:54" x14ac:dyDescent="0.3">
      <c r="A1053" s="60">
        <v>32098</v>
      </c>
      <c r="B1053" s="53">
        <v>0.19500000000000001</v>
      </c>
      <c r="C1053" s="53"/>
      <c r="D1053" s="53">
        <v>5.6289999999999996</v>
      </c>
      <c r="E1053" s="53">
        <f t="shared" si="332"/>
        <v>0.19500000000000001</v>
      </c>
      <c r="F1053" s="53">
        <f t="shared" si="333"/>
        <v>5.4339999999999993</v>
      </c>
      <c r="G1053" s="53">
        <f t="shared" si="334"/>
        <v>0</v>
      </c>
      <c r="H1053" s="53">
        <f>IF(Q1052&gt;SetUp!$B$56,SetUp!$B$56,Q1052)</f>
        <v>5.8033162149227349E-16</v>
      </c>
      <c r="I1053" s="53">
        <f t="shared" si="348"/>
        <v>0.16759828571394522</v>
      </c>
      <c r="J1053" s="53">
        <f>MIN(F1053,H1053,(1-EXP(-SetUp!$B$52*H1053/SetUp!$B$56))*F1053)</f>
        <v>0</v>
      </c>
      <c r="K1053" s="53">
        <f t="shared" si="335"/>
        <v>5.8033162149227349E-16</v>
      </c>
      <c r="L1053" s="53">
        <f>IF(I1053&lt;=0,0,MIN(SetUp!$B$50*I1053^SetUp!$B$55,I1053))</f>
        <v>1.0958238653569587E-3</v>
      </c>
      <c r="M1053" s="53">
        <f t="shared" si="336"/>
        <v>0.16650246184858827</v>
      </c>
      <c r="N1053" s="53">
        <f>IF(SetUp!$B$62=0,X1053,(B1053-E1053)*(1-(H1053/SetUp!$B$66/SetUp!$B$56)))</f>
        <v>0</v>
      </c>
      <c r="O1053" s="53">
        <f>K1053*SetUp!$B$65</f>
        <v>5.3564614358525162E-18</v>
      </c>
      <c r="P1053" s="53">
        <f>MIN(SetUp!$B$54*L1053^SetUp!$B$51,L1053)</f>
        <v>7.0610023209400957E-4</v>
      </c>
      <c r="Q1053" s="53">
        <f t="shared" si="337"/>
        <v>5.7497516005642102E-16</v>
      </c>
      <c r="R1053" s="53">
        <f>IF((H1053+N1053-O1053)&gt;SetUp!$B$56,T1052+H1053+N1053-O1053-SetUp!$B$56,T1052)</f>
        <v>0</v>
      </c>
      <c r="S1053" s="53">
        <f>R1053*SetUp!$B$65</f>
        <v>0</v>
      </c>
      <c r="T1053" s="53">
        <f>IF((R1053-S1053)&lt;SetUp!$B$53,R1053-S1053,SetUp!$B$53)</f>
        <v>0</v>
      </c>
      <c r="U1053" s="53">
        <f t="shared" si="338"/>
        <v>0.16650246184858827</v>
      </c>
      <c r="V1053" s="53">
        <f>(L1053-P1053)/1000*SetUp!$B$13*1000000/SetUp!$B$48</f>
        <v>1.5859920649361127E-2</v>
      </c>
      <c r="W1053" s="53">
        <f t="shared" si="349"/>
        <v>1.0191500421363742E-17</v>
      </c>
      <c r="X1053" s="53">
        <f>MAX((SetUp!$B$56*(1-($H1053/SetUp!$B$56)^2)*TANH(($B1053-$D1053)/SetUp!$B$56))/(1+$H1053/SetUp!$B$56*TANH(($B1053-$D1053)/SetUp!$B$56)),0)</f>
        <v>0</v>
      </c>
      <c r="AK1053" s="61">
        <v>288</v>
      </c>
      <c r="AL1053" s="62">
        <f t="shared" si="329"/>
        <v>0</v>
      </c>
      <c r="AM1053" s="62">
        <f t="shared" si="330"/>
        <v>0</v>
      </c>
      <c r="AN1053" s="63" t="str">
        <f t="shared" si="331"/>
        <v/>
      </c>
      <c r="AP1053" s="60">
        <v>33341</v>
      </c>
      <c r="AQ1053" s="51">
        <v>4</v>
      </c>
      <c r="AR1053" s="51">
        <v>104</v>
      </c>
      <c r="AS1053" s="62">
        <f t="shared" si="339"/>
        <v>0</v>
      </c>
      <c r="AT1053" s="62">
        <f t="shared" si="340"/>
        <v>2.364248462050448</v>
      </c>
      <c r="AU1053" s="51" t="str">
        <f>IF(OR($AP1053&lt;SetUp!$B$97,$AP1053&gt;SetUp!$B$98),"Não","Sim")</f>
        <v>Não</v>
      </c>
      <c r="AV1053" s="64">
        <f t="shared" si="341"/>
        <v>0</v>
      </c>
      <c r="AW1053" s="64">
        <f t="shared" si="342"/>
        <v>1.5376112844442993</v>
      </c>
      <c r="AX1053" s="64">
        <f t="shared" si="343"/>
        <v>0</v>
      </c>
      <c r="AY1053" s="64">
        <f t="shared" si="344"/>
        <v>0.37369311519876763</v>
      </c>
      <c r="AZ1053" s="64">
        <f t="shared" si="345"/>
        <v>2.364248462050448</v>
      </c>
      <c r="BA1053" s="64">
        <f t="shared" si="346"/>
        <v>1.5376112844442993</v>
      </c>
      <c r="BB1053" s="64">
        <f t="shared" si="347"/>
        <v>0.37369311519876763</v>
      </c>
    </row>
    <row r="1054" spans="1:54" x14ac:dyDescent="0.3">
      <c r="A1054" s="60">
        <v>32099</v>
      </c>
      <c r="B1054" s="53">
        <v>0.998</v>
      </c>
      <c r="C1054" s="53"/>
      <c r="D1054" s="53">
        <v>5.6289999999999996</v>
      </c>
      <c r="E1054" s="53">
        <f t="shared" si="332"/>
        <v>0.998</v>
      </c>
      <c r="F1054" s="53">
        <f t="shared" si="333"/>
        <v>4.6309999999999993</v>
      </c>
      <c r="G1054" s="53">
        <f t="shared" si="334"/>
        <v>0</v>
      </c>
      <c r="H1054" s="53">
        <f>IF(Q1053&gt;SetUp!$B$56,SetUp!$B$56,Q1053)</f>
        <v>5.7497516005642102E-16</v>
      </c>
      <c r="I1054" s="53">
        <f t="shared" si="348"/>
        <v>0.16650246184858827</v>
      </c>
      <c r="J1054" s="53">
        <f>MIN(F1054,H1054,(1-EXP(-SetUp!$B$52*H1054/SetUp!$B$56))*F1054)</f>
        <v>0</v>
      </c>
      <c r="K1054" s="53">
        <f t="shared" si="335"/>
        <v>5.7497516005642102E-16</v>
      </c>
      <c r="L1054" s="53">
        <f>IF(I1054&lt;=0,0,MIN(SetUp!$B$50*I1054^SetUp!$B$55,I1054))</f>
        <v>1.0839083609085498E-3</v>
      </c>
      <c r="M1054" s="53">
        <f t="shared" si="336"/>
        <v>0.16541855348767973</v>
      </c>
      <c r="N1054" s="53">
        <f>IF(SetUp!$B$62=0,X1054,(B1054-E1054)*(1-(H1054/SetUp!$B$66/SetUp!$B$56)))</f>
        <v>0</v>
      </c>
      <c r="O1054" s="53">
        <f>K1054*SetUp!$B$65</f>
        <v>5.3070212915433077E-18</v>
      </c>
      <c r="P1054" s="53">
        <f>MIN(SetUp!$B$54*L1054^SetUp!$B$51,L1054)</f>
        <v>6.9834820874563775E-4</v>
      </c>
      <c r="Q1054" s="53">
        <f t="shared" si="337"/>
        <v>5.696681387648777E-16</v>
      </c>
      <c r="R1054" s="53">
        <f>IF((H1054+N1054-O1054)&gt;SetUp!$B$56,T1053+H1054+N1054-O1054-SetUp!$B$56,T1053)</f>
        <v>0</v>
      </c>
      <c r="S1054" s="53">
        <f>R1054*SetUp!$B$65</f>
        <v>0</v>
      </c>
      <c r="T1054" s="53">
        <f>IF((R1054-S1054)&lt;SetUp!$B$53,R1054-S1054,SetUp!$B$53)</f>
        <v>0</v>
      </c>
      <c r="U1054" s="53">
        <f t="shared" si="338"/>
        <v>0.16541855348767973</v>
      </c>
      <c r="V1054" s="53">
        <f>(L1054-P1054)/1000*SetUp!$B$13*1000000/SetUp!$B$48</f>
        <v>1.569048653185881E-2</v>
      </c>
      <c r="W1054" s="53">
        <f t="shared" si="349"/>
        <v>2.1684043449710089E-18</v>
      </c>
      <c r="X1054" s="53">
        <f>MAX((SetUp!$B$56*(1-($H1054/SetUp!$B$56)^2)*TANH(($B1054-$D1054)/SetUp!$B$56))/(1+$H1054/SetUp!$B$56*TANH(($B1054-$D1054)/SetUp!$B$56)),0)</f>
        <v>0</v>
      </c>
      <c r="AK1054" s="61">
        <v>289</v>
      </c>
      <c r="AL1054" s="62">
        <f t="shared" si="329"/>
        <v>0</v>
      </c>
      <c r="AM1054" s="62">
        <f t="shared" si="330"/>
        <v>0</v>
      </c>
      <c r="AN1054" s="63" t="str">
        <f t="shared" si="331"/>
        <v/>
      </c>
      <c r="AP1054" s="60">
        <v>33342</v>
      </c>
      <c r="AQ1054" s="51">
        <v>4</v>
      </c>
      <c r="AR1054" s="51">
        <v>105</v>
      </c>
      <c r="AS1054" s="62">
        <f t="shared" si="339"/>
        <v>0</v>
      </c>
      <c r="AT1054" s="62">
        <f t="shared" si="340"/>
        <v>2.2495158076310675</v>
      </c>
      <c r="AU1054" s="51" t="str">
        <f>IF(OR($AP1054&lt;SetUp!$B$97,$AP1054&gt;SetUp!$B$98),"Não","Sim")</f>
        <v>Não</v>
      </c>
      <c r="AV1054" s="64">
        <f t="shared" si="341"/>
        <v>0</v>
      </c>
      <c r="AW1054" s="64">
        <f t="shared" si="342"/>
        <v>1.4998385938597085</v>
      </c>
      <c r="AX1054" s="64">
        <f t="shared" si="343"/>
        <v>0</v>
      </c>
      <c r="AY1054" s="64">
        <f t="shared" si="344"/>
        <v>0.3520890493543633</v>
      </c>
      <c r="AZ1054" s="64">
        <f t="shared" si="345"/>
        <v>2.2495158076310675</v>
      </c>
      <c r="BA1054" s="64">
        <f t="shared" si="346"/>
        <v>1.4998385938597085</v>
      </c>
      <c r="BB1054" s="64">
        <f t="shared" si="347"/>
        <v>0.3520890493543633</v>
      </c>
    </row>
    <row r="1055" spans="1:54" x14ac:dyDescent="0.3">
      <c r="A1055" s="60">
        <v>32100</v>
      </c>
      <c r="B1055" s="53">
        <v>0.81399999999999995</v>
      </c>
      <c r="C1055" s="53"/>
      <c r="D1055" s="53">
        <v>5.6289999999999996</v>
      </c>
      <c r="E1055" s="53">
        <f t="shared" si="332"/>
        <v>0.81399999999999995</v>
      </c>
      <c r="F1055" s="53">
        <f t="shared" si="333"/>
        <v>4.8149999999999995</v>
      </c>
      <c r="G1055" s="53">
        <f t="shared" si="334"/>
        <v>0</v>
      </c>
      <c r="H1055" s="53">
        <f>IF(Q1054&gt;SetUp!$B$56,SetUp!$B$56,Q1054)</f>
        <v>5.696681387648777E-16</v>
      </c>
      <c r="I1055" s="53">
        <f t="shared" si="348"/>
        <v>0.16541855348767973</v>
      </c>
      <c r="J1055" s="53">
        <f>MIN(F1055,H1055,(1-EXP(-SetUp!$B$52*H1055/SetUp!$B$56))*F1055)</f>
        <v>0</v>
      </c>
      <c r="K1055" s="53">
        <f t="shared" si="335"/>
        <v>5.696681387648777E-16</v>
      </c>
      <c r="L1055" s="53">
        <f>IF(I1055&lt;=0,0,MIN(SetUp!$B$50*I1055^SetUp!$B$55,I1055))</f>
        <v>1.0721737386223474E-3</v>
      </c>
      <c r="M1055" s="53">
        <f t="shared" si="336"/>
        <v>0.16434637974905739</v>
      </c>
      <c r="N1055" s="53">
        <f>IF(SetUp!$B$62=0,X1055,(B1055-E1055)*(1-(H1055/SetUp!$B$66/SetUp!$B$56)))</f>
        <v>0</v>
      </c>
      <c r="O1055" s="53">
        <f>K1055*SetUp!$B$65</f>
        <v>5.2580374798145889E-18</v>
      </c>
      <c r="P1055" s="53">
        <f>MIN(SetUp!$B$54*L1055^SetUp!$B$51,L1055)</f>
        <v>6.9071467355307295E-4</v>
      </c>
      <c r="Q1055" s="53">
        <f t="shared" si="337"/>
        <v>5.6441010128506311E-16</v>
      </c>
      <c r="R1055" s="53">
        <f>IF((H1055+N1055-O1055)&gt;SetUp!$B$56,T1054+H1055+N1055-O1055-SetUp!$B$56,T1054)</f>
        <v>0</v>
      </c>
      <c r="S1055" s="53">
        <f>R1055*SetUp!$B$65</f>
        <v>0</v>
      </c>
      <c r="T1055" s="53">
        <f>IF((R1055-S1055)&lt;SetUp!$B$53,R1055-S1055,SetUp!$B$53)</f>
        <v>0</v>
      </c>
      <c r="U1055" s="53">
        <f t="shared" si="338"/>
        <v>0.16434637974905739</v>
      </c>
      <c r="V1055" s="53">
        <f>(L1055-P1055)/1000*SetUp!$B$13*1000000/SetUp!$B$48</f>
        <v>1.5523591557241435E-2</v>
      </c>
      <c r="W1055" s="53">
        <f t="shared" si="349"/>
        <v>7.8062556418956319E-18</v>
      </c>
      <c r="X1055" s="53">
        <f>MAX((SetUp!$B$56*(1-($H1055/SetUp!$B$56)^2)*TANH(($B1055-$D1055)/SetUp!$B$56))/(1+$H1055/SetUp!$B$56*TANH(($B1055-$D1055)/SetUp!$B$56)),0)</f>
        <v>0</v>
      </c>
      <c r="AK1055" s="61">
        <v>290</v>
      </c>
      <c r="AL1055" s="62">
        <f t="shared" si="329"/>
        <v>0</v>
      </c>
      <c r="AM1055" s="62">
        <f t="shared" si="330"/>
        <v>0</v>
      </c>
      <c r="AN1055" s="63" t="str">
        <f t="shared" si="331"/>
        <v/>
      </c>
      <c r="AP1055" s="60">
        <v>33343</v>
      </c>
      <c r="AQ1055" s="51">
        <v>4</v>
      </c>
      <c r="AR1055" s="51">
        <v>106</v>
      </c>
      <c r="AS1055" s="62">
        <f t="shared" si="339"/>
        <v>0</v>
      </c>
      <c r="AT1055" s="62">
        <f t="shared" si="340"/>
        <v>2.1323807017277674</v>
      </c>
      <c r="AU1055" s="51" t="str">
        <f>IF(OR($AP1055&lt;SetUp!$B$97,$AP1055&gt;SetUp!$B$98),"Não","Sim")</f>
        <v>Não</v>
      </c>
      <c r="AV1055" s="64">
        <f t="shared" si="341"/>
        <v>0</v>
      </c>
      <c r="AW1055" s="64">
        <f t="shared" si="342"/>
        <v>1.4602673391293004</v>
      </c>
      <c r="AX1055" s="64">
        <f t="shared" si="343"/>
        <v>0</v>
      </c>
      <c r="AY1055" s="64">
        <f t="shared" si="344"/>
        <v>0.32886474345944211</v>
      </c>
      <c r="AZ1055" s="64">
        <f t="shared" si="345"/>
        <v>2.1323807017277674</v>
      </c>
      <c r="BA1055" s="64">
        <f t="shared" si="346"/>
        <v>1.4602673391293004</v>
      </c>
      <c r="BB1055" s="64">
        <f t="shared" si="347"/>
        <v>0.32886474345944211</v>
      </c>
    </row>
    <row r="1056" spans="1:54" x14ac:dyDescent="0.3">
      <c r="A1056" s="60">
        <v>32101</v>
      </c>
      <c r="B1056" s="53">
        <v>1.498</v>
      </c>
      <c r="C1056" s="53"/>
      <c r="D1056" s="53">
        <v>5.6289999999999996</v>
      </c>
      <c r="E1056" s="53">
        <f t="shared" si="332"/>
        <v>1.498</v>
      </c>
      <c r="F1056" s="53">
        <f t="shared" si="333"/>
        <v>4.1309999999999993</v>
      </c>
      <c r="G1056" s="53">
        <f t="shared" si="334"/>
        <v>0</v>
      </c>
      <c r="H1056" s="53">
        <f>IF(Q1055&gt;SetUp!$B$56,SetUp!$B$56,Q1055)</f>
        <v>5.6441010128506311E-16</v>
      </c>
      <c r="I1056" s="53">
        <f t="shared" si="348"/>
        <v>0.16434637974905739</v>
      </c>
      <c r="J1056" s="53">
        <f>MIN(F1056,H1056,(1-EXP(-SetUp!$B$52*H1056/SetUp!$B$56))*F1056)</f>
        <v>0</v>
      </c>
      <c r="K1056" s="53">
        <f t="shared" si="335"/>
        <v>5.6441010128506311E-16</v>
      </c>
      <c r="L1056" s="53">
        <f>IF(I1056&lt;=0,0,MIN(SetUp!$B$50*I1056^SetUp!$B$55,I1056))</f>
        <v>1.0606164791615257E-3</v>
      </c>
      <c r="M1056" s="53">
        <f t="shared" si="336"/>
        <v>0.16328576326989586</v>
      </c>
      <c r="N1056" s="53">
        <f>IF(SetUp!$B$62=0,X1056,(B1056-E1056)*(1-(H1056/SetUp!$B$66/SetUp!$B$56)))</f>
        <v>0</v>
      </c>
      <c r="O1056" s="53">
        <f>K1056*SetUp!$B$65</f>
        <v>5.2095057887161929E-18</v>
      </c>
      <c r="P1056" s="53">
        <f>MIN(SetUp!$B$54*L1056^SetUp!$B$51,L1056)</f>
        <v>6.831973088652195E-4</v>
      </c>
      <c r="Q1056" s="53">
        <f t="shared" si="337"/>
        <v>5.5920059549634693E-16</v>
      </c>
      <c r="R1056" s="53">
        <f>IF((H1056+N1056-O1056)&gt;SetUp!$B$56,T1055+H1056+N1056-O1056-SetUp!$B$56,T1055)</f>
        <v>0</v>
      </c>
      <c r="S1056" s="53">
        <f>R1056*SetUp!$B$65</f>
        <v>0</v>
      </c>
      <c r="T1056" s="53">
        <f>IF((R1056-S1056)&lt;SetUp!$B$53,R1056-S1056,SetUp!$B$53)</f>
        <v>0</v>
      </c>
      <c r="U1056" s="53">
        <f t="shared" si="338"/>
        <v>0.16328576326989586</v>
      </c>
      <c r="V1056" s="53">
        <f>(L1056-P1056)/1000*SetUp!$B$13*1000000/SetUp!$B$48</f>
        <v>1.5359186822546236E-2</v>
      </c>
      <c r="W1056" s="53">
        <f t="shared" si="349"/>
        <v>-3.2309224740068032E-17</v>
      </c>
      <c r="X1056" s="53">
        <f>MAX((SetUp!$B$56*(1-($H1056/SetUp!$B$56)^2)*TANH(($B1056-$D1056)/SetUp!$B$56))/(1+$H1056/SetUp!$B$56*TANH(($B1056-$D1056)/SetUp!$B$56)),0)</f>
        <v>0</v>
      </c>
      <c r="AK1056" s="61">
        <v>291</v>
      </c>
      <c r="AL1056" s="62">
        <f t="shared" si="329"/>
        <v>0</v>
      </c>
      <c r="AM1056" s="62">
        <f t="shared" si="330"/>
        <v>0</v>
      </c>
      <c r="AN1056" s="63" t="str">
        <f t="shared" si="331"/>
        <v/>
      </c>
      <c r="AP1056" s="60">
        <v>33344</v>
      </c>
      <c r="AQ1056" s="51">
        <v>4</v>
      </c>
      <c r="AR1056" s="51">
        <v>107</v>
      </c>
      <c r="AS1056" s="62">
        <f t="shared" si="339"/>
        <v>0</v>
      </c>
      <c r="AT1056" s="62">
        <f t="shared" si="340"/>
        <v>2.038017922553315</v>
      </c>
      <c r="AU1056" s="51" t="str">
        <f>IF(OR($AP1056&lt;SetUp!$B$97,$AP1056&gt;SetUp!$B$98),"Não","Sim")</f>
        <v>Não</v>
      </c>
      <c r="AV1056" s="64">
        <f t="shared" si="341"/>
        <v>0</v>
      </c>
      <c r="AW1056" s="64">
        <f t="shared" si="342"/>
        <v>1.427591651192075</v>
      </c>
      <c r="AX1056" s="64">
        <f t="shared" si="343"/>
        <v>0</v>
      </c>
      <c r="AY1056" s="64">
        <f t="shared" si="344"/>
        <v>0.30920799892054551</v>
      </c>
      <c r="AZ1056" s="64">
        <f t="shared" si="345"/>
        <v>2.038017922553315</v>
      </c>
      <c r="BA1056" s="64">
        <f t="shared" si="346"/>
        <v>1.427591651192075</v>
      </c>
      <c r="BB1056" s="64">
        <f t="shared" si="347"/>
        <v>0.30920799892054551</v>
      </c>
    </row>
    <row r="1057" spans="1:54" x14ac:dyDescent="0.3">
      <c r="A1057" s="60">
        <v>32102</v>
      </c>
      <c r="B1057" s="53">
        <v>4.8000000000000001E-2</v>
      </c>
      <c r="C1057" s="53"/>
      <c r="D1057" s="53">
        <v>5.6289999999999996</v>
      </c>
      <c r="E1057" s="53">
        <f t="shared" si="332"/>
        <v>4.8000000000000001E-2</v>
      </c>
      <c r="F1057" s="53">
        <f t="shared" si="333"/>
        <v>5.5809999999999995</v>
      </c>
      <c r="G1057" s="53">
        <f t="shared" si="334"/>
        <v>0</v>
      </c>
      <c r="H1057" s="53">
        <f>IF(Q1056&gt;SetUp!$B$56,SetUp!$B$56,Q1056)</f>
        <v>5.5920059549634693E-16</v>
      </c>
      <c r="I1057" s="53">
        <f t="shared" si="348"/>
        <v>0.16328576326989586</v>
      </c>
      <c r="J1057" s="53">
        <f>MIN(F1057,H1057,(1-EXP(-SetUp!$B$52*H1057/SetUp!$B$56))*F1057)</f>
        <v>0</v>
      </c>
      <c r="K1057" s="53">
        <f t="shared" si="335"/>
        <v>5.5920059549634693E-16</v>
      </c>
      <c r="L1057" s="53">
        <f>IF(I1057&lt;=0,0,MIN(SetUp!$B$50*I1057^SetUp!$B$55,I1057))</f>
        <v>1.0492331466001458E-3</v>
      </c>
      <c r="M1057" s="53">
        <f t="shared" si="336"/>
        <v>0.1622365301232957</v>
      </c>
      <c r="N1057" s="53">
        <f>IF(SetUp!$B$62=0,X1057,(B1057-E1057)*(1-(H1057/SetUp!$B$66/SetUp!$B$56)))</f>
        <v>0</v>
      </c>
      <c r="O1057" s="53">
        <f>K1057*SetUp!$B$65</f>
        <v>5.1614220451742601E-18</v>
      </c>
      <c r="P1057" s="53">
        <f>MIN(SetUp!$B$54*L1057^SetUp!$B$51,L1057)</f>
        <v>6.7579385219958298E-4</v>
      </c>
      <c r="Q1057" s="53">
        <f t="shared" si="337"/>
        <v>5.5403917345117266E-16</v>
      </c>
      <c r="R1057" s="53">
        <f>IF((H1057+N1057-O1057)&gt;SetUp!$B$56,T1056+H1057+N1057-O1057-SetUp!$B$56,T1056)</f>
        <v>0</v>
      </c>
      <c r="S1057" s="53">
        <f>R1057*SetUp!$B$65</f>
        <v>0</v>
      </c>
      <c r="T1057" s="53">
        <f>IF((R1057-S1057)&lt;SetUp!$B$53,R1057-S1057,SetUp!$B$53)</f>
        <v>0</v>
      </c>
      <c r="U1057" s="53">
        <f t="shared" si="338"/>
        <v>0.1622365301232957</v>
      </c>
      <c r="V1057" s="53">
        <f>(L1057-P1057)/1000*SetUp!$B$13*1000000/SetUp!$B$48</f>
        <v>1.5197224574138767E-2</v>
      </c>
      <c r="W1057" s="53">
        <f t="shared" si="349"/>
        <v>-1.3444106938820255E-17</v>
      </c>
      <c r="X1057" s="53">
        <f>MAX((SetUp!$B$56*(1-($H1057/SetUp!$B$56)^2)*TANH(($B1057-$D1057)/SetUp!$B$56))/(1+$H1057/SetUp!$B$56*TANH(($B1057-$D1057)/SetUp!$B$56)),0)</f>
        <v>0</v>
      </c>
      <c r="AK1057" s="61">
        <v>292</v>
      </c>
      <c r="AL1057" s="62">
        <f t="shared" si="329"/>
        <v>0</v>
      </c>
      <c r="AM1057" s="62">
        <f t="shared" si="330"/>
        <v>0</v>
      </c>
      <c r="AN1057" s="63" t="str">
        <f t="shared" si="331"/>
        <v/>
      </c>
      <c r="AP1057" s="60">
        <v>33345</v>
      </c>
      <c r="AQ1057" s="51">
        <v>4</v>
      </c>
      <c r="AR1057" s="51">
        <v>108</v>
      </c>
      <c r="AS1057" s="62">
        <f t="shared" si="339"/>
        <v>0</v>
      </c>
      <c r="AT1057" s="62">
        <f t="shared" si="340"/>
        <v>1.978290345254812</v>
      </c>
      <c r="AU1057" s="51" t="str">
        <f>IF(OR($AP1057&lt;SetUp!$B$97,$AP1057&gt;SetUp!$B$98),"Não","Sim")</f>
        <v>Não</v>
      </c>
      <c r="AV1057" s="64">
        <f t="shared" si="341"/>
        <v>0</v>
      </c>
      <c r="AW1057" s="64">
        <f t="shared" si="342"/>
        <v>1.4065170973915717</v>
      </c>
      <c r="AX1057" s="64">
        <f t="shared" si="343"/>
        <v>0</v>
      </c>
      <c r="AY1057" s="64">
        <f t="shared" si="344"/>
        <v>0.29629003149185856</v>
      </c>
      <c r="AZ1057" s="64">
        <f t="shared" si="345"/>
        <v>1.978290345254812</v>
      </c>
      <c r="BA1057" s="64">
        <f t="shared" si="346"/>
        <v>1.4065170973915717</v>
      </c>
      <c r="BB1057" s="64">
        <f t="shared" si="347"/>
        <v>0.29629003149185856</v>
      </c>
    </row>
    <row r="1058" spans="1:54" x14ac:dyDescent="0.3">
      <c r="A1058" s="60">
        <v>32103</v>
      </c>
      <c r="B1058" s="53">
        <v>0</v>
      </c>
      <c r="C1058" s="53"/>
      <c r="D1058" s="53">
        <v>5.6289999999999996</v>
      </c>
      <c r="E1058" s="53">
        <f t="shared" si="332"/>
        <v>0</v>
      </c>
      <c r="F1058" s="53">
        <f t="shared" si="333"/>
        <v>5.6289999999999996</v>
      </c>
      <c r="G1058" s="53">
        <f t="shared" si="334"/>
        <v>0</v>
      </c>
      <c r="H1058" s="53">
        <f>IF(Q1057&gt;SetUp!$B$56,SetUp!$B$56,Q1057)</f>
        <v>5.5403917345117266E-16</v>
      </c>
      <c r="I1058" s="53">
        <f t="shared" si="348"/>
        <v>0.1622365301232957</v>
      </c>
      <c r="J1058" s="53">
        <f>MIN(F1058,H1058,(1-EXP(-SetUp!$B$52*H1058/SetUp!$B$56))*F1058)</f>
        <v>0</v>
      </c>
      <c r="K1058" s="53">
        <f t="shared" si="335"/>
        <v>5.5403917345117266E-16</v>
      </c>
      <c r="L1058" s="53">
        <f>IF(I1058&lt;=0,0,MIN(SetUp!$B$50*I1058^SetUp!$B$55,I1058))</f>
        <v>1.0380203860949522E-3</v>
      </c>
      <c r="M1058" s="53">
        <f t="shared" si="336"/>
        <v>0.16119850973720073</v>
      </c>
      <c r="N1058" s="53">
        <f>IF(SetUp!$B$62=0,X1058,(B1058-E1058)*(1-(H1058/SetUp!$B$66/SetUp!$B$56)))</f>
        <v>0</v>
      </c>
      <c r="O1058" s="53">
        <f>K1058*SetUp!$B$65</f>
        <v>5.1137821146324034E-18</v>
      </c>
      <c r="P1058" s="53">
        <f>MIN(SetUp!$B$54*L1058^SetUp!$B$51,L1058)</f>
        <v>6.6850209469674412E-4</v>
      </c>
      <c r="Q1058" s="53">
        <f t="shared" si="337"/>
        <v>5.4892539133654028E-16</v>
      </c>
      <c r="R1058" s="53">
        <f>IF((H1058+N1058-O1058)&gt;SetUp!$B$56,T1057+H1058+N1058-O1058-SetUp!$B$56,T1057)</f>
        <v>0</v>
      </c>
      <c r="S1058" s="53">
        <f>R1058*SetUp!$B$65</f>
        <v>0</v>
      </c>
      <c r="T1058" s="53">
        <f>IF((R1058-S1058)&lt;SetUp!$B$53,R1058-S1058,SetUp!$B$53)</f>
        <v>0</v>
      </c>
      <c r="U1058" s="53">
        <f t="shared" si="338"/>
        <v>0.16119850973720073</v>
      </c>
      <c r="V1058" s="53">
        <f>(L1058-P1058)/1000*SetUp!$B$13*1000000/SetUp!$B$48</f>
        <v>1.5037658175861618E-2</v>
      </c>
      <c r="W1058" s="53">
        <f t="shared" si="349"/>
        <v>-9.9746599868666408E-18</v>
      </c>
      <c r="X1058" s="53">
        <f>MAX((SetUp!$B$56*(1-($H1058/SetUp!$B$56)^2)*TANH(($B1058-$D1058)/SetUp!$B$56))/(1+$H1058/SetUp!$B$56*TANH(($B1058-$D1058)/SetUp!$B$56)),0)</f>
        <v>0</v>
      </c>
      <c r="AK1058" s="61">
        <v>293</v>
      </c>
      <c r="AL1058" s="62">
        <f t="shared" si="329"/>
        <v>0</v>
      </c>
      <c r="AM1058" s="62">
        <f t="shared" si="330"/>
        <v>0</v>
      </c>
      <c r="AN1058" s="63" t="str">
        <f t="shared" si="331"/>
        <v/>
      </c>
      <c r="AP1058" s="60">
        <v>33346</v>
      </c>
      <c r="AQ1058" s="51">
        <v>4</v>
      </c>
      <c r="AR1058" s="51">
        <v>109</v>
      </c>
      <c r="AS1058" s="62">
        <f t="shared" si="339"/>
        <v>0</v>
      </c>
      <c r="AT1058" s="62">
        <f t="shared" si="340"/>
        <v>1.9270808826602284</v>
      </c>
      <c r="AU1058" s="51" t="str">
        <f>IF(OR($AP1058&lt;SetUp!$B$97,$AP1058&gt;SetUp!$B$98),"Não","Sim")</f>
        <v>Não</v>
      </c>
      <c r="AV1058" s="64">
        <f t="shared" si="341"/>
        <v>0</v>
      </c>
      <c r="AW1058" s="64">
        <f t="shared" si="342"/>
        <v>1.3881933880624229</v>
      </c>
      <c r="AX1058" s="64">
        <f t="shared" si="343"/>
        <v>0</v>
      </c>
      <c r="AY1058" s="64">
        <f t="shared" si="344"/>
        <v>0.28489994307052441</v>
      </c>
      <c r="AZ1058" s="64">
        <f t="shared" si="345"/>
        <v>1.9270808826602284</v>
      </c>
      <c r="BA1058" s="64">
        <f t="shared" si="346"/>
        <v>1.3881933880624229</v>
      </c>
      <c r="BB1058" s="64">
        <f t="shared" si="347"/>
        <v>0.28489994307052441</v>
      </c>
    </row>
    <row r="1059" spans="1:54" x14ac:dyDescent="0.3">
      <c r="A1059" s="60">
        <v>32104</v>
      </c>
      <c r="B1059" s="53">
        <v>0.53500000000000003</v>
      </c>
      <c r="C1059" s="53"/>
      <c r="D1059" s="53">
        <v>5.6289999999999996</v>
      </c>
      <c r="E1059" s="53">
        <f t="shared" si="332"/>
        <v>0.53500000000000003</v>
      </c>
      <c r="F1059" s="53">
        <f t="shared" si="333"/>
        <v>5.0939999999999994</v>
      </c>
      <c r="G1059" s="53">
        <f t="shared" si="334"/>
        <v>0</v>
      </c>
      <c r="H1059" s="53">
        <f>IF(Q1058&gt;SetUp!$B$56,SetUp!$B$56,Q1058)</f>
        <v>5.4892539133654028E-16</v>
      </c>
      <c r="I1059" s="53">
        <f t="shared" si="348"/>
        <v>0.16119850973720073</v>
      </c>
      <c r="J1059" s="53">
        <f>MIN(F1059,H1059,(1-EXP(-SetUp!$B$52*H1059/SetUp!$B$56))*F1059)</f>
        <v>0</v>
      </c>
      <c r="K1059" s="53">
        <f t="shared" si="335"/>
        <v>5.4892539133654028E-16</v>
      </c>
      <c r="L1059" s="53">
        <f>IF(I1059&lt;=0,0,MIN(SetUp!$B$50*I1059^SetUp!$B$55,I1059))</f>
        <v>1.0269749216318814E-3</v>
      </c>
      <c r="M1059" s="53">
        <f t="shared" si="336"/>
        <v>0.16017153481556887</v>
      </c>
      <c r="N1059" s="53">
        <f>IF(SetUp!$B$62=0,X1059,(B1059-E1059)*(1-(H1059/SetUp!$B$66/SetUp!$B$56)))</f>
        <v>0</v>
      </c>
      <c r="O1059" s="53">
        <f>K1059*SetUp!$B$65</f>
        <v>5.0665819006961971E-18</v>
      </c>
      <c r="P1059" s="53">
        <f>MIN(SetUp!$B$54*L1059^SetUp!$B$51,L1059)</f>
        <v>6.6131987962457939E-4</v>
      </c>
      <c r="Q1059" s="53">
        <f t="shared" si="337"/>
        <v>5.438588094358441E-16</v>
      </c>
      <c r="R1059" s="53">
        <f>IF((H1059+N1059-O1059)&gt;SetUp!$B$56,T1058+H1059+N1059-O1059-SetUp!$B$56,T1058)</f>
        <v>0</v>
      </c>
      <c r="S1059" s="53">
        <f>R1059*SetUp!$B$65</f>
        <v>0</v>
      </c>
      <c r="T1059" s="53">
        <f>IF((R1059-S1059)&lt;SetUp!$B$53,R1059-S1059,SetUp!$B$53)</f>
        <v>0</v>
      </c>
      <c r="U1059" s="53">
        <f t="shared" si="338"/>
        <v>0.16017153481556887</v>
      </c>
      <c r="V1059" s="53">
        <f>(L1059-P1059)/1000*SetUp!$B$13*1000000/SetUp!$B$48</f>
        <v>1.4880442078199092E-2</v>
      </c>
      <c r="W1059" s="53">
        <f t="shared" si="349"/>
        <v>4.1199682554449168E-17</v>
      </c>
      <c r="X1059" s="53">
        <f>MAX((SetUp!$B$56*(1-($H1059/SetUp!$B$56)^2)*TANH(($B1059-$D1059)/SetUp!$B$56))/(1+$H1059/SetUp!$B$56*TANH(($B1059-$D1059)/SetUp!$B$56)),0)</f>
        <v>0</v>
      </c>
      <c r="AK1059" s="61">
        <v>294</v>
      </c>
      <c r="AL1059" s="62">
        <f t="shared" si="329"/>
        <v>0</v>
      </c>
      <c r="AM1059" s="62">
        <f t="shared" si="330"/>
        <v>0</v>
      </c>
      <c r="AN1059" s="63" t="str">
        <f t="shared" si="331"/>
        <v/>
      </c>
      <c r="AP1059" s="60">
        <v>33347</v>
      </c>
      <c r="AQ1059" s="51">
        <v>4</v>
      </c>
      <c r="AR1059" s="51">
        <v>110</v>
      </c>
      <c r="AS1059" s="62">
        <f t="shared" si="339"/>
        <v>0</v>
      </c>
      <c r="AT1059" s="62">
        <f t="shared" si="340"/>
        <v>1.8719756695153889</v>
      </c>
      <c r="AU1059" s="51" t="str">
        <f>IF(OR($AP1059&lt;SetUp!$B$97,$AP1059&gt;SetUp!$B$98),"Não","Sim")</f>
        <v>Não</v>
      </c>
      <c r="AV1059" s="64">
        <f t="shared" si="341"/>
        <v>0</v>
      </c>
      <c r="AW1059" s="64">
        <f t="shared" si="342"/>
        <v>1.3682016187373076</v>
      </c>
      <c r="AX1059" s="64">
        <f t="shared" si="343"/>
        <v>0</v>
      </c>
      <c r="AY1059" s="64">
        <f t="shared" si="344"/>
        <v>0.2723001998166823</v>
      </c>
      <c r="AZ1059" s="64">
        <f t="shared" si="345"/>
        <v>1.8719756695153889</v>
      </c>
      <c r="BA1059" s="64">
        <f t="shared" si="346"/>
        <v>1.3682016187373076</v>
      </c>
      <c r="BB1059" s="64">
        <f t="shared" si="347"/>
        <v>0.2723001998166823</v>
      </c>
    </row>
    <row r="1060" spans="1:54" x14ac:dyDescent="0.3">
      <c r="A1060" s="60">
        <v>32105</v>
      </c>
      <c r="B1060" s="53">
        <v>0</v>
      </c>
      <c r="C1060" s="53"/>
      <c r="D1060" s="53">
        <v>5.6289999999999996</v>
      </c>
      <c r="E1060" s="53">
        <f t="shared" si="332"/>
        <v>0</v>
      </c>
      <c r="F1060" s="53">
        <f t="shared" si="333"/>
        <v>5.6289999999999996</v>
      </c>
      <c r="G1060" s="53">
        <f t="shared" si="334"/>
        <v>0</v>
      </c>
      <c r="H1060" s="53">
        <f>IF(Q1059&gt;SetUp!$B$56,SetUp!$B$56,Q1059)</f>
        <v>5.438588094358441E-16</v>
      </c>
      <c r="I1060" s="53">
        <f t="shared" si="348"/>
        <v>0.16017153481556887</v>
      </c>
      <c r="J1060" s="53">
        <f>MIN(F1060,H1060,(1-EXP(-SetUp!$B$52*H1060/SetUp!$B$56))*F1060)</f>
        <v>0</v>
      </c>
      <c r="K1060" s="53">
        <f t="shared" si="335"/>
        <v>5.438588094358441E-16</v>
      </c>
      <c r="L1060" s="53">
        <f>IF(I1060&lt;=0,0,MIN(SetUp!$B$50*I1060^SetUp!$B$55,I1060))</f>
        <v>1.0160935538445811E-3</v>
      </c>
      <c r="M1060" s="53">
        <f t="shared" si="336"/>
        <v>0.15915544126172429</v>
      </c>
      <c r="N1060" s="53">
        <f>IF(SetUp!$B$62=0,X1060,(B1060-E1060)*(1-(H1060/SetUp!$B$66/SetUp!$B$56)))</f>
        <v>0</v>
      </c>
      <c r="O1060" s="53">
        <f>K1060*SetUp!$B$65</f>
        <v>5.0198173447809395E-18</v>
      </c>
      <c r="P1060" s="53">
        <f>MIN(SetUp!$B$54*L1060^SetUp!$B$51,L1060)</f>
        <v>6.5424510093043601E-4</v>
      </c>
      <c r="Q1060" s="53">
        <f t="shared" si="337"/>
        <v>5.3883899209106316E-16</v>
      </c>
      <c r="R1060" s="53">
        <f>IF((H1060+N1060-O1060)&gt;SetUp!$B$56,T1059+H1060+N1060-O1060-SetUp!$B$56,T1059)</f>
        <v>0</v>
      </c>
      <c r="S1060" s="53">
        <f>R1060*SetUp!$B$65</f>
        <v>0</v>
      </c>
      <c r="T1060" s="53">
        <f>IF((R1060-S1060)&lt;SetUp!$B$53,R1060-S1060,SetUp!$B$53)</f>
        <v>0</v>
      </c>
      <c r="U1060" s="53">
        <f t="shared" si="338"/>
        <v>0.15915544126172429</v>
      </c>
      <c r="V1060" s="53">
        <f>(L1060-P1060)/1000*SetUp!$B$13*1000000/SetUp!$B$48</f>
        <v>1.4725531788420851E-2</v>
      </c>
      <c r="W1060" s="53">
        <f t="shared" si="349"/>
        <v>-2.3635607360183997E-17</v>
      </c>
      <c r="X1060" s="53">
        <f>MAX((SetUp!$B$56*(1-($H1060/SetUp!$B$56)^2)*TANH(($B1060-$D1060)/SetUp!$B$56))/(1+$H1060/SetUp!$B$56*TANH(($B1060-$D1060)/SetUp!$B$56)),0)</f>
        <v>0</v>
      </c>
      <c r="AK1060" s="61">
        <v>295</v>
      </c>
      <c r="AL1060" s="62">
        <f t="shared" si="329"/>
        <v>0</v>
      </c>
      <c r="AM1060" s="62">
        <f t="shared" si="330"/>
        <v>0</v>
      </c>
      <c r="AN1060" s="63" t="str">
        <f t="shared" si="331"/>
        <v/>
      </c>
      <c r="AP1060" s="60">
        <v>33348</v>
      </c>
      <c r="AQ1060" s="51">
        <v>4</v>
      </c>
      <c r="AR1060" s="51">
        <v>111</v>
      </c>
      <c r="AS1060" s="62">
        <f t="shared" si="339"/>
        <v>0</v>
      </c>
      <c r="AT1060" s="62">
        <f t="shared" si="340"/>
        <v>1.8180688023846003</v>
      </c>
      <c r="AU1060" s="51" t="str">
        <f>IF(OR($AP1060&lt;SetUp!$B$97,$AP1060&gt;SetUp!$B$98),"Não","Sim")</f>
        <v>Não</v>
      </c>
      <c r="AV1060" s="64">
        <f t="shared" si="341"/>
        <v>0</v>
      </c>
      <c r="AW1060" s="64">
        <f t="shared" si="342"/>
        <v>1.3483578168960197</v>
      </c>
      <c r="AX1060" s="64">
        <f t="shared" si="343"/>
        <v>0</v>
      </c>
      <c r="AY1060" s="64">
        <f t="shared" si="344"/>
        <v>0.25961031449132427</v>
      </c>
      <c r="AZ1060" s="64">
        <f t="shared" si="345"/>
        <v>1.8180688023846003</v>
      </c>
      <c r="BA1060" s="64">
        <f t="shared" si="346"/>
        <v>1.3483578168960197</v>
      </c>
      <c r="BB1060" s="64">
        <f t="shared" si="347"/>
        <v>0.25961031449132427</v>
      </c>
    </row>
    <row r="1061" spans="1:54" x14ac:dyDescent="0.3">
      <c r="A1061" s="60">
        <v>32106</v>
      </c>
      <c r="B1061" s="53">
        <v>0</v>
      </c>
      <c r="C1061" s="53"/>
      <c r="D1061" s="53">
        <v>5.6289999999999996</v>
      </c>
      <c r="E1061" s="53">
        <f t="shared" si="332"/>
        <v>0</v>
      </c>
      <c r="F1061" s="53">
        <f t="shared" si="333"/>
        <v>5.6289999999999996</v>
      </c>
      <c r="G1061" s="53">
        <f t="shared" si="334"/>
        <v>0</v>
      </c>
      <c r="H1061" s="53">
        <f>IF(Q1060&gt;SetUp!$B$56,SetUp!$B$56,Q1060)</f>
        <v>5.3883899209106316E-16</v>
      </c>
      <c r="I1061" s="53">
        <f t="shared" si="348"/>
        <v>0.15915544126172429</v>
      </c>
      <c r="J1061" s="53">
        <f>MIN(F1061,H1061,(1-EXP(-SetUp!$B$52*H1061/SetUp!$B$56))*F1061)</f>
        <v>0</v>
      </c>
      <c r="K1061" s="53">
        <f t="shared" si="335"/>
        <v>5.3883899209106316E-16</v>
      </c>
      <c r="L1061" s="53">
        <f>IF(I1061&lt;=0,0,MIN(SetUp!$B$50*I1061^SetUp!$B$55,I1061))</f>
        <v>1.0053731579023361E-3</v>
      </c>
      <c r="M1061" s="53">
        <f t="shared" si="336"/>
        <v>0.15815006810382196</v>
      </c>
      <c r="N1061" s="53">
        <f>IF(SetUp!$B$62=0,X1061,(B1061-E1061)*(1-(H1061/SetUp!$B$66/SetUp!$B$56)))</f>
        <v>0</v>
      </c>
      <c r="O1061" s="53">
        <f>K1061*SetUp!$B$65</f>
        <v>4.9734844257626703E-18</v>
      </c>
      <c r="P1061" s="53">
        <f>MIN(SetUp!$B$54*L1061^SetUp!$B$51,L1061)</f>
        <v>6.4727570183951565E-4</v>
      </c>
      <c r="Q1061" s="53">
        <f t="shared" si="337"/>
        <v>5.3386550766530053E-16</v>
      </c>
      <c r="R1061" s="53">
        <f>IF((H1061+N1061-O1061)&gt;SetUp!$B$56,T1060+H1061+N1061-O1061-SetUp!$B$56,T1060)</f>
        <v>0</v>
      </c>
      <c r="S1061" s="53">
        <f>R1061*SetUp!$B$65</f>
        <v>0</v>
      </c>
      <c r="T1061" s="53">
        <f>IF((R1061-S1061)&lt;SetUp!$B$53,R1061-S1061,SetUp!$B$53)</f>
        <v>0</v>
      </c>
      <c r="U1061" s="53">
        <f t="shared" si="338"/>
        <v>0.15815006810382196</v>
      </c>
      <c r="V1061" s="53">
        <f>(L1061-P1061)/1000*SetUp!$B$13*1000000/SetUp!$B$48</f>
        <v>1.4572883841669635E-2</v>
      </c>
      <c r="W1061" s="53">
        <f t="shared" si="349"/>
        <v>2.1684043449710089E-18</v>
      </c>
      <c r="X1061" s="53">
        <f>MAX((SetUp!$B$56*(1-($H1061/SetUp!$B$56)^2)*TANH(($B1061-$D1061)/SetUp!$B$56))/(1+$H1061/SetUp!$B$56*TANH(($B1061-$D1061)/SetUp!$B$56)),0)</f>
        <v>0</v>
      </c>
      <c r="AK1061" s="61">
        <v>296</v>
      </c>
      <c r="AL1061" s="62">
        <f t="shared" si="329"/>
        <v>0</v>
      </c>
      <c r="AM1061" s="62">
        <f t="shared" si="330"/>
        <v>0</v>
      </c>
      <c r="AN1061" s="63" t="str">
        <f t="shared" si="331"/>
        <v/>
      </c>
      <c r="AP1061" s="60">
        <v>33349</v>
      </c>
      <c r="AQ1061" s="51">
        <v>4</v>
      </c>
      <c r="AR1061" s="51">
        <v>112</v>
      </c>
      <c r="AS1061" s="62">
        <f t="shared" si="339"/>
        <v>8.35</v>
      </c>
      <c r="AT1061" s="62">
        <f t="shared" si="340"/>
        <v>1.7829765102357666</v>
      </c>
      <c r="AU1061" s="51" t="str">
        <f>IF(OR($AP1061&lt;SetUp!$B$97,$AP1061&gt;SetUp!$B$98),"Não","Sim")</f>
        <v>Não</v>
      </c>
      <c r="AV1061" s="64">
        <f t="shared" si="341"/>
        <v>2.8896366553599777</v>
      </c>
      <c r="AW1061" s="64">
        <f t="shared" si="342"/>
        <v>1.33528143484277</v>
      </c>
      <c r="AX1061" s="64">
        <f t="shared" si="343"/>
        <v>0.92168647548360205</v>
      </c>
      <c r="AY1061" s="64">
        <f t="shared" si="344"/>
        <v>0.25114562161495813</v>
      </c>
      <c r="AZ1061" s="64">
        <f t="shared" si="345"/>
        <v>-6.5670234897642334</v>
      </c>
      <c r="BA1061" s="64">
        <f t="shared" si="346"/>
        <v>-1.5543552205172078</v>
      </c>
      <c r="BB1061" s="64">
        <f t="shared" si="347"/>
        <v>-0.67054085386864393</v>
      </c>
    </row>
    <row r="1062" spans="1:54" x14ac:dyDescent="0.3">
      <c r="A1062" s="60">
        <v>32107</v>
      </c>
      <c r="B1062" s="53">
        <v>0</v>
      </c>
      <c r="C1062" s="53"/>
      <c r="D1062" s="53">
        <v>5.6289999999999996</v>
      </c>
      <c r="E1062" s="53">
        <f t="shared" si="332"/>
        <v>0</v>
      </c>
      <c r="F1062" s="53">
        <f t="shared" si="333"/>
        <v>5.6289999999999996</v>
      </c>
      <c r="G1062" s="53">
        <f t="shared" si="334"/>
        <v>0</v>
      </c>
      <c r="H1062" s="53">
        <f>IF(Q1061&gt;SetUp!$B$56,SetUp!$B$56,Q1061)</f>
        <v>5.3386550766530053E-16</v>
      </c>
      <c r="I1062" s="53">
        <f t="shared" si="348"/>
        <v>0.15815006810382196</v>
      </c>
      <c r="J1062" s="53">
        <f>MIN(F1062,H1062,(1-EXP(-SetUp!$B$52*H1062/SetUp!$B$56))*F1062)</f>
        <v>0</v>
      </c>
      <c r="K1062" s="53">
        <f t="shared" si="335"/>
        <v>5.3386550766530053E-16</v>
      </c>
      <c r="L1062" s="53">
        <f>IF(I1062&lt;=0,0,MIN(SetUp!$B$50*I1062^SetUp!$B$55,I1062))</f>
        <v>9.9481068146491515E-4</v>
      </c>
      <c r="M1062" s="53">
        <f t="shared" si="336"/>
        <v>0.15715525742235703</v>
      </c>
      <c r="N1062" s="53">
        <f>IF(SetUp!$B$62=0,X1062,(B1062-E1062)*(1-(H1062/SetUp!$B$66/SetUp!$B$56)))</f>
        <v>0</v>
      </c>
      <c r="O1062" s="53">
        <f>K1062*SetUp!$B$65</f>
        <v>4.9275791596324061E-18</v>
      </c>
      <c r="P1062" s="53">
        <f>MIN(SetUp!$B$54*L1062^SetUp!$B$51,L1062)</f>
        <v>6.4040967349780612E-4</v>
      </c>
      <c r="Q1062" s="53">
        <f t="shared" si="337"/>
        <v>5.2893792850566813E-16</v>
      </c>
      <c r="R1062" s="53">
        <f>IF((H1062+N1062-O1062)&gt;SetUp!$B$56,T1061+H1062+N1062-O1062-SetUp!$B$56,T1061)</f>
        <v>0</v>
      </c>
      <c r="S1062" s="53">
        <f>R1062*SetUp!$B$65</f>
        <v>0</v>
      </c>
      <c r="T1062" s="53">
        <f>IF((R1062-S1062)&lt;SetUp!$B$53,R1062-S1062,SetUp!$B$53)</f>
        <v>0</v>
      </c>
      <c r="U1062" s="53">
        <f t="shared" si="338"/>
        <v>0.15715525742235703</v>
      </c>
      <c r="V1062" s="53">
        <f>(L1062-P1062)/1000*SetUp!$B$13*1000000/SetUp!$B$48</f>
        <v>1.4422455772959442E-2</v>
      </c>
      <c r="W1062" s="53">
        <f t="shared" si="349"/>
        <v>-9.7578195523695399E-18</v>
      </c>
      <c r="X1062" s="53">
        <f>MAX((SetUp!$B$56*(1-($H1062/SetUp!$B$56)^2)*TANH(($B1062-$D1062)/SetUp!$B$56))/(1+$H1062/SetUp!$B$56*TANH(($B1062-$D1062)/SetUp!$B$56)),0)</f>
        <v>0</v>
      </c>
      <c r="AK1062" s="61">
        <v>297</v>
      </c>
      <c r="AL1062" s="62">
        <f t="shared" si="329"/>
        <v>0</v>
      </c>
      <c r="AM1062" s="62">
        <f t="shared" si="330"/>
        <v>0</v>
      </c>
      <c r="AN1062" s="63" t="str">
        <f t="shared" si="331"/>
        <v/>
      </c>
      <c r="AP1062" s="60">
        <v>33350</v>
      </c>
      <c r="AQ1062" s="51">
        <v>4</v>
      </c>
      <c r="AR1062" s="51">
        <v>113</v>
      </c>
      <c r="AS1062" s="62">
        <f t="shared" si="339"/>
        <v>7.8890000000000002</v>
      </c>
      <c r="AT1062" s="62">
        <f t="shared" si="340"/>
        <v>1.7498395122311903</v>
      </c>
      <c r="AU1062" s="51" t="str">
        <f>IF(OR($AP1062&lt;SetUp!$B$97,$AP1062&gt;SetUp!$B$98),"Não","Sim")</f>
        <v>Não</v>
      </c>
      <c r="AV1062" s="64">
        <f t="shared" si="341"/>
        <v>2.8087363706834432</v>
      </c>
      <c r="AW1062" s="64">
        <f t="shared" si="342"/>
        <v>1.3228149954665582</v>
      </c>
      <c r="AX1062" s="64">
        <f t="shared" si="343"/>
        <v>0.89702195606036339</v>
      </c>
      <c r="AY1062" s="64">
        <f t="shared" si="344"/>
        <v>0.24299821888712092</v>
      </c>
      <c r="AZ1062" s="64">
        <f t="shared" si="345"/>
        <v>-6.1391604877688097</v>
      </c>
      <c r="BA1062" s="64">
        <f t="shared" si="346"/>
        <v>-1.4859213752168849</v>
      </c>
      <c r="BB1062" s="64">
        <f t="shared" si="347"/>
        <v>-0.65402373717324247</v>
      </c>
    </row>
    <row r="1063" spans="1:54" x14ac:dyDescent="0.3">
      <c r="A1063" s="60">
        <v>32108</v>
      </c>
      <c r="B1063" s="53">
        <v>0</v>
      </c>
      <c r="C1063" s="53"/>
      <c r="D1063" s="53">
        <v>5.6289999999999996</v>
      </c>
      <c r="E1063" s="53">
        <f t="shared" si="332"/>
        <v>0</v>
      </c>
      <c r="F1063" s="53">
        <f t="shared" si="333"/>
        <v>5.6289999999999996</v>
      </c>
      <c r="G1063" s="53">
        <f t="shared" si="334"/>
        <v>0</v>
      </c>
      <c r="H1063" s="53">
        <f>IF(Q1062&gt;SetUp!$B$56,SetUp!$B$56,Q1062)</f>
        <v>5.2893792850566813E-16</v>
      </c>
      <c r="I1063" s="53">
        <f t="shared" si="348"/>
        <v>0.15715525742235703</v>
      </c>
      <c r="J1063" s="53">
        <f>MIN(F1063,H1063,(1-EXP(-SetUp!$B$52*H1063/SetUp!$B$56))*F1063)</f>
        <v>0</v>
      </c>
      <c r="K1063" s="53">
        <f t="shared" si="335"/>
        <v>5.2893792850566813E-16</v>
      </c>
      <c r="L1063" s="53">
        <f>IF(I1063&lt;=0,0,MIN(SetUp!$B$50*I1063^SetUp!$B$55,I1063))</f>
        <v>9.8440314270193448E-4</v>
      </c>
      <c r="M1063" s="53">
        <f t="shared" si="336"/>
        <v>0.1561708542796551</v>
      </c>
      <c r="N1063" s="53">
        <f>IF(SetUp!$B$62=0,X1063,(B1063-E1063)*(1-(H1063/SetUp!$B$66/SetUp!$B$56)))</f>
        <v>0</v>
      </c>
      <c r="O1063" s="53">
        <f>K1063*SetUp!$B$65</f>
        <v>4.8820975991535705E-18</v>
      </c>
      <c r="P1063" s="53">
        <f>MIN(SetUp!$B$54*L1063^SetUp!$B$51,L1063)</f>
        <v>6.3364505365796399E-4</v>
      </c>
      <c r="Q1063" s="53">
        <f t="shared" si="337"/>
        <v>5.2405583090651452E-16</v>
      </c>
      <c r="R1063" s="53">
        <f>IF((H1063+N1063-O1063)&gt;SetUp!$B$56,T1062+H1063+N1063-O1063-SetUp!$B$56,T1062)</f>
        <v>0</v>
      </c>
      <c r="S1063" s="53">
        <f>R1063*SetUp!$B$65</f>
        <v>0</v>
      </c>
      <c r="T1063" s="53">
        <f>IF((R1063-S1063)&lt;SetUp!$B$53,R1063-S1063,SetUp!$B$53)</f>
        <v>0</v>
      </c>
      <c r="U1063" s="53">
        <f t="shared" si="338"/>
        <v>0.1561708542796551</v>
      </c>
      <c r="V1063" s="53">
        <f>(L1063-P1063)/1000*SetUp!$B$13*1000000/SetUp!$B$48</f>
        <v>1.4274206090051322E-2</v>
      </c>
      <c r="W1063" s="53">
        <f t="shared" si="349"/>
        <v>6.0715321659188248E-18</v>
      </c>
      <c r="X1063" s="53">
        <f>MAX((SetUp!$B$56*(1-($H1063/SetUp!$B$56)^2)*TANH(($B1063-$D1063)/SetUp!$B$56))/(1+$H1063/SetUp!$B$56*TANH(($B1063-$D1063)/SetUp!$B$56)),0)</f>
        <v>0</v>
      </c>
      <c r="AK1063" s="61">
        <v>298</v>
      </c>
      <c r="AL1063" s="62">
        <f t="shared" si="329"/>
        <v>0</v>
      </c>
      <c r="AM1063" s="62">
        <f t="shared" si="330"/>
        <v>0</v>
      </c>
      <c r="AN1063" s="63" t="str">
        <f t="shared" si="331"/>
        <v/>
      </c>
      <c r="AP1063" s="60">
        <v>33351</v>
      </c>
      <c r="AQ1063" s="51">
        <v>4</v>
      </c>
      <c r="AR1063" s="51">
        <v>114</v>
      </c>
      <c r="AS1063" s="62">
        <f t="shared" si="339"/>
        <v>7.5869999999999997</v>
      </c>
      <c r="AT1063" s="62">
        <f t="shared" si="340"/>
        <v>1.7020113756042665</v>
      </c>
      <c r="AU1063" s="51" t="str">
        <f>IF(OR($AP1063&lt;SetUp!$B$97,$AP1063&gt;SetUp!$B$98),"Não","Sim")</f>
        <v>Não</v>
      </c>
      <c r="AV1063" s="64">
        <f t="shared" si="341"/>
        <v>2.754450943473127</v>
      </c>
      <c r="AW1063" s="64">
        <f t="shared" si="342"/>
        <v>1.304611580358026</v>
      </c>
      <c r="AX1063" s="64">
        <f t="shared" si="343"/>
        <v>0.88007008406406717</v>
      </c>
      <c r="AY1063" s="64">
        <f t="shared" si="344"/>
        <v>0.23096245841933963</v>
      </c>
      <c r="AZ1063" s="64">
        <f t="shared" si="345"/>
        <v>-5.8849886243957332</v>
      </c>
      <c r="BA1063" s="64">
        <f t="shared" si="346"/>
        <v>-1.449839363115101</v>
      </c>
      <c r="BB1063" s="64">
        <f t="shared" si="347"/>
        <v>-0.64910762564472757</v>
      </c>
    </row>
    <row r="1064" spans="1:54" x14ac:dyDescent="0.3">
      <c r="A1064" s="60">
        <v>32109</v>
      </c>
      <c r="B1064" s="53">
        <v>0</v>
      </c>
      <c r="C1064" s="53"/>
      <c r="D1064" s="53">
        <v>5.6289999999999996</v>
      </c>
      <c r="E1064" s="53">
        <f t="shared" si="332"/>
        <v>0</v>
      </c>
      <c r="F1064" s="53">
        <f t="shared" si="333"/>
        <v>5.6289999999999996</v>
      </c>
      <c r="G1064" s="53">
        <f t="shared" si="334"/>
        <v>0</v>
      </c>
      <c r="H1064" s="53">
        <f>IF(Q1063&gt;SetUp!$B$56,SetUp!$B$56,Q1063)</f>
        <v>5.2405583090651452E-16</v>
      </c>
      <c r="I1064" s="53">
        <f t="shared" si="348"/>
        <v>0.1561708542796551</v>
      </c>
      <c r="J1064" s="53">
        <f>MIN(F1064,H1064,(1-EXP(-SetUp!$B$52*H1064/SetUp!$B$56))*F1064)</f>
        <v>0</v>
      </c>
      <c r="K1064" s="53">
        <f t="shared" si="335"/>
        <v>5.2405583090651452E-16</v>
      </c>
      <c r="L1064" s="53">
        <f>IF(I1064&lt;=0,0,MIN(SetUp!$B$50*I1064^SetUp!$B$55,I1064))</f>
        <v>9.7414762837444663E-4</v>
      </c>
      <c r="M1064" s="53">
        <f t="shared" si="336"/>
        <v>0.15519670665128066</v>
      </c>
      <c r="N1064" s="53">
        <f>IF(SetUp!$B$62=0,X1064,(B1064-E1064)*(1-(H1064/SetUp!$B$66/SetUp!$B$56)))</f>
        <v>0</v>
      </c>
      <c r="O1064" s="53">
        <f>K1064*SetUp!$B$65</f>
        <v>4.8370358335225847E-18</v>
      </c>
      <c r="P1064" s="53">
        <f>MIN(SetUp!$B$54*L1064^SetUp!$B$51,L1064)</f>
        <v>6.2697992540660579E-4</v>
      </c>
      <c r="Q1064" s="53">
        <f t="shared" si="337"/>
        <v>5.1921879507299192E-16</v>
      </c>
      <c r="R1064" s="53">
        <f>IF((H1064+N1064-O1064)&gt;SetUp!$B$56,T1063+H1064+N1064-O1064-SetUp!$B$56,T1063)</f>
        <v>0</v>
      </c>
      <c r="S1064" s="53">
        <f>R1064*SetUp!$B$65</f>
        <v>0</v>
      </c>
      <c r="T1064" s="53">
        <f>IF((R1064-S1064)&lt;SetUp!$B$53,R1064-S1064,SetUp!$B$53)</f>
        <v>0</v>
      </c>
      <c r="U1064" s="53">
        <f t="shared" si="338"/>
        <v>0.15519670665128066</v>
      </c>
      <c r="V1064" s="53">
        <f>(L1064-P1064)/1000*SetUp!$B$13*1000000/SetUp!$B$48</f>
        <v>1.4128094247176329E-2</v>
      </c>
      <c r="W1064" s="53">
        <f t="shared" si="349"/>
        <v>2.2768245622195593E-18</v>
      </c>
      <c r="X1064" s="53">
        <f>MAX((SetUp!$B$56*(1-($H1064/SetUp!$B$56)^2)*TANH(($B1064-$D1064)/SetUp!$B$56))/(1+$H1064/SetUp!$B$56*TANH(($B1064-$D1064)/SetUp!$B$56)),0)</f>
        <v>0</v>
      </c>
      <c r="AK1064" s="61">
        <v>299</v>
      </c>
      <c r="AL1064" s="62">
        <f t="shared" si="329"/>
        <v>0</v>
      </c>
      <c r="AM1064" s="62">
        <f t="shared" si="330"/>
        <v>0</v>
      </c>
      <c r="AN1064" s="63" t="str">
        <f t="shared" si="331"/>
        <v/>
      </c>
      <c r="AP1064" s="60">
        <v>33352</v>
      </c>
      <c r="AQ1064" s="51">
        <v>4</v>
      </c>
      <c r="AR1064" s="51">
        <v>115</v>
      </c>
      <c r="AS1064" s="62">
        <f t="shared" si="339"/>
        <v>0</v>
      </c>
      <c r="AT1064" s="62">
        <f t="shared" si="340"/>
        <v>1.6434579617657907</v>
      </c>
      <c r="AU1064" s="51" t="str">
        <f>IF(OR($AP1064&lt;SetUp!$B$97,$AP1064&gt;SetUp!$B$98),"Não","Sim")</f>
        <v>Não</v>
      </c>
      <c r="AV1064" s="64">
        <f t="shared" si="341"/>
        <v>0</v>
      </c>
      <c r="AW1064" s="64">
        <f t="shared" si="342"/>
        <v>1.2819742437996915</v>
      </c>
      <c r="AX1064" s="64">
        <f t="shared" si="343"/>
        <v>0</v>
      </c>
      <c r="AY1064" s="64">
        <f t="shared" si="344"/>
        <v>0.21575859968223529</v>
      </c>
      <c r="AZ1064" s="64">
        <f t="shared" si="345"/>
        <v>1.6434579617657907</v>
      </c>
      <c r="BA1064" s="64">
        <f t="shared" si="346"/>
        <v>1.2819742437996915</v>
      </c>
      <c r="BB1064" s="64">
        <f t="shared" si="347"/>
        <v>0.21575859968223529</v>
      </c>
    </row>
    <row r="1065" spans="1:54" x14ac:dyDescent="0.3">
      <c r="A1065" s="60">
        <v>32110</v>
      </c>
      <c r="B1065" s="53">
        <v>7.6999999999999999E-2</v>
      </c>
      <c r="C1065" s="53"/>
      <c r="D1065" s="53">
        <v>5.6289999999999996</v>
      </c>
      <c r="E1065" s="53">
        <f t="shared" si="332"/>
        <v>7.6999999999999999E-2</v>
      </c>
      <c r="F1065" s="53">
        <f t="shared" si="333"/>
        <v>5.5519999999999996</v>
      </c>
      <c r="G1065" s="53">
        <f t="shared" si="334"/>
        <v>0</v>
      </c>
      <c r="H1065" s="53">
        <f>IF(Q1064&gt;SetUp!$B$56,SetUp!$B$56,Q1064)</f>
        <v>5.1921879507299192E-16</v>
      </c>
      <c r="I1065" s="53">
        <f t="shared" si="348"/>
        <v>0.15519670665128066</v>
      </c>
      <c r="J1065" s="53">
        <f>MIN(F1065,H1065,(1-EXP(-SetUp!$B$52*H1065/SetUp!$B$56))*F1065)</f>
        <v>0</v>
      </c>
      <c r="K1065" s="53">
        <f t="shared" si="335"/>
        <v>5.1921879507299192E-16</v>
      </c>
      <c r="L1065" s="53">
        <f>IF(I1065&lt;=0,0,MIN(SetUp!$B$50*I1065^SetUp!$B$55,I1065))</f>
        <v>9.6404129197654711E-4</v>
      </c>
      <c r="M1065" s="53">
        <f t="shared" si="336"/>
        <v>0.15423266535930411</v>
      </c>
      <c r="N1065" s="53">
        <f>IF(SetUp!$B$62=0,X1065,(B1065-E1065)*(1-(H1065/SetUp!$B$66/SetUp!$B$56)))</f>
        <v>0</v>
      </c>
      <c r="O1065" s="53">
        <f>K1065*SetUp!$B$65</f>
        <v>4.7923899880325928E-18</v>
      </c>
      <c r="P1065" s="53">
        <f>MIN(SetUp!$B$54*L1065^SetUp!$B$51,L1065)</f>
        <v>6.2041241593154862E-4</v>
      </c>
      <c r="Q1065" s="53">
        <f t="shared" si="337"/>
        <v>5.1442640508495935E-16</v>
      </c>
      <c r="R1065" s="53">
        <f>IF((H1065+N1065-O1065)&gt;SetUp!$B$56,T1064+H1065+N1065-O1065-SetUp!$B$56,T1064)</f>
        <v>0</v>
      </c>
      <c r="S1065" s="53">
        <f>R1065*SetUp!$B$65</f>
        <v>0</v>
      </c>
      <c r="T1065" s="53">
        <f>IF((R1065-S1065)&lt;SetUp!$B$53,R1065-S1065,SetUp!$B$53)</f>
        <v>0</v>
      </c>
      <c r="U1065" s="53">
        <f t="shared" si="338"/>
        <v>0.15423266535930411</v>
      </c>
      <c r="V1065" s="53">
        <f>(L1065-P1065)/1000*SetUp!$B$13*1000000/SetUp!$B$48</f>
        <v>1.3984080619575165E-2</v>
      </c>
      <c r="W1065" s="53">
        <f t="shared" si="349"/>
        <v>-5.7462715141731735E-18</v>
      </c>
      <c r="X1065" s="53">
        <f>MAX((SetUp!$B$56*(1-($H1065/SetUp!$B$56)^2)*TANH(($B1065-$D1065)/SetUp!$B$56))/(1+$H1065/SetUp!$B$56*TANH(($B1065-$D1065)/SetUp!$B$56)),0)</f>
        <v>0</v>
      </c>
      <c r="AK1065" s="61">
        <v>300</v>
      </c>
      <c r="AL1065" s="62">
        <f t="shared" si="329"/>
        <v>0</v>
      </c>
      <c r="AM1065" s="62">
        <f t="shared" si="330"/>
        <v>0</v>
      </c>
      <c r="AN1065" s="63" t="str">
        <f t="shared" si="331"/>
        <v/>
      </c>
      <c r="AP1065" s="60">
        <v>33353</v>
      </c>
      <c r="AQ1065" s="51">
        <v>4</v>
      </c>
      <c r="AR1065" s="51">
        <v>116</v>
      </c>
      <c r="AS1065" s="62">
        <f t="shared" si="339"/>
        <v>0</v>
      </c>
      <c r="AT1065" s="62">
        <f t="shared" si="340"/>
        <v>1.5776566785127157</v>
      </c>
      <c r="AU1065" s="51" t="str">
        <f>IF(OR($AP1065&lt;SetUp!$B$97,$AP1065&gt;SetUp!$B$98),"Não","Sim")</f>
        <v>Não</v>
      </c>
      <c r="AV1065" s="64">
        <f t="shared" si="341"/>
        <v>0</v>
      </c>
      <c r="AW1065" s="64">
        <f t="shared" si="342"/>
        <v>1.2560480398904796</v>
      </c>
      <c r="AX1065" s="64">
        <f t="shared" si="343"/>
        <v>0</v>
      </c>
      <c r="AY1065" s="64">
        <f t="shared" si="344"/>
        <v>0.19801250023604977</v>
      </c>
      <c r="AZ1065" s="64">
        <f t="shared" si="345"/>
        <v>1.5776566785127157</v>
      </c>
      <c r="BA1065" s="64">
        <f t="shared" si="346"/>
        <v>1.2560480398904796</v>
      </c>
      <c r="BB1065" s="64">
        <f t="shared" si="347"/>
        <v>0.19801250023604977</v>
      </c>
    </row>
    <row r="1066" spans="1:54" x14ac:dyDescent="0.3">
      <c r="A1066" s="60">
        <v>32111</v>
      </c>
      <c r="B1066" s="53">
        <v>4.4800000000000004</v>
      </c>
      <c r="C1066" s="53"/>
      <c r="D1066" s="53">
        <v>5.6289999999999996</v>
      </c>
      <c r="E1066" s="53">
        <f t="shared" si="332"/>
        <v>4.4800000000000004</v>
      </c>
      <c r="F1066" s="53">
        <f t="shared" si="333"/>
        <v>1.1489999999999991</v>
      </c>
      <c r="G1066" s="53">
        <f t="shared" si="334"/>
        <v>0</v>
      </c>
      <c r="H1066" s="53">
        <f>IF(Q1065&gt;SetUp!$B$56,SetUp!$B$56,Q1065)</f>
        <v>5.1442640508495935E-16</v>
      </c>
      <c r="I1066" s="53">
        <f t="shared" si="348"/>
        <v>0.15423266535930411</v>
      </c>
      <c r="J1066" s="53">
        <f>MIN(F1066,H1066,(1-EXP(-SetUp!$B$52*H1066/SetUp!$B$56))*F1066)</f>
        <v>0</v>
      </c>
      <c r="K1066" s="53">
        <f t="shared" si="335"/>
        <v>5.1442640508495935E-16</v>
      </c>
      <c r="L1066" s="53">
        <f>IF(I1066&lt;=0,0,MIN(SetUp!$B$50*I1066^SetUp!$B$55,I1066))</f>
        <v>9.5408135193487129E-4</v>
      </c>
      <c r="M1066" s="53">
        <f t="shared" si="336"/>
        <v>0.15327858400736924</v>
      </c>
      <c r="N1066" s="53">
        <f>IF(SetUp!$B$62=0,X1066,(B1066-E1066)*(1-(H1066/SetUp!$B$66/SetUp!$B$56)))</f>
        <v>0</v>
      </c>
      <c r="O1066" s="53">
        <f>K1066*SetUp!$B$65</f>
        <v>4.748156223740285E-18</v>
      </c>
      <c r="P1066" s="53">
        <f>MIN(SetUp!$B$54*L1066^SetUp!$B$51,L1066)</f>
        <v>6.1394069532757145E-4</v>
      </c>
      <c r="Q1066" s="53">
        <f t="shared" si="337"/>
        <v>5.0967824886121908E-16</v>
      </c>
      <c r="R1066" s="53">
        <f>IF((H1066+N1066-O1066)&gt;SetUp!$B$56,T1065+H1066+N1066-O1066-SetUp!$B$56,T1065)</f>
        <v>0</v>
      </c>
      <c r="S1066" s="53">
        <f>R1066*SetUp!$B$65</f>
        <v>0</v>
      </c>
      <c r="T1066" s="53">
        <f>IF((R1066-S1066)&lt;SetUp!$B$53,R1066-S1066,SetUp!$B$53)</f>
        <v>0</v>
      </c>
      <c r="U1066" s="53">
        <f t="shared" si="338"/>
        <v>0.15327858400736924</v>
      </c>
      <c r="V1066" s="53">
        <f>(L1066-P1066)/1000*SetUp!$B$13*1000000/SetUp!$B$48</f>
        <v>1.3842126478826065E-2</v>
      </c>
      <c r="W1066" s="53">
        <f t="shared" si="349"/>
        <v>-2.1640675362810669E-16</v>
      </c>
      <c r="X1066" s="53">
        <f>MAX((SetUp!$B$56*(1-($H1066/SetUp!$B$56)^2)*TANH(($B1066-$D1066)/SetUp!$B$56))/(1+$H1066/SetUp!$B$56*TANH(($B1066-$D1066)/SetUp!$B$56)),0)</f>
        <v>0</v>
      </c>
      <c r="AK1066" s="61">
        <v>301</v>
      </c>
      <c r="AL1066" s="62">
        <f t="shared" si="329"/>
        <v>0</v>
      </c>
      <c r="AM1066" s="62">
        <f t="shared" si="330"/>
        <v>0</v>
      </c>
      <c r="AN1066" s="63" t="str">
        <f t="shared" si="331"/>
        <v/>
      </c>
      <c r="AP1066" s="60">
        <v>33354</v>
      </c>
      <c r="AQ1066" s="51">
        <v>4</v>
      </c>
      <c r="AR1066" s="51">
        <v>117</v>
      </c>
      <c r="AS1066" s="62">
        <f t="shared" si="339"/>
        <v>0</v>
      </c>
      <c r="AT1066" s="62">
        <f t="shared" si="340"/>
        <v>1.5104134495514168</v>
      </c>
      <c r="AU1066" s="51" t="str">
        <f>IF(OR($AP1066&lt;SetUp!$B$97,$AP1066&gt;SetUp!$B$98),"Não","Sim")</f>
        <v>Não</v>
      </c>
      <c r="AV1066" s="64">
        <f t="shared" si="341"/>
        <v>0</v>
      </c>
      <c r="AW1066" s="64">
        <f t="shared" si="342"/>
        <v>1.2289887914669591</v>
      </c>
      <c r="AX1066" s="64">
        <f t="shared" si="343"/>
        <v>0</v>
      </c>
      <c r="AY1066" s="64">
        <f t="shared" si="344"/>
        <v>0.17909584416794916</v>
      </c>
      <c r="AZ1066" s="64">
        <f t="shared" si="345"/>
        <v>1.5104134495514168</v>
      </c>
      <c r="BA1066" s="64">
        <f t="shared" si="346"/>
        <v>1.2289887914669591</v>
      </c>
      <c r="BB1066" s="64">
        <f t="shared" si="347"/>
        <v>0.17909584416794916</v>
      </c>
    </row>
    <row r="1067" spans="1:54" x14ac:dyDescent="0.3">
      <c r="A1067" s="60">
        <v>32112</v>
      </c>
      <c r="B1067" s="53">
        <v>7.6710000000000003</v>
      </c>
      <c r="C1067" s="53"/>
      <c r="D1067" s="53">
        <v>5.2050000000000001</v>
      </c>
      <c r="E1067" s="53">
        <f t="shared" si="332"/>
        <v>5.2050000000000001</v>
      </c>
      <c r="F1067" s="53">
        <f t="shared" si="333"/>
        <v>0</v>
      </c>
      <c r="G1067" s="53">
        <f t="shared" si="334"/>
        <v>1.5954298413811685E-4</v>
      </c>
      <c r="H1067" s="53">
        <f>IF(Q1066&gt;SetUp!$B$56,SetUp!$B$56,Q1066)</f>
        <v>5.0967824886121908E-16</v>
      </c>
      <c r="I1067" s="53">
        <f t="shared" si="348"/>
        <v>0.15343812699150736</v>
      </c>
      <c r="J1067" s="53">
        <f>MIN(F1067,H1067,(1-EXP(-SetUp!$B$52*H1067/SetUp!$B$56))*F1067)</f>
        <v>0</v>
      </c>
      <c r="K1067" s="53">
        <f t="shared" si="335"/>
        <v>5.0967824886121908E-16</v>
      </c>
      <c r="L1067" s="53">
        <f>IF(I1067&lt;=0,0,MIN(SetUp!$B$50*I1067^SetUp!$B$55,I1067))</f>
        <v>9.4590375250426712E-4</v>
      </c>
      <c r="M1067" s="53">
        <f t="shared" si="336"/>
        <v>0.15249222323900308</v>
      </c>
      <c r="N1067" s="53">
        <f>IF(SetUp!$B$62=0,X1067,(B1067-E1067)*(1-(H1067/SetUp!$B$66/SetUp!$B$56)))</f>
        <v>2.4658404570158621</v>
      </c>
      <c r="O1067" s="53">
        <f>K1067*SetUp!$B$65</f>
        <v>4.7043307371358015E-18</v>
      </c>
      <c r="P1067" s="53">
        <f>MIN(SetUp!$B$54*L1067^SetUp!$B$51,L1067)</f>
        <v>6.086275856987685E-4</v>
      </c>
      <c r="Q1067" s="53">
        <f t="shared" si="337"/>
        <v>2.4658404570158625</v>
      </c>
      <c r="R1067" s="53">
        <f>IF((H1067+N1067-O1067)&gt;SetUp!$B$56,T1066+H1067+N1067-O1067-SetUp!$B$56,T1066)</f>
        <v>0</v>
      </c>
      <c r="S1067" s="53">
        <f>R1067*SetUp!$B$65</f>
        <v>0</v>
      </c>
      <c r="T1067" s="53">
        <f>IF((R1067-S1067)&lt;SetUp!$B$53,R1067-S1067,SetUp!$B$53)</f>
        <v>0</v>
      </c>
      <c r="U1067" s="53">
        <f t="shared" si="338"/>
        <v>0.15249222323900308</v>
      </c>
      <c r="V1067" s="53">
        <f>(L1067-P1067)/1000*SetUp!$B$13*1000000/SetUp!$B$48</f>
        <v>1.3725555203491526E-2</v>
      </c>
      <c r="W1067" s="53">
        <f t="shared" si="349"/>
        <v>-3.172375556692586E-16</v>
      </c>
      <c r="X1067" s="53">
        <f>MAX((SetUp!$B$56*(1-($H1067/SetUp!$B$56)^2)*TANH(($B1067-$D1067)/SetUp!$B$56))/(1+$H1067/SetUp!$B$56*TANH(($B1067-$D1067)/SetUp!$B$56)),0)</f>
        <v>2.4658404570158621</v>
      </c>
      <c r="AK1067" s="61">
        <v>302</v>
      </c>
      <c r="AL1067" s="62">
        <f t="shared" si="329"/>
        <v>0</v>
      </c>
      <c r="AM1067" s="62">
        <f t="shared" si="330"/>
        <v>0</v>
      </c>
      <c r="AN1067" s="63" t="str">
        <f t="shared" si="331"/>
        <v/>
      </c>
      <c r="AP1067" s="60">
        <v>33355</v>
      </c>
      <c r="AQ1067" s="51">
        <v>4</v>
      </c>
      <c r="AR1067" s="51">
        <v>118</v>
      </c>
      <c r="AS1067" s="62">
        <f t="shared" si="339"/>
        <v>0</v>
      </c>
      <c r="AT1067" s="62">
        <f t="shared" si="340"/>
        <v>1.4426362898540361</v>
      </c>
      <c r="AU1067" s="51" t="str">
        <f>IF(OR($AP1067&lt;SetUp!$B$97,$AP1067&gt;SetUp!$B$98),"Não","Sim")</f>
        <v>Não</v>
      </c>
      <c r="AV1067" s="64">
        <f t="shared" si="341"/>
        <v>0</v>
      </c>
      <c r="AW1067" s="64">
        <f t="shared" si="342"/>
        <v>1.2010979518149367</v>
      </c>
      <c r="AX1067" s="64">
        <f t="shared" si="343"/>
        <v>0</v>
      </c>
      <c r="AY1067" s="64">
        <f t="shared" si="344"/>
        <v>0.15915685277095148</v>
      </c>
      <c r="AZ1067" s="64">
        <f t="shared" si="345"/>
        <v>1.4426362898540361</v>
      </c>
      <c r="BA1067" s="64">
        <f t="shared" si="346"/>
        <v>1.2010979518149367</v>
      </c>
      <c r="BB1067" s="64">
        <f t="shared" si="347"/>
        <v>0.15915685277095148</v>
      </c>
    </row>
    <row r="1068" spans="1:54" x14ac:dyDescent="0.3">
      <c r="A1068" s="60">
        <v>32113</v>
      </c>
      <c r="B1068" s="53">
        <v>5.6609999999999996</v>
      </c>
      <c r="C1068" s="53"/>
      <c r="D1068" s="53">
        <v>5.2050000000000001</v>
      </c>
      <c r="E1068" s="53">
        <f t="shared" si="332"/>
        <v>5.2050000000000001</v>
      </c>
      <c r="F1068" s="53">
        <f t="shared" si="333"/>
        <v>0</v>
      </c>
      <c r="G1068" s="53">
        <f t="shared" si="334"/>
        <v>1.0587204228701408E-4</v>
      </c>
      <c r="H1068" s="53">
        <f>IF(Q1067&gt;SetUp!$B$56,SetUp!$B$56,Q1067)</f>
        <v>2.4658404570158625</v>
      </c>
      <c r="I1068" s="53">
        <f t="shared" si="348"/>
        <v>0.17535780511927324</v>
      </c>
      <c r="J1068" s="53">
        <f>MIN(F1068,H1068,(1-EXP(-SetUp!$B$52*H1068/SetUp!$B$56))*F1068)</f>
        <v>0</v>
      </c>
      <c r="K1068" s="53">
        <f t="shared" si="335"/>
        <v>2.4658404570158625</v>
      </c>
      <c r="L1068" s="53">
        <f>IF(I1068&lt;=0,0,MIN(SetUp!$B$50*I1068^SetUp!$B$55,I1068))</f>
        <v>1.1816802287281827E-3</v>
      </c>
      <c r="M1068" s="53">
        <f t="shared" si="336"/>
        <v>0.17417612489054504</v>
      </c>
      <c r="N1068" s="53">
        <f>IF(SetUp!$B$62=0,X1068,(B1068-E1068)*(1-(H1068/SetUp!$B$66/SetUp!$B$56)))</f>
        <v>0.4558941279577125</v>
      </c>
      <c r="O1068" s="53">
        <f>K1068*SetUp!$B$65</f>
        <v>2.2759709837983155E-2</v>
      </c>
      <c r="P1068" s="53">
        <f>MIN(SetUp!$B$54*L1068^SetUp!$B$51,L1068)</f>
        <v>7.6198061117383007E-4</v>
      </c>
      <c r="Q1068" s="53">
        <f t="shared" si="337"/>
        <v>2.8989748751355919</v>
      </c>
      <c r="R1068" s="53">
        <f>IF((H1068+N1068-O1068)&gt;SetUp!$B$56,T1067+H1068+N1068-O1068-SetUp!$B$56,T1067)</f>
        <v>0</v>
      </c>
      <c r="S1068" s="53">
        <f>R1068*SetUp!$B$65</f>
        <v>0</v>
      </c>
      <c r="T1068" s="53">
        <f>IF((R1068-S1068)&lt;SetUp!$B$53,R1068-S1068,SetUp!$B$53)</f>
        <v>0</v>
      </c>
      <c r="U1068" s="53">
        <f t="shared" si="338"/>
        <v>0.17417612489054504</v>
      </c>
      <c r="V1068" s="53">
        <f>(L1068-P1068)/1000*SetUp!$B$13*1000000/SetUp!$B$48</f>
        <v>1.707980235955597E-2</v>
      </c>
      <c r="W1068" s="53">
        <f t="shared" si="349"/>
        <v>-1.4961989980299961E-16</v>
      </c>
      <c r="X1068" s="53">
        <f>MAX((SetUp!$B$56*(1-($H1068/SetUp!$B$56)^2)*TANH(($B1068-$D1068)/SetUp!$B$56))/(1+$H1068/SetUp!$B$56*TANH(($B1068-$D1068)/SetUp!$B$56)),0)</f>
        <v>0.4558941279577125</v>
      </c>
      <c r="AK1068" s="61">
        <v>303</v>
      </c>
      <c r="AL1068" s="62">
        <f t="shared" si="329"/>
        <v>0</v>
      </c>
      <c r="AM1068" s="62">
        <f t="shared" si="330"/>
        <v>0</v>
      </c>
      <c r="AN1068" s="63" t="str">
        <f t="shared" si="331"/>
        <v/>
      </c>
      <c r="AP1068" s="60">
        <v>33356</v>
      </c>
      <c r="AQ1068" s="51">
        <v>4</v>
      </c>
      <c r="AR1068" s="51">
        <v>119</v>
      </c>
      <c r="AS1068" s="62">
        <f t="shared" si="339"/>
        <v>0</v>
      </c>
      <c r="AT1068" s="62">
        <f t="shared" si="340"/>
        <v>1.3734028458202119</v>
      </c>
      <c r="AU1068" s="51" t="str">
        <f>IF(OR($AP1068&lt;SetUp!$B$97,$AP1068&gt;SetUp!$B$98),"Não","Sim")</f>
        <v>Não</v>
      </c>
      <c r="AV1068" s="64">
        <f t="shared" si="341"/>
        <v>0</v>
      </c>
      <c r="AW1068" s="64">
        <f t="shared" si="342"/>
        <v>1.1719227132452941</v>
      </c>
      <c r="AX1068" s="64">
        <f t="shared" si="343"/>
        <v>0</v>
      </c>
      <c r="AY1068" s="64">
        <f t="shared" si="344"/>
        <v>0.13779794295824044</v>
      </c>
      <c r="AZ1068" s="64">
        <f t="shared" si="345"/>
        <v>1.3734028458202119</v>
      </c>
      <c r="BA1068" s="64">
        <f t="shared" si="346"/>
        <v>1.1719227132452941</v>
      </c>
      <c r="BB1068" s="64">
        <f t="shared" si="347"/>
        <v>0.13779794295824044</v>
      </c>
    </row>
    <row r="1069" spans="1:54" x14ac:dyDescent="0.3">
      <c r="A1069" s="60">
        <v>32114</v>
      </c>
      <c r="B1069" s="53">
        <v>1.5529999999999999</v>
      </c>
      <c r="C1069" s="53"/>
      <c r="D1069" s="53">
        <v>5.2050000000000001</v>
      </c>
      <c r="E1069" s="53">
        <f t="shared" si="332"/>
        <v>1.5529999999999999</v>
      </c>
      <c r="F1069" s="53">
        <f t="shared" si="333"/>
        <v>3.6520000000000001</v>
      </c>
      <c r="G1069" s="53">
        <f t="shared" si="334"/>
        <v>0</v>
      </c>
      <c r="H1069" s="53">
        <f>IF(Q1068&gt;SetUp!$B$56,SetUp!$B$56,Q1068)</f>
        <v>2.8989748751355919</v>
      </c>
      <c r="I1069" s="53">
        <f t="shared" si="348"/>
        <v>0.19584125081684767</v>
      </c>
      <c r="J1069" s="53">
        <f>MIN(F1069,H1069,(1-EXP(-SetUp!$B$52*H1069/SetUp!$B$56))*F1069)</f>
        <v>0.55172421176095066</v>
      </c>
      <c r="K1069" s="53">
        <f t="shared" si="335"/>
        <v>2.3472506633746413</v>
      </c>
      <c r="L1069" s="53">
        <f>IF(I1069&lt;=0,0,MIN(SetUp!$B$50*I1069^SetUp!$B$55,I1069))</f>
        <v>1.4205780221158714E-3</v>
      </c>
      <c r="M1069" s="53">
        <f t="shared" si="336"/>
        <v>0.1944206727947318</v>
      </c>
      <c r="N1069" s="53">
        <f>IF(SetUp!$B$62=0,X1069,(B1069-E1069)*(1-(H1069/SetUp!$B$66/SetUp!$B$56)))</f>
        <v>0</v>
      </c>
      <c r="O1069" s="53">
        <f>K1069*SetUp!$B$65</f>
        <v>2.1665125926302636E-2</v>
      </c>
      <c r="P1069" s="53">
        <f>MIN(SetUp!$B$54*L1069^SetUp!$B$51,L1069)</f>
        <v>9.1766916358108073E-4</v>
      </c>
      <c r="Q1069" s="53">
        <f t="shared" si="337"/>
        <v>2.3255855374483385</v>
      </c>
      <c r="R1069" s="53">
        <f>IF((H1069+N1069-O1069)&gt;SetUp!$B$56,T1068+H1069+N1069-O1069-SetUp!$B$56,T1068)</f>
        <v>0</v>
      </c>
      <c r="S1069" s="53">
        <f>R1069*SetUp!$B$65</f>
        <v>0</v>
      </c>
      <c r="T1069" s="53">
        <f>IF((R1069-S1069)&lt;SetUp!$B$53,R1069-S1069,SetUp!$B$53)</f>
        <v>0</v>
      </c>
      <c r="U1069" s="53">
        <f t="shared" si="338"/>
        <v>0.1944206727947318</v>
      </c>
      <c r="V1069" s="53">
        <f>(L1069-P1069)/1000*SetUp!$B$13*1000000/SetUp!$B$48</f>
        <v>2.0466027485792827E-2</v>
      </c>
      <c r="W1069" s="53">
        <f t="shared" si="349"/>
        <v>-5.4426949058772323E-17</v>
      </c>
      <c r="X1069" s="53">
        <f>MAX((SetUp!$B$56*(1-($H1069/SetUp!$B$56)^2)*TANH(($B1069-$D1069)/SetUp!$B$56))/(1+$H1069/SetUp!$B$56*TANH(($B1069-$D1069)/SetUp!$B$56)),0)</f>
        <v>0</v>
      </c>
      <c r="AK1069" s="61">
        <v>304</v>
      </c>
      <c r="AL1069" s="62">
        <f t="shared" si="329"/>
        <v>0</v>
      </c>
      <c r="AM1069" s="62">
        <f t="shared" si="330"/>
        <v>0</v>
      </c>
      <c r="AN1069" s="63" t="str">
        <f t="shared" si="331"/>
        <v/>
      </c>
      <c r="AP1069" s="60">
        <v>33357</v>
      </c>
      <c r="AQ1069" s="51">
        <v>4</v>
      </c>
      <c r="AR1069" s="51">
        <v>120</v>
      </c>
      <c r="AS1069" s="62">
        <f t="shared" si="339"/>
        <v>0</v>
      </c>
      <c r="AT1069" s="62">
        <f t="shared" si="340"/>
        <v>1.3043608261863049</v>
      </c>
      <c r="AU1069" s="51" t="str">
        <f>IF(OR($AP1069&lt;SetUp!$B$97,$AP1069&gt;SetUp!$B$98),"Não","Sim")</f>
        <v>Não</v>
      </c>
      <c r="AV1069" s="64">
        <f t="shared" si="341"/>
        <v>0</v>
      </c>
      <c r="AW1069" s="64">
        <f t="shared" si="342"/>
        <v>1.1420861728373672</v>
      </c>
      <c r="AX1069" s="64">
        <f t="shared" si="343"/>
        <v>0</v>
      </c>
      <c r="AY1069" s="64">
        <f t="shared" si="344"/>
        <v>0.11539774718191442</v>
      </c>
      <c r="AZ1069" s="64">
        <f t="shared" si="345"/>
        <v>1.3043608261863049</v>
      </c>
      <c r="BA1069" s="64">
        <f t="shared" si="346"/>
        <v>1.1420861728373672</v>
      </c>
      <c r="BB1069" s="64">
        <f t="shared" si="347"/>
        <v>0.11539774718191442</v>
      </c>
    </row>
    <row r="1070" spans="1:54" x14ac:dyDescent="0.3">
      <c r="A1070" s="60">
        <v>32115</v>
      </c>
      <c r="B1070" s="53">
        <v>0.748</v>
      </c>
      <c r="C1070" s="53"/>
      <c r="D1070" s="53">
        <v>5.2050000000000001</v>
      </c>
      <c r="E1070" s="53">
        <f t="shared" si="332"/>
        <v>0.748</v>
      </c>
      <c r="F1070" s="53">
        <f t="shared" si="333"/>
        <v>4.4569999999999999</v>
      </c>
      <c r="G1070" s="53">
        <f t="shared" si="334"/>
        <v>0</v>
      </c>
      <c r="H1070" s="53">
        <f>IF(Q1069&gt;SetUp!$B$56,SetUp!$B$56,Q1069)</f>
        <v>2.3255855374483385</v>
      </c>
      <c r="I1070" s="53">
        <f t="shared" si="348"/>
        <v>0.21082076471729241</v>
      </c>
      <c r="J1070" s="53">
        <f>MIN(F1070,H1070,(1-EXP(-SetUp!$B$52*H1070/SetUp!$B$56))*F1070)</f>
        <v>0.54876103268511678</v>
      </c>
      <c r="K1070" s="53">
        <f t="shared" si="335"/>
        <v>1.7768245047632218</v>
      </c>
      <c r="L1070" s="53">
        <f>IF(I1070&lt;=0,0,MIN(SetUp!$B$50*I1070^SetUp!$B$55,I1070))</f>
        <v>1.6062523454052149E-3</v>
      </c>
      <c r="M1070" s="53">
        <f t="shared" si="336"/>
        <v>0.20921451237188721</v>
      </c>
      <c r="N1070" s="53">
        <f>IF(SetUp!$B$62=0,X1070,(B1070-E1070)*(1-(H1070/SetUp!$B$66/SetUp!$B$56)))</f>
        <v>0</v>
      </c>
      <c r="O1070" s="53">
        <f>K1070*SetUp!$B$65</f>
        <v>1.6400091922560624E-2</v>
      </c>
      <c r="P1070" s="53">
        <f>MIN(SetUp!$B$54*L1070^SetUp!$B$51,L1070)</f>
        <v>1.038850996160881E-3</v>
      </c>
      <c r="Q1070" s="53">
        <f t="shared" si="337"/>
        <v>1.7604244128406612</v>
      </c>
      <c r="R1070" s="53">
        <f>IF((H1070+N1070-O1070)&gt;SetUp!$B$56,T1069+H1070+N1070-O1070-SetUp!$B$56,T1069)</f>
        <v>0</v>
      </c>
      <c r="S1070" s="53">
        <f>R1070*SetUp!$B$65</f>
        <v>0</v>
      </c>
      <c r="T1070" s="53">
        <f>IF((R1070-S1070)&lt;SetUp!$B$53,R1070-S1070,SetUp!$B$53)</f>
        <v>0</v>
      </c>
      <c r="U1070" s="53">
        <f t="shared" si="338"/>
        <v>0.20921451237188721</v>
      </c>
      <c r="V1070" s="53">
        <f>(L1070-P1070)/1000*SetUp!$B$13*1000000/SetUp!$B$48</f>
        <v>2.3090568821839783E-2</v>
      </c>
      <c r="W1070" s="53">
        <f t="shared" si="349"/>
        <v>9.1289822923279473E-17</v>
      </c>
      <c r="X1070" s="53">
        <f>MAX((SetUp!$B$56*(1-($H1070/SetUp!$B$56)^2)*TANH(($B1070-$D1070)/SetUp!$B$56))/(1+$H1070/SetUp!$B$56*TANH(($B1070-$D1070)/SetUp!$B$56)),0)</f>
        <v>0</v>
      </c>
      <c r="AK1070" s="61">
        <v>305</v>
      </c>
      <c r="AL1070" s="62">
        <f t="shared" si="329"/>
        <v>0</v>
      </c>
      <c r="AM1070" s="62">
        <f t="shared" si="330"/>
        <v>0</v>
      </c>
      <c r="AN1070" s="63" t="str">
        <f t="shared" si="331"/>
        <v/>
      </c>
      <c r="AP1070" s="60">
        <v>33358</v>
      </c>
      <c r="AQ1070" s="51">
        <v>4</v>
      </c>
      <c r="AR1070" s="51">
        <v>121</v>
      </c>
      <c r="AS1070" s="62">
        <f t="shared" si="339"/>
        <v>0</v>
      </c>
      <c r="AT1070" s="62">
        <f t="shared" si="340"/>
        <v>1.2373432338309081</v>
      </c>
      <c r="AU1070" s="51" t="str">
        <f>IF(OR($AP1070&lt;SetUp!$B$97,$AP1070&gt;SetUp!$B$98),"Não","Sim")</f>
        <v>Não</v>
      </c>
      <c r="AV1070" s="64">
        <f t="shared" si="341"/>
        <v>0</v>
      </c>
      <c r="AW1070" s="64">
        <f t="shared" si="342"/>
        <v>1.1123593096796143</v>
      </c>
      <c r="AX1070" s="64">
        <f t="shared" si="343"/>
        <v>0</v>
      </c>
      <c r="AY1070" s="64">
        <f t="shared" si="344"/>
        <v>9.2490187811749391E-2</v>
      </c>
      <c r="AZ1070" s="64">
        <f t="shared" si="345"/>
        <v>1.2373432338309081</v>
      </c>
      <c r="BA1070" s="64">
        <f t="shared" si="346"/>
        <v>1.1123593096796143</v>
      </c>
      <c r="BB1070" s="64">
        <f t="shared" si="347"/>
        <v>9.2490187811749391E-2</v>
      </c>
    </row>
    <row r="1071" spans="1:54" x14ac:dyDescent="0.3">
      <c r="A1071" s="60">
        <v>32116</v>
      </c>
      <c r="B1071" s="53">
        <v>0.14599999999999999</v>
      </c>
      <c r="C1071" s="53"/>
      <c r="D1071" s="53">
        <v>5.2050000000000001</v>
      </c>
      <c r="E1071" s="53">
        <f t="shared" si="332"/>
        <v>0.14599999999999999</v>
      </c>
      <c r="F1071" s="53">
        <f t="shared" si="333"/>
        <v>5.0590000000000002</v>
      </c>
      <c r="G1071" s="53">
        <f t="shared" si="334"/>
        <v>0</v>
      </c>
      <c r="H1071" s="53">
        <f>IF(Q1070&gt;SetUp!$B$56,SetUp!$B$56,Q1070)</f>
        <v>1.7604244128406612</v>
      </c>
      <c r="I1071" s="53">
        <f t="shared" si="348"/>
        <v>0.22104251881749631</v>
      </c>
      <c r="J1071" s="53">
        <f>MIN(F1071,H1071,(1-EXP(-SetUp!$B$52*H1071/SetUp!$B$56))*F1071)</f>
        <v>0.47895039462831446</v>
      </c>
      <c r="K1071" s="53">
        <f t="shared" si="335"/>
        <v>1.2814740182123467</v>
      </c>
      <c r="L1071" s="53">
        <f>IF(I1071&lt;=0,0,MIN(SetUp!$B$50*I1071^SetUp!$B$55,I1071))</f>
        <v>1.7381389919096473E-3</v>
      </c>
      <c r="M1071" s="53">
        <f t="shared" si="336"/>
        <v>0.21930437982558668</v>
      </c>
      <c r="N1071" s="53">
        <f>IF(SetUp!$B$62=0,X1071,(B1071-E1071)*(1-(H1071/SetUp!$B$66/SetUp!$B$56)))</f>
        <v>0</v>
      </c>
      <c r="O1071" s="53">
        <f>K1071*SetUp!$B$65</f>
        <v>1.1828006445609116E-2</v>
      </c>
      <c r="P1071" s="53">
        <f>MIN(SetUp!$B$54*L1071^SetUp!$B$51,L1071)</f>
        <v>1.1250116726665008E-3</v>
      </c>
      <c r="Q1071" s="53">
        <f t="shared" si="337"/>
        <v>1.2696460117667376</v>
      </c>
      <c r="R1071" s="53">
        <f>IF((H1071+N1071-O1071)&gt;SetUp!$B$56,T1070+H1071+N1071-O1071-SetUp!$B$56,T1070)</f>
        <v>0</v>
      </c>
      <c r="S1071" s="53">
        <f>R1071*SetUp!$B$65</f>
        <v>0</v>
      </c>
      <c r="T1071" s="53">
        <f>IF((R1071-S1071)&lt;SetUp!$B$53,R1071-S1071,SetUp!$B$53)</f>
        <v>0</v>
      </c>
      <c r="U1071" s="53">
        <f t="shared" si="338"/>
        <v>0.21930437982558668</v>
      </c>
      <c r="V1071" s="53">
        <f>(L1071-P1071)/1000*SetUp!$B$13*1000000/SetUp!$B$48</f>
        <v>2.4951400944655724E-2</v>
      </c>
      <c r="W1071" s="53">
        <f t="shared" si="349"/>
        <v>9.2590865530262079E-17</v>
      </c>
      <c r="X1071" s="53">
        <f>MAX((SetUp!$B$56*(1-($H1071/SetUp!$B$56)^2)*TANH(($B1071-$D1071)/SetUp!$B$56))/(1+$H1071/SetUp!$B$56*TANH(($B1071-$D1071)/SetUp!$B$56)),0)</f>
        <v>0</v>
      </c>
      <c r="AK1071" s="61">
        <v>306</v>
      </c>
      <c r="AL1071" s="62">
        <f t="shared" si="329"/>
        <v>0</v>
      </c>
      <c r="AM1071" s="62">
        <f t="shared" si="330"/>
        <v>0</v>
      </c>
      <c r="AN1071" s="63" t="str">
        <f t="shared" si="331"/>
        <v/>
      </c>
    </row>
    <row r="1072" spans="1:54" x14ac:dyDescent="0.3">
      <c r="A1072" s="60">
        <v>32117</v>
      </c>
      <c r="B1072" s="53">
        <v>0</v>
      </c>
      <c r="C1072" s="53"/>
      <c r="D1072" s="53">
        <v>5.2050000000000001</v>
      </c>
      <c r="E1072" s="53">
        <f t="shared" si="332"/>
        <v>0</v>
      </c>
      <c r="F1072" s="53">
        <f t="shared" si="333"/>
        <v>5.2050000000000001</v>
      </c>
      <c r="G1072" s="53">
        <f t="shared" si="334"/>
        <v>0</v>
      </c>
      <c r="H1072" s="53">
        <f>IF(Q1071&gt;SetUp!$B$56,SetUp!$B$56,Q1071)</f>
        <v>1.2696460117667376</v>
      </c>
      <c r="I1072" s="53">
        <f t="shared" si="348"/>
        <v>0.2276977769937224</v>
      </c>
      <c r="J1072" s="53">
        <f>MIN(F1072,H1072,(1-EXP(-SetUp!$B$52*H1072/SetUp!$B$56))*F1072)</f>
        <v>0.36028563519238266</v>
      </c>
      <c r="K1072" s="53">
        <f t="shared" si="335"/>
        <v>0.90936037657435498</v>
      </c>
      <c r="L1072" s="53">
        <f>IF(I1072&lt;=0,0,MIN(SetUp!$B$50*I1072^SetUp!$B$55,I1072))</f>
        <v>1.8262327159415596E-3</v>
      </c>
      <c r="M1072" s="53">
        <f t="shared" si="336"/>
        <v>0.22587154427778083</v>
      </c>
      <c r="N1072" s="53">
        <f>IF(SetUp!$B$62=0,X1072,(B1072-E1072)*(1-(H1072/SetUp!$B$66/SetUp!$B$56)))</f>
        <v>0</v>
      </c>
      <c r="O1072" s="53">
        <f>K1072*SetUp!$B$65</f>
        <v>8.3933971681357123E-3</v>
      </c>
      <c r="P1072" s="53">
        <f>MIN(SetUp!$B$54*L1072^SetUp!$B$51,L1072)</f>
        <v>1.1825984476691736E-3</v>
      </c>
      <c r="Q1072" s="53">
        <f t="shared" si="337"/>
        <v>0.90096697940621928</v>
      </c>
      <c r="R1072" s="53">
        <f>IF((H1072+N1072-O1072)&gt;SetUp!$B$56,T1071+H1072+N1072-O1072-SetUp!$B$56,T1071)</f>
        <v>0</v>
      </c>
      <c r="S1072" s="53">
        <f>R1072*SetUp!$B$65</f>
        <v>0</v>
      </c>
      <c r="T1072" s="53">
        <f>IF((R1072-S1072)&lt;SetUp!$B$53,R1072-S1072,SetUp!$B$53)</f>
        <v>0</v>
      </c>
      <c r="U1072" s="53">
        <f t="shared" si="338"/>
        <v>0.22587154427778083</v>
      </c>
      <c r="V1072" s="53">
        <f>(L1072-P1072)/1000*SetUp!$B$13*1000000/SetUp!$B$48</f>
        <v>2.6192890424795601E-2</v>
      </c>
      <c r="W1072" s="53">
        <f t="shared" si="349"/>
        <v>4.8138576458356397E-17</v>
      </c>
      <c r="X1072" s="53">
        <f>MAX((SetUp!$B$56*(1-($H1072/SetUp!$B$56)^2)*TANH(($B1072-$D1072)/SetUp!$B$56))/(1+$H1072/SetUp!$B$56*TANH(($B1072-$D1072)/SetUp!$B$56)),0)</f>
        <v>0</v>
      </c>
      <c r="AK1072" s="61">
        <v>307</v>
      </c>
      <c r="AL1072" s="62">
        <f t="shared" si="329"/>
        <v>0</v>
      </c>
      <c r="AM1072" s="62">
        <f t="shared" si="330"/>
        <v>0</v>
      </c>
      <c r="AN1072" s="63" t="str">
        <f t="shared" si="331"/>
        <v/>
      </c>
    </row>
    <row r="1073" spans="1:40" x14ac:dyDescent="0.3">
      <c r="A1073" s="60">
        <v>32118</v>
      </c>
      <c r="B1073" s="53">
        <v>0</v>
      </c>
      <c r="C1073" s="53"/>
      <c r="D1073" s="53">
        <v>5.2050000000000001</v>
      </c>
      <c r="E1073" s="53">
        <f t="shared" si="332"/>
        <v>0</v>
      </c>
      <c r="F1073" s="53">
        <f t="shared" si="333"/>
        <v>5.2050000000000001</v>
      </c>
      <c r="G1073" s="53">
        <f t="shared" si="334"/>
        <v>0</v>
      </c>
      <c r="H1073" s="53">
        <f>IF(Q1072&gt;SetUp!$B$56,SetUp!$B$56,Q1072)</f>
        <v>0.90096697940621928</v>
      </c>
      <c r="I1073" s="53">
        <f t="shared" si="348"/>
        <v>0.23180322074112492</v>
      </c>
      <c r="J1073" s="53">
        <f>MIN(F1073,H1073,(1-EXP(-SetUp!$B$52*H1073/SetUp!$B$56))*F1073)</f>
        <v>0.2583152098817818</v>
      </c>
      <c r="K1073" s="53">
        <f t="shared" si="335"/>
        <v>0.64265176952443748</v>
      </c>
      <c r="L1073" s="53">
        <f>IF(I1073&lt;=0,0,MIN(SetUp!$B$50*I1073^SetUp!$B$55,I1073))</f>
        <v>1.8814408854359993E-3</v>
      </c>
      <c r="M1073" s="53">
        <f t="shared" si="336"/>
        <v>0.22992177985568893</v>
      </c>
      <c r="N1073" s="53">
        <f>IF(SetUp!$B$62=0,X1073,(B1073-E1073)*(1-(H1073/SetUp!$B$66/SetUp!$B$56)))</f>
        <v>0</v>
      </c>
      <c r="O1073" s="53">
        <f>K1073*SetUp!$B$65</f>
        <v>5.9316764633440882E-3</v>
      </c>
      <c r="P1073" s="53">
        <f>MIN(SetUp!$B$54*L1073^SetUp!$B$51,L1073)</f>
        <v>1.2187018194360349E-3</v>
      </c>
      <c r="Q1073" s="53">
        <f t="shared" si="337"/>
        <v>0.63672009306109334</v>
      </c>
      <c r="R1073" s="53">
        <f>IF((H1073+N1073-O1073)&gt;SetUp!$B$56,T1072+H1073+N1073-O1073-SetUp!$B$56,T1072)</f>
        <v>0</v>
      </c>
      <c r="S1073" s="53">
        <f>R1073*SetUp!$B$65</f>
        <v>0</v>
      </c>
      <c r="T1073" s="53">
        <f>IF((R1073-S1073)&lt;SetUp!$B$53,R1073-S1073,SetUp!$B$53)</f>
        <v>0</v>
      </c>
      <c r="U1073" s="53">
        <f t="shared" si="338"/>
        <v>0.22992177985568893</v>
      </c>
      <c r="V1073" s="53">
        <f>(L1073-P1073)/1000*SetUp!$B$13*1000000/SetUp!$B$48</f>
        <v>2.6970365923124063E-2</v>
      </c>
      <c r="W1073" s="53">
        <f t="shared" si="349"/>
        <v>-1.4961989980299961E-17</v>
      </c>
      <c r="X1073" s="53">
        <f>MAX((SetUp!$B$56*(1-($H1073/SetUp!$B$56)^2)*TANH(($B1073-$D1073)/SetUp!$B$56))/(1+$H1073/SetUp!$B$56*TANH(($B1073-$D1073)/SetUp!$B$56)),0)</f>
        <v>0</v>
      </c>
      <c r="AK1073" s="61">
        <v>308</v>
      </c>
      <c r="AL1073" s="62">
        <f t="shared" si="329"/>
        <v>0</v>
      </c>
      <c r="AM1073" s="62">
        <f t="shared" si="330"/>
        <v>0</v>
      </c>
      <c r="AN1073" s="63" t="str">
        <f t="shared" si="331"/>
        <v/>
      </c>
    </row>
    <row r="1074" spans="1:40" x14ac:dyDescent="0.3">
      <c r="A1074" s="60">
        <v>32119</v>
      </c>
      <c r="B1074" s="53">
        <v>0.33100000000000002</v>
      </c>
      <c r="C1074" s="53"/>
      <c r="D1074" s="53">
        <v>5.2050000000000001</v>
      </c>
      <c r="E1074" s="53">
        <f t="shared" si="332"/>
        <v>0.33100000000000002</v>
      </c>
      <c r="F1074" s="53">
        <f t="shared" si="333"/>
        <v>4.8739999999999997</v>
      </c>
      <c r="G1074" s="53">
        <f t="shared" si="334"/>
        <v>0</v>
      </c>
      <c r="H1074" s="53">
        <f>IF(Q1073&gt;SetUp!$B$56,SetUp!$B$56,Q1073)</f>
        <v>0.63672009306109334</v>
      </c>
      <c r="I1074" s="53">
        <f t="shared" si="348"/>
        <v>0.23420915558258001</v>
      </c>
      <c r="J1074" s="53">
        <f>MIN(F1074,H1074,(1-EXP(-SetUp!$B$52*H1074/SetUp!$B$56))*F1074)</f>
        <v>0.17221572999788454</v>
      </c>
      <c r="K1074" s="53">
        <f t="shared" si="335"/>
        <v>0.4645043630632088</v>
      </c>
      <c r="L1074" s="53">
        <f>IF(I1074&lt;=0,0,MIN(SetUp!$B$50*I1074^SetUp!$B$55,I1074))</f>
        <v>1.9140998155427131E-3</v>
      </c>
      <c r="M1074" s="53">
        <f t="shared" si="336"/>
        <v>0.2322950557670373</v>
      </c>
      <c r="N1074" s="53">
        <f>IF(SetUp!$B$62=0,X1074,(B1074-E1074)*(1-(H1074/SetUp!$B$66/SetUp!$B$56)))</f>
        <v>0</v>
      </c>
      <c r="O1074" s="53">
        <f>K1074*SetUp!$B$65</f>
        <v>4.2873757268910781E-3</v>
      </c>
      <c r="P1074" s="53">
        <f>MIN(SetUp!$B$54*L1074^SetUp!$B$51,L1074)</f>
        <v>1.2400639873395272E-3</v>
      </c>
      <c r="Q1074" s="53">
        <f t="shared" si="337"/>
        <v>0.46021698733631772</v>
      </c>
      <c r="R1074" s="53">
        <f>IF((H1074+N1074-O1074)&gt;SetUp!$B$56,T1073+H1074+N1074-O1074-SetUp!$B$56,T1073)</f>
        <v>0</v>
      </c>
      <c r="S1074" s="53">
        <f>R1074*SetUp!$B$65</f>
        <v>0</v>
      </c>
      <c r="T1074" s="53">
        <f>IF((R1074-S1074)&lt;SetUp!$B$53,R1074-S1074,SetUp!$B$53)</f>
        <v>0</v>
      </c>
      <c r="U1074" s="53">
        <f t="shared" si="338"/>
        <v>0.2322950557670373</v>
      </c>
      <c r="V1074" s="53">
        <f>(L1074-P1074)/1000*SetUp!$B$13*1000000/SetUp!$B$48</f>
        <v>2.7430091063828856E-2</v>
      </c>
      <c r="W1074" s="53">
        <f t="shared" si="349"/>
        <v>2.1684043449710089E-17</v>
      </c>
      <c r="X1074" s="53">
        <f>MAX((SetUp!$B$56*(1-($H1074/SetUp!$B$56)^2)*TANH(($B1074-$D1074)/SetUp!$B$56))/(1+$H1074/SetUp!$B$56*TANH(($B1074-$D1074)/SetUp!$B$56)),0)</f>
        <v>0</v>
      </c>
      <c r="AK1074" s="61">
        <v>309</v>
      </c>
      <c r="AL1074" s="62">
        <f t="shared" si="329"/>
        <v>0</v>
      </c>
      <c r="AM1074" s="62">
        <f t="shared" si="330"/>
        <v>0</v>
      </c>
      <c r="AN1074" s="63" t="str">
        <f t="shared" si="331"/>
        <v/>
      </c>
    </row>
    <row r="1075" spans="1:40" x14ac:dyDescent="0.3">
      <c r="A1075" s="60">
        <v>32120</v>
      </c>
      <c r="B1075" s="53">
        <v>0</v>
      </c>
      <c r="C1075" s="53"/>
      <c r="D1075" s="53">
        <v>5.2050000000000001</v>
      </c>
      <c r="E1075" s="53">
        <f t="shared" si="332"/>
        <v>0</v>
      </c>
      <c r="F1075" s="53">
        <f t="shared" si="333"/>
        <v>5.2050000000000001</v>
      </c>
      <c r="G1075" s="53">
        <f t="shared" si="334"/>
        <v>0</v>
      </c>
      <c r="H1075" s="53">
        <f>IF(Q1074&gt;SetUp!$B$56,SetUp!$B$56,Q1074)</f>
        <v>0.46021698733631772</v>
      </c>
      <c r="I1075" s="53">
        <f t="shared" si="348"/>
        <v>0.23530981648148513</v>
      </c>
      <c r="J1075" s="53">
        <f>MIN(F1075,H1075,(1-EXP(-SetUp!$B$52*H1075/SetUp!$B$56))*F1075)</f>
        <v>0.13359072580545917</v>
      </c>
      <c r="K1075" s="53">
        <f t="shared" si="335"/>
        <v>0.32662626153085855</v>
      </c>
      <c r="L1075" s="53">
        <f>IF(I1075&lt;=0,0,MIN(SetUp!$B$50*I1075^SetUp!$B$55,I1075))</f>
        <v>1.9291154066670123E-3</v>
      </c>
      <c r="M1075" s="53">
        <f t="shared" si="336"/>
        <v>0.23338070107481812</v>
      </c>
      <c r="N1075" s="53">
        <f>IF(SetUp!$B$62=0,X1075,(B1075-E1075)*(1-(H1075/SetUp!$B$66/SetUp!$B$56)))</f>
        <v>0</v>
      </c>
      <c r="O1075" s="53">
        <f>K1075*SetUp!$B$65</f>
        <v>3.0147607144478438E-3</v>
      </c>
      <c r="P1075" s="53">
        <f>MIN(SetUp!$B$54*L1075^SetUp!$B$51,L1075)</f>
        <v>1.249886860296121E-3</v>
      </c>
      <c r="Q1075" s="53">
        <f t="shared" si="337"/>
        <v>0.32361150081641071</v>
      </c>
      <c r="R1075" s="53">
        <f>IF((H1075+N1075-O1075)&gt;SetUp!$B$56,T1074+H1075+N1075-O1075-SetUp!$B$56,T1074)</f>
        <v>0</v>
      </c>
      <c r="S1075" s="53">
        <f>R1075*SetUp!$B$65</f>
        <v>0</v>
      </c>
      <c r="T1075" s="53">
        <f>IF((R1075-S1075)&lt;SetUp!$B$53,R1075-S1075,SetUp!$B$53)</f>
        <v>0</v>
      </c>
      <c r="U1075" s="53">
        <f t="shared" si="338"/>
        <v>0.23338070107481812</v>
      </c>
      <c r="V1075" s="53">
        <f>(L1075-P1075)/1000*SetUp!$B$13*1000000/SetUp!$B$48</f>
        <v>2.764141029382982E-2</v>
      </c>
      <c r="W1075" s="53">
        <f t="shared" si="349"/>
        <v>-5.7896396010725937E-17</v>
      </c>
      <c r="X1075" s="53">
        <f>MAX((SetUp!$B$56*(1-($H1075/SetUp!$B$56)^2)*TANH(($B1075-$D1075)/SetUp!$B$56))/(1+$H1075/SetUp!$B$56*TANH(($B1075-$D1075)/SetUp!$B$56)),0)</f>
        <v>0</v>
      </c>
      <c r="AK1075" s="61">
        <v>310</v>
      </c>
      <c r="AL1075" s="62">
        <f t="shared" si="329"/>
        <v>0</v>
      </c>
      <c r="AM1075" s="62">
        <f t="shared" si="330"/>
        <v>0</v>
      </c>
      <c r="AN1075" s="63" t="str">
        <f t="shared" si="331"/>
        <v/>
      </c>
    </row>
    <row r="1076" spans="1:40" x14ac:dyDescent="0.3">
      <c r="A1076" s="60">
        <v>32121</v>
      </c>
      <c r="B1076" s="53">
        <v>0</v>
      </c>
      <c r="C1076" s="53"/>
      <c r="D1076" s="53">
        <v>5.2050000000000001</v>
      </c>
      <c r="E1076" s="53">
        <f t="shared" si="332"/>
        <v>0</v>
      </c>
      <c r="F1076" s="53">
        <f t="shared" si="333"/>
        <v>5.2050000000000001</v>
      </c>
      <c r="G1076" s="53">
        <f t="shared" si="334"/>
        <v>0</v>
      </c>
      <c r="H1076" s="53">
        <f>IF(Q1075&gt;SetUp!$B$56,SetUp!$B$56,Q1075)</f>
        <v>0.32361150081641071</v>
      </c>
      <c r="I1076" s="53">
        <f t="shared" si="348"/>
        <v>0.2354972551929459</v>
      </c>
      <c r="J1076" s="53">
        <f>MIN(F1076,H1076,(1-EXP(-SetUp!$B$52*H1076/SetUp!$B$56))*F1076)</f>
        <v>9.4299053026193777E-2</v>
      </c>
      <c r="K1076" s="53">
        <f t="shared" si="335"/>
        <v>0.22931244779021692</v>
      </c>
      <c r="L1076" s="53">
        <f>IF(I1076&lt;=0,0,MIN(SetUp!$B$50*I1076^SetUp!$B$55,I1076))</f>
        <v>1.9316771846722895E-3</v>
      </c>
      <c r="M1076" s="53">
        <f t="shared" si="336"/>
        <v>0.2335655780082736</v>
      </c>
      <c r="N1076" s="53">
        <f>IF(SetUp!$B$62=0,X1076,(B1076-E1076)*(1-(H1076/SetUp!$B$66/SetUp!$B$56)))</f>
        <v>0</v>
      </c>
      <c r="O1076" s="53">
        <f>K1076*SetUp!$B$65</f>
        <v>2.116554118127775E-3</v>
      </c>
      <c r="P1076" s="53">
        <f>MIN(SetUp!$B$54*L1076^SetUp!$B$51,L1076)</f>
        <v>1.2515627940768424E-3</v>
      </c>
      <c r="Q1076" s="53">
        <f t="shared" si="337"/>
        <v>0.22719589367208914</v>
      </c>
      <c r="R1076" s="53">
        <f>IF((H1076+N1076-O1076)&gt;SetUp!$B$56,T1075+H1076+N1076-O1076-SetUp!$B$56,T1075)</f>
        <v>0</v>
      </c>
      <c r="S1076" s="53">
        <f>R1076*SetUp!$B$65</f>
        <v>0</v>
      </c>
      <c r="T1076" s="53">
        <f>IF((R1076-S1076)&lt;SetUp!$B$53,R1076-S1076,SetUp!$B$53)</f>
        <v>0</v>
      </c>
      <c r="U1076" s="53">
        <f t="shared" si="338"/>
        <v>0.2335655780082736</v>
      </c>
      <c r="V1076" s="53">
        <f>(L1076-P1076)/1000*SetUp!$B$13*1000000/SetUp!$B$48</f>
        <v>2.7677459991384785E-2</v>
      </c>
      <c r="W1076" s="53">
        <f t="shared" si="349"/>
        <v>-2.2334564753201391E-17</v>
      </c>
      <c r="X1076" s="53">
        <f>MAX((SetUp!$B$56*(1-($H1076/SetUp!$B$56)^2)*TANH(($B1076-$D1076)/SetUp!$B$56))/(1+$H1076/SetUp!$B$56*TANH(($B1076-$D1076)/SetUp!$B$56)),0)</f>
        <v>0</v>
      </c>
      <c r="AK1076" s="61">
        <v>311</v>
      </c>
      <c r="AL1076" s="62">
        <f t="shared" si="329"/>
        <v>0</v>
      </c>
      <c r="AM1076" s="62">
        <f t="shared" si="330"/>
        <v>0</v>
      </c>
      <c r="AN1076" s="63" t="str">
        <f t="shared" si="331"/>
        <v/>
      </c>
    </row>
    <row r="1077" spans="1:40" x14ac:dyDescent="0.3">
      <c r="A1077" s="60">
        <v>32122</v>
      </c>
      <c r="B1077" s="53">
        <v>0</v>
      </c>
      <c r="C1077" s="53"/>
      <c r="D1077" s="53">
        <v>5.2050000000000001</v>
      </c>
      <c r="E1077" s="53">
        <f t="shared" si="332"/>
        <v>0</v>
      </c>
      <c r="F1077" s="53">
        <f t="shared" si="333"/>
        <v>5.2050000000000001</v>
      </c>
      <c r="G1077" s="53">
        <f t="shared" si="334"/>
        <v>0</v>
      </c>
      <c r="H1077" s="53">
        <f>IF(Q1076&gt;SetUp!$B$56,SetUp!$B$56,Q1076)</f>
        <v>0.22719589367208914</v>
      </c>
      <c r="I1077" s="53">
        <f t="shared" si="348"/>
        <v>0.23504987162979965</v>
      </c>
      <c r="J1077" s="53">
        <f>MIN(F1077,H1077,(1-EXP(-SetUp!$B$52*H1077/SetUp!$B$56))*F1077)</f>
        <v>6.6384034113959822E-2</v>
      </c>
      <c r="K1077" s="53">
        <f t="shared" si="335"/>
        <v>0.16081185955812932</v>
      </c>
      <c r="L1077" s="53">
        <f>IF(I1077&lt;=0,0,MIN(SetUp!$B$50*I1077^SetUp!$B$55,I1077))</f>
        <v>1.9255649177213885E-3</v>
      </c>
      <c r="M1077" s="53">
        <f t="shared" si="336"/>
        <v>0.23312430671207826</v>
      </c>
      <c r="N1077" s="53">
        <f>IF(SetUp!$B$62=0,X1077,(B1077-E1077)*(1-(H1077/SetUp!$B$66/SetUp!$B$56)))</f>
        <v>0</v>
      </c>
      <c r="O1077" s="53">
        <f>K1077*SetUp!$B$65</f>
        <v>1.4842936215260485E-3</v>
      </c>
      <c r="P1077" s="53">
        <f>MIN(SetUp!$B$54*L1077^SetUp!$B$51,L1077)</f>
        <v>1.2475641404012066E-3</v>
      </c>
      <c r="Q1077" s="53">
        <f t="shared" si="337"/>
        <v>0.15932756593660327</v>
      </c>
      <c r="R1077" s="53">
        <f>IF((H1077+N1077-O1077)&gt;SetUp!$B$56,T1076+H1077+N1077-O1077-SetUp!$B$56,T1076)</f>
        <v>0</v>
      </c>
      <c r="S1077" s="53">
        <f>R1077*SetUp!$B$65</f>
        <v>0</v>
      </c>
      <c r="T1077" s="53">
        <f>IF((R1077-S1077)&lt;SetUp!$B$53,R1077-S1077,SetUp!$B$53)</f>
        <v>0</v>
      </c>
      <c r="U1077" s="53">
        <f t="shared" si="338"/>
        <v>0.23312430671207826</v>
      </c>
      <c r="V1077" s="53">
        <f>(L1077-P1077)/1000*SetUp!$B$13*1000000/SetUp!$B$48</f>
        <v>2.7591445862478914E-2</v>
      </c>
      <c r="W1077" s="53">
        <f t="shared" si="349"/>
        <v>0</v>
      </c>
      <c r="X1077" s="53">
        <f>MAX((SetUp!$B$56*(1-($H1077/SetUp!$B$56)^2)*TANH(($B1077-$D1077)/SetUp!$B$56))/(1+$H1077/SetUp!$B$56*TANH(($B1077-$D1077)/SetUp!$B$56)),0)</f>
        <v>0</v>
      </c>
      <c r="AK1077" s="61">
        <v>312</v>
      </c>
      <c r="AL1077" s="62">
        <f t="shared" si="329"/>
        <v>0</v>
      </c>
      <c r="AM1077" s="62">
        <f t="shared" si="330"/>
        <v>0</v>
      </c>
      <c r="AN1077" s="63" t="str">
        <f t="shared" si="331"/>
        <v/>
      </c>
    </row>
    <row r="1078" spans="1:40" x14ac:dyDescent="0.3">
      <c r="A1078" s="60">
        <v>32123</v>
      </c>
      <c r="B1078" s="53">
        <v>0</v>
      </c>
      <c r="C1078" s="53"/>
      <c r="D1078" s="53">
        <v>5.2050000000000001</v>
      </c>
      <c r="E1078" s="53">
        <f t="shared" si="332"/>
        <v>0</v>
      </c>
      <c r="F1078" s="53">
        <f t="shared" si="333"/>
        <v>5.2050000000000001</v>
      </c>
      <c r="G1078" s="53">
        <f t="shared" si="334"/>
        <v>0</v>
      </c>
      <c r="H1078" s="53">
        <f>IF(Q1077&gt;SetUp!$B$56,SetUp!$B$56,Q1077)</f>
        <v>0.15932756593660327</v>
      </c>
      <c r="I1078" s="53">
        <f t="shared" si="348"/>
        <v>0.23416438663901068</v>
      </c>
      <c r="J1078" s="53">
        <f>MIN(F1078,H1078,(1-EXP(-SetUp!$B$52*H1078/SetUp!$B$56))*F1078)</f>
        <v>4.6642862106155362E-2</v>
      </c>
      <c r="K1078" s="53">
        <f t="shared" si="335"/>
        <v>0.1126847038304479</v>
      </c>
      <c r="L1078" s="53">
        <f>IF(I1078&lt;=0,0,MIN(SetUp!$B$50*I1078^SetUp!$B$55,I1078))</f>
        <v>1.9134900559577197E-3</v>
      </c>
      <c r="M1078" s="53">
        <f t="shared" si="336"/>
        <v>0.23225089658305295</v>
      </c>
      <c r="N1078" s="53">
        <f>IF(SetUp!$B$62=0,X1078,(B1078-E1078)*(1-(H1078/SetUp!$B$66/SetUp!$B$56)))</f>
        <v>0</v>
      </c>
      <c r="O1078" s="53">
        <f>K1078*SetUp!$B$65</f>
        <v>1.0400799269324199E-3</v>
      </c>
      <c r="P1078" s="53">
        <f>MIN(SetUp!$B$54*L1078^SetUp!$B$51,L1078)</f>
        <v>1.2396651116704386E-3</v>
      </c>
      <c r="Q1078" s="53">
        <f t="shared" si="337"/>
        <v>0.11164462390351548</v>
      </c>
      <c r="R1078" s="53">
        <f>IF((H1078+N1078-O1078)&gt;SetUp!$B$56,T1077+H1078+N1078-O1078-SetUp!$B$56,T1077)</f>
        <v>0</v>
      </c>
      <c r="S1078" s="53">
        <f>R1078*SetUp!$B$65</f>
        <v>0</v>
      </c>
      <c r="T1078" s="53">
        <f>IF((R1078-S1078)&lt;SetUp!$B$53,R1078-S1078,SetUp!$B$53)</f>
        <v>0</v>
      </c>
      <c r="U1078" s="53">
        <f t="shared" si="338"/>
        <v>0.23225089658305295</v>
      </c>
      <c r="V1078" s="53">
        <f>(L1078-P1078)/1000*SetUp!$B$13*1000000/SetUp!$B$48</f>
        <v>2.7421509079348032E-2</v>
      </c>
      <c r="W1078" s="53">
        <f t="shared" si="349"/>
        <v>1.214306433183765E-17</v>
      </c>
      <c r="X1078" s="53">
        <f>MAX((SetUp!$B$56*(1-($H1078/SetUp!$B$56)^2)*TANH(($B1078-$D1078)/SetUp!$B$56))/(1+$H1078/SetUp!$B$56*TANH(($B1078-$D1078)/SetUp!$B$56)),0)</f>
        <v>0</v>
      </c>
      <c r="AK1078" s="61">
        <v>313</v>
      </c>
      <c r="AL1078" s="62">
        <f t="shared" si="329"/>
        <v>0</v>
      </c>
      <c r="AM1078" s="62">
        <f t="shared" si="330"/>
        <v>0</v>
      </c>
      <c r="AN1078" s="63" t="str">
        <f t="shared" si="331"/>
        <v/>
      </c>
    </row>
    <row r="1079" spans="1:40" x14ac:dyDescent="0.3">
      <c r="A1079" s="60">
        <v>32124</v>
      </c>
      <c r="B1079" s="53">
        <v>0.107</v>
      </c>
      <c r="C1079" s="53"/>
      <c r="D1079" s="53">
        <v>5.2050000000000001</v>
      </c>
      <c r="E1079" s="53">
        <f t="shared" si="332"/>
        <v>0.107</v>
      </c>
      <c r="F1079" s="53">
        <f t="shared" si="333"/>
        <v>5.0979999999999999</v>
      </c>
      <c r="G1079" s="53">
        <f t="shared" si="334"/>
        <v>0</v>
      </c>
      <c r="H1079" s="53">
        <f>IF(Q1078&gt;SetUp!$B$56,SetUp!$B$56,Q1078)</f>
        <v>0.11164462390351548</v>
      </c>
      <c r="I1079" s="53">
        <f t="shared" si="348"/>
        <v>0.23298550913549063</v>
      </c>
      <c r="J1079" s="53">
        <f>MIN(F1079,H1079,(1-EXP(-SetUp!$B$52*H1079/SetUp!$B$56))*F1079)</f>
        <v>3.2054973379526119E-2</v>
      </c>
      <c r="K1079" s="53">
        <f t="shared" si="335"/>
        <v>7.9589650523989364E-2</v>
      </c>
      <c r="L1079" s="53">
        <f>IF(I1079&lt;=0,0,MIN(SetUp!$B$50*I1079^SetUp!$B$55,I1079))</f>
        <v>1.8974615527415073E-3</v>
      </c>
      <c r="M1079" s="53">
        <f t="shared" si="336"/>
        <v>0.23108804758274912</v>
      </c>
      <c r="N1079" s="53">
        <f>IF(SetUp!$B$62=0,X1079,(B1079-E1079)*(1-(H1079/SetUp!$B$66/SetUp!$B$56)))</f>
        <v>0</v>
      </c>
      <c r="O1079" s="53">
        <f>K1079*SetUp!$B$65</f>
        <v>7.3461255243766521E-4</v>
      </c>
      <c r="P1079" s="53">
        <f>MIN(SetUp!$B$54*L1079^SetUp!$B$51,L1079)</f>
        <v>1.2291804727052975E-3</v>
      </c>
      <c r="Q1079" s="53">
        <f t="shared" si="337"/>
        <v>7.8855037971551703E-2</v>
      </c>
      <c r="R1079" s="53">
        <f>IF((H1079+N1079-O1079)&gt;SetUp!$B$56,T1078+H1079+N1079-O1079-SetUp!$B$56,T1078)</f>
        <v>0</v>
      </c>
      <c r="S1079" s="53">
        <f>R1079*SetUp!$B$65</f>
        <v>0</v>
      </c>
      <c r="T1079" s="53">
        <f>IF((R1079-S1079)&lt;SetUp!$B$53,R1079-S1079,SetUp!$B$53)</f>
        <v>0</v>
      </c>
      <c r="U1079" s="53">
        <f t="shared" si="338"/>
        <v>0.23108804758274912</v>
      </c>
      <c r="V1079" s="53">
        <f>(L1079-P1079)/1000*SetUp!$B$13*1000000/SetUp!$B$48</f>
        <v>2.7195899853711212E-2</v>
      </c>
      <c r="W1079" s="53">
        <f t="shared" si="349"/>
        <v>1.2793585635328952E-17</v>
      </c>
      <c r="X1079" s="53">
        <f>MAX((SetUp!$B$56*(1-($H1079/SetUp!$B$56)^2)*TANH(($B1079-$D1079)/SetUp!$B$56))/(1+$H1079/SetUp!$B$56*TANH(($B1079-$D1079)/SetUp!$B$56)),0)</f>
        <v>0</v>
      </c>
      <c r="AK1079" s="61">
        <v>314</v>
      </c>
      <c r="AL1079" s="62">
        <f t="shared" si="329"/>
        <v>0</v>
      </c>
      <c r="AM1079" s="62">
        <f t="shared" si="330"/>
        <v>0</v>
      </c>
      <c r="AN1079" s="63" t="str">
        <f t="shared" si="331"/>
        <v/>
      </c>
    </row>
    <row r="1080" spans="1:40" x14ac:dyDescent="0.3">
      <c r="A1080" s="60">
        <v>32125</v>
      </c>
      <c r="B1080" s="53">
        <v>0.32</v>
      </c>
      <c r="C1080" s="53"/>
      <c r="D1080" s="53">
        <v>5.2050000000000001</v>
      </c>
      <c r="E1080" s="53">
        <f t="shared" si="332"/>
        <v>0.32</v>
      </c>
      <c r="F1080" s="53">
        <f t="shared" si="333"/>
        <v>4.8849999999999998</v>
      </c>
      <c r="G1080" s="53">
        <f t="shared" si="334"/>
        <v>0</v>
      </c>
      <c r="H1080" s="53">
        <f>IF(Q1079&gt;SetUp!$B$56,SetUp!$B$56,Q1079)</f>
        <v>7.8855037971551703E-2</v>
      </c>
      <c r="I1080" s="53">
        <f t="shared" si="348"/>
        <v>0.23161545302175732</v>
      </c>
      <c r="J1080" s="53">
        <f>MIN(F1080,H1080,(1-EXP(-SetUp!$B$52*H1080/SetUp!$B$56))*F1080)</f>
        <v>2.1714693124701111E-2</v>
      </c>
      <c r="K1080" s="53">
        <f t="shared" si="335"/>
        <v>5.7140344846850592E-2</v>
      </c>
      <c r="L1080" s="53">
        <f>IF(I1080&lt;=0,0,MIN(SetUp!$B$50*I1080^SetUp!$B$55,I1080))</f>
        <v>1.8789015299508383E-3</v>
      </c>
      <c r="M1080" s="53">
        <f t="shared" si="336"/>
        <v>0.22973655149180647</v>
      </c>
      <c r="N1080" s="53">
        <f>IF(SetUp!$B$62=0,X1080,(B1080-E1080)*(1-(H1080/SetUp!$B$66/SetUp!$B$56)))</f>
        <v>0</v>
      </c>
      <c r="O1080" s="53">
        <f>K1080*SetUp!$B$65</f>
        <v>5.2740543900819351E-4</v>
      </c>
      <c r="P1080" s="53">
        <f>MIN(SetUp!$B$54*L1080^SetUp!$B$51,L1080)</f>
        <v>1.2170409801736434E-3</v>
      </c>
      <c r="Q1080" s="53">
        <f t="shared" si="337"/>
        <v>5.66129394078424E-2</v>
      </c>
      <c r="R1080" s="53">
        <f>IF((H1080+N1080-O1080)&gt;SetUp!$B$56,T1079+H1080+N1080-O1080-SetUp!$B$56,T1079)</f>
        <v>0</v>
      </c>
      <c r="S1080" s="53">
        <f>R1080*SetUp!$B$65</f>
        <v>0</v>
      </c>
      <c r="T1080" s="53">
        <f>IF((R1080-S1080)&lt;SetUp!$B$53,R1080-S1080,SetUp!$B$53)</f>
        <v>0</v>
      </c>
      <c r="U1080" s="53">
        <f t="shared" si="338"/>
        <v>0.22973655149180647</v>
      </c>
      <c r="V1080" s="53">
        <f>(L1080-P1080)/1000*SetUp!$B$13*1000000/SetUp!$B$48</f>
        <v>2.6934614440809152E-2</v>
      </c>
      <c r="W1080" s="53">
        <f t="shared" si="349"/>
        <v>6.5268970783627367E-17</v>
      </c>
      <c r="X1080" s="53">
        <f>MAX((SetUp!$B$56*(1-($H1080/SetUp!$B$56)^2)*TANH(($B1080-$D1080)/SetUp!$B$56))/(1+$H1080/SetUp!$B$56*TANH(($B1080-$D1080)/SetUp!$B$56)),0)</f>
        <v>0</v>
      </c>
      <c r="AK1080" s="61">
        <v>315</v>
      </c>
      <c r="AL1080" s="62">
        <f t="shared" si="329"/>
        <v>0</v>
      </c>
      <c r="AM1080" s="62">
        <f t="shared" si="330"/>
        <v>0</v>
      </c>
      <c r="AN1080" s="63" t="str">
        <f t="shared" si="331"/>
        <v/>
      </c>
    </row>
    <row r="1081" spans="1:40" x14ac:dyDescent="0.3">
      <c r="A1081" s="60">
        <v>32126</v>
      </c>
      <c r="B1081" s="53">
        <v>2.12</v>
      </c>
      <c r="C1081" s="53"/>
      <c r="D1081" s="53">
        <v>5.2050000000000001</v>
      </c>
      <c r="E1081" s="53">
        <f t="shared" si="332"/>
        <v>2.12</v>
      </c>
      <c r="F1081" s="53">
        <f t="shared" si="333"/>
        <v>3.085</v>
      </c>
      <c r="G1081" s="53">
        <f t="shared" si="334"/>
        <v>0</v>
      </c>
      <c r="H1081" s="53">
        <f>IF(Q1080&gt;SetUp!$B$56,SetUp!$B$56,Q1080)</f>
        <v>5.66129394078424E-2</v>
      </c>
      <c r="I1081" s="53">
        <f t="shared" si="348"/>
        <v>0.23016815943691935</v>
      </c>
      <c r="J1081" s="53">
        <f>MIN(F1081,H1081,(1-EXP(-SetUp!$B$52*H1081/SetUp!$B$56))*F1081)</f>
        <v>9.8515202067646218E-3</v>
      </c>
      <c r="K1081" s="53">
        <f t="shared" si="335"/>
        <v>4.6761419201077778E-2</v>
      </c>
      <c r="L1081" s="53">
        <f>IF(I1081&lt;=0,0,MIN(SetUp!$B$50*I1081^SetUp!$B$55,I1081))</f>
        <v>1.8593745216703783E-3</v>
      </c>
      <c r="M1081" s="53">
        <f t="shared" si="336"/>
        <v>0.22830878491524897</v>
      </c>
      <c r="N1081" s="53">
        <f>IF(SetUp!$B$62=0,X1081,(B1081-E1081)*(1-(H1081/SetUp!$B$66/SetUp!$B$56)))</f>
        <v>0</v>
      </c>
      <c r="O1081" s="53">
        <f>K1081*SetUp!$B$65</f>
        <v>4.3160794511288116E-4</v>
      </c>
      <c r="P1081" s="53">
        <f>MIN(SetUp!$B$54*L1081^SetUp!$B$51,L1081)</f>
        <v>1.2042702728080749E-3</v>
      </c>
      <c r="Q1081" s="53">
        <f t="shared" si="337"/>
        <v>4.6329811255964894E-2</v>
      </c>
      <c r="R1081" s="53">
        <f>IF((H1081+N1081-O1081)&gt;SetUp!$B$56,T1080+H1081+N1081-O1081-SetUp!$B$56,T1080)</f>
        <v>0</v>
      </c>
      <c r="S1081" s="53">
        <f>R1081*SetUp!$B$65</f>
        <v>0</v>
      </c>
      <c r="T1081" s="53">
        <f>IF((R1081-S1081)&lt;SetUp!$B$53,R1081-S1081,SetUp!$B$53)</f>
        <v>0</v>
      </c>
      <c r="U1081" s="53">
        <f t="shared" si="338"/>
        <v>0.22830878491524897</v>
      </c>
      <c r="V1081" s="53">
        <f>(L1081-P1081)/1000*SetUp!$B$13*1000000/SetUp!$B$48</f>
        <v>2.6659664739924357E-2</v>
      </c>
      <c r="W1081" s="53">
        <f t="shared" si="349"/>
        <v>2.1597307275911248E-16</v>
      </c>
      <c r="X1081" s="53">
        <f>MAX((SetUp!$B$56*(1-($H1081/SetUp!$B$56)^2)*TANH(($B1081-$D1081)/SetUp!$B$56))/(1+$H1081/SetUp!$B$56*TANH(($B1081-$D1081)/SetUp!$B$56)),0)</f>
        <v>0</v>
      </c>
      <c r="AK1081" s="61">
        <v>316</v>
      </c>
      <c r="AL1081" s="62">
        <f t="shared" si="329"/>
        <v>0</v>
      </c>
      <c r="AM1081" s="62">
        <f t="shared" si="330"/>
        <v>0</v>
      </c>
      <c r="AN1081" s="63" t="str">
        <f t="shared" si="331"/>
        <v/>
      </c>
    </row>
    <row r="1082" spans="1:40" x14ac:dyDescent="0.3">
      <c r="A1082" s="60">
        <v>32127</v>
      </c>
      <c r="B1082" s="53">
        <v>8.8840000000000003</v>
      </c>
      <c r="C1082" s="53"/>
      <c r="D1082" s="53">
        <v>5.2050000000000001</v>
      </c>
      <c r="E1082" s="53">
        <f t="shared" si="332"/>
        <v>5.2050000000000001</v>
      </c>
      <c r="F1082" s="53">
        <f t="shared" si="333"/>
        <v>0</v>
      </c>
      <c r="G1082" s="53">
        <f t="shared" si="334"/>
        <v>5.4998217536672556E-4</v>
      </c>
      <c r="H1082" s="53">
        <f>IF(Q1081&gt;SetUp!$B$56,SetUp!$B$56,Q1081)</f>
        <v>4.6329811255964894E-2</v>
      </c>
      <c r="I1082" s="53">
        <f t="shared" si="348"/>
        <v>0.22928639129397166</v>
      </c>
      <c r="J1082" s="53">
        <f>MIN(F1082,H1082,(1-EXP(-SetUp!$B$52*H1082/SetUp!$B$56))*F1082)</f>
        <v>0</v>
      </c>
      <c r="K1082" s="53">
        <f t="shared" si="335"/>
        <v>4.6329811255964894E-2</v>
      </c>
      <c r="L1082" s="53">
        <f>IF(I1082&lt;=0,0,MIN(SetUp!$B$50*I1082^SetUp!$B$55,I1082))</f>
        <v>1.8475176640864882E-3</v>
      </c>
      <c r="M1082" s="53">
        <f t="shared" si="336"/>
        <v>0.22743887362988516</v>
      </c>
      <c r="N1082" s="53">
        <f>IF(SetUp!$B$62=0,X1082,(B1082-E1082)*(1-(H1082/SetUp!$B$66/SetUp!$B$56)))</f>
        <v>3.6784500178246335</v>
      </c>
      <c r="O1082" s="53">
        <f>K1082*SetUp!$B$65</f>
        <v>4.2762420335595283E-4</v>
      </c>
      <c r="P1082" s="53">
        <f>MIN(SetUp!$B$54*L1082^SetUp!$B$51,L1082)</f>
        <v>1.1965164963354882E-3</v>
      </c>
      <c r="Q1082" s="53">
        <f t="shared" si="337"/>
        <v>3.7243522048772424</v>
      </c>
      <c r="R1082" s="53">
        <f>IF((H1082+N1082-O1082)&gt;SetUp!$B$56,T1081+H1082+N1082-O1082-SetUp!$B$56,T1081)</f>
        <v>0</v>
      </c>
      <c r="S1082" s="53">
        <f>R1082*SetUp!$B$65</f>
        <v>0</v>
      </c>
      <c r="T1082" s="53">
        <f>IF((R1082-S1082)&lt;SetUp!$B$53,R1082-S1082,SetUp!$B$53)</f>
        <v>0</v>
      </c>
      <c r="U1082" s="53">
        <f t="shared" si="338"/>
        <v>0.22743887362988516</v>
      </c>
      <c r="V1082" s="53">
        <f>(L1082-P1082)/1000*SetUp!$B$13*1000000/SetUp!$B$48</f>
        <v>2.6492688618157428E-2</v>
      </c>
      <c r="W1082" s="53">
        <f t="shared" si="349"/>
        <v>7.0473141211557788E-17</v>
      </c>
      <c r="X1082" s="53">
        <f>MAX((SetUp!$B$56*(1-($H1082/SetUp!$B$56)^2)*TANH(($B1082-$D1082)/SetUp!$B$56))/(1+$H1082/SetUp!$B$56*TANH(($B1082-$D1082)/SetUp!$B$56)),0)</f>
        <v>3.6784500178246335</v>
      </c>
      <c r="AK1082" s="61">
        <v>317</v>
      </c>
      <c r="AL1082" s="62">
        <f t="shared" si="329"/>
        <v>0</v>
      </c>
      <c r="AM1082" s="62">
        <f t="shared" si="330"/>
        <v>0</v>
      </c>
      <c r="AN1082" s="63" t="str">
        <f t="shared" si="331"/>
        <v/>
      </c>
    </row>
    <row r="1083" spans="1:40" x14ac:dyDescent="0.3">
      <c r="A1083" s="60">
        <v>32128</v>
      </c>
      <c r="B1083" s="53">
        <v>2.2770000000000001</v>
      </c>
      <c r="C1083" s="53"/>
      <c r="D1083" s="53">
        <v>5.2050000000000001</v>
      </c>
      <c r="E1083" s="53">
        <f t="shared" si="332"/>
        <v>2.2770000000000001</v>
      </c>
      <c r="F1083" s="53">
        <f t="shared" si="333"/>
        <v>2.9279999999999999</v>
      </c>
      <c r="G1083" s="53">
        <f t="shared" si="334"/>
        <v>0</v>
      </c>
      <c r="H1083" s="53">
        <f>IF(Q1082&gt;SetUp!$B$56,SetUp!$B$56,Q1082)</f>
        <v>3.7243522048772424</v>
      </c>
      <c r="I1083" s="53">
        <f t="shared" si="348"/>
        <v>0.25668650593182291</v>
      </c>
      <c r="J1083" s="53">
        <f>MIN(F1083,H1083,(1-EXP(-SetUp!$B$52*H1083/SetUp!$B$56))*F1083)</f>
        <v>0.55559497926082724</v>
      </c>
      <c r="K1083" s="53">
        <f t="shared" si="335"/>
        <v>3.1687572256164152</v>
      </c>
      <c r="L1083" s="53">
        <f>IF(I1083&lt;=0,0,MIN(SetUp!$B$50*I1083^SetUp!$B$55,I1083))</f>
        <v>2.2299572196477695E-3</v>
      </c>
      <c r="M1083" s="53">
        <f t="shared" si="336"/>
        <v>0.25445654871217516</v>
      </c>
      <c r="N1083" s="53">
        <f>IF(SetUp!$B$62=0,X1083,(B1083-E1083)*(1-(H1083/SetUp!$B$66/SetUp!$B$56)))</f>
        <v>0</v>
      </c>
      <c r="O1083" s="53">
        <f>K1083*SetUp!$B$65</f>
        <v>2.9247632301937766E-2</v>
      </c>
      <c r="P1083" s="53">
        <f>MIN(SetUp!$B$54*L1083^SetUp!$B$51,L1083)</f>
        <v>1.4468404919801502E-3</v>
      </c>
      <c r="Q1083" s="53">
        <f t="shared" si="337"/>
        <v>3.1395095933144774</v>
      </c>
      <c r="R1083" s="53">
        <f>IF((H1083+N1083-O1083)&gt;SetUp!$B$56,T1082+H1083+N1083-O1083-SetUp!$B$56,T1082)</f>
        <v>0</v>
      </c>
      <c r="S1083" s="53">
        <f>R1083*SetUp!$B$65</f>
        <v>0</v>
      </c>
      <c r="T1083" s="53">
        <f>IF((R1083-S1083)&lt;SetUp!$B$53,R1083-S1083,SetUp!$B$53)</f>
        <v>0</v>
      </c>
      <c r="U1083" s="53">
        <f t="shared" si="338"/>
        <v>0.25445654871217516</v>
      </c>
      <c r="V1083" s="53">
        <f>(L1083-P1083)/1000*SetUp!$B$13*1000000/SetUp!$B$48</f>
        <v>3.1869171125210718E-2</v>
      </c>
      <c r="W1083" s="53">
        <f t="shared" si="349"/>
        <v>-3.5128150388530344E-17</v>
      </c>
      <c r="X1083" s="53">
        <f>MAX((SetUp!$B$56*(1-($H1083/SetUp!$B$56)^2)*TANH(($B1083-$D1083)/SetUp!$B$56))/(1+$H1083/SetUp!$B$56*TANH(($B1083-$D1083)/SetUp!$B$56)),0)</f>
        <v>0</v>
      </c>
      <c r="AK1083" s="61">
        <v>318</v>
      </c>
      <c r="AL1083" s="62">
        <f t="shared" si="329"/>
        <v>0</v>
      </c>
      <c r="AM1083" s="62">
        <f t="shared" si="330"/>
        <v>0</v>
      </c>
      <c r="AN1083" s="63" t="str">
        <f t="shared" si="331"/>
        <v/>
      </c>
    </row>
    <row r="1084" spans="1:40" x14ac:dyDescent="0.3">
      <c r="A1084" s="60">
        <v>32129</v>
      </c>
      <c r="B1084" s="53">
        <v>1.226</v>
      </c>
      <c r="C1084" s="53"/>
      <c r="D1084" s="53">
        <v>5.2050000000000001</v>
      </c>
      <c r="E1084" s="53">
        <f t="shared" si="332"/>
        <v>1.226</v>
      </c>
      <c r="F1084" s="53">
        <f t="shared" si="333"/>
        <v>3.9790000000000001</v>
      </c>
      <c r="G1084" s="53">
        <f t="shared" si="334"/>
        <v>0</v>
      </c>
      <c r="H1084" s="53">
        <f>IF(Q1083&gt;SetUp!$B$56,SetUp!$B$56,Q1083)</f>
        <v>3.1395095933144774</v>
      </c>
      <c r="I1084" s="53">
        <f t="shared" si="348"/>
        <v>0.27746500998356705</v>
      </c>
      <c r="J1084" s="53">
        <f>MIN(F1084,H1084,(1-EXP(-SetUp!$B$52*H1084/SetUp!$B$56))*F1084)</f>
        <v>0.64671882135144265</v>
      </c>
      <c r="K1084" s="53">
        <f t="shared" si="335"/>
        <v>2.4927907719630347</v>
      </c>
      <c r="L1084" s="53">
        <f>IF(I1084&lt;=0,0,MIN(SetUp!$B$50*I1084^SetUp!$B$55,I1084))</f>
        <v>2.5388585612728257E-3</v>
      </c>
      <c r="M1084" s="53">
        <f t="shared" si="336"/>
        <v>0.27492615142229421</v>
      </c>
      <c r="N1084" s="53">
        <f>IF(SetUp!$B$62=0,X1084,(B1084-E1084)*(1-(H1084/SetUp!$B$66/SetUp!$B$56)))</f>
        <v>0</v>
      </c>
      <c r="O1084" s="53">
        <f>K1084*SetUp!$B$65</f>
        <v>2.3008461271391868E-2</v>
      </c>
      <c r="P1084" s="53">
        <f>MIN(SetUp!$B$54*L1084^SetUp!$B$51,L1084)</f>
        <v>1.6493398711298047E-3</v>
      </c>
      <c r="Q1084" s="53">
        <f t="shared" si="337"/>
        <v>2.469782310691643</v>
      </c>
      <c r="R1084" s="53">
        <f>IF((H1084+N1084-O1084)&gt;SetUp!$B$56,T1083+H1084+N1084-O1084-SetUp!$B$56,T1083)</f>
        <v>0</v>
      </c>
      <c r="S1084" s="53">
        <f>R1084*SetUp!$B$65</f>
        <v>0</v>
      </c>
      <c r="T1084" s="53">
        <f>IF((R1084-S1084)&lt;SetUp!$B$53,R1084-S1084,SetUp!$B$53)</f>
        <v>0</v>
      </c>
      <c r="U1084" s="53">
        <f t="shared" si="338"/>
        <v>0.27492615142229421</v>
      </c>
      <c r="V1084" s="53">
        <f>(L1084-P1084)/1000*SetUp!$B$13*1000000/SetUp!$B$48</f>
        <v>3.6199231038866471E-2</v>
      </c>
      <c r="W1084" s="53">
        <f t="shared" si="349"/>
        <v>4.2500725161431774E-17</v>
      </c>
      <c r="X1084" s="53">
        <f>MAX((SetUp!$B$56*(1-($H1084/SetUp!$B$56)^2)*TANH(($B1084-$D1084)/SetUp!$B$56))/(1+$H1084/SetUp!$B$56*TANH(($B1084-$D1084)/SetUp!$B$56)),0)</f>
        <v>0</v>
      </c>
      <c r="AK1084" s="61">
        <v>319</v>
      </c>
      <c r="AL1084" s="62">
        <f t="shared" si="329"/>
        <v>0</v>
      </c>
      <c r="AM1084" s="62">
        <f t="shared" si="330"/>
        <v>0</v>
      </c>
      <c r="AN1084" s="63" t="str">
        <f t="shared" si="331"/>
        <v/>
      </c>
    </row>
    <row r="1085" spans="1:40" x14ac:dyDescent="0.3">
      <c r="A1085" s="60">
        <v>32130</v>
      </c>
      <c r="B1085" s="53">
        <v>0.44900000000000001</v>
      </c>
      <c r="C1085" s="53"/>
      <c r="D1085" s="53">
        <v>5.2050000000000001</v>
      </c>
      <c r="E1085" s="53">
        <f t="shared" si="332"/>
        <v>0.44900000000000001</v>
      </c>
      <c r="F1085" s="53">
        <f t="shared" si="333"/>
        <v>4.7560000000000002</v>
      </c>
      <c r="G1085" s="53">
        <f t="shared" si="334"/>
        <v>0</v>
      </c>
      <c r="H1085" s="53">
        <f>IF(Q1084&gt;SetUp!$B$56,SetUp!$B$56,Q1084)</f>
        <v>2.469782310691643</v>
      </c>
      <c r="I1085" s="53">
        <f t="shared" si="348"/>
        <v>0.29200506974017421</v>
      </c>
      <c r="J1085" s="53">
        <f>MIN(F1085,H1085,(1-EXP(-SetUp!$B$52*H1085/SetUp!$B$56))*F1085)</f>
        <v>0.619412158783337</v>
      </c>
      <c r="K1085" s="53">
        <f t="shared" si="335"/>
        <v>1.850370151908306</v>
      </c>
      <c r="L1085" s="53">
        <f>IF(I1085&lt;=0,0,MIN(SetUp!$B$50*I1085^SetUp!$B$55,I1085))</f>
        <v>2.7644503034787321E-3</v>
      </c>
      <c r="M1085" s="53">
        <f t="shared" si="336"/>
        <v>0.28924061943669549</v>
      </c>
      <c r="N1085" s="53">
        <f>IF(SetUp!$B$62=0,X1085,(B1085-E1085)*(1-(H1085/SetUp!$B$66/SetUp!$B$56)))</f>
        <v>0</v>
      </c>
      <c r="O1085" s="53">
        <f>K1085*SetUp!$B$65</f>
        <v>1.7078918317880019E-2</v>
      </c>
      <c r="P1085" s="53">
        <f>MIN(SetUp!$B$54*L1085^SetUp!$B$51,L1085)</f>
        <v>1.7973792025469631E-3</v>
      </c>
      <c r="Q1085" s="53">
        <f t="shared" si="337"/>
        <v>1.8332912335904259</v>
      </c>
      <c r="R1085" s="53">
        <f>IF((H1085+N1085-O1085)&gt;SetUp!$B$56,T1084+H1085+N1085-O1085-SetUp!$B$56,T1084)</f>
        <v>0</v>
      </c>
      <c r="S1085" s="53">
        <f>R1085*SetUp!$B$65</f>
        <v>0</v>
      </c>
      <c r="T1085" s="53">
        <f>IF((R1085-S1085)&lt;SetUp!$B$53,R1085-S1085,SetUp!$B$53)</f>
        <v>0</v>
      </c>
      <c r="U1085" s="53">
        <f t="shared" si="338"/>
        <v>0.28924061943669549</v>
      </c>
      <c r="V1085" s="53">
        <f>(L1085-P1085)/1000*SetUp!$B$13*1000000/SetUp!$B$48</f>
        <v>3.9355249756485078E-2</v>
      </c>
      <c r="W1085" s="53">
        <f t="shared" si="349"/>
        <v>-2.0599841277224584E-16</v>
      </c>
      <c r="X1085" s="53">
        <f>MAX((SetUp!$B$56*(1-($H1085/SetUp!$B$56)^2)*TANH(($B1085-$D1085)/SetUp!$B$56))/(1+$H1085/SetUp!$B$56*TANH(($B1085-$D1085)/SetUp!$B$56)),0)</f>
        <v>0</v>
      </c>
      <c r="AK1085" s="61">
        <v>320</v>
      </c>
      <c r="AL1085" s="62">
        <f t="shared" si="329"/>
        <v>0</v>
      </c>
      <c r="AM1085" s="62">
        <f t="shared" si="330"/>
        <v>0</v>
      </c>
      <c r="AN1085" s="63" t="str">
        <f t="shared" si="331"/>
        <v/>
      </c>
    </row>
    <row r="1086" spans="1:40" x14ac:dyDescent="0.3">
      <c r="A1086" s="60">
        <v>32131</v>
      </c>
      <c r="B1086" s="53">
        <v>0</v>
      </c>
      <c r="C1086" s="53"/>
      <c r="D1086" s="53">
        <v>5.2050000000000001</v>
      </c>
      <c r="E1086" s="53">
        <f t="shared" si="332"/>
        <v>0</v>
      </c>
      <c r="F1086" s="53">
        <f t="shared" si="333"/>
        <v>5.2050000000000001</v>
      </c>
      <c r="G1086" s="53">
        <f t="shared" si="334"/>
        <v>0</v>
      </c>
      <c r="H1086" s="53">
        <f>IF(Q1085&gt;SetUp!$B$56,SetUp!$B$56,Q1085)</f>
        <v>1.8332912335904259</v>
      </c>
      <c r="I1086" s="53">
        <f t="shared" si="348"/>
        <v>0.3014349211842321</v>
      </c>
      <c r="J1086" s="53">
        <f>MIN(F1086,H1086,(1-EXP(-SetUp!$B$52*H1086/SetUp!$B$56))*F1086)</f>
        <v>0.51213192144694786</v>
      </c>
      <c r="K1086" s="53">
        <f t="shared" si="335"/>
        <v>1.3211593121434779</v>
      </c>
      <c r="L1086" s="53">
        <f>IF(I1086&lt;=0,0,MIN(SetUp!$B$50*I1086^SetUp!$B$55,I1086))</f>
        <v>2.9148356597746947E-3</v>
      </c>
      <c r="M1086" s="53">
        <f t="shared" si="336"/>
        <v>0.29852008552445741</v>
      </c>
      <c r="N1086" s="53">
        <f>IF(SetUp!$B$62=0,X1086,(B1086-E1086)*(1-(H1086/SetUp!$B$66/SetUp!$B$56)))</f>
        <v>0</v>
      </c>
      <c r="O1086" s="53">
        <f>K1086*SetUp!$B$65</f>
        <v>1.2194301747536596E-2</v>
      </c>
      <c r="P1086" s="53">
        <f>MIN(SetUp!$B$54*L1086^SetUp!$B$51,L1086)</f>
        <v>1.8961319792768973E-3</v>
      </c>
      <c r="Q1086" s="53">
        <f t="shared" si="337"/>
        <v>1.3089650103959414</v>
      </c>
      <c r="R1086" s="53">
        <f>IF((H1086+N1086-O1086)&gt;SetUp!$B$56,T1085+H1086+N1086-O1086-SetUp!$B$56,T1085)</f>
        <v>0</v>
      </c>
      <c r="S1086" s="53">
        <f>R1086*SetUp!$B$65</f>
        <v>0</v>
      </c>
      <c r="T1086" s="53">
        <f>IF((R1086-S1086)&lt;SetUp!$B$53,R1086-S1086,SetUp!$B$53)</f>
        <v>0</v>
      </c>
      <c r="U1086" s="53">
        <f t="shared" si="338"/>
        <v>0.29852008552445741</v>
      </c>
      <c r="V1086" s="53">
        <f>(L1086-P1086)/1000*SetUp!$B$13*1000000/SetUp!$B$48</f>
        <v>4.1456453134845576E-2</v>
      </c>
      <c r="W1086" s="53">
        <f t="shared" si="349"/>
        <v>1.0842021724855044E-17</v>
      </c>
      <c r="X1086" s="53">
        <f>MAX((SetUp!$B$56*(1-($H1086/SetUp!$B$56)^2)*TANH(($B1086-$D1086)/SetUp!$B$56))/(1+$H1086/SetUp!$B$56*TANH(($B1086-$D1086)/SetUp!$B$56)),0)</f>
        <v>0</v>
      </c>
      <c r="AK1086" s="61">
        <v>321</v>
      </c>
      <c r="AL1086" s="62">
        <f t="shared" ref="AL1086:AL1131" si="350">IFERROR(AVERAGEIFS($AS$3:$AS$1070,$AR$3:$AR$1070,AK1086),0)</f>
        <v>0</v>
      </c>
      <c r="AM1086" s="62">
        <f t="shared" ref="AM1086:AM1131" si="351">IFERROR(AVERAGEIFS($AT$3:$AT$1070,$AR$3:$AR$1070,AK1086),0)</f>
        <v>0</v>
      </c>
      <c r="AN1086" s="63" t="str">
        <f t="shared" ref="AN1086:AN1131" si="352">IFERROR((AM1086-AL1086)/AL1086,"")</f>
        <v/>
      </c>
    </row>
    <row r="1087" spans="1:40" x14ac:dyDescent="0.3">
      <c r="A1087" s="60">
        <v>32132</v>
      </c>
      <c r="B1087" s="53">
        <v>0.46100000000000002</v>
      </c>
      <c r="C1087" s="53"/>
      <c r="D1087" s="53">
        <v>5.2050000000000001</v>
      </c>
      <c r="E1087" s="53">
        <f t="shared" si="332"/>
        <v>0.46100000000000002</v>
      </c>
      <c r="F1087" s="53">
        <f t="shared" si="333"/>
        <v>4.7439999999999998</v>
      </c>
      <c r="G1087" s="53">
        <f t="shared" si="334"/>
        <v>0</v>
      </c>
      <c r="H1087" s="53">
        <f>IF(Q1086&gt;SetUp!$B$56,SetUp!$B$56,Q1086)</f>
        <v>1.3089650103959414</v>
      </c>
      <c r="I1087" s="53">
        <f t="shared" si="348"/>
        <v>0.30748049076653189</v>
      </c>
      <c r="J1087" s="53">
        <f>MIN(F1087,H1087,(1-EXP(-SetUp!$B$52*H1087/SetUp!$B$56))*F1087)</f>
        <v>0.33817364642650638</v>
      </c>
      <c r="K1087" s="53">
        <f t="shared" si="335"/>
        <v>0.97079136396943499</v>
      </c>
      <c r="L1087" s="53">
        <f>IF(I1087&lt;=0,0,MIN(SetUp!$B$50*I1087^SetUp!$B$55,I1087))</f>
        <v>3.0129186813156071E-3</v>
      </c>
      <c r="M1087" s="53">
        <f t="shared" si="336"/>
        <v>0.3044675720852163</v>
      </c>
      <c r="N1087" s="53">
        <f>IF(SetUp!$B$62=0,X1087,(B1087-E1087)*(1-(H1087/SetUp!$B$66/SetUp!$B$56)))</f>
        <v>0</v>
      </c>
      <c r="O1087" s="53">
        <f>K1087*SetUp!$B$65</f>
        <v>8.9604052420744675E-3</v>
      </c>
      <c r="P1087" s="53">
        <f>MIN(SetUp!$B$54*L1087^SetUp!$B$51,L1087)</f>
        <v>1.960566502596006E-3</v>
      </c>
      <c r="Q1087" s="53">
        <f t="shared" si="337"/>
        <v>0.96183095872736057</v>
      </c>
      <c r="R1087" s="53">
        <f>IF((H1087+N1087-O1087)&gt;SetUp!$B$56,T1086+H1087+N1087-O1087-SetUp!$B$56,T1086)</f>
        <v>0</v>
      </c>
      <c r="S1087" s="53">
        <f>R1087*SetUp!$B$65</f>
        <v>0</v>
      </c>
      <c r="T1087" s="53">
        <f>IF((R1087-S1087)&lt;SetUp!$B$53,R1087-S1087,SetUp!$B$53)</f>
        <v>0</v>
      </c>
      <c r="U1087" s="53">
        <f t="shared" si="338"/>
        <v>0.3044675720852163</v>
      </c>
      <c r="V1087" s="53">
        <f>(L1087-P1087)/1000*SetUp!$B$13*1000000/SetUp!$B$48</f>
        <v>4.2825788905683754E-2</v>
      </c>
      <c r="W1087" s="53">
        <f t="shared" si="349"/>
        <v>7.1991024253037494E-17</v>
      </c>
      <c r="X1087" s="53">
        <f>MAX((SetUp!$B$56*(1-($H1087/SetUp!$B$56)^2)*TANH(($B1087-$D1087)/SetUp!$B$56))/(1+$H1087/SetUp!$B$56*TANH(($B1087-$D1087)/SetUp!$B$56)),0)</f>
        <v>0</v>
      </c>
      <c r="AK1087" s="61">
        <v>322</v>
      </c>
      <c r="AL1087" s="62">
        <f t="shared" si="350"/>
        <v>0</v>
      </c>
      <c r="AM1087" s="62">
        <f t="shared" si="351"/>
        <v>0</v>
      </c>
      <c r="AN1087" s="63" t="str">
        <f t="shared" si="352"/>
        <v/>
      </c>
    </row>
    <row r="1088" spans="1:40" x14ac:dyDescent="0.3">
      <c r="A1088" s="60">
        <v>32133</v>
      </c>
      <c r="B1088" s="53">
        <v>1.992</v>
      </c>
      <c r="C1088" s="53"/>
      <c r="D1088" s="53">
        <v>5.2050000000000001</v>
      </c>
      <c r="E1088" s="53">
        <f t="shared" si="332"/>
        <v>1.992</v>
      </c>
      <c r="F1088" s="53">
        <f t="shared" si="333"/>
        <v>3.2130000000000001</v>
      </c>
      <c r="G1088" s="53">
        <f t="shared" si="334"/>
        <v>0</v>
      </c>
      <c r="H1088" s="53">
        <f>IF(Q1087&gt;SetUp!$B$56,SetUp!$B$56,Q1087)</f>
        <v>0.96183095872736057</v>
      </c>
      <c r="I1088" s="53">
        <f t="shared" si="348"/>
        <v>0.31177674775494379</v>
      </c>
      <c r="J1088" s="53">
        <f>MIN(F1088,H1088,(1-EXP(-SetUp!$B$52*H1088/SetUp!$B$56))*F1088)</f>
        <v>0.16993768758506148</v>
      </c>
      <c r="K1088" s="53">
        <f t="shared" si="335"/>
        <v>0.79189327114229913</v>
      </c>
      <c r="L1088" s="53">
        <f>IF(I1088&lt;=0,0,MIN(SetUp!$B$50*I1088^SetUp!$B$55,I1088))</f>
        <v>3.0834080723485622E-3</v>
      </c>
      <c r="M1088" s="53">
        <f t="shared" si="336"/>
        <v>0.30869333968259521</v>
      </c>
      <c r="N1088" s="53">
        <f>IF(SetUp!$B$62=0,X1088,(B1088-E1088)*(1-(H1088/SetUp!$B$66/SetUp!$B$56)))</f>
        <v>0</v>
      </c>
      <c r="O1088" s="53">
        <f>K1088*SetUp!$B$65</f>
        <v>7.3091756697274855E-3</v>
      </c>
      <c r="P1088" s="53">
        <f>MIN(SetUp!$B$54*L1088^SetUp!$B$51,L1088)</f>
        <v>2.0068863356397472E-3</v>
      </c>
      <c r="Q1088" s="53">
        <f t="shared" si="337"/>
        <v>0.78458409547257169</v>
      </c>
      <c r="R1088" s="53">
        <f>IF((H1088+N1088-O1088)&gt;SetUp!$B$56,T1087+H1088+N1088-O1088-SetUp!$B$56,T1087)</f>
        <v>0</v>
      </c>
      <c r="S1088" s="53">
        <f>R1088*SetUp!$B$65</f>
        <v>0</v>
      </c>
      <c r="T1088" s="53">
        <f>IF((R1088-S1088)&lt;SetUp!$B$53,R1088-S1088,SetUp!$B$53)</f>
        <v>0</v>
      </c>
      <c r="U1088" s="53">
        <f t="shared" si="338"/>
        <v>0.30869333968259521</v>
      </c>
      <c r="V1088" s="53">
        <f>(L1088-P1088)/1000*SetUp!$B$13*1000000/SetUp!$B$48</f>
        <v>4.3809376348481796E-2</v>
      </c>
      <c r="W1088" s="53">
        <f t="shared" si="349"/>
        <v>1.7520707107365752E-16</v>
      </c>
      <c r="X1088" s="53">
        <f>MAX((SetUp!$B$56*(1-($H1088/SetUp!$B$56)^2)*TANH(($B1088-$D1088)/SetUp!$B$56))/(1+$H1088/SetUp!$B$56*TANH(($B1088-$D1088)/SetUp!$B$56)),0)</f>
        <v>0</v>
      </c>
      <c r="AK1088" s="61">
        <v>323</v>
      </c>
      <c r="AL1088" s="62">
        <f t="shared" si="350"/>
        <v>0</v>
      </c>
      <c r="AM1088" s="62">
        <f t="shared" si="351"/>
        <v>0</v>
      </c>
      <c r="AN1088" s="63" t="str">
        <f t="shared" si="352"/>
        <v/>
      </c>
    </row>
    <row r="1089" spans="1:40" x14ac:dyDescent="0.3">
      <c r="A1089" s="60">
        <v>32134</v>
      </c>
      <c r="B1089" s="53">
        <v>0</v>
      </c>
      <c r="C1089" s="53"/>
      <c r="D1089" s="53">
        <v>5.2050000000000001</v>
      </c>
      <c r="E1089" s="53">
        <f t="shared" si="332"/>
        <v>0</v>
      </c>
      <c r="F1089" s="53">
        <f t="shared" si="333"/>
        <v>5.2050000000000001</v>
      </c>
      <c r="G1089" s="53">
        <f t="shared" si="334"/>
        <v>0</v>
      </c>
      <c r="H1089" s="53">
        <f>IF(Q1088&gt;SetUp!$B$56,SetUp!$B$56,Q1088)</f>
        <v>0.78458409547257169</v>
      </c>
      <c r="I1089" s="53">
        <f t="shared" si="348"/>
        <v>0.3138520057976068</v>
      </c>
      <c r="J1089" s="53">
        <f>MIN(F1089,H1089,(1-EXP(-SetUp!$B$52*H1089/SetUp!$B$56))*F1089)</f>
        <v>0.22568208392743636</v>
      </c>
      <c r="K1089" s="53">
        <f t="shared" si="335"/>
        <v>0.5589020115451353</v>
      </c>
      <c r="L1089" s="53">
        <f>IF(I1089&lt;=0,0,MIN(SetUp!$B$50*I1089^SetUp!$B$55,I1089))</f>
        <v>3.1176903721920608E-3</v>
      </c>
      <c r="M1089" s="53">
        <f t="shared" si="336"/>
        <v>0.31073431542541474</v>
      </c>
      <c r="N1089" s="53">
        <f>IF(SetUp!$B$62=0,X1089,(B1089-E1089)*(1-(H1089/SetUp!$B$66/SetUp!$B$56)))</f>
        <v>0</v>
      </c>
      <c r="O1089" s="53">
        <f>K1089*SetUp!$B$65</f>
        <v>5.1586661150115768E-3</v>
      </c>
      <c r="P1089" s="53">
        <f>MIN(SetUp!$B$54*L1089^SetUp!$B$51,L1089)</f>
        <v>2.029417579292773E-3</v>
      </c>
      <c r="Q1089" s="53">
        <f t="shared" si="337"/>
        <v>0.55374334543012371</v>
      </c>
      <c r="R1089" s="53">
        <f>IF((H1089+N1089-O1089)&gt;SetUp!$B$56,T1088+H1089+N1089-O1089-SetUp!$B$56,T1088)</f>
        <v>0</v>
      </c>
      <c r="S1089" s="53">
        <f>R1089*SetUp!$B$65</f>
        <v>0</v>
      </c>
      <c r="T1089" s="53">
        <f>IF((R1089-S1089)&lt;SetUp!$B$53,R1089-S1089,SetUp!$B$53)</f>
        <v>0</v>
      </c>
      <c r="U1089" s="53">
        <f t="shared" si="338"/>
        <v>0.31073431542541474</v>
      </c>
      <c r="V1089" s="53">
        <f>(L1089-P1089)/1000*SetUp!$B$13*1000000/SetUp!$B$48</f>
        <v>4.428758911984159E-2</v>
      </c>
      <c r="W1089" s="53">
        <f t="shared" si="349"/>
        <v>-2.8189256484623115E-17</v>
      </c>
      <c r="X1089" s="53">
        <f>MAX((SetUp!$B$56*(1-($H1089/SetUp!$B$56)^2)*TANH(($B1089-$D1089)/SetUp!$B$56))/(1+$H1089/SetUp!$B$56*TANH(($B1089-$D1089)/SetUp!$B$56)),0)</f>
        <v>0</v>
      </c>
      <c r="AK1089" s="61">
        <v>324</v>
      </c>
      <c r="AL1089" s="62">
        <f t="shared" si="350"/>
        <v>0</v>
      </c>
      <c r="AM1089" s="62">
        <f t="shared" si="351"/>
        <v>0</v>
      </c>
      <c r="AN1089" s="63" t="str">
        <f t="shared" si="352"/>
        <v/>
      </c>
    </row>
    <row r="1090" spans="1:40" x14ac:dyDescent="0.3">
      <c r="A1090" s="60">
        <v>32135</v>
      </c>
      <c r="B1090" s="53">
        <v>0.126</v>
      </c>
      <c r="C1090" s="53"/>
      <c r="D1090" s="53">
        <v>5.2050000000000001</v>
      </c>
      <c r="E1090" s="53">
        <f t="shared" si="332"/>
        <v>0.126</v>
      </c>
      <c r="F1090" s="53">
        <f t="shared" si="333"/>
        <v>5.0789999999999997</v>
      </c>
      <c r="G1090" s="53">
        <f t="shared" si="334"/>
        <v>0</v>
      </c>
      <c r="H1090" s="53">
        <f>IF(Q1089&gt;SetUp!$B$56,SetUp!$B$56,Q1089)</f>
        <v>0.55374334543012371</v>
      </c>
      <c r="I1090" s="53">
        <f t="shared" si="348"/>
        <v>0.31440145916411211</v>
      </c>
      <c r="J1090" s="53">
        <f>MIN(F1090,H1090,(1-EXP(-SetUp!$B$52*H1090/SetUp!$B$56))*F1090)</f>
        <v>0.15643637372693248</v>
      </c>
      <c r="K1090" s="53">
        <f t="shared" si="335"/>
        <v>0.39730697170319124</v>
      </c>
      <c r="L1090" s="53">
        <f>IF(I1090&lt;=0,0,MIN(SetUp!$B$50*I1090^SetUp!$B$55,I1090))</f>
        <v>3.1267924590351755E-3</v>
      </c>
      <c r="M1090" s="53">
        <f t="shared" si="336"/>
        <v>0.31127466670507692</v>
      </c>
      <c r="N1090" s="53">
        <f>IF(SetUp!$B$62=0,X1090,(B1090-E1090)*(1-(H1090/SetUp!$B$66/SetUp!$B$56)))</f>
        <v>0</v>
      </c>
      <c r="O1090" s="53">
        <f>K1090*SetUp!$B$65</f>
        <v>3.667143738697384E-3</v>
      </c>
      <c r="P1090" s="53">
        <f>MIN(SetUp!$B$54*L1090^SetUp!$B$51,L1090)</f>
        <v>2.0354001196094826E-3</v>
      </c>
      <c r="Q1090" s="53">
        <f t="shared" si="337"/>
        <v>0.39363982796449387</v>
      </c>
      <c r="R1090" s="53">
        <f>IF((H1090+N1090-O1090)&gt;SetUp!$B$56,T1089+H1090+N1090-O1090-SetUp!$B$56,T1089)</f>
        <v>0</v>
      </c>
      <c r="S1090" s="53">
        <f>R1090*SetUp!$B$65</f>
        <v>0</v>
      </c>
      <c r="T1090" s="53">
        <f>IF((R1090-S1090)&lt;SetUp!$B$53,R1090-S1090,SetUp!$B$53)</f>
        <v>0</v>
      </c>
      <c r="U1090" s="53">
        <f t="shared" si="338"/>
        <v>0.31127466670507692</v>
      </c>
      <c r="V1090" s="53">
        <f>(L1090-P1090)/1000*SetUp!$B$13*1000000/SetUp!$B$48</f>
        <v>4.4414540005412832E-2</v>
      </c>
      <c r="W1090" s="53">
        <f t="shared" si="349"/>
        <v>-1.2576745200831851E-17</v>
      </c>
      <c r="X1090" s="53">
        <f>MAX((SetUp!$B$56*(1-($H1090/SetUp!$B$56)^2)*TANH(($B1090-$D1090)/SetUp!$B$56))/(1+$H1090/SetUp!$B$56*TANH(($B1090-$D1090)/SetUp!$B$56)),0)</f>
        <v>0</v>
      </c>
      <c r="AK1090" s="61">
        <v>325</v>
      </c>
      <c r="AL1090" s="62">
        <f t="shared" si="350"/>
        <v>0</v>
      </c>
      <c r="AM1090" s="62">
        <f t="shared" si="351"/>
        <v>0</v>
      </c>
      <c r="AN1090" s="63" t="str">
        <f t="shared" si="352"/>
        <v/>
      </c>
    </row>
    <row r="1091" spans="1:40" x14ac:dyDescent="0.3">
      <c r="A1091" s="60">
        <v>32136</v>
      </c>
      <c r="B1091" s="53">
        <v>0.26900000000000002</v>
      </c>
      <c r="C1091" s="53"/>
      <c r="D1091" s="53">
        <v>5.2050000000000001</v>
      </c>
      <c r="E1091" s="53">
        <f t="shared" ref="E1091:E1154" si="353">IF(B1091&gt;=D1091,D1091,B1091)</f>
        <v>0.26900000000000002</v>
      </c>
      <c r="F1091" s="53">
        <f t="shared" ref="F1091:F1154" si="354">D1091-E1091</f>
        <v>4.9359999999999999</v>
      </c>
      <c r="G1091" s="53">
        <f t="shared" ref="G1091:G1154" si="355">MAX(B1091-D1091-N1091,0)</f>
        <v>0</v>
      </c>
      <c r="H1091" s="53">
        <f>IF(Q1090&gt;SetUp!$B$56,SetUp!$B$56,Q1090)</f>
        <v>0.39363982796449387</v>
      </c>
      <c r="I1091" s="53">
        <f t="shared" si="348"/>
        <v>0.3139059289273049</v>
      </c>
      <c r="J1091" s="53">
        <f>MIN(F1091,H1091,(1-EXP(-SetUp!$B$52*H1091/SetUp!$B$56))*F1091)</f>
        <v>0.10856269443447419</v>
      </c>
      <c r="K1091" s="53">
        <f t="shared" ref="K1091:K1154" si="356">MAX(H1091-J1091,0)</f>
        <v>0.28507713353001968</v>
      </c>
      <c r="L1091" s="53">
        <f>IF(I1091&lt;=0,0,MIN(SetUp!$B$50*I1091^SetUp!$B$55,I1091))</f>
        <v>3.1185831775431454E-3</v>
      </c>
      <c r="M1091" s="53">
        <f t="shared" ref="M1091:M1154" si="357">MAX(I1091-L1091,0)</f>
        <v>0.31078734574976175</v>
      </c>
      <c r="N1091" s="53">
        <f>IF(SetUp!$B$62=0,X1091,(B1091-E1091)*(1-(H1091/SetUp!$B$66/SetUp!$B$56)))</f>
        <v>0</v>
      </c>
      <c r="O1091" s="53">
        <f>K1091*SetUp!$B$65</f>
        <v>2.6312622222279839E-3</v>
      </c>
      <c r="P1091" s="53">
        <f>MIN(SetUp!$B$54*L1091^SetUp!$B$51,L1091)</f>
        <v>2.0300043871134066E-3</v>
      </c>
      <c r="Q1091" s="53">
        <f t="shared" ref="Q1091:Q1154" si="358">IF((K1091+N1091-O1091)&lt;0,0,K1091+N1091-O1091)</f>
        <v>0.2824458713077917</v>
      </c>
      <c r="R1091" s="53">
        <f>IF((H1091+N1091-O1091)&gt;SetUp!$B$56,T1090+H1091+N1091-O1091-SetUp!$B$56,T1090)</f>
        <v>0</v>
      </c>
      <c r="S1091" s="53">
        <f>R1091*SetUp!$B$65</f>
        <v>0</v>
      </c>
      <c r="T1091" s="53">
        <f>IF((R1091-S1091)&lt;SetUp!$B$53,R1091-S1091,SetUp!$B$53)</f>
        <v>0</v>
      </c>
      <c r="U1091" s="53">
        <f t="shared" ref="U1091:U1154" si="359">M1091+R1091-T1091</f>
        <v>0.31078734574976175</v>
      </c>
      <c r="V1091" s="53">
        <f>(L1091-P1091)/1000*SetUp!$B$13*1000000/SetUp!$B$48</f>
        <v>4.4300041781516787E-2</v>
      </c>
      <c r="W1091" s="53">
        <f t="shared" si="349"/>
        <v>-6.5052130349130266E-17</v>
      </c>
      <c r="X1091" s="53">
        <f>MAX((SetUp!$B$56*(1-($H1091/SetUp!$B$56)^2)*TANH(($B1091-$D1091)/SetUp!$B$56))/(1+$H1091/SetUp!$B$56*TANH(($B1091-$D1091)/SetUp!$B$56)),0)</f>
        <v>0</v>
      </c>
      <c r="AK1091" s="61">
        <v>326</v>
      </c>
      <c r="AL1091" s="62">
        <f t="shared" si="350"/>
        <v>0</v>
      </c>
      <c r="AM1091" s="62">
        <f t="shared" si="351"/>
        <v>0</v>
      </c>
      <c r="AN1091" s="63" t="str">
        <f t="shared" si="352"/>
        <v/>
      </c>
    </row>
    <row r="1092" spans="1:40" x14ac:dyDescent="0.3">
      <c r="A1092" s="60">
        <v>32137</v>
      </c>
      <c r="B1092" s="53">
        <v>0.996</v>
      </c>
      <c r="C1092" s="53"/>
      <c r="D1092" s="53">
        <v>5.2050000000000001</v>
      </c>
      <c r="E1092" s="53">
        <f t="shared" si="353"/>
        <v>0.996</v>
      </c>
      <c r="F1092" s="53">
        <f t="shared" si="354"/>
        <v>4.2089999999999996</v>
      </c>
      <c r="G1092" s="53">
        <f t="shared" si="355"/>
        <v>0</v>
      </c>
      <c r="H1092" s="53">
        <f>IF(Q1091&gt;SetUp!$B$56,SetUp!$B$56,Q1091)</f>
        <v>0.2824458713077917</v>
      </c>
      <c r="I1092" s="53">
        <f t="shared" ref="I1092:I1155" si="360">U1091+G1092+O1092</f>
        <v>0.31277931147049759</v>
      </c>
      <c r="J1092" s="53">
        <f>MIN(F1092,H1092,(1-EXP(-SetUp!$B$52*H1092/SetUp!$B$56))*F1092)</f>
        <v>6.6631623316723593E-2</v>
      </c>
      <c r="K1092" s="53">
        <f t="shared" si="356"/>
        <v>0.2158142479910681</v>
      </c>
      <c r="L1092" s="53">
        <f>IF(I1092&lt;=0,0,MIN(SetUp!$B$50*I1092^SetUp!$B$55,I1092))</f>
        <v>3.0999510282524291E-3</v>
      </c>
      <c r="M1092" s="53">
        <f t="shared" si="357"/>
        <v>0.30967936044224514</v>
      </c>
      <c r="N1092" s="53">
        <f>IF(SetUp!$B$62=0,X1092,(B1092-E1092)*(1-(H1092/SetUp!$B$66/SetUp!$B$56)))</f>
        <v>0</v>
      </c>
      <c r="O1092" s="53">
        <f>K1092*SetUp!$B$65</f>
        <v>1.9919657207358617E-3</v>
      </c>
      <c r="P1092" s="53">
        <f>MIN(SetUp!$B$54*L1092^SetUp!$B$51,L1092)</f>
        <v>2.0177585060968902E-3</v>
      </c>
      <c r="Q1092" s="53">
        <f t="shared" si="358"/>
        <v>0.21382228227033223</v>
      </c>
      <c r="R1092" s="53">
        <f>IF((H1092+N1092-O1092)&gt;SetUp!$B$56,T1091+H1092+N1092-O1092-SetUp!$B$56,T1091)</f>
        <v>0</v>
      </c>
      <c r="S1092" s="53">
        <f>R1092*SetUp!$B$65</f>
        <v>0</v>
      </c>
      <c r="T1092" s="53">
        <f>IF((R1092-S1092)&lt;SetUp!$B$53,R1092-S1092,SetUp!$B$53)</f>
        <v>0</v>
      </c>
      <c r="U1092" s="53">
        <f t="shared" si="359"/>
        <v>0.30967936044224514</v>
      </c>
      <c r="V1092" s="53">
        <f>(L1092-P1092)/1000*SetUp!$B$13*1000000/SetUp!$B$48</f>
        <v>4.4040150670407278E-2</v>
      </c>
      <c r="W1092" s="53">
        <f t="shared" ref="W1092:W1155" si="361">Q1092+U1092+T1092-H1092-U1091-T1091-B1092+E1092+J1092+L1092</f>
        <v>1.1275702593849246E-17</v>
      </c>
      <c r="X1092" s="53">
        <f>MAX((SetUp!$B$56*(1-($H1092/SetUp!$B$56)^2)*TANH(($B1092-$D1092)/SetUp!$B$56))/(1+$H1092/SetUp!$B$56*TANH(($B1092-$D1092)/SetUp!$B$56)),0)</f>
        <v>0</v>
      </c>
      <c r="AK1092" s="61">
        <v>327</v>
      </c>
      <c r="AL1092" s="62">
        <f t="shared" si="350"/>
        <v>0</v>
      </c>
      <c r="AM1092" s="62">
        <f t="shared" si="351"/>
        <v>0</v>
      </c>
      <c r="AN1092" s="63" t="str">
        <f t="shared" si="352"/>
        <v/>
      </c>
    </row>
    <row r="1093" spans="1:40" x14ac:dyDescent="0.3">
      <c r="A1093" s="60">
        <v>32138</v>
      </c>
      <c r="B1093" s="53">
        <v>0.255</v>
      </c>
      <c r="C1093" s="53"/>
      <c r="D1093" s="53">
        <v>5.2050000000000001</v>
      </c>
      <c r="E1093" s="53">
        <f t="shared" si="353"/>
        <v>0.255</v>
      </c>
      <c r="F1093" s="53">
        <f t="shared" si="354"/>
        <v>4.95</v>
      </c>
      <c r="G1093" s="53">
        <f t="shared" si="355"/>
        <v>0</v>
      </c>
      <c r="H1093" s="53">
        <f>IF(Q1092&gt;SetUp!$B$56,SetUp!$B$56,Q1092)</f>
        <v>0.21382228227033223</v>
      </c>
      <c r="I1093" s="53">
        <f t="shared" si="360"/>
        <v>0.31110432735396215</v>
      </c>
      <c r="J1093" s="53">
        <f>MIN(F1093,H1093,(1-EXP(-SetUp!$B$52*H1093/SetUp!$B$56))*F1093)</f>
        <v>5.9438017891149268E-2</v>
      </c>
      <c r="K1093" s="53">
        <f t="shared" si="356"/>
        <v>0.15438426437918296</v>
      </c>
      <c r="L1093" s="53">
        <f>IF(I1093&lt;=0,0,MIN(SetUp!$B$50*I1093^SetUp!$B$55,I1093))</f>
        <v>3.072332542632685E-3</v>
      </c>
      <c r="M1093" s="53">
        <f t="shared" si="357"/>
        <v>0.30803199481132948</v>
      </c>
      <c r="N1093" s="53">
        <f>IF(SetUp!$B$62=0,X1093,(B1093-E1093)*(1-(H1093/SetUp!$B$66/SetUp!$B$56)))</f>
        <v>0</v>
      </c>
      <c r="O1093" s="53">
        <f>K1093*SetUp!$B$65</f>
        <v>1.4249669117169809E-3</v>
      </c>
      <c r="P1093" s="53">
        <f>MIN(SetUp!$B$54*L1093^SetUp!$B$51,L1093)</f>
        <v>1.9996077204932662E-3</v>
      </c>
      <c r="Q1093" s="53">
        <f t="shared" si="358"/>
        <v>0.15295929746746598</v>
      </c>
      <c r="R1093" s="53">
        <f>IF((H1093+N1093-O1093)&gt;SetUp!$B$56,T1092+H1093+N1093-O1093-SetUp!$B$56,T1092)</f>
        <v>0</v>
      </c>
      <c r="S1093" s="53">
        <f>R1093*SetUp!$B$65</f>
        <v>0</v>
      </c>
      <c r="T1093" s="53">
        <f>IF((R1093-S1093)&lt;SetUp!$B$53,R1093-S1093,SetUp!$B$53)</f>
        <v>0</v>
      </c>
      <c r="U1093" s="53">
        <f t="shared" si="359"/>
        <v>0.30803199481132948</v>
      </c>
      <c r="V1093" s="53">
        <f>(L1093-P1093)/1000*SetUp!$B$13*1000000/SetUp!$B$48</f>
        <v>4.3654859766362186E-2</v>
      </c>
      <c r="W1093" s="53">
        <f t="shared" si="361"/>
        <v>6.0715321659188248E-18</v>
      </c>
      <c r="X1093" s="53">
        <f>MAX((SetUp!$B$56*(1-($H1093/SetUp!$B$56)^2)*TANH(($B1093-$D1093)/SetUp!$B$56))/(1+$H1093/SetUp!$B$56*TANH(($B1093-$D1093)/SetUp!$B$56)),0)</f>
        <v>0</v>
      </c>
      <c r="AK1093" s="61">
        <v>328</v>
      </c>
      <c r="AL1093" s="62">
        <f t="shared" si="350"/>
        <v>0</v>
      </c>
      <c r="AM1093" s="62">
        <f t="shared" si="351"/>
        <v>0</v>
      </c>
      <c r="AN1093" s="63" t="str">
        <f t="shared" si="352"/>
        <v/>
      </c>
    </row>
    <row r="1094" spans="1:40" x14ac:dyDescent="0.3">
      <c r="A1094" s="60">
        <v>32139</v>
      </c>
      <c r="B1094" s="53">
        <v>0</v>
      </c>
      <c r="C1094" s="53"/>
      <c r="D1094" s="53">
        <v>5.2050000000000001</v>
      </c>
      <c r="E1094" s="53">
        <f t="shared" si="353"/>
        <v>0</v>
      </c>
      <c r="F1094" s="53">
        <f t="shared" si="354"/>
        <v>5.2050000000000001</v>
      </c>
      <c r="G1094" s="53">
        <f t="shared" si="355"/>
        <v>0</v>
      </c>
      <c r="H1094" s="53">
        <f>IF(Q1093&gt;SetUp!$B$56,SetUp!$B$56,Q1093)</f>
        <v>0.15295929746746598</v>
      </c>
      <c r="I1094" s="53">
        <f t="shared" si="360"/>
        <v>0.30903042884942256</v>
      </c>
      <c r="J1094" s="53">
        <f>MIN(F1094,H1094,(1-EXP(-SetUp!$B$52*H1094/SetUp!$B$56))*F1094)</f>
        <v>4.4786607116074365E-2</v>
      </c>
      <c r="K1094" s="53">
        <f t="shared" si="356"/>
        <v>0.10817269035139161</v>
      </c>
      <c r="L1094" s="53">
        <f>IF(I1094&lt;=0,0,MIN(SetUp!$B$50*I1094^SetUp!$B$55,I1094))</f>
        <v>3.0382735665933857E-3</v>
      </c>
      <c r="M1094" s="53">
        <f t="shared" si="357"/>
        <v>0.30599215528282919</v>
      </c>
      <c r="N1094" s="53">
        <f>IF(SetUp!$B$62=0,X1094,(B1094-E1094)*(1-(H1094/SetUp!$B$66/SetUp!$B$56)))</f>
        <v>0</v>
      </c>
      <c r="O1094" s="53">
        <f>K1094*SetUp!$B$65</f>
        <v>9.9843403809309604E-4</v>
      </c>
      <c r="P1094" s="53">
        <f>MIN(SetUp!$B$54*L1094^SetUp!$B$51,L1094)</f>
        <v>1.9772264488074525E-3</v>
      </c>
      <c r="Q1094" s="53">
        <f t="shared" si="358"/>
        <v>0.10717425631329852</v>
      </c>
      <c r="R1094" s="53">
        <f>IF((H1094+N1094-O1094)&gt;SetUp!$B$56,T1093+H1094+N1094-O1094-SetUp!$B$56,T1093)</f>
        <v>0</v>
      </c>
      <c r="S1094" s="53">
        <f>R1094*SetUp!$B$65</f>
        <v>0</v>
      </c>
      <c r="T1094" s="53">
        <f>IF((R1094-S1094)&lt;SetUp!$B$53,R1094-S1094,SetUp!$B$53)</f>
        <v>0</v>
      </c>
      <c r="U1094" s="53">
        <f t="shared" si="359"/>
        <v>0.30599215528282919</v>
      </c>
      <c r="V1094" s="53">
        <f>(L1094-P1094)/1000*SetUp!$B$13*1000000/SetUp!$B$48</f>
        <v>4.3179632070103849E-2</v>
      </c>
      <c r="W1094" s="53">
        <f t="shared" si="361"/>
        <v>-1.951563910473908E-17</v>
      </c>
      <c r="X1094" s="53">
        <f>MAX((SetUp!$B$56*(1-($H1094/SetUp!$B$56)^2)*TANH(($B1094-$D1094)/SetUp!$B$56))/(1+$H1094/SetUp!$B$56*TANH(($B1094-$D1094)/SetUp!$B$56)),0)</f>
        <v>0</v>
      </c>
      <c r="AK1094" s="61">
        <v>329</v>
      </c>
      <c r="AL1094" s="62">
        <f t="shared" si="350"/>
        <v>0</v>
      </c>
      <c r="AM1094" s="62">
        <f t="shared" si="351"/>
        <v>0</v>
      </c>
      <c r="AN1094" s="63" t="str">
        <f t="shared" si="352"/>
        <v/>
      </c>
    </row>
    <row r="1095" spans="1:40" x14ac:dyDescent="0.3">
      <c r="A1095" s="60">
        <v>32140</v>
      </c>
      <c r="B1095" s="53">
        <v>0.49199999999999999</v>
      </c>
      <c r="C1095" s="53"/>
      <c r="D1095" s="53">
        <v>5.2050000000000001</v>
      </c>
      <c r="E1095" s="53">
        <f t="shared" si="353"/>
        <v>0.49199999999999999</v>
      </c>
      <c r="F1095" s="53">
        <f t="shared" si="354"/>
        <v>4.7130000000000001</v>
      </c>
      <c r="G1095" s="53">
        <f t="shared" si="355"/>
        <v>0</v>
      </c>
      <c r="H1095" s="53">
        <f>IF(Q1094&gt;SetUp!$B$56,SetUp!$B$56,Q1094)</f>
        <v>0.10717425631329852</v>
      </c>
      <c r="I1095" s="53">
        <f t="shared" si="360"/>
        <v>0.30671876923572217</v>
      </c>
      <c r="J1095" s="53">
        <f>MIN(F1095,H1095,(1-EXP(-SetUp!$B$52*H1095/SetUp!$B$56))*F1095)</f>
        <v>2.8451192863451574E-2</v>
      </c>
      <c r="K1095" s="53">
        <f t="shared" si="356"/>
        <v>7.8723063449846947E-2</v>
      </c>
      <c r="L1095" s="53">
        <f>IF(I1095&lt;=0,0,MIN(SetUp!$B$50*I1095^SetUp!$B$55,I1095))</f>
        <v>3.0004891156575732E-3</v>
      </c>
      <c r="M1095" s="53">
        <f t="shared" si="357"/>
        <v>0.30371828012006458</v>
      </c>
      <c r="N1095" s="53">
        <f>IF(SetUp!$B$62=0,X1095,(B1095-E1095)*(1-(H1095/SetUp!$B$66/SetUp!$B$56)))</f>
        <v>0</v>
      </c>
      <c r="O1095" s="53">
        <f>K1095*SetUp!$B$65</f>
        <v>7.2661395289294974E-4</v>
      </c>
      <c r="P1095" s="53">
        <f>MIN(SetUp!$B$54*L1095^SetUp!$B$51,L1095)</f>
        <v>1.9523998990775176E-3</v>
      </c>
      <c r="Q1095" s="53">
        <f t="shared" si="358"/>
        <v>7.7996449496954001E-2</v>
      </c>
      <c r="R1095" s="53">
        <f>IF((H1095+N1095-O1095)&gt;SetUp!$B$56,T1094+H1095+N1095-O1095-SetUp!$B$56,T1094)</f>
        <v>0</v>
      </c>
      <c r="S1095" s="53">
        <f>R1095*SetUp!$B$65</f>
        <v>0</v>
      </c>
      <c r="T1095" s="53">
        <f>IF((R1095-S1095)&lt;SetUp!$B$53,R1095-S1095,SetUp!$B$53)</f>
        <v>0</v>
      </c>
      <c r="U1095" s="53">
        <f t="shared" si="359"/>
        <v>0.30371828012006458</v>
      </c>
      <c r="V1095" s="53">
        <f>(L1095-P1095)/1000*SetUp!$B$13*1000000/SetUp!$B$48</f>
        <v>4.2652306377312668E-2</v>
      </c>
      <c r="W1095" s="53">
        <f t="shared" si="361"/>
        <v>6.6786853825107073E-17</v>
      </c>
      <c r="X1095" s="53">
        <f>MAX((SetUp!$B$56*(1-($H1095/SetUp!$B$56)^2)*TANH(($B1095-$D1095)/SetUp!$B$56))/(1+$H1095/SetUp!$B$56*TANH(($B1095-$D1095)/SetUp!$B$56)),0)</f>
        <v>0</v>
      </c>
      <c r="AK1095" s="61">
        <v>330</v>
      </c>
      <c r="AL1095" s="62">
        <f t="shared" si="350"/>
        <v>0</v>
      </c>
      <c r="AM1095" s="62">
        <f t="shared" si="351"/>
        <v>0</v>
      </c>
      <c r="AN1095" s="63" t="str">
        <f t="shared" si="352"/>
        <v/>
      </c>
    </row>
    <row r="1096" spans="1:40" x14ac:dyDescent="0.3">
      <c r="A1096" s="60">
        <v>32141</v>
      </c>
      <c r="B1096" s="53">
        <v>0.215</v>
      </c>
      <c r="C1096" s="53"/>
      <c r="D1096" s="53">
        <v>5.2050000000000001</v>
      </c>
      <c r="E1096" s="53">
        <f t="shared" si="353"/>
        <v>0.215</v>
      </c>
      <c r="F1096" s="53">
        <f t="shared" si="354"/>
        <v>4.99</v>
      </c>
      <c r="G1096" s="53">
        <f t="shared" si="355"/>
        <v>0</v>
      </c>
      <c r="H1096" s="53">
        <f>IF(Q1095&gt;SetUp!$B$56,SetUp!$B$56,Q1095)</f>
        <v>7.7996449496954001E-2</v>
      </c>
      <c r="I1096" s="53">
        <f t="shared" si="360"/>
        <v>0.30423567702390142</v>
      </c>
      <c r="J1096" s="53">
        <f>MIN(F1096,H1096,(1-EXP(-SetUp!$B$52*H1096/SetUp!$B$56))*F1096)</f>
        <v>2.1940452874075232E-2</v>
      </c>
      <c r="K1096" s="53">
        <f t="shared" si="356"/>
        <v>5.6055996622878773E-2</v>
      </c>
      <c r="L1096" s="53">
        <f>IF(I1096&lt;=0,0,MIN(SetUp!$B$50*I1096^SetUp!$B$55,I1096))</f>
        <v>2.9601135435965826E-3</v>
      </c>
      <c r="M1096" s="53">
        <f t="shared" si="357"/>
        <v>0.30127556348030482</v>
      </c>
      <c r="N1096" s="53">
        <f>IF(SetUp!$B$62=0,X1096,(B1096-E1096)*(1-(H1096/SetUp!$B$66/SetUp!$B$56)))</f>
        <v>0</v>
      </c>
      <c r="O1096" s="53">
        <f>K1096*SetUp!$B$65</f>
        <v>5.173969038368638E-4</v>
      </c>
      <c r="P1096" s="53">
        <f>MIN(SetUp!$B$54*L1096^SetUp!$B$51,L1096)</f>
        <v>1.9258741929421366E-3</v>
      </c>
      <c r="Q1096" s="53">
        <f t="shared" si="358"/>
        <v>5.553859971904191E-2</v>
      </c>
      <c r="R1096" s="53">
        <f>IF((H1096+N1096-O1096)&gt;SetUp!$B$56,T1095+H1096+N1096-O1096-SetUp!$B$56,T1095)</f>
        <v>0</v>
      </c>
      <c r="S1096" s="53">
        <f>R1096*SetUp!$B$65</f>
        <v>0</v>
      </c>
      <c r="T1096" s="53">
        <f>IF((R1096-S1096)&lt;SetUp!$B$53,R1096-S1096,SetUp!$B$53)</f>
        <v>0</v>
      </c>
      <c r="U1096" s="53">
        <f t="shared" si="359"/>
        <v>0.30127556348030482</v>
      </c>
      <c r="V1096" s="53">
        <f>(L1096-P1096)/1000*SetUp!$B$13*1000000/SetUp!$B$48</f>
        <v>4.2088681911571703E-2</v>
      </c>
      <c r="W1096" s="53">
        <f t="shared" si="361"/>
        <v>-4.0332320816460765E-17</v>
      </c>
      <c r="X1096" s="53">
        <f>MAX((SetUp!$B$56*(1-($H1096/SetUp!$B$56)^2)*TANH(($B1096-$D1096)/SetUp!$B$56))/(1+$H1096/SetUp!$B$56*TANH(($B1096-$D1096)/SetUp!$B$56)),0)</f>
        <v>0</v>
      </c>
      <c r="AK1096" s="61">
        <v>331</v>
      </c>
      <c r="AL1096" s="62">
        <f t="shared" si="350"/>
        <v>0</v>
      </c>
      <c r="AM1096" s="62">
        <f t="shared" si="351"/>
        <v>0</v>
      </c>
      <c r="AN1096" s="63" t="str">
        <f t="shared" si="352"/>
        <v/>
      </c>
    </row>
    <row r="1097" spans="1:40" x14ac:dyDescent="0.3">
      <c r="A1097" s="60">
        <v>32142</v>
      </c>
      <c r="B1097" s="53">
        <v>0</v>
      </c>
      <c r="C1097" s="53"/>
      <c r="D1097" s="53">
        <v>5.2050000000000001</v>
      </c>
      <c r="E1097" s="53">
        <f t="shared" si="353"/>
        <v>0</v>
      </c>
      <c r="F1097" s="53">
        <f t="shared" si="354"/>
        <v>5.2050000000000001</v>
      </c>
      <c r="G1097" s="53">
        <f t="shared" si="355"/>
        <v>0</v>
      </c>
      <c r="H1097" s="53">
        <f>IF(Q1096&gt;SetUp!$B$56,SetUp!$B$56,Q1096)</f>
        <v>5.553859971904191E-2</v>
      </c>
      <c r="I1097" s="53">
        <f t="shared" si="360"/>
        <v>0.30163767564059779</v>
      </c>
      <c r="J1097" s="53">
        <f>MIN(F1097,H1097,(1-EXP(-SetUp!$B$52*H1097/SetUp!$B$56))*F1097)</f>
        <v>1.6306517184417561E-2</v>
      </c>
      <c r="K1097" s="53">
        <f t="shared" si="356"/>
        <v>3.9232082534624346E-2</v>
      </c>
      <c r="L1097" s="53">
        <f>IF(I1097&lt;=0,0,MIN(SetUp!$B$50*I1097^SetUp!$B$55,I1097))</f>
        <v>2.9181040734826543E-3</v>
      </c>
      <c r="M1097" s="53">
        <f t="shared" si="357"/>
        <v>0.29871957156711515</v>
      </c>
      <c r="N1097" s="53">
        <f>IF(SetUp!$B$62=0,X1097,(B1097-E1097)*(1-(H1097/SetUp!$B$66/SetUp!$B$56)))</f>
        <v>0</v>
      </c>
      <c r="O1097" s="53">
        <f>K1097*SetUp!$B$65</f>
        <v>3.6211216029298558E-4</v>
      </c>
      <c r="P1097" s="53">
        <f>MIN(SetUp!$B$54*L1097^SetUp!$B$51,L1097)</f>
        <v>1.8982787909384955E-3</v>
      </c>
      <c r="Q1097" s="53">
        <f t="shared" si="358"/>
        <v>3.8869970374331361E-2</v>
      </c>
      <c r="R1097" s="53">
        <f>IF((H1097+N1097-O1097)&gt;SetUp!$B$56,T1096+H1097+N1097-O1097-SetUp!$B$56,T1096)</f>
        <v>0</v>
      </c>
      <c r="S1097" s="53">
        <f>R1097*SetUp!$B$65</f>
        <v>0</v>
      </c>
      <c r="T1097" s="53">
        <f>IF((R1097-S1097)&lt;SetUp!$B$53,R1097-S1097,SetUp!$B$53)</f>
        <v>0</v>
      </c>
      <c r="U1097" s="53">
        <f t="shared" si="359"/>
        <v>0.29871957156711515</v>
      </c>
      <c r="V1097" s="53">
        <f>(L1097-P1097)/1000*SetUp!$B$13*1000000/SetUp!$B$48</f>
        <v>4.1502097067974607E-2</v>
      </c>
      <c r="W1097" s="53">
        <f t="shared" si="361"/>
        <v>1.6479873021779667E-17</v>
      </c>
      <c r="X1097" s="53">
        <f>MAX((SetUp!$B$56*(1-($H1097/SetUp!$B$56)^2)*TANH(($B1097-$D1097)/SetUp!$B$56))/(1+$H1097/SetUp!$B$56*TANH(($B1097-$D1097)/SetUp!$B$56)),0)</f>
        <v>0</v>
      </c>
      <c r="AK1097" s="61">
        <v>332</v>
      </c>
      <c r="AL1097" s="62">
        <f t="shared" si="350"/>
        <v>0</v>
      </c>
      <c r="AM1097" s="62">
        <f t="shared" si="351"/>
        <v>0</v>
      </c>
      <c r="AN1097" s="63" t="str">
        <f t="shared" si="352"/>
        <v/>
      </c>
    </row>
    <row r="1098" spans="1:40" x14ac:dyDescent="0.3">
      <c r="A1098" s="60">
        <v>32143</v>
      </c>
      <c r="B1098" s="53">
        <v>4.7309999999999999</v>
      </c>
      <c r="C1098" s="53"/>
      <c r="D1098" s="53">
        <v>5.0170000000000003</v>
      </c>
      <c r="E1098" s="53">
        <f t="shared" si="353"/>
        <v>4.7309999999999999</v>
      </c>
      <c r="F1098" s="53">
        <f t="shared" si="354"/>
        <v>0.28600000000000048</v>
      </c>
      <c r="G1098" s="53">
        <f t="shared" si="355"/>
        <v>0</v>
      </c>
      <c r="H1098" s="53">
        <f>IF(Q1097&gt;SetUp!$B$56,SetUp!$B$56,Q1097)</f>
        <v>3.8869970374331361E-2</v>
      </c>
      <c r="I1098" s="53">
        <f t="shared" si="360"/>
        <v>0.29907255072007793</v>
      </c>
      <c r="J1098" s="53">
        <f>MIN(F1098,H1098,(1-EXP(-SetUp!$B$52*H1098/SetUp!$B$56))*F1098)</f>
        <v>6.2737931957687881E-4</v>
      </c>
      <c r="K1098" s="53">
        <f t="shared" si="356"/>
        <v>3.8242591054754485E-2</v>
      </c>
      <c r="L1098" s="53">
        <f>IF(I1098&lt;=0,0,MIN(SetUp!$B$50*I1098^SetUp!$B$55,I1098))</f>
        <v>2.8768621925924355E-3</v>
      </c>
      <c r="M1098" s="53">
        <f t="shared" si="357"/>
        <v>0.29619568852748551</v>
      </c>
      <c r="N1098" s="53">
        <f>IF(SetUp!$B$62=0,X1098,(B1098-E1098)*(1-(H1098/SetUp!$B$66/SetUp!$B$56)))</f>
        <v>0</v>
      </c>
      <c r="O1098" s="53">
        <f>K1098*SetUp!$B$65</f>
        <v>3.5297915296279977E-4</v>
      </c>
      <c r="P1098" s="53">
        <f>MIN(SetUp!$B$54*L1098^SetUp!$B$51,L1098)</f>
        <v>1.8711913619776385E-3</v>
      </c>
      <c r="Q1098" s="53">
        <f t="shared" si="358"/>
        <v>3.7889611901791687E-2</v>
      </c>
      <c r="R1098" s="53">
        <f>IF((H1098+N1098-O1098)&gt;SetUp!$B$56,T1097+H1098+N1098-O1098-SetUp!$B$56,T1097)</f>
        <v>0</v>
      </c>
      <c r="S1098" s="53">
        <f>R1098*SetUp!$B$65</f>
        <v>0</v>
      </c>
      <c r="T1098" s="53">
        <f>IF((R1098-S1098)&lt;SetUp!$B$53,R1098-S1098,SetUp!$B$53)</f>
        <v>0</v>
      </c>
      <c r="U1098" s="53">
        <f t="shared" si="359"/>
        <v>0.29619568852748551</v>
      </c>
      <c r="V1098" s="53">
        <f>(L1098-P1098)/1000*SetUp!$B$13*1000000/SetUp!$B$48</f>
        <v>4.0926077383062615E-2</v>
      </c>
      <c r="W1098" s="53">
        <f t="shared" si="361"/>
        <v>-4.5579859331290606E-16</v>
      </c>
      <c r="X1098" s="53">
        <f>MAX((SetUp!$B$56*(1-($H1098/SetUp!$B$56)^2)*TANH(($B1098-$D1098)/SetUp!$B$56))/(1+$H1098/SetUp!$B$56*TANH(($B1098-$D1098)/SetUp!$B$56)),0)</f>
        <v>0</v>
      </c>
      <c r="AK1098" s="61">
        <v>333</v>
      </c>
      <c r="AL1098" s="62">
        <f t="shared" si="350"/>
        <v>0</v>
      </c>
      <c r="AM1098" s="62">
        <f t="shared" si="351"/>
        <v>0</v>
      </c>
      <c r="AN1098" s="63" t="str">
        <f t="shared" si="352"/>
        <v/>
      </c>
    </row>
    <row r="1099" spans="1:40" x14ac:dyDescent="0.3">
      <c r="A1099" s="60">
        <v>32144</v>
      </c>
      <c r="B1099" s="53">
        <v>25.062999999999999</v>
      </c>
      <c r="C1099" s="53"/>
      <c r="D1099" s="53">
        <v>5.0170000000000003</v>
      </c>
      <c r="E1099" s="53">
        <f t="shared" si="353"/>
        <v>5.0170000000000003</v>
      </c>
      <c r="F1099" s="53">
        <f t="shared" si="354"/>
        <v>0</v>
      </c>
      <c r="G1099" s="53">
        <f t="shared" si="355"/>
        <v>8.5752133968668431E-2</v>
      </c>
      <c r="H1099" s="53">
        <f>IF(Q1098&gt;SetUp!$B$56,SetUp!$B$56,Q1098)</f>
        <v>3.7889611901791687E-2</v>
      </c>
      <c r="I1099" s="53">
        <f t="shared" si="360"/>
        <v>0.38229754365118851</v>
      </c>
      <c r="J1099" s="53">
        <f>MIN(F1099,H1099,(1-EXP(-SetUp!$B$52*H1099/SetUp!$B$56))*F1099)</f>
        <v>0</v>
      </c>
      <c r="K1099" s="53">
        <f t="shared" si="356"/>
        <v>3.7889611901791687E-2</v>
      </c>
      <c r="L1099" s="53">
        <f>IF(I1099&lt;=0,0,MIN(SetUp!$B$50*I1099^SetUp!$B$55,I1099))</f>
        <v>4.331390239879585E-3</v>
      </c>
      <c r="M1099" s="53">
        <f t="shared" si="357"/>
        <v>0.3779661534113089</v>
      </c>
      <c r="N1099" s="53">
        <f>IF(SetUp!$B$62=0,X1099,(B1099-E1099)*(1-(H1099/SetUp!$B$66/SetUp!$B$56)))</f>
        <v>19.960247866031331</v>
      </c>
      <c r="O1099" s="53">
        <f>K1099*SetUp!$B$65</f>
        <v>3.4972115503457502E-4</v>
      </c>
      <c r="P1099" s="53">
        <f>MIN(SetUp!$B$54*L1099^SetUp!$B$51,L1099)</f>
        <v>2.8284819724753792E-3</v>
      </c>
      <c r="Q1099" s="53">
        <f t="shared" si="358"/>
        <v>19.997787756778088</v>
      </c>
      <c r="R1099" s="53">
        <f>IF((H1099+N1099-O1099)&gt;SetUp!$B$56,T1098+H1099+N1099-O1099-SetUp!$B$56,T1098)</f>
        <v>0</v>
      </c>
      <c r="S1099" s="53">
        <f>R1099*SetUp!$B$65</f>
        <v>0</v>
      </c>
      <c r="T1099" s="53">
        <f>IF((R1099-S1099)&lt;SetUp!$B$53,R1099-S1099,SetUp!$B$53)</f>
        <v>0</v>
      </c>
      <c r="U1099" s="53">
        <f t="shared" si="359"/>
        <v>0.3779661534113089</v>
      </c>
      <c r="V1099" s="53">
        <f>(L1099-P1099)/1000*SetUp!$B$13*1000000/SetUp!$B$48</f>
        <v>6.1161304652564412E-2</v>
      </c>
      <c r="W1099" s="53">
        <f t="shared" si="361"/>
        <v>-3.1303085124001484E-15</v>
      </c>
      <c r="X1099" s="53">
        <f>MAX((SetUp!$B$56*(1-($H1099/SetUp!$B$56)^2)*TANH(($B1099-$D1099)/SetUp!$B$56))/(1+$H1099/SetUp!$B$56*TANH(($B1099-$D1099)/SetUp!$B$56)),0)</f>
        <v>19.960247866031331</v>
      </c>
      <c r="AK1099" s="61">
        <v>334</v>
      </c>
      <c r="AL1099" s="62">
        <f t="shared" si="350"/>
        <v>0</v>
      </c>
      <c r="AM1099" s="62">
        <f t="shared" si="351"/>
        <v>0</v>
      </c>
      <c r="AN1099" s="63" t="str">
        <f t="shared" si="352"/>
        <v/>
      </c>
    </row>
    <row r="1100" spans="1:40" x14ac:dyDescent="0.3">
      <c r="A1100" s="60">
        <v>32145</v>
      </c>
      <c r="B1100" s="53">
        <v>1.903</v>
      </c>
      <c r="C1100" s="53"/>
      <c r="D1100" s="53">
        <v>5.0170000000000003</v>
      </c>
      <c r="E1100" s="53">
        <f t="shared" si="353"/>
        <v>1.903</v>
      </c>
      <c r="F1100" s="53">
        <f t="shared" si="354"/>
        <v>3.1140000000000003</v>
      </c>
      <c r="G1100" s="53">
        <f t="shared" si="355"/>
        <v>0</v>
      </c>
      <c r="H1100" s="53">
        <f>IF(Q1099&gt;SetUp!$B$56,SetUp!$B$56,Q1099)</f>
        <v>19.997787756778088</v>
      </c>
      <c r="I1100" s="53">
        <f t="shared" si="360"/>
        <v>0.54308991004886398</v>
      </c>
      <c r="J1100" s="53">
        <f>MIN(F1100,H1100,(1-EXP(-SetUp!$B$52*H1100/SetUp!$B$56))*F1100)</f>
        <v>2.1078918648801084</v>
      </c>
      <c r="K1100" s="53">
        <f t="shared" si="356"/>
        <v>17.889895891897979</v>
      </c>
      <c r="L1100" s="53">
        <f>IF(I1100&lt;=0,0,MIN(SetUp!$B$50*I1100^SetUp!$B$55,I1100))</f>
        <v>7.7757870424603262E-3</v>
      </c>
      <c r="M1100" s="53">
        <f t="shared" si="357"/>
        <v>0.53531412300640369</v>
      </c>
      <c r="N1100" s="53">
        <f>IF(SetUp!$B$62=0,X1100,(B1100-E1100)*(1-(H1100/SetUp!$B$66/SetUp!$B$56)))</f>
        <v>0</v>
      </c>
      <c r="O1100" s="53">
        <f>K1100*SetUp!$B$65</f>
        <v>0.16512375663755505</v>
      </c>
      <c r="P1100" s="53">
        <f>MIN(SetUp!$B$54*L1100^SetUp!$B$51,L1100)</f>
        <v>5.1066953631823033E-3</v>
      </c>
      <c r="Q1100" s="53">
        <f t="shared" si="358"/>
        <v>17.724772135260423</v>
      </c>
      <c r="R1100" s="53">
        <f>IF((H1100+N1100-O1100)&gt;SetUp!$B$56,T1099+H1100+N1100-O1100-SetUp!$B$56,T1099)</f>
        <v>0</v>
      </c>
      <c r="S1100" s="53">
        <f>R1100*SetUp!$B$65</f>
        <v>0</v>
      </c>
      <c r="T1100" s="53">
        <f>IF((R1100-S1100)&lt;SetUp!$B$53,R1100-S1100,SetUp!$B$53)</f>
        <v>0</v>
      </c>
      <c r="U1100" s="53">
        <f t="shared" si="359"/>
        <v>0.53531412300640369</v>
      </c>
      <c r="V1100" s="53">
        <f>(L1100-P1100)/1000*SetUp!$B$13*1000000/SetUp!$B$48</f>
        <v>0.10861948988004552</v>
      </c>
      <c r="W1100" s="53">
        <f t="shared" si="361"/>
        <v>-2.9837243786801082E-16</v>
      </c>
      <c r="X1100" s="53">
        <f>MAX((SetUp!$B$56*(1-($H1100/SetUp!$B$56)^2)*TANH(($B1100-$D1100)/SetUp!$B$56))/(1+$H1100/SetUp!$B$56*TANH(($B1100-$D1100)/SetUp!$B$56)),0)</f>
        <v>0</v>
      </c>
      <c r="AK1100" s="61">
        <v>335</v>
      </c>
      <c r="AL1100" s="62">
        <f t="shared" si="350"/>
        <v>0</v>
      </c>
      <c r="AM1100" s="62">
        <f t="shared" si="351"/>
        <v>0</v>
      </c>
      <c r="AN1100" s="63" t="str">
        <f t="shared" si="352"/>
        <v/>
      </c>
    </row>
    <row r="1101" spans="1:40" x14ac:dyDescent="0.3">
      <c r="A1101" s="60">
        <v>32146</v>
      </c>
      <c r="B1101" s="53">
        <v>0.17499999999999999</v>
      </c>
      <c r="C1101" s="53"/>
      <c r="D1101" s="53">
        <v>5.0170000000000003</v>
      </c>
      <c r="E1101" s="53">
        <f t="shared" si="353"/>
        <v>0.17499999999999999</v>
      </c>
      <c r="F1101" s="53">
        <f t="shared" si="354"/>
        <v>4.8420000000000005</v>
      </c>
      <c r="G1101" s="53">
        <f t="shared" si="355"/>
        <v>0</v>
      </c>
      <c r="H1101" s="53">
        <f>IF(Q1100&gt;SetUp!$B$56,SetUp!$B$56,Q1100)</f>
        <v>17.724772135260423</v>
      </c>
      <c r="I1101" s="53">
        <f t="shared" si="360"/>
        <v>0.67064027290795003</v>
      </c>
      <c r="J1101" s="53">
        <f>MIN(F1101,H1101,(1-EXP(-SetUp!$B$52*H1101/SetUp!$B$56))*F1101)</f>
        <v>3.0632189917957344</v>
      </c>
      <c r="K1101" s="53">
        <f t="shared" si="356"/>
        <v>14.661553143464689</v>
      </c>
      <c r="L1101" s="53">
        <f>IF(I1101&lt;=0,0,MIN(SetUp!$B$50*I1101^SetUp!$B$55,I1101))</f>
        <v>1.105199935093105E-2</v>
      </c>
      <c r="M1101" s="53">
        <f t="shared" si="357"/>
        <v>0.65958827355701899</v>
      </c>
      <c r="N1101" s="53">
        <f>IF(SetUp!$B$62=0,X1101,(B1101-E1101)*(1-(H1101/SetUp!$B$66/SetUp!$B$56)))</f>
        <v>0</v>
      </c>
      <c r="O1101" s="53">
        <f>K1101*SetUp!$B$65</f>
        <v>0.13532614990154632</v>
      </c>
      <c r="P1101" s="53">
        <f>MIN(SetUp!$B$54*L1101^SetUp!$B$51,L1101)</f>
        <v>7.2831681637844795E-3</v>
      </c>
      <c r="Q1101" s="53">
        <f t="shared" si="358"/>
        <v>14.526226993563142</v>
      </c>
      <c r="R1101" s="53">
        <f>IF((H1101+N1101-O1101)&gt;SetUp!$B$56,T1100+H1101+N1101-O1101-SetUp!$B$56,T1100)</f>
        <v>0</v>
      </c>
      <c r="S1101" s="53">
        <f>R1101*SetUp!$B$65</f>
        <v>0</v>
      </c>
      <c r="T1101" s="53">
        <f>IF((R1101-S1101)&lt;SetUp!$B$53,R1101-S1101,SetUp!$B$53)</f>
        <v>0</v>
      </c>
      <c r="U1101" s="53">
        <f t="shared" si="359"/>
        <v>0.65958827355701899</v>
      </c>
      <c r="V1101" s="53">
        <f>(L1101-P1101)/1000*SetUp!$B$13*1000000/SetUp!$B$48</f>
        <v>0.15337372041959951</v>
      </c>
      <c r="W1101" s="53">
        <f t="shared" si="361"/>
        <v>-8.795048023202412E-16</v>
      </c>
      <c r="X1101" s="53">
        <f>MAX((SetUp!$B$56*(1-($H1101/SetUp!$B$56)^2)*TANH(($B1101-$D1101)/SetUp!$B$56))/(1+$H1101/SetUp!$B$56*TANH(($B1101-$D1101)/SetUp!$B$56)),0)</f>
        <v>0</v>
      </c>
      <c r="AK1101" s="61">
        <v>336</v>
      </c>
      <c r="AL1101" s="62">
        <f t="shared" si="350"/>
        <v>0</v>
      </c>
      <c r="AM1101" s="62">
        <f t="shared" si="351"/>
        <v>6.3203677279708229E-2</v>
      </c>
      <c r="AN1101" s="63" t="str">
        <f t="shared" si="352"/>
        <v/>
      </c>
    </row>
    <row r="1102" spans="1:40" x14ac:dyDescent="0.3">
      <c r="A1102" s="60">
        <v>32147</v>
      </c>
      <c r="B1102" s="53">
        <v>3.1E-2</v>
      </c>
      <c r="C1102" s="53"/>
      <c r="D1102" s="53">
        <v>5.0170000000000003</v>
      </c>
      <c r="E1102" s="53">
        <f t="shared" si="353"/>
        <v>3.1E-2</v>
      </c>
      <c r="F1102" s="53">
        <f t="shared" si="354"/>
        <v>4.9860000000000007</v>
      </c>
      <c r="G1102" s="53">
        <f t="shared" si="355"/>
        <v>0</v>
      </c>
      <c r="H1102" s="53">
        <f>IF(Q1101&gt;SetUp!$B$56,SetUp!$B$56,Q1101)</f>
        <v>14.526226993563142</v>
      </c>
      <c r="I1102" s="53">
        <f t="shared" si="360"/>
        <v>0.76789959169457866</v>
      </c>
      <c r="J1102" s="53">
        <f>MIN(F1102,H1102,(1-EXP(-SetUp!$B$52*H1102/SetUp!$B$56))*F1102)</f>
        <v>2.791524217581804</v>
      </c>
      <c r="K1102" s="53">
        <f t="shared" si="356"/>
        <v>11.734702775981338</v>
      </c>
      <c r="L1102" s="53">
        <f>IF(I1102&lt;=0,0,MIN(SetUp!$B$50*I1102^SetUp!$B$55,I1102))</f>
        <v>1.3850502458787177E-2</v>
      </c>
      <c r="M1102" s="53">
        <f t="shared" si="357"/>
        <v>0.7540490892357915</v>
      </c>
      <c r="N1102" s="53">
        <f>IF(SetUp!$B$62=0,X1102,(B1102-E1102)*(1-(H1102/SetUp!$B$66/SetUp!$B$56)))</f>
        <v>0</v>
      </c>
      <c r="O1102" s="53">
        <f>K1102*SetUp!$B$65</f>
        <v>0.1083113181375597</v>
      </c>
      <c r="P1102" s="53">
        <f>MIN(SetUp!$B$54*L1102^SetUp!$B$51,L1102)</f>
        <v>9.147398781144192E-3</v>
      </c>
      <c r="Q1102" s="53">
        <f t="shared" si="358"/>
        <v>11.626391457843779</v>
      </c>
      <c r="R1102" s="53">
        <f>IF((H1102+N1102-O1102)&gt;SetUp!$B$56,T1101+H1102+N1102-O1102-SetUp!$B$56,T1101)</f>
        <v>0</v>
      </c>
      <c r="S1102" s="53">
        <f>R1102*SetUp!$B$65</f>
        <v>0</v>
      </c>
      <c r="T1102" s="53">
        <f>IF((R1102-S1102)&lt;SetUp!$B$53,R1102-S1102,SetUp!$B$53)</f>
        <v>0</v>
      </c>
      <c r="U1102" s="53">
        <f t="shared" si="359"/>
        <v>0.7540490892357915</v>
      </c>
      <c r="V1102" s="53">
        <f>(L1102-P1102)/1000*SetUp!$B$13*1000000/SetUp!$B$48</f>
        <v>0.19139422084472177</v>
      </c>
      <c r="W1102" s="53">
        <f t="shared" si="361"/>
        <v>9.037909309839165E-16</v>
      </c>
      <c r="X1102" s="53">
        <f>MAX((SetUp!$B$56*(1-($H1102/SetUp!$B$56)^2)*TANH(($B1102-$D1102)/SetUp!$B$56))/(1+$H1102/SetUp!$B$56*TANH(($B1102-$D1102)/SetUp!$B$56)),0)</f>
        <v>0</v>
      </c>
      <c r="AK1102" s="61">
        <v>337</v>
      </c>
      <c r="AL1102" s="62">
        <f t="shared" si="350"/>
        <v>8.7533333333333339</v>
      </c>
      <c r="AM1102" s="62">
        <f t="shared" si="351"/>
        <v>0.19058408150257874</v>
      </c>
      <c r="AN1102" s="63">
        <f t="shared" si="352"/>
        <v>-0.97822725649247011</v>
      </c>
    </row>
    <row r="1103" spans="1:40" x14ac:dyDescent="0.3">
      <c r="A1103" s="60">
        <v>32148</v>
      </c>
      <c r="B1103" s="53">
        <v>0</v>
      </c>
      <c r="C1103" s="53"/>
      <c r="D1103" s="53">
        <v>5.0170000000000003</v>
      </c>
      <c r="E1103" s="53">
        <f t="shared" si="353"/>
        <v>0</v>
      </c>
      <c r="F1103" s="53">
        <f t="shared" si="354"/>
        <v>5.0170000000000003</v>
      </c>
      <c r="G1103" s="53">
        <f t="shared" si="355"/>
        <v>0</v>
      </c>
      <c r="H1103" s="53">
        <f>IF(Q1102&gt;SetUp!$B$56,SetUp!$B$56,Q1102)</f>
        <v>11.626391457843779</v>
      </c>
      <c r="I1103" s="53">
        <f t="shared" si="360"/>
        <v>0.83906288129590523</v>
      </c>
      <c r="J1103" s="53">
        <f>MIN(F1103,H1103,(1-EXP(-SetUp!$B$52*H1103/SetUp!$B$56))*F1103)</f>
        <v>2.4157974143153793</v>
      </c>
      <c r="K1103" s="53">
        <f t="shared" si="356"/>
        <v>9.2105940435283991</v>
      </c>
      <c r="L1103" s="53">
        <f>IF(I1103&lt;=0,0,MIN(SetUp!$B$50*I1103^SetUp!$B$55,I1103))</f>
        <v>1.6055197391460139E-2</v>
      </c>
      <c r="M1103" s="53">
        <f t="shared" si="357"/>
        <v>0.82300768390444512</v>
      </c>
      <c r="N1103" s="53">
        <f>IF(SetUp!$B$62=0,X1103,(B1103-E1103)*(1-(H1103/SetUp!$B$66/SetUp!$B$56)))</f>
        <v>0</v>
      </c>
      <c r="O1103" s="53">
        <f>K1103*SetUp!$B$65</f>
        <v>8.5013792060113724E-2</v>
      </c>
      <c r="P1103" s="53">
        <f>MIN(SetUp!$B$54*L1103^SetUp!$B$51,L1103)</f>
        <v>1.0618694825350588E-2</v>
      </c>
      <c r="Q1103" s="53">
        <f t="shared" si="358"/>
        <v>9.1255802514682856</v>
      </c>
      <c r="R1103" s="53">
        <f>IF((H1103+N1103-O1103)&gt;SetUp!$B$56,T1102+H1103+N1103-O1103-SetUp!$B$56,T1102)</f>
        <v>0</v>
      </c>
      <c r="S1103" s="53">
        <f>R1103*SetUp!$B$65</f>
        <v>0</v>
      </c>
      <c r="T1103" s="53">
        <f>IF((R1103-S1103)&lt;SetUp!$B$53,R1103-S1103,SetUp!$B$53)</f>
        <v>0</v>
      </c>
      <c r="U1103" s="53">
        <f t="shared" si="359"/>
        <v>0.82300768390444512</v>
      </c>
      <c r="V1103" s="53">
        <f>(L1103-P1103)/1000*SetUp!$B$13*1000000/SetUp!$B$48</f>
        <v>0.22124010952748846</v>
      </c>
      <c r="W1103" s="53">
        <f t="shared" si="361"/>
        <v>-5.2388648974499574E-16</v>
      </c>
      <c r="X1103" s="53">
        <f>MAX((SetUp!$B$56*(1-($H1103/SetUp!$B$56)^2)*TANH(($B1103-$D1103)/SetUp!$B$56))/(1+$H1103/SetUp!$B$56*TANH(($B1103-$D1103)/SetUp!$B$56)),0)</f>
        <v>0</v>
      </c>
      <c r="AK1103" s="61">
        <v>338</v>
      </c>
      <c r="AL1103" s="62">
        <f t="shared" si="350"/>
        <v>2.9933333333333336</v>
      </c>
      <c r="AM1103" s="62">
        <f t="shared" si="351"/>
        <v>0.25403976584163113</v>
      </c>
      <c r="AN1103" s="63">
        <f t="shared" si="352"/>
        <v>-0.91513148134466671</v>
      </c>
    </row>
    <row r="1104" spans="1:40" x14ac:dyDescent="0.3">
      <c r="A1104" s="60">
        <v>32149</v>
      </c>
      <c r="B1104" s="53">
        <v>0</v>
      </c>
      <c r="C1104" s="53"/>
      <c r="D1104" s="53">
        <v>5.0170000000000003</v>
      </c>
      <c r="E1104" s="53">
        <f t="shared" si="353"/>
        <v>0</v>
      </c>
      <c r="F1104" s="53">
        <f t="shared" si="354"/>
        <v>5.0170000000000003</v>
      </c>
      <c r="G1104" s="53">
        <f t="shared" si="355"/>
        <v>0</v>
      </c>
      <c r="H1104" s="53">
        <f>IF(Q1103&gt;SetUp!$B$56,SetUp!$B$56,Q1103)</f>
        <v>9.1255802514682856</v>
      </c>
      <c r="I1104" s="53">
        <f t="shared" si="360"/>
        <v>0.88858254002721293</v>
      </c>
      <c r="J1104" s="53">
        <f>MIN(F1104,H1104,(1-EXP(-SetUp!$B$52*H1104/SetUp!$B$56))*F1104)</f>
        <v>2.0210462155965843</v>
      </c>
      <c r="K1104" s="53">
        <f t="shared" si="356"/>
        <v>7.1045340358717013</v>
      </c>
      <c r="L1104" s="53">
        <f>IF(I1104&lt;=0,0,MIN(SetUp!$B$50*I1104^SetUp!$B$55,I1104))</f>
        <v>1.766530309573348E-2</v>
      </c>
      <c r="M1104" s="53">
        <f t="shared" si="357"/>
        <v>0.87091723693147949</v>
      </c>
      <c r="N1104" s="53">
        <f>IF(SetUp!$B$62=0,X1104,(B1104-E1104)*(1-(H1104/SetUp!$B$66/SetUp!$B$56)))</f>
        <v>0</v>
      </c>
      <c r="O1104" s="53">
        <f>K1104*SetUp!$B$65</f>
        <v>6.5574856122767852E-2</v>
      </c>
      <c r="P1104" s="53">
        <f>MIN(SetUp!$B$54*L1104^SetUp!$B$51,L1104)</f>
        <v>1.1694453478206704E-2</v>
      </c>
      <c r="Q1104" s="53">
        <f t="shared" si="358"/>
        <v>7.0389591797489333</v>
      </c>
      <c r="R1104" s="53">
        <f>IF((H1104+N1104-O1104)&gt;SetUp!$B$56,T1103+H1104+N1104-O1104-SetUp!$B$56,T1103)</f>
        <v>0</v>
      </c>
      <c r="S1104" s="53">
        <f>R1104*SetUp!$B$65</f>
        <v>0</v>
      </c>
      <c r="T1104" s="53">
        <f>IF((R1104-S1104)&lt;SetUp!$B$53,R1104-S1104,SetUp!$B$53)</f>
        <v>0</v>
      </c>
      <c r="U1104" s="53">
        <f t="shared" si="359"/>
        <v>0.87091723693147949</v>
      </c>
      <c r="V1104" s="53">
        <f>(L1104-P1104)/1000*SetUp!$B$13*1000000/SetUp!$B$48</f>
        <v>0.24298552374253904</v>
      </c>
      <c r="W1104" s="53">
        <f t="shared" si="361"/>
        <v>-4.0592529337857286E-16</v>
      </c>
      <c r="X1104" s="53">
        <f>MAX((SetUp!$B$56*(1-($H1104/SetUp!$B$56)^2)*TANH(($B1104-$D1104)/SetUp!$B$56))/(1+$H1104/SetUp!$B$56*TANH(($B1104-$D1104)/SetUp!$B$56)),0)</f>
        <v>0</v>
      </c>
      <c r="AK1104" s="61">
        <v>339</v>
      </c>
      <c r="AL1104" s="62">
        <f t="shared" si="350"/>
        <v>2.6296666666666666</v>
      </c>
      <c r="AM1104" s="62">
        <f t="shared" si="351"/>
        <v>0.3160638565911762</v>
      </c>
      <c r="AN1104" s="63">
        <f t="shared" si="352"/>
        <v>-0.87980839526257726</v>
      </c>
    </row>
    <row r="1105" spans="1:40" x14ac:dyDescent="0.3">
      <c r="A1105" s="60">
        <v>32150</v>
      </c>
      <c r="B1105" s="53">
        <v>2.952</v>
      </c>
      <c r="C1105" s="53"/>
      <c r="D1105" s="53">
        <v>5.0170000000000003</v>
      </c>
      <c r="E1105" s="53">
        <f t="shared" si="353"/>
        <v>2.952</v>
      </c>
      <c r="F1105" s="53">
        <f t="shared" si="354"/>
        <v>2.0650000000000004</v>
      </c>
      <c r="G1105" s="53">
        <f t="shared" si="355"/>
        <v>0</v>
      </c>
      <c r="H1105" s="53">
        <f>IF(Q1104&gt;SetUp!$B$56,SetUp!$B$56,Q1104)</f>
        <v>7.0389591797489333</v>
      </c>
      <c r="I1105" s="53">
        <f t="shared" si="360"/>
        <v>0.92963281154240784</v>
      </c>
      <c r="J1105" s="53">
        <f>MIN(F1105,H1105,(1-EXP(-SetUp!$B$52*H1105/SetUp!$B$56))*F1105)</f>
        <v>0.67757582454749343</v>
      </c>
      <c r="K1105" s="53">
        <f t="shared" si="356"/>
        <v>6.3613833552014398</v>
      </c>
      <c r="L1105" s="53">
        <f>IF(I1105&lt;=0,0,MIN(SetUp!$B$50*I1105^SetUp!$B$55,I1105))</f>
        <v>1.9046296489951466E-2</v>
      </c>
      <c r="M1105" s="53">
        <f t="shared" si="357"/>
        <v>0.91058651505245636</v>
      </c>
      <c r="N1105" s="53">
        <f>IF(SetUp!$B$62=0,X1105,(B1105-E1105)*(1-(H1105/SetUp!$B$66/SetUp!$B$56)))</f>
        <v>0</v>
      </c>
      <c r="O1105" s="53">
        <f>K1105*SetUp!$B$65</f>
        <v>5.8715574610928328E-2</v>
      </c>
      <c r="P1105" s="53">
        <f>MIN(SetUp!$B$54*L1105^SetUp!$B$51,L1105)</f>
        <v>1.261789914053124E-2</v>
      </c>
      <c r="Q1105" s="53">
        <f t="shared" si="358"/>
        <v>6.3026677805905118</v>
      </c>
      <c r="R1105" s="53">
        <f>IF((H1105+N1105-O1105)&gt;SetUp!$B$56,T1104+H1105+N1105-O1105-SetUp!$B$56,T1104)</f>
        <v>0</v>
      </c>
      <c r="S1105" s="53">
        <f>R1105*SetUp!$B$65</f>
        <v>0</v>
      </c>
      <c r="T1105" s="53">
        <f>IF((R1105-S1105)&lt;SetUp!$B$53,R1105-S1105,SetUp!$B$53)</f>
        <v>0</v>
      </c>
      <c r="U1105" s="53">
        <f t="shared" si="359"/>
        <v>0.91058651505245636</v>
      </c>
      <c r="V1105" s="53">
        <f>(L1105-P1105)/1000*SetUp!$B$13*1000000/SetUp!$B$48</f>
        <v>0.26160556651584743</v>
      </c>
      <c r="W1105" s="53">
        <f t="shared" si="361"/>
        <v>3.1225022567582528E-16</v>
      </c>
      <c r="X1105" s="53">
        <f>MAX((SetUp!$B$56*(1-($H1105/SetUp!$B$56)^2)*TANH(($B1105-$D1105)/SetUp!$B$56))/(1+$H1105/SetUp!$B$56*TANH(($B1105-$D1105)/SetUp!$B$56)),0)</f>
        <v>0</v>
      </c>
      <c r="AK1105" s="61">
        <v>340</v>
      </c>
      <c r="AL1105" s="62">
        <f t="shared" si="350"/>
        <v>2.5289999999999999</v>
      </c>
      <c r="AM1105" s="62">
        <f t="shared" si="351"/>
        <v>0.37357369072525687</v>
      </c>
      <c r="AN1105" s="63">
        <f t="shared" si="352"/>
        <v>-0.85228402897380118</v>
      </c>
    </row>
    <row r="1106" spans="1:40" x14ac:dyDescent="0.3">
      <c r="A1106" s="60">
        <v>32151</v>
      </c>
      <c r="B1106" s="53">
        <v>4.3780000000000001</v>
      </c>
      <c r="C1106" s="53"/>
      <c r="D1106" s="53">
        <v>5.0170000000000003</v>
      </c>
      <c r="E1106" s="53">
        <f t="shared" si="353"/>
        <v>4.3780000000000001</v>
      </c>
      <c r="F1106" s="53">
        <f t="shared" si="354"/>
        <v>0.63900000000000023</v>
      </c>
      <c r="G1106" s="53">
        <f t="shared" si="355"/>
        <v>0</v>
      </c>
      <c r="H1106" s="53">
        <f>IF(Q1105&gt;SetUp!$B$56,SetUp!$B$56,Q1105)</f>
        <v>6.3026677805905118</v>
      </c>
      <c r="I1106" s="53">
        <f t="shared" si="360"/>
        <v>0.96699319858297128</v>
      </c>
      <c r="J1106" s="53">
        <f>MIN(F1106,H1106,(1-EXP(-SetUp!$B$52*H1106/SetUp!$B$56))*F1106)</f>
        <v>0.19143511173152328</v>
      </c>
      <c r="K1106" s="53">
        <f t="shared" si="356"/>
        <v>6.1112326688589889</v>
      </c>
      <c r="L1106" s="53">
        <f>IF(I1106&lt;=0,0,MIN(SetUp!$B$50*I1106^SetUp!$B$55,I1106))</f>
        <v>2.0339042322677955E-2</v>
      </c>
      <c r="M1106" s="53">
        <f t="shared" si="357"/>
        <v>0.94665415626029337</v>
      </c>
      <c r="N1106" s="53">
        <f>IF(SetUp!$B$62=0,X1106,(B1106-E1106)*(1-(H1106/SetUp!$B$66/SetUp!$B$56)))</f>
        <v>0</v>
      </c>
      <c r="O1106" s="53">
        <f>K1106*SetUp!$B$65</f>
        <v>5.6406683530514895E-2</v>
      </c>
      <c r="P1106" s="53">
        <f>MIN(SetUp!$B$54*L1106^SetUp!$B$51,L1106)</f>
        <v>1.3482926466928965E-2</v>
      </c>
      <c r="Q1106" s="53">
        <f t="shared" si="358"/>
        <v>6.054825985328474</v>
      </c>
      <c r="R1106" s="53">
        <f>IF((H1106+N1106-O1106)&gt;SetUp!$B$56,T1105+H1106+N1106-O1106-SetUp!$B$56,T1105)</f>
        <v>0</v>
      </c>
      <c r="S1106" s="53">
        <f>R1106*SetUp!$B$65</f>
        <v>0</v>
      </c>
      <c r="T1106" s="53">
        <f>IF((R1106-S1106)&lt;SetUp!$B$53,R1106-S1106,SetUp!$B$53)</f>
        <v>0</v>
      </c>
      <c r="U1106" s="53">
        <f t="shared" si="359"/>
        <v>0.94665415626029337</v>
      </c>
      <c r="V1106" s="53">
        <f>(L1106-P1106)/1000*SetUp!$B$13*1000000/SetUp!$B$48</f>
        <v>0.27901169996955194</v>
      </c>
      <c r="W1106" s="53">
        <f t="shared" si="361"/>
        <v>5.9674487573602164E-16</v>
      </c>
      <c r="X1106" s="53">
        <f>MAX((SetUp!$B$56*(1-($H1106/SetUp!$B$56)^2)*TANH(($B1106-$D1106)/SetUp!$B$56))/(1+$H1106/SetUp!$B$56*TANH(($B1106-$D1106)/SetUp!$B$56)),0)</f>
        <v>0</v>
      </c>
      <c r="AK1106" s="61">
        <v>341</v>
      </c>
      <c r="AL1106" s="62">
        <f t="shared" si="350"/>
        <v>2.5289999999999999</v>
      </c>
      <c r="AM1106" s="62">
        <f t="shared" si="351"/>
        <v>0.43339859153211308</v>
      </c>
      <c r="AN1106" s="63">
        <f t="shared" si="352"/>
        <v>-0.82862847309920407</v>
      </c>
    </row>
    <row r="1107" spans="1:40" x14ac:dyDescent="0.3">
      <c r="A1107" s="60">
        <v>32152</v>
      </c>
      <c r="B1107" s="53">
        <v>2.6179999999999999</v>
      </c>
      <c r="C1107" s="53"/>
      <c r="D1107" s="53">
        <v>5.0170000000000003</v>
      </c>
      <c r="E1107" s="53">
        <f t="shared" si="353"/>
        <v>2.6179999999999999</v>
      </c>
      <c r="F1107" s="53">
        <f t="shared" si="354"/>
        <v>2.3990000000000005</v>
      </c>
      <c r="G1107" s="53">
        <f t="shared" si="355"/>
        <v>0</v>
      </c>
      <c r="H1107" s="53">
        <f>IF(Q1106&gt;SetUp!$B$56,SetUp!$B$56,Q1106)</f>
        <v>6.054825985328474</v>
      </c>
      <c r="I1107" s="53">
        <f t="shared" si="360"/>
        <v>0.99612524513268785</v>
      </c>
      <c r="J1107" s="53">
        <f>MIN(F1107,H1107,(1-EXP(-SetUp!$B$52*H1107/SetUp!$B$56))*F1107)</f>
        <v>0.69501194277002887</v>
      </c>
      <c r="K1107" s="53">
        <f t="shared" si="356"/>
        <v>5.3598140425584448</v>
      </c>
      <c r="L1107" s="53">
        <f>IF(I1107&lt;=0,0,MIN(SetUp!$B$50*I1107^SetUp!$B$55,I1107))</f>
        <v>2.1370501415140759E-2</v>
      </c>
      <c r="M1107" s="53">
        <f t="shared" si="357"/>
        <v>0.97475474371754711</v>
      </c>
      <c r="N1107" s="53">
        <f>IF(SetUp!$B$62=0,X1107,(B1107-E1107)*(1-(H1107/SetUp!$B$66/SetUp!$B$56)))</f>
        <v>0</v>
      </c>
      <c r="O1107" s="53">
        <f>K1107*SetUp!$B$65</f>
        <v>4.9471088872394535E-2</v>
      </c>
      <c r="P1107" s="53">
        <f>MIN(SetUp!$B$54*L1107^SetUp!$B$51,L1107)</f>
        <v>1.4173501699943853E-2</v>
      </c>
      <c r="Q1107" s="53">
        <f t="shared" si="358"/>
        <v>5.3103429536860505</v>
      </c>
      <c r="R1107" s="53">
        <f>IF((H1107+N1107-O1107)&gt;SetUp!$B$56,T1106+H1107+N1107-O1107-SetUp!$B$56,T1106)</f>
        <v>0</v>
      </c>
      <c r="S1107" s="53">
        <f>R1107*SetUp!$B$65</f>
        <v>0</v>
      </c>
      <c r="T1107" s="53">
        <f>IF((R1107-S1107)&lt;SetUp!$B$53,R1107-S1107,SetUp!$B$53)</f>
        <v>0</v>
      </c>
      <c r="U1107" s="53">
        <f t="shared" si="359"/>
        <v>0.97475474371754711</v>
      </c>
      <c r="V1107" s="53">
        <f>(L1107-P1107)/1000*SetUp!$B$13*1000000/SetUp!$B$48</f>
        <v>0.29288407131184663</v>
      </c>
      <c r="W1107" s="53">
        <f t="shared" si="361"/>
        <v>-2.0469737016526324E-16</v>
      </c>
      <c r="X1107" s="53">
        <f>MAX((SetUp!$B$56*(1-($H1107/SetUp!$B$56)^2)*TANH(($B1107-$D1107)/SetUp!$B$56))/(1+$H1107/SetUp!$B$56*TANH(($B1107-$D1107)/SetUp!$B$56)),0)</f>
        <v>0</v>
      </c>
      <c r="AK1107" s="61">
        <v>342</v>
      </c>
      <c r="AL1107" s="62">
        <f t="shared" si="350"/>
        <v>2.3806666666666669</v>
      </c>
      <c r="AM1107" s="62">
        <f t="shared" si="351"/>
        <v>0.53717174364498843</v>
      </c>
      <c r="AN1107" s="63">
        <f t="shared" si="352"/>
        <v>-0.77436079096402055</v>
      </c>
    </row>
    <row r="1108" spans="1:40" x14ac:dyDescent="0.3">
      <c r="A1108" s="60">
        <v>32153</v>
      </c>
      <c r="B1108" s="53">
        <v>14.077999999999999</v>
      </c>
      <c r="C1108" s="53"/>
      <c r="D1108" s="53">
        <v>5.0170000000000003</v>
      </c>
      <c r="E1108" s="53">
        <f t="shared" si="353"/>
        <v>5.0170000000000003</v>
      </c>
      <c r="F1108" s="53">
        <f t="shared" si="354"/>
        <v>0</v>
      </c>
      <c r="G1108" s="53">
        <f t="shared" si="355"/>
        <v>2.9914121432197405E-2</v>
      </c>
      <c r="H1108" s="53">
        <f>IF(Q1107&gt;SetUp!$B$56,SetUp!$B$56,Q1107)</f>
        <v>5.3103429536860505</v>
      </c>
      <c r="I1108" s="53">
        <f t="shared" si="360"/>
        <v>1.0536833358233009</v>
      </c>
      <c r="J1108" s="53">
        <f>MIN(F1108,H1108,(1-EXP(-SetUp!$B$52*H1108/SetUp!$B$56))*F1108)</f>
        <v>0</v>
      </c>
      <c r="K1108" s="53">
        <f t="shared" si="356"/>
        <v>5.3103429536860505</v>
      </c>
      <c r="L1108" s="53">
        <f>IF(I1108&lt;=0,0,MIN(SetUp!$B$50*I1108^SetUp!$B$55,I1108))</f>
        <v>2.34679409647536E-2</v>
      </c>
      <c r="M1108" s="53">
        <f t="shared" si="357"/>
        <v>1.0302153948585473</v>
      </c>
      <c r="N1108" s="53">
        <f>IF(SetUp!$B$62=0,X1108,(B1108-E1108)*(1-(H1108/SetUp!$B$66/SetUp!$B$56)))</f>
        <v>9.0310858785678025</v>
      </c>
      <c r="O1108" s="53">
        <f>K1108*SetUp!$B$65</f>
        <v>4.901447067355641E-2</v>
      </c>
      <c r="P1108" s="53">
        <f>MIN(SetUp!$B$54*L1108^SetUp!$B$51,L1108)</f>
        <v>1.5578748591524062E-2</v>
      </c>
      <c r="Q1108" s="53">
        <f t="shared" si="358"/>
        <v>14.292414361580297</v>
      </c>
      <c r="R1108" s="53">
        <f>IF((H1108+N1108-O1108)&gt;SetUp!$B$56,T1107+H1108+N1108-O1108-SetUp!$B$56,T1107)</f>
        <v>0</v>
      </c>
      <c r="S1108" s="53">
        <f>R1108*SetUp!$B$65</f>
        <v>0</v>
      </c>
      <c r="T1108" s="53">
        <f>IF((R1108-S1108)&lt;SetUp!$B$53,R1108-S1108,SetUp!$B$53)</f>
        <v>0</v>
      </c>
      <c r="U1108" s="53">
        <f t="shared" si="359"/>
        <v>1.0302153948585473</v>
      </c>
      <c r="V1108" s="53">
        <f>(L1108-P1108)/1000*SetUp!$B$13*1000000/SetUp!$B$48</f>
        <v>0.32105306003483969</v>
      </c>
      <c r="W1108" s="53">
        <f t="shared" si="361"/>
        <v>1.1345091532888318E-15</v>
      </c>
      <c r="X1108" s="53">
        <f>MAX((SetUp!$B$56*(1-($H1108/SetUp!$B$56)^2)*TANH(($B1108-$D1108)/SetUp!$B$56))/(1+$H1108/SetUp!$B$56*TANH(($B1108-$D1108)/SetUp!$B$56)),0)</f>
        <v>9.0310858785678025</v>
      </c>
      <c r="AK1108" s="61">
        <v>343</v>
      </c>
      <c r="AL1108" s="62">
        <f t="shared" si="350"/>
        <v>9.9773333333333323</v>
      </c>
      <c r="AM1108" s="62">
        <f t="shared" si="351"/>
        <v>1.4460474246770143</v>
      </c>
      <c r="AN1108" s="63">
        <f t="shared" si="352"/>
        <v>-0.85506674214783374</v>
      </c>
    </row>
    <row r="1109" spans="1:40" x14ac:dyDescent="0.3">
      <c r="A1109" s="60">
        <v>32154</v>
      </c>
      <c r="B1109" s="53">
        <v>25.626999999999999</v>
      </c>
      <c r="C1109" s="53"/>
      <c r="D1109" s="53">
        <v>5.0170000000000003</v>
      </c>
      <c r="E1109" s="53">
        <f t="shared" si="353"/>
        <v>5.0170000000000003</v>
      </c>
      <c r="F1109" s="53">
        <f t="shared" si="354"/>
        <v>0</v>
      </c>
      <c r="G1109" s="53">
        <f t="shared" si="355"/>
        <v>0.41544546973345575</v>
      </c>
      <c r="H1109" s="53">
        <f>IF(Q1108&gt;SetUp!$B$56,SetUp!$B$56,Q1108)</f>
        <v>14.292414361580297</v>
      </c>
      <c r="I1109" s="53">
        <f t="shared" si="360"/>
        <v>1.5775798631745208</v>
      </c>
      <c r="J1109" s="53">
        <f>MIN(F1109,H1109,(1-EXP(-SetUp!$B$52*H1109/SetUp!$B$56))*F1109)</f>
        <v>0</v>
      </c>
      <c r="K1109" s="53">
        <f t="shared" si="356"/>
        <v>14.292414361580297</v>
      </c>
      <c r="L1109" s="53">
        <f>IF(I1109&lt;=0,0,MIN(SetUp!$B$50*I1109^SetUp!$B$55,I1109))</f>
        <v>4.5984385910645534E-2</v>
      </c>
      <c r="M1109" s="53">
        <f t="shared" si="357"/>
        <v>1.5315954772638753</v>
      </c>
      <c r="N1109" s="53">
        <f>IF(SetUp!$B$62=0,X1109,(B1109-E1109)*(1-(H1109/SetUp!$B$66/SetUp!$B$56)))</f>
        <v>20.194554530266544</v>
      </c>
      <c r="O1109" s="53">
        <f>K1109*SetUp!$B$65</f>
        <v>0.13191899858251788</v>
      </c>
      <c r="P1109" s="53">
        <f>MIN(SetUp!$B$54*L1109^SetUp!$B$51,L1109)</f>
        <v>3.0726063534794946E-2</v>
      </c>
      <c r="Q1109" s="53">
        <f t="shared" si="358"/>
        <v>34.355049893264322</v>
      </c>
      <c r="R1109" s="53">
        <f>IF((H1109+N1109-O1109)&gt;SetUp!$B$56,T1108+H1109+N1109-O1109-SetUp!$B$56,T1108)</f>
        <v>0</v>
      </c>
      <c r="S1109" s="53">
        <f>R1109*SetUp!$B$65</f>
        <v>0</v>
      </c>
      <c r="T1109" s="53">
        <f>IF((R1109-S1109)&lt;SetUp!$B$53,R1109-S1109,SetUp!$B$53)</f>
        <v>0</v>
      </c>
      <c r="U1109" s="53">
        <f t="shared" si="359"/>
        <v>1.5315954772638753</v>
      </c>
      <c r="V1109" s="53">
        <f>(L1109-P1109)/1000*SetUp!$B$13*1000000/SetUp!$B$48</f>
        <v>0.62094202524301489</v>
      </c>
      <c r="W1109" s="53">
        <f t="shared" si="361"/>
        <v>6.9388939039072284E-17</v>
      </c>
      <c r="X1109" s="53">
        <f>MAX((SetUp!$B$56*(1-($H1109/SetUp!$B$56)^2)*TANH(($B1109-$D1109)/SetUp!$B$56))/(1+$H1109/SetUp!$B$56*TANH(($B1109-$D1109)/SetUp!$B$56)),0)</f>
        <v>20.194554530266544</v>
      </c>
      <c r="AK1109" s="61">
        <v>344</v>
      </c>
      <c r="AL1109" s="62">
        <f t="shared" si="350"/>
        <v>13.338000000000001</v>
      </c>
      <c r="AM1109" s="62">
        <f t="shared" si="351"/>
        <v>2.144265779893721</v>
      </c>
      <c r="AN1109" s="63">
        <f t="shared" si="352"/>
        <v>-0.83923633379114393</v>
      </c>
    </row>
    <row r="1110" spans="1:40" x14ac:dyDescent="0.3">
      <c r="A1110" s="60">
        <v>32155</v>
      </c>
      <c r="B1110" s="53">
        <v>4.3529999999999998</v>
      </c>
      <c r="C1110" s="53"/>
      <c r="D1110" s="53">
        <v>5.0170000000000003</v>
      </c>
      <c r="E1110" s="53">
        <f t="shared" si="353"/>
        <v>4.3529999999999998</v>
      </c>
      <c r="F1110" s="53">
        <f t="shared" si="354"/>
        <v>0.66400000000000059</v>
      </c>
      <c r="G1110" s="53">
        <f t="shared" si="355"/>
        <v>0</v>
      </c>
      <c r="H1110" s="53">
        <f>IF(Q1109&gt;SetUp!$B$56,SetUp!$B$56,Q1109)</f>
        <v>34.355049893264322</v>
      </c>
      <c r="I1110" s="53">
        <f t="shared" si="360"/>
        <v>1.8434437742397114</v>
      </c>
      <c r="J1110" s="53">
        <f>MIN(F1110,H1110,(1-EXP(-SetUp!$B$52*H1110/SetUp!$B$56))*F1110)</f>
        <v>0.56867244783657833</v>
      </c>
      <c r="K1110" s="53">
        <f t="shared" si="356"/>
        <v>33.786377445427746</v>
      </c>
      <c r="L1110" s="53">
        <f>IF(I1110&lt;=0,0,MIN(SetUp!$B$50*I1110^SetUp!$B$55,I1110))</f>
        <v>5.9613043400692824E-2</v>
      </c>
      <c r="M1110" s="53">
        <f t="shared" si="357"/>
        <v>1.7838307308390187</v>
      </c>
      <c r="N1110" s="53">
        <f>IF(SetUp!$B$62=0,X1110,(B1110-E1110)*(1-(H1110/SetUp!$B$66/SetUp!$B$56)))</f>
        <v>0</v>
      </c>
      <c r="O1110" s="53">
        <f>K1110*SetUp!$B$65</f>
        <v>0.31184829697583605</v>
      </c>
      <c r="P1110" s="53">
        <f>MIN(SetUp!$B$54*L1110^SetUp!$B$51,L1110)</f>
        <v>3.9933128746968777E-2</v>
      </c>
      <c r="Q1110" s="53">
        <f t="shared" si="358"/>
        <v>33.474529148451907</v>
      </c>
      <c r="R1110" s="53">
        <f>IF((H1110+N1110-O1110)&gt;SetUp!$B$56,T1109+H1110+N1110-O1110-SetUp!$B$56,T1109)</f>
        <v>0</v>
      </c>
      <c r="S1110" s="53">
        <f>R1110*SetUp!$B$65</f>
        <v>0</v>
      </c>
      <c r="T1110" s="53">
        <f>IF((R1110-S1110)&lt;SetUp!$B$53,R1110-S1110,SetUp!$B$53)</f>
        <v>0</v>
      </c>
      <c r="U1110" s="53">
        <f t="shared" si="359"/>
        <v>1.7838307308390187</v>
      </c>
      <c r="V1110" s="53">
        <f>(L1110-P1110)/1000*SetUp!$B$13*1000000/SetUp!$B$48</f>
        <v>0.8008800548764049</v>
      </c>
      <c r="W1110" s="53">
        <f t="shared" si="361"/>
        <v>1.6445178552260131E-15</v>
      </c>
      <c r="X1110" s="53">
        <f>MAX((SetUp!$B$56*(1-($H1110/SetUp!$B$56)^2)*TANH(($B1110-$D1110)/SetUp!$B$56))/(1+$H1110/SetUp!$B$56*TANH(($B1110-$D1110)/SetUp!$B$56)),0)</f>
        <v>0</v>
      </c>
      <c r="AK1110" s="61">
        <v>345</v>
      </c>
      <c r="AL1110" s="62">
        <f t="shared" si="350"/>
        <v>5.8629999999999995</v>
      </c>
      <c r="AM1110" s="62">
        <f t="shared" si="351"/>
        <v>2.2317457936819221</v>
      </c>
      <c r="AN1110" s="63">
        <f t="shared" si="352"/>
        <v>-0.61935087946752132</v>
      </c>
    </row>
    <row r="1111" spans="1:40" x14ac:dyDescent="0.3">
      <c r="A1111" s="60">
        <v>32156</v>
      </c>
      <c r="B1111" s="53">
        <v>0.16200000000000001</v>
      </c>
      <c r="C1111" s="53"/>
      <c r="D1111" s="53">
        <v>5.0170000000000003</v>
      </c>
      <c r="E1111" s="53">
        <f t="shared" si="353"/>
        <v>0.16200000000000001</v>
      </c>
      <c r="F1111" s="53">
        <f t="shared" si="354"/>
        <v>4.8550000000000004</v>
      </c>
      <c r="G1111" s="53">
        <f t="shared" si="355"/>
        <v>0</v>
      </c>
      <c r="H1111" s="53">
        <f>IF(Q1110&gt;SetUp!$B$56,SetUp!$B$56,Q1110)</f>
        <v>33.474529148451907</v>
      </c>
      <c r="I1111" s="53">
        <f t="shared" si="360"/>
        <v>2.054750561386689</v>
      </c>
      <c r="J1111" s="53">
        <f>MIN(F1111,H1111,(1-EXP(-SetUp!$B$52*H1111/SetUp!$B$56))*F1111)</f>
        <v>4.1224379518654377</v>
      </c>
      <c r="K1111" s="53">
        <f t="shared" si="356"/>
        <v>29.352091196586471</v>
      </c>
      <c r="L1111" s="53">
        <f>IF(I1111&lt;=0,0,MIN(SetUp!$B$50*I1111^SetUp!$B$55,I1111))</f>
        <v>7.1431534627648702E-2</v>
      </c>
      <c r="M1111" s="53">
        <f t="shared" si="357"/>
        <v>1.9833190267590404</v>
      </c>
      <c r="N1111" s="53">
        <f>IF(SetUp!$B$62=0,X1111,(B1111-E1111)*(1-(H1111/SetUp!$B$66/SetUp!$B$56)))</f>
        <v>0</v>
      </c>
      <c r="O1111" s="53">
        <f>K1111*SetUp!$B$65</f>
        <v>0.27091983054767049</v>
      </c>
      <c r="P1111" s="53">
        <f>MIN(SetUp!$B$54*L1111^SetUp!$B$51,L1111)</f>
        <v>4.7934185838184949E-2</v>
      </c>
      <c r="Q1111" s="53">
        <f t="shared" si="358"/>
        <v>29.081171366038802</v>
      </c>
      <c r="R1111" s="53">
        <f>IF((H1111+N1111-O1111)&gt;SetUp!$B$56,T1110+H1111+N1111-O1111-SetUp!$B$56,T1110)</f>
        <v>0</v>
      </c>
      <c r="S1111" s="53">
        <f>R1111*SetUp!$B$65</f>
        <v>0</v>
      </c>
      <c r="T1111" s="53">
        <f>IF((R1111-S1111)&lt;SetUp!$B$53,R1111-S1111,SetUp!$B$53)</f>
        <v>0</v>
      </c>
      <c r="U1111" s="53">
        <f t="shared" si="359"/>
        <v>1.9833190267590404</v>
      </c>
      <c r="V1111" s="53">
        <f>(L1111-P1111)/1000*SetUp!$B$13*1000000/SetUp!$B$48</f>
        <v>0.95623168692932858</v>
      </c>
      <c r="W1111" s="53">
        <f t="shared" si="361"/>
        <v>3.858025010572419E-15</v>
      </c>
      <c r="X1111" s="53">
        <f>MAX((SetUp!$B$56*(1-($H1111/SetUp!$B$56)^2)*TANH(($B1111-$D1111)/SetUp!$B$56))/(1+$H1111/SetUp!$B$56*TANH(($B1111-$D1111)/SetUp!$B$56)),0)</f>
        <v>0</v>
      </c>
      <c r="AK1111" s="61">
        <v>346</v>
      </c>
      <c r="AL1111" s="62">
        <f t="shared" si="350"/>
        <v>3.7723333333333335</v>
      </c>
      <c r="AM1111" s="62">
        <f t="shared" si="351"/>
        <v>2.2832802584192131</v>
      </c>
      <c r="AN1111" s="63">
        <f t="shared" si="352"/>
        <v>-0.39472998363014589</v>
      </c>
    </row>
    <row r="1112" spans="1:40" x14ac:dyDescent="0.3">
      <c r="A1112" s="60">
        <v>32157</v>
      </c>
      <c r="B1112" s="53">
        <v>0.629</v>
      </c>
      <c r="C1112" s="53"/>
      <c r="D1112" s="53">
        <v>5.0170000000000003</v>
      </c>
      <c r="E1112" s="53">
        <f t="shared" si="353"/>
        <v>0.629</v>
      </c>
      <c r="F1112" s="53">
        <f t="shared" si="354"/>
        <v>4.3879999999999999</v>
      </c>
      <c r="G1112" s="53">
        <f t="shared" si="355"/>
        <v>0</v>
      </c>
      <c r="H1112" s="53">
        <f>IF(Q1111&gt;SetUp!$B$56,SetUp!$B$56,Q1111)</f>
        <v>29.081171366038802</v>
      </c>
      <c r="I1112" s="53">
        <f t="shared" si="360"/>
        <v>2.2190698902196084</v>
      </c>
      <c r="J1112" s="53">
        <f>MIN(F1112,H1112,(1-EXP(-SetUp!$B$52*H1112/SetUp!$B$56))*F1112)</f>
        <v>3.5393687228727173</v>
      </c>
      <c r="K1112" s="53">
        <f t="shared" si="356"/>
        <v>25.541802643166086</v>
      </c>
      <c r="L1112" s="53">
        <f>IF(I1112&lt;=0,0,MIN(SetUp!$B$50*I1112^SetUp!$B$55,I1112))</f>
        <v>8.1203815425625075E-2</v>
      </c>
      <c r="M1112" s="53">
        <f t="shared" si="357"/>
        <v>2.1378660747939833</v>
      </c>
      <c r="N1112" s="53">
        <f>IF(SetUp!$B$62=0,X1112,(B1112-E1112)*(1-(H1112/SetUp!$B$66/SetUp!$B$56)))</f>
        <v>0</v>
      </c>
      <c r="O1112" s="53">
        <f>K1112*SetUp!$B$65</f>
        <v>0.23575086346056803</v>
      </c>
      <c r="P1112" s="53">
        <f>MIN(SetUp!$B$54*L1112^SetUp!$B$51,L1112)</f>
        <v>5.4559824813583797E-2</v>
      </c>
      <c r="Q1112" s="53">
        <f t="shared" si="358"/>
        <v>25.30605177970552</v>
      </c>
      <c r="R1112" s="53">
        <f>IF((H1112+N1112-O1112)&gt;SetUp!$B$56,T1111+H1112+N1112-O1112-SetUp!$B$56,T1111)</f>
        <v>0</v>
      </c>
      <c r="S1112" s="53">
        <f>R1112*SetUp!$B$65</f>
        <v>0</v>
      </c>
      <c r="T1112" s="53">
        <f>IF((R1112-S1112)&lt;SetUp!$B$53,R1112-S1112,SetUp!$B$53)</f>
        <v>0</v>
      </c>
      <c r="U1112" s="53">
        <f t="shared" si="359"/>
        <v>2.1378660747939833</v>
      </c>
      <c r="V1112" s="53">
        <f>(L1112-P1112)/1000*SetUp!$B$13*1000000/SetUp!$B$48</f>
        <v>1.0842852237400382</v>
      </c>
      <c r="W1112" s="53">
        <f t="shared" si="361"/>
        <v>2.581268532253489E-15</v>
      </c>
      <c r="X1112" s="53">
        <f>MAX((SetUp!$B$56*(1-($H1112/SetUp!$B$56)^2)*TANH(($B1112-$D1112)/SetUp!$B$56))/(1+$H1112/SetUp!$B$56*TANH(($B1112-$D1112)/SetUp!$B$56)),0)</f>
        <v>0</v>
      </c>
      <c r="AK1112" s="61">
        <v>347</v>
      </c>
      <c r="AL1112" s="62">
        <f t="shared" si="350"/>
        <v>3.374333333333333</v>
      </c>
      <c r="AM1112" s="62">
        <f t="shared" si="351"/>
        <v>2.3028116316839906</v>
      </c>
      <c r="AN1112" s="63">
        <f t="shared" si="352"/>
        <v>-0.31755063765168701</v>
      </c>
    </row>
    <row r="1113" spans="1:40" x14ac:dyDescent="0.3">
      <c r="A1113" s="60">
        <v>32158</v>
      </c>
      <c r="B1113" s="53">
        <v>9.2999999999999999E-2</v>
      </c>
      <c r="C1113" s="53"/>
      <c r="D1113" s="53">
        <v>5.0170000000000003</v>
      </c>
      <c r="E1113" s="53">
        <f t="shared" si="353"/>
        <v>9.2999999999999999E-2</v>
      </c>
      <c r="F1113" s="53">
        <f t="shared" si="354"/>
        <v>4.9240000000000004</v>
      </c>
      <c r="G1113" s="53">
        <f t="shared" si="355"/>
        <v>0</v>
      </c>
      <c r="H1113" s="53">
        <f>IF(Q1112&gt;SetUp!$B$56,SetUp!$B$56,Q1112)</f>
        <v>25.30605177970552</v>
      </c>
      <c r="I1113" s="53">
        <f t="shared" si="360"/>
        <v>2.3368717112077477</v>
      </c>
      <c r="J1113" s="53">
        <f>MIN(F1113,H1113,(1-EXP(-SetUp!$B$52*H1113/SetUp!$B$56))*F1113)</f>
        <v>3.7453133987484342</v>
      </c>
      <c r="K1113" s="53">
        <f t="shared" si="356"/>
        <v>21.560738380957087</v>
      </c>
      <c r="L1113" s="53">
        <f>IF(I1113&lt;=0,0,MIN(SetUp!$B$50*I1113^SetUp!$B$55,I1113))</f>
        <v>8.8514873513809628E-2</v>
      </c>
      <c r="M1113" s="53">
        <f t="shared" si="357"/>
        <v>2.248356837693938</v>
      </c>
      <c r="N1113" s="53">
        <f>IF(SetUp!$B$62=0,X1113,(B1113-E1113)*(1-(H1113/SetUp!$B$66/SetUp!$B$56)))</f>
        <v>0</v>
      </c>
      <c r="O1113" s="53">
        <f>K1113*SetUp!$B$65</f>
        <v>0.19900563641376465</v>
      </c>
      <c r="P1113" s="53">
        <f>MIN(SetUp!$B$54*L1113^SetUp!$B$51,L1113)</f>
        <v>5.9521877593847881E-2</v>
      </c>
      <c r="Q1113" s="53">
        <f t="shared" si="358"/>
        <v>21.361732744543321</v>
      </c>
      <c r="R1113" s="53">
        <f>IF((H1113+N1113-O1113)&gt;SetUp!$B$56,T1112+H1113+N1113-O1113-SetUp!$B$56,T1112)</f>
        <v>0</v>
      </c>
      <c r="S1113" s="53">
        <f>R1113*SetUp!$B$65</f>
        <v>0</v>
      </c>
      <c r="T1113" s="53">
        <f>IF((R1113-S1113)&lt;SetUp!$B$53,R1113-S1113,SetUp!$B$53)</f>
        <v>0</v>
      </c>
      <c r="U1113" s="53">
        <f t="shared" si="359"/>
        <v>2.248356837693938</v>
      </c>
      <c r="V1113" s="53">
        <f>(L1113-P1113)/1000*SetUp!$B$13*1000000/SetUp!$B$48</f>
        <v>1.1798787023203083</v>
      </c>
      <c r="W1113" s="53">
        <f t="shared" si="361"/>
        <v>-1.4155343563970746E-15</v>
      </c>
      <c r="X1113" s="53">
        <f>MAX((SetUp!$B$56*(1-($H1113/SetUp!$B$56)^2)*TANH(($B1113-$D1113)/SetUp!$B$56))/(1+$H1113/SetUp!$B$56*TANH(($B1113-$D1113)/SetUp!$B$56)),0)</f>
        <v>0</v>
      </c>
      <c r="AK1113" s="61">
        <v>348</v>
      </c>
      <c r="AL1113" s="62">
        <f t="shared" si="350"/>
        <v>3.1543333333333332</v>
      </c>
      <c r="AM1113" s="62">
        <f t="shared" si="351"/>
        <v>2.2970220099627583</v>
      </c>
      <c r="AN1113" s="63">
        <f t="shared" si="352"/>
        <v>-0.27178843602575559</v>
      </c>
    </row>
    <row r="1114" spans="1:40" x14ac:dyDescent="0.3">
      <c r="A1114" s="60">
        <v>32159</v>
      </c>
      <c r="B1114" s="53">
        <v>0.64100000000000001</v>
      </c>
      <c r="C1114" s="53"/>
      <c r="D1114" s="53">
        <v>5.0170000000000003</v>
      </c>
      <c r="E1114" s="53">
        <f t="shared" si="353"/>
        <v>0.64100000000000001</v>
      </c>
      <c r="F1114" s="53">
        <f t="shared" si="354"/>
        <v>4.3760000000000003</v>
      </c>
      <c r="G1114" s="53">
        <f t="shared" si="355"/>
        <v>0</v>
      </c>
      <c r="H1114" s="53">
        <f>IF(Q1113&gt;SetUp!$B$56,SetUp!$B$56,Q1113)</f>
        <v>21.361732744543321</v>
      </c>
      <c r="I1114" s="53">
        <f t="shared" si="360"/>
        <v>2.4172171666523061</v>
      </c>
      <c r="J1114" s="53">
        <f>MIN(F1114,H1114,(1-EXP(-SetUp!$B$52*H1114/SetUp!$B$56))*F1114)</f>
        <v>3.0670078251746458</v>
      </c>
      <c r="K1114" s="53">
        <f t="shared" si="356"/>
        <v>18.294724919368676</v>
      </c>
      <c r="L1114" s="53">
        <f>IF(I1114&lt;=0,0,MIN(SetUp!$B$50*I1114^SetUp!$B$55,I1114))</f>
        <v>9.3644925983260352E-2</v>
      </c>
      <c r="M1114" s="53">
        <f t="shared" si="357"/>
        <v>2.323572240669046</v>
      </c>
      <c r="N1114" s="53">
        <f>IF(SetUp!$B$62=0,X1114,(B1114-E1114)*(1-(H1114/SetUp!$B$66/SetUp!$B$56)))</f>
        <v>0</v>
      </c>
      <c r="O1114" s="53">
        <f>K1114*SetUp!$B$65</f>
        <v>0.16886032895836792</v>
      </c>
      <c r="P1114" s="53">
        <f>MIN(SetUp!$B$54*L1114^SetUp!$B$51,L1114)</f>
        <v>6.300607100738613E-2</v>
      </c>
      <c r="Q1114" s="53">
        <f t="shared" si="358"/>
        <v>18.125864590410309</v>
      </c>
      <c r="R1114" s="53">
        <f>IF((H1114+N1114-O1114)&gt;SetUp!$B$56,T1113+H1114+N1114-O1114-SetUp!$B$56,T1113)</f>
        <v>0</v>
      </c>
      <c r="S1114" s="53">
        <f>R1114*SetUp!$B$65</f>
        <v>0</v>
      </c>
      <c r="T1114" s="53">
        <f>IF((R1114-S1114)&lt;SetUp!$B$53,R1114-S1114,SetUp!$B$53)</f>
        <v>0</v>
      </c>
      <c r="U1114" s="53">
        <f t="shared" si="359"/>
        <v>2.323572240669046</v>
      </c>
      <c r="V1114" s="53">
        <f>(L1114-P1114)/1000*SetUp!$B$13*1000000/SetUp!$B$48</f>
        <v>1.2468574323712835</v>
      </c>
      <c r="W1114" s="53">
        <f t="shared" si="361"/>
        <v>2.2204460492503131E-16</v>
      </c>
      <c r="X1114" s="53">
        <f>MAX((SetUp!$B$56*(1-($H1114/SetUp!$B$56)^2)*TANH(($B1114-$D1114)/SetUp!$B$56))/(1+$H1114/SetUp!$B$56*TANH(($B1114-$D1114)/SetUp!$B$56)),0)</f>
        <v>0</v>
      </c>
      <c r="AK1114" s="61">
        <v>349</v>
      </c>
      <c r="AL1114" s="62">
        <f t="shared" si="350"/>
        <v>2.9403333333333332</v>
      </c>
      <c r="AM1114" s="62">
        <f t="shared" si="351"/>
        <v>2.2805646335317005</v>
      </c>
      <c r="AN1114" s="63">
        <f t="shared" si="352"/>
        <v>-0.22438568182801252</v>
      </c>
    </row>
    <row r="1115" spans="1:40" x14ac:dyDescent="0.3">
      <c r="A1115" s="60">
        <v>32160</v>
      </c>
      <c r="B1115" s="53">
        <v>5.617</v>
      </c>
      <c r="C1115" s="53"/>
      <c r="D1115" s="53">
        <v>5.0170000000000003</v>
      </c>
      <c r="E1115" s="53">
        <f t="shared" si="353"/>
        <v>5.0170000000000003</v>
      </c>
      <c r="F1115" s="53">
        <f t="shared" si="354"/>
        <v>0</v>
      </c>
      <c r="G1115" s="53">
        <f t="shared" si="355"/>
        <v>6.5004952335111499E-3</v>
      </c>
      <c r="H1115" s="53">
        <f>IF(Q1114&gt;SetUp!$B$56,SetUp!$B$56,Q1114)</f>
        <v>18.125864590410309</v>
      </c>
      <c r="I1115" s="53">
        <f t="shared" si="360"/>
        <v>2.4973744838589367</v>
      </c>
      <c r="J1115" s="53">
        <f>MIN(F1115,H1115,(1-EXP(-SetUp!$B$52*H1115/SetUp!$B$56))*F1115)</f>
        <v>0</v>
      </c>
      <c r="K1115" s="53">
        <f t="shared" si="356"/>
        <v>18.125864590410309</v>
      </c>
      <c r="L1115" s="53">
        <f>IF(I1115&lt;=0,0,MIN(SetUp!$B$50*I1115^SetUp!$B$55,I1115))</f>
        <v>9.8877524414362677E-2</v>
      </c>
      <c r="M1115" s="53">
        <f t="shared" si="357"/>
        <v>2.3984969594445742</v>
      </c>
      <c r="N1115" s="53">
        <f>IF(SetUp!$B$62=0,X1115,(B1115-E1115)*(1-(H1115/SetUp!$B$66/SetUp!$B$56)))</f>
        <v>0.59349950476648849</v>
      </c>
      <c r="O1115" s="53">
        <f>K1115*SetUp!$B$65</f>
        <v>0.1673017479563797</v>
      </c>
      <c r="P1115" s="53">
        <f>MIN(SetUp!$B$54*L1115^SetUp!$B$51,L1115)</f>
        <v>6.6561822520892586E-2</v>
      </c>
      <c r="Q1115" s="53">
        <f t="shared" si="358"/>
        <v>18.552062347220417</v>
      </c>
      <c r="R1115" s="53">
        <f>IF((H1115+N1115-O1115)&gt;SetUp!$B$56,T1114+H1115+N1115-O1115-SetUp!$B$56,T1114)</f>
        <v>0</v>
      </c>
      <c r="S1115" s="53">
        <f>R1115*SetUp!$B$65</f>
        <v>0</v>
      </c>
      <c r="T1115" s="53">
        <f>IF((R1115-S1115)&lt;SetUp!$B$53,R1115-S1115,SetUp!$B$53)</f>
        <v>0</v>
      </c>
      <c r="U1115" s="53">
        <f t="shared" si="359"/>
        <v>2.3984969594445742</v>
      </c>
      <c r="V1115" s="53">
        <f>(L1115-P1115)/1000*SetUp!$B$13*1000000/SetUp!$B$48</f>
        <v>1.3150972227877211</v>
      </c>
      <c r="W1115" s="53">
        <f t="shared" si="361"/>
        <v>1.9428902930940239E-16</v>
      </c>
      <c r="X1115" s="53">
        <f>MAX((SetUp!$B$56*(1-($H1115/SetUp!$B$56)^2)*TANH(($B1115-$D1115)/SetUp!$B$56))/(1+$H1115/SetUp!$B$56*TANH(($B1115-$D1115)/SetUp!$B$56)),0)</f>
        <v>0.59349950476648849</v>
      </c>
      <c r="AK1115" s="61">
        <v>350</v>
      </c>
      <c r="AL1115" s="62">
        <f t="shared" si="350"/>
        <v>2.8353333333333333</v>
      </c>
      <c r="AM1115" s="62">
        <f t="shared" si="351"/>
        <v>2.2546899967618947</v>
      </c>
      <c r="AN1115" s="63">
        <f t="shared" si="352"/>
        <v>-0.20478838581169945</v>
      </c>
    </row>
    <row r="1116" spans="1:40" x14ac:dyDescent="0.3">
      <c r="A1116" s="60">
        <v>32161</v>
      </c>
      <c r="B1116" s="53">
        <v>15.973000000000001</v>
      </c>
      <c r="C1116" s="53"/>
      <c r="D1116" s="53">
        <v>5.0170000000000003</v>
      </c>
      <c r="E1116" s="53">
        <f t="shared" si="353"/>
        <v>5.0170000000000003</v>
      </c>
      <c r="F1116" s="53">
        <f t="shared" si="354"/>
        <v>0</v>
      </c>
      <c r="G1116" s="53">
        <f t="shared" si="355"/>
        <v>0.20384840664352133</v>
      </c>
      <c r="H1116" s="53">
        <f>IF(Q1115&gt;SetUp!$B$56,SetUp!$B$56,Q1115)</f>
        <v>18.552062347220417</v>
      </c>
      <c r="I1116" s="53">
        <f t="shared" si="360"/>
        <v>2.7735809197580599</v>
      </c>
      <c r="J1116" s="53">
        <f>MIN(F1116,H1116,(1-EXP(-SetUp!$B$52*H1116/SetUp!$B$56))*F1116)</f>
        <v>0</v>
      </c>
      <c r="K1116" s="53">
        <f t="shared" si="356"/>
        <v>18.552062347220417</v>
      </c>
      <c r="L1116" s="53">
        <f>IF(I1116&lt;=0,0,MIN(SetUp!$B$50*I1116^SetUp!$B$55,I1116))</f>
        <v>0.11776770251324023</v>
      </c>
      <c r="M1116" s="53">
        <f t="shared" si="357"/>
        <v>2.6558132172448197</v>
      </c>
      <c r="N1116" s="53">
        <f>IF(SetUp!$B$62=0,X1116,(B1116-E1116)*(1-(H1116/SetUp!$B$66/SetUp!$B$56)))</f>
        <v>10.752151593356478</v>
      </c>
      <c r="O1116" s="53">
        <f>K1116*SetUp!$B$65</f>
        <v>0.17123555366996443</v>
      </c>
      <c r="P1116" s="53">
        <f>MIN(SetUp!$B$54*L1116^SetUp!$B$51,L1116)</f>
        <v>7.9413016307994036E-2</v>
      </c>
      <c r="Q1116" s="53">
        <f t="shared" si="358"/>
        <v>29.132978386906927</v>
      </c>
      <c r="R1116" s="53">
        <f>IF((H1116+N1116-O1116)&gt;SetUp!$B$56,T1115+H1116+N1116-O1116-SetUp!$B$56,T1115)</f>
        <v>0</v>
      </c>
      <c r="S1116" s="53">
        <f>R1116*SetUp!$B$65</f>
        <v>0</v>
      </c>
      <c r="T1116" s="53">
        <f>IF((R1116-S1116)&lt;SetUp!$B$53,R1116-S1116,SetUp!$B$53)</f>
        <v>0</v>
      </c>
      <c r="U1116" s="53">
        <f t="shared" si="359"/>
        <v>2.6558132172448197</v>
      </c>
      <c r="V1116" s="53">
        <f>(L1116-P1116)/1000*SetUp!$B$13*1000000/SetUp!$B$48</f>
        <v>1.5608555084364741</v>
      </c>
      <c r="W1116" s="53">
        <f t="shared" si="361"/>
        <v>-5.3013149425851225E-15</v>
      </c>
      <c r="X1116" s="53">
        <f>MAX((SetUp!$B$56*(1-($H1116/SetUp!$B$56)^2)*TANH(($B1116-$D1116)/SetUp!$B$56))/(1+$H1116/SetUp!$B$56*TANH(($B1116-$D1116)/SetUp!$B$56)),0)</f>
        <v>10.752151593356478</v>
      </c>
      <c r="AK1116" s="61">
        <v>351</v>
      </c>
      <c r="AL1116" s="62">
        <f t="shared" si="350"/>
        <v>9.7066666666666652</v>
      </c>
      <c r="AM1116" s="62">
        <f t="shared" si="351"/>
        <v>2.4403325306948158</v>
      </c>
      <c r="AN1116" s="63">
        <f t="shared" si="352"/>
        <v>-0.74859211565644068</v>
      </c>
    </row>
    <row r="1117" spans="1:40" x14ac:dyDescent="0.3">
      <c r="A1117" s="60">
        <v>32162</v>
      </c>
      <c r="B1117" s="53">
        <v>1.6719999999999999</v>
      </c>
      <c r="C1117" s="53"/>
      <c r="D1117" s="53">
        <v>5.0170000000000003</v>
      </c>
      <c r="E1117" s="53">
        <f t="shared" si="353"/>
        <v>1.6719999999999999</v>
      </c>
      <c r="F1117" s="53">
        <f t="shared" si="354"/>
        <v>3.3450000000000006</v>
      </c>
      <c r="G1117" s="53">
        <f t="shared" si="355"/>
        <v>0</v>
      </c>
      <c r="H1117" s="53">
        <f>IF(Q1116&gt;SetUp!$B$56,SetUp!$B$56,Q1116)</f>
        <v>29.132978386906927</v>
      </c>
      <c r="I1117" s="53">
        <f t="shared" si="360"/>
        <v>2.8997898758428917</v>
      </c>
      <c r="J1117" s="53">
        <f>MIN(F1117,H1117,(1-EXP(-SetUp!$B$52*H1117/SetUp!$B$56))*F1117)</f>
        <v>2.6999737650877194</v>
      </c>
      <c r="K1117" s="53">
        <f t="shared" si="356"/>
        <v>26.433004621819208</v>
      </c>
      <c r="L1117" s="53">
        <f>IF(I1117&lt;=0,0,MIN(SetUp!$B$50*I1117^SetUp!$B$55,I1117))</f>
        <v>0.12683399821587069</v>
      </c>
      <c r="M1117" s="53">
        <f t="shared" si="357"/>
        <v>2.7729558776270209</v>
      </c>
      <c r="N1117" s="53">
        <f>IF(SetUp!$B$62=0,X1117,(B1117-E1117)*(1-(H1117/SetUp!$B$66/SetUp!$B$56)))</f>
        <v>0</v>
      </c>
      <c r="O1117" s="53">
        <f>K1117*SetUp!$B$65</f>
        <v>0.24397665859807194</v>
      </c>
      <c r="P1117" s="53">
        <f>MIN(SetUp!$B$54*L1117^SetUp!$B$51,L1117)</f>
        <v>8.5588256943133406E-2</v>
      </c>
      <c r="Q1117" s="53">
        <f t="shared" si="358"/>
        <v>26.189027963221136</v>
      </c>
      <c r="R1117" s="53">
        <f>IF((H1117+N1117-O1117)&gt;SetUp!$B$56,T1116+H1117+N1117-O1117-SetUp!$B$56,T1116)</f>
        <v>0</v>
      </c>
      <c r="S1117" s="53">
        <f>R1117*SetUp!$B$65</f>
        <v>0</v>
      </c>
      <c r="T1117" s="53">
        <f>IF((R1117-S1117)&lt;SetUp!$B$53,R1117-S1117,SetUp!$B$53)</f>
        <v>0</v>
      </c>
      <c r="U1117" s="53">
        <f t="shared" si="359"/>
        <v>2.7729558776270209</v>
      </c>
      <c r="V1117" s="53">
        <f>(L1117-P1117)/1000*SetUp!$B$13*1000000/SetUp!$B$48</f>
        <v>1.6785078652603298</v>
      </c>
      <c r="W1117" s="53">
        <f t="shared" si="361"/>
        <v>-1.4710455076283324E-15</v>
      </c>
      <c r="X1117" s="53">
        <f>MAX((SetUp!$B$56*(1-($H1117/SetUp!$B$56)^2)*TANH(($B1117-$D1117)/SetUp!$B$56))/(1+$H1117/SetUp!$B$56*TANH(($B1117-$D1117)/SetUp!$B$56)),0)</f>
        <v>0</v>
      </c>
      <c r="AK1117" s="61">
        <v>352</v>
      </c>
      <c r="AL1117" s="62">
        <f t="shared" si="350"/>
        <v>6.6503333333333332</v>
      </c>
      <c r="AM1117" s="62">
        <f t="shared" si="351"/>
        <v>2.8254084799106773</v>
      </c>
      <c r="AN1117" s="63">
        <f t="shared" si="352"/>
        <v>-0.5751478402219421</v>
      </c>
    </row>
    <row r="1118" spans="1:40" x14ac:dyDescent="0.3">
      <c r="A1118" s="60">
        <v>32163</v>
      </c>
      <c r="B1118" s="53">
        <v>1.6259999999999999</v>
      </c>
      <c r="C1118" s="53"/>
      <c r="D1118" s="53">
        <v>5.0170000000000003</v>
      </c>
      <c r="E1118" s="53">
        <f t="shared" si="353"/>
        <v>1.6259999999999999</v>
      </c>
      <c r="F1118" s="53">
        <f t="shared" si="354"/>
        <v>3.3910000000000005</v>
      </c>
      <c r="G1118" s="53">
        <f t="shared" si="355"/>
        <v>0</v>
      </c>
      <c r="H1118" s="53">
        <f>IF(Q1117&gt;SetUp!$B$56,SetUp!$B$56,Q1117)</f>
        <v>26.189027963221136</v>
      </c>
      <c r="I1118" s="53">
        <f t="shared" si="360"/>
        <v>2.9905093219516901</v>
      </c>
      <c r="J1118" s="53">
        <f>MIN(F1118,H1118,(1-EXP(-SetUp!$B$52*H1118/SetUp!$B$56))*F1118)</f>
        <v>2.6187764794502701</v>
      </c>
      <c r="K1118" s="53">
        <f t="shared" si="356"/>
        <v>23.570251483770868</v>
      </c>
      <c r="L1118" s="53">
        <f>IF(I1118&lt;=0,0,MIN(SetUp!$B$50*I1118^SetUp!$B$55,I1118))</f>
        <v>0.13351602734715654</v>
      </c>
      <c r="M1118" s="53">
        <f t="shared" si="357"/>
        <v>2.8569932946045333</v>
      </c>
      <c r="N1118" s="53">
        <f>IF(SetUp!$B$62=0,X1118,(B1118-E1118)*(1-(H1118/SetUp!$B$66/SetUp!$B$56)))</f>
        <v>0</v>
      </c>
      <c r="O1118" s="53">
        <f>K1118*SetUp!$B$65</f>
        <v>0.217553444324669</v>
      </c>
      <c r="P1118" s="53">
        <f>MIN(SetUp!$B$54*L1118^SetUp!$B$51,L1118)</f>
        <v>9.0142290296951949E-2</v>
      </c>
      <c r="Q1118" s="53">
        <f t="shared" si="358"/>
        <v>23.352698039446199</v>
      </c>
      <c r="R1118" s="53">
        <f>IF((H1118+N1118-O1118)&gt;SetUp!$B$56,T1117+H1118+N1118-O1118-SetUp!$B$56,T1117)</f>
        <v>0</v>
      </c>
      <c r="S1118" s="53">
        <f>R1118*SetUp!$B$65</f>
        <v>0</v>
      </c>
      <c r="T1118" s="53">
        <f>IF((R1118-S1118)&lt;SetUp!$B$53,R1118-S1118,SetUp!$B$53)</f>
        <v>0</v>
      </c>
      <c r="U1118" s="53">
        <f t="shared" si="359"/>
        <v>2.8569932946045333</v>
      </c>
      <c r="V1118" s="53">
        <f>(L1118-P1118)/1000*SetUp!$B$13*1000000/SetUp!$B$48</f>
        <v>1.7651072944256527</v>
      </c>
      <c r="W1118" s="53">
        <f t="shared" si="361"/>
        <v>1.1379786002407855E-15</v>
      </c>
      <c r="X1118" s="53">
        <f>MAX((SetUp!$B$56*(1-($H1118/SetUp!$B$56)^2)*TANH(($B1118-$D1118)/SetUp!$B$56))/(1+$H1118/SetUp!$B$56*TANH(($B1118-$D1118)/SetUp!$B$56)),0)</f>
        <v>0</v>
      </c>
      <c r="AK1118" s="61">
        <v>353</v>
      </c>
      <c r="AL1118" s="62">
        <f t="shared" si="350"/>
        <v>11.457333333333333</v>
      </c>
      <c r="AM1118" s="62">
        <f t="shared" si="351"/>
        <v>2.8261232855821219</v>
      </c>
      <c r="AN1118" s="63">
        <f t="shared" si="352"/>
        <v>-0.75333498612980432</v>
      </c>
    </row>
    <row r="1119" spans="1:40" x14ac:dyDescent="0.3">
      <c r="A1119" s="60">
        <v>32164</v>
      </c>
      <c r="B1119" s="53">
        <v>1.589</v>
      </c>
      <c r="C1119" s="53"/>
      <c r="D1119" s="53">
        <v>5.0170000000000003</v>
      </c>
      <c r="E1119" s="53">
        <f t="shared" si="353"/>
        <v>1.589</v>
      </c>
      <c r="F1119" s="53">
        <f t="shared" si="354"/>
        <v>3.4280000000000004</v>
      </c>
      <c r="G1119" s="53">
        <f t="shared" si="355"/>
        <v>0</v>
      </c>
      <c r="H1119" s="53">
        <f>IF(Q1118&gt;SetUp!$B$56,SetUp!$B$56,Q1118)</f>
        <v>23.352698039446199</v>
      </c>
      <c r="I1119" s="53">
        <f t="shared" si="360"/>
        <v>3.0493559552006961</v>
      </c>
      <c r="J1119" s="53">
        <f>MIN(F1119,H1119,(1-EXP(-SetUp!$B$52*H1119/SetUp!$B$56))*F1119)</f>
        <v>2.5116752718526829</v>
      </c>
      <c r="K1119" s="53">
        <f t="shared" si="356"/>
        <v>20.841022767593515</v>
      </c>
      <c r="L1119" s="53">
        <f>IF(I1119&lt;=0,0,MIN(SetUp!$B$50*I1119^SetUp!$B$55,I1119))</f>
        <v>0.13792352221340351</v>
      </c>
      <c r="M1119" s="53">
        <f t="shared" si="357"/>
        <v>2.9114324329872927</v>
      </c>
      <c r="N1119" s="53">
        <f>IF(SetUp!$B$62=0,X1119,(B1119-E1119)*(1-(H1119/SetUp!$B$66/SetUp!$B$56)))</f>
        <v>0</v>
      </c>
      <c r="O1119" s="53">
        <f>K1119*SetUp!$B$65</f>
        <v>0.19236266059616267</v>
      </c>
      <c r="P1119" s="53">
        <f>MIN(SetUp!$B$54*L1119^SetUp!$B$51,L1119)</f>
        <v>9.3147369880719394E-2</v>
      </c>
      <c r="Q1119" s="53">
        <f t="shared" si="358"/>
        <v>20.648660106997351</v>
      </c>
      <c r="R1119" s="53">
        <f>IF((H1119+N1119-O1119)&gt;SetUp!$B$56,T1118+H1119+N1119-O1119-SetUp!$B$56,T1118)</f>
        <v>0</v>
      </c>
      <c r="S1119" s="53">
        <f>R1119*SetUp!$B$65</f>
        <v>0</v>
      </c>
      <c r="T1119" s="53">
        <f>IF((R1119-S1119)&lt;SetUp!$B$53,R1119-S1119,SetUp!$B$53)</f>
        <v>0</v>
      </c>
      <c r="U1119" s="53">
        <f t="shared" si="359"/>
        <v>2.9114324329872927</v>
      </c>
      <c r="V1119" s="53">
        <f>(L1119-P1119)/1000*SetUp!$B$13*1000000/SetUp!$B$48</f>
        <v>1.8221790067859083</v>
      </c>
      <c r="W1119" s="53">
        <f t="shared" si="361"/>
        <v>-1.6930901125533637E-15</v>
      </c>
      <c r="X1119" s="53">
        <f>MAX((SetUp!$B$56*(1-($H1119/SetUp!$B$56)^2)*TANH(($B1119-$D1119)/SetUp!$B$56))/(1+$H1119/SetUp!$B$56*TANH(($B1119-$D1119)/SetUp!$B$56)),0)</f>
        <v>0</v>
      </c>
      <c r="AK1119" s="61">
        <v>354</v>
      </c>
      <c r="AL1119" s="62">
        <f t="shared" si="350"/>
        <v>7.7836666666666661</v>
      </c>
      <c r="AM1119" s="62">
        <f t="shared" si="351"/>
        <v>2.9071700939871885</v>
      </c>
      <c r="AN1119" s="63">
        <f t="shared" si="352"/>
        <v>-0.6265037779126561</v>
      </c>
    </row>
    <row r="1120" spans="1:40" x14ac:dyDescent="0.3">
      <c r="A1120" s="60">
        <v>32165</v>
      </c>
      <c r="B1120" s="53">
        <v>0.63900000000000001</v>
      </c>
      <c r="C1120" s="53"/>
      <c r="D1120" s="53">
        <v>5.0170000000000003</v>
      </c>
      <c r="E1120" s="53">
        <f t="shared" si="353"/>
        <v>0.63900000000000001</v>
      </c>
      <c r="F1120" s="53">
        <f t="shared" si="354"/>
        <v>4.3780000000000001</v>
      </c>
      <c r="G1120" s="53">
        <f t="shared" si="355"/>
        <v>0</v>
      </c>
      <c r="H1120" s="53">
        <f>IF(Q1119&gt;SetUp!$B$56,SetUp!$B$56,Q1119)</f>
        <v>20.648660106997351</v>
      </c>
      <c r="I1120" s="53">
        <f t="shared" si="360"/>
        <v>3.0741950698773479</v>
      </c>
      <c r="J1120" s="53">
        <f>MIN(F1120,H1120,(1-EXP(-SetUp!$B$52*H1120/SetUp!$B$56))*F1120)</f>
        <v>3.014573477989352</v>
      </c>
      <c r="K1120" s="53">
        <f t="shared" si="356"/>
        <v>17.634086629007999</v>
      </c>
      <c r="L1120" s="53">
        <f>IF(I1120&lt;=0,0,MIN(SetUp!$B$50*I1120^SetUp!$B$55,I1120))</f>
        <v>0.13980107272073508</v>
      </c>
      <c r="M1120" s="53">
        <f t="shared" si="357"/>
        <v>2.9343939971566129</v>
      </c>
      <c r="N1120" s="53">
        <f>IF(SetUp!$B$62=0,X1120,(B1120-E1120)*(1-(H1120/SetUp!$B$66/SetUp!$B$56)))</f>
        <v>0</v>
      </c>
      <c r="O1120" s="53">
        <f>K1120*SetUp!$B$65</f>
        <v>0.16276263689005518</v>
      </c>
      <c r="P1120" s="53">
        <f>MIN(SetUp!$B$54*L1120^SetUp!$B$51,L1120)</f>
        <v>9.4427790182012722E-2</v>
      </c>
      <c r="Q1120" s="53">
        <f t="shared" si="358"/>
        <v>17.471323992117945</v>
      </c>
      <c r="R1120" s="53">
        <f>IF((H1120+N1120-O1120)&gt;SetUp!$B$56,T1119+H1120+N1120-O1120-SetUp!$B$56,T1119)</f>
        <v>0</v>
      </c>
      <c r="S1120" s="53">
        <f>R1120*SetUp!$B$65</f>
        <v>0</v>
      </c>
      <c r="T1120" s="53">
        <f>IF((R1120-S1120)&lt;SetUp!$B$53,R1120-S1120,SetUp!$B$53)</f>
        <v>0</v>
      </c>
      <c r="U1120" s="53">
        <f t="shared" si="359"/>
        <v>2.9343939971566129</v>
      </c>
      <c r="V1120" s="53">
        <f>(L1120-P1120)/1000*SetUp!$B$13*1000000/SetUp!$B$48</f>
        <v>1.8464794003899918</v>
      </c>
      <c r="W1120" s="53">
        <f t="shared" si="361"/>
        <v>0</v>
      </c>
      <c r="X1120" s="53">
        <f>MAX((SetUp!$B$56*(1-($H1120/SetUp!$B$56)^2)*TANH(($B1120-$D1120)/SetUp!$B$56))/(1+$H1120/SetUp!$B$56*TANH(($B1120-$D1120)/SetUp!$B$56)),0)</f>
        <v>0</v>
      </c>
      <c r="AK1120" s="61">
        <v>355</v>
      </c>
      <c r="AL1120" s="62">
        <f t="shared" si="350"/>
        <v>7.1526666666666658</v>
      </c>
      <c r="AM1120" s="62">
        <f t="shared" si="351"/>
        <v>2.9120997286873695</v>
      </c>
      <c r="AN1120" s="63">
        <f t="shared" si="352"/>
        <v>-0.59286516981721926</v>
      </c>
    </row>
    <row r="1121" spans="1:40" x14ac:dyDescent="0.3">
      <c r="A1121" s="60">
        <v>32166</v>
      </c>
      <c r="B1121" s="53">
        <v>1.423</v>
      </c>
      <c r="C1121" s="53"/>
      <c r="D1121" s="53">
        <v>5.0170000000000003</v>
      </c>
      <c r="E1121" s="53">
        <f t="shared" si="353"/>
        <v>1.423</v>
      </c>
      <c r="F1121" s="53">
        <f t="shared" si="354"/>
        <v>3.5940000000000003</v>
      </c>
      <c r="G1121" s="53">
        <f t="shared" si="355"/>
        <v>0</v>
      </c>
      <c r="H1121" s="53">
        <f>IF(Q1120&gt;SetUp!$B$56,SetUp!$B$56,Q1120)</f>
        <v>17.471323992117945</v>
      </c>
      <c r="I1121" s="53">
        <f t="shared" si="360"/>
        <v>3.0748439243496142</v>
      </c>
      <c r="J1121" s="53">
        <f>MIN(F1121,H1121,(1-EXP(-SetUp!$B$52*H1121/SetUp!$B$56))*F1121)</f>
        <v>2.2546487742529968</v>
      </c>
      <c r="K1121" s="53">
        <f t="shared" si="356"/>
        <v>15.216675217864948</v>
      </c>
      <c r="L1121" s="53">
        <f>IF(I1121&lt;=0,0,MIN(SetUp!$B$50*I1121^SetUp!$B$55,I1121))</f>
        <v>0.13985025466429354</v>
      </c>
      <c r="M1121" s="53">
        <f t="shared" si="357"/>
        <v>2.9349936696853205</v>
      </c>
      <c r="N1121" s="53">
        <f>IF(SetUp!$B$62=0,X1121,(B1121-E1121)*(1-(H1121/SetUp!$B$66/SetUp!$B$56)))</f>
        <v>0</v>
      </c>
      <c r="O1121" s="53">
        <f>K1121*SetUp!$B$65</f>
        <v>0.14044992719300145</v>
      </c>
      <c r="P1121" s="53">
        <f>MIN(SetUp!$B$54*L1121^SetUp!$B$51,L1121)</f>
        <v>9.4461332712261425E-2</v>
      </c>
      <c r="Q1121" s="53">
        <f t="shared" si="358"/>
        <v>15.076225290671946</v>
      </c>
      <c r="R1121" s="53">
        <f>IF((H1121+N1121-O1121)&gt;SetUp!$B$56,T1120+H1121+N1121-O1121-SetUp!$B$56,T1120)</f>
        <v>0</v>
      </c>
      <c r="S1121" s="53">
        <f>R1121*SetUp!$B$65</f>
        <v>0</v>
      </c>
      <c r="T1121" s="53">
        <f>IF((R1121-S1121)&lt;SetUp!$B$53,R1121-S1121,SetUp!$B$53)</f>
        <v>0</v>
      </c>
      <c r="U1121" s="53">
        <f t="shared" si="359"/>
        <v>2.9349936696853205</v>
      </c>
      <c r="V1121" s="53">
        <f>(L1121-P1121)/1000*SetUp!$B$13*1000000/SetUp!$B$48</f>
        <v>1.8471158510255838</v>
      </c>
      <c r="W1121" s="53">
        <f t="shared" si="361"/>
        <v>-2.3592239273284576E-15</v>
      </c>
      <c r="X1121" s="53">
        <f>MAX((SetUp!$B$56*(1-($H1121/SetUp!$B$56)^2)*TANH(($B1121-$D1121)/SetUp!$B$56))/(1+$H1121/SetUp!$B$56*TANH(($B1121-$D1121)/SetUp!$B$56)),0)</f>
        <v>0</v>
      </c>
      <c r="AK1121" s="61">
        <v>356</v>
      </c>
      <c r="AL1121" s="62">
        <f t="shared" si="350"/>
        <v>6.6933333333333325</v>
      </c>
      <c r="AM1121" s="62">
        <f t="shared" si="351"/>
        <v>3.2543641682861861</v>
      </c>
      <c r="AN1121" s="63">
        <f t="shared" si="352"/>
        <v>-0.51379021390146618</v>
      </c>
    </row>
    <row r="1122" spans="1:40" x14ac:dyDescent="0.3">
      <c r="A1122" s="60">
        <v>32167</v>
      </c>
      <c r="B1122" s="53">
        <v>3.2650000000000001</v>
      </c>
      <c r="C1122" s="53"/>
      <c r="D1122" s="53">
        <v>5.0170000000000003</v>
      </c>
      <c r="E1122" s="53">
        <f t="shared" si="353"/>
        <v>3.2650000000000001</v>
      </c>
      <c r="F1122" s="53">
        <f t="shared" si="354"/>
        <v>1.7520000000000002</v>
      </c>
      <c r="G1122" s="53">
        <f t="shared" si="355"/>
        <v>0</v>
      </c>
      <c r="H1122" s="53">
        <f>IF(Q1121&gt;SetUp!$B$56,SetUp!$B$56,Q1121)</f>
        <v>15.076225290671946</v>
      </c>
      <c r="I1122" s="53">
        <f t="shared" si="360"/>
        <v>3.0648758102150944</v>
      </c>
      <c r="J1122" s="53">
        <f>MIN(F1122,H1122,(1-EXP(-SetUp!$B$52*H1122/SetUp!$B$56))*F1122)</f>
        <v>1.0044889178449652</v>
      </c>
      <c r="K1122" s="53">
        <f t="shared" si="356"/>
        <v>14.071736372826981</v>
      </c>
      <c r="L1122" s="53">
        <f>IF(I1122&lt;=0,0,MIN(SetUp!$B$50*I1122^SetUp!$B$55,I1122))</f>
        <v>0.1390954541089689</v>
      </c>
      <c r="M1122" s="53">
        <f t="shared" si="357"/>
        <v>2.9257803561061255</v>
      </c>
      <c r="N1122" s="53">
        <f>IF(SetUp!$B$62=0,X1122,(B1122-E1122)*(1-(H1122/SetUp!$B$66/SetUp!$B$56)))</f>
        <v>0</v>
      </c>
      <c r="O1122" s="53">
        <f>K1122*SetUp!$B$65</f>
        <v>0.12988214052977368</v>
      </c>
      <c r="P1122" s="53">
        <f>MIN(SetUp!$B$54*L1122^SetUp!$B$51,L1122)</f>
        <v>9.3946564552458076E-2</v>
      </c>
      <c r="Q1122" s="53">
        <f t="shared" si="358"/>
        <v>13.941854232297208</v>
      </c>
      <c r="R1122" s="53">
        <f>IF((H1122+N1122-O1122)&gt;SetUp!$B$56,T1121+H1122+N1122-O1122-SetUp!$B$56,T1121)</f>
        <v>0</v>
      </c>
      <c r="S1122" s="53">
        <f>R1122*SetUp!$B$65</f>
        <v>0</v>
      </c>
      <c r="T1122" s="53">
        <f>IF((R1122-S1122)&lt;SetUp!$B$53,R1122-S1122,SetUp!$B$53)</f>
        <v>0</v>
      </c>
      <c r="U1122" s="53">
        <f t="shared" si="359"/>
        <v>2.9257803561061255</v>
      </c>
      <c r="V1122" s="53">
        <f>(L1122-P1122)/1000*SetUp!$B$13*1000000/SetUp!$B$48</f>
        <v>1.8373476603865642</v>
      </c>
      <c r="W1122" s="53">
        <f t="shared" si="361"/>
        <v>1.3877787807814457E-15</v>
      </c>
      <c r="X1122" s="53">
        <f>MAX((SetUp!$B$56*(1-($H1122/SetUp!$B$56)^2)*TANH(($B1122-$D1122)/SetUp!$B$56))/(1+$H1122/SetUp!$B$56*TANH(($B1122-$D1122)/SetUp!$B$56)),0)</f>
        <v>0</v>
      </c>
      <c r="AK1122" s="61">
        <v>357</v>
      </c>
      <c r="AL1122" s="62">
        <f t="shared" si="350"/>
        <v>9.185666666666668</v>
      </c>
      <c r="AM1122" s="62">
        <f t="shared" si="351"/>
        <v>4.1388669479592624</v>
      </c>
      <c r="AN1122" s="63">
        <f t="shared" si="352"/>
        <v>-0.54942116907218541</v>
      </c>
    </row>
    <row r="1123" spans="1:40" x14ac:dyDescent="0.3">
      <c r="A1123" s="60">
        <v>32168</v>
      </c>
      <c r="B1123" s="53">
        <v>0.95399999999999996</v>
      </c>
      <c r="C1123" s="53"/>
      <c r="D1123" s="53">
        <v>5.0170000000000003</v>
      </c>
      <c r="E1123" s="53">
        <f t="shared" si="353"/>
        <v>0.95399999999999996</v>
      </c>
      <c r="F1123" s="53">
        <f t="shared" si="354"/>
        <v>4.0630000000000006</v>
      </c>
      <c r="G1123" s="53">
        <f t="shared" si="355"/>
        <v>0</v>
      </c>
      <c r="H1123" s="53">
        <f>IF(Q1122&gt;SetUp!$B$56,SetUp!$B$56,Q1122)</f>
        <v>13.941854232297208</v>
      </c>
      <c r="I1123" s="53">
        <f t="shared" si="360"/>
        <v>3.0340216589436744</v>
      </c>
      <c r="J1123" s="53">
        <f>MIN(F1123,H1123,(1-EXP(-SetUp!$B$52*H1123/SetUp!$B$56))*F1123)</f>
        <v>2.2147370784791489</v>
      </c>
      <c r="K1123" s="53">
        <f t="shared" si="356"/>
        <v>11.72711715381806</v>
      </c>
      <c r="L1123" s="53">
        <f>IF(I1123&lt;=0,0,MIN(SetUp!$B$50*I1123^SetUp!$B$55,I1123))</f>
        <v>0.1367695009323053</v>
      </c>
      <c r="M1123" s="53">
        <f t="shared" si="357"/>
        <v>2.8972521580113693</v>
      </c>
      <c r="N1123" s="53">
        <f>IF(SetUp!$B$62=0,X1123,(B1123-E1123)*(1-(H1123/SetUp!$B$66/SetUp!$B$56)))</f>
        <v>0</v>
      </c>
      <c r="O1123" s="53">
        <f>K1123*SetUp!$B$65</f>
        <v>0.10824130283754888</v>
      </c>
      <c r="P1123" s="53">
        <f>MIN(SetUp!$B$54*L1123^SetUp!$B$51,L1123)</f>
        <v>9.2360453769110645E-2</v>
      </c>
      <c r="Q1123" s="53">
        <f t="shared" si="358"/>
        <v>11.618875850980512</v>
      </c>
      <c r="R1123" s="53">
        <f>IF((H1123+N1123-O1123)&gt;SetUp!$B$56,T1122+H1123+N1123-O1123-SetUp!$B$56,T1122)</f>
        <v>0</v>
      </c>
      <c r="S1123" s="53">
        <f>R1123*SetUp!$B$65</f>
        <v>0</v>
      </c>
      <c r="T1123" s="53">
        <f>IF((R1123-S1123)&lt;SetUp!$B$53,R1123-S1123,SetUp!$B$53)</f>
        <v>0</v>
      </c>
      <c r="U1123" s="53">
        <f t="shared" si="359"/>
        <v>2.8972521580113693</v>
      </c>
      <c r="V1123" s="53">
        <f>(L1123-P1123)/1000*SetUp!$B$13*1000000/SetUp!$B$48</f>
        <v>1.8072395513330108</v>
      </c>
      <c r="W1123" s="53">
        <f t="shared" si="361"/>
        <v>1.5265566588595902E-15</v>
      </c>
      <c r="X1123" s="53">
        <f>MAX((SetUp!$B$56*(1-($H1123/SetUp!$B$56)^2)*TANH(($B1123-$D1123)/SetUp!$B$56))/(1+$H1123/SetUp!$B$56*TANH(($B1123-$D1123)/SetUp!$B$56)),0)</f>
        <v>0</v>
      </c>
      <c r="AK1123" s="61">
        <v>358</v>
      </c>
      <c r="AL1123" s="62">
        <f t="shared" si="350"/>
        <v>6.7710000000000008</v>
      </c>
      <c r="AM1123" s="62">
        <f t="shared" si="351"/>
        <v>8.036905783950516</v>
      </c>
      <c r="AN1123" s="63">
        <f t="shared" si="352"/>
        <v>0.18695994446175085</v>
      </c>
    </row>
    <row r="1124" spans="1:40" x14ac:dyDescent="0.3">
      <c r="A1124" s="60">
        <v>32169</v>
      </c>
      <c r="B1124" s="53">
        <v>0.15</v>
      </c>
      <c r="C1124" s="53"/>
      <c r="D1124" s="53">
        <v>5.0170000000000003</v>
      </c>
      <c r="E1124" s="53">
        <f t="shared" si="353"/>
        <v>0.15</v>
      </c>
      <c r="F1124" s="53">
        <f t="shared" si="354"/>
        <v>4.867</v>
      </c>
      <c r="G1124" s="53">
        <f t="shared" si="355"/>
        <v>0</v>
      </c>
      <c r="H1124" s="53">
        <f>IF(Q1123&gt;SetUp!$B$56,SetUp!$B$56,Q1123)</f>
        <v>11.618875850980512</v>
      </c>
      <c r="I1124" s="53">
        <f t="shared" si="360"/>
        <v>2.9828731405367659</v>
      </c>
      <c r="J1124" s="53">
        <f>MIN(F1124,H1124,(1-EXP(-SetUp!$B$52*H1124/SetUp!$B$56))*F1124)</f>
        <v>2.3424973653363126</v>
      </c>
      <c r="K1124" s="53">
        <f t="shared" si="356"/>
        <v>9.2763784856441998</v>
      </c>
      <c r="L1124" s="53">
        <f>IF(I1124&lt;=0,0,MIN(SetUp!$B$50*I1124^SetUp!$B$55,I1124))</f>
        <v>0.13294829542654787</v>
      </c>
      <c r="M1124" s="53">
        <f t="shared" si="357"/>
        <v>2.8499248451102179</v>
      </c>
      <c r="N1124" s="53">
        <f>IF(SetUp!$B$62=0,X1124,(B1124-E1124)*(1-(H1124/SetUp!$B$66/SetUp!$B$56)))</f>
        <v>0</v>
      </c>
      <c r="O1124" s="53">
        <f>K1124*SetUp!$B$65</f>
        <v>8.562098252539678E-2</v>
      </c>
      <c r="P1124" s="53">
        <f>MIN(SetUp!$B$54*L1124^SetUp!$B$51,L1124)</f>
        <v>8.9755273707026198E-2</v>
      </c>
      <c r="Q1124" s="53">
        <f t="shared" si="358"/>
        <v>9.1907575031188031</v>
      </c>
      <c r="R1124" s="53">
        <f>IF((H1124+N1124-O1124)&gt;SetUp!$B$56,T1123+H1124+N1124-O1124-SetUp!$B$56,T1123)</f>
        <v>0</v>
      </c>
      <c r="S1124" s="53">
        <f>R1124*SetUp!$B$65</f>
        <v>0</v>
      </c>
      <c r="T1124" s="53">
        <f>IF((R1124-S1124)&lt;SetUp!$B$53,R1124-S1124,SetUp!$B$53)</f>
        <v>0</v>
      </c>
      <c r="U1124" s="53">
        <f t="shared" si="359"/>
        <v>2.8499248451102179</v>
      </c>
      <c r="V1124" s="53">
        <f>(L1124-P1124)/1000*SetUp!$B$13*1000000/SetUp!$B$48</f>
        <v>1.7577530296078958</v>
      </c>
      <c r="W1124" s="53">
        <f t="shared" si="361"/>
        <v>3.6082248300317588E-16</v>
      </c>
      <c r="X1124" s="53">
        <f>MAX((SetUp!$B$56*(1-($H1124/SetUp!$B$56)^2)*TANH(($B1124-$D1124)/SetUp!$B$56))/(1+$H1124/SetUp!$B$56*TANH(($B1124-$D1124)/SetUp!$B$56)),0)</f>
        <v>0</v>
      </c>
      <c r="AK1124" s="61">
        <v>359</v>
      </c>
      <c r="AL1124" s="62">
        <f t="shared" si="350"/>
        <v>15.710333333333333</v>
      </c>
      <c r="AM1124" s="62">
        <f t="shared" si="351"/>
        <v>7.71846472183244</v>
      </c>
      <c r="AN1124" s="63">
        <f t="shared" si="352"/>
        <v>-0.50870140320601476</v>
      </c>
    </row>
    <row r="1125" spans="1:40" x14ac:dyDescent="0.3">
      <c r="A1125" s="60">
        <v>32170</v>
      </c>
      <c r="B1125" s="53">
        <v>1.8009999999999999</v>
      </c>
      <c r="C1125" s="53"/>
      <c r="D1125" s="53">
        <v>5.0170000000000003</v>
      </c>
      <c r="E1125" s="53">
        <f t="shared" si="353"/>
        <v>1.8009999999999999</v>
      </c>
      <c r="F1125" s="53">
        <f t="shared" si="354"/>
        <v>3.2160000000000002</v>
      </c>
      <c r="G1125" s="53">
        <f t="shared" si="355"/>
        <v>0</v>
      </c>
      <c r="H1125" s="53">
        <f>IF(Q1124&gt;SetUp!$B$56,SetUp!$B$56,Q1124)</f>
        <v>9.1907575031188031</v>
      </c>
      <c r="I1125" s="53">
        <f t="shared" si="360"/>
        <v>2.9227326305058159</v>
      </c>
      <c r="J1125" s="53">
        <f>MIN(F1125,H1125,(1-EXP(-SetUp!$B$52*H1125/SetUp!$B$56))*F1125)</f>
        <v>1.3025909099500053</v>
      </c>
      <c r="K1125" s="53">
        <f t="shared" si="356"/>
        <v>7.8881665931687976</v>
      </c>
      <c r="L1125" s="53">
        <f>IF(I1125&lt;=0,0,MIN(SetUp!$B$50*I1125^SetUp!$B$55,I1125))</f>
        <v>0.12851089493630669</v>
      </c>
      <c r="M1125" s="53">
        <f t="shared" si="357"/>
        <v>2.7942217355695091</v>
      </c>
      <c r="N1125" s="53">
        <f>IF(SetUp!$B$62=0,X1125,(B1125-E1125)*(1-(H1125/SetUp!$B$66/SetUp!$B$56)))</f>
        <v>0</v>
      </c>
      <c r="O1125" s="53">
        <f>K1125*SetUp!$B$65</f>
        <v>7.2807785395597888E-2</v>
      </c>
      <c r="P1125" s="53">
        <f>MIN(SetUp!$B$54*L1125^SetUp!$B$51,L1125)</f>
        <v>8.6730905459695529E-2</v>
      </c>
      <c r="Q1125" s="53">
        <f t="shared" si="358"/>
        <v>7.8153588077732001</v>
      </c>
      <c r="R1125" s="53">
        <f>IF((H1125+N1125-O1125)&gt;SetUp!$B$56,T1124+H1125+N1125-O1125-SetUp!$B$56,T1124)</f>
        <v>0</v>
      </c>
      <c r="S1125" s="53">
        <f>R1125*SetUp!$B$65</f>
        <v>0</v>
      </c>
      <c r="T1125" s="53">
        <f>IF((R1125-S1125)&lt;SetUp!$B$53,R1125-S1125,SetUp!$B$53)</f>
        <v>0</v>
      </c>
      <c r="U1125" s="53">
        <f t="shared" si="359"/>
        <v>2.7942217355695091</v>
      </c>
      <c r="V1125" s="53">
        <f>(L1125-P1125)/1000*SetUp!$B$13*1000000/SetUp!$B$48</f>
        <v>1.7002492568448286</v>
      </c>
      <c r="W1125" s="53">
        <f t="shared" si="361"/>
        <v>-4.9960036108132044E-16</v>
      </c>
      <c r="X1125" s="53">
        <f>MAX((SetUp!$B$56*(1-($H1125/SetUp!$B$56)^2)*TANH(($B1125-$D1125)/SetUp!$B$56))/(1+$H1125/SetUp!$B$56*TANH(($B1125-$D1125)/SetUp!$B$56)),0)</f>
        <v>0</v>
      </c>
      <c r="AK1125" s="61">
        <v>360</v>
      </c>
      <c r="AL1125" s="62">
        <f t="shared" si="350"/>
        <v>11.272666666666666</v>
      </c>
      <c r="AM1125" s="62">
        <f t="shared" si="351"/>
        <v>9.2917794198383703</v>
      </c>
      <c r="AN1125" s="63">
        <f t="shared" si="352"/>
        <v>-0.17572481342731347</v>
      </c>
    </row>
    <row r="1126" spans="1:40" x14ac:dyDescent="0.3">
      <c r="A1126" s="60">
        <v>32171</v>
      </c>
      <c r="B1126" s="53">
        <v>1.1080000000000001</v>
      </c>
      <c r="C1126" s="53"/>
      <c r="D1126" s="53">
        <v>5.0170000000000003</v>
      </c>
      <c r="E1126" s="53">
        <f t="shared" si="353"/>
        <v>1.1080000000000001</v>
      </c>
      <c r="F1126" s="53">
        <f t="shared" si="354"/>
        <v>3.9090000000000003</v>
      </c>
      <c r="G1126" s="53">
        <f t="shared" si="355"/>
        <v>0</v>
      </c>
      <c r="H1126" s="53">
        <f>IF(Q1125&gt;SetUp!$B$56,SetUp!$B$56,Q1125)</f>
        <v>7.8153588077732001</v>
      </c>
      <c r="I1126" s="53">
        <f t="shared" si="360"/>
        <v>2.8534784234284505</v>
      </c>
      <c r="J1126" s="53">
        <f>MIN(F1126,H1126,(1-EXP(-SetUp!$B$52*H1126/SetUp!$B$56))*F1126)</f>
        <v>1.3953499714792486</v>
      </c>
      <c r="K1126" s="53">
        <f t="shared" si="356"/>
        <v>6.4200088362939516</v>
      </c>
      <c r="L1126" s="53">
        <f>IF(I1126&lt;=0,0,MIN(SetUp!$B$50*I1126^SetUp!$B$55,I1126))</f>
        <v>0.12347597265441485</v>
      </c>
      <c r="M1126" s="53">
        <f t="shared" si="357"/>
        <v>2.7300024507740357</v>
      </c>
      <c r="N1126" s="53">
        <f>IF(SetUp!$B$62=0,X1126,(B1126-E1126)*(1-(H1126/SetUp!$B$66/SetUp!$B$56)))</f>
        <v>0</v>
      </c>
      <c r="O1126" s="53">
        <f>K1126*SetUp!$B$65</f>
        <v>5.9256687858941337E-2</v>
      </c>
      <c r="P1126" s="53">
        <f>MIN(SetUp!$B$54*L1126^SetUp!$B$51,L1126)</f>
        <v>8.3300519414568508E-2</v>
      </c>
      <c r="Q1126" s="53">
        <f t="shared" si="358"/>
        <v>6.3607521484350098</v>
      </c>
      <c r="R1126" s="53">
        <f>IF((H1126+N1126-O1126)&gt;SetUp!$B$56,T1125+H1126+N1126-O1126-SetUp!$B$56,T1125)</f>
        <v>0</v>
      </c>
      <c r="S1126" s="53">
        <f>R1126*SetUp!$B$65</f>
        <v>0</v>
      </c>
      <c r="T1126" s="53">
        <f>IF((R1126-S1126)&lt;SetUp!$B$53,R1126-S1126,SetUp!$B$53)</f>
        <v>0</v>
      </c>
      <c r="U1126" s="53">
        <f t="shared" si="359"/>
        <v>2.7300024507740357</v>
      </c>
      <c r="V1126" s="53">
        <f>(L1126-P1126)/1000*SetUp!$B$13*1000000/SetUp!$B$48</f>
        <v>1.6349521713664512</v>
      </c>
      <c r="W1126" s="53">
        <f t="shared" si="361"/>
        <v>-3.8857805861880479E-16</v>
      </c>
      <c r="X1126" s="53">
        <f>MAX((SetUp!$B$56*(1-($H1126/SetUp!$B$56)^2)*TANH(($B1126-$D1126)/SetUp!$B$56))/(1+$H1126/SetUp!$B$56*TANH(($B1126-$D1126)/SetUp!$B$56)),0)</f>
        <v>0</v>
      </c>
      <c r="AK1126" s="61">
        <v>361</v>
      </c>
      <c r="AL1126" s="62">
        <f t="shared" si="350"/>
        <v>20.674333333333333</v>
      </c>
      <c r="AM1126" s="62">
        <f t="shared" si="351"/>
        <v>12.808205867886786</v>
      </c>
      <c r="AN1126" s="63">
        <f t="shared" si="352"/>
        <v>-0.38047792587168699</v>
      </c>
    </row>
    <row r="1127" spans="1:40" x14ac:dyDescent="0.3">
      <c r="A1127" s="60">
        <v>32172</v>
      </c>
      <c r="B1127" s="53">
        <v>0.78800000000000003</v>
      </c>
      <c r="C1127" s="53"/>
      <c r="D1127" s="53">
        <v>5.0170000000000003</v>
      </c>
      <c r="E1127" s="53">
        <f t="shared" si="353"/>
        <v>0.78800000000000003</v>
      </c>
      <c r="F1127" s="53">
        <f t="shared" si="354"/>
        <v>4.2290000000000001</v>
      </c>
      <c r="G1127" s="53">
        <f t="shared" si="355"/>
        <v>0</v>
      </c>
      <c r="H1127" s="53">
        <f>IF(Q1126&gt;SetUp!$B$56,SetUp!$B$56,Q1126)</f>
        <v>6.3607521484350098</v>
      </c>
      <c r="I1127" s="53">
        <f t="shared" si="360"/>
        <v>2.7769287067919972</v>
      </c>
      <c r="J1127" s="53">
        <f>MIN(F1127,H1127,(1-EXP(-SetUp!$B$52*H1127/SetUp!$B$56))*F1127)</f>
        <v>1.2766512785608388</v>
      </c>
      <c r="K1127" s="53">
        <f t="shared" si="356"/>
        <v>5.0841008698741712</v>
      </c>
      <c r="L1127" s="53">
        <f>IF(I1127&lt;=0,0,MIN(SetUp!$B$50*I1127^SetUp!$B$55,I1127))</f>
        <v>0.11800471248073986</v>
      </c>
      <c r="M1127" s="53">
        <f t="shared" si="357"/>
        <v>2.6589239943112575</v>
      </c>
      <c r="N1127" s="53">
        <f>IF(SetUp!$B$62=0,X1127,(B1127-E1127)*(1-(H1127/SetUp!$B$66/SetUp!$B$56)))</f>
        <v>0</v>
      </c>
      <c r="O1127" s="53">
        <f>K1127*SetUp!$B$65</f>
        <v>4.6926256017961632E-2</v>
      </c>
      <c r="P1127" s="53">
        <f>MIN(SetUp!$B$54*L1127^SetUp!$B$51,L1127)</f>
        <v>7.9574391366333597E-2</v>
      </c>
      <c r="Q1127" s="53">
        <f t="shared" si="358"/>
        <v>5.0371746138562097</v>
      </c>
      <c r="R1127" s="53">
        <f>IF((H1127+N1127-O1127)&gt;SetUp!$B$56,T1126+H1127+N1127-O1127-SetUp!$B$56,T1126)</f>
        <v>0</v>
      </c>
      <c r="S1127" s="53">
        <f>R1127*SetUp!$B$65</f>
        <v>0</v>
      </c>
      <c r="T1127" s="53">
        <f>IF((R1127-S1127)&lt;SetUp!$B$53,R1127-S1127,SetUp!$B$53)</f>
        <v>0</v>
      </c>
      <c r="U1127" s="53">
        <f t="shared" si="359"/>
        <v>2.6589239943112575</v>
      </c>
      <c r="V1127" s="53">
        <f>(L1127-P1127)/1000*SetUp!$B$13*1000000/SetUp!$B$48</f>
        <v>1.5639334938477181</v>
      </c>
      <c r="W1127" s="53">
        <f t="shared" si="361"/>
        <v>5.6898930012039273E-16</v>
      </c>
      <c r="X1127" s="53">
        <f>MAX((SetUp!$B$56*(1-($H1127/SetUp!$B$56)^2)*TANH(($B1127-$D1127)/SetUp!$B$56))/(1+$H1127/SetUp!$B$56*TANH(($B1127-$D1127)/SetUp!$B$56)),0)</f>
        <v>0</v>
      </c>
      <c r="AK1127" s="61">
        <v>362</v>
      </c>
      <c r="AL1127" s="62">
        <f t="shared" si="350"/>
        <v>16.480333333333334</v>
      </c>
      <c r="AM1127" s="62">
        <f t="shared" si="351"/>
        <v>11.303178975288745</v>
      </c>
      <c r="AN1127" s="63">
        <f t="shared" si="352"/>
        <v>-0.31414136190881592</v>
      </c>
    </row>
    <row r="1128" spans="1:40" x14ac:dyDescent="0.3">
      <c r="A1128" s="60">
        <v>32173</v>
      </c>
      <c r="B1128" s="53">
        <v>0</v>
      </c>
      <c r="C1128" s="53"/>
      <c r="D1128" s="53">
        <v>5.0170000000000003</v>
      </c>
      <c r="E1128" s="53">
        <f t="shared" si="353"/>
        <v>0</v>
      </c>
      <c r="F1128" s="53">
        <f t="shared" si="354"/>
        <v>5.0170000000000003</v>
      </c>
      <c r="G1128" s="53">
        <f t="shared" si="355"/>
        <v>0</v>
      </c>
      <c r="H1128" s="53">
        <f>IF(Q1127&gt;SetUp!$B$56,SetUp!$B$56,Q1127)</f>
        <v>5.0371746138562097</v>
      </c>
      <c r="I1128" s="53">
        <f t="shared" si="360"/>
        <v>2.6939480812588719</v>
      </c>
      <c r="J1128" s="53">
        <f>MIN(F1128,H1128,(1-EXP(-SetUp!$B$52*H1128/SetUp!$B$56))*F1128)</f>
        <v>1.2425827152662807</v>
      </c>
      <c r="K1128" s="53">
        <f t="shared" si="356"/>
        <v>3.7945918985899292</v>
      </c>
      <c r="L1128" s="53">
        <f>IF(I1128&lt;=0,0,MIN(SetUp!$B$50*I1128^SetUp!$B$55,I1128))</f>
        <v>0.11218638922180993</v>
      </c>
      <c r="M1128" s="53">
        <f t="shared" si="357"/>
        <v>2.5817616920370621</v>
      </c>
      <c r="N1128" s="53">
        <f>IF(SetUp!$B$62=0,X1128,(B1128-E1128)*(1-(H1128/SetUp!$B$66/SetUp!$B$56)))</f>
        <v>0</v>
      </c>
      <c r="O1128" s="53">
        <f>K1128*SetUp!$B$65</f>
        <v>3.5024086947614233E-2</v>
      </c>
      <c r="P1128" s="53">
        <f>MIN(SetUp!$B$54*L1128^SetUp!$B$51,L1128)</f>
        <v>7.5613744758968135E-2</v>
      </c>
      <c r="Q1128" s="53">
        <f t="shared" si="358"/>
        <v>3.7595678116423148</v>
      </c>
      <c r="R1128" s="53">
        <f>IF((H1128+N1128-O1128)&gt;SetUp!$B$56,T1127+H1128+N1128-O1128-SetUp!$B$56,T1127)</f>
        <v>0</v>
      </c>
      <c r="S1128" s="53">
        <f>R1128*SetUp!$B$65</f>
        <v>0</v>
      </c>
      <c r="T1128" s="53">
        <f>IF((R1128-S1128)&lt;SetUp!$B$53,R1128-S1128,SetUp!$B$53)</f>
        <v>0</v>
      </c>
      <c r="U1128" s="53">
        <f t="shared" si="359"/>
        <v>2.5817616920370621</v>
      </c>
      <c r="V1128" s="53">
        <f>(L1128-P1128)/1000*SetUp!$B$13*1000000/SetUp!$B$48</f>
        <v>1.4883347829373517</v>
      </c>
      <c r="W1128" s="53">
        <f t="shared" si="361"/>
        <v>8.0491169285323849E-16</v>
      </c>
      <c r="X1128" s="53">
        <f>MAX((SetUp!$B$56*(1-($H1128/SetUp!$B$56)^2)*TANH(($B1128-$D1128)/SetUp!$B$56))/(1+$H1128/SetUp!$B$56*TANH(($B1128-$D1128)/SetUp!$B$56)),0)</f>
        <v>0</v>
      </c>
      <c r="AK1128" s="61">
        <v>363</v>
      </c>
      <c r="AL1128" s="62">
        <f t="shared" si="350"/>
        <v>14.497333333333332</v>
      </c>
      <c r="AM1128" s="62">
        <f t="shared" si="351"/>
        <v>10.176387815615767</v>
      </c>
      <c r="AN1128" s="63">
        <f t="shared" si="352"/>
        <v>-0.29805105658863001</v>
      </c>
    </row>
    <row r="1129" spans="1:40" x14ac:dyDescent="0.3">
      <c r="A1129" s="60">
        <v>32174</v>
      </c>
      <c r="B1129" s="53">
        <v>0.22500000000000001</v>
      </c>
      <c r="C1129" s="53"/>
      <c r="D1129" s="53">
        <v>4.5679999999999996</v>
      </c>
      <c r="E1129" s="53">
        <f t="shared" si="353"/>
        <v>0.22500000000000001</v>
      </c>
      <c r="F1129" s="53">
        <f t="shared" si="354"/>
        <v>4.343</v>
      </c>
      <c r="G1129" s="53">
        <f t="shared" si="355"/>
        <v>0</v>
      </c>
      <c r="H1129" s="53">
        <f>IF(Q1128&gt;SetUp!$B$56,SetUp!$B$56,Q1128)</f>
        <v>3.7595678116423148</v>
      </c>
      <c r="I1129" s="53">
        <f t="shared" si="360"/>
        <v>2.6087915562442401</v>
      </c>
      <c r="J1129" s="53">
        <f>MIN(F1129,H1129,(1-EXP(-SetUp!$B$52*H1129/SetUp!$B$56))*F1129)</f>
        <v>0.8310887939321735</v>
      </c>
      <c r="K1129" s="53">
        <f t="shared" si="356"/>
        <v>2.9284790177101412</v>
      </c>
      <c r="L1129" s="53">
        <f>IF(I1129&lt;=0,0,MIN(SetUp!$B$50*I1129^SetUp!$B$55,I1129))</f>
        <v>0.10633847663972169</v>
      </c>
      <c r="M1129" s="53">
        <f t="shared" si="357"/>
        <v>2.5024530796045186</v>
      </c>
      <c r="N1129" s="53">
        <f>IF(SetUp!$B$62=0,X1129,(B1129-E1129)*(1-(H1129/SetUp!$B$66/SetUp!$B$56)))</f>
        <v>0</v>
      </c>
      <c r="O1129" s="53">
        <f>K1129*SetUp!$B$65</f>
        <v>2.7029864207178095E-2</v>
      </c>
      <c r="P1129" s="53">
        <f>MIN(SetUp!$B$54*L1129^SetUp!$B$51,L1129)</f>
        <v>7.1634968113958156E-2</v>
      </c>
      <c r="Q1129" s="53">
        <f t="shared" si="358"/>
        <v>2.9014491535029632</v>
      </c>
      <c r="R1129" s="53">
        <f>IF((H1129+N1129-O1129)&gt;SetUp!$B$56,T1128+H1129+N1129-O1129-SetUp!$B$56,T1128)</f>
        <v>0</v>
      </c>
      <c r="S1129" s="53">
        <f>R1129*SetUp!$B$65</f>
        <v>0</v>
      </c>
      <c r="T1129" s="53">
        <f>IF((R1129-S1129)&lt;SetUp!$B$53,R1129-S1129,SetUp!$B$53)</f>
        <v>0</v>
      </c>
      <c r="U1129" s="53">
        <f t="shared" si="359"/>
        <v>2.5024530796045186</v>
      </c>
      <c r="V1129" s="53">
        <f>(L1129-P1129)/1000*SetUp!$B$13*1000000/SetUp!$B$48</f>
        <v>1.4122697329512013</v>
      </c>
      <c r="W1129" s="53">
        <f t="shared" si="361"/>
        <v>4.0245584642661925E-16</v>
      </c>
      <c r="X1129" s="53">
        <f>MAX((SetUp!$B$56*(1-($H1129/SetUp!$B$56)^2)*TANH(($B1129-$D1129)/SetUp!$B$56))/(1+$H1129/SetUp!$B$56*TANH(($B1129-$D1129)/SetUp!$B$56)),0)</f>
        <v>0</v>
      </c>
      <c r="AK1129" s="61">
        <v>364</v>
      </c>
      <c r="AL1129" s="62">
        <f t="shared" si="350"/>
        <v>14.017000000000001</v>
      </c>
      <c r="AM1129" s="62">
        <f t="shared" si="351"/>
        <v>9.3594299325421524</v>
      </c>
      <c r="AN1129" s="63">
        <f t="shared" si="352"/>
        <v>-0.33228009327658192</v>
      </c>
    </row>
    <row r="1130" spans="1:40" x14ac:dyDescent="0.3">
      <c r="A1130" s="60">
        <v>32175</v>
      </c>
      <c r="B1130" s="53">
        <v>0.46100000000000002</v>
      </c>
      <c r="C1130" s="53"/>
      <c r="D1130" s="53">
        <v>4.5679999999999996</v>
      </c>
      <c r="E1130" s="53">
        <f t="shared" si="353"/>
        <v>0.46100000000000002</v>
      </c>
      <c r="F1130" s="53">
        <f t="shared" si="354"/>
        <v>4.1069999999999993</v>
      </c>
      <c r="G1130" s="53">
        <f t="shared" si="355"/>
        <v>0</v>
      </c>
      <c r="H1130" s="53">
        <f>IF(Q1129&gt;SetUp!$B$56,SetUp!$B$56,Q1129)</f>
        <v>2.9014491535029632</v>
      </c>
      <c r="I1130" s="53">
        <f t="shared" si="360"/>
        <v>2.523502084650143</v>
      </c>
      <c r="J1130" s="53">
        <f>MIN(F1130,H1130,(1-EXP(-SetUp!$B$52*H1130/SetUp!$B$56))*F1130)</f>
        <v>0.62095047443759144</v>
      </c>
      <c r="K1130" s="53">
        <f t="shared" si="356"/>
        <v>2.2804986790653716</v>
      </c>
      <c r="L1130" s="53">
        <f>IF(I1130&lt;=0,0,MIN(SetUp!$B$50*I1130^SetUp!$B$55,I1130))</f>
        <v>0.10060762895639221</v>
      </c>
      <c r="M1130" s="53">
        <f t="shared" si="357"/>
        <v>2.4228944556937506</v>
      </c>
      <c r="N1130" s="53">
        <f>IF(SetUp!$B$62=0,X1130,(B1130-E1130)*(1-(H1130/SetUp!$B$66/SetUp!$B$56)))</f>
        <v>0</v>
      </c>
      <c r="O1130" s="53">
        <f>K1130*SetUp!$B$65</f>
        <v>2.1049005045624423E-2</v>
      </c>
      <c r="P1130" s="53">
        <f>MIN(SetUp!$B$54*L1130^SetUp!$B$51,L1130)</f>
        <v>6.7737902197988545E-2</v>
      </c>
      <c r="Q1130" s="53">
        <f t="shared" si="358"/>
        <v>2.2594496740197472</v>
      </c>
      <c r="R1130" s="53">
        <f>IF((H1130+N1130-O1130)&gt;SetUp!$B$56,T1129+H1130+N1130-O1130-SetUp!$B$56,T1129)</f>
        <v>0</v>
      </c>
      <c r="S1130" s="53">
        <f>R1130*SetUp!$B$65</f>
        <v>0</v>
      </c>
      <c r="T1130" s="53">
        <f>IF((R1130-S1130)&lt;SetUp!$B$53,R1130-S1130,SetUp!$B$53)</f>
        <v>0</v>
      </c>
      <c r="U1130" s="53">
        <f t="shared" si="359"/>
        <v>2.4228944556937506</v>
      </c>
      <c r="V1130" s="53">
        <f>(L1130-P1130)/1000*SetUp!$B$13*1000000/SetUp!$B$48</f>
        <v>1.3376434315512296</v>
      </c>
      <c r="W1130" s="53">
        <f t="shared" si="361"/>
        <v>-7.6327832942979512E-16</v>
      </c>
      <c r="X1130" s="53">
        <f>MAX((SetUp!$B$56*(1-($H1130/SetUp!$B$56)^2)*TANH(($B1130-$D1130)/SetUp!$B$56))/(1+$H1130/SetUp!$B$56*TANH(($B1130-$D1130)/SetUp!$B$56)),0)</f>
        <v>0</v>
      </c>
      <c r="AK1130" s="61">
        <v>365</v>
      </c>
      <c r="AL1130" s="62">
        <f t="shared" si="350"/>
        <v>10.717666666666666</v>
      </c>
      <c r="AM1130" s="62">
        <f t="shared" si="351"/>
        <v>8.6678275560349451</v>
      </c>
      <c r="AN1130" s="63">
        <f t="shared" si="352"/>
        <v>-0.19125796447905835</v>
      </c>
    </row>
    <row r="1131" spans="1:40" x14ac:dyDescent="0.3">
      <c r="A1131" s="60">
        <v>32176</v>
      </c>
      <c r="B1131" s="53">
        <v>1.36</v>
      </c>
      <c r="C1131" s="53"/>
      <c r="D1131" s="53">
        <v>4.5679999999999996</v>
      </c>
      <c r="E1131" s="53">
        <f t="shared" si="353"/>
        <v>1.36</v>
      </c>
      <c r="F1131" s="53">
        <f t="shared" si="354"/>
        <v>3.2079999999999993</v>
      </c>
      <c r="G1131" s="53">
        <f t="shared" si="355"/>
        <v>0</v>
      </c>
      <c r="H1131" s="53">
        <f>IF(Q1130&gt;SetUp!$B$56,SetUp!$B$56,Q1130)</f>
        <v>2.2594496740197472</v>
      </c>
      <c r="I1131" s="53">
        <f t="shared" si="360"/>
        <v>2.4402007099340977</v>
      </c>
      <c r="J1131" s="53">
        <f>MIN(F1131,H1131,(1-EXP(-SetUp!$B$52*H1131/SetUp!$B$56))*F1131)</f>
        <v>0.38444941395352161</v>
      </c>
      <c r="K1131" s="53">
        <f t="shared" si="356"/>
        <v>1.8750002600662254</v>
      </c>
      <c r="L1131" s="53">
        <f>IF(I1131&lt;=0,0,MIN(SetUp!$B$50*I1131^SetUp!$B$55,I1131))</f>
        <v>9.513362586602106E-2</v>
      </c>
      <c r="M1131" s="53">
        <f t="shared" si="357"/>
        <v>2.3450670840680767</v>
      </c>
      <c r="N1131" s="53">
        <f>IF(SetUp!$B$62=0,X1131,(B1131-E1131)*(1-(H1131/SetUp!$B$66/SetUp!$B$56)))</f>
        <v>0</v>
      </c>
      <c r="O1131" s="53">
        <f>K1131*SetUp!$B$65</f>
        <v>1.7306254240347117E-2</v>
      </c>
      <c r="P1131" s="53">
        <f>MIN(SetUp!$B$54*L1131^SetUp!$B$51,L1131)</f>
        <v>6.401750778392036E-2</v>
      </c>
      <c r="Q1131" s="53">
        <f t="shared" si="358"/>
        <v>1.8576940058258784</v>
      </c>
      <c r="R1131" s="53">
        <f>IF((H1131+N1131-O1131)&gt;SetUp!$B$56,T1130+H1131+N1131-O1131-SetUp!$B$56,T1130)</f>
        <v>0</v>
      </c>
      <c r="S1131" s="53">
        <f>R1131*SetUp!$B$65</f>
        <v>0</v>
      </c>
      <c r="T1131" s="53">
        <f>IF((R1131-S1131)&lt;SetUp!$B$53,R1131-S1131,SetUp!$B$53)</f>
        <v>0</v>
      </c>
      <c r="U1131" s="53">
        <f t="shared" si="359"/>
        <v>2.3450670840680767</v>
      </c>
      <c r="V1131" s="53">
        <f>(L1131-P1131)/1000*SetUp!$B$13*1000000/SetUp!$B$48</f>
        <v>1.2662797982417988</v>
      </c>
      <c r="W1131" s="53">
        <f t="shared" si="361"/>
        <v>0</v>
      </c>
      <c r="X1131" s="53">
        <f>MAX((SetUp!$B$56*(1-($H1131/SetUp!$B$56)^2)*TANH(($B1131-$D1131)/SetUp!$B$56))/(1+$H1131/SetUp!$B$56*TANH(($B1131-$D1131)/SetUp!$B$56)),0)</f>
        <v>0</v>
      </c>
      <c r="AK1131" s="61">
        <v>366</v>
      </c>
      <c r="AL1131" s="62">
        <f t="shared" si="350"/>
        <v>12.082000000000001</v>
      </c>
      <c r="AM1131" s="62">
        <f t="shared" si="351"/>
        <v>8.0639117206510296</v>
      </c>
      <c r="AN1131" s="63">
        <f t="shared" si="352"/>
        <v>-0.33256814098236809</v>
      </c>
    </row>
    <row r="1132" spans="1:40" x14ac:dyDescent="0.3">
      <c r="A1132" s="60">
        <v>32177</v>
      </c>
      <c r="B1132" s="53">
        <v>0.81100000000000005</v>
      </c>
      <c r="C1132" s="53"/>
      <c r="D1132" s="53">
        <v>4.5679999999999996</v>
      </c>
      <c r="E1132" s="53">
        <f t="shared" si="353"/>
        <v>0.81100000000000005</v>
      </c>
      <c r="F1132" s="53">
        <f t="shared" si="354"/>
        <v>3.7569999999999997</v>
      </c>
      <c r="G1132" s="53">
        <f t="shared" si="355"/>
        <v>0</v>
      </c>
      <c r="H1132" s="53">
        <f>IF(Q1131&gt;SetUp!$B$56,SetUp!$B$56,Q1131)</f>
        <v>1.8576940058258784</v>
      </c>
      <c r="I1132" s="53">
        <f t="shared" si="360"/>
        <v>2.3587585654112013</v>
      </c>
      <c r="J1132" s="53">
        <f>MIN(F1132,H1132,(1-EXP(-SetUp!$B$52*H1132/SetUp!$B$56))*F1132)</f>
        <v>0.37432673740792016</v>
      </c>
      <c r="K1132" s="53">
        <f t="shared" si="356"/>
        <v>1.4833672684179582</v>
      </c>
      <c r="L1132" s="53">
        <f>IF(I1132&lt;=0,0,MIN(SetUp!$B$50*I1132^SetUp!$B$55,I1132))</f>
        <v>8.9900881752205231E-2</v>
      </c>
      <c r="M1132" s="53">
        <f t="shared" si="357"/>
        <v>2.2688576836589962</v>
      </c>
      <c r="N1132" s="53">
        <f>IF(SetUp!$B$62=0,X1132,(B1132-E1132)*(1-(H1132/SetUp!$B$66/SetUp!$B$56)))</f>
        <v>0</v>
      </c>
      <c r="O1132" s="53">
        <f>K1132*SetUp!$B$65</f>
        <v>1.3691481343124551E-2</v>
      </c>
      <c r="P1132" s="53">
        <f>MIN(SetUp!$B$54*L1132^SetUp!$B$51,L1132)</f>
        <v>6.0463028189397687E-2</v>
      </c>
      <c r="Q1132" s="53">
        <f t="shared" si="358"/>
        <v>1.4696757870748336</v>
      </c>
      <c r="R1132" s="53">
        <f>IF((H1132+N1132-O1132)&gt;SetUp!$B$56,T1131+H1132+N1132-O1132-SetUp!$B$56,T1131)</f>
        <v>0</v>
      </c>
      <c r="S1132" s="53">
        <f>R1132*SetUp!$B$65</f>
        <v>0</v>
      </c>
      <c r="T1132" s="53">
        <f>IF((R1132-S1132)&lt;SetUp!$B$53,R1132-S1132,SetUp!$B$53)</f>
        <v>0</v>
      </c>
      <c r="U1132" s="53">
        <f t="shared" si="359"/>
        <v>2.2688576836589962</v>
      </c>
      <c r="V1132" s="53">
        <f>(L1132-P1132)/1000*SetUp!$B$13*1000000/SetUp!$B$48</f>
        <v>1.1979823180972757</v>
      </c>
      <c r="W1132" s="53">
        <f t="shared" si="361"/>
        <v>3.8857805861880479E-16</v>
      </c>
      <c r="X1132" s="53">
        <f>MAX((SetUp!$B$56*(1-($H1132/SetUp!$B$56)^2)*TANH(($B1132-$D1132)/SetUp!$B$56))/(1+$H1132/SetUp!$B$56*TANH(($B1132-$D1132)/SetUp!$B$56)),0)</f>
        <v>0</v>
      </c>
    </row>
    <row r="1133" spans="1:40" x14ac:dyDescent="0.3">
      <c r="A1133" s="60">
        <v>32178</v>
      </c>
      <c r="B1133" s="53">
        <v>1.444</v>
      </c>
      <c r="C1133" s="53"/>
      <c r="D1133" s="53">
        <v>4.5679999999999996</v>
      </c>
      <c r="E1133" s="53">
        <f t="shared" si="353"/>
        <v>1.444</v>
      </c>
      <c r="F1133" s="53">
        <f t="shared" si="354"/>
        <v>3.1239999999999997</v>
      </c>
      <c r="G1133" s="53">
        <f t="shared" si="355"/>
        <v>0</v>
      </c>
      <c r="H1133" s="53">
        <f>IF(Q1132&gt;SetUp!$B$56,SetUp!$B$56,Q1132)</f>
        <v>1.4696757870748336</v>
      </c>
      <c r="I1133" s="53">
        <f t="shared" si="360"/>
        <v>2.2801252926607494</v>
      </c>
      <c r="J1133" s="53">
        <f>MIN(F1133,H1133,(1-EXP(-SetUp!$B$52*H1133/SetUp!$B$56))*F1133)</f>
        <v>0.24891654505713631</v>
      </c>
      <c r="K1133" s="53">
        <f t="shared" si="356"/>
        <v>1.2207592420176974</v>
      </c>
      <c r="L1133" s="53">
        <f>IF(I1133&lt;=0,0,MIN(SetUp!$B$50*I1133^SetUp!$B$55,I1133))</f>
        <v>8.4961594515532909E-2</v>
      </c>
      <c r="M1133" s="53">
        <f t="shared" si="357"/>
        <v>2.1951636981452163</v>
      </c>
      <c r="N1133" s="53">
        <f>IF(SetUp!$B$62=0,X1133,(B1133-E1133)*(1-(H1133/SetUp!$B$66/SetUp!$B$56)))</f>
        <v>0</v>
      </c>
      <c r="O1133" s="53">
        <f>K1133*SetUp!$B$65</f>
        <v>1.1267609001753155E-2</v>
      </c>
      <c r="P1133" s="53">
        <f>MIN(SetUp!$B$54*L1133^SetUp!$B$51,L1133)</f>
        <v>5.7109729980482714E-2</v>
      </c>
      <c r="Q1133" s="53">
        <f t="shared" si="358"/>
        <v>1.2094916330159442</v>
      </c>
      <c r="R1133" s="53">
        <f>IF((H1133+N1133-O1133)&gt;SetUp!$B$56,T1132+H1133+N1133-O1133-SetUp!$B$56,T1132)</f>
        <v>0</v>
      </c>
      <c r="S1133" s="53">
        <f>R1133*SetUp!$B$65</f>
        <v>0</v>
      </c>
      <c r="T1133" s="53">
        <f>IF((R1133-S1133)&lt;SetUp!$B$53,R1133-S1133,SetUp!$B$53)</f>
        <v>0</v>
      </c>
      <c r="U1133" s="53">
        <f t="shared" si="359"/>
        <v>2.1951636981452163</v>
      </c>
      <c r="V1133" s="53">
        <f>(L1133-P1133)/1000*SetUp!$B$13*1000000/SetUp!$B$48</f>
        <v>1.1334400168763037</v>
      </c>
      <c r="W1133" s="53">
        <f t="shared" si="361"/>
        <v>1.2490009027033011E-16</v>
      </c>
      <c r="X1133" s="53">
        <f>MAX((SetUp!$B$56*(1-($H1133/SetUp!$B$56)^2)*TANH(($B1133-$D1133)/SetUp!$B$56))/(1+$H1133/SetUp!$B$56*TANH(($B1133-$D1133)/SetUp!$B$56)),0)</f>
        <v>0</v>
      </c>
    </row>
    <row r="1134" spans="1:40" x14ac:dyDescent="0.3">
      <c r="A1134" s="60">
        <v>32179</v>
      </c>
      <c r="B1134" s="53">
        <v>1.1399999999999999</v>
      </c>
      <c r="C1134" s="53"/>
      <c r="D1134" s="53">
        <v>4.5679999999999996</v>
      </c>
      <c r="E1134" s="53">
        <f t="shared" si="353"/>
        <v>1.1399999999999999</v>
      </c>
      <c r="F1134" s="53">
        <f t="shared" si="354"/>
        <v>3.4279999999999999</v>
      </c>
      <c r="G1134" s="53">
        <f t="shared" si="355"/>
        <v>0</v>
      </c>
      <c r="H1134" s="53">
        <f>IF(Q1133&gt;SetUp!$B$56,SetUp!$B$56,Q1133)</f>
        <v>1.2094916330159442</v>
      </c>
      <c r="I1134" s="53">
        <f t="shared" si="360"/>
        <v>2.2042374414813515</v>
      </c>
      <c r="J1134" s="53">
        <f>MIN(F1134,H1134,(1-EXP(-SetUp!$B$52*H1134/SetUp!$B$56))*F1134)</f>
        <v>0.22642095355234554</v>
      </c>
      <c r="K1134" s="53">
        <f t="shared" si="356"/>
        <v>0.98307067946359861</v>
      </c>
      <c r="L1134" s="53">
        <f>IF(I1134&lt;=0,0,MIN(SetUp!$B$50*I1134^SetUp!$B$55,I1134))</f>
        <v>8.0301210625507893E-2</v>
      </c>
      <c r="M1134" s="53">
        <f t="shared" si="357"/>
        <v>2.1239362308558434</v>
      </c>
      <c r="N1134" s="53">
        <f>IF(SetUp!$B$62=0,X1134,(B1134-E1134)*(1-(H1134/SetUp!$B$66/SetUp!$B$56)))</f>
        <v>0</v>
      </c>
      <c r="O1134" s="53">
        <f>K1134*SetUp!$B$65</f>
        <v>9.0737433361352763E-3</v>
      </c>
      <c r="P1134" s="53">
        <f>MIN(SetUp!$B$54*L1134^SetUp!$B$51,L1134)</f>
        <v>5.3947515738949223E-2</v>
      </c>
      <c r="Q1134" s="53">
        <f t="shared" si="358"/>
        <v>0.9739969361274633</v>
      </c>
      <c r="R1134" s="53">
        <f>IF((H1134+N1134-O1134)&gt;SetUp!$B$56,T1133+H1134+N1134-O1134-SetUp!$B$56,T1133)</f>
        <v>0</v>
      </c>
      <c r="S1134" s="53">
        <f>R1134*SetUp!$B$65</f>
        <v>0</v>
      </c>
      <c r="T1134" s="53">
        <f>IF((R1134-S1134)&lt;SetUp!$B$53,R1134-S1134,SetUp!$B$53)</f>
        <v>0</v>
      </c>
      <c r="U1134" s="53">
        <f t="shared" si="359"/>
        <v>2.1239362308558434</v>
      </c>
      <c r="V1134" s="53">
        <f>(L1134-P1134)/1000*SetUp!$B$13*1000000/SetUp!$B$48</f>
        <v>1.0724715517477719</v>
      </c>
      <c r="W1134" s="53">
        <f t="shared" si="361"/>
        <v>-4.8572257327350599E-16</v>
      </c>
      <c r="X1134" s="53">
        <f>MAX((SetUp!$B$56*(1-($H1134/SetUp!$B$56)^2)*TANH(($B1134-$D1134)/SetUp!$B$56))/(1+$H1134/SetUp!$B$56*TANH(($B1134-$D1134)/SetUp!$B$56)),0)</f>
        <v>0</v>
      </c>
    </row>
    <row r="1135" spans="1:40" x14ac:dyDescent="0.3">
      <c r="A1135" s="60">
        <v>32180</v>
      </c>
      <c r="B1135" s="53">
        <v>1.399</v>
      </c>
      <c r="C1135" s="53"/>
      <c r="D1135" s="53">
        <v>4.5679999999999996</v>
      </c>
      <c r="E1135" s="53">
        <f t="shared" si="353"/>
        <v>1.399</v>
      </c>
      <c r="F1135" s="53">
        <f t="shared" si="354"/>
        <v>3.1689999999999996</v>
      </c>
      <c r="G1135" s="53">
        <f t="shared" si="355"/>
        <v>0</v>
      </c>
      <c r="H1135" s="53">
        <f>IF(Q1134&gt;SetUp!$B$56,SetUp!$B$56,Q1134)</f>
        <v>0.9739969361274633</v>
      </c>
      <c r="I1135" s="53">
        <f t="shared" si="360"/>
        <v>2.1313601436533358</v>
      </c>
      <c r="J1135" s="53">
        <f>MIN(F1135,H1135,(1-EXP(-SetUp!$B$52*H1135/SetUp!$B$56))*F1135)</f>
        <v>0.16967277489130392</v>
      </c>
      <c r="K1135" s="53">
        <f t="shared" si="356"/>
        <v>0.80432416123615935</v>
      </c>
      <c r="L1135" s="53">
        <f>IF(I1135&lt;=0,0,MIN(SetUp!$B$50*I1135^SetUp!$B$55,I1135))</f>
        <v>7.5925244880958614E-2</v>
      </c>
      <c r="M1135" s="53">
        <f t="shared" si="357"/>
        <v>2.0554348987723774</v>
      </c>
      <c r="N1135" s="53">
        <f>IF(SetUp!$B$62=0,X1135,(B1135-E1135)*(1-(H1135/SetUp!$B$66/SetUp!$B$56)))</f>
        <v>0</v>
      </c>
      <c r="O1135" s="53">
        <f>K1135*SetUp!$B$65</f>
        <v>7.423912797492235E-3</v>
      </c>
      <c r="P1135" s="53">
        <f>MIN(SetUp!$B$54*L1135^SetUp!$B$51,L1135)</f>
        <v>5.097991000263042E-2</v>
      </c>
      <c r="Q1135" s="53">
        <f t="shared" si="358"/>
        <v>0.79690024843866714</v>
      </c>
      <c r="R1135" s="53">
        <f>IF((H1135+N1135-O1135)&gt;SetUp!$B$56,T1134+H1135+N1135-O1135-SetUp!$B$56,T1134)</f>
        <v>0</v>
      </c>
      <c r="S1135" s="53">
        <f>R1135*SetUp!$B$65</f>
        <v>0</v>
      </c>
      <c r="T1135" s="53">
        <f>IF((R1135-S1135)&lt;SetUp!$B$53,R1135-S1135,SetUp!$B$53)</f>
        <v>0</v>
      </c>
      <c r="U1135" s="53">
        <f t="shared" si="359"/>
        <v>2.0554348987723774</v>
      </c>
      <c r="V1135" s="53">
        <f>(L1135-P1135)/1000*SetUp!$B$13*1000000/SetUp!$B$48</f>
        <v>1.0151579169823934</v>
      </c>
      <c r="W1135" s="53">
        <f t="shared" si="361"/>
        <v>2.7755575615628914E-16</v>
      </c>
      <c r="X1135" s="53">
        <f>MAX((SetUp!$B$56*(1-($H1135/SetUp!$B$56)^2)*TANH(($B1135-$D1135)/SetUp!$B$56))/(1+$H1135/SetUp!$B$56*TANH(($B1135-$D1135)/SetUp!$B$56)),0)</f>
        <v>0</v>
      </c>
    </row>
    <row r="1136" spans="1:40" x14ac:dyDescent="0.3">
      <c r="A1136" s="60">
        <v>32181</v>
      </c>
      <c r="B1136" s="53">
        <v>0.125</v>
      </c>
      <c r="C1136" s="53"/>
      <c r="D1136" s="53">
        <v>4.5679999999999996</v>
      </c>
      <c r="E1136" s="53">
        <f t="shared" si="353"/>
        <v>0.125</v>
      </c>
      <c r="F1136" s="53">
        <f t="shared" si="354"/>
        <v>4.4429999999999996</v>
      </c>
      <c r="G1136" s="53">
        <f t="shared" si="355"/>
        <v>0</v>
      </c>
      <c r="H1136" s="53">
        <f>IF(Q1135&gt;SetUp!$B$56,SetUp!$B$56,Q1135)</f>
        <v>0.79690024843866714</v>
      </c>
      <c r="I1136" s="53">
        <f t="shared" si="360"/>
        <v>2.0609849077129989</v>
      </c>
      <c r="J1136" s="53">
        <f>MIN(F1136,H1136,(1-EXP(-SetUp!$B$52*H1136/SetUp!$B$56))*F1136)</f>
        <v>0.19559923537631269</v>
      </c>
      <c r="K1136" s="53">
        <f t="shared" si="356"/>
        <v>0.60130101306235439</v>
      </c>
      <c r="L1136" s="53">
        <f>IF(I1136&lt;=0,0,MIN(SetUp!$B$50*I1136^SetUp!$B$55,I1136))</f>
        <v>7.179311879834184E-2</v>
      </c>
      <c r="M1136" s="53">
        <f t="shared" si="357"/>
        <v>1.9891917889146571</v>
      </c>
      <c r="N1136" s="53">
        <f>IF(SetUp!$B$62=0,X1136,(B1136-E1136)*(1-(H1136/SetUp!$B$66/SetUp!$B$56)))</f>
        <v>0</v>
      </c>
      <c r="O1136" s="53">
        <f>K1136*SetUp!$B$65</f>
        <v>5.5500089406216062E-3</v>
      </c>
      <c r="P1136" s="53">
        <f>MIN(SetUp!$B$54*L1136^SetUp!$B$51,L1136)</f>
        <v>4.8179191159343465E-2</v>
      </c>
      <c r="Q1136" s="53">
        <f t="shared" si="358"/>
        <v>0.59575100412173276</v>
      </c>
      <c r="R1136" s="53">
        <f>IF((H1136+N1136-O1136)&gt;SetUp!$B$56,T1135+H1136+N1136-O1136-SetUp!$B$56,T1135)</f>
        <v>0</v>
      </c>
      <c r="S1136" s="53">
        <f>R1136*SetUp!$B$65</f>
        <v>0</v>
      </c>
      <c r="T1136" s="53">
        <f>IF((R1136-S1136)&lt;SetUp!$B$53,R1136-S1136,SetUp!$B$53)</f>
        <v>0</v>
      </c>
      <c r="U1136" s="53">
        <f t="shared" si="359"/>
        <v>1.9891917889146571</v>
      </c>
      <c r="V1136" s="53">
        <f>(L1136-P1136)/1000*SetUp!$B$13*1000000/SetUp!$B$48</f>
        <v>0.96097589832737174</v>
      </c>
      <c r="W1136" s="53">
        <f t="shared" si="361"/>
        <v>-2.6367796834847468E-16</v>
      </c>
      <c r="X1136" s="53">
        <f>MAX((SetUp!$B$56*(1-($H1136/SetUp!$B$56)^2)*TANH(($B1136-$D1136)/SetUp!$B$56))/(1+$H1136/SetUp!$B$56*TANH(($B1136-$D1136)/SetUp!$B$56)),0)</f>
        <v>0</v>
      </c>
    </row>
    <row r="1137" spans="1:24" x14ac:dyDescent="0.3">
      <c r="A1137" s="60">
        <v>32182</v>
      </c>
      <c r="B1137" s="53">
        <v>0</v>
      </c>
      <c r="C1137" s="53"/>
      <c r="D1137" s="53">
        <v>4.5679999999999996</v>
      </c>
      <c r="E1137" s="53">
        <f t="shared" si="353"/>
        <v>0</v>
      </c>
      <c r="F1137" s="53">
        <f t="shared" si="354"/>
        <v>4.5679999999999996</v>
      </c>
      <c r="G1137" s="53">
        <f t="shared" si="355"/>
        <v>0</v>
      </c>
      <c r="H1137" s="53">
        <f>IF(Q1136&gt;SetUp!$B$56,SetUp!$B$56,Q1136)</f>
        <v>0.59575100412173276</v>
      </c>
      <c r="I1137" s="53">
        <f t="shared" si="360"/>
        <v>1.9932950673397216</v>
      </c>
      <c r="J1137" s="53">
        <f>MIN(F1137,H1137,(1-EXP(-SetUp!$B$52*H1137/SetUp!$B$56))*F1137)</f>
        <v>0.15119217543057592</v>
      </c>
      <c r="K1137" s="53">
        <f t="shared" si="356"/>
        <v>0.44455882869115682</v>
      </c>
      <c r="L1137" s="53">
        <f>IF(I1137&lt;=0,0,MIN(SetUp!$B$50*I1137^SetUp!$B$55,I1137))</f>
        <v>6.7906412563788349E-2</v>
      </c>
      <c r="M1137" s="53">
        <f t="shared" si="357"/>
        <v>1.9253886547759334</v>
      </c>
      <c r="N1137" s="53">
        <f>IF(SetUp!$B$62=0,X1137,(B1137-E1137)*(1-(H1137/SetUp!$B$66/SetUp!$B$56)))</f>
        <v>0</v>
      </c>
      <c r="O1137" s="53">
        <f>K1137*SetUp!$B$65</f>
        <v>4.1032784250645054E-3</v>
      </c>
      <c r="P1137" s="53">
        <f>MIN(SetUp!$B$54*L1137^SetUp!$B$51,L1137)</f>
        <v>4.5546244180962862E-2</v>
      </c>
      <c r="Q1137" s="53">
        <f t="shared" si="358"/>
        <v>0.44045555026609229</v>
      </c>
      <c r="R1137" s="53">
        <f>IF((H1137+N1137-O1137)&gt;SetUp!$B$56,T1136+H1137+N1137-O1137-SetUp!$B$56,T1136)</f>
        <v>0</v>
      </c>
      <c r="S1137" s="53">
        <f>R1137*SetUp!$B$65</f>
        <v>0</v>
      </c>
      <c r="T1137" s="53">
        <f>IF((R1137-S1137)&lt;SetUp!$B$53,R1137-S1137,SetUp!$B$53)</f>
        <v>0</v>
      </c>
      <c r="U1137" s="53">
        <f t="shared" si="359"/>
        <v>1.9253886547759334</v>
      </c>
      <c r="V1137" s="53">
        <f>(L1137-P1137)/1000*SetUp!$B$13*1000000/SetUp!$B$48</f>
        <v>0.90995378773628077</v>
      </c>
      <c r="W1137" s="53">
        <f t="shared" si="361"/>
        <v>1.6653345369377348E-16</v>
      </c>
      <c r="X1137" s="53">
        <f>MAX((SetUp!$B$56*(1-($H1137/SetUp!$B$56)^2)*TANH(($B1137-$D1137)/SetUp!$B$56))/(1+$H1137/SetUp!$B$56*TANH(($B1137-$D1137)/SetUp!$B$56)),0)</f>
        <v>0</v>
      </c>
    </row>
    <row r="1138" spans="1:24" x14ac:dyDescent="0.3">
      <c r="A1138" s="60">
        <v>32183</v>
      </c>
      <c r="B1138" s="53">
        <v>0.495</v>
      </c>
      <c r="C1138" s="53"/>
      <c r="D1138" s="53">
        <v>4.5679999999999996</v>
      </c>
      <c r="E1138" s="53">
        <f t="shared" si="353"/>
        <v>0.495</v>
      </c>
      <c r="F1138" s="53">
        <f t="shared" si="354"/>
        <v>4.0729999999999995</v>
      </c>
      <c r="G1138" s="53">
        <f t="shared" si="355"/>
        <v>0</v>
      </c>
      <c r="H1138" s="53">
        <f>IF(Q1137&gt;SetUp!$B$56,SetUp!$B$56,Q1137)</f>
        <v>0.44045555026609229</v>
      </c>
      <c r="I1138" s="53">
        <f t="shared" si="360"/>
        <v>1.9285301011841243</v>
      </c>
      <c r="J1138" s="53">
        <f>MIN(F1138,H1138,(1-EXP(-SetUp!$B$52*H1138/SetUp!$B$56))*F1138)</f>
        <v>0.10010386292003277</v>
      </c>
      <c r="K1138" s="53">
        <f t="shared" si="356"/>
        <v>0.34035168734605953</v>
      </c>
      <c r="L1138" s="53">
        <f>IF(I1138&lt;=0,0,MIN(SetUp!$B$50*I1138^SetUp!$B$55,I1138))</f>
        <v>6.4269092967046179E-2</v>
      </c>
      <c r="M1138" s="53">
        <f t="shared" si="357"/>
        <v>1.8642610082170781</v>
      </c>
      <c r="N1138" s="53">
        <f>IF(SetUp!$B$62=0,X1138,(B1138-E1138)*(1-(H1138/SetUp!$B$66/SetUp!$B$56)))</f>
        <v>0</v>
      </c>
      <c r="O1138" s="53">
        <f>K1138*SetUp!$B$65</f>
        <v>3.1414464081908956E-3</v>
      </c>
      <c r="P1138" s="53">
        <f>MIN(SetUp!$B$54*L1138^SetUp!$B$51,L1138)</f>
        <v>4.308356287876302E-2</v>
      </c>
      <c r="Q1138" s="53">
        <f t="shared" si="358"/>
        <v>0.33721024093786861</v>
      </c>
      <c r="R1138" s="53">
        <f>IF((H1138+N1138-O1138)&gt;SetUp!$B$56,T1137+H1138+N1138-O1138-SetUp!$B$56,T1137)</f>
        <v>0</v>
      </c>
      <c r="S1138" s="53">
        <f>R1138*SetUp!$B$65</f>
        <v>0</v>
      </c>
      <c r="T1138" s="53">
        <f>IF((R1138-S1138)&lt;SetUp!$B$53,R1138-S1138,SetUp!$B$53)</f>
        <v>0</v>
      </c>
      <c r="U1138" s="53">
        <f t="shared" si="359"/>
        <v>1.8642610082170781</v>
      </c>
      <c r="V1138" s="53">
        <f>(L1138-P1138)/1000*SetUp!$B$13*1000000/SetUp!$B$48</f>
        <v>0.86215152851179933</v>
      </c>
      <c r="W1138" s="53">
        <f t="shared" si="361"/>
        <v>0</v>
      </c>
      <c r="X1138" s="53">
        <f>MAX((SetUp!$B$56*(1-($H1138/SetUp!$B$56)^2)*TANH(($B1138-$D1138)/SetUp!$B$56))/(1+$H1138/SetUp!$B$56*TANH(($B1138-$D1138)/SetUp!$B$56)),0)</f>
        <v>0</v>
      </c>
    </row>
    <row r="1139" spans="1:24" x14ac:dyDescent="0.3">
      <c r="A1139" s="60">
        <v>32184</v>
      </c>
      <c r="B1139" s="53">
        <v>0</v>
      </c>
      <c r="C1139" s="53"/>
      <c r="D1139" s="53">
        <v>4.5679999999999996</v>
      </c>
      <c r="E1139" s="53">
        <f t="shared" si="353"/>
        <v>0</v>
      </c>
      <c r="F1139" s="53">
        <f t="shared" si="354"/>
        <v>4.5679999999999996</v>
      </c>
      <c r="G1139" s="53">
        <f t="shared" si="355"/>
        <v>0</v>
      </c>
      <c r="H1139" s="53">
        <f>IF(Q1138&gt;SetUp!$B$56,SetUp!$B$56,Q1138)</f>
        <v>0.33721024093786861</v>
      </c>
      <c r="I1139" s="53">
        <f t="shared" si="360"/>
        <v>1.866577803817933</v>
      </c>
      <c r="J1139" s="53">
        <f>MIN(F1139,H1139,(1-EXP(-SetUp!$B$52*H1139/SetUp!$B$56))*F1139)</f>
        <v>8.6203160272442819E-2</v>
      </c>
      <c r="K1139" s="53">
        <f t="shared" si="356"/>
        <v>0.25100708066542576</v>
      </c>
      <c r="L1139" s="53">
        <f>IF(I1139&lt;=0,0,MIN(SetUp!$B$50*I1139^SetUp!$B$55,I1139))</f>
        <v>6.0865093878341166E-2</v>
      </c>
      <c r="M1139" s="53">
        <f t="shared" si="357"/>
        <v>1.8057127099395918</v>
      </c>
      <c r="N1139" s="53">
        <f>IF(SetUp!$B$62=0,X1139,(B1139-E1139)*(1-(H1139/SetUp!$B$66/SetUp!$B$56)))</f>
        <v>0</v>
      </c>
      <c r="O1139" s="53">
        <f>K1139*SetUp!$B$65</f>
        <v>2.3167956008548736E-3</v>
      </c>
      <c r="P1139" s="53">
        <f>MIN(SetUp!$B$54*L1139^SetUp!$B$51,L1139)</f>
        <v>4.0780079122908951E-2</v>
      </c>
      <c r="Q1139" s="53">
        <f t="shared" si="358"/>
        <v>0.24869028506457089</v>
      </c>
      <c r="R1139" s="53">
        <f>IF((H1139+N1139-O1139)&gt;SetUp!$B$56,T1138+H1139+N1139-O1139-SetUp!$B$56,T1138)</f>
        <v>0</v>
      </c>
      <c r="S1139" s="53">
        <f>R1139*SetUp!$B$65</f>
        <v>0</v>
      </c>
      <c r="T1139" s="53">
        <f>IF((R1139-S1139)&lt;SetUp!$B$53,R1139-S1139,SetUp!$B$53)</f>
        <v>0</v>
      </c>
      <c r="U1139" s="53">
        <f t="shared" si="359"/>
        <v>1.8057127099395918</v>
      </c>
      <c r="V1139" s="53">
        <f>(L1139-P1139)/1000*SetUp!$B$13*1000000/SetUp!$B$48</f>
        <v>0.81736572554089049</v>
      </c>
      <c r="W1139" s="53">
        <f t="shared" si="361"/>
        <v>0</v>
      </c>
      <c r="X1139" s="53">
        <f>MAX((SetUp!$B$56*(1-($H1139/SetUp!$B$56)^2)*TANH(($B1139-$D1139)/SetUp!$B$56))/(1+$H1139/SetUp!$B$56*TANH(($B1139-$D1139)/SetUp!$B$56)),0)</f>
        <v>0</v>
      </c>
    </row>
    <row r="1140" spans="1:24" x14ac:dyDescent="0.3">
      <c r="A1140" s="60">
        <v>32185</v>
      </c>
      <c r="B1140" s="53">
        <v>2.6909999999999998</v>
      </c>
      <c r="C1140" s="53"/>
      <c r="D1140" s="53">
        <v>4.5679999999999996</v>
      </c>
      <c r="E1140" s="53">
        <f t="shared" si="353"/>
        <v>2.6909999999999998</v>
      </c>
      <c r="F1140" s="53">
        <f t="shared" si="354"/>
        <v>1.8769999999999998</v>
      </c>
      <c r="G1140" s="53">
        <f t="shared" si="355"/>
        <v>0</v>
      </c>
      <c r="H1140" s="53">
        <f>IF(Q1139&gt;SetUp!$B$56,SetUp!$B$56,Q1139)</f>
        <v>0.24869028506457089</v>
      </c>
      <c r="I1140" s="53">
        <f t="shared" si="360"/>
        <v>1.8077664062029675</v>
      </c>
      <c r="J1140" s="53">
        <f>MIN(F1140,H1140,(1-EXP(-SetUp!$B$52*H1140/SetUp!$B$56))*F1140)</f>
        <v>2.6188004995836185E-2</v>
      </c>
      <c r="K1140" s="53">
        <f t="shared" si="356"/>
        <v>0.22250228006873471</v>
      </c>
      <c r="L1140" s="53">
        <f>IF(I1140&lt;=0,0,MIN(SetUp!$B$50*I1140^SetUp!$B$55,I1140))</f>
        <v>5.770259176151623E-2</v>
      </c>
      <c r="M1140" s="53">
        <f t="shared" si="357"/>
        <v>1.7500638144414513</v>
      </c>
      <c r="N1140" s="53">
        <f>IF(SetUp!$B$62=0,X1140,(B1140-E1140)*(1-(H1140/SetUp!$B$66/SetUp!$B$56)))</f>
        <v>0</v>
      </c>
      <c r="O1140" s="53">
        <f>K1140*SetUp!$B$65</f>
        <v>2.0536962633756835E-3</v>
      </c>
      <c r="P1140" s="53">
        <f>MIN(SetUp!$B$54*L1140^SetUp!$B$51,L1140)</f>
        <v>3.8641136816974488E-2</v>
      </c>
      <c r="Q1140" s="53">
        <f t="shared" si="358"/>
        <v>0.22044858380535903</v>
      </c>
      <c r="R1140" s="53">
        <f>IF((H1140+N1140-O1140)&gt;SetUp!$B$56,T1139+H1140+N1140-O1140-SetUp!$B$56,T1139)</f>
        <v>0</v>
      </c>
      <c r="S1140" s="53">
        <f>R1140*SetUp!$B$65</f>
        <v>0</v>
      </c>
      <c r="T1140" s="53">
        <f>IF((R1140-S1140)&lt;SetUp!$B$53,R1140-S1140,SetUp!$B$53)</f>
        <v>0</v>
      </c>
      <c r="U1140" s="53">
        <f t="shared" si="359"/>
        <v>1.7500638144414513</v>
      </c>
      <c r="V1140" s="53">
        <f>(L1140-P1140)/1000*SetUp!$B$13*1000000/SetUp!$B$48</f>
        <v>0.77571165071693648</v>
      </c>
      <c r="W1140" s="53">
        <f t="shared" si="361"/>
        <v>1.9428902930940239E-16</v>
      </c>
      <c r="X1140" s="53">
        <f>MAX((SetUp!$B$56*(1-($H1140/SetUp!$B$56)^2)*TANH(($B1140-$D1140)/SetUp!$B$56))/(1+$H1140/SetUp!$B$56*TANH(($B1140-$D1140)/SetUp!$B$56)),0)</f>
        <v>0</v>
      </c>
    </row>
    <row r="1141" spans="1:24" x14ac:dyDescent="0.3">
      <c r="A1141" s="60">
        <v>32186</v>
      </c>
      <c r="B1141" s="53">
        <v>0.63</v>
      </c>
      <c r="C1141" s="53"/>
      <c r="D1141" s="53">
        <v>4.5679999999999996</v>
      </c>
      <c r="E1141" s="53">
        <f t="shared" si="353"/>
        <v>0.63</v>
      </c>
      <c r="F1141" s="53">
        <f t="shared" si="354"/>
        <v>3.9379999999999997</v>
      </c>
      <c r="G1141" s="53">
        <f t="shared" si="355"/>
        <v>0</v>
      </c>
      <c r="H1141" s="53">
        <f>IF(Q1140&gt;SetUp!$B$56,SetUp!$B$56,Q1140)</f>
        <v>0.22044858380535903</v>
      </c>
      <c r="I1141" s="53">
        <f t="shared" si="360"/>
        <v>1.7516486614975546</v>
      </c>
      <c r="J1141" s="53">
        <f>MIN(F1141,H1141,(1-EXP(-SetUp!$B$52*H1141/SetUp!$B$56))*F1141)</f>
        <v>4.8742528809887206E-2</v>
      </c>
      <c r="K1141" s="53">
        <f t="shared" si="356"/>
        <v>0.17170605499547181</v>
      </c>
      <c r="L1141" s="53">
        <f>IF(I1141&lt;=0,0,MIN(SetUp!$B$50*I1141^SetUp!$B$55,I1141))</f>
        <v>5.4748194760467342E-2</v>
      </c>
      <c r="M1141" s="53">
        <f t="shared" si="357"/>
        <v>1.6969004667370873</v>
      </c>
      <c r="N1141" s="53">
        <f>IF(SetUp!$B$62=0,X1141,(B1141-E1141)*(1-(H1141/SetUp!$B$66/SetUp!$B$56)))</f>
        <v>0</v>
      </c>
      <c r="O1141" s="53">
        <f>K1141*SetUp!$B$65</f>
        <v>1.5848470561031826E-3</v>
      </c>
      <c r="P1141" s="53">
        <f>MIN(SetUp!$B$54*L1141^SetUp!$B$51,L1141)</f>
        <v>3.6643973574424074E-2</v>
      </c>
      <c r="Q1141" s="53">
        <f t="shared" si="358"/>
        <v>0.17012120793936863</v>
      </c>
      <c r="R1141" s="53">
        <f>IF((H1141+N1141-O1141)&gt;SetUp!$B$56,T1140+H1141+N1141-O1141-SetUp!$B$56,T1140)</f>
        <v>0</v>
      </c>
      <c r="S1141" s="53">
        <f>R1141*SetUp!$B$65</f>
        <v>0</v>
      </c>
      <c r="T1141" s="53">
        <f>IF((R1141-S1141)&lt;SetUp!$B$53,R1141-S1141,SetUp!$B$53)</f>
        <v>0</v>
      </c>
      <c r="U1141" s="53">
        <f t="shared" si="359"/>
        <v>1.6969004667370873</v>
      </c>
      <c r="V1141" s="53">
        <f>(L1141-P1141)/1000*SetUp!$B$13*1000000/SetUp!$B$48</f>
        <v>0.73675673457400837</v>
      </c>
      <c r="W1141" s="53">
        <f t="shared" si="361"/>
        <v>1.6653345369377348E-16</v>
      </c>
      <c r="X1141" s="53">
        <f>MAX((SetUp!$B$56*(1-($H1141/SetUp!$B$56)^2)*TANH(($B1141-$D1141)/SetUp!$B$56))/(1+$H1141/SetUp!$B$56*TANH(($B1141-$D1141)/SetUp!$B$56)),0)</f>
        <v>0</v>
      </c>
    </row>
    <row r="1142" spans="1:24" x14ac:dyDescent="0.3">
      <c r="A1142" s="60">
        <v>32187</v>
      </c>
      <c r="B1142" s="53">
        <v>1.4910000000000001</v>
      </c>
      <c r="C1142" s="53"/>
      <c r="D1142" s="53">
        <v>4.5679999999999996</v>
      </c>
      <c r="E1142" s="53">
        <f t="shared" si="353"/>
        <v>1.4910000000000001</v>
      </c>
      <c r="F1142" s="53">
        <f t="shared" si="354"/>
        <v>3.0769999999999995</v>
      </c>
      <c r="G1142" s="53">
        <f t="shared" si="355"/>
        <v>0</v>
      </c>
      <c r="H1142" s="53">
        <f>IF(Q1141&gt;SetUp!$B$56,SetUp!$B$56,Q1141)</f>
        <v>0.17012120793936863</v>
      </c>
      <c r="I1142" s="53">
        <f t="shared" si="360"/>
        <v>1.6981990235714801</v>
      </c>
      <c r="J1142" s="53">
        <f>MIN(F1142,H1142,(1-EXP(-SetUp!$B$52*H1142/SetUp!$B$56))*F1142)</f>
        <v>2.9432508444779289E-2</v>
      </c>
      <c r="K1142" s="53">
        <f t="shared" si="356"/>
        <v>0.14068869949458934</v>
      </c>
      <c r="L1142" s="53">
        <f>IF(I1142&lt;=0,0,MIN(SetUp!$B$50*I1142^SetUp!$B$55,I1142))</f>
        <v>5.1992309870190129E-2</v>
      </c>
      <c r="M1142" s="53">
        <f t="shared" si="357"/>
        <v>1.6462067137012899</v>
      </c>
      <c r="N1142" s="53">
        <f>IF(SetUp!$B$62=0,X1142,(B1142-E1142)*(1-(H1142/SetUp!$B$66/SetUp!$B$56)))</f>
        <v>0</v>
      </c>
      <c r="O1142" s="53">
        <f>K1142*SetUp!$B$65</f>
        <v>1.2985568343927378E-3</v>
      </c>
      <c r="P1142" s="53">
        <f>MIN(SetUp!$B$54*L1142^SetUp!$B$51,L1142)</f>
        <v>3.4781947096069639E-2</v>
      </c>
      <c r="Q1142" s="53">
        <f t="shared" si="358"/>
        <v>0.13939014266019661</v>
      </c>
      <c r="R1142" s="53">
        <f>IF((H1142+N1142-O1142)&gt;SetUp!$B$56,T1141+H1142+N1142-O1142-SetUp!$B$56,T1141)</f>
        <v>0</v>
      </c>
      <c r="S1142" s="53">
        <f>R1142*SetUp!$B$65</f>
        <v>0</v>
      </c>
      <c r="T1142" s="53">
        <f>IF((R1142-S1142)&lt;SetUp!$B$53,R1142-S1142,SetUp!$B$53)</f>
        <v>0</v>
      </c>
      <c r="U1142" s="53">
        <f t="shared" si="359"/>
        <v>1.6462067137012899</v>
      </c>
      <c r="V1142" s="53">
        <f>(L1142-P1142)/1000*SetUp!$B$13*1000000/SetUp!$B$48</f>
        <v>0.70038089725009056</v>
      </c>
      <c r="W1142" s="53">
        <f t="shared" si="361"/>
        <v>1.3877787807814457E-16</v>
      </c>
      <c r="X1142" s="53">
        <f>MAX((SetUp!$B$56*(1-($H1142/SetUp!$B$56)^2)*TANH(($B1142-$D1142)/SetUp!$B$56))/(1+$H1142/SetUp!$B$56*TANH(($B1142-$D1142)/SetUp!$B$56)),0)</f>
        <v>0</v>
      </c>
    </row>
    <row r="1143" spans="1:24" x14ac:dyDescent="0.3">
      <c r="A1143" s="60">
        <v>32188</v>
      </c>
      <c r="B1143" s="53">
        <v>0.89500000000000002</v>
      </c>
      <c r="C1143" s="53"/>
      <c r="D1143" s="53">
        <v>4.5679999999999996</v>
      </c>
      <c r="E1143" s="53">
        <f t="shared" si="353"/>
        <v>0.89500000000000002</v>
      </c>
      <c r="F1143" s="53">
        <f t="shared" si="354"/>
        <v>3.6729999999999996</v>
      </c>
      <c r="G1143" s="53">
        <f t="shared" si="355"/>
        <v>0</v>
      </c>
      <c r="H1143" s="53">
        <f>IF(Q1142&gt;SetUp!$B$56,SetUp!$B$56,Q1142)</f>
        <v>0.13939014266019661</v>
      </c>
      <c r="I1143" s="53">
        <f t="shared" si="360"/>
        <v>1.6472273516746931</v>
      </c>
      <c r="J1143" s="53">
        <f>MIN(F1143,H1143,(1-EXP(-SetUp!$B$52*H1143/SetUp!$B$56))*F1143)</f>
        <v>2.8811825770394719E-2</v>
      </c>
      <c r="K1143" s="53">
        <f t="shared" si="356"/>
        <v>0.11057831688980189</v>
      </c>
      <c r="L1143" s="53">
        <f>IF(I1143&lt;=0,0,MIN(SetUp!$B$50*I1143^SetUp!$B$55,I1143))</f>
        <v>4.9417492980689683E-2</v>
      </c>
      <c r="M1143" s="53">
        <f t="shared" si="357"/>
        <v>1.5978098586940035</v>
      </c>
      <c r="N1143" s="53">
        <f>IF(SetUp!$B$62=0,X1143,(B1143-E1143)*(1-(H1143/SetUp!$B$66/SetUp!$B$56)))</f>
        <v>0</v>
      </c>
      <c r="O1143" s="53">
        <f>K1143*SetUp!$B$65</f>
        <v>1.0206379734032619E-3</v>
      </c>
      <c r="P1143" s="53">
        <f>MIN(SetUp!$B$54*L1143^SetUp!$B$51,L1143)</f>
        <v>3.3043125898343677E-2</v>
      </c>
      <c r="Q1143" s="53">
        <f t="shared" si="358"/>
        <v>0.10955767891639863</v>
      </c>
      <c r="R1143" s="53">
        <f>IF((H1143+N1143-O1143)&gt;SetUp!$B$56,T1142+H1143+N1143-O1143-SetUp!$B$56,T1142)</f>
        <v>0</v>
      </c>
      <c r="S1143" s="53">
        <f>R1143*SetUp!$B$65</f>
        <v>0</v>
      </c>
      <c r="T1143" s="53">
        <f>IF((R1143-S1143)&lt;SetUp!$B$53,R1143-S1143,SetUp!$B$53)</f>
        <v>0</v>
      </c>
      <c r="U1143" s="53">
        <f t="shared" si="359"/>
        <v>1.5978098586940035</v>
      </c>
      <c r="V1143" s="53">
        <f>(L1143-P1143)/1000*SetUp!$B$13*1000000/SetUp!$B$48</f>
        <v>0.66635980075219037</v>
      </c>
      <c r="W1143" s="53">
        <f t="shared" si="361"/>
        <v>-1.1796119636642288E-16</v>
      </c>
      <c r="X1143" s="53">
        <f>MAX((SetUp!$B$56*(1-($H1143/SetUp!$B$56)^2)*TANH(($B1143-$D1143)/SetUp!$B$56))/(1+$H1143/SetUp!$B$56*TANH(($B1143-$D1143)/SetUp!$B$56)),0)</f>
        <v>0</v>
      </c>
    </row>
    <row r="1144" spans="1:24" x14ac:dyDescent="0.3">
      <c r="A1144" s="60">
        <v>32189</v>
      </c>
      <c r="B1144" s="53">
        <v>9.1379999999999999</v>
      </c>
      <c r="C1144" s="53"/>
      <c r="D1144" s="53">
        <v>4.5679999999999996</v>
      </c>
      <c r="E1144" s="53">
        <f t="shared" si="353"/>
        <v>4.5679999999999996</v>
      </c>
      <c r="F1144" s="53">
        <f t="shared" si="354"/>
        <v>0</v>
      </c>
      <c r="G1144" s="53">
        <f t="shared" si="355"/>
        <v>1.0899828086090579E-3</v>
      </c>
      <c r="H1144" s="53">
        <f>IF(Q1143&gt;SetUp!$B$56,SetUp!$B$56,Q1143)</f>
        <v>0.10955767891639863</v>
      </c>
      <c r="I1144" s="53">
        <f t="shared" si="360"/>
        <v>1.5999110589865198</v>
      </c>
      <c r="J1144" s="53">
        <f>MIN(F1144,H1144,(1-EXP(-SetUp!$B$52*H1144/SetUp!$B$56))*F1144)</f>
        <v>0</v>
      </c>
      <c r="K1144" s="53">
        <f t="shared" si="356"/>
        <v>0.10955767891639863</v>
      </c>
      <c r="L1144" s="53">
        <f>IF(I1144&lt;=0,0,MIN(SetUp!$B$50*I1144^SetUp!$B$55,I1144))</f>
        <v>4.7074371988920574E-2</v>
      </c>
      <c r="M1144" s="53">
        <f t="shared" si="357"/>
        <v>1.5528366869975991</v>
      </c>
      <c r="N1144" s="53">
        <f>IF(SetUp!$B$62=0,X1144,(B1144-E1144)*(1-(H1144/SetUp!$B$66/SetUp!$B$56)))</f>
        <v>4.5689100171913912</v>
      </c>
      <c r="O1144" s="53">
        <f>K1144*SetUp!$B$65</f>
        <v>1.0112174839071986E-3</v>
      </c>
      <c r="P1144" s="53">
        <f>MIN(SetUp!$B$54*L1144^SetUp!$B$51,L1144)</f>
        <v>3.1461537293700707E-2</v>
      </c>
      <c r="Q1144" s="53">
        <f t="shared" si="358"/>
        <v>4.6774564786238821</v>
      </c>
      <c r="R1144" s="53">
        <f>IF((H1144+N1144-O1144)&gt;SetUp!$B$56,T1143+H1144+N1144-O1144-SetUp!$B$56,T1143)</f>
        <v>0</v>
      </c>
      <c r="S1144" s="53">
        <f>R1144*SetUp!$B$65</f>
        <v>0</v>
      </c>
      <c r="T1144" s="53">
        <f>IF((R1144-S1144)&lt;SetUp!$B$53,R1144-S1144,SetUp!$B$53)</f>
        <v>0</v>
      </c>
      <c r="U1144" s="53">
        <f t="shared" si="359"/>
        <v>1.5528366869975991</v>
      </c>
      <c r="V1144" s="53">
        <f>(L1144-P1144)/1000*SetUp!$B$13*1000000/SetUp!$B$48</f>
        <v>0.63536901086701514</v>
      </c>
      <c r="W1144" s="53">
        <f t="shared" si="361"/>
        <v>-2.6367796834847468E-16</v>
      </c>
      <c r="X1144" s="53">
        <f>MAX((SetUp!$B$56*(1-($H1144/SetUp!$B$56)^2)*TANH(($B1144-$D1144)/SetUp!$B$56))/(1+$H1144/SetUp!$B$56*TANH(($B1144-$D1144)/SetUp!$B$56)),0)</f>
        <v>4.5689100171913912</v>
      </c>
    </row>
    <row r="1145" spans="1:24" x14ac:dyDescent="0.3">
      <c r="A1145" s="60">
        <v>32190</v>
      </c>
      <c r="B1145" s="53">
        <v>2.16</v>
      </c>
      <c r="C1145" s="53"/>
      <c r="D1145" s="53">
        <v>4.5679999999999996</v>
      </c>
      <c r="E1145" s="53">
        <f t="shared" si="353"/>
        <v>2.16</v>
      </c>
      <c r="F1145" s="53">
        <f t="shared" si="354"/>
        <v>2.4079999999999995</v>
      </c>
      <c r="G1145" s="53">
        <f t="shared" si="355"/>
        <v>0</v>
      </c>
      <c r="H1145" s="53">
        <f>IF(Q1144&gt;SetUp!$B$56,SetUp!$B$56,Q1144)</f>
        <v>4.6774564786238821</v>
      </c>
      <c r="I1145" s="53">
        <f t="shared" si="360"/>
        <v>1.5908481415049314</v>
      </c>
      <c r="J1145" s="53">
        <f>MIN(F1145,H1145,(1-EXP(-SetUp!$B$52*H1145/SetUp!$B$56))*F1145)</f>
        <v>0.55920615726989931</v>
      </c>
      <c r="K1145" s="53">
        <f t="shared" si="356"/>
        <v>4.1182503213539832</v>
      </c>
      <c r="L1145" s="53">
        <f>IF(I1145&lt;=0,0,MIN(SetUp!$B$50*I1145^SetUp!$B$55,I1145))</f>
        <v>4.6630779548715501E-2</v>
      </c>
      <c r="M1145" s="53">
        <f t="shared" si="357"/>
        <v>1.5442173619562158</v>
      </c>
      <c r="N1145" s="53">
        <f>IF(SetUp!$B$62=0,X1145,(B1145-E1145)*(1-(H1145/SetUp!$B$66/SetUp!$B$56)))</f>
        <v>0</v>
      </c>
      <c r="O1145" s="53">
        <f>K1145*SetUp!$B$65</f>
        <v>3.8011454507332135E-2</v>
      </c>
      <c r="P1145" s="53">
        <f>MIN(SetUp!$B$54*L1145^SetUp!$B$51,L1145)</f>
        <v>3.1162200803986611E-2</v>
      </c>
      <c r="Q1145" s="53">
        <f t="shared" si="358"/>
        <v>4.0802388668466509</v>
      </c>
      <c r="R1145" s="53">
        <f>IF((H1145+N1145-O1145)&gt;SetUp!$B$56,T1144+H1145+N1145-O1145-SetUp!$B$56,T1144)</f>
        <v>0</v>
      </c>
      <c r="S1145" s="53">
        <f>R1145*SetUp!$B$65</f>
        <v>0</v>
      </c>
      <c r="T1145" s="53">
        <f>IF((R1145-S1145)&lt;SetUp!$B$53,R1145-S1145,SetUp!$B$53)</f>
        <v>0</v>
      </c>
      <c r="U1145" s="53">
        <f t="shared" si="359"/>
        <v>1.5442173619562158</v>
      </c>
      <c r="V1145" s="53">
        <f>(L1145-P1145)/1000*SetUp!$B$13*1000000/SetUp!$B$48</f>
        <v>0.62949847150857341</v>
      </c>
      <c r="W1145" s="53">
        <f t="shared" si="361"/>
        <v>8.3266726846886741E-17</v>
      </c>
      <c r="X1145" s="53">
        <f>MAX((SetUp!$B$56*(1-($H1145/SetUp!$B$56)^2)*TANH(($B1145-$D1145)/SetUp!$B$56))/(1+$H1145/SetUp!$B$56*TANH(($B1145-$D1145)/SetUp!$B$56)),0)</f>
        <v>0</v>
      </c>
    </row>
    <row r="1146" spans="1:24" x14ac:dyDescent="0.3">
      <c r="A1146" s="60">
        <v>32191</v>
      </c>
      <c r="B1146" s="53">
        <v>2.988</v>
      </c>
      <c r="C1146" s="53"/>
      <c r="D1146" s="53">
        <v>4.5679999999999996</v>
      </c>
      <c r="E1146" s="53">
        <f t="shared" si="353"/>
        <v>2.988</v>
      </c>
      <c r="F1146" s="53">
        <f t="shared" si="354"/>
        <v>1.5799999999999996</v>
      </c>
      <c r="G1146" s="53">
        <f t="shared" si="355"/>
        <v>0</v>
      </c>
      <c r="H1146" s="53">
        <f>IF(Q1145&gt;SetUp!$B$56,SetUp!$B$56,Q1145)</f>
        <v>4.0802388668466509</v>
      </c>
      <c r="I1146" s="53">
        <f t="shared" si="360"/>
        <v>1.5788755252331834</v>
      </c>
      <c r="J1146" s="53">
        <f>MIN(F1146,H1146,(1-EXP(-SetUp!$B$52*H1146/SetUp!$B$56))*F1146)</f>
        <v>0.3252919987814254</v>
      </c>
      <c r="K1146" s="53">
        <f t="shared" si="356"/>
        <v>3.7549468680652254</v>
      </c>
      <c r="L1146" s="53">
        <f>IF(I1146&lt;=0,0,MIN(SetUp!$B$50*I1146^SetUp!$B$55,I1146))</f>
        <v>4.6047347893367577E-2</v>
      </c>
      <c r="M1146" s="53">
        <f t="shared" si="357"/>
        <v>1.5328281773398158</v>
      </c>
      <c r="N1146" s="53">
        <f>IF(SetUp!$B$62=0,X1146,(B1146-E1146)*(1-(H1146/SetUp!$B$66/SetUp!$B$56)))</f>
        <v>0</v>
      </c>
      <c r="O1146" s="53">
        <f>K1146*SetUp!$B$65</f>
        <v>3.4658163276967587E-2</v>
      </c>
      <c r="P1146" s="53">
        <f>MIN(SetUp!$B$54*L1146^SetUp!$B$51,L1146)</f>
        <v>3.0768542886987198E-2</v>
      </c>
      <c r="Q1146" s="53">
        <f t="shared" si="358"/>
        <v>3.7202887047882576</v>
      </c>
      <c r="R1146" s="53">
        <f>IF((H1146+N1146-O1146)&gt;SetUp!$B$56,T1145+H1146+N1146-O1146-SetUp!$B$56,T1145)</f>
        <v>0</v>
      </c>
      <c r="S1146" s="53">
        <f>R1146*SetUp!$B$65</f>
        <v>0</v>
      </c>
      <c r="T1146" s="53">
        <f>IF((R1146-S1146)&lt;SetUp!$B$53,R1146-S1146,SetUp!$B$53)</f>
        <v>0</v>
      </c>
      <c r="U1146" s="53">
        <f t="shared" si="359"/>
        <v>1.5328281773398158</v>
      </c>
      <c r="V1146" s="53">
        <f>(L1146-P1146)/1000*SetUp!$B$13*1000000/SetUp!$B$48</f>
        <v>0.6217755720622643</v>
      </c>
      <c r="W1146" s="53">
        <f t="shared" si="361"/>
        <v>-6.5225602696727947E-16</v>
      </c>
      <c r="X1146" s="53">
        <f>MAX((SetUp!$B$56*(1-($H1146/SetUp!$B$56)^2)*TANH(($B1146-$D1146)/SetUp!$B$56))/(1+$H1146/SetUp!$B$56*TANH(($B1146-$D1146)/SetUp!$B$56)),0)</f>
        <v>0</v>
      </c>
    </row>
    <row r="1147" spans="1:24" x14ac:dyDescent="0.3">
      <c r="A1147" s="60">
        <v>32192</v>
      </c>
      <c r="B1147" s="53">
        <v>16.138999999999999</v>
      </c>
      <c r="C1147" s="53"/>
      <c r="D1147" s="53">
        <v>4.5679999999999996</v>
      </c>
      <c r="E1147" s="53">
        <f t="shared" si="353"/>
        <v>4.5679999999999996</v>
      </c>
      <c r="F1147" s="53">
        <f t="shared" si="354"/>
        <v>0</v>
      </c>
      <c r="G1147" s="53">
        <f t="shared" si="355"/>
        <v>3.7384944830783695E-2</v>
      </c>
      <c r="H1147" s="53">
        <f>IF(Q1146&gt;SetUp!$B$56,SetUp!$B$56,Q1146)</f>
        <v>3.7202887047882576</v>
      </c>
      <c r="I1147" s="53">
        <f t="shared" si="360"/>
        <v>1.6045513905665107</v>
      </c>
      <c r="J1147" s="53">
        <f>MIN(F1147,H1147,(1-EXP(-SetUp!$B$52*H1147/SetUp!$B$56))*F1147)</f>
        <v>0</v>
      </c>
      <c r="K1147" s="53">
        <f t="shared" si="356"/>
        <v>3.7202887047882576</v>
      </c>
      <c r="L1147" s="53">
        <f>IF(I1147&lt;=0,0,MIN(SetUp!$B$50*I1147^SetUp!$B$55,I1147))</f>
        <v>4.7302146955843553E-2</v>
      </c>
      <c r="M1147" s="53">
        <f t="shared" si="357"/>
        <v>1.5572492436106673</v>
      </c>
      <c r="N1147" s="53">
        <f>IF(SetUp!$B$62=0,X1147,(B1147-E1147)*(1-(H1147/SetUp!$B$66/SetUp!$B$56)))</f>
        <v>11.533615055169216</v>
      </c>
      <c r="O1147" s="53">
        <f>K1147*SetUp!$B$65</f>
        <v>3.4338268395911156E-2</v>
      </c>
      <c r="P1147" s="53">
        <f>MIN(SetUp!$B$54*L1147^SetUp!$B$51,L1147)</f>
        <v>3.1615250669091217E-2</v>
      </c>
      <c r="Q1147" s="53">
        <f t="shared" si="358"/>
        <v>15.219565491561562</v>
      </c>
      <c r="R1147" s="53">
        <f>IF((H1147+N1147-O1147)&gt;SetUp!$B$56,T1146+H1147+N1147-O1147-SetUp!$B$56,T1146)</f>
        <v>0</v>
      </c>
      <c r="S1147" s="53">
        <f>R1147*SetUp!$B$65</f>
        <v>0</v>
      </c>
      <c r="T1147" s="53">
        <f>IF((R1147-S1147)&lt;SetUp!$B$53,R1147-S1147,SetUp!$B$53)</f>
        <v>0</v>
      </c>
      <c r="U1147" s="53">
        <f t="shared" si="359"/>
        <v>1.5572492436106673</v>
      </c>
      <c r="V1147" s="53">
        <f>(L1147-P1147)/1000*SetUp!$B$13*1000000/SetUp!$B$48</f>
        <v>0.63838296964348451</v>
      </c>
      <c r="W1147" s="53">
        <f t="shared" si="361"/>
        <v>3.2612801348363973E-16</v>
      </c>
      <c r="X1147" s="53">
        <f>MAX((SetUp!$B$56*(1-($H1147/SetUp!$B$56)^2)*TANH(($B1147-$D1147)/SetUp!$B$56))/(1+$H1147/SetUp!$B$56*TANH(($B1147-$D1147)/SetUp!$B$56)),0)</f>
        <v>11.533615055169216</v>
      </c>
    </row>
    <row r="1148" spans="1:24" x14ac:dyDescent="0.3">
      <c r="A1148" s="60">
        <v>32193</v>
      </c>
      <c r="B1148" s="53">
        <v>4.6260000000000003</v>
      </c>
      <c r="C1148" s="53"/>
      <c r="D1148" s="53">
        <v>4.5679999999999996</v>
      </c>
      <c r="E1148" s="53">
        <f t="shared" si="353"/>
        <v>4.5679999999999996</v>
      </c>
      <c r="F1148" s="53">
        <f t="shared" si="354"/>
        <v>0</v>
      </c>
      <c r="G1148" s="53">
        <f t="shared" si="355"/>
        <v>4.3045495461098426E-4</v>
      </c>
      <c r="H1148" s="53">
        <f>IF(Q1147&gt;SetUp!$B$56,SetUp!$B$56,Q1147)</f>
        <v>15.219565491561562</v>
      </c>
      <c r="I1148" s="53">
        <f t="shared" si="360"/>
        <v>1.6981563029873357</v>
      </c>
      <c r="J1148" s="53">
        <f>MIN(F1148,H1148,(1-EXP(-SetUp!$B$52*H1148/SetUp!$B$56))*F1148)</f>
        <v>0</v>
      </c>
      <c r="K1148" s="53">
        <f t="shared" si="356"/>
        <v>15.219565491561562</v>
      </c>
      <c r="L1148" s="53">
        <f>IF(I1148&lt;=0,0,MIN(SetUp!$B$50*I1148^SetUp!$B$55,I1148))</f>
        <v>5.1990129989041067E-2</v>
      </c>
      <c r="M1148" s="53">
        <f t="shared" si="357"/>
        <v>1.6461661729982946</v>
      </c>
      <c r="N1148" s="53">
        <f>IF(SetUp!$B$62=0,X1148,(B1148-E1148)*(1-(H1148/SetUp!$B$66/SetUp!$B$56)))</f>
        <v>5.7569545045389733E-2</v>
      </c>
      <c r="O1148" s="53">
        <f>K1148*SetUp!$B$65</f>
        <v>0.14047660442205742</v>
      </c>
      <c r="P1148" s="53">
        <f>MIN(SetUp!$B$54*L1148^SetUp!$B$51,L1148)</f>
        <v>3.4780474622278741E-2</v>
      </c>
      <c r="Q1148" s="53">
        <f t="shared" si="358"/>
        <v>15.136658432184895</v>
      </c>
      <c r="R1148" s="53">
        <f>IF((H1148+N1148-O1148)&gt;SetUp!$B$56,T1147+H1148+N1148-O1148-SetUp!$B$56,T1147)</f>
        <v>0</v>
      </c>
      <c r="S1148" s="53">
        <f>R1148*SetUp!$B$65</f>
        <v>0</v>
      </c>
      <c r="T1148" s="53">
        <f>IF((R1148-S1148)&lt;SetUp!$B$53,R1148-S1148,SetUp!$B$53)</f>
        <v>0</v>
      </c>
      <c r="U1148" s="53">
        <f t="shared" si="359"/>
        <v>1.6461661729982946</v>
      </c>
      <c r="V1148" s="53">
        <f>(L1148-P1148)/1000*SetUp!$B$13*1000000/SetUp!$B$48</f>
        <v>0.7003521090945628</v>
      </c>
      <c r="W1148" s="53">
        <f t="shared" si="361"/>
        <v>1.1102230246251565E-15</v>
      </c>
      <c r="X1148" s="53">
        <f>MAX((SetUp!$B$56*(1-($H1148/SetUp!$B$56)^2)*TANH(($B1148-$D1148)/SetUp!$B$56))/(1+$H1148/SetUp!$B$56*TANH(($B1148-$D1148)/SetUp!$B$56)),0)</f>
        <v>5.7569545045389733E-2</v>
      </c>
    </row>
    <row r="1149" spans="1:24" x14ac:dyDescent="0.3">
      <c r="A1149" s="60">
        <v>32194</v>
      </c>
      <c r="B1149" s="53">
        <v>1.4119999999999999</v>
      </c>
      <c r="C1149" s="53"/>
      <c r="D1149" s="53">
        <v>4.5679999999999996</v>
      </c>
      <c r="E1149" s="53">
        <f t="shared" si="353"/>
        <v>1.4119999999999999</v>
      </c>
      <c r="F1149" s="53">
        <f t="shared" si="354"/>
        <v>3.1559999999999997</v>
      </c>
      <c r="G1149" s="53">
        <f t="shared" si="355"/>
        <v>0</v>
      </c>
      <c r="H1149" s="53">
        <f>IF(Q1148&gt;SetUp!$B$56,SetUp!$B$56,Q1148)</f>
        <v>15.136658432184895</v>
      </c>
      <c r="I1149" s="53">
        <f t="shared" si="360"/>
        <v>1.7691339012946501</v>
      </c>
      <c r="J1149" s="53">
        <f>MIN(F1149,H1149,(1-EXP(-SetUp!$B$52*H1149/SetUp!$B$56))*F1149)</f>
        <v>1.8140457319802179</v>
      </c>
      <c r="K1149" s="53">
        <f t="shared" si="356"/>
        <v>13.322612700204676</v>
      </c>
      <c r="L1149" s="53">
        <f>IF(I1149&lt;=0,0,MIN(SetUp!$B$50*I1149^SetUp!$B$55,I1149))</f>
        <v>5.5662064336271619E-2</v>
      </c>
      <c r="M1149" s="53">
        <f t="shared" si="357"/>
        <v>1.7134718369583786</v>
      </c>
      <c r="N1149" s="53">
        <f>IF(SetUp!$B$62=0,X1149,(B1149-E1149)*(1-(H1149/SetUp!$B$66/SetUp!$B$56)))</f>
        <v>0</v>
      </c>
      <c r="O1149" s="53">
        <f>K1149*SetUp!$B$65</f>
        <v>0.12296772829635551</v>
      </c>
      <c r="P1149" s="53">
        <f>MIN(SetUp!$B$54*L1149^SetUp!$B$51,L1149)</f>
        <v>3.7261637270024184E-2</v>
      </c>
      <c r="Q1149" s="53">
        <f t="shared" si="358"/>
        <v>13.19964497190832</v>
      </c>
      <c r="R1149" s="53">
        <f>IF((H1149+N1149-O1149)&gt;SetUp!$B$56,T1148+H1149+N1149-O1149-SetUp!$B$56,T1148)</f>
        <v>0</v>
      </c>
      <c r="S1149" s="53">
        <f>R1149*SetUp!$B$65</f>
        <v>0</v>
      </c>
      <c r="T1149" s="53">
        <f>IF((R1149-S1149)&lt;SetUp!$B$53,R1149-S1149,SetUp!$B$53)</f>
        <v>0</v>
      </c>
      <c r="U1149" s="53">
        <f t="shared" si="359"/>
        <v>1.7134718369583786</v>
      </c>
      <c r="V1149" s="53">
        <f>(L1149-P1149)/1000*SetUp!$B$13*1000000/SetUp!$B$48</f>
        <v>0.74881092209294331</v>
      </c>
      <c r="W1149" s="53">
        <f t="shared" si="361"/>
        <v>-1.457167719820518E-15</v>
      </c>
      <c r="X1149" s="53">
        <f>MAX((SetUp!$B$56*(1-($H1149/SetUp!$B$56)^2)*TANH(($B1149-$D1149)/SetUp!$B$56))/(1+$H1149/SetUp!$B$56*TANH(($B1149-$D1149)/SetUp!$B$56)),0)</f>
        <v>0</v>
      </c>
    </row>
    <row r="1150" spans="1:24" x14ac:dyDescent="0.3">
      <c r="A1150" s="60">
        <v>32195</v>
      </c>
      <c r="B1150" s="53">
        <v>0.23</v>
      </c>
      <c r="C1150" s="53"/>
      <c r="D1150" s="53">
        <v>4.5679999999999996</v>
      </c>
      <c r="E1150" s="53">
        <f t="shared" si="353"/>
        <v>0.23</v>
      </c>
      <c r="F1150" s="53">
        <f t="shared" si="354"/>
        <v>4.3379999999999992</v>
      </c>
      <c r="G1150" s="53">
        <f t="shared" si="355"/>
        <v>0</v>
      </c>
      <c r="H1150" s="53">
        <f>IF(Q1149&gt;SetUp!$B$56,SetUp!$B$56,Q1149)</f>
        <v>13.19964497190832</v>
      </c>
      <c r="I1150" s="53">
        <f t="shared" si="360"/>
        <v>1.8142589574038706</v>
      </c>
      <c r="J1150" s="53">
        <f>MIN(F1150,H1150,(1-EXP(-SetUp!$B$52*H1150/SetUp!$B$56))*F1150)</f>
        <v>2.2801314583455321</v>
      </c>
      <c r="K1150" s="53">
        <f t="shared" si="356"/>
        <v>10.919513513562787</v>
      </c>
      <c r="L1150" s="53">
        <f>IF(I1150&lt;=0,0,MIN(SetUp!$B$50*I1150^SetUp!$B$55,I1150))</f>
        <v>5.8048400961443293E-2</v>
      </c>
      <c r="M1150" s="53">
        <f t="shared" si="357"/>
        <v>1.7562105564424273</v>
      </c>
      <c r="N1150" s="53">
        <f>IF(SetUp!$B$62=0,X1150,(B1150-E1150)*(1-(H1150/SetUp!$B$66/SetUp!$B$56)))</f>
        <v>0</v>
      </c>
      <c r="O1150" s="53">
        <f>K1150*SetUp!$B$65</f>
        <v>0.10078712044549207</v>
      </c>
      <c r="P1150" s="53">
        <f>MIN(SetUp!$B$54*L1150^SetUp!$B$51,L1150)</f>
        <v>3.8874968743159537E-2</v>
      </c>
      <c r="Q1150" s="53">
        <f t="shared" si="358"/>
        <v>10.818726393117295</v>
      </c>
      <c r="R1150" s="53">
        <f>IF((H1150+N1150-O1150)&gt;SetUp!$B$56,T1149+H1150+N1150-O1150-SetUp!$B$56,T1149)</f>
        <v>0</v>
      </c>
      <c r="S1150" s="53">
        <f>R1150*SetUp!$B$65</f>
        <v>0</v>
      </c>
      <c r="T1150" s="53">
        <f>IF((R1150-S1150)&lt;SetUp!$B$53,R1150-S1150,SetUp!$B$53)</f>
        <v>0</v>
      </c>
      <c r="U1150" s="53">
        <f t="shared" si="359"/>
        <v>1.7562105564424273</v>
      </c>
      <c r="V1150" s="53">
        <f>(L1150-P1150)/1000*SetUp!$B$13*1000000/SetUp!$B$48</f>
        <v>0.78026859960199935</v>
      </c>
      <c r="W1150" s="53">
        <f t="shared" si="361"/>
        <v>-6.3143934525555778E-16</v>
      </c>
      <c r="X1150" s="53">
        <f>MAX((SetUp!$B$56*(1-($H1150/SetUp!$B$56)^2)*TANH(($B1150-$D1150)/SetUp!$B$56))/(1+$H1150/SetUp!$B$56*TANH(($B1150-$D1150)/SetUp!$B$56)),0)</f>
        <v>0</v>
      </c>
    </row>
    <row r="1151" spans="1:24" x14ac:dyDescent="0.3">
      <c r="A1151" s="60">
        <v>32196</v>
      </c>
      <c r="B1151" s="53">
        <v>0.44600000000000001</v>
      </c>
      <c r="C1151" s="53"/>
      <c r="D1151" s="53">
        <v>4.5679999999999996</v>
      </c>
      <c r="E1151" s="53">
        <f t="shared" si="353"/>
        <v>0.44600000000000001</v>
      </c>
      <c r="F1151" s="53">
        <f t="shared" si="354"/>
        <v>4.1219999999999999</v>
      </c>
      <c r="G1151" s="53">
        <f t="shared" si="355"/>
        <v>0</v>
      </c>
      <c r="H1151" s="53">
        <f>IF(Q1150&gt;SetUp!$B$56,SetUp!$B$56,Q1150)</f>
        <v>10.818726393117295</v>
      </c>
      <c r="I1151" s="53">
        <f t="shared" si="360"/>
        <v>1.8386683502457863</v>
      </c>
      <c r="J1151" s="53">
        <f>MIN(F1151,H1151,(1-EXP(-SetUp!$B$52*H1151/SetUp!$B$56))*F1151)</f>
        <v>1.8850552082032683</v>
      </c>
      <c r="K1151" s="53">
        <f t="shared" si="356"/>
        <v>8.9336711849140258</v>
      </c>
      <c r="L1151" s="53">
        <f>IF(I1151&lt;=0,0,MIN(SetUp!$B$50*I1151^SetUp!$B$55,I1151))</f>
        <v>5.9355887317085569E-2</v>
      </c>
      <c r="M1151" s="53">
        <f t="shared" si="357"/>
        <v>1.7793124629287007</v>
      </c>
      <c r="N1151" s="53">
        <f>IF(SetUp!$B$62=0,X1151,(B1151-E1151)*(1-(H1151/SetUp!$B$66/SetUp!$B$56)))</f>
        <v>0</v>
      </c>
      <c r="O1151" s="53">
        <f>K1151*SetUp!$B$65</f>
        <v>8.2457793803358936E-2</v>
      </c>
      <c r="P1151" s="53">
        <f>MIN(SetUp!$B$54*L1151^SetUp!$B$51,L1151)</f>
        <v>3.9759196623448997E-2</v>
      </c>
      <c r="Q1151" s="53">
        <f t="shared" si="358"/>
        <v>8.851213391110667</v>
      </c>
      <c r="R1151" s="53">
        <f>IF((H1151+N1151-O1151)&gt;SetUp!$B$56,T1150+H1151+N1151-O1151-SetUp!$B$56,T1150)</f>
        <v>0</v>
      </c>
      <c r="S1151" s="53">
        <f>R1151*SetUp!$B$65</f>
        <v>0</v>
      </c>
      <c r="T1151" s="53">
        <f>IF((R1151-S1151)&lt;SetUp!$B$53,R1151-S1151,SetUp!$B$53)</f>
        <v>0</v>
      </c>
      <c r="U1151" s="53">
        <f t="shared" si="359"/>
        <v>1.7793124629287007</v>
      </c>
      <c r="V1151" s="53">
        <f>(L1151-P1151)/1000*SetUp!$B$13*1000000/SetUp!$B$48</f>
        <v>0.79749323075167344</v>
      </c>
      <c r="W1151" s="53">
        <f t="shared" si="361"/>
        <v>-7.2858385991025898E-16</v>
      </c>
      <c r="X1151" s="53">
        <f>MAX((SetUp!$B$56*(1-($H1151/SetUp!$B$56)^2)*TANH(($B1151-$D1151)/SetUp!$B$56))/(1+$H1151/SetUp!$B$56*TANH(($B1151-$D1151)/SetUp!$B$56)),0)</f>
        <v>0</v>
      </c>
    </row>
    <row r="1152" spans="1:24" x14ac:dyDescent="0.3">
      <c r="A1152" s="60">
        <v>32197</v>
      </c>
      <c r="B1152" s="53">
        <v>2.2109999999999999</v>
      </c>
      <c r="C1152" s="53"/>
      <c r="D1152" s="53">
        <v>4.5679999999999996</v>
      </c>
      <c r="E1152" s="53">
        <f t="shared" si="353"/>
        <v>2.2109999999999999</v>
      </c>
      <c r="F1152" s="53">
        <f t="shared" si="354"/>
        <v>2.3569999999999998</v>
      </c>
      <c r="G1152" s="53">
        <f t="shared" si="355"/>
        <v>0</v>
      </c>
      <c r="H1152" s="53">
        <f>IF(Q1151&gt;SetUp!$B$56,SetUp!$B$56,Q1151)</f>
        <v>8.851213391110667</v>
      </c>
      <c r="I1152" s="53">
        <f t="shared" si="360"/>
        <v>1.8524482969868441</v>
      </c>
      <c r="J1152" s="53">
        <f>MIN(F1152,H1152,(1-EXP(-SetUp!$B$52*H1152/SetUp!$B$56))*F1152)</f>
        <v>0.92750523481416802</v>
      </c>
      <c r="K1152" s="53">
        <f t="shared" si="356"/>
        <v>7.9237081562964988</v>
      </c>
      <c r="L1152" s="53">
        <f>IF(I1152&lt;=0,0,MIN(SetUp!$B$50*I1152^SetUp!$B$55,I1152))</f>
        <v>6.0099144956452646E-2</v>
      </c>
      <c r="M1152" s="53">
        <f t="shared" si="357"/>
        <v>1.7923491520303914</v>
      </c>
      <c r="N1152" s="53">
        <f>IF(SetUp!$B$62=0,X1152,(B1152-E1152)*(1-(H1152/SetUp!$B$66/SetUp!$B$56)))</f>
        <v>0</v>
      </c>
      <c r="O1152" s="53">
        <f>K1152*SetUp!$B$65</f>
        <v>7.3135834058143473E-2</v>
      </c>
      <c r="P1152" s="53">
        <f>MIN(SetUp!$B$54*L1152^SetUp!$B$51,L1152)</f>
        <v>4.0261932135231777E-2</v>
      </c>
      <c r="Q1152" s="53">
        <f t="shared" si="358"/>
        <v>7.8505723222383557</v>
      </c>
      <c r="R1152" s="53">
        <f>IF((H1152+N1152-O1152)&gt;SetUp!$B$56,T1151+H1152+N1152-O1152-SetUp!$B$56,T1151)</f>
        <v>0</v>
      </c>
      <c r="S1152" s="53">
        <f>R1152*SetUp!$B$65</f>
        <v>0</v>
      </c>
      <c r="T1152" s="53">
        <f>IF((R1152-S1152)&lt;SetUp!$B$53,R1152-S1152,SetUp!$B$53)</f>
        <v>0</v>
      </c>
      <c r="U1152" s="53">
        <f t="shared" si="359"/>
        <v>1.7923491520303914</v>
      </c>
      <c r="V1152" s="53">
        <f>(L1152-P1152)/1000*SetUp!$B$13*1000000/SetUp!$B$48</f>
        <v>0.80728135118451549</v>
      </c>
      <c r="W1152" s="53">
        <f t="shared" si="361"/>
        <v>-6.5225602696727947E-16</v>
      </c>
      <c r="X1152" s="53">
        <f>MAX((SetUp!$B$56*(1-($H1152/SetUp!$B$56)^2)*TANH(($B1152-$D1152)/SetUp!$B$56))/(1+$H1152/SetUp!$B$56*TANH(($B1152-$D1152)/SetUp!$B$56)),0)</f>
        <v>0</v>
      </c>
    </row>
    <row r="1153" spans="1:24" x14ac:dyDescent="0.3">
      <c r="A1153" s="60">
        <v>32198</v>
      </c>
      <c r="B1153" s="53">
        <v>2.552</v>
      </c>
      <c r="C1153" s="53"/>
      <c r="D1153" s="53">
        <v>4.5679999999999996</v>
      </c>
      <c r="E1153" s="53">
        <f t="shared" si="353"/>
        <v>2.552</v>
      </c>
      <c r="F1153" s="53">
        <f t="shared" si="354"/>
        <v>2.0159999999999996</v>
      </c>
      <c r="G1153" s="53">
        <f t="shared" si="355"/>
        <v>0</v>
      </c>
      <c r="H1153" s="53">
        <f>IF(Q1152&gt;SetUp!$B$56,SetUp!$B$56,Q1152)</f>
        <v>7.8505723222383557</v>
      </c>
      <c r="I1153" s="53">
        <f t="shared" si="360"/>
        <v>1.8581439945533169</v>
      </c>
      <c r="J1153" s="53">
        <f>MIN(F1153,H1153,(1-EXP(-SetUp!$B$52*H1153/SetUp!$B$56))*F1153)</f>
        <v>0.72220444272965234</v>
      </c>
      <c r="K1153" s="53">
        <f t="shared" si="356"/>
        <v>7.1283678795087031</v>
      </c>
      <c r="L1153" s="53">
        <f>IF(I1153&lt;=0,0,MIN(SetUp!$B$50*I1153^SetUp!$B$55,I1153))</f>
        <v>6.0407437197712792E-2</v>
      </c>
      <c r="M1153" s="53">
        <f t="shared" si="357"/>
        <v>1.7977365573556041</v>
      </c>
      <c r="N1153" s="53">
        <f>IF(SetUp!$B$62=0,X1153,(B1153-E1153)*(1-(H1153/SetUp!$B$66/SetUp!$B$56)))</f>
        <v>0</v>
      </c>
      <c r="O1153" s="53">
        <f>K1153*SetUp!$B$65</f>
        <v>6.5794842522925515E-2</v>
      </c>
      <c r="P1153" s="53">
        <f>MIN(SetUp!$B$54*L1153^SetUp!$B$51,L1153)</f>
        <v>4.0470477138651491E-2</v>
      </c>
      <c r="Q1153" s="53">
        <f t="shared" si="358"/>
        <v>7.0625730369857775</v>
      </c>
      <c r="R1153" s="53">
        <f>IF((H1153+N1153-O1153)&gt;SetUp!$B$56,T1152+H1153+N1153-O1153-SetUp!$B$56,T1152)</f>
        <v>0</v>
      </c>
      <c r="S1153" s="53">
        <f>R1153*SetUp!$B$65</f>
        <v>0</v>
      </c>
      <c r="T1153" s="53">
        <f>IF((R1153-S1153)&lt;SetUp!$B$53,R1153-S1153,SetUp!$B$53)</f>
        <v>0</v>
      </c>
      <c r="U1153" s="53">
        <f t="shared" si="359"/>
        <v>1.7977365573556041</v>
      </c>
      <c r="V1153" s="53">
        <f>(L1153-P1153)/1000*SetUp!$B$13*1000000/SetUp!$B$48</f>
        <v>0.81134059507459488</v>
      </c>
      <c r="W1153" s="53">
        <f t="shared" si="361"/>
        <v>6.591949208711867E-16</v>
      </c>
      <c r="X1153" s="53">
        <f>MAX((SetUp!$B$56*(1-($H1153/SetUp!$B$56)^2)*TANH(($B1153-$D1153)/SetUp!$B$56))/(1+$H1153/SetUp!$B$56*TANH(($B1153-$D1153)/SetUp!$B$56)),0)</f>
        <v>0</v>
      </c>
    </row>
    <row r="1154" spans="1:24" x14ac:dyDescent="0.3">
      <c r="A1154" s="60">
        <v>32199</v>
      </c>
      <c r="B1154" s="53">
        <v>6.1980000000000004</v>
      </c>
      <c r="C1154" s="53"/>
      <c r="D1154" s="53">
        <v>4.5679999999999996</v>
      </c>
      <c r="E1154" s="53">
        <f t="shared" si="353"/>
        <v>4.5679999999999996</v>
      </c>
      <c r="F1154" s="53">
        <f t="shared" si="354"/>
        <v>0</v>
      </c>
      <c r="G1154" s="53">
        <f t="shared" si="355"/>
        <v>3.238924583973235E-3</v>
      </c>
      <c r="H1154" s="53">
        <f>IF(Q1153&gt;SetUp!$B$56,SetUp!$B$56,Q1153)</f>
        <v>7.0625730369857775</v>
      </c>
      <c r="I1154" s="53">
        <f t="shared" si="360"/>
        <v>1.8661630380014518</v>
      </c>
      <c r="J1154" s="53">
        <f>MIN(F1154,H1154,(1-EXP(-SetUp!$B$52*H1154/SetUp!$B$56))*F1154)</f>
        <v>0</v>
      </c>
      <c r="K1154" s="53">
        <f t="shared" si="356"/>
        <v>7.0625730369857775</v>
      </c>
      <c r="L1154" s="53">
        <f>IF(I1154&lt;=0,0,MIN(SetUp!$B$50*I1154^SetUp!$B$55,I1154))</f>
        <v>6.0842554510297776E-2</v>
      </c>
      <c r="M1154" s="53">
        <f t="shared" si="357"/>
        <v>1.805320483491154</v>
      </c>
      <c r="N1154" s="53">
        <f>IF(SetUp!$B$62=0,X1154,(B1154-E1154)*(1-(H1154/SetUp!$B$66/SetUp!$B$56)))</f>
        <v>1.6267610754160275</v>
      </c>
      <c r="O1154" s="53">
        <f>K1154*SetUp!$B$65</f>
        <v>6.5187556061874499E-2</v>
      </c>
      <c r="P1154" s="53">
        <f>MIN(SetUp!$B$54*L1154^SetUp!$B$51,L1154)</f>
        <v>4.0764830845313273E-2</v>
      </c>
      <c r="Q1154" s="53">
        <f t="shared" si="358"/>
        <v>8.624146556339932</v>
      </c>
      <c r="R1154" s="53">
        <f>IF((H1154+N1154-O1154)&gt;SetUp!$B$56,T1153+H1154+N1154-O1154-SetUp!$B$56,T1153)</f>
        <v>0</v>
      </c>
      <c r="S1154" s="53">
        <f>R1154*SetUp!$B$65</f>
        <v>0</v>
      </c>
      <c r="T1154" s="53">
        <f>IF((R1154-S1154)&lt;SetUp!$B$53,R1154-S1154,SetUp!$B$53)</f>
        <v>0</v>
      </c>
      <c r="U1154" s="53">
        <f t="shared" si="359"/>
        <v>1.805320483491154</v>
      </c>
      <c r="V1154" s="53">
        <f>(L1154-P1154)/1000*SetUp!$B$13*1000000/SetUp!$B$48</f>
        <v>0.81706901241887664</v>
      </c>
      <c r="W1154" s="53">
        <f t="shared" si="361"/>
        <v>2.2551405187698492E-15</v>
      </c>
      <c r="X1154" s="53">
        <f>MAX((SetUp!$B$56*(1-($H1154/SetUp!$B$56)^2)*TANH(($B1154-$D1154)/SetUp!$B$56))/(1+$H1154/SetUp!$B$56*TANH(($B1154-$D1154)/SetUp!$B$56)),0)</f>
        <v>1.6267610754160275</v>
      </c>
    </row>
    <row r="1155" spans="1:24" x14ac:dyDescent="0.3">
      <c r="A1155" s="60">
        <v>32200</v>
      </c>
      <c r="B1155" s="53">
        <v>7.5659999999999998</v>
      </c>
      <c r="C1155" s="53"/>
      <c r="D1155" s="53">
        <v>4.5679999999999996</v>
      </c>
      <c r="E1155" s="53">
        <f t="shared" ref="E1155:E1218" si="362">IF(B1155&gt;=D1155,D1155,B1155)</f>
        <v>4.5679999999999996</v>
      </c>
      <c r="F1155" s="53">
        <f t="shared" ref="F1155:F1218" si="363">D1155-E1155</f>
        <v>0</v>
      </c>
      <c r="G1155" s="53">
        <f t="shared" ref="G1155:G1218" si="364">MAX(B1155-D1155-N1155,0)</f>
        <v>9.8691285409890916E-3</v>
      </c>
      <c r="H1155" s="53">
        <f>IF(Q1154&gt;SetUp!$B$56,SetUp!$B$56,Q1154)</f>
        <v>8.624146556339932</v>
      </c>
      <c r="I1155" s="53">
        <f t="shared" si="360"/>
        <v>1.894790493210027</v>
      </c>
      <c r="J1155" s="53">
        <f>MIN(F1155,H1155,(1-EXP(-SetUp!$B$52*H1155/SetUp!$B$56))*F1155)</f>
        <v>0</v>
      </c>
      <c r="K1155" s="53">
        <f t="shared" ref="K1155:K1218" si="365">MAX(H1155-J1155,0)</f>
        <v>8.624146556339932</v>
      </c>
      <c r="L1155" s="53">
        <f>IF(I1155&lt;=0,0,MIN(SetUp!$B$50*I1155^SetUp!$B$55,I1155))</f>
        <v>6.2406064559638555E-2</v>
      </c>
      <c r="M1155" s="53">
        <f t="shared" ref="M1155:M1218" si="366">MAX(I1155-L1155,0)</f>
        <v>1.8323844286503885</v>
      </c>
      <c r="N1155" s="53">
        <f>IF(SetUp!$B$62=0,X1155,(B1155-E1155)*(1-(H1155/SetUp!$B$66/SetUp!$B$56)))</f>
        <v>2.9881308714590111</v>
      </c>
      <c r="O1155" s="53">
        <f>K1155*SetUp!$B$65</f>
        <v>7.9600881177883845E-2</v>
      </c>
      <c r="P1155" s="53">
        <f>MIN(SetUp!$B$54*L1155^SetUp!$B$51,L1155)</f>
        <v>4.182270186559954E-2</v>
      </c>
      <c r="Q1155" s="53">
        <f t="shared" ref="Q1155:Q1218" si="367">IF((K1155+N1155-O1155)&lt;0,0,K1155+N1155-O1155)</f>
        <v>11.53267654662106</v>
      </c>
      <c r="R1155" s="53">
        <f>IF((H1155+N1155-O1155)&gt;SetUp!$B$56,T1154+H1155+N1155-O1155-SetUp!$B$56,T1154)</f>
        <v>0</v>
      </c>
      <c r="S1155" s="53">
        <f>R1155*SetUp!$B$65</f>
        <v>0</v>
      </c>
      <c r="T1155" s="53">
        <f>IF((R1155-S1155)&lt;SetUp!$B$53,R1155-S1155,SetUp!$B$53)</f>
        <v>0</v>
      </c>
      <c r="U1155" s="53">
        <f t="shared" ref="U1155:U1218" si="368">M1155+R1155-T1155</f>
        <v>1.8323844286503885</v>
      </c>
      <c r="V1155" s="53">
        <f>(L1155-P1155)/1000*SetUp!$B$13*1000000/SetUp!$B$48</f>
        <v>0.83764614501635948</v>
      </c>
      <c r="W1155" s="53">
        <f t="shared" si="361"/>
        <v>1.6237011735142914E-15</v>
      </c>
      <c r="X1155" s="53">
        <f>MAX((SetUp!$B$56*(1-($H1155/SetUp!$B$56)^2)*TANH(($B1155-$D1155)/SetUp!$B$56))/(1+$H1155/SetUp!$B$56*TANH(($B1155-$D1155)/SetUp!$B$56)),0)</f>
        <v>2.9881308714590111</v>
      </c>
    </row>
    <row r="1156" spans="1:24" x14ac:dyDescent="0.3">
      <c r="A1156" s="60">
        <v>32201</v>
      </c>
      <c r="B1156" s="53">
        <v>2.2549999999999999</v>
      </c>
      <c r="C1156" s="53"/>
      <c r="D1156" s="53">
        <v>4.5679999999999996</v>
      </c>
      <c r="E1156" s="53">
        <f t="shared" si="362"/>
        <v>2.2549999999999999</v>
      </c>
      <c r="F1156" s="53">
        <f t="shared" si="363"/>
        <v>2.3129999999999997</v>
      </c>
      <c r="G1156" s="53">
        <f t="shared" si="364"/>
        <v>0</v>
      </c>
      <c r="H1156" s="53">
        <f>IF(Q1155&gt;SetUp!$B$56,SetUp!$B$56,Q1155)</f>
        <v>11.53267654662106</v>
      </c>
      <c r="I1156" s="53">
        <f t="shared" ref="I1156:I1219" si="369">U1155+G1156+O1156</f>
        <v>1.9286097900142858</v>
      </c>
      <c r="J1156" s="53">
        <f>MIN(F1156,H1156,(1-EXP(-SetUp!$B$52*H1156/SetUp!$B$56))*F1156)</f>
        <v>1.1073947336656018</v>
      </c>
      <c r="K1156" s="53">
        <f t="shared" si="365"/>
        <v>10.425281812955458</v>
      </c>
      <c r="L1156" s="53">
        <f>IF(I1156&lt;=0,0,MIN(SetUp!$B$50*I1156^SetUp!$B$55,I1156))</f>
        <v>6.427351913542946E-2</v>
      </c>
      <c r="M1156" s="53">
        <f t="shared" si="366"/>
        <v>1.8643362708788562</v>
      </c>
      <c r="N1156" s="53">
        <f>IF(SetUp!$B$62=0,X1156,(B1156-E1156)*(1-(H1156/SetUp!$B$66/SetUp!$B$56)))</f>
        <v>0</v>
      </c>
      <c r="O1156" s="53">
        <f>K1156*SetUp!$B$65</f>
        <v>9.6225361363897352E-2</v>
      </c>
      <c r="P1156" s="53">
        <f>MIN(SetUp!$B$54*L1156^SetUp!$B$51,L1156)</f>
        <v>4.3086558849626137E-2</v>
      </c>
      <c r="Q1156" s="53">
        <f t="shared" si="367"/>
        <v>10.32905645159156</v>
      </c>
      <c r="R1156" s="53">
        <f>IF((H1156+N1156-O1156)&gt;SetUp!$B$56,T1155+H1156+N1156-O1156-SetUp!$B$56,T1155)</f>
        <v>0</v>
      </c>
      <c r="S1156" s="53">
        <f>R1156*SetUp!$B$65</f>
        <v>0</v>
      </c>
      <c r="T1156" s="53">
        <f>IF((R1156-S1156)&lt;SetUp!$B$53,R1156-S1156,SetUp!$B$53)</f>
        <v>0</v>
      </c>
      <c r="U1156" s="53">
        <f t="shared" si="368"/>
        <v>1.8643362708788562</v>
      </c>
      <c r="V1156" s="53">
        <f>(L1156-P1156)/1000*SetUp!$B$13*1000000/SetUp!$B$48</f>
        <v>0.86220973083069063</v>
      </c>
      <c r="W1156" s="53">
        <f t="shared" ref="W1156:W1219" si="370">Q1156+U1156+T1156-H1156-U1155-T1155-B1156+E1156+J1156+L1156</f>
        <v>1.2490009027033011E-16</v>
      </c>
      <c r="X1156" s="53">
        <f>MAX((SetUp!$B$56*(1-($H1156/SetUp!$B$56)^2)*TANH(($B1156-$D1156)/SetUp!$B$56))/(1+$H1156/SetUp!$B$56*TANH(($B1156-$D1156)/SetUp!$B$56)),0)</f>
        <v>0</v>
      </c>
    </row>
    <row r="1157" spans="1:24" x14ac:dyDescent="0.3">
      <c r="A1157" s="60">
        <v>32202</v>
      </c>
      <c r="B1157" s="53">
        <v>1.8839999999999999</v>
      </c>
      <c r="C1157" s="53"/>
      <c r="D1157" s="53">
        <v>4.5679999999999996</v>
      </c>
      <c r="E1157" s="53">
        <f t="shared" si="362"/>
        <v>1.8839999999999999</v>
      </c>
      <c r="F1157" s="53">
        <f t="shared" si="363"/>
        <v>2.6839999999999997</v>
      </c>
      <c r="G1157" s="53">
        <f t="shared" si="364"/>
        <v>0</v>
      </c>
      <c r="H1157" s="53">
        <f>IF(Q1156&gt;SetUp!$B$56,SetUp!$B$56,Q1156)</f>
        <v>10.32905645159156</v>
      </c>
      <c r="I1157" s="53">
        <f t="shared" si="369"/>
        <v>1.9487213662537026</v>
      </c>
      <c r="J1157" s="53">
        <f>MIN(F1157,H1157,(1-EXP(-SetUp!$B$52*H1157/SetUp!$B$56))*F1157)</f>
        <v>1.1865768845990892</v>
      </c>
      <c r="K1157" s="53">
        <f t="shared" si="365"/>
        <v>9.1424795669924706</v>
      </c>
      <c r="L1157" s="53">
        <f>IF(I1157&lt;=0,0,MIN(SetUp!$B$50*I1157^SetUp!$B$55,I1157))</f>
        <v>6.5394473228119393E-2</v>
      </c>
      <c r="M1157" s="53">
        <f t="shared" si="366"/>
        <v>1.8833268930255833</v>
      </c>
      <c r="N1157" s="53">
        <f>IF(SetUp!$B$62=0,X1157,(B1157-E1157)*(1-(H1157/SetUp!$B$66/SetUp!$B$56)))</f>
        <v>0</v>
      </c>
      <c r="O1157" s="53">
        <f>K1157*SetUp!$B$65</f>
        <v>8.4385095374846439E-2</v>
      </c>
      <c r="P1157" s="53">
        <f>MIN(SetUp!$B$54*L1157^SetUp!$B$51,L1157)</f>
        <v>4.3845370897151043E-2</v>
      </c>
      <c r="Q1157" s="53">
        <f t="shared" si="367"/>
        <v>9.0580944716176237</v>
      </c>
      <c r="R1157" s="53">
        <f>IF((H1157+N1157-O1157)&gt;SetUp!$B$56,T1156+H1157+N1157-O1157-SetUp!$B$56,T1156)</f>
        <v>0</v>
      </c>
      <c r="S1157" s="53">
        <f>R1157*SetUp!$B$65</f>
        <v>0</v>
      </c>
      <c r="T1157" s="53">
        <f>IF((R1157-S1157)&lt;SetUp!$B$53,R1157-S1157,SetUp!$B$53)</f>
        <v>0</v>
      </c>
      <c r="U1157" s="53">
        <f t="shared" si="368"/>
        <v>1.8833268930255833</v>
      </c>
      <c r="V1157" s="53">
        <f>(L1157-P1157)/1000*SetUp!$B$13*1000000/SetUp!$B$48</f>
        <v>0.87694721044419799</v>
      </c>
      <c r="W1157" s="53">
        <f t="shared" si="370"/>
        <v>-1.6930901125533637E-15</v>
      </c>
      <c r="X1157" s="53">
        <f>MAX((SetUp!$B$56*(1-($H1157/SetUp!$B$56)^2)*TANH(($B1157-$D1157)/SetUp!$B$56))/(1+$H1157/SetUp!$B$56*TANH(($B1157-$D1157)/SetUp!$B$56)),0)</f>
        <v>0</v>
      </c>
    </row>
    <row r="1158" spans="1:24" x14ac:dyDescent="0.3">
      <c r="A1158" s="60">
        <v>32203</v>
      </c>
      <c r="B1158" s="53">
        <v>5.415</v>
      </c>
      <c r="C1158" s="53">
        <v>0</v>
      </c>
      <c r="D1158" s="53">
        <v>4.1970000000000001</v>
      </c>
      <c r="E1158" s="53">
        <f t="shared" si="362"/>
        <v>4.1970000000000001</v>
      </c>
      <c r="F1158" s="53">
        <f t="shared" si="363"/>
        <v>0</v>
      </c>
      <c r="G1158" s="53">
        <f t="shared" si="364"/>
        <v>3.6366964195035933E-3</v>
      </c>
      <c r="H1158" s="53">
        <f>IF(Q1157&gt;SetUp!$B$56,SetUp!$B$56,Q1157)</f>
        <v>9.0580944716176237</v>
      </c>
      <c r="I1158" s="53">
        <f t="shared" si="369"/>
        <v>1.9705698103068165</v>
      </c>
      <c r="J1158" s="53">
        <f>MIN(F1158,H1158,(1-EXP(-SetUp!$B$52*H1158/SetUp!$B$56))*F1158)</f>
        <v>0</v>
      </c>
      <c r="K1158" s="53">
        <f t="shared" si="365"/>
        <v>9.0580944716176237</v>
      </c>
      <c r="L1158" s="53">
        <f>IF(I1158&lt;=0,0,MIN(SetUp!$B$50*I1158^SetUp!$B$55,I1158))</f>
        <v>6.662100439220596E-2</v>
      </c>
      <c r="M1158" s="53">
        <f t="shared" si="366"/>
        <v>1.9039488059146106</v>
      </c>
      <c r="N1158" s="53">
        <f>IF(SetUp!$B$62=0,X1158,(B1158-E1158)*(1-(H1158/SetUp!$B$66/SetUp!$B$56)))</f>
        <v>1.2143633035804964</v>
      </c>
      <c r="O1158" s="53">
        <f>K1158*SetUp!$B$65</f>
        <v>8.3606220861729599E-2</v>
      </c>
      <c r="P1158" s="53">
        <f>MIN(SetUp!$B$54*L1158^SetUp!$B$51,L1158)</f>
        <v>4.4675796427579878E-2</v>
      </c>
      <c r="Q1158" s="53">
        <f t="shared" si="367"/>
        <v>10.18885155433639</v>
      </c>
      <c r="R1158" s="53">
        <f>IF((H1158+N1158-O1158)&gt;SetUp!$B$56,T1157+H1158+N1158-O1158-SetUp!$B$56,T1157)</f>
        <v>0</v>
      </c>
      <c r="S1158" s="53">
        <f>R1158*SetUp!$B$65</f>
        <v>0</v>
      </c>
      <c r="T1158" s="53">
        <f>IF((R1158-S1158)&lt;SetUp!$B$53,R1158-S1158,SetUp!$B$53)</f>
        <v>0</v>
      </c>
      <c r="U1158" s="53">
        <f t="shared" si="368"/>
        <v>1.9039488059146106</v>
      </c>
      <c r="V1158" s="53">
        <f>(L1158-P1158)/1000*SetUp!$B$13*1000000/SetUp!$B$48</f>
        <v>0.89306684852203022</v>
      </c>
      <c r="W1158" s="53">
        <f t="shared" si="370"/>
        <v>-2.3592239273284576E-16</v>
      </c>
      <c r="X1158" s="53">
        <f>MAX((SetUp!$B$56*(1-($H1158/SetUp!$B$56)^2)*TANH(($B1158-$D1158)/SetUp!$B$56))/(1+$H1158/SetUp!$B$56*TANH(($B1158-$D1158)/SetUp!$B$56)),0)</f>
        <v>1.2143633035804964</v>
      </c>
    </row>
    <row r="1159" spans="1:24" x14ac:dyDescent="0.3">
      <c r="A1159" s="60">
        <v>32204</v>
      </c>
      <c r="B1159" s="53">
        <v>7.5179999999999998</v>
      </c>
      <c r="C1159" s="53">
        <v>0</v>
      </c>
      <c r="D1159" s="53">
        <v>4.1970000000000001</v>
      </c>
      <c r="E1159" s="53">
        <f t="shared" si="362"/>
        <v>4.1970000000000001</v>
      </c>
      <c r="F1159" s="53">
        <f t="shared" si="363"/>
        <v>0</v>
      </c>
      <c r="G1159" s="53">
        <f t="shared" si="364"/>
        <v>1.4963221454071363E-2</v>
      </c>
      <c r="H1159" s="53">
        <f>IF(Q1158&gt;SetUp!$B$56,SetUp!$B$56,Q1158)</f>
        <v>10.18885155433639</v>
      </c>
      <c r="I1159" s="53">
        <f t="shared" si="369"/>
        <v>2.0129551372135164</v>
      </c>
      <c r="J1159" s="53">
        <f>MIN(F1159,H1159,(1-EXP(-SetUp!$B$52*H1159/SetUp!$B$56))*F1159)</f>
        <v>0</v>
      </c>
      <c r="K1159" s="53">
        <f t="shared" si="365"/>
        <v>10.18885155433639</v>
      </c>
      <c r="L1159" s="53">
        <f>IF(I1159&lt;=0,0,MIN(SetUp!$B$50*I1159^SetUp!$B$55,I1159))</f>
        <v>6.9026358184273245E-2</v>
      </c>
      <c r="M1159" s="53">
        <f t="shared" si="366"/>
        <v>1.9439287790292432</v>
      </c>
      <c r="N1159" s="53">
        <f>IF(SetUp!$B$62=0,X1159,(B1159-E1159)*(1-(H1159/SetUp!$B$66/SetUp!$B$56)))</f>
        <v>3.3060367785459284</v>
      </c>
      <c r="O1159" s="53">
        <f>K1159*SetUp!$B$65</f>
        <v>9.4043109844834591E-2</v>
      </c>
      <c r="P1159" s="53">
        <f>MIN(SetUp!$B$54*L1159^SetUp!$B$51,L1159)</f>
        <v>4.6304775295444051E-2</v>
      </c>
      <c r="Q1159" s="53">
        <f t="shared" si="367"/>
        <v>13.400845223037484</v>
      </c>
      <c r="R1159" s="53">
        <f>IF((H1159+N1159-O1159)&gt;SetUp!$B$56,T1158+H1159+N1159-O1159-SetUp!$B$56,T1158)</f>
        <v>0</v>
      </c>
      <c r="S1159" s="53">
        <f>R1159*SetUp!$B$65</f>
        <v>0</v>
      </c>
      <c r="T1159" s="53">
        <f>IF((R1159-S1159)&lt;SetUp!$B$53,R1159-S1159,SetUp!$B$53)</f>
        <v>0</v>
      </c>
      <c r="U1159" s="53">
        <f t="shared" si="368"/>
        <v>1.9439287790292432</v>
      </c>
      <c r="V1159" s="53">
        <f>(L1159-P1159)/1000*SetUp!$B$13*1000000/SetUp!$B$48</f>
        <v>0.92466165992446647</v>
      </c>
      <c r="W1159" s="53">
        <f t="shared" si="370"/>
        <v>-1.3877787807814457E-16</v>
      </c>
      <c r="X1159" s="53">
        <f>MAX((SetUp!$B$56*(1-($H1159/SetUp!$B$56)^2)*TANH(($B1159-$D1159)/SetUp!$B$56))/(1+$H1159/SetUp!$B$56*TANH(($B1159-$D1159)/SetUp!$B$56)),0)</f>
        <v>3.3060367785459284</v>
      </c>
    </row>
    <row r="1160" spans="1:24" x14ac:dyDescent="0.3">
      <c r="A1160" s="60">
        <v>32205</v>
      </c>
      <c r="B1160" s="53">
        <v>2.6150000000000002</v>
      </c>
      <c r="C1160" s="53">
        <v>0</v>
      </c>
      <c r="D1160" s="53">
        <v>4.1970000000000001</v>
      </c>
      <c r="E1160" s="53">
        <f t="shared" si="362"/>
        <v>2.6150000000000002</v>
      </c>
      <c r="F1160" s="53">
        <f t="shared" si="363"/>
        <v>1.5819999999999999</v>
      </c>
      <c r="G1160" s="53">
        <f t="shared" si="364"/>
        <v>0</v>
      </c>
      <c r="H1160" s="53">
        <f>IF(Q1159&gt;SetUp!$B$56,SetUp!$B$56,Q1159)</f>
        <v>13.400845223037484</v>
      </c>
      <c r="I1160" s="53">
        <f t="shared" si="369"/>
        <v>2.059865296921279</v>
      </c>
      <c r="J1160" s="53">
        <f>MIN(F1160,H1160,(1-EXP(-SetUp!$B$52*H1160/SetUp!$B$56))*F1160)</f>
        <v>0.84001038380658466</v>
      </c>
      <c r="K1160" s="53">
        <f t="shared" si="365"/>
        <v>12.5608348392309</v>
      </c>
      <c r="L1160" s="53">
        <f>IF(I1160&lt;=0,0,MIN(SetUp!$B$50*I1160^SetUp!$B$55,I1160))</f>
        <v>7.1728129001386864E-2</v>
      </c>
      <c r="M1160" s="53">
        <f t="shared" si="366"/>
        <v>1.988137167919892</v>
      </c>
      <c r="N1160" s="53">
        <f>IF(SetUp!$B$62=0,X1160,(B1160-E1160)*(1-(H1160/SetUp!$B$66/SetUp!$B$56)))</f>
        <v>0</v>
      </c>
      <c r="O1160" s="53">
        <f>K1160*SetUp!$B$65</f>
        <v>0.11593651789203571</v>
      </c>
      <c r="P1160" s="53">
        <f>MIN(SetUp!$B$54*L1160^SetUp!$B$51,L1160)</f>
        <v>4.8135153926439654E-2</v>
      </c>
      <c r="Q1160" s="53">
        <f t="shared" si="367"/>
        <v>12.444898321338863</v>
      </c>
      <c r="R1160" s="53">
        <f>IF((H1160+N1160-O1160)&gt;SetUp!$B$56,T1159+H1160+N1160-O1160-SetUp!$B$56,T1159)</f>
        <v>0</v>
      </c>
      <c r="S1160" s="53">
        <f>R1160*SetUp!$B$65</f>
        <v>0</v>
      </c>
      <c r="T1160" s="53">
        <f>IF((R1160-S1160)&lt;SetUp!$B$53,R1160-S1160,SetUp!$B$53)</f>
        <v>0</v>
      </c>
      <c r="U1160" s="53">
        <f t="shared" si="368"/>
        <v>1.988137167919892</v>
      </c>
      <c r="V1160" s="53">
        <f>(L1160-P1160)/1000*SetUp!$B$13*1000000/SetUp!$B$48</f>
        <v>0.96012322742191525</v>
      </c>
      <c r="W1160" s="53">
        <f t="shared" si="370"/>
        <v>-1.1657341758564144E-15</v>
      </c>
      <c r="X1160" s="53">
        <f>MAX((SetUp!$B$56*(1-($H1160/SetUp!$B$56)^2)*TANH(($B1160-$D1160)/SetUp!$B$56))/(1+$H1160/SetUp!$B$56*TANH(($B1160-$D1160)/SetUp!$B$56)),0)</f>
        <v>0</v>
      </c>
    </row>
    <row r="1161" spans="1:24" x14ac:dyDescent="0.3">
      <c r="A1161" s="60">
        <v>32206</v>
      </c>
      <c r="B1161" s="53">
        <v>3.1680000000000001</v>
      </c>
      <c r="C1161" s="53">
        <v>0</v>
      </c>
      <c r="D1161" s="53">
        <v>4.1970000000000001</v>
      </c>
      <c r="E1161" s="53">
        <f t="shared" si="362"/>
        <v>3.1680000000000001</v>
      </c>
      <c r="F1161" s="53">
        <f t="shared" si="363"/>
        <v>1.0289999999999999</v>
      </c>
      <c r="G1161" s="53">
        <f t="shared" si="364"/>
        <v>0</v>
      </c>
      <c r="H1161" s="53">
        <f>IF(Q1160&gt;SetUp!$B$56,SetUp!$B$56,Q1160)</f>
        <v>12.444898321338863</v>
      </c>
      <c r="I1161" s="53">
        <f t="shared" si="369"/>
        <v>2.0982077187357167</v>
      </c>
      <c r="J1161" s="53">
        <f>MIN(F1161,H1161,(1-EXP(-SetUp!$B$52*H1161/SetUp!$B$56))*F1161)</f>
        <v>0.51959614219066375</v>
      </c>
      <c r="K1161" s="53">
        <f t="shared" si="365"/>
        <v>11.925302179148199</v>
      </c>
      <c r="L1161" s="53">
        <f>IF(I1161&lt;=0,0,MIN(SetUp!$B$50*I1161^SetUp!$B$55,I1161))</f>
        <v>7.3967158423777643E-2</v>
      </c>
      <c r="M1161" s="53">
        <f t="shared" si="366"/>
        <v>2.0242405603119389</v>
      </c>
      <c r="N1161" s="53">
        <f>IF(SetUp!$B$62=0,X1161,(B1161-E1161)*(1-(H1161/SetUp!$B$66/SetUp!$B$56)))</f>
        <v>0</v>
      </c>
      <c r="O1161" s="53">
        <f>K1161*SetUp!$B$65</f>
        <v>0.11007055081582483</v>
      </c>
      <c r="P1161" s="53">
        <f>MIN(SetUp!$B$54*L1161^SetUp!$B$51,L1161)</f>
        <v>4.9652546413522118E-2</v>
      </c>
      <c r="Q1161" s="53">
        <f t="shared" si="367"/>
        <v>11.815231628332374</v>
      </c>
      <c r="R1161" s="53">
        <f>IF((H1161+N1161-O1161)&gt;SetUp!$B$56,T1160+H1161+N1161-O1161-SetUp!$B$56,T1160)</f>
        <v>0</v>
      </c>
      <c r="S1161" s="53">
        <f>R1161*SetUp!$B$65</f>
        <v>0</v>
      </c>
      <c r="T1161" s="53">
        <f>IF((R1161-S1161)&lt;SetUp!$B$53,R1161-S1161,SetUp!$B$53)</f>
        <v>0</v>
      </c>
      <c r="U1161" s="53">
        <f t="shared" si="368"/>
        <v>2.0242405603119389</v>
      </c>
      <c r="V1161" s="53">
        <f>(L1161-P1161)/1000*SetUp!$B$13*1000000/SetUp!$B$48</f>
        <v>0.98949045987793605</v>
      </c>
      <c r="W1161" s="53">
        <f t="shared" si="370"/>
        <v>-2.6784130469081902E-15</v>
      </c>
      <c r="X1161" s="53">
        <f>MAX((SetUp!$B$56*(1-($H1161/SetUp!$B$56)^2)*TANH(($B1161-$D1161)/SetUp!$B$56))/(1+$H1161/SetUp!$B$56*TANH(($B1161-$D1161)/SetUp!$B$56)),0)</f>
        <v>0</v>
      </c>
    </row>
    <row r="1162" spans="1:24" x14ac:dyDescent="0.3">
      <c r="A1162" s="60">
        <v>32207</v>
      </c>
      <c r="B1162" s="53">
        <v>4.4379999999999997</v>
      </c>
      <c r="C1162" s="53">
        <v>0</v>
      </c>
      <c r="D1162" s="53">
        <v>4.1970000000000001</v>
      </c>
      <c r="E1162" s="53">
        <f t="shared" si="362"/>
        <v>4.1970000000000001</v>
      </c>
      <c r="F1162" s="53">
        <f t="shared" si="363"/>
        <v>0</v>
      </c>
      <c r="G1162" s="53">
        <f t="shared" si="364"/>
        <v>1.09583108516631E-3</v>
      </c>
      <c r="H1162" s="53">
        <f>IF(Q1161&gt;SetUp!$B$56,SetUp!$B$56,Q1161)</f>
        <v>11.815231628332374</v>
      </c>
      <c r="I1162" s="53">
        <f t="shared" si="369"/>
        <v>2.1343909909208878</v>
      </c>
      <c r="J1162" s="53">
        <f>MIN(F1162,H1162,(1-EXP(-SetUp!$B$52*H1162/SetUp!$B$56))*F1162)</f>
        <v>0</v>
      </c>
      <c r="K1162" s="53">
        <f t="shared" si="365"/>
        <v>11.815231628332374</v>
      </c>
      <c r="L1162" s="53">
        <f>IF(I1162&lt;=0,0,MIN(SetUp!$B$50*I1162^SetUp!$B$55,I1162))</f>
        <v>7.6105276148945342E-2</v>
      </c>
      <c r="M1162" s="53">
        <f t="shared" si="366"/>
        <v>2.0582857147719427</v>
      </c>
      <c r="N1162" s="53">
        <f>IF(SetUp!$B$62=0,X1162,(B1162-E1162)*(1-(H1162/SetUp!$B$66/SetUp!$B$56)))</f>
        <v>0.23990416891483335</v>
      </c>
      <c r="O1162" s="53">
        <f>K1162*SetUp!$B$65</f>
        <v>0.10905459952378263</v>
      </c>
      <c r="P1162" s="53">
        <f>MIN(SetUp!$B$54*L1162^SetUp!$B$51,L1162)</f>
        <v>5.110196789637083E-2</v>
      </c>
      <c r="Q1162" s="53">
        <f t="shared" si="367"/>
        <v>11.946081197723425</v>
      </c>
      <c r="R1162" s="53">
        <f>IF((H1162+N1162-O1162)&gt;SetUp!$B$56,T1161+H1162+N1162-O1162-SetUp!$B$56,T1161)</f>
        <v>0</v>
      </c>
      <c r="S1162" s="53">
        <f>R1162*SetUp!$B$65</f>
        <v>0</v>
      </c>
      <c r="T1162" s="53">
        <f>IF((R1162-S1162)&lt;SetUp!$B$53,R1162-S1162,SetUp!$B$53)</f>
        <v>0</v>
      </c>
      <c r="U1162" s="53">
        <f t="shared" si="368"/>
        <v>2.0582857147719427</v>
      </c>
      <c r="V1162" s="53">
        <f>(L1162-P1162)/1000*SetUp!$B$13*1000000/SetUp!$B$48</f>
        <v>1.0175171609102616</v>
      </c>
      <c r="W1162" s="53">
        <f t="shared" si="370"/>
        <v>6.5225602696727947E-16</v>
      </c>
      <c r="X1162" s="53">
        <f>MAX((SetUp!$B$56*(1-($H1162/SetUp!$B$56)^2)*TANH(($B1162-$D1162)/SetUp!$B$56))/(1+$H1162/SetUp!$B$56*TANH(($B1162-$D1162)/SetUp!$B$56)),0)</f>
        <v>0.23990416891483335</v>
      </c>
    </row>
    <row r="1163" spans="1:24" x14ac:dyDescent="0.3">
      <c r="A1163" s="60">
        <v>32208</v>
      </c>
      <c r="B1163" s="53">
        <v>5.4809999999999999</v>
      </c>
      <c r="C1163" s="53">
        <v>0</v>
      </c>
      <c r="D1163" s="53">
        <v>4.1970000000000001</v>
      </c>
      <c r="E1163" s="53">
        <f t="shared" si="362"/>
        <v>4.1970000000000001</v>
      </c>
      <c r="F1163" s="53">
        <f t="shared" si="363"/>
        <v>0</v>
      </c>
      <c r="G1163" s="53">
        <f t="shared" si="364"/>
        <v>6.4967139059224355E-3</v>
      </c>
      <c r="H1163" s="53">
        <f>IF(Q1162&gt;SetUp!$B$56,SetUp!$B$56,Q1162)</f>
        <v>11.946081197723425</v>
      </c>
      <c r="I1163" s="53">
        <f t="shared" si="369"/>
        <v>2.1750447698555293</v>
      </c>
      <c r="J1163" s="53">
        <f>MIN(F1163,H1163,(1-EXP(-SetUp!$B$52*H1163/SetUp!$B$56))*F1163)</f>
        <v>0</v>
      </c>
      <c r="K1163" s="53">
        <f t="shared" si="365"/>
        <v>11.946081197723425</v>
      </c>
      <c r="L1163" s="53">
        <f>IF(I1163&lt;=0,0,MIN(SetUp!$B$50*I1163^SetUp!$B$55,I1163))</f>
        <v>7.8536546854857989E-2</v>
      </c>
      <c r="M1163" s="53">
        <f t="shared" si="366"/>
        <v>2.0965082230006713</v>
      </c>
      <c r="N1163" s="53">
        <f>IF(SetUp!$B$62=0,X1163,(B1163-E1163)*(1-(H1163/SetUp!$B$66/SetUp!$B$56)))</f>
        <v>1.2775032860940774</v>
      </c>
      <c r="O1163" s="53">
        <f>K1163*SetUp!$B$65</f>
        <v>0.11026234117766459</v>
      </c>
      <c r="P1163" s="53">
        <f>MIN(SetUp!$B$54*L1163^SetUp!$B$51,L1163)</f>
        <v>5.2750596963910962E-2</v>
      </c>
      <c r="Q1163" s="53">
        <f t="shared" si="367"/>
        <v>13.113322142639838</v>
      </c>
      <c r="R1163" s="53">
        <f>IF((H1163+N1163-O1163)&gt;SetUp!$B$56,T1162+H1163+N1163-O1163-SetUp!$B$56,T1162)</f>
        <v>0</v>
      </c>
      <c r="S1163" s="53">
        <f>R1163*SetUp!$B$65</f>
        <v>0</v>
      </c>
      <c r="T1163" s="53">
        <f>IF((R1163-S1163)&lt;SetUp!$B$53,R1163-S1163,SetUp!$B$53)</f>
        <v>0</v>
      </c>
      <c r="U1163" s="53">
        <f t="shared" si="368"/>
        <v>2.0965082230006713</v>
      </c>
      <c r="V1163" s="53">
        <f>(L1163-P1163)/1000*SetUp!$B$13*1000000/SetUp!$B$48</f>
        <v>1.0493669981334999</v>
      </c>
      <c r="W1163" s="53">
        <f t="shared" si="370"/>
        <v>8.7430063189231078E-16</v>
      </c>
      <c r="X1163" s="53">
        <f>MAX((SetUp!$B$56*(1-($H1163/SetUp!$B$56)^2)*TANH(($B1163-$D1163)/SetUp!$B$56))/(1+$H1163/SetUp!$B$56*TANH(($B1163-$D1163)/SetUp!$B$56)),0)</f>
        <v>1.2775032860940774</v>
      </c>
    </row>
    <row r="1164" spans="1:24" x14ac:dyDescent="0.3">
      <c r="A1164" s="60">
        <v>32209</v>
      </c>
      <c r="B1164" s="53">
        <v>3.85</v>
      </c>
      <c r="C1164" s="53">
        <v>0</v>
      </c>
      <c r="D1164" s="53">
        <v>4.1970000000000001</v>
      </c>
      <c r="E1164" s="53">
        <f t="shared" si="362"/>
        <v>3.85</v>
      </c>
      <c r="F1164" s="53">
        <f t="shared" si="363"/>
        <v>0.34699999999999998</v>
      </c>
      <c r="G1164" s="53">
        <f t="shared" si="364"/>
        <v>0</v>
      </c>
      <c r="H1164" s="53">
        <f>IF(Q1163&gt;SetUp!$B$56,SetUp!$B$56,Q1163)</f>
        <v>13.113322142639838</v>
      </c>
      <c r="I1164" s="53">
        <f t="shared" si="369"/>
        <v>2.215868172043129</v>
      </c>
      <c r="J1164" s="53">
        <f>MIN(F1164,H1164,(1-EXP(-SetUp!$B$52*H1164/SetUp!$B$56))*F1164)</f>
        <v>0.18158472632813019</v>
      </c>
      <c r="K1164" s="53">
        <f t="shared" si="365"/>
        <v>12.931737416311707</v>
      </c>
      <c r="L1164" s="53">
        <f>IF(I1164&lt;=0,0,MIN(SetUp!$B$50*I1164^SetUp!$B$55,I1164))</f>
        <v>8.1008638554057003E-2</v>
      </c>
      <c r="M1164" s="53">
        <f t="shared" si="366"/>
        <v>2.1348595334890721</v>
      </c>
      <c r="N1164" s="53">
        <f>IF(SetUp!$B$62=0,X1164,(B1164-E1164)*(1-(H1164/SetUp!$B$66/SetUp!$B$56)))</f>
        <v>0</v>
      </c>
      <c r="O1164" s="53">
        <f>K1164*SetUp!$B$65</f>
        <v>0.11935994904245788</v>
      </c>
      <c r="P1164" s="53">
        <f>MIN(SetUp!$B$54*L1164^SetUp!$B$51,L1164)</f>
        <v>5.4427415090748568E-2</v>
      </c>
      <c r="Q1164" s="53">
        <f t="shared" si="367"/>
        <v>12.812377467269249</v>
      </c>
      <c r="R1164" s="53">
        <f>IF((H1164+N1164-O1164)&gt;SetUp!$B$56,T1163+H1164+N1164-O1164-SetUp!$B$56,T1163)</f>
        <v>0</v>
      </c>
      <c r="S1164" s="53">
        <f>R1164*SetUp!$B$65</f>
        <v>0</v>
      </c>
      <c r="T1164" s="53">
        <f>IF((R1164-S1164)&lt;SetUp!$B$53,R1164-S1164,SetUp!$B$53)</f>
        <v>0</v>
      </c>
      <c r="U1164" s="53">
        <f t="shared" si="368"/>
        <v>2.1348595334890721</v>
      </c>
      <c r="V1164" s="53">
        <f>(L1164-P1164)/1000*SetUp!$B$13*1000000/SetUp!$B$48</f>
        <v>1.0817308957154459</v>
      </c>
      <c r="W1164" s="53">
        <f t="shared" si="370"/>
        <v>-1.5681900222830336E-15</v>
      </c>
      <c r="X1164" s="53">
        <f>MAX((SetUp!$B$56*(1-($H1164/SetUp!$B$56)^2)*TANH(($B1164-$D1164)/SetUp!$B$56))/(1+$H1164/SetUp!$B$56*TANH(($B1164-$D1164)/SetUp!$B$56)),0)</f>
        <v>0</v>
      </c>
    </row>
    <row r="1165" spans="1:24" x14ac:dyDescent="0.3">
      <c r="A1165" s="60">
        <v>32210</v>
      </c>
      <c r="B1165" s="53">
        <v>0</v>
      </c>
      <c r="C1165" s="53">
        <v>0</v>
      </c>
      <c r="D1165" s="53">
        <v>4.1970000000000001</v>
      </c>
      <c r="E1165" s="53">
        <f t="shared" si="362"/>
        <v>0</v>
      </c>
      <c r="F1165" s="53">
        <f t="shared" si="363"/>
        <v>4.1970000000000001</v>
      </c>
      <c r="G1165" s="53">
        <f t="shared" si="364"/>
        <v>0</v>
      </c>
      <c r="H1165" s="53">
        <f>IF(Q1164&gt;SetUp!$B$56,SetUp!$B$56,Q1164)</f>
        <v>12.812377467269249</v>
      </c>
      <c r="I1165" s="53">
        <f t="shared" si="369"/>
        <v>2.2331627351735515</v>
      </c>
      <c r="J1165" s="53">
        <f>MIN(F1165,H1165,(1-EXP(-SetUp!$B$52*H1165/SetUp!$B$56))*F1165)</f>
        <v>2.1619775503404801</v>
      </c>
      <c r="K1165" s="53">
        <f t="shared" si="365"/>
        <v>10.65039991692877</v>
      </c>
      <c r="L1165" s="53">
        <f>IF(I1165&lt;=0,0,MIN(SetUp!$B$50*I1165^SetUp!$B$55,I1165))</f>
        <v>8.2065147523000384E-2</v>
      </c>
      <c r="M1165" s="53">
        <f t="shared" si="366"/>
        <v>2.1510975876505509</v>
      </c>
      <c r="N1165" s="53">
        <f>IF(SetUp!$B$62=0,X1165,(B1165-E1165)*(1-(H1165/SetUp!$B$66/SetUp!$B$56)))</f>
        <v>0</v>
      </c>
      <c r="O1165" s="53">
        <f>K1165*SetUp!$B$65</f>
        <v>9.8303201684479188E-2</v>
      </c>
      <c r="P1165" s="53">
        <f>MIN(SetUp!$B$54*L1165^SetUp!$B$51,L1165)</f>
        <v>5.5144196998490422E-2</v>
      </c>
      <c r="Q1165" s="53">
        <f t="shared" si="367"/>
        <v>10.552096715244291</v>
      </c>
      <c r="R1165" s="53">
        <f>IF((H1165+N1165-O1165)&gt;SetUp!$B$56,T1164+H1165+N1165-O1165-SetUp!$B$56,T1164)</f>
        <v>0</v>
      </c>
      <c r="S1165" s="53">
        <f>R1165*SetUp!$B$65</f>
        <v>0</v>
      </c>
      <c r="T1165" s="53">
        <f>IF((R1165-S1165)&lt;SetUp!$B$53,R1165-S1165,SetUp!$B$53)</f>
        <v>0</v>
      </c>
      <c r="U1165" s="53">
        <f t="shared" si="368"/>
        <v>2.1510975876505509</v>
      </c>
      <c r="V1165" s="53">
        <f>(L1165-P1165)/1000*SetUp!$B$13*1000000/SetUp!$B$48</f>
        <v>1.0955561908046496</v>
      </c>
      <c r="W1165" s="53">
        <f t="shared" si="370"/>
        <v>1.1796119636642288E-15</v>
      </c>
      <c r="X1165" s="53">
        <f>MAX((SetUp!$B$56*(1-($H1165/SetUp!$B$56)^2)*TANH(($B1165-$D1165)/SetUp!$B$56))/(1+$H1165/SetUp!$B$56*TANH(($B1165-$D1165)/SetUp!$B$56)),0)</f>
        <v>0</v>
      </c>
    </row>
    <row r="1166" spans="1:24" x14ac:dyDescent="0.3">
      <c r="A1166" s="60">
        <v>32211</v>
      </c>
      <c r="B1166" s="53">
        <v>2.1859999999999999</v>
      </c>
      <c r="C1166" s="53">
        <v>8.98</v>
      </c>
      <c r="D1166" s="53">
        <v>4.1970000000000001</v>
      </c>
      <c r="E1166" s="53">
        <f t="shared" si="362"/>
        <v>2.1859999999999999</v>
      </c>
      <c r="F1166" s="53">
        <f t="shared" si="363"/>
        <v>2.0110000000000001</v>
      </c>
      <c r="G1166" s="53">
        <f t="shared" si="364"/>
        <v>0</v>
      </c>
      <c r="H1166" s="53">
        <f>IF(Q1165&gt;SetUp!$B$56,SetUp!$B$56,Q1165)</f>
        <v>10.552096715244291</v>
      </c>
      <c r="I1166" s="53">
        <f t="shared" si="369"/>
        <v>2.2401578585106328</v>
      </c>
      <c r="J1166" s="53">
        <f>MIN(F1166,H1166,(1-EXP(-SetUp!$B$52*H1166/SetUp!$B$56))*F1166)</f>
        <v>0.90309764790637759</v>
      </c>
      <c r="K1166" s="53">
        <f t="shared" si="365"/>
        <v>9.6489990673379129</v>
      </c>
      <c r="L1166" s="53">
        <f>IF(I1166&lt;=0,0,MIN(SetUp!$B$50*I1166^SetUp!$B$55,I1166))</f>
        <v>8.249402730482068E-2</v>
      </c>
      <c r="M1166" s="53">
        <f t="shared" si="366"/>
        <v>2.1576638312058121</v>
      </c>
      <c r="N1166" s="53">
        <f>IF(SetUp!$B$62=0,X1166,(B1166-E1166)*(1-(H1166/SetUp!$B$66/SetUp!$B$56)))</f>
        <v>0</v>
      </c>
      <c r="O1166" s="53">
        <f>K1166*SetUp!$B$65</f>
        <v>8.9060270860081947E-2</v>
      </c>
      <c r="P1166" s="53">
        <f>MIN(SetUp!$B$54*L1166^SetUp!$B$51,L1166)</f>
        <v>5.543519346335031E-2</v>
      </c>
      <c r="Q1166" s="53">
        <f t="shared" si="367"/>
        <v>9.5599387964778302</v>
      </c>
      <c r="R1166" s="53">
        <f>IF((H1166+N1166-O1166)&gt;SetUp!$B$56,T1165+H1166+N1166-O1166-SetUp!$B$56,T1165)</f>
        <v>0</v>
      </c>
      <c r="S1166" s="53">
        <f>R1166*SetUp!$B$65</f>
        <v>0</v>
      </c>
      <c r="T1166" s="53">
        <f>IF((R1166-S1166)&lt;SetUp!$B$53,R1166-S1166,SetUp!$B$53)</f>
        <v>0</v>
      </c>
      <c r="U1166" s="53">
        <f t="shared" si="368"/>
        <v>2.1576638312058121</v>
      </c>
      <c r="V1166" s="53">
        <f>(L1166-P1166)/1000*SetUp!$B$13*1000000/SetUp!$B$48</f>
        <v>1.101167393921981</v>
      </c>
      <c r="W1166" s="53">
        <f t="shared" si="370"/>
        <v>-5.6898930012039273E-16</v>
      </c>
      <c r="X1166" s="53">
        <f>MAX((SetUp!$B$56*(1-($H1166/SetUp!$B$56)^2)*TANH(($B1166-$D1166)/SetUp!$B$56))/(1+$H1166/SetUp!$B$56*TANH(($B1166-$D1166)/SetUp!$B$56)),0)</f>
        <v>0</v>
      </c>
    </row>
    <row r="1167" spans="1:24" x14ac:dyDescent="0.3">
      <c r="A1167" s="60">
        <v>32212</v>
      </c>
      <c r="B1167" s="53">
        <v>17.236999999999998</v>
      </c>
      <c r="C1167" s="53">
        <v>13.108000000000001</v>
      </c>
      <c r="D1167" s="53">
        <v>4.1970000000000001</v>
      </c>
      <c r="E1167" s="53">
        <f t="shared" si="362"/>
        <v>4.1970000000000001</v>
      </c>
      <c r="F1167" s="53">
        <f t="shared" si="363"/>
        <v>0</v>
      </c>
      <c r="G1167" s="53">
        <f t="shared" si="364"/>
        <v>0.11285798557179305</v>
      </c>
      <c r="H1167" s="53">
        <f>IF(Q1166&gt;SetUp!$B$56,SetUp!$B$56,Q1166)</f>
        <v>9.5599387964778302</v>
      </c>
      <c r="I1167" s="53">
        <f t="shared" si="369"/>
        <v>2.3587600612502539</v>
      </c>
      <c r="J1167" s="53">
        <f>MIN(F1167,H1167,(1-EXP(-SetUp!$B$52*H1167/SetUp!$B$56))*F1167)</f>
        <v>0</v>
      </c>
      <c r="K1167" s="53">
        <f t="shared" si="365"/>
        <v>9.5599387964778302</v>
      </c>
      <c r="L1167" s="53">
        <f>IF(I1167&lt;=0,0,MIN(SetUp!$B$50*I1167^SetUp!$B$55,I1167))</f>
        <v>8.9900976772017901E-2</v>
      </c>
      <c r="M1167" s="53">
        <f t="shared" si="366"/>
        <v>2.2688590844782359</v>
      </c>
      <c r="N1167" s="53">
        <f>IF(SetUp!$B$62=0,X1167,(B1167-E1167)*(1-(H1167/SetUp!$B$66/SetUp!$B$56)))</f>
        <v>12.927142014428206</v>
      </c>
      <c r="O1167" s="53">
        <f>K1167*SetUp!$B$65</f>
        <v>8.8238244472648622E-2</v>
      </c>
      <c r="P1167" s="53">
        <f>MIN(SetUp!$B$54*L1167^SetUp!$B$51,L1167)</f>
        <v>6.0463092716205855E-2</v>
      </c>
      <c r="Q1167" s="53">
        <f t="shared" si="367"/>
        <v>22.398842566433387</v>
      </c>
      <c r="R1167" s="53">
        <f>IF((H1167+N1167-O1167)&gt;SetUp!$B$56,T1166+H1167+N1167-O1167-SetUp!$B$56,T1166)</f>
        <v>0</v>
      </c>
      <c r="S1167" s="53">
        <f>R1167*SetUp!$B$65</f>
        <v>0</v>
      </c>
      <c r="T1167" s="53">
        <f>IF((R1167-S1167)&lt;SetUp!$B$53,R1167-S1167,SetUp!$B$53)</f>
        <v>0</v>
      </c>
      <c r="U1167" s="53">
        <f t="shared" si="368"/>
        <v>2.2688590844782359</v>
      </c>
      <c r="V1167" s="53">
        <f>(L1167-P1167)/1000*SetUp!$B$13*1000000/SetUp!$B$48</f>
        <v>1.1979835590192791</v>
      </c>
      <c r="W1167" s="53">
        <f t="shared" si="370"/>
        <v>7.6327832942979512E-16</v>
      </c>
      <c r="X1167" s="53">
        <f>MAX((SetUp!$B$56*(1-($H1167/SetUp!$B$56)^2)*TANH(($B1167-$D1167)/SetUp!$B$56))/(1+$H1167/SetUp!$B$56*TANH(($B1167-$D1167)/SetUp!$B$56)),0)</f>
        <v>12.927142014428206</v>
      </c>
    </row>
    <row r="1168" spans="1:24" x14ac:dyDescent="0.3">
      <c r="A1168" s="60">
        <v>32213</v>
      </c>
      <c r="B1168" s="53">
        <v>12.744999999999999</v>
      </c>
      <c r="C1168" s="53">
        <v>13.108000000000001</v>
      </c>
      <c r="D1168" s="53">
        <v>4.1970000000000001</v>
      </c>
      <c r="E1168" s="53">
        <f t="shared" si="362"/>
        <v>4.1970000000000001</v>
      </c>
      <c r="F1168" s="53">
        <f t="shared" si="363"/>
        <v>0</v>
      </c>
      <c r="G1168" s="53">
        <f t="shared" si="364"/>
        <v>0.19443479918456141</v>
      </c>
      <c r="H1168" s="53">
        <f>IF(Q1167&gt;SetUp!$B$56,SetUp!$B$56,Q1167)</f>
        <v>22.398842566433387</v>
      </c>
      <c r="I1168" s="53">
        <f t="shared" si="369"/>
        <v>2.6700352225309389</v>
      </c>
      <c r="J1168" s="53">
        <f>MIN(F1168,H1168,(1-EXP(-SetUp!$B$52*H1168/SetUp!$B$56))*F1168)</f>
        <v>0</v>
      </c>
      <c r="K1168" s="53">
        <f t="shared" si="365"/>
        <v>22.398842566433387</v>
      </c>
      <c r="L1168" s="53">
        <f>IF(I1168&lt;=0,0,MIN(SetUp!$B$50*I1168^SetUp!$B$55,I1168))</f>
        <v>0.11053159875545514</v>
      </c>
      <c r="M1168" s="53">
        <f t="shared" si="366"/>
        <v>2.559503623775484</v>
      </c>
      <c r="N1168" s="53">
        <f>IF(SetUp!$B$62=0,X1168,(B1168-E1168)*(1-(H1168/SetUp!$B$66/SetUp!$B$56)))</f>
        <v>8.3535652008154369</v>
      </c>
      <c r="O1168" s="53">
        <f>K1168*SetUp!$B$65</f>
        <v>0.20674133886814169</v>
      </c>
      <c r="P1168" s="53">
        <f>MIN(SetUp!$B$54*L1168^SetUp!$B$51,L1168)</f>
        <v>7.4487656644244241E-2</v>
      </c>
      <c r="Q1168" s="53">
        <f t="shared" si="367"/>
        <v>30.545666428380684</v>
      </c>
      <c r="R1168" s="53">
        <f>IF((H1168+N1168-O1168)&gt;SetUp!$B$56,T1167+H1168+N1168-O1168-SetUp!$B$56,T1167)</f>
        <v>0</v>
      </c>
      <c r="S1168" s="53">
        <f>R1168*SetUp!$B$65</f>
        <v>0</v>
      </c>
      <c r="T1168" s="53">
        <f>IF((R1168-S1168)&lt;SetUp!$B$53,R1168-S1168,SetUp!$B$53)</f>
        <v>0</v>
      </c>
      <c r="U1168" s="53">
        <f t="shared" si="368"/>
        <v>2.559503623775484</v>
      </c>
      <c r="V1168" s="53">
        <f>(L1168-P1168)/1000*SetUp!$B$13*1000000/SetUp!$B$48</f>
        <v>1.4668190814804192</v>
      </c>
      <c r="W1168" s="53">
        <f t="shared" si="370"/>
        <v>2.0816681711721685E-16</v>
      </c>
      <c r="X1168" s="53">
        <f>MAX((SetUp!$B$56*(1-($H1168/SetUp!$B$56)^2)*TANH(($B1168-$D1168)/SetUp!$B$56))/(1+$H1168/SetUp!$B$56*TANH(($B1168-$D1168)/SetUp!$B$56)),0)</f>
        <v>8.3535652008154369</v>
      </c>
    </row>
    <row r="1169" spans="1:24" x14ac:dyDescent="0.3">
      <c r="A1169" s="60">
        <v>32214</v>
      </c>
      <c r="B1169" s="53">
        <v>18.998000000000001</v>
      </c>
      <c r="C1169" s="53">
        <v>10.971</v>
      </c>
      <c r="D1169" s="53">
        <v>4.1970000000000001</v>
      </c>
      <c r="E1169" s="53">
        <f t="shared" si="362"/>
        <v>4.1970000000000001</v>
      </c>
      <c r="F1169" s="53">
        <f t="shared" si="363"/>
        <v>0</v>
      </c>
      <c r="G1169" s="53">
        <f t="shared" si="364"/>
        <v>0.6775213984077908</v>
      </c>
      <c r="H1169" s="53">
        <f>IF(Q1168&gt;SetUp!$B$56,SetUp!$B$56,Q1168)</f>
        <v>30.545666428380684</v>
      </c>
      <c r="I1169" s="53">
        <f t="shared" si="369"/>
        <v>3.51896155329166</v>
      </c>
      <c r="J1169" s="53">
        <f>MIN(F1169,H1169,(1-EXP(-SetUp!$B$52*H1169/SetUp!$B$56))*F1169)</f>
        <v>0</v>
      </c>
      <c r="K1169" s="53">
        <f t="shared" si="365"/>
        <v>30.545666428380684</v>
      </c>
      <c r="L1169" s="53">
        <f>IF(I1169&lt;=0,0,MIN(SetUp!$B$50*I1169^SetUp!$B$55,I1169))</f>
        <v>0.17511190427349127</v>
      </c>
      <c r="M1169" s="53">
        <f t="shared" si="366"/>
        <v>3.3438496490181686</v>
      </c>
      <c r="N1169" s="53">
        <f>IF(SetUp!$B$62=0,X1169,(B1169-E1169)*(1-(H1169/SetUp!$B$66/SetUp!$B$56)))</f>
        <v>14.123478601592211</v>
      </c>
      <c r="O1169" s="53">
        <f>K1169*SetUp!$B$65</f>
        <v>0.28193653110838524</v>
      </c>
      <c r="P1169" s="53">
        <f>MIN(SetUp!$B$54*L1169^SetUp!$B$51,L1169)</f>
        <v>0.11853741635255249</v>
      </c>
      <c r="Q1169" s="53">
        <f t="shared" si="367"/>
        <v>44.38720849886451</v>
      </c>
      <c r="R1169" s="53">
        <f>IF((H1169+N1169-O1169)&gt;SetUp!$B$56,T1168+H1169+N1169-O1169-SetUp!$B$56,T1168)</f>
        <v>0</v>
      </c>
      <c r="S1169" s="53">
        <f>R1169*SetUp!$B$65</f>
        <v>0</v>
      </c>
      <c r="T1169" s="53">
        <f>IF((R1169-S1169)&lt;SetUp!$B$53,R1169-S1169,SetUp!$B$53)</f>
        <v>0</v>
      </c>
      <c r="U1169" s="53">
        <f t="shared" si="368"/>
        <v>3.3438496490181686</v>
      </c>
      <c r="V1169" s="53">
        <f>(L1169-P1169)/1000*SetUp!$B$13*1000000/SetUp!$B$48</f>
        <v>2.3023158274800761</v>
      </c>
      <c r="W1169" s="53">
        <f t="shared" si="370"/>
        <v>-6.106226635438361E-16</v>
      </c>
      <c r="X1169" s="53">
        <f>MAX((SetUp!$B$56*(1-($H1169/SetUp!$B$56)^2)*TANH(($B1169-$D1169)/SetUp!$B$56))/(1+$H1169/SetUp!$B$56*TANH(($B1169-$D1169)/SetUp!$B$56)),0)</f>
        <v>14.123478601592211</v>
      </c>
    </row>
    <row r="1170" spans="1:24" x14ac:dyDescent="0.3">
      <c r="A1170" s="60">
        <v>32215</v>
      </c>
      <c r="B1170" s="53">
        <v>7.9909999999999997</v>
      </c>
      <c r="C1170" s="53">
        <v>8.8209999999999997</v>
      </c>
      <c r="D1170" s="53">
        <v>4.1970000000000001</v>
      </c>
      <c r="E1170" s="53">
        <f t="shared" si="362"/>
        <v>4.1970000000000001</v>
      </c>
      <c r="F1170" s="53">
        <f t="shared" si="363"/>
        <v>0</v>
      </c>
      <c r="G1170" s="53">
        <f t="shared" si="364"/>
        <v>0.25814586149159835</v>
      </c>
      <c r="H1170" s="53">
        <f>IF(Q1169&gt;SetUp!$B$56,SetUp!$B$56,Q1169)</f>
        <v>44.38720849886451</v>
      </c>
      <c r="I1170" s="53">
        <f t="shared" si="369"/>
        <v>4.0116894885114087</v>
      </c>
      <c r="J1170" s="53">
        <f>MIN(F1170,H1170,(1-EXP(-SetUp!$B$52*H1170/SetUp!$B$56))*F1170)</f>
        <v>0</v>
      </c>
      <c r="K1170" s="53">
        <f t="shared" si="365"/>
        <v>44.38720849886451</v>
      </c>
      <c r="L1170" s="53">
        <f>IF(I1170&lt;=0,0,MIN(SetUp!$B$50*I1170^SetUp!$B$55,I1170))</f>
        <v>0.21785639783899347</v>
      </c>
      <c r="M1170" s="53">
        <f t="shared" si="366"/>
        <v>3.7938330906724151</v>
      </c>
      <c r="N1170" s="53">
        <f>IF(SetUp!$B$62=0,X1170,(B1170-E1170)*(1-(H1170/SetUp!$B$66/SetUp!$B$56)))</f>
        <v>3.5358541385084012</v>
      </c>
      <c r="O1170" s="53">
        <f>K1170*SetUp!$B$65</f>
        <v>0.40969397800164215</v>
      </c>
      <c r="P1170" s="53">
        <f>MIN(SetUp!$B$54*L1170^SetUp!$B$51,L1170)</f>
        <v>0.1477855239193262</v>
      </c>
      <c r="Q1170" s="53">
        <f t="shared" si="367"/>
        <v>47.513368659371267</v>
      </c>
      <c r="R1170" s="53">
        <f>IF((H1170+N1170-O1170)&gt;SetUp!$B$56,T1169+H1170+N1170-O1170-SetUp!$B$56,T1169)</f>
        <v>0</v>
      </c>
      <c r="S1170" s="53">
        <f>R1170*SetUp!$B$65</f>
        <v>0</v>
      </c>
      <c r="T1170" s="53">
        <f>IF((R1170-S1170)&lt;SetUp!$B$53,R1170-S1170,SetUp!$B$53)</f>
        <v>0</v>
      </c>
      <c r="U1170" s="53">
        <f t="shared" si="368"/>
        <v>3.7938330906724151</v>
      </c>
      <c r="V1170" s="53">
        <f>(L1170-P1170)/1000*SetUp!$B$13*1000000/SetUp!$B$48</f>
        <v>2.8515553211203306</v>
      </c>
      <c r="W1170" s="53">
        <f t="shared" si="370"/>
        <v>-3.219646771412954E-15</v>
      </c>
      <c r="X1170" s="53">
        <f>MAX((SetUp!$B$56*(1-($H1170/SetUp!$B$56)^2)*TANH(($B1170-$D1170)/SetUp!$B$56))/(1+$H1170/SetUp!$B$56*TANH(($B1170-$D1170)/SetUp!$B$56)),0)</f>
        <v>3.5358541385084012</v>
      </c>
    </row>
    <row r="1171" spans="1:24" x14ac:dyDescent="0.3">
      <c r="A1171" s="60">
        <v>32216</v>
      </c>
      <c r="B1171" s="53">
        <v>20.027999999999999</v>
      </c>
      <c r="C1171" s="53">
        <v>13.108000000000001</v>
      </c>
      <c r="D1171" s="53">
        <v>4.1970000000000001</v>
      </c>
      <c r="E1171" s="53">
        <f t="shared" si="362"/>
        <v>4.1970000000000001</v>
      </c>
      <c r="F1171" s="53">
        <f t="shared" si="363"/>
        <v>0</v>
      </c>
      <c r="G1171" s="53">
        <f t="shared" si="364"/>
        <v>1.5224292494857039</v>
      </c>
      <c r="H1171" s="53">
        <f>IF(Q1170&gt;SetUp!$B$56,SetUp!$B$56,Q1170)</f>
        <v>47.513368659371267</v>
      </c>
      <c r="I1171" s="53">
        <f t="shared" si="369"/>
        <v>5.7548107795089356</v>
      </c>
      <c r="J1171" s="53">
        <f>MIN(F1171,H1171,(1-EXP(-SetUp!$B$52*H1171/SetUp!$B$56))*F1171)</f>
        <v>0</v>
      </c>
      <c r="K1171" s="53">
        <f t="shared" si="365"/>
        <v>47.513368659371267</v>
      </c>
      <c r="L1171" s="53">
        <f>IF(I1171&lt;=0,0,MIN(SetUp!$B$50*I1171^SetUp!$B$55,I1171))</f>
        <v>0.39750556674256637</v>
      </c>
      <c r="M1171" s="53">
        <f t="shared" si="366"/>
        <v>5.3573052127663692</v>
      </c>
      <c r="N1171" s="53">
        <f>IF(SetUp!$B$62=0,X1171,(B1171-E1171)*(1-(H1171/SetUp!$B$66/SetUp!$B$56)))</f>
        <v>14.308570750514296</v>
      </c>
      <c r="O1171" s="53">
        <f>K1171*SetUp!$B$65</f>
        <v>0.43854843935081733</v>
      </c>
      <c r="P1171" s="53">
        <f>MIN(SetUp!$B$54*L1171^SetUp!$B$51,L1171)</f>
        <v>0.27123320259721589</v>
      </c>
      <c r="Q1171" s="53">
        <f t="shared" si="367"/>
        <v>61.383390970534741</v>
      </c>
      <c r="R1171" s="53">
        <f>IF((H1171+N1171-O1171)&gt;SetUp!$B$56,T1170+H1171+N1171-O1171-SetUp!$B$56,T1170)</f>
        <v>0</v>
      </c>
      <c r="S1171" s="53">
        <f>R1171*SetUp!$B$65</f>
        <v>0</v>
      </c>
      <c r="T1171" s="53">
        <f>IF((R1171-S1171)&lt;SetUp!$B$53,R1171-S1171,SetUp!$B$53)</f>
        <v>0</v>
      </c>
      <c r="U1171" s="53">
        <f t="shared" si="368"/>
        <v>5.3573052127663692</v>
      </c>
      <c r="V1171" s="53">
        <f>(L1171-P1171)/1000*SetUp!$B$13*1000000/SetUp!$B$48</f>
        <v>5.1386918950364935</v>
      </c>
      <c r="W1171" s="53">
        <f t="shared" si="370"/>
        <v>-2.7200464103316335E-15</v>
      </c>
      <c r="X1171" s="53">
        <f>MAX((SetUp!$B$56*(1-($H1171/SetUp!$B$56)^2)*TANH(($B1171-$D1171)/SetUp!$B$56))/(1+$H1171/SetUp!$B$56*TANH(($B1171-$D1171)/SetUp!$B$56)),0)</f>
        <v>14.308570750514296</v>
      </c>
    </row>
    <row r="1172" spans="1:24" x14ac:dyDescent="0.3">
      <c r="A1172" s="60">
        <v>32217</v>
      </c>
      <c r="B1172" s="53">
        <v>8.3160000000000007</v>
      </c>
      <c r="C1172" s="53">
        <v>11.317</v>
      </c>
      <c r="D1172" s="53">
        <v>4.1970000000000001</v>
      </c>
      <c r="E1172" s="53">
        <f t="shared" si="362"/>
        <v>4.1970000000000001</v>
      </c>
      <c r="F1172" s="53">
        <f t="shared" si="363"/>
        <v>0</v>
      </c>
      <c r="G1172" s="53">
        <f t="shared" si="364"/>
        <v>0.52504322858267338</v>
      </c>
      <c r="H1172" s="53">
        <f>IF(Q1171&gt;SetUp!$B$56,SetUp!$B$56,Q1171)</f>
        <v>61.383390970534741</v>
      </c>
      <c r="I1172" s="53">
        <f t="shared" si="369"/>
        <v>6.4489172002425379</v>
      </c>
      <c r="J1172" s="53">
        <f>MIN(F1172,H1172,(1-EXP(-SetUp!$B$52*H1172/SetUp!$B$56))*F1172)</f>
        <v>0</v>
      </c>
      <c r="K1172" s="53">
        <f t="shared" si="365"/>
        <v>61.383390970534741</v>
      </c>
      <c r="L1172" s="53">
        <f>IF(I1172&lt;=0,0,MIN(SetUp!$B$50*I1172^SetUp!$B$55,I1172))</f>
        <v>0.48058417852209101</v>
      </c>
      <c r="M1172" s="53">
        <f t="shared" si="366"/>
        <v>5.9683330217204471</v>
      </c>
      <c r="N1172" s="53">
        <f>IF(SetUp!$B$62=0,X1172,(B1172-E1172)*(1-(H1172/SetUp!$B$66/SetUp!$B$56)))</f>
        <v>3.5939567714173273</v>
      </c>
      <c r="O1172" s="53">
        <f>K1172*SetUp!$B$65</f>
        <v>0.56656875889349501</v>
      </c>
      <c r="P1172" s="53">
        <f>MIN(SetUp!$B$54*L1172^SetUp!$B$51,L1172)</f>
        <v>0.32852628196934602</v>
      </c>
      <c r="Q1172" s="53">
        <f t="shared" si="367"/>
        <v>64.410778983058577</v>
      </c>
      <c r="R1172" s="53">
        <f>IF((H1172+N1172-O1172)&gt;SetUp!$B$56,T1171+H1172+N1172-O1172-SetUp!$B$56,T1171)</f>
        <v>0</v>
      </c>
      <c r="S1172" s="53">
        <f>R1172*SetUp!$B$65</f>
        <v>0</v>
      </c>
      <c r="T1172" s="53">
        <f>IF((R1172-S1172)&lt;SetUp!$B$53,R1172-S1172,SetUp!$B$53)</f>
        <v>0</v>
      </c>
      <c r="U1172" s="53">
        <f t="shared" si="368"/>
        <v>5.9683330217204471</v>
      </c>
      <c r="V1172" s="53">
        <f>(L1172-P1172)/1000*SetUp!$B$13*1000000/SetUp!$B$48</f>
        <v>6.1880419035510679</v>
      </c>
      <c r="W1172" s="53">
        <f t="shared" si="370"/>
        <v>-2.4424906541753444E-15</v>
      </c>
      <c r="X1172" s="53">
        <f>MAX((SetUp!$B$56*(1-($H1172/SetUp!$B$56)^2)*TANH(($B1172-$D1172)/SetUp!$B$56))/(1+$H1172/SetUp!$B$56*TANH(($B1172-$D1172)/SetUp!$B$56)),0)</f>
        <v>3.5939567714173273</v>
      </c>
    </row>
    <row r="1173" spans="1:24" x14ac:dyDescent="0.3">
      <c r="A1173" s="60">
        <v>32218</v>
      </c>
      <c r="B1173" s="53">
        <v>39.375</v>
      </c>
      <c r="C1173" s="53">
        <v>15.776999999999999</v>
      </c>
      <c r="D1173" s="53">
        <v>4.1970000000000001</v>
      </c>
      <c r="E1173" s="53">
        <f t="shared" si="362"/>
        <v>4.1970000000000001</v>
      </c>
      <c r="F1173" s="53">
        <f t="shared" si="363"/>
        <v>0</v>
      </c>
      <c r="G1173" s="53">
        <f t="shared" si="364"/>
        <v>7.0612073571774161</v>
      </c>
      <c r="H1173" s="53">
        <f>IF(Q1172&gt;SetUp!$B$56,SetUp!$B$56,Q1172)</f>
        <v>64.410778983058577</v>
      </c>
      <c r="I1173" s="53">
        <f t="shared" si="369"/>
        <v>13.624051932117727</v>
      </c>
      <c r="J1173" s="53">
        <f>MIN(F1173,H1173,(1-EXP(-SetUp!$B$52*H1173/SetUp!$B$56))*F1173)</f>
        <v>0</v>
      </c>
      <c r="K1173" s="53">
        <f t="shared" si="365"/>
        <v>64.410778983058577</v>
      </c>
      <c r="L1173" s="53">
        <f>IF(I1173&lt;=0,0,MIN(SetUp!$B$50*I1173^SetUp!$B$55,I1173))</f>
        <v>1.671611248612473</v>
      </c>
      <c r="M1173" s="53">
        <f t="shared" si="366"/>
        <v>11.952440683505253</v>
      </c>
      <c r="N1173" s="53">
        <f>IF(SetUp!$B$62=0,X1173,(B1173-E1173)*(1-(H1173/SetUp!$B$66/SetUp!$B$56)))</f>
        <v>28.116792642822581</v>
      </c>
      <c r="O1173" s="53">
        <f>K1173*SetUp!$B$65</f>
        <v>0.59451155321986282</v>
      </c>
      <c r="P1173" s="53">
        <f>MIN(SetUp!$B$54*L1173^SetUp!$B$51,L1173)</f>
        <v>1.1566364900549875</v>
      </c>
      <c r="Q1173" s="53">
        <f t="shared" si="367"/>
        <v>91.933060072661306</v>
      </c>
      <c r="R1173" s="53">
        <f>IF((H1173+N1173-O1173)&gt;SetUp!$B$56,T1172+H1173+N1173-O1173-SetUp!$B$56,T1172)</f>
        <v>0</v>
      </c>
      <c r="S1173" s="53">
        <f>R1173*SetUp!$B$65</f>
        <v>0</v>
      </c>
      <c r="T1173" s="53">
        <f>IF((R1173-S1173)&lt;SetUp!$B$53,R1173-S1173,SetUp!$B$53)</f>
        <v>0</v>
      </c>
      <c r="U1173" s="53">
        <f t="shared" si="368"/>
        <v>11.952440683505253</v>
      </c>
      <c r="V1173" s="53">
        <f>(L1173-P1173)/1000*SetUp!$B$13*1000000/SetUp!$B$48</f>
        <v>20.957052921743102</v>
      </c>
      <c r="W1173" s="53">
        <f t="shared" si="370"/>
        <v>1.3100631690576847E-14</v>
      </c>
      <c r="X1173" s="53">
        <f>MAX((SetUp!$B$56*(1-($H1173/SetUp!$B$56)^2)*TANH(($B1173-$D1173)/SetUp!$B$56))/(1+$H1173/SetUp!$B$56*TANH(($B1173-$D1173)/SetUp!$B$56)),0)</f>
        <v>28.116792642822581</v>
      </c>
    </row>
    <row r="1174" spans="1:24" x14ac:dyDescent="0.3">
      <c r="A1174" s="60">
        <v>32219</v>
      </c>
      <c r="B1174" s="53">
        <v>4.8529999999999998</v>
      </c>
      <c r="C1174" s="53">
        <v>34.570999999999998</v>
      </c>
      <c r="D1174" s="53">
        <v>4.1970000000000001</v>
      </c>
      <c r="E1174" s="53">
        <f t="shared" si="362"/>
        <v>4.1970000000000001</v>
      </c>
      <c r="F1174" s="53">
        <f t="shared" si="363"/>
        <v>0</v>
      </c>
      <c r="G1174" s="53">
        <f t="shared" si="364"/>
        <v>0.17789298491269095</v>
      </c>
      <c r="H1174" s="53">
        <f>IF(Q1173&gt;SetUp!$B$56,SetUp!$B$56,Q1173)</f>
        <v>91.933060072661306</v>
      </c>
      <c r="I1174" s="53">
        <f t="shared" si="369"/>
        <v>12.978875903102427</v>
      </c>
      <c r="J1174" s="53">
        <f>MIN(F1174,H1174,(1-EXP(-SetUp!$B$52*H1174/SetUp!$B$56))*F1174)</f>
        <v>0</v>
      </c>
      <c r="K1174" s="53">
        <f t="shared" si="365"/>
        <v>91.933060072661306</v>
      </c>
      <c r="L1174" s="53">
        <f>IF(I1174&lt;=0,0,MIN(SetUp!$B$50*I1174^SetUp!$B$55,I1174))</f>
        <v>1.5417712189738253</v>
      </c>
      <c r="M1174" s="53">
        <f t="shared" si="366"/>
        <v>11.437104684128602</v>
      </c>
      <c r="N1174" s="53">
        <f>IF(SetUp!$B$62=0,X1174,(B1174-E1174)*(1-(H1174/SetUp!$B$66/SetUp!$B$56)))</f>
        <v>0.47810701508730874</v>
      </c>
      <c r="O1174" s="53">
        <f>K1174*SetUp!$B$65</f>
        <v>0.84854223468448253</v>
      </c>
      <c r="P1174" s="53">
        <f>MIN(SetUp!$B$54*L1174^SetUp!$B$51,L1174)</f>
        <v>1.0659584833747651</v>
      </c>
      <c r="Q1174" s="53">
        <f t="shared" si="367"/>
        <v>91.562624853064122</v>
      </c>
      <c r="R1174" s="53">
        <f>IF((H1174+N1174-O1174)&gt;SetUp!$B$56,T1173+H1174+N1174-O1174-SetUp!$B$56,T1173)</f>
        <v>0</v>
      </c>
      <c r="S1174" s="53">
        <f>R1174*SetUp!$B$65</f>
        <v>0</v>
      </c>
      <c r="T1174" s="53">
        <f>IF((R1174-S1174)&lt;SetUp!$B$53,R1174-S1174,SetUp!$B$53)</f>
        <v>0</v>
      </c>
      <c r="U1174" s="53">
        <f t="shared" si="368"/>
        <v>11.437104684128602</v>
      </c>
      <c r="V1174" s="53">
        <f>(L1174-P1174)/1000*SetUp!$B$13*1000000/SetUp!$B$48</f>
        <v>19.363342600947597</v>
      </c>
      <c r="W1174" s="53">
        <f t="shared" si="370"/>
        <v>-1.2656542480726785E-14</v>
      </c>
      <c r="X1174" s="53">
        <f>MAX((SetUp!$B$56*(1-($H1174/SetUp!$B$56)^2)*TANH(($B1174-$D1174)/SetUp!$B$56))/(1+$H1174/SetUp!$B$56*TANH(($B1174-$D1174)/SetUp!$B$56)),0)</f>
        <v>0.47810701508730874</v>
      </c>
    </row>
    <row r="1175" spans="1:24" x14ac:dyDescent="0.3">
      <c r="A1175" s="60">
        <v>32220</v>
      </c>
      <c r="B1175" s="53">
        <v>6.3630000000000004</v>
      </c>
      <c r="C1175" s="53">
        <v>16.172999999999998</v>
      </c>
      <c r="D1175" s="53">
        <v>4.1970000000000001</v>
      </c>
      <c r="E1175" s="53">
        <f t="shared" si="362"/>
        <v>4.1970000000000001</v>
      </c>
      <c r="F1175" s="53">
        <f t="shared" si="363"/>
        <v>0</v>
      </c>
      <c r="G1175" s="53">
        <f t="shared" si="364"/>
        <v>0.589684078813139</v>
      </c>
      <c r="H1175" s="53">
        <f>IF(Q1174&gt;SetUp!$B$56,SetUp!$B$56,Q1174)</f>
        <v>91.562624853064122</v>
      </c>
      <c r="I1175" s="53">
        <f t="shared" si="369"/>
        <v>12.871911880185834</v>
      </c>
      <c r="J1175" s="53">
        <f>MIN(F1175,H1175,(1-EXP(-SetUp!$B$52*H1175/SetUp!$B$56))*F1175)</f>
        <v>0</v>
      </c>
      <c r="K1175" s="53">
        <f t="shared" si="365"/>
        <v>91.562624853064122</v>
      </c>
      <c r="L1175" s="53">
        <f>IF(I1175&lt;=0,0,MIN(SetUp!$B$50*I1175^SetUp!$B$55,I1175))</f>
        <v>1.5206522103248563</v>
      </c>
      <c r="M1175" s="53">
        <f t="shared" si="366"/>
        <v>11.351259669860978</v>
      </c>
      <c r="N1175" s="53">
        <f>IF(SetUp!$B$62=0,X1175,(B1175-E1175)*(1-(H1175/SetUp!$B$66/SetUp!$B$56)))</f>
        <v>1.5763159211868614</v>
      </c>
      <c r="O1175" s="53">
        <f>K1175*SetUp!$B$65</f>
        <v>0.84512311724409284</v>
      </c>
      <c r="P1175" s="53">
        <f>MIN(SetUp!$B$54*L1175^SetUp!$B$51,L1175)</f>
        <v>1.0512161945941696</v>
      </c>
      <c r="Q1175" s="53">
        <f t="shared" si="367"/>
        <v>92.293817657006883</v>
      </c>
      <c r="R1175" s="53">
        <f>IF((H1175+N1175-O1175)&gt;SetUp!$B$56,T1174+H1175+N1175-O1175-SetUp!$B$56,T1174)</f>
        <v>0</v>
      </c>
      <c r="S1175" s="53">
        <f>R1175*SetUp!$B$65</f>
        <v>0</v>
      </c>
      <c r="T1175" s="53">
        <f>IF((R1175-S1175)&lt;SetUp!$B$53,R1175-S1175,SetUp!$B$53)</f>
        <v>0</v>
      </c>
      <c r="U1175" s="53">
        <f t="shared" si="368"/>
        <v>11.351259669860978</v>
      </c>
      <c r="V1175" s="53">
        <f>(L1175-P1175)/1000*SetUp!$B$13*1000000/SetUp!$B$48</f>
        <v>19.103840065089393</v>
      </c>
      <c r="W1175" s="53">
        <f t="shared" si="370"/>
        <v>-5.3290705182007514E-15</v>
      </c>
      <c r="X1175" s="53">
        <f>MAX((SetUp!$B$56*(1-($H1175/SetUp!$B$56)^2)*TANH(($B1175-$D1175)/SetUp!$B$56))/(1+$H1175/SetUp!$B$56*TANH(($B1175-$D1175)/SetUp!$B$56)),0)</f>
        <v>1.5763159211868614</v>
      </c>
    </row>
    <row r="1176" spans="1:24" x14ac:dyDescent="0.3">
      <c r="A1176" s="60">
        <v>32221</v>
      </c>
      <c r="B1176" s="53">
        <v>21.161000000000001</v>
      </c>
      <c r="C1176" s="53">
        <v>21.428999999999998</v>
      </c>
      <c r="D1176" s="53">
        <v>4.1970000000000001</v>
      </c>
      <c r="E1176" s="53">
        <f t="shared" si="362"/>
        <v>4.1970000000000001</v>
      </c>
      <c r="F1176" s="53">
        <f t="shared" si="363"/>
        <v>0</v>
      </c>
      <c r="G1176" s="53">
        <f t="shared" si="364"/>
        <v>5.2344773183011171</v>
      </c>
      <c r="H1176" s="53">
        <f>IF(Q1175&gt;SetUp!$B$56,SetUp!$B$56,Q1175)</f>
        <v>92.293817657006883</v>
      </c>
      <c r="I1176" s="53">
        <f t="shared" si="369"/>
        <v>17.437609015704101</v>
      </c>
      <c r="J1176" s="53">
        <f>MIN(F1176,H1176,(1-EXP(-SetUp!$B$52*H1176/SetUp!$B$56))*F1176)</f>
        <v>0</v>
      </c>
      <c r="K1176" s="53">
        <f t="shared" si="365"/>
        <v>92.293817657006883</v>
      </c>
      <c r="L1176" s="53">
        <f>IF(I1176&lt;=0,0,MIN(SetUp!$B$50*I1176^SetUp!$B$55,I1176))</f>
        <v>2.5221429264594981</v>
      </c>
      <c r="M1176" s="53">
        <f t="shared" si="366"/>
        <v>14.915466089244603</v>
      </c>
      <c r="N1176" s="53">
        <f>IF(SetUp!$B$62=0,X1176,(B1176-E1176)*(1-(H1176/SetUp!$B$66/SetUp!$B$56)))</f>
        <v>11.729522681698885</v>
      </c>
      <c r="O1176" s="53">
        <f>K1176*SetUp!$B$65</f>
        <v>0.85187202754200331</v>
      </c>
      <c r="P1176" s="53">
        <f>MIN(SetUp!$B$54*L1176^SetUp!$B$51,L1176)</f>
        <v>1.752133749379722</v>
      </c>
      <c r="Q1176" s="53">
        <f t="shared" si="367"/>
        <v>103.17146831116376</v>
      </c>
      <c r="R1176" s="53">
        <f>IF((H1176+N1176-O1176)&gt;SetUp!$B$56,T1175+H1176+N1176-O1176-SetUp!$B$56,T1175)</f>
        <v>0</v>
      </c>
      <c r="S1176" s="53">
        <f>R1176*SetUp!$B$65</f>
        <v>0</v>
      </c>
      <c r="T1176" s="53">
        <f>IF((R1176-S1176)&lt;SetUp!$B$53,R1176-S1176,SetUp!$B$53)</f>
        <v>0</v>
      </c>
      <c r="U1176" s="53">
        <f t="shared" si="368"/>
        <v>14.915466089244603</v>
      </c>
      <c r="V1176" s="53">
        <f>(L1176-P1176)/1000*SetUp!$B$13*1000000/SetUp!$B$48</f>
        <v>31.33575540574261</v>
      </c>
      <c r="W1176" s="53">
        <f t="shared" si="370"/>
        <v>0</v>
      </c>
      <c r="X1176" s="53">
        <f>MAX((SetUp!$B$56*(1-($H1176/SetUp!$B$56)^2)*TANH(($B1176-$D1176)/SetUp!$B$56))/(1+$H1176/SetUp!$B$56*TANH(($B1176-$D1176)/SetUp!$B$56)),0)</f>
        <v>11.729522681698885</v>
      </c>
    </row>
    <row r="1177" spans="1:24" x14ac:dyDescent="0.3">
      <c r="A1177" s="60">
        <v>32222</v>
      </c>
      <c r="B1177" s="53">
        <v>6.9880000000000004</v>
      </c>
      <c r="C1177" s="53">
        <v>34.307000000000002</v>
      </c>
      <c r="D1177" s="53">
        <v>4.1970000000000001</v>
      </c>
      <c r="E1177" s="53">
        <f t="shared" si="362"/>
        <v>4.1970000000000001</v>
      </c>
      <c r="F1177" s="53">
        <f t="shared" si="363"/>
        <v>0</v>
      </c>
      <c r="G1177" s="53">
        <f t="shared" si="364"/>
        <v>0.96520373101849866</v>
      </c>
      <c r="H1177" s="53">
        <f>IF(Q1176&gt;SetUp!$B$56,SetUp!$B$56,Q1176)</f>
        <v>103.17146831116376</v>
      </c>
      <c r="I1177" s="53">
        <f t="shared" si="369"/>
        <v>16.832942574017199</v>
      </c>
      <c r="J1177" s="53">
        <f>MIN(F1177,H1177,(1-EXP(-SetUp!$B$52*H1177/SetUp!$B$56))*F1177)</f>
        <v>0</v>
      </c>
      <c r="K1177" s="53">
        <f t="shared" si="365"/>
        <v>103.17146831116376</v>
      </c>
      <c r="L1177" s="53">
        <f>IF(I1177&lt;=0,0,MIN(SetUp!$B$50*I1177^SetUp!$B$55,I1177))</f>
        <v>2.3780712946349496</v>
      </c>
      <c r="M1177" s="53">
        <f t="shared" si="366"/>
        <v>14.45487127938225</v>
      </c>
      <c r="N1177" s="53">
        <f>IF(SetUp!$B$62=0,X1177,(B1177-E1177)*(1-(H1177/SetUp!$B$66/SetUp!$B$56)))</f>
        <v>1.8257962689815017</v>
      </c>
      <c r="O1177" s="53">
        <f>K1177*SetUp!$B$65</f>
        <v>0.95227275375409892</v>
      </c>
      <c r="P1177" s="53">
        <f>MIN(SetUp!$B$54*L1177^SetUp!$B$51,L1177)</f>
        <v>1.651103085707309</v>
      </c>
      <c r="Q1177" s="53">
        <f t="shared" si="367"/>
        <v>104.04499182639117</v>
      </c>
      <c r="R1177" s="53">
        <f>IF((H1177+N1177-O1177)&gt;SetUp!$B$56,T1176+H1177+N1177-O1177-SetUp!$B$56,T1176)</f>
        <v>0</v>
      </c>
      <c r="S1177" s="53">
        <f>R1177*SetUp!$B$65</f>
        <v>0</v>
      </c>
      <c r="T1177" s="53">
        <f>IF((R1177-S1177)&lt;SetUp!$B$53,R1177-S1177,SetUp!$B$53)</f>
        <v>0</v>
      </c>
      <c r="U1177" s="53">
        <f t="shared" si="368"/>
        <v>14.45487127938225</v>
      </c>
      <c r="V1177" s="53">
        <f>(L1177-P1177)/1000*SetUp!$B$13*1000000/SetUp!$B$48</f>
        <v>29.584190241861528</v>
      </c>
      <c r="W1177" s="53">
        <f t="shared" si="370"/>
        <v>-3.5527136788005009E-15</v>
      </c>
      <c r="X1177" s="53">
        <f>MAX((SetUp!$B$56*(1-($H1177/SetUp!$B$56)^2)*TANH(($B1177-$D1177)/SetUp!$B$56))/(1+$H1177/SetUp!$B$56*TANH(($B1177-$D1177)/SetUp!$B$56)),0)</f>
        <v>1.8257962689815017</v>
      </c>
    </row>
    <row r="1178" spans="1:24" x14ac:dyDescent="0.3">
      <c r="A1178" s="60">
        <v>32223</v>
      </c>
      <c r="B1178" s="53">
        <v>4.4669999999999996</v>
      </c>
      <c r="C1178" s="53">
        <v>20.550999999999998</v>
      </c>
      <c r="D1178" s="53">
        <v>4.1970000000000001</v>
      </c>
      <c r="E1178" s="53">
        <f t="shared" si="362"/>
        <v>4.1970000000000001</v>
      </c>
      <c r="F1178" s="53">
        <f t="shared" si="363"/>
        <v>0</v>
      </c>
      <c r="G1178" s="53">
        <f t="shared" si="364"/>
        <v>9.3453705582397129E-2</v>
      </c>
      <c r="H1178" s="53">
        <f>IF(Q1177&gt;SetUp!$B$56,SetUp!$B$56,Q1177)</f>
        <v>104.04499182639117</v>
      </c>
      <c r="I1178" s="53">
        <f t="shared" si="369"/>
        <v>15.508660361621482</v>
      </c>
      <c r="J1178" s="53">
        <f>MIN(F1178,H1178,(1-EXP(-SetUp!$B$52*H1178/SetUp!$B$56))*F1178)</f>
        <v>0</v>
      </c>
      <c r="K1178" s="53">
        <f t="shared" si="365"/>
        <v>104.04499182639117</v>
      </c>
      <c r="L1178" s="53">
        <f>IF(I1178&lt;=0,0,MIN(SetUp!$B$50*I1178^SetUp!$B$55,I1178))</f>
        <v>2.0745087742949426</v>
      </c>
      <c r="M1178" s="53">
        <f t="shared" si="366"/>
        <v>13.434151587326539</v>
      </c>
      <c r="N1178" s="53">
        <f>IF(SetUp!$B$62=0,X1178,(B1178-E1178)*(1-(H1178/SetUp!$B$66/SetUp!$B$56)))</f>
        <v>0.17654629441760245</v>
      </c>
      <c r="O1178" s="53">
        <f>K1178*SetUp!$B$65</f>
        <v>0.96033537665683555</v>
      </c>
      <c r="P1178" s="53">
        <f>MIN(SetUp!$B$54*L1178^SetUp!$B$51,L1178)</f>
        <v>1.4384283300953538</v>
      </c>
      <c r="Q1178" s="53">
        <f t="shared" si="367"/>
        <v>103.26120274415194</v>
      </c>
      <c r="R1178" s="53">
        <f>IF((H1178+N1178-O1178)&gt;SetUp!$B$56,T1177+H1178+N1178-O1178-SetUp!$B$56,T1177)</f>
        <v>0</v>
      </c>
      <c r="S1178" s="53">
        <f>R1178*SetUp!$B$65</f>
        <v>0</v>
      </c>
      <c r="T1178" s="53">
        <f>IF((R1178-S1178)&lt;SetUp!$B$53,R1178-S1178,SetUp!$B$53)</f>
        <v>0</v>
      </c>
      <c r="U1178" s="53">
        <f t="shared" si="368"/>
        <v>13.434151587326539</v>
      </c>
      <c r="V1178" s="53">
        <f>(L1178-P1178)/1000*SetUp!$B$13*1000000/SetUp!$B$48</f>
        <v>25.885485278767511</v>
      </c>
      <c r="W1178" s="53">
        <f t="shared" si="370"/>
        <v>8.8817841970012523E-15</v>
      </c>
      <c r="X1178" s="53">
        <f>MAX((SetUp!$B$56*(1-($H1178/SetUp!$B$56)^2)*TANH(($B1178-$D1178)/SetUp!$B$56))/(1+$H1178/SetUp!$B$56*TANH(($B1178-$D1178)/SetUp!$B$56)),0)</f>
        <v>0.17654629441760245</v>
      </c>
    </row>
    <row r="1179" spans="1:24" x14ac:dyDescent="0.3">
      <c r="A1179" s="60">
        <v>32224</v>
      </c>
      <c r="B1179" s="53">
        <v>15.68</v>
      </c>
      <c r="C1179" s="53">
        <v>16.172999999999998</v>
      </c>
      <c r="D1179" s="53">
        <v>4.1970000000000001</v>
      </c>
      <c r="E1179" s="53">
        <f t="shared" si="362"/>
        <v>4.1970000000000001</v>
      </c>
      <c r="F1179" s="53">
        <f t="shared" si="363"/>
        <v>0</v>
      </c>
      <c r="G1179" s="53">
        <f t="shared" si="364"/>
        <v>4.1943434813389366</v>
      </c>
      <c r="H1179" s="53">
        <f>IF(Q1178&gt;SetUp!$B$56,SetUp!$B$56,Q1178)</f>
        <v>103.26120274415194</v>
      </c>
      <c r="I1179" s="53">
        <f t="shared" si="369"/>
        <v>18.58159607132411</v>
      </c>
      <c r="J1179" s="53">
        <f>MIN(F1179,H1179,(1-EXP(-SetUp!$B$52*H1179/SetUp!$B$56))*F1179)</f>
        <v>0</v>
      </c>
      <c r="K1179" s="53">
        <f t="shared" si="365"/>
        <v>103.26120274415194</v>
      </c>
      <c r="L1179" s="53">
        <f>IF(I1179&lt;=0,0,MIN(SetUp!$B$50*I1179^SetUp!$B$55,I1179))</f>
        <v>2.8039041243448097</v>
      </c>
      <c r="M1179" s="53">
        <f t="shared" si="366"/>
        <v>15.777691946979301</v>
      </c>
      <c r="N1179" s="53">
        <f>IF(SetUp!$B$62=0,X1179,(B1179-E1179)*(1-(H1179/SetUp!$B$66/SetUp!$B$56)))</f>
        <v>7.2886565186610639</v>
      </c>
      <c r="O1179" s="53">
        <f>K1179*SetUp!$B$65</f>
        <v>0.95310100265863607</v>
      </c>
      <c r="P1179" s="53">
        <f>MIN(SetUp!$B$54*L1179^SetUp!$B$51,L1179)</f>
        <v>1.9498790894743752</v>
      </c>
      <c r="Q1179" s="53">
        <f t="shared" si="367"/>
        <v>109.59675826015437</v>
      </c>
      <c r="R1179" s="53">
        <f>IF((H1179+N1179-O1179)&gt;SetUp!$B$56,T1178+H1179+N1179-O1179-SetUp!$B$56,T1178)</f>
        <v>0</v>
      </c>
      <c r="S1179" s="53">
        <f>R1179*SetUp!$B$65</f>
        <v>0</v>
      </c>
      <c r="T1179" s="53">
        <f>IF((R1179-S1179)&lt;SetUp!$B$53,R1179-S1179,SetUp!$B$53)</f>
        <v>0</v>
      </c>
      <c r="U1179" s="53">
        <f t="shared" si="368"/>
        <v>15.777691946979301</v>
      </c>
      <c r="V1179" s="53">
        <f>(L1179-P1179)/1000*SetUp!$B$13*1000000/SetUp!$B$48</f>
        <v>34.754806046042923</v>
      </c>
      <c r="W1179" s="53">
        <f t="shared" si="370"/>
        <v>0</v>
      </c>
      <c r="X1179" s="53">
        <f>MAX((SetUp!$B$56*(1-($H1179/SetUp!$B$56)^2)*TANH(($B1179-$D1179)/SetUp!$B$56))/(1+$H1179/SetUp!$B$56*TANH(($B1179-$D1179)/SetUp!$B$56)),0)</f>
        <v>7.2886565186610639</v>
      </c>
    </row>
    <row r="1180" spans="1:24" x14ac:dyDescent="0.3">
      <c r="A1180" s="60">
        <v>32225</v>
      </c>
      <c r="B1180" s="53">
        <v>15.127000000000001</v>
      </c>
      <c r="C1180" s="53">
        <v>24.376999999999999</v>
      </c>
      <c r="D1180" s="53">
        <v>4.1970000000000001</v>
      </c>
      <c r="E1180" s="53">
        <f t="shared" si="362"/>
        <v>4.1970000000000001</v>
      </c>
      <c r="F1180" s="53">
        <f t="shared" si="363"/>
        <v>0</v>
      </c>
      <c r="G1180" s="53">
        <f t="shared" si="364"/>
        <v>4.446665754735811</v>
      </c>
      <c r="H1180" s="53">
        <f>IF(Q1179&gt;SetUp!$B$56,SetUp!$B$56,Q1179)</f>
        <v>109.59675826015437</v>
      </c>
      <c r="I1180" s="53">
        <f t="shared" si="369"/>
        <v>21.235935888003528</v>
      </c>
      <c r="J1180" s="53">
        <f>MIN(F1180,H1180,(1-EXP(-SetUp!$B$52*H1180/SetUp!$B$56))*F1180)</f>
        <v>0</v>
      </c>
      <c r="K1180" s="53">
        <f t="shared" si="365"/>
        <v>109.59675826015437</v>
      </c>
      <c r="L1180" s="53">
        <f>IF(I1180&lt;=0,0,MIN(SetUp!$B$50*I1180^SetUp!$B$55,I1180))</f>
        <v>3.5027607678056238</v>
      </c>
      <c r="M1180" s="53">
        <f t="shared" si="366"/>
        <v>17.733175120197906</v>
      </c>
      <c r="N1180" s="53">
        <f>IF(SetUp!$B$62=0,X1180,(B1180-E1180)*(1-(H1180/SetUp!$B$66/SetUp!$B$56)))</f>
        <v>6.4833342452641887</v>
      </c>
      <c r="O1180" s="53">
        <f>K1180*SetUp!$B$65</f>
        <v>1.0115781862884128</v>
      </c>
      <c r="P1180" s="53">
        <f>MIN(SetUp!$B$54*L1180^SetUp!$B$51,L1180)</f>
        <v>2.441148566928462</v>
      </c>
      <c r="Q1180" s="53">
        <f t="shared" si="367"/>
        <v>115.06851431913014</v>
      </c>
      <c r="R1180" s="53">
        <f>IF((H1180+N1180-O1180)&gt;SetUp!$B$56,T1179+H1180+N1180-O1180-SetUp!$B$56,T1179)</f>
        <v>0</v>
      </c>
      <c r="S1180" s="53">
        <f>R1180*SetUp!$B$65</f>
        <v>0</v>
      </c>
      <c r="T1180" s="53">
        <f>IF((R1180-S1180)&lt;SetUp!$B$53,R1180-S1180,SetUp!$B$53)</f>
        <v>0</v>
      </c>
      <c r="U1180" s="53">
        <f t="shared" si="368"/>
        <v>17.733175120197906</v>
      </c>
      <c r="V1180" s="53">
        <f>(L1180-P1180)/1000*SetUp!$B$13*1000000/SetUp!$B$48</f>
        <v>43.202628296717428</v>
      </c>
      <c r="W1180" s="53">
        <f t="shared" si="370"/>
        <v>-7.9936057773011271E-15</v>
      </c>
      <c r="X1180" s="53">
        <f>MAX((SetUp!$B$56*(1-($H1180/SetUp!$B$56)^2)*TANH(($B1180-$D1180)/SetUp!$B$56))/(1+$H1180/SetUp!$B$56*TANH(($B1180-$D1180)/SetUp!$B$56)),0)</f>
        <v>6.4833342452641887</v>
      </c>
    </row>
    <row r="1181" spans="1:24" x14ac:dyDescent="0.3">
      <c r="A1181" s="60">
        <v>32226</v>
      </c>
      <c r="B1181" s="53">
        <v>11.404</v>
      </c>
      <c r="C1181" s="53">
        <v>32.22</v>
      </c>
      <c r="D1181" s="53">
        <v>4.1970000000000001</v>
      </c>
      <c r="E1181" s="53">
        <f t="shared" si="362"/>
        <v>4.1970000000000001</v>
      </c>
      <c r="F1181" s="53">
        <f t="shared" si="363"/>
        <v>0</v>
      </c>
      <c r="G1181" s="53">
        <f t="shared" si="364"/>
        <v>3.1554242200711551</v>
      </c>
      <c r="H1181" s="53">
        <f>IF(Q1180&gt;SetUp!$B$56,SetUp!$B$56,Q1180)</f>
        <v>115.06851431913014</v>
      </c>
      <c r="I1181" s="53">
        <f t="shared" si="369"/>
        <v>21.950681840351248</v>
      </c>
      <c r="J1181" s="53">
        <f>MIN(F1181,H1181,(1-EXP(-SetUp!$B$52*H1181/SetUp!$B$56))*F1181)</f>
        <v>0</v>
      </c>
      <c r="K1181" s="53">
        <f t="shared" si="365"/>
        <v>115.06851431913014</v>
      </c>
      <c r="L1181" s="53">
        <f>IF(I1181&lt;=0,0,MIN(SetUp!$B$50*I1181^SetUp!$B$55,I1181))</f>
        <v>3.7014466368840209</v>
      </c>
      <c r="M1181" s="53">
        <f t="shared" si="366"/>
        <v>18.249235203467226</v>
      </c>
      <c r="N1181" s="53">
        <f>IF(SetUp!$B$62=0,X1181,(B1181-E1181)*(1-(H1181/SetUp!$B$66/SetUp!$B$56)))</f>
        <v>4.0515757799288448</v>
      </c>
      <c r="O1181" s="53">
        <f>K1181*SetUp!$B$65</f>
        <v>1.0620825000821879</v>
      </c>
      <c r="P1181" s="53">
        <f>MIN(SetUp!$B$54*L1181^SetUp!$B$51,L1181)</f>
        <v>2.5810004390353916</v>
      </c>
      <c r="Q1181" s="53">
        <f t="shared" si="367"/>
        <v>118.0580075989768</v>
      </c>
      <c r="R1181" s="53">
        <f>IF((H1181+N1181-O1181)&gt;SetUp!$B$56,T1180+H1181+N1181-O1181-SetUp!$B$56,T1180)</f>
        <v>0</v>
      </c>
      <c r="S1181" s="53">
        <f>R1181*SetUp!$B$65</f>
        <v>0</v>
      </c>
      <c r="T1181" s="53">
        <f>IF((R1181-S1181)&lt;SetUp!$B$53,R1181-S1181,SetUp!$B$53)</f>
        <v>0</v>
      </c>
      <c r="U1181" s="53">
        <f t="shared" si="368"/>
        <v>18.249235203467226</v>
      </c>
      <c r="V1181" s="53">
        <f>(L1181-P1181)/1000*SetUp!$B$13*1000000/SetUp!$B$48</f>
        <v>45.596895525624888</v>
      </c>
      <c r="W1181" s="53">
        <f t="shared" si="370"/>
        <v>-7.1054273576010019E-15</v>
      </c>
      <c r="X1181" s="53">
        <f>MAX((SetUp!$B$56*(1-($H1181/SetUp!$B$56)^2)*TANH(($B1181-$D1181)/SetUp!$B$56))/(1+$H1181/SetUp!$B$56*TANH(($B1181-$D1181)/SetUp!$B$56)),0)</f>
        <v>4.0515757799288448</v>
      </c>
    </row>
    <row r="1182" spans="1:24" x14ac:dyDescent="0.3">
      <c r="A1182" s="60">
        <v>32227</v>
      </c>
      <c r="B1182" s="53">
        <v>6.681</v>
      </c>
      <c r="C1182" s="53">
        <v>29.931999999999999</v>
      </c>
      <c r="D1182" s="53">
        <v>4.1970000000000001</v>
      </c>
      <c r="E1182" s="53">
        <f t="shared" si="362"/>
        <v>4.1970000000000001</v>
      </c>
      <c r="F1182" s="53">
        <f t="shared" si="363"/>
        <v>0</v>
      </c>
      <c r="G1182" s="53">
        <f t="shared" si="364"/>
        <v>1.1179622161449447</v>
      </c>
      <c r="H1182" s="53">
        <f>IF(Q1181&gt;SetUp!$B$56,SetUp!$B$56,Q1181)</f>
        <v>118.0580075989768</v>
      </c>
      <c r="I1182" s="53">
        <f t="shared" si="369"/>
        <v>20.456872945600932</v>
      </c>
      <c r="J1182" s="53">
        <f>MIN(F1182,H1182,(1-EXP(-SetUp!$B$52*H1182/SetUp!$B$56))*F1182)</f>
        <v>0</v>
      </c>
      <c r="K1182" s="53">
        <f t="shared" si="365"/>
        <v>118.0580075989768</v>
      </c>
      <c r="L1182" s="53">
        <f>IF(I1182&lt;=0,0,MIN(SetUp!$B$50*I1182^SetUp!$B$55,I1182))</f>
        <v>3.2912197514312544</v>
      </c>
      <c r="M1182" s="53">
        <f t="shared" si="366"/>
        <v>17.165653194169678</v>
      </c>
      <c r="N1182" s="53">
        <f>IF(SetUp!$B$62=0,X1182,(B1182-E1182)*(1-(H1182/SetUp!$B$66/SetUp!$B$56)))</f>
        <v>1.3660377838550553</v>
      </c>
      <c r="O1182" s="53">
        <f>K1182*SetUp!$B$65</f>
        <v>1.0896755259887592</v>
      </c>
      <c r="P1182" s="53">
        <f>MIN(SetUp!$B$54*L1182^SetUp!$B$51,L1182)</f>
        <v>2.2923330188975402</v>
      </c>
      <c r="Q1182" s="53">
        <f t="shared" si="367"/>
        <v>118.3343698568431</v>
      </c>
      <c r="R1182" s="53">
        <f>IF((H1182+N1182-O1182)&gt;SetUp!$B$56,T1181+H1182+N1182-O1182-SetUp!$B$56,T1181)</f>
        <v>0</v>
      </c>
      <c r="S1182" s="53">
        <f>R1182*SetUp!$B$65</f>
        <v>0</v>
      </c>
      <c r="T1182" s="53">
        <f>IF((R1182-S1182)&lt;SetUp!$B$53,R1182-S1182,SetUp!$B$53)</f>
        <v>0</v>
      </c>
      <c r="U1182" s="53">
        <f t="shared" si="368"/>
        <v>17.165653194169678</v>
      </c>
      <c r="V1182" s="53">
        <f>(L1182-P1182)/1000*SetUp!$B$13*1000000/SetUp!$B$48</f>
        <v>40.649996468126524</v>
      </c>
      <c r="W1182" s="53">
        <f t="shared" si="370"/>
        <v>-1.1102230246251565E-14</v>
      </c>
      <c r="X1182" s="53">
        <f>MAX((SetUp!$B$56*(1-($H1182/SetUp!$B$56)^2)*TANH(($B1182-$D1182)/SetUp!$B$56))/(1+$H1182/SetUp!$B$56*TANH(($B1182-$D1182)/SetUp!$B$56)),0)</f>
        <v>1.3660377838550553</v>
      </c>
    </row>
    <row r="1183" spans="1:24" x14ac:dyDescent="0.3">
      <c r="A1183" s="60">
        <v>32228</v>
      </c>
      <c r="B1183" s="53">
        <v>3.5910000000000002</v>
      </c>
      <c r="C1183" s="53">
        <v>23.684000000000001</v>
      </c>
      <c r="D1183" s="53">
        <v>4.1970000000000001</v>
      </c>
      <c r="E1183" s="53">
        <f t="shared" si="362"/>
        <v>3.5910000000000002</v>
      </c>
      <c r="F1183" s="53">
        <f t="shared" si="363"/>
        <v>0.60599999999999987</v>
      </c>
      <c r="G1183" s="53">
        <f t="shared" si="364"/>
        <v>0</v>
      </c>
      <c r="H1183" s="53">
        <f>IF(Q1182&gt;SetUp!$B$56,SetUp!$B$56,Q1182)</f>
        <v>118.3343698568431</v>
      </c>
      <c r="I1183" s="53">
        <f t="shared" si="369"/>
        <v>18.252293148590528</v>
      </c>
      <c r="J1183" s="53">
        <f>MIN(F1183,H1183,(1-EXP(-SetUp!$B$52*H1183/SetUp!$B$56))*F1183)</f>
        <v>0.60524321617394239</v>
      </c>
      <c r="K1183" s="53">
        <f t="shared" si="365"/>
        <v>117.72912664066915</v>
      </c>
      <c r="L1183" s="53">
        <f>IF(I1183&lt;=0,0,MIN(SetUp!$B$50*I1183^SetUp!$B$55,I1183))</f>
        <v>2.7215763759028695</v>
      </c>
      <c r="M1183" s="53">
        <f t="shared" si="366"/>
        <v>15.530716772687658</v>
      </c>
      <c r="N1183" s="53">
        <f>IF(SetUp!$B$62=0,X1183,(B1183-E1183)*(1-(H1183/SetUp!$B$66/SetUp!$B$56)))</f>
        <v>0</v>
      </c>
      <c r="O1183" s="53">
        <f>K1183*SetUp!$B$65</f>
        <v>1.0866399544208489</v>
      </c>
      <c r="P1183" s="53">
        <f>MIN(SetUp!$B$54*L1183^SetUp!$B$51,L1183)</f>
        <v>1.8920790340378619</v>
      </c>
      <c r="Q1183" s="53">
        <f t="shared" si="367"/>
        <v>116.6424866862483</v>
      </c>
      <c r="R1183" s="53">
        <f>IF((H1183+N1183-O1183)&gt;SetUp!$B$56,T1182+H1183+N1183-O1183-SetUp!$B$56,T1182)</f>
        <v>0</v>
      </c>
      <c r="S1183" s="53">
        <f>R1183*SetUp!$B$65</f>
        <v>0</v>
      </c>
      <c r="T1183" s="53">
        <f>IF((R1183-S1183)&lt;SetUp!$B$53,R1183-S1183,SetUp!$B$53)</f>
        <v>0</v>
      </c>
      <c r="U1183" s="53">
        <f t="shared" si="368"/>
        <v>15.530716772687658</v>
      </c>
      <c r="V1183" s="53">
        <f>(L1183-P1183)/1000*SetUp!$B$13*1000000/SetUp!$B$48</f>
        <v>33.756644190881588</v>
      </c>
      <c r="W1183" s="53">
        <f t="shared" si="370"/>
        <v>9.7699626167013776E-15</v>
      </c>
      <c r="X1183" s="53">
        <f>MAX((SetUp!$B$56*(1-($H1183/SetUp!$B$56)^2)*TANH(($B1183-$D1183)/SetUp!$B$56))/(1+$H1183/SetUp!$B$56*TANH(($B1183-$D1183)/SetUp!$B$56)),0)</f>
        <v>0</v>
      </c>
    </row>
    <row r="1184" spans="1:24" x14ac:dyDescent="0.3">
      <c r="A1184" s="60">
        <v>32229</v>
      </c>
      <c r="B1184" s="53">
        <v>1.8879999999999999</v>
      </c>
      <c r="C1184" s="53">
        <v>13.478</v>
      </c>
      <c r="D1184" s="53">
        <v>4.1970000000000001</v>
      </c>
      <c r="E1184" s="53">
        <f t="shared" si="362"/>
        <v>1.8879999999999999</v>
      </c>
      <c r="F1184" s="53">
        <f t="shared" si="363"/>
        <v>2.3090000000000002</v>
      </c>
      <c r="G1184" s="53">
        <f t="shared" si="364"/>
        <v>0</v>
      </c>
      <c r="H1184" s="53">
        <f>IF(Q1183&gt;SetUp!$B$56,SetUp!$B$56,Q1183)</f>
        <v>116.6424866862483</v>
      </c>
      <c r="I1184" s="53">
        <f t="shared" si="369"/>
        <v>16.586044251485326</v>
      </c>
      <c r="J1184" s="53">
        <f>MIN(F1184,H1184,(1-EXP(-SetUp!$B$52*H1184/SetUp!$B$56))*F1184)</f>
        <v>2.3058272497131096</v>
      </c>
      <c r="K1184" s="53">
        <f t="shared" si="365"/>
        <v>114.3366594365352</v>
      </c>
      <c r="L1184" s="53">
        <f>IF(I1184&lt;=0,0,MIN(SetUp!$B$50*I1184^SetUp!$B$55,I1184))</f>
        <v>2.3202217869290549</v>
      </c>
      <c r="M1184" s="53">
        <f t="shared" si="366"/>
        <v>14.265822464556271</v>
      </c>
      <c r="N1184" s="53">
        <f>IF(SetUp!$B$62=0,X1184,(B1184-E1184)*(1-(H1184/SetUp!$B$66/SetUp!$B$56)))</f>
        <v>0</v>
      </c>
      <c r="O1184" s="53">
        <f>K1184*SetUp!$B$65</f>
        <v>1.0553274787976679</v>
      </c>
      <c r="P1184" s="53">
        <f>MIN(SetUp!$B$54*L1184^SetUp!$B$51,L1184)</f>
        <v>1.6105524842618213</v>
      </c>
      <c r="Q1184" s="53">
        <f t="shared" si="367"/>
        <v>113.28133195773754</v>
      </c>
      <c r="R1184" s="53">
        <f>IF((H1184+N1184-O1184)&gt;SetUp!$B$56,T1183+H1184+N1184-O1184-SetUp!$B$56,T1183)</f>
        <v>0</v>
      </c>
      <c r="S1184" s="53">
        <f>R1184*SetUp!$B$65</f>
        <v>0</v>
      </c>
      <c r="T1184" s="53">
        <f>IF((R1184-S1184)&lt;SetUp!$B$53,R1184-S1184,SetUp!$B$53)</f>
        <v>0</v>
      </c>
      <c r="U1184" s="53">
        <f t="shared" si="368"/>
        <v>14.265822464556271</v>
      </c>
      <c r="V1184" s="53">
        <f>(L1184-P1184)/1000*SetUp!$B$13*1000000/SetUp!$B$48</f>
        <v>28.880206040765675</v>
      </c>
      <c r="W1184" s="53">
        <f t="shared" si="370"/>
        <v>0</v>
      </c>
      <c r="X1184" s="53">
        <f>MAX((SetUp!$B$56*(1-($H1184/SetUp!$B$56)^2)*TANH(($B1184-$D1184)/SetUp!$B$56))/(1+$H1184/SetUp!$B$56*TANH(($B1184-$D1184)/SetUp!$B$56)),0)</f>
        <v>0</v>
      </c>
    </row>
    <row r="1185" spans="1:24" x14ac:dyDescent="0.3">
      <c r="A1185" s="60">
        <v>32230</v>
      </c>
      <c r="B1185" s="53">
        <v>6.9000000000000006E-2</v>
      </c>
      <c r="C1185" s="53">
        <v>11.492000000000001</v>
      </c>
      <c r="D1185" s="53">
        <v>4.1970000000000001</v>
      </c>
      <c r="E1185" s="53">
        <f t="shared" si="362"/>
        <v>6.9000000000000006E-2</v>
      </c>
      <c r="F1185" s="53">
        <f t="shared" si="363"/>
        <v>4.1280000000000001</v>
      </c>
      <c r="G1185" s="53">
        <f t="shared" si="364"/>
        <v>0</v>
      </c>
      <c r="H1185" s="53">
        <f>IF(Q1184&gt;SetUp!$B$56,SetUp!$B$56,Q1184)</f>
        <v>113.28133195773754</v>
      </c>
      <c r="I1185" s="53">
        <f t="shared" si="369"/>
        <v>15.273371128605879</v>
      </c>
      <c r="J1185" s="53">
        <f>MIN(F1185,H1185,(1-EXP(-SetUp!$B$52*H1185/SetUp!$B$56))*F1185)</f>
        <v>4.1211416077024632</v>
      </c>
      <c r="K1185" s="53">
        <f t="shared" si="365"/>
        <v>109.16019035003507</v>
      </c>
      <c r="L1185" s="53">
        <f>IF(I1185&lt;=0,0,MIN(SetUp!$B$50*I1185^SetUp!$B$55,I1185))</f>
        <v>2.0223189077355763</v>
      </c>
      <c r="M1185" s="53">
        <f t="shared" si="366"/>
        <v>13.251052220870303</v>
      </c>
      <c r="N1185" s="53">
        <f>IF(SetUp!$B$62=0,X1185,(B1185-E1185)*(1-(H1185/SetUp!$B$66/SetUp!$B$56)))</f>
        <v>0</v>
      </c>
      <c r="O1185" s="53">
        <f>K1185*SetUp!$B$65</f>
        <v>1.0075486640496079</v>
      </c>
      <c r="P1185" s="53">
        <f>MIN(SetUp!$B$54*L1185^SetUp!$B$51,L1185)</f>
        <v>1.4018936197515064</v>
      </c>
      <c r="Q1185" s="53">
        <f t="shared" si="367"/>
        <v>108.15264168598546</v>
      </c>
      <c r="R1185" s="53">
        <f>IF((H1185+N1185-O1185)&gt;SetUp!$B$56,T1184+H1185+N1185-O1185-SetUp!$B$56,T1184)</f>
        <v>0</v>
      </c>
      <c r="S1185" s="53">
        <f>R1185*SetUp!$B$65</f>
        <v>0</v>
      </c>
      <c r="T1185" s="53">
        <f>IF((R1185-S1185)&lt;SetUp!$B$53,R1185-S1185,SetUp!$B$53)</f>
        <v>0</v>
      </c>
      <c r="U1185" s="53">
        <f t="shared" si="368"/>
        <v>13.251052220870303</v>
      </c>
      <c r="V1185" s="53">
        <f>(L1185-P1185)/1000*SetUp!$B$13*1000000/SetUp!$B$48</f>
        <v>25.248393980883709</v>
      </c>
      <c r="W1185" s="53">
        <f t="shared" si="370"/>
        <v>0</v>
      </c>
      <c r="X1185" s="53">
        <f>MAX((SetUp!$B$56*(1-($H1185/SetUp!$B$56)^2)*TANH(($B1185-$D1185)/SetUp!$B$56))/(1+$H1185/SetUp!$B$56*TANH(($B1185-$D1185)/SetUp!$B$56)),0)</f>
        <v>0</v>
      </c>
    </row>
    <row r="1186" spans="1:24" x14ac:dyDescent="0.3">
      <c r="A1186" s="60">
        <v>32231</v>
      </c>
      <c r="B1186" s="53">
        <v>3.6749999999999998</v>
      </c>
      <c r="C1186" s="53">
        <v>10.629</v>
      </c>
      <c r="D1186" s="53">
        <v>4.1970000000000001</v>
      </c>
      <c r="E1186" s="53">
        <f t="shared" si="362"/>
        <v>3.6749999999999998</v>
      </c>
      <c r="F1186" s="53">
        <f t="shared" si="363"/>
        <v>0.52200000000000024</v>
      </c>
      <c r="G1186" s="53">
        <f t="shared" si="364"/>
        <v>0</v>
      </c>
      <c r="H1186" s="53">
        <f>IF(Q1185&gt;SetUp!$B$56,SetUp!$B$56,Q1185)</f>
        <v>108.15264168598546</v>
      </c>
      <c r="I1186" s="53">
        <f t="shared" si="369"/>
        <v>14.244493844588407</v>
      </c>
      <c r="J1186" s="53">
        <f>MIN(F1186,H1186,(1-EXP(-SetUp!$B$52*H1186/SetUp!$B$56))*F1186)</f>
        <v>0.52084124187636538</v>
      </c>
      <c r="K1186" s="53">
        <f t="shared" si="365"/>
        <v>107.63180044410909</v>
      </c>
      <c r="L1186" s="53">
        <f>IF(I1186&lt;=0,0,MIN(SetUp!$B$50*I1186^SetUp!$B$55,I1186))</f>
        <v>1.8004034538830167</v>
      </c>
      <c r="M1186" s="53">
        <f t="shared" si="366"/>
        <v>12.444090390705391</v>
      </c>
      <c r="N1186" s="53">
        <f>IF(SetUp!$B$62=0,X1186,(B1186-E1186)*(1-(H1186/SetUp!$B$66/SetUp!$B$56)))</f>
        <v>0</v>
      </c>
      <c r="O1186" s="53">
        <f>K1186*SetUp!$B$65</f>
        <v>0.99344162371810363</v>
      </c>
      <c r="P1186" s="53">
        <f>MIN(SetUp!$B$54*L1186^SetUp!$B$51,L1186)</f>
        <v>1.2466504412579791</v>
      </c>
      <c r="Q1186" s="53">
        <f t="shared" si="367"/>
        <v>106.63835882039099</v>
      </c>
      <c r="R1186" s="53">
        <f>IF((H1186+N1186-O1186)&gt;SetUp!$B$56,T1185+H1186+N1186-O1186-SetUp!$B$56,T1185)</f>
        <v>0</v>
      </c>
      <c r="S1186" s="53">
        <f>R1186*SetUp!$B$65</f>
        <v>0</v>
      </c>
      <c r="T1186" s="53">
        <f>IF((R1186-S1186)&lt;SetUp!$B$53,R1186-S1186,SetUp!$B$53)</f>
        <v>0</v>
      </c>
      <c r="U1186" s="53">
        <f t="shared" si="368"/>
        <v>12.444090390705391</v>
      </c>
      <c r="V1186" s="53">
        <f>(L1186-P1186)/1000*SetUp!$B$13*1000000/SetUp!$B$48</f>
        <v>22.535145651924502</v>
      </c>
      <c r="W1186" s="53">
        <f t="shared" si="370"/>
        <v>1.021405182655144E-14</v>
      </c>
      <c r="X1186" s="53">
        <f>MAX((SetUp!$B$56*(1-($H1186/SetUp!$B$56)^2)*TANH(($B1186-$D1186)/SetUp!$B$56))/(1+$H1186/SetUp!$B$56*TANH(($B1186-$D1186)/SetUp!$B$56)),0)</f>
        <v>0</v>
      </c>
    </row>
    <row r="1187" spans="1:24" x14ac:dyDescent="0.3">
      <c r="A1187" s="60">
        <v>32232</v>
      </c>
      <c r="B1187" s="53">
        <v>6.8579999999999997</v>
      </c>
      <c r="C1187" s="53">
        <v>9.7910000000000004</v>
      </c>
      <c r="D1187" s="53">
        <v>4.1970000000000001</v>
      </c>
      <c r="E1187" s="53">
        <f t="shared" si="362"/>
        <v>4.1970000000000001</v>
      </c>
      <c r="F1187" s="53">
        <f t="shared" si="363"/>
        <v>0</v>
      </c>
      <c r="G1187" s="53">
        <f t="shared" si="364"/>
        <v>0.98122583833552701</v>
      </c>
      <c r="H1187" s="53">
        <f>IF(Q1186&gt;SetUp!$B$56,SetUp!$B$56,Q1186)</f>
        <v>106.63835882039099</v>
      </c>
      <c r="I1187" s="53">
        <f t="shared" si="369"/>
        <v>14.409588385597241</v>
      </c>
      <c r="J1187" s="53">
        <f>MIN(F1187,H1187,(1-EXP(-SetUp!$B$52*H1187/SetUp!$B$56))*F1187)</f>
        <v>0</v>
      </c>
      <c r="K1187" s="53">
        <f t="shared" si="365"/>
        <v>106.63835882039099</v>
      </c>
      <c r="L1187" s="53">
        <f>IF(I1187&lt;=0,0,MIN(SetUp!$B$50*I1187^SetUp!$B$55,I1187))</f>
        <v>1.8353156151147578</v>
      </c>
      <c r="M1187" s="53">
        <f t="shared" si="366"/>
        <v>12.574272770482484</v>
      </c>
      <c r="N1187" s="53">
        <f>IF(SetUp!$B$62=0,X1187,(B1187-E1187)*(1-(H1187/SetUp!$B$66/SetUp!$B$56)))</f>
        <v>1.6797741616644726</v>
      </c>
      <c r="O1187" s="53">
        <f>K1187*SetUp!$B$65</f>
        <v>0.98427215655632228</v>
      </c>
      <c r="P1187" s="53">
        <f>MIN(SetUp!$B$54*L1187^SetUp!$B$51,L1187)</f>
        <v>1.2710618205757447</v>
      </c>
      <c r="Q1187" s="53">
        <f t="shared" si="367"/>
        <v>107.33386082549914</v>
      </c>
      <c r="R1187" s="53">
        <f>IF((H1187+N1187-O1187)&gt;SetUp!$B$56,T1186+H1187+N1187-O1187-SetUp!$B$56,T1186)</f>
        <v>0</v>
      </c>
      <c r="S1187" s="53">
        <f>R1187*SetUp!$B$65</f>
        <v>0</v>
      </c>
      <c r="T1187" s="53">
        <f>IF((R1187-S1187)&lt;SetUp!$B$53,R1187-S1187,SetUp!$B$53)</f>
        <v>0</v>
      </c>
      <c r="U1187" s="53">
        <f t="shared" si="368"/>
        <v>12.574272770482484</v>
      </c>
      <c r="V1187" s="53">
        <f>(L1187-P1187)/1000*SetUp!$B$13*1000000/SetUp!$B$48</f>
        <v>22.962478134990857</v>
      </c>
      <c r="W1187" s="53">
        <f t="shared" si="370"/>
        <v>0</v>
      </c>
      <c r="X1187" s="53">
        <f>MAX((SetUp!$B$56*(1-($H1187/SetUp!$B$56)^2)*TANH(($B1187-$D1187)/SetUp!$B$56))/(1+$H1187/SetUp!$B$56*TANH(($B1187-$D1187)/SetUp!$B$56)),0)</f>
        <v>1.6797741616644726</v>
      </c>
    </row>
    <row r="1188" spans="1:24" x14ac:dyDescent="0.3">
      <c r="A1188" s="60">
        <v>32233</v>
      </c>
      <c r="B1188" s="53">
        <v>2.5030000000000001</v>
      </c>
      <c r="C1188" s="53">
        <v>9.9570000000000007</v>
      </c>
      <c r="D1188" s="53">
        <v>4.1970000000000001</v>
      </c>
      <c r="E1188" s="53">
        <f t="shared" si="362"/>
        <v>2.5030000000000001</v>
      </c>
      <c r="F1188" s="53">
        <f t="shared" si="363"/>
        <v>1.694</v>
      </c>
      <c r="G1188" s="53">
        <f t="shared" si="364"/>
        <v>0</v>
      </c>
      <c r="H1188" s="53">
        <f>IF(Q1187&gt;SetUp!$B$56,SetUp!$B$56,Q1187)</f>
        <v>107.33386082549914</v>
      </c>
      <c r="I1188" s="53">
        <f t="shared" si="369"/>
        <v>13.549365141488819</v>
      </c>
      <c r="J1188" s="53">
        <f>MIN(F1188,H1188,(1-EXP(-SetUp!$B$52*H1188/SetUp!$B$56))*F1188)</f>
        <v>1.690061547256176</v>
      </c>
      <c r="K1188" s="53">
        <f t="shared" si="365"/>
        <v>105.64379927824297</v>
      </c>
      <c r="L1188" s="53">
        <f>IF(I1188&lt;=0,0,MIN(SetUp!$B$50*I1188^SetUp!$B$55,I1188))</f>
        <v>1.6563662730416222</v>
      </c>
      <c r="M1188" s="53">
        <f t="shared" si="366"/>
        <v>11.892998868447197</v>
      </c>
      <c r="N1188" s="53">
        <f>IF(SetUp!$B$62=0,X1188,(B1188-E1188)*(1-(H1188/SetUp!$B$66/SetUp!$B$56)))</f>
        <v>0</v>
      </c>
      <c r="O1188" s="53">
        <f>K1188*SetUp!$B$65</f>
        <v>0.97509237100633572</v>
      </c>
      <c r="P1188" s="53">
        <f>MIN(SetUp!$B$54*L1188^SetUp!$B$51,L1188)</f>
        <v>1.1459860120002614</v>
      </c>
      <c r="Q1188" s="53">
        <f t="shared" si="367"/>
        <v>104.66870690723663</v>
      </c>
      <c r="R1188" s="53">
        <f>IF((H1188+N1188-O1188)&gt;SetUp!$B$56,T1187+H1188+N1188-O1188-SetUp!$B$56,T1187)</f>
        <v>0</v>
      </c>
      <c r="S1188" s="53">
        <f>R1188*SetUp!$B$65</f>
        <v>0</v>
      </c>
      <c r="T1188" s="53">
        <f>IF((R1188-S1188)&lt;SetUp!$B$53,R1188-S1188,SetUp!$B$53)</f>
        <v>0</v>
      </c>
      <c r="U1188" s="53">
        <f t="shared" si="368"/>
        <v>11.892998868447197</v>
      </c>
      <c r="V1188" s="53">
        <f>(L1188-P1188)/1000*SetUp!$B$13*1000000/SetUp!$B$48</f>
        <v>20.770078461356039</v>
      </c>
      <c r="W1188" s="53">
        <f t="shared" si="370"/>
        <v>-1.0436096431476471E-14</v>
      </c>
      <c r="X1188" s="53">
        <f>MAX((SetUp!$B$56*(1-($H1188/SetUp!$B$56)^2)*TANH(($B1188-$D1188)/SetUp!$B$56))/(1+$H1188/SetUp!$B$56*TANH(($B1188-$D1188)/SetUp!$B$56)),0)</f>
        <v>0</v>
      </c>
    </row>
    <row r="1189" spans="1:24" x14ac:dyDescent="0.3">
      <c r="A1189" s="60">
        <v>32234</v>
      </c>
      <c r="B1189" s="53">
        <v>4.7060000000000004</v>
      </c>
      <c r="C1189" s="53">
        <v>9.4629999999999992</v>
      </c>
      <c r="D1189" s="53">
        <v>4.1100000000000003</v>
      </c>
      <c r="E1189" s="53">
        <f t="shared" si="362"/>
        <v>4.1100000000000003</v>
      </c>
      <c r="F1189" s="53">
        <f t="shared" si="363"/>
        <v>0</v>
      </c>
      <c r="G1189" s="53">
        <f t="shared" si="364"/>
        <v>0.20918882945357675</v>
      </c>
      <c r="H1189" s="53">
        <f>IF(Q1188&gt;SetUp!$B$56,SetUp!$B$56,Q1188)</f>
        <v>104.66870690723663</v>
      </c>
      <c r="I1189" s="53">
        <f t="shared" si="369"/>
        <v>13.068279965365864</v>
      </c>
      <c r="J1189" s="53">
        <f>MIN(F1189,H1189,(1-EXP(-SetUp!$B$52*H1189/SetUp!$B$56))*F1189)</f>
        <v>0</v>
      </c>
      <c r="K1189" s="53">
        <f t="shared" si="365"/>
        <v>104.66870690723663</v>
      </c>
      <c r="L1189" s="53">
        <f>IF(I1189&lt;=0,0,MIN(SetUp!$B$50*I1189^SetUp!$B$55,I1189))</f>
        <v>1.55951246651332</v>
      </c>
      <c r="M1189" s="53">
        <f t="shared" si="366"/>
        <v>11.508767498852544</v>
      </c>
      <c r="N1189" s="53">
        <f>IF(SetUp!$B$62=0,X1189,(B1189-E1189)*(1-(H1189/SetUp!$B$66/SetUp!$B$56)))</f>
        <v>0.38681117054642333</v>
      </c>
      <c r="O1189" s="53">
        <f>K1189*SetUp!$B$65</f>
        <v>0.96609226746509014</v>
      </c>
      <c r="P1189" s="53">
        <f>MIN(SetUp!$B$54*L1189^SetUp!$B$51,L1189)</f>
        <v>1.0783444176135599</v>
      </c>
      <c r="Q1189" s="53">
        <f t="shared" si="367"/>
        <v>104.08942581031796</v>
      </c>
      <c r="R1189" s="53">
        <f>IF((H1189+N1189-O1189)&gt;SetUp!$B$56,T1188+H1189+N1189-O1189-SetUp!$B$56,T1188)</f>
        <v>0</v>
      </c>
      <c r="S1189" s="53">
        <f>R1189*SetUp!$B$65</f>
        <v>0</v>
      </c>
      <c r="T1189" s="53">
        <f>IF((R1189-S1189)&lt;SetUp!$B$53,R1189-S1189,SetUp!$B$53)</f>
        <v>0</v>
      </c>
      <c r="U1189" s="53">
        <f t="shared" si="368"/>
        <v>11.508767498852544</v>
      </c>
      <c r="V1189" s="53">
        <f>(L1189-P1189)/1000*SetUp!$B$13*1000000/SetUp!$B$48</f>
        <v>19.581278688863165</v>
      </c>
      <c r="W1189" s="53">
        <f t="shared" si="370"/>
        <v>8.659739592076221E-15</v>
      </c>
      <c r="X1189" s="53">
        <f>MAX((SetUp!$B$56*(1-($H1189/SetUp!$B$56)^2)*TANH(($B1189-$D1189)/SetUp!$B$56))/(1+$H1189/SetUp!$B$56*TANH(($B1189-$D1189)/SetUp!$B$56)),0)</f>
        <v>0.38681117054642333</v>
      </c>
    </row>
    <row r="1190" spans="1:24" x14ac:dyDescent="0.3">
      <c r="A1190" s="60">
        <v>32235</v>
      </c>
      <c r="B1190" s="53">
        <v>9.3290000000000006</v>
      </c>
      <c r="C1190" s="53">
        <v>9.3010000000000002</v>
      </c>
      <c r="D1190" s="53">
        <v>4.1100000000000003</v>
      </c>
      <c r="E1190" s="53">
        <f t="shared" si="362"/>
        <v>4.1100000000000003</v>
      </c>
      <c r="F1190" s="53">
        <f t="shared" si="363"/>
        <v>0</v>
      </c>
      <c r="G1190" s="53">
        <f t="shared" si="364"/>
        <v>1.8640503354572719</v>
      </c>
      <c r="H1190" s="53">
        <f>IF(Q1189&gt;SetUp!$B$56,SetUp!$B$56,Q1189)</f>
        <v>104.08942581031796</v>
      </c>
      <c r="I1190" s="53">
        <f t="shared" si="369"/>
        <v>14.333563336681898</v>
      </c>
      <c r="J1190" s="53">
        <f>MIN(F1190,H1190,(1-EXP(-SetUp!$B$52*H1190/SetUp!$B$56))*F1190)</f>
        <v>0</v>
      </c>
      <c r="K1190" s="53">
        <f t="shared" si="365"/>
        <v>104.08942581031796</v>
      </c>
      <c r="L1190" s="53">
        <f>IF(I1190&lt;=0,0,MIN(SetUp!$B$50*I1190^SetUp!$B$55,I1190))</f>
        <v>1.8192054593053288</v>
      </c>
      <c r="M1190" s="53">
        <f t="shared" si="366"/>
        <v>12.51435787737657</v>
      </c>
      <c r="N1190" s="53">
        <f>IF(SetUp!$B$62=0,X1190,(B1190-E1190)*(1-(H1190/SetUp!$B$66/SetUp!$B$56)))</f>
        <v>3.3549496645427284</v>
      </c>
      <c r="O1190" s="53">
        <f>K1190*SetUp!$B$65</f>
        <v>0.96074550237208289</v>
      </c>
      <c r="P1190" s="53">
        <f>MIN(SetUp!$B$54*L1190^SetUp!$B$51,L1190)</f>
        <v>1.2597966662527262</v>
      </c>
      <c r="Q1190" s="53">
        <f t="shared" si="367"/>
        <v>106.48362997248861</v>
      </c>
      <c r="R1190" s="53">
        <f>IF((H1190+N1190-O1190)&gt;SetUp!$B$56,T1189+H1190+N1190-O1190-SetUp!$B$56,T1189)</f>
        <v>0</v>
      </c>
      <c r="S1190" s="53">
        <f>R1190*SetUp!$B$65</f>
        <v>0</v>
      </c>
      <c r="T1190" s="53">
        <f>IF((R1190-S1190)&lt;SetUp!$B$53,R1190-S1190,SetUp!$B$53)</f>
        <v>0</v>
      </c>
      <c r="U1190" s="53">
        <f t="shared" si="368"/>
        <v>12.51435787737657</v>
      </c>
      <c r="V1190" s="53">
        <f>(L1190-P1190)/1000*SetUp!$B$13*1000000/SetUp!$B$48</f>
        <v>22.765309340075451</v>
      </c>
      <c r="W1190" s="53">
        <f t="shared" si="370"/>
        <v>5.1070259132757201E-15</v>
      </c>
      <c r="X1190" s="53">
        <f>MAX((SetUp!$B$56*(1-($H1190/SetUp!$B$56)^2)*TANH(($B1190-$D1190)/SetUp!$B$56))/(1+$H1190/SetUp!$B$56*TANH(($B1190-$D1190)/SetUp!$B$56)),0)</f>
        <v>3.3549496645427284</v>
      </c>
    </row>
    <row r="1191" spans="1:24" x14ac:dyDescent="0.3">
      <c r="A1191" s="60">
        <v>32236</v>
      </c>
      <c r="B1191" s="53">
        <v>8.2490000000000006</v>
      </c>
      <c r="C1191" s="53">
        <v>10.971</v>
      </c>
      <c r="D1191" s="53">
        <v>4.1100000000000003</v>
      </c>
      <c r="E1191" s="53">
        <f t="shared" si="362"/>
        <v>4.1100000000000003</v>
      </c>
      <c r="F1191" s="53">
        <f t="shared" si="363"/>
        <v>0</v>
      </c>
      <c r="G1191" s="53">
        <f t="shared" si="364"/>
        <v>1.5351155688407419</v>
      </c>
      <c r="H1191" s="53">
        <f>IF(Q1190&gt;SetUp!$B$56,SetUp!$B$56,Q1190)</f>
        <v>106.48362997248861</v>
      </c>
      <c r="I1191" s="53">
        <f t="shared" si="369"/>
        <v>15.032317455355662</v>
      </c>
      <c r="J1191" s="53">
        <f>MIN(F1191,H1191,(1-EXP(-SetUp!$B$52*H1191/SetUp!$B$56))*F1191)</f>
        <v>0</v>
      </c>
      <c r="K1191" s="53">
        <f t="shared" si="365"/>
        <v>106.48362997248861</v>
      </c>
      <c r="L1191" s="53">
        <f>IF(I1191&lt;=0,0,MIN(SetUp!$B$50*I1191^SetUp!$B$55,I1191))</f>
        <v>1.9694034699308769</v>
      </c>
      <c r="M1191" s="53">
        <f t="shared" si="366"/>
        <v>13.062913985424785</v>
      </c>
      <c r="N1191" s="53">
        <f>IF(SetUp!$B$62=0,X1191,(B1191-E1191)*(1-(H1191/SetUp!$B$66/SetUp!$B$56)))</f>
        <v>2.6038844311592584</v>
      </c>
      <c r="O1191" s="53">
        <f>K1191*SetUp!$B$65</f>
        <v>0.98284400913834813</v>
      </c>
      <c r="P1191" s="53">
        <f>MIN(SetUp!$B$54*L1191^SetUp!$B$51,L1191)</f>
        <v>1.364860339943357</v>
      </c>
      <c r="Q1191" s="53">
        <f t="shared" si="367"/>
        <v>108.10467039450953</v>
      </c>
      <c r="R1191" s="53">
        <f>IF((H1191+N1191-O1191)&gt;SetUp!$B$56,T1190+H1191+N1191-O1191-SetUp!$B$56,T1190)</f>
        <v>0</v>
      </c>
      <c r="S1191" s="53">
        <f>R1191*SetUp!$B$65</f>
        <v>0</v>
      </c>
      <c r="T1191" s="53">
        <f>IF((R1191-S1191)&lt;SetUp!$B$53,R1191-S1191,SetUp!$B$53)</f>
        <v>0</v>
      </c>
      <c r="U1191" s="53">
        <f t="shared" si="368"/>
        <v>13.062913985424785</v>
      </c>
      <c r="V1191" s="53">
        <f>(L1191-P1191)/1000*SetUp!$B$13*1000000/SetUp!$B$48</f>
        <v>24.602064777142687</v>
      </c>
      <c r="W1191" s="53">
        <f t="shared" si="370"/>
        <v>3.3306690738754696E-15</v>
      </c>
      <c r="X1191" s="53">
        <f>MAX((SetUp!$B$56*(1-($H1191/SetUp!$B$56)^2)*TANH(($B1191-$D1191)/SetUp!$B$56))/(1+$H1191/SetUp!$B$56*TANH(($B1191-$D1191)/SetUp!$B$56)),0)</f>
        <v>2.6038844311592584</v>
      </c>
    </row>
    <row r="1192" spans="1:24" x14ac:dyDescent="0.3">
      <c r="A1192" s="60">
        <v>32237</v>
      </c>
      <c r="B1192" s="53">
        <v>5.3390000000000004</v>
      </c>
      <c r="C1192" s="53">
        <v>10.291</v>
      </c>
      <c r="D1192" s="53">
        <v>4.1100000000000003</v>
      </c>
      <c r="E1192" s="53">
        <f t="shared" si="362"/>
        <v>4.1100000000000003</v>
      </c>
      <c r="F1192" s="53">
        <f t="shared" si="363"/>
        <v>0</v>
      </c>
      <c r="G1192" s="53">
        <f t="shared" si="364"/>
        <v>0.46171864687031317</v>
      </c>
      <c r="H1192" s="53">
        <f>IF(Q1191&gt;SetUp!$B$56,SetUp!$B$56,Q1191)</f>
        <v>108.10467039450953</v>
      </c>
      <c r="I1192" s="53">
        <f t="shared" si="369"/>
        <v>14.522438846119424</v>
      </c>
      <c r="J1192" s="53">
        <f>MIN(F1192,H1192,(1-EXP(-SetUp!$B$52*H1192/SetUp!$B$56))*F1192)</f>
        <v>0</v>
      </c>
      <c r="K1192" s="53">
        <f t="shared" si="365"/>
        <v>108.10467039450953</v>
      </c>
      <c r="L1192" s="53">
        <f>IF(I1192&lt;=0,0,MIN(SetUp!$B$50*I1192^SetUp!$B$55,I1192))</f>
        <v>1.8593339311243013</v>
      </c>
      <c r="M1192" s="53">
        <f t="shared" si="366"/>
        <v>12.663104914995124</v>
      </c>
      <c r="N1192" s="53">
        <f>IF(SetUp!$B$62=0,X1192,(B1192-E1192)*(1-(H1192/SetUp!$B$66/SetUp!$B$56)))</f>
        <v>0.76728135312968693</v>
      </c>
      <c r="O1192" s="53">
        <f>K1192*SetUp!$B$65</f>
        <v>0.99780621382432644</v>
      </c>
      <c r="P1192" s="53">
        <f>MIN(SetUp!$B$54*L1192^SetUp!$B$51,L1192)</f>
        <v>1.2878586005570525</v>
      </c>
      <c r="Q1192" s="53">
        <f t="shared" si="367"/>
        <v>107.87414553381488</v>
      </c>
      <c r="R1192" s="53">
        <f>IF((H1192+N1192-O1192)&gt;SetUp!$B$56,T1191+H1192+N1192-O1192-SetUp!$B$56,T1191)</f>
        <v>0</v>
      </c>
      <c r="S1192" s="53">
        <f>R1192*SetUp!$B$65</f>
        <v>0</v>
      </c>
      <c r="T1192" s="53">
        <f>IF((R1192-S1192)&lt;SetUp!$B$53,R1192-S1192,SetUp!$B$53)</f>
        <v>0</v>
      </c>
      <c r="U1192" s="53">
        <f t="shared" si="368"/>
        <v>12.663104914995124</v>
      </c>
      <c r="V1192" s="53">
        <f>(L1192-P1192)/1000*SetUp!$B$13*1000000/SetUp!$B$48</f>
        <v>23.256360718952717</v>
      </c>
      <c r="W1192" s="53">
        <f t="shared" si="370"/>
        <v>-1.0880185641326534E-14</v>
      </c>
      <c r="X1192" s="53">
        <f>MAX((SetUp!$B$56*(1-($H1192/SetUp!$B$56)^2)*TANH(($B1192-$D1192)/SetUp!$B$56))/(1+$H1192/SetUp!$B$56*TANH(($B1192-$D1192)/SetUp!$B$56)),0)</f>
        <v>0.76728135312968693</v>
      </c>
    </row>
    <row r="1193" spans="1:24" x14ac:dyDescent="0.3">
      <c r="A1193" s="60">
        <v>32238</v>
      </c>
      <c r="B1193" s="53">
        <v>1.3129999999999999</v>
      </c>
      <c r="C1193" s="53">
        <v>9.6270000000000007</v>
      </c>
      <c r="D1193" s="53">
        <v>4.1100000000000003</v>
      </c>
      <c r="E1193" s="53">
        <f t="shared" si="362"/>
        <v>1.3129999999999999</v>
      </c>
      <c r="F1193" s="53">
        <f t="shared" si="363"/>
        <v>2.7970000000000006</v>
      </c>
      <c r="G1193" s="53">
        <f t="shared" si="364"/>
        <v>0</v>
      </c>
      <c r="H1193" s="53">
        <f>IF(Q1192&gt;SetUp!$B$56,SetUp!$B$56,Q1192)</f>
        <v>107.87414553381488</v>
      </c>
      <c r="I1193" s="53">
        <f t="shared" si="369"/>
        <v>13.633025288381205</v>
      </c>
      <c r="J1193" s="53">
        <f>MIN(F1193,H1193,(1-EXP(-SetUp!$B$52*H1193/SetUp!$B$56))*F1193)</f>
        <v>2.7906926337287281</v>
      </c>
      <c r="K1193" s="53">
        <f t="shared" si="365"/>
        <v>105.08345290008616</v>
      </c>
      <c r="L1193" s="53">
        <f>IF(I1193&lt;=0,0,MIN(SetUp!$B$50*I1193^SetUp!$B$55,I1193))</f>
        <v>1.6734466370242675</v>
      </c>
      <c r="M1193" s="53">
        <f t="shared" si="366"/>
        <v>11.959578651356937</v>
      </c>
      <c r="N1193" s="53">
        <f>IF(SetUp!$B$62=0,X1193,(B1193-E1193)*(1-(H1193/SetUp!$B$66/SetUp!$B$56)))</f>
        <v>0</v>
      </c>
      <c r="O1193" s="53">
        <f>K1193*SetUp!$B$65</f>
        <v>0.96992037338608106</v>
      </c>
      <c r="P1193" s="53">
        <f>MIN(SetUp!$B$54*L1193^SetUp!$B$51,L1193)</f>
        <v>1.1579187969404225</v>
      </c>
      <c r="Q1193" s="53">
        <f t="shared" si="367"/>
        <v>104.11353252670008</v>
      </c>
      <c r="R1193" s="53">
        <f>IF((H1193+N1193-O1193)&gt;SetUp!$B$56,T1192+H1193+N1193-O1193-SetUp!$B$56,T1192)</f>
        <v>0</v>
      </c>
      <c r="S1193" s="53">
        <f>R1193*SetUp!$B$65</f>
        <v>0</v>
      </c>
      <c r="T1193" s="53">
        <f>IF((R1193-S1193)&lt;SetUp!$B$53,R1193-S1193,SetUp!$B$53)</f>
        <v>0</v>
      </c>
      <c r="U1193" s="53">
        <f t="shared" si="368"/>
        <v>11.959578651356937</v>
      </c>
      <c r="V1193" s="53">
        <f>(L1193-P1193)/1000*SetUp!$B$13*1000000/SetUp!$B$48</f>
        <v>20.979560741059181</v>
      </c>
      <c r="W1193" s="53">
        <f t="shared" si="370"/>
        <v>8.2156503822261584E-15</v>
      </c>
      <c r="X1193" s="53">
        <f>MAX((SetUp!$B$56*(1-($H1193/SetUp!$B$56)^2)*TANH(($B1193-$D1193)/SetUp!$B$56))/(1+$H1193/SetUp!$B$56*TANH(($B1193-$D1193)/SetUp!$B$56)),0)</f>
        <v>0</v>
      </c>
    </row>
    <row r="1194" spans="1:24" x14ac:dyDescent="0.3">
      <c r="A1194" s="60">
        <v>32239</v>
      </c>
      <c r="B1194" s="53">
        <v>1.9670000000000001</v>
      </c>
      <c r="C1194" s="53">
        <v>9.14</v>
      </c>
      <c r="D1194" s="53">
        <v>4.1100000000000003</v>
      </c>
      <c r="E1194" s="53">
        <f t="shared" si="362"/>
        <v>1.9670000000000001</v>
      </c>
      <c r="F1194" s="53">
        <f t="shared" si="363"/>
        <v>2.1430000000000002</v>
      </c>
      <c r="G1194" s="53">
        <f t="shared" si="364"/>
        <v>0</v>
      </c>
      <c r="H1194" s="53">
        <f>IF(Q1193&gt;SetUp!$B$56,SetUp!$B$56,Q1193)</f>
        <v>104.11353252670008</v>
      </c>
      <c r="I1194" s="53">
        <f t="shared" si="369"/>
        <v>12.900821930095946</v>
      </c>
      <c r="J1194" s="53">
        <f>MIN(F1194,H1194,(1-EXP(-SetUp!$B$52*H1194/SetUp!$B$56))*F1194)</f>
        <v>2.1370234617418915</v>
      </c>
      <c r="K1194" s="53">
        <f t="shared" si="365"/>
        <v>101.97650906495819</v>
      </c>
      <c r="L1194" s="53">
        <f>IF(I1194&lt;=0,0,MIN(SetUp!$B$50*I1194^SetUp!$B$55,I1194))</f>
        <v>1.5263487269185265</v>
      </c>
      <c r="M1194" s="53">
        <f t="shared" si="366"/>
        <v>11.37447320317742</v>
      </c>
      <c r="N1194" s="53">
        <f>IF(SetUp!$B$62=0,X1194,(B1194-E1194)*(1-(H1194/SetUp!$B$66/SetUp!$B$56)))</f>
        <v>0</v>
      </c>
      <c r="O1194" s="53">
        <f>K1194*SetUp!$B$65</f>
        <v>0.94124327873900915</v>
      </c>
      <c r="P1194" s="53">
        <f>MIN(SetUp!$B$54*L1194^SetUp!$B$51,L1194)</f>
        <v>1.0551924976374338</v>
      </c>
      <c r="Q1194" s="53">
        <f t="shared" si="367"/>
        <v>101.03526578621918</v>
      </c>
      <c r="R1194" s="53">
        <f>IF((H1194+N1194-O1194)&gt;SetUp!$B$56,T1193+H1194+N1194-O1194-SetUp!$B$56,T1193)</f>
        <v>0</v>
      </c>
      <c r="S1194" s="53">
        <f>R1194*SetUp!$B$65</f>
        <v>0</v>
      </c>
      <c r="T1194" s="53">
        <f>IF((R1194-S1194)&lt;SetUp!$B$53,R1194-S1194,SetUp!$B$53)</f>
        <v>0</v>
      </c>
      <c r="U1194" s="53">
        <f t="shared" si="368"/>
        <v>11.37447320317742</v>
      </c>
      <c r="V1194" s="53">
        <f>(L1194-P1194)/1000*SetUp!$B$13*1000000/SetUp!$B$48</f>
        <v>19.173844673691065</v>
      </c>
      <c r="W1194" s="53">
        <f t="shared" si="370"/>
        <v>-1.9984014443252818E-15</v>
      </c>
      <c r="X1194" s="53">
        <f>MAX((SetUp!$B$56*(1-($H1194/SetUp!$B$56)^2)*TANH(($B1194-$D1194)/SetUp!$B$56))/(1+$H1194/SetUp!$B$56*TANH(($B1194-$D1194)/SetUp!$B$56)),0)</f>
        <v>0</v>
      </c>
    </row>
    <row r="1195" spans="1:24" x14ac:dyDescent="0.3">
      <c r="A1195" s="60">
        <v>32240</v>
      </c>
      <c r="B1195" s="53">
        <v>1.1259999999999999</v>
      </c>
      <c r="C1195" s="53">
        <v>8.98</v>
      </c>
      <c r="D1195" s="53">
        <v>4.1100000000000003</v>
      </c>
      <c r="E1195" s="53">
        <f t="shared" si="362"/>
        <v>1.1259999999999999</v>
      </c>
      <c r="F1195" s="53">
        <f t="shared" si="363"/>
        <v>2.9840000000000004</v>
      </c>
      <c r="G1195" s="53">
        <f t="shared" si="364"/>
        <v>0</v>
      </c>
      <c r="H1195" s="53">
        <f>IF(Q1194&gt;SetUp!$B$56,SetUp!$B$56,Q1194)</f>
        <v>101.03526578621918</v>
      </c>
      <c r="I1195" s="53">
        <f t="shared" si="369"/>
        <v>12.279577885026807</v>
      </c>
      <c r="J1195" s="53">
        <f>MIN(F1195,H1195,(1-EXP(-SetUp!$B$52*H1195/SetUp!$B$56))*F1195)</f>
        <v>2.9740972464507318</v>
      </c>
      <c r="K1195" s="53">
        <f t="shared" si="365"/>
        <v>98.06116853976846</v>
      </c>
      <c r="L1195" s="53">
        <f>IF(I1195&lt;=0,0,MIN(SetUp!$B$50*I1195^SetUp!$B$55,I1195))</f>
        <v>1.4058226331291441</v>
      </c>
      <c r="M1195" s="53">
        <f t="shared" si="366"/>
        <v>10.873755251897663</v>
      </c>
      <c r="N1195" s="53">
        <f>IF(SetUp!$B$62=0,X1195,(B1195-E1195)*(1-(H1195/SetUp!$B$66/SetUp!$B$56)))</f>
        <v>0</v>
      </c>
      <c r="O1195" s="53">
        <f>K1195*SetUp!$B$65</f>
        <v>0.90510468184938819</v>
      </c>
      <c r="P1195" s="53">
        <f>MIN(SetUp!$B$54*L1195^SetUp!$B$51,L1195)</f>
        <v>0.9710940675637254</v>
      </c>
      <c r="Q1195" s="53">
        <f t="shared" si="367"/>
        <v>97.156063857919065</v>
      </c>
      <c r="R1195" s="53">
        <f>IF((H1195+N1195-O1195)&gt;SetUp!$B$56,T1194+H1195+N1195-O1195-SetUp!$B$56,T1194)</f>
        <v>0</v>
      </c>
      <c r="S1195" s="53">
        <f>R1195*SetUp!$B$65</f>
        <v>0</v>
      </c>
      <c r="T1195" s="53">
        <f>IF((R1195-S1195)&lt;SetUp!$B$53,R1195-S1195,SetUp!$B$53)</f>
        <v>0</v>
      </c>
      <c r="U1195" s="53">
        <f t="shared" si="368"/>
        <v>10.873755251897663</v>
      </c>
      <c r="V1195" s="53">
        <f>(L1195-P1195)/1000*SetUp!$B$13*1000000/SetUp!$B$48</f>
        <v>17.691409925931247</v>
      </c>
      <c r="W1195" s="53">
        <f t="shared" si="370"/>
        <v>0</v>
      </c>
      <c r="X1195" s="53">
        <f>MAX((SetUp!$B$56*(1-($H1195/SetUp!$B$56)^2)*TANH(($B1195-$D1195)/SetUp!$B$56))/(1+$H1195/SetUp!$B$56*TANH(($B1195-$D1195)/SetUp!$B$56)),0)</f>
        <v>0</v>
      </c>
    </row>
    <row r="1196" spans="1:24" x14ac:dyDescent="0.3">
      <c r="A1196" s="60">
        <v>32241</v>
      </c>
      <c r="B1196" s="53">
        <v>0.48699999999999999</v>
      </c>
      <c r="C1196" s="53">
        <v>8.8209999999999997</v>
      </c>
      <c r="D1196" s="53">
        <v>4.1100000000000003</v>
      </c>
      <c r="E1196" s="53">
        <f t="shared" si="362"/>
        <v>0.48699999999999999</v>
      </c>
      <c r="F1196" s="53">
        <f t="shared" si="363"/>
        <v>3.6230000000000002</v>
      </c>
      <c r="G1196" s="53">
        <f t="shared" si="364"/>
        <v>0</v>
      </c>
      <c r="H1196" s="53">
        <f>IF(Q1195&gt;SetUp!$B$56,SetUp!$B$56,Q1195)</f>
        <v>97.156063857919065</v>
      </c>
      <c r="I1196" s="53">
        <f t="shared" si="369"/>
        <v>11.737203691553555</v>
      </c>
      <c r="J1196" s="53">
        <f>MIN(F1196,H1196,(1-EXP(-SetUp!$B$52*H1196/SetUp!$B$56))*F1196)</f>
        <v>3.6080305039318841</v>
      </c>
      <c r="K1196" s="53">
        <f t="shared" si="365"/>
        <v>93.548033353987179</v>
      </c>
      <c r="L1196" s="53">
        <f>IF(I1196&lt;=0,0,MIN(SetUp!$B$50*I1196^SetUp!$B$55,I1196))</f>
        <v>1.3038647275428248</v>
      </c>
      <c r="M1196" s="53">
        <f t="shared" si="366"/>
        <v>10.43333896401073</v>
      </c>
      <c r="N1196" s="53">
        <f>IF(SetUp!$B$62=0,X1196,(B1196-E1196)*(1-(H1196/SetUp!$B$66/SetUp!$B$56)))</f>
        <v>0</v>
      </c>
      <c r="O1196" s="53">
        <f>K1196*SetUp!$B$65</f>
        <v>0.86344843965589202</v>
      </c>
      <c r="P1196" s="53">
        <f>MIN(SetUp!$B$54*L1196^SetUp!$B$51,L1196)</f>
        <v>0.900006301186563</v>
      </c>
      <c r="Q1196" s="53">
        <f t="shared" si="367"/>
        <v>92.684584914331282</v>
      </c>
      <c r="R1196" s="53">
        <f>IF((H1196+N1196-O1196)&gt;SetUp!$B$56,T1195+H1196+N1196-O1196-SetUp!$B$56,T1195)</f>
        <v>0</v>
      </c>
      <c r="S1196" s="53">
        <f>R1196*SetUp!$B$65</f>
        <v>0</v>
      </c>
      <c r="T1196" s="53">
        <f>IF((R1196-S1196)&lt;SetUp!$B$53,R1196-S1196,SetUp!$B$53)</f>
        <v>0</v>
      </c>
      <c r="U1196" s="53">
        <f t="shared" si="368"/>
        <v>10.43333896401073</v>
      </c>
      <c r="V1196" s="53">
        <f>(L1196-P1196)/1000*SetUp!$B$13*1000000/SetUp!$B$48</f>
        <v>16.43514031201839</v>
      </c>
      <c r="W1196" s="53">
        <f t="shared" si="370"/>
        <v>-7.3274719625260332E-15</v>
      </c>
      <c r="X1196" s="53">
        <f>MAX((SetUp!$B$56*(1-($H1196/SetUp!$B$56)^2)*TANH(($B1196-$D1196)/SetUp!$B$56))/(1+$H1196/SetUp!$B$56*TANH(($B1196-$D1196)/SetUp!$B$56)),0)</f>
        <v>0</v>
      </c>
    </row>
    <row r="1197" spans="1:24" x14ac:dyDescent="0.3">
      <c r="A1197" s="60">
        <v>32242</v>
      </c>
      <c r="B1197" s="53">
        <v>0.89800000000000002</v>
      </c>
      <c r="C1197" s="53">
        <v>8.5060000000000002</v>
      </c>
      <c r="D1197" s="53">
        <v>4.1100000000000003</v>
      </c>
      <c r="E1197" s="53">
        <f t="shared" si="362"/>
        <v>0.89800000000000002</v>
      </c>
      <c r="F1197" s="53">
        <f t="shared" si="363"/>
        <v>3.2120000000000002</v>
      </c>
      <c r="G1197" s="53">
        <f t="shared" si="364"/>
        <v>0</v>
      </c>
      <c r="H1197" s="53">
        <f>IF(Q1196&gt;SetUp!$B$56,SetUp!$B$56,Q1196)</f>
        <v>92.684584914331282</v>
      </c>
      <c r="I1197" s="53">
        <f t="shared" si="369"/>
        <v>11.259328710018856</v>
      </c>
      <c r="J1197" s="53">
        <f>MIN(F1197,H1197,(1-EXP(-SetUp!$B$52*H1197/SetUp!$B$56))*F1197)</f>
        <v>3.1949144709940636</v>
      </c>
      <c r="K1197" s="53">
        <f t="shared" si="365"/>
        <v>89.489670443337218</v>
      </c>
      <c r="L1197" s="53">
        <f>IF(I1197&lt;=0,0,MIN(SetUp!$B$50*I1197^SetUp!$B$55,I1197))</f>
        <v>1.2165938912447067</v>
      </c>
      <c r="M1197" s="53">
        <f t="shared" si="366"/>
        <v>10.04273481877415</v>
      </c>
      <c r="N1197" s="53">
        <f>IF(SetUp!$B$62=0,X1197,(B1197-E1197)*(1-(H1197/SetUp!$B$66/SetUp!$B$56)))</f>
        <v>0</v>
      </c>
      <c r="O1197" s="53">
        <f>K1197*SetUp!$B$65</f>
        <v>0.82598974600812547</v>
      </c>
      <c r="P1197" s="53">
        <f>MIN(SetUp!$B$54*L1197^SetUp!$B$51,L1197)</f>
        <v>0.83920152083489896</v>
      </c>
      <c r="Q1197" s="53">
        <f t="shared" si="367"/>
        <v>88.663680697329099</v>
      </c>
      <c r="R1197" s="53">
        <f>IF((H1197+N1197-O1197)&gt;SetUp!$B$56,T1196+H1197+N1197-O1197-SetUp!$B$56,T1196)</f>
        <v>0</v>
      </c>
      <c r="S1197" s="53">
        <f>R1197*SetUp!$B$65</f>
        <v>0</v>
      </c>
      <c r="T1197" s="53">
        <f>IF((R1197-S1197)&lt;SetUp!$B$53,R1197-S1197,SetUp!$B$53)</f>
        <v>0</v>
      </c>
      <c r="U1197" s="53">
        <f t="shared" si="368"/>
        <v>10.04273481877415</v>
      </c>
      <c r="V1197" s="53">
        <f>(L1197-P1197)/1000*SetUp!$B$13*1000000/SetUp!$B$48</f>
        <v>15.35809619309244</v>
      </c>
      <c r="W1197" s="53">
        <f t="shared" si="370"/>
        <v>7.3274719625260332E-15</v>
      </c>
      <c r="X1197" s="53">
        <f>MAX((SetUp!$B$56*(1-($H1197/SetUp!$B$56)^2)*TANH(($B1197-$D1197)/SetUp!$B$56))/(1+$H1197/SetUp!$B$56*TANH(($B1197-$D1197)/SetUp!$B$56)),0)</f>
        <v>0</v>
      </c>
    </row>
    <row r="1198" spans="1:24" x14ac:dyDescent="0.3">
      <c r="A1198" s="60">
        <v>32243</v>
      </c>
      <c r="B1198" s="53">
        <v>2.3109999999999999</v>
      </c>
      <c r="C1198" s="53">
        <v>8.1950000000000003</v>
      </c>
      <c r="D1198" s="53">
        <v>4.1100000000000003</v>
      </c>
      <c r="E1198" s="53">
        <f t="shared" si="362"/>
        <v>2.3109999999999999</v>
      </c>
      <c r="F1198" s="53">
        <f t="shared" si="363"/>
        <v>1.7990000000000004</v>
      </c>
      <c r="G1198" s="53">
        <f t="shared" si="364"/>
        <v>0</v>
      </c>
      <c r="H1198" s="53">
        <f>IF(Q1197&gt;SetUp!$B$56,SetUp!$B$56,Q1197)</f>
        <v>88.663680697329099</v>
      </c>
      <c r="I1198" s="53">
        <f t="shared" si="369"/>
        <v>10.844606759062831</v>
      </c>
      <c r="J1198" s="53">
        <f>MIN(F1198,H1198,(1-EXP(-SetUp!$B$52*H1198/SetUp!$B$56))*F1198)</f>
        <v>1.7869900107989745</v>
      </c>
      <c r="K1198" s="53">
        <f t="shared" si="365"/>
        <v>86.876690686530125</v>
      </c>
      <c r="L1198" s="53">
        <f>IF(I1198&lt;=0,0,MIN(SetUp!$B$50*I1198^SetUp!$B$55,I1198))</f>
        <v>1.1428287265607122</v>
      </c>
      <c r="M1198" s="53">
        <f t="shared" si="366"/>
        <v>9.7017780325021192</v>
      </c>
      <c r="N1198" s="53">
        <f>IF(SetUp!$B$62=0,X1198,(B1198-E1198)*(1-(H1198/SetUp!$B$66/SetUp!$B$56)))</f>
        <v>0</v>
      </c>
      <c r="O1198" s="53">
        <f>K1198*SetUp!$B$65</f>
        <v>0.80187194028868158</v>
      </c>
      <c r="P1198" s="53">
        <f>MIN(SetUp!$B$54*L1198^SetUp!$B$51,L1198)</f>
        <v>0.7878395823180564</v>
      </c>
      <c r="Q1198" s="53">
        <f t="shared" si="367"/>
        <v>86.074818746241448</v>
      </c>
      <c r="R1198" s="53">
        <f>IF((H1198+N1198-O1198)&gt;SetUp!$B$56,T1197+H1198+N1198-O1198-SetUp!$B$56,T1197)</f>
        <v>0</v>
      </c>
      <c r="S1198" s="53">
        <f>R1198*SetUp!$B$65</f>
        <v>0</v>
      </c>
      <c r="T1198" s="53">
        <f>IF((R1198-S1198)&lt;SetUp!$B$53,R1198-S1198,SetUp!$B$53)</f>
        <v>0</v>
      </c>
      <c r="U1198" s="53">
        <f t="shared" si="368"/>
        <v>9.7017780325021192</v>
      </c>
      <c r="V1198" s="53">
        <f>(L1198-P1198)/1000*SetUp!$B$13*1000000/SetUp!$B$48</f>
        <v>14.446390155852997</v>
      </c>
      <c r="W1198" s="53">
        <f t="shared" si="370"/>
        <v>4.8849813083506888E-15</v>
      </c>
      <c r="X1198" s="53">
        <f>MAX((SetUp!$B$56*(1-($H1198/SetUp!$B$56)^2)*TANH(($B1198-$D1198)/SetUp!$B$56))/(1+$H1198/SetUp!$B$56*TANH(($B1198-$D1198)/SetUp!$B$56)),0)</f>
        <v>0</v>
      </c>
    </row>
    <row r="1199" spans="1:24" x14ac:dyDescent="0.3">
      <c r="A1199" s="60">
        <v>32244</v>
      </c>
      <c r="B1199" s="53">
        <v>1.1419999999999999</v>
      </c>
      <c r="C1199" s="53">
        <v>8.0410000000000004</v>
      </c>
      <c r="D1199" s="53">
        <v>4.1100000000000003</v>
      </c>
      <c r="E1199" s="53">
        <f t="shared" si="362"/>
        <v>1.1419999999999999</v>
      </c>
      <c r="F1199" s="53">
        <f t="shared" si="363"/>
        <v>2.9680000000000004</v>
      </c>
      <c r="G1199" s="53">
        <f t="shared" si="364"/>
        <v>0</v>
      </c>
      <c r="H1199" s="53">
        <f>IF(Q1198&gt;SetUp!$B$56,SetUp!$B$56,Q1198)</f>
        <v>86.074818746241448</v>
      </c>
      <c r="I1199" s="53">
        <f t="shared" si="369"/>
        <v>10.469065740174161</v>
      </c>
      <c r="J1199" s="53">
        <f>MIN(F1199,H1199,(1-EXP(-SetUp!$B$52*H1199/SetUp!$B$56))*F1199)</f>
        <v>2.9450651062740993</v>
      </c>
      <c r="K1199" s="53">
        <f t="shared" si="365"/>
        <v>83.129753639967348</v>
      </c>
      <c r="L1199" s="53">
        <f>IF(I1199&lt;=0,0,MIN(SetUp!$B$50*I1199^SetUp!$B$55,I1199))</f>
        <v>1.0776341505540836</v>
      </c>
      <c r="M1199" s="53">
        <f t="shared" si="366"/>
        <v>9.3914315896200762</v>
      </c>
      <c r="N1199" s="53">
        <f>IF(SetUp!$B$62=0,X1199,(B1199-E1199)*(1-(H1199/SetUp!$B$66/SetUp!$B$56)))</f>
        <v>0</v>
      </c>
      <c r="O1199" s="53">
        <f>K1199*SetUp!$B$65</f>
        <v>0.76728770767204169</v>
      </c>
      <c r="P1199" s="53">
        <f>MIN(SetUp!$B$54*L1199^SetUp!$B$51,L1199)</f>
        <v>0.74247201944847574</v>
      </c>
      <c r="Q1199" s="53">
        <f t="shared" si="367"/>
        <v>82.362465932295308</v>
      </c>
      <c r="R1199" s="53">
        <f>IF((H1199+N1199-O1199)&gt;SetUp!$B$56,T1198+H1199+N1199-O1199-SetUp!$B$56,T1198)</f>
        <v>0</v>
      </c>
      <c r="S1199" s="53">
        <f>R1199*SetUp!$B$65</f>
        <v>0</v>
      </c>
      <c r="T1199" s="53">
        <f>IF((R1199-S1199)&lt;SetUp!$B$53,R1199-S1199,SetUp!$B$53)</f>
        <v>0</v>
      </c>
      <c r="U1199" s="53">
        <f t="shared" si="368"/>
        <v>9.3914315896200762</v>
      </c>
      <c r="V1199" s="53">
        <f>(L1199-P1199)/1000*SetUp!$B$13*1000000/SetUp!$B$48</f>
        <v>13.639523883888277</v>
      </c>
      <c r="W1199" s="53">
        <f t="shared" si="370"/>
        <v>-7.1054273576010019E-15</v>
      </c>
      <c r="X1199" s="53">
        <f>MAX((SetUp!$B$56*(1-($H1199/SetUp!$B$56)^2)*TANH(($B1199-$D1199)/SetUp!$B$56))/(1+$H1199/SetUp!$B$56*TANH(($B1199-$D1199)/SetUp!$B$56)),0)</f>
        <v>0</v>
      </c>
    </row>
    <row r="1200" spans="1:24" x14ac:dyDescent="0.3">
      <c r="A1200" s="60">
        <v>32245</v>
      </c>
      <c r="B1200" s="53">
        <v>1.212</v>
      </c>
      <c r="C1200" s="53">
        <v>7.8890000000000002</v>
      </c>
      <c r="D1200" s="53">
        <v>4.1100000000000003</v>
      </c>
      <c r="E1200" s="53">
        <f t="shared" si="362"/>
        <v>1.212</v>
      </c>
      <c r="F1200" s="53">
        <f t="shared" si="363"/>
        <v>2.8980000000000006</v>
      </c>
      <c r="G1200" s="53">
        <f t="shared" si="364"/>
        <v>0</v>
      </c>
      <c r="H1200" s="53">
        <f>IF(Q1199&gt;SetUp!$B$56,SetUp!$B$56,Q1199)</f>
        <v>82.362465932295308</v>
      </c>
      <c r="I1200" s="53">
        <f t="shared" si="369"/>
        <v>10.125143618055974</v>
      </c>
      <c r="J1200" s="53">
        <f>MIN(F1200,H1200,(1-EXP(-SetUp!$B$52*H1200/SetUp!$B$56))*F1200)</f>
        <v>2.8703802951993826</v>
      </c>
      <c r="K1200" s="53">
        <f t="shared" si="365"/>
        <v>79.492085637095926</v>
      </c>
      <c r="L1200" s="53">
        <f>IF(I1200&lt;=0,0,MIN(SetUp!$B$50*I1200^SetUp!$B$55,I1200))</f>
        <v>1.0192798866952022</v>
      </c>
      <c r="M1200" s="53">
        <f t="shared" si="366"/>
        <v>9.1058637313607722</v>
      </c>
      <c r="N1200" s="53">
        <f>IF(SetUp!$B$62=0,X1200,(B1200-E1200)*(1-(H1200/SetUp!$B$66/SetUp!$B$56)))</f>
        <v>0</v>
      </c>
      <c r="O1200" s="53">
        <f>K1200*SetUp!$B$65</f>
        <v>0.73371202843589844</v>
      </c>
      <c r="P1200" s="53">
        <f>MIN(SetUp!$B$54*L1200^SetUp!$B$51,L1200)</f>
        <v>0.70188706858140137</v>
      </c>
      <c r="Q1200" s="53">
        <f t="shared" si="367"/>
        <v>78.758373608660023</v>
      </c>
      <c r="R1200" s="53">
        <f>IF((H1200+N1200-O1200)&gt;SetUp!$B$56,T1199+H1200+N1200-O1200-SetUp!$B$56,T1199)</f>
        <v>0</v>
      </c>
      <c r="S1200" s="53">
        <f>R1200*SetUp!$B$65</f>
        <v>0</v>
      </c>
      <c r="T1200" s="53">
        <f>IF((R1200-S1200)&lt;SetUp!$B$53,R1200-S1200,SetUp!$B$53)</f>
        <v>0</v>
      </c>
      <c r="U1200" s="53">
        <f t="shared" si="368"/>
        <v>9.1058637313607722</v>
      </c>
      <c r="V1200" s="53">
        <f>(L1200-P1200)/1000*SetUp!$B$13*1000000/SetUp!$B$48</f>
        <v>12.916396339160768</v>
      </c>
      <c r="W1200" s="53">
        <f t="shared" si="370"/>
        <v>-6.2172489379008766E-15</v>
      </c>
      <c r="X1200" s="53">
        <f>MAX((SetUp!$B$56*(1-($H1200/SetUp!$B$56)^2)*TANH(($B1200-$D1200)/SetUp!$B$56))/(1+$H1200/SetUp!$B$56*TANH(($B1200-$D1200)/SetUp!$B$56)),0)</f>
        <v>0</v>
      </c>
    </row>
    <row r="1201" spans="1:24" x14ac:dyDescent="0.3">
      <c r="A1201" s="60">
        <v>32246</v>
      </c>
      <c r="B1201" s="53">
        <v>6.0030000000000001</v>
      </c>
      <c r="C1201" s="53">
        <v>7.8890000000000002</v>
      </c>
      <c r="D1201" s="53">
        <v>4.1100000000000003</v>
      </c>
      <c r="E1201" s="53">
        <f t="shared" si="362"/>
        <v>4.1100000000000003</v>
      </c>
      <c r="F1201" s="53">
        <f t="shared" si="363"/>
        <v>0</v>
      </c>
      <c r="G1201" s="53">
        <f t="shared" si="364"/>
        <v>0.38204624480157601</v>
      </c>
      <c r="H1201" s="53">
        <f>IF(Q1200&gt;SetUp!$B$56,SetUp!$B$56,Q1200)</f>
        <v>78.758373608660023</v>
      </c>
      <c r="I1201" s="53">
        <f t="shared" si="369"/>
        <v>10.214849841855791</v>
      </c>
      <c r="J1201" s="53">
        <f>MIN(F1201,H1201,(1-EXP(-SetUp!$B$52*H1201/SetUp!$B$56))*F1201)</f>
        <v>0</v>
      </c>
      <c r="K1201" s="53">
        <f t="shared" si="365"/>
        <v>78.758373608660023</v>
      </c>
      <c r="L1201" s="53">
        <f>IF(I1201&lt;=0,0,MIN(SetUp!$B$50*I1201^SetUp!$B$55,I1201))</f>
        <v>1.034375230956065</v>
      </c>
      <c r="M1201" s="53">
        <f t="shared" si="366"/>
        <v>9.1804746108997257</v>
      </c>
      <c r="N1201" s="53">
        <f>IF(SetUp!$B$62=0,X1201,(B1201-E1201)*(1-(H1201/SetUp!$B$66/SetUp!$B$56)))</f>
        <v>1.5109537551984238</v>
      </c>
      <c r="O1201" s="53">
        <f>K1201*SetUp!$B$65</f>
        <v>0.72693986569344426</v>
      </c>
      <c r="P1201" s="53">
        <f>MIN(SetUp!$B$54*L1201^SetUp!$B$51,L1201)</f>
        <v>0.71238365235000145</v>
      </c>
      <c r="Q1201" s="53">
        <f t="shared" si="367"/>
        <v>79.542387498165013</v>
      </c>
      <c r="R1201" s="53">
        <f>IF((H1201+N1201-O1201)&gt;SetUp!$B$56,T1200+H1201+N1201-O1201-SetUp!$B$56,T1200)</f>
        <v>0</v>
      </c>
      <c r="S1201" s="53">
        <f>R1201*SetUp!$B$65</f>
        <v>0</v>
      </c>
      <c r="T1201" s="53">
        <f>IF((R1201-S1201)&lt;SetUp!$B$53,R1201-S1201,SetUp!$B$53)</f>
        <v>0</v>
      </c>
      <c r="U1201" s="53">
        <f t="shared" si="368"/>
        <v>9.1804746108997257</v>
      </c>
      <c r="V1201" s="53">
        <f>(L1201-P1201)/1000*SetUp!$B$13*1000000/SetUp!$B$48</f>
        <v>13.103544282645871</v>
      </c>
      <c r="W1201" s="53">
        <f t="shared" si="370"/>
        <v>5.5511151231257827E-15</v>
      </c>
      <c r="X1201" s="53">
        <f>MAX((SetUp!$B$56*(1-($H1201/SetUp!$B$56)^2)*TANH(($B1201-$D1201)/SetUp!$B$56))/(1+$H1201/SetUp!$B$56*TANH(($B1201-$D1201)/SetUp!$B$56)),0)</f>
        <v>1.5109537551984238</v>
      </c>
    </row>
    <row r="1202" spans="1:24" x14ac:dyDescent="0.3">
      <c r="A1202" s="60">
        <v>32247</v>
      </c>
      <c r="B1202" s="53">
        <v>3.9470000000000001</v>
      </c>
      <c r="C1202" s="53">
        <v>7.7370000000000001</v>
      </c>
      <c r="D1202" s="53">
        <v>4.1100000000000003</v>
      </c>
      <c r="E1202" s="53">
        <f t="shared" si="362"/>
        <v>3.9470000000000001</v>
      </c>
      <c r="F1202" s="53">
        <f t="shared" si="363"/>
        <v>0.16300000000000026</v>
      </c>
      <c r="G1202" s="53">
        <f t="shared" si="364"/>
        <v>0</v>
      </c>
      <c r="H1202" s="53">
        <f>IF(Q1201&gt;SetUp!$B$56,SetUp!$B$56,Q1201)</f>
        <v>79.542387498165013</v>
      </c>
      <c r="I1202" s="53">
        <f t="shared" si="369"/>
        <v>9.913163250702226</v>
      </c>
      <c r="J1202" s="53">
        <f>MIN(F1202,H1202,(1-EXP(-SetUp!$B$52*H1202/SetUp!$B$56))*F1202)</f>
        <v>0.16117819092770197</v>
      </c>
      <c r="K1202" s="53">
        <f t="shared" si="365"/>
        <v>79.381209307237313</v>
      </c>
      <c r="L1202" s="53">
        <f>IF(I1202&lt;=0,0,MIN(SetUp!$B$50*I1202^SetUp!$B$55,I1202))</f>
        <v>0.98396253941353051</v>
      </c>
      <c r="M1202" s="53">
        <f t="shared" si="366"/>
        <v>8.9292007112886953</v>
      </c>
      <c r="N1202" s="53">
        <f>IF(SetUp!$B$62=0,X1202,(B1202-E1202)*(1-(H1202/SetUp!$B$66/SetUp!$B$56)))</f>
        <v>0</v>
      </c>
      <c r="O1202" s="53">
        <f>K1202*SetUp!$B$65</f>
        <v>0.73268863980250065</v>
      </c>
      <c r="P1202" s="53">
        <f>MIN(SetUp!$B$54*L1202^SetUp!$B$51,L1202)</f>
        <v>0.67733500750602427</v>
      </c>
      <c r="Q1202" s="53">
        <f t="shared" si="367"/>
        <v>78.648520667434809</v>
      </c>
      <c r="R1202" s="53">
        <f>IF((H1202+N1202-O1202)&gt;SetUp!$B$56,T1201+H1202+N1202-O1202-SetUp!$B$56,T1201)</f>
        <v>0</v>
      </c>
      <c r="S1202" s="53">
        <f>R1202*SetUp!$B$65</f>
        <v>0</v>
      </c>
      <c r="T1202" s="53">
        <f>IF((R1202-S1202)&lt;SetUp!$B$53,R1202-S1202,SetUp!$B$53)</f>
        <v>0</v>
      </c>
      <c r="U1202" s="53">
        <f t="shared" si="368"/>
        <v>8.9292007112886953</v>
      </c>
      <c r="V1202" s="53">
        <f>(L1202-P1202)/1000*SetUp!$B$13*1000000/SetUp!$B$48</f>
        <v>12.478299774243709</v>
      </c>
      <c r="W1202" s="53">
        <f t="shared" si="370"/>
        <v>3.5527136788005009E-15</v>
      </c>
      <c r="X1202" s="53">
        <f>MAX((SetUp!$B$56*(1-($H1202/SetUp!$B$56)^2)*TANH(($B1202-$D1202)/SetUp!$B$56))/(1+$H1202/SetUp!$B$56*TANH(($B1202-$D1202)/SetUp!$B$56)),0)</f>
        <v>0</v>
      </c>
    </row>
    <row r="1203" spans="1:24" x14ac:dyDescent="0.3">
      <c r="A1203" s="60">
        <v>32248</v>
      </c>
      <c r="B1203" s="53">
        <v>11.552</v>
      </c>
      <c r="C1203" s="53">
        <v>7.7370000000000001</v>
      </c>
      <c r="D1203" s="53">
        <v>4.1100000000000003</v>
      </c>
      <c r="E1203" s="53">
        <f t="shared" si="362"/>
        <v>4.1100000000000003</v>
      </c>
      <c r="F1203" s="53">
        <f t="shared" si="363"/>
        <v>0</v>
      </c>
      <c r="G1203" s="53">
        <f t="shared" si="364"/>
        <v>1.5822731415188169</v>
      </c>
      <c r="H1203" s="53">
        <f>IF(Q1202&gt;SetUp!$B$56,SetUp!$B$56,Q1202)</f>
        <v>78.648520667434809</v>
      </c>
      <c r="I1203" s="53">
        <f t="shared" si="369"/>
        <v>11.237399775745649</v>
      </c>
      <c r="J1203" s="53">
        <f>MIN(F1203,H1203,(1-EXP(-SetUp!$B$52*H1203/SetUp!$B$56))*F1203)</f>
        <v>0</v>
      </c>
      <c r="K1203" s="53">
        <f t="shared" si="365"/>
        <v>78.648520667434809</v>
      </c>
      <c r="L1203" s="53">
        <f>IF(I1203&lt;=0,0,MIN(SetUp!$B$50*I1203^SetUp!$B$55,I1203))</f>
        <v>1.2126473439781957</v>
      </c>
      <c r="M1203" s="53">
        <f t="shared" si="366"/>
        <v>10.024752431767453</v>
      </c>
      <c r="N1203" s="53">
        <f>IF(SetUp!$B$62=0,X1203,(B1203-E1203)*(1-(H1203/SetUp!$B$66/SetUp!$B$56)))</f>
        <v>5.8597268584811824</v>
      </c>
      <c r="O1203" s="53">
        <f>K1203*SetUp!$B$65</f>
        <v>0.72592592293813696</v>
      </c>
      <c r="P1203" s="53">
        <f>MIN(SetUp!$B$54*L1203^SetUp!$B$51,L1203)</f>
        <v>0.83645279670614903</v>
      </c>
      <c r="Q1203" s="53">
        <f t="shared" si="367"/>
        <v>83.782321602977859</v>
      </c>
      <c r="R1203" s="53">
        <f>IF((H1203+N1203-O1203)&gt;SetUp!$B$56,T1202+H1203+N1203-O1203-SetUp!$B$56,T1202)</f>
        <v>0</v>
      </c>
      <c r="S1203" s="53">
        <f>R1203*SetUp!$B$65</f>
        <v>0</v>
      </c>
      <c r="T1203" s="53">
        <f>IF((R1203-S1203)&lt;SetUp!$B$53,R1203-S1203,SetUp!$B$53)</f>
        <v>0</v>
      </c>
      <c r="U1203" s="53">
        <f t="shared" si="368"/>
        <v>10.024752431767453</v>
      </c>
      <c r="V1203" s="53">
        <f>(L1203-P1203)/1000*SetUp!$B$13*1000000/SetUp!$B$48</f>
        <v>15.309350419689363</v>
      </c>
      <c r="W1203" s="53">
        <f t="shared" si="370"/>
        <v>4.4408920985006262E-15</v>
      </c>
      <c r="X1203" s="53">
        <f>MAX((SetUp!$B$56*(1-($H1203/SetUp!$B$56)^2)*TANH(($B1203-$D1203)/SetUp!$B$56))/(1+$H1203/SetUp!$B$56*TANH(($B1203-$D1203)/SetUp!$B$56)),0)</f>
        <v>5.8597268584811824</v>
      </c>
    </row>
    <row r="1204" spans="1:24" x14ac:dyDescent="0.3">
      <c r="A1204" s="60">
        <v>32249</v>
      </c>
      <c r="B1204" s="53">
        <v>4.1459999999999999</v>
      </c>
      <c r="C1204" s="53">
        <v>7.7370000000000001</v>
      </c>
      <c r="D1204" s="53">
        <v>4.1100000000000003</v>
      </c>
      <c r="E1204" s="53">
        <f t="shared" si="362"/>
        <v>4.1100000000000003</v>
      </c>
      <c r="F1204" s="53">
        <f t="shared" si="363"/>
        <v>0</v>
      </c>
      <c r="G1204" s="53">
        <f t="shared" si="364"/>
        <v>8.0687364486820186E-3</v>
      </c>
      <c r="H1204" s="53">
        <f>IF(Q1203&gt;SetUp!$B$56,SetUp!$B$56,Q1203)</f>
        <v>83.782321602977859</v>
      </c>
      <c r="I1204" s="53">
        <f t="shared" si="369"/>
        <v>10.806132078827128</v>
      </c>
      <c r="J1204" s="53">
        <f>MIN(F1204,H1204,(1-EXP(-SetUp!$B$52*H1204/SetUp!$B$56))*F1204)</f>
        <v>0</v>
      </c>
      <c r="K1204" s="53">
        <f t="shared" si="365"/>
        <v>83.782321602977859</v>
      </c>
      <c r="L1204" s="53">
        <f>IF(I1204&lt;=0,0,MIN(SetUp!$B$50*I1204^SetUp!$B$55,I1204))</f>
        <v>1.1360791426221399</v>
      </c>
      <c r="M1204" s="53">
        <f t="shared" si="366"/>
        <v>9.6700529362049874</v>
      </c>
      <c r="N1204" s="53">
        <f>IF(SetUp!$B$62=0,X1204,(B1204-E1204)*(1-(H1204/SetUp!$B$66/SetUp!$B$56)))</f>
        <v>2.7931263551317569E-2</v>
      </c>
      <c r="O1204" s="53">
        <f>K1204*SetUp!$B$65</f>
        <v>0.773310910610993</v>
      </c>
      <c r="P1204" s="53">
        <f>MIN(SetUp!$B$54*L1204^SetUp!$B$51,L1204)</f>
        <v>0.78314149340696482</v>
      </c>
      <c r="Q1204" s="53">
        <f t="shared" si="367"/>
        <v>83.036941955918195</v>
      </c>
      <c r="R1204" s="53">
        <f>IF((H1204+N1204-O1204)&gt;SetUp!$B$56,T1203+H1204+N1204-O1204-SetUp!$B$56,T1203)</f>
        <v>0</v>
      </c>
      <c r="S1204" s="53">
        <f>R1204*SetUp!$B$65</f>
        <v>0</v>
      </c>
      <c r="T1204" s="53">
        <f>IF((R1204-S1204)&lt;SetUp!$B$53,R1204-S1204,SetUp!$B$53)</f>
        <v>0</v>
      </c>
      <c r="U1204" s="53">
        <f t="shared" si="368"/>
        <v>9.6700529362049874</v>
      </c>
      <c r="V1204" s="53">
        <f>(L1204-P1204)/1000*SetUp!$B$13*1000000/SetUp!$B$48</f>
        <v>14.362903947752164</v>
      </c>
      <c r="W1204" s="53">
        <f t="shared" si="370"/>
        <v>4.8849813083506888E-15</v>
      </c>
      <c r="X1204" s="53">
        <f>MAX((SetUp!$B$56*(1-($H1204/SetUp!$B$56)^2)*TANH(($B1204-$D1204)/SetUp!$B$56))/(1+$H1204/SetUp!$B$56*TANH(($B1204-$D1204)/SetUp!$B$56)),0)</f>
        <v>2.7931263551317569E-2</v>
      </c>
    </row>
    <row r="1205" spans="1:24" x14ac:dyDescent="0.3">
      <c r="A1205" s="60">
        <v>32250</v>
      </c>
      <c r="B1205" s="53">
        <v>12.015000000000001</v>
      </c>
      <c r="C1205" s="53">
        <v>7.7370000000000001</v>
      </c>
      <c r="D1205" s="53">
        <v>4.1100000000000003</v>
      </c>
      <c r="E1205" s="53">
        <f t="shared" si="362"/>
        <v>4.1100000000000003</v>
      </c>
      <c r="F1205" s="53">
        <f t="shared" si="363"/>
        <v>0</v>
      </c>
      <c r="G1205" s="53">
        <f t="shared" si="364"/>
        <v>1.870247105291706</v>
      </c>
      <c r="H1205" s="53">
        <f>IF(Q1204&gt;SetUp!$B$56,SetUp!$B$56,Q1204)</f>
        <v>83.036941955918195</v>
      </c>
      <c r="I1205" s="53">
        <f t="shared" si="369"/>
        <v>12.306731097233884</v>
      </c>
      <c r="J1205" s="53">
        <f>MIN(F1205,H1205,(1-EXP(-SetUp!$B$52*H1205/SetUp!$B$56))*F1205)</f>
        <v>0</v>
      </c>
      <c r="K1205" s="53">
        <f t="shared" si="365"/>
        <v>83.036941955918195</v>
      </c>
      <c r="L1205" s="53">
        <f>IF(I1205&lt;=0,0,MIN(SetUp!$B$50*I1205^SetUp!$B$55,I1205))</f>
        <v>1.4110074923747951</v>
      </c>
      <c r="M1205" s="53">
        <f t="shared" si="366"/>
        <v>10.895723604859089</v>
      </c>
      <c r="N1205" s="53">
        <f>IF(SetUp!$B$62=0,X1205,(B1205-E1205)*(1-(H1205/SetUp!$B$66/SetUp!$B$56)))</f>
        <v>6.0347528947082942</v>
      </c>
      <c r="O1205" s="53">
        <f>K1205*SetUp!$B$65</f>
        <v>0.76643105573719195</v>
      </c>
      <c r="P1205" s="53">
        <f>MIN(SetUp!$B$54*L1205^SetUp!$B$51,L1205)</f>
        <v>0.97471046025207009</v>
      </c>
      <c r="Q1205" s="53">
        <f t="shared" si="367"/>
        <v>88.305263794889299</v>
      </c>
      <c r="R1205" s="53">
        <f>IF((H1205+N1205-O1205)&gt;SetUp!$B$56,T1204+H1205+N1205-O1205-SetUp!$B$56,T1204)</f>
        <v>0</v>
      </c>
      <c r="S1205" s="53">
        <f>R1205*SetUp!$B$65</f>
        <v>0</v>
      </c>
      <c r="T1205" s="53">
        <f>IF((R1205-S1205)&lt;SetUp!$B$53,R1205-S1205,SetUp!$B$53)</f>
        <v>0</v>
      </c>
      <c r="U1205" s="53">
        <f t="shared" si="368"/>
        <v>10.895723604859089</v>
      </c>
      <c r="V1205" s="53">
        <f>(L1205-P1205)/1000*SetUp!$B$13*1000000/SetUp!$B$48</f>
        <v>17.755239144939036</v>
      </c>
      <c r="W1205" s="53">
        <f t="shared" si="370"/>
        <v>-2.4424906541753444E-15</v>
      </c>
      <c r="X1205" s="53">
        <f>MAX((SetUp!$B$56*(1-($H1205/SetUp!$B$56)^2)*TANH(($B1205-$D1205)/SetUp!$B$56))/(1+$H1205/SetUp!$B$56*TANH(($B1205-$D1205)/SetUp!$B$56)),0)</f>
        <v>6.0347528947082942</v>
      </c>
    </row>
    <row r="1206" spans="1:24" x14ac:dyDescent="0.3">
      <c r="A1206" s="60">
        <v>32251</v>
      </c>
      <c r="B1206" s="53">
        <v>13.893000000000001</v>
      </c>
      <c r="C1206" s="53">
        <v>23.225999999999999</v>
      </c>
      <c r="D1206" s="53">
        <v>4.1100000000000003</v>
      </c>
      <c r="E1206" s="53">
        <f t="shared" si="362"/>
        <v>4.1100000000000003</v>
      </c>
      <c r="F1206" s="53">
        <f t="shared" si="363"/>
        <v>0</v>
      </c>
      <c r="G1206" s="53">
        <f t="shared" si="364"/>
        <v>2.6392586626316259</v>
      </c>
      <c r="H1206" s="53">
        <f>IF(Q1205&gt;SetUp!$B$56,SetUp!$B$56,Q1205)</f>
        <v>88.305263794889299</v>
      </c>
      <c r="I1206" s="53">
        <f t="shared" si="369"/>
        <v>14.35003993897141</v>
      </c>
      <c r="J1206" s="53">
        <f>MIN(F1206,H1206,(1-EXP(-SetUp!$B$52*H1206/SetUp!$B$56))*F1206)</f>
        <v>0</v>
      </c>
      <c r="K1206" s="53">
        <f t="shared" si="365"/>
        <v>88.305263794889299</v>
      </c>
      <c r="L1206" s="53">
        <f>IF(I1206&lt;=0,0,MIN(SetUp!$B$50*I1206^SetUp!$B$55,I1206))</f>
        <v>1.8226921252918504</v>
      </c>
      <c r="M1206" s="53">
        <f t="shared" si="366"/>
        <v>12.52734781367956</v>
      </c>
      <c r="N1206" s="53">
        <f>IF(SetUp!$B$62=0,X1206,(B1206-E1206)*(1-(H1206/SetUp!$B$66/SetUp!$B$56)))</f>
        <v>7.1437413373683754</v>
      </c>
      <c r="O1206" s="53">
        <f>K1206*SetUp!$B$65</f>
        <v>0.81505767148069408</v>
      </c>
      <c r="P1206" s="53">
        <f>MIN(SetUp!$B$54*L1206^SetUp!$B$51,L1206)</f>
        <v>1.2622346632101729</v>
      </c>
      <c r="Q1206" s="53">
        <f t="shared" si="367"/>
        <v>94.63394746077698</v>
      </c>
      <c r="R1206" s="53">
        <f>IF((H1206+N1206-O1206)&gt;SetUp!$B$56,T1205+H1206+N1206-O1206-SetUp!$B$56,T1205)</f>
        <v>0</v>
      </c>
      <c r="S1206" s="53">
        <f>R1206*SetUp!$B$65</f>
        <v>0</v>
      </c>
      <c r="T1206" s="53">
        <f>IF((R1206-S1206)&lt;SetUp!$B$53,R1206-S1206,SetUp!$B$53)</f>
        <v>0</v>
      </c>
      <c r="U1206" s="53">
        <f t="shared" si="368"/>
        <v>12.52734781367956</v>
      </c>
      <c r="V1206" s="53">
        <f>(L1206-P1206)/1000*SetUp!$B$13*1000000/SetUp!$B$48</f>
        <v>22.807985242096901</v>
      </c>
      <c r="W1206" s="53">
        <f t="shared" si="370"/>
        <v>-3.7747582837255322E-15</v>
      </c>
      <c r="X1206" s="53">
        <f>MAX((SetUp!$B$56*(1-($H1206/SetUp!$B$56)^2)*TANH(($B1206-$D1206)/SetUp!$B$56))/(1+$H1206/SetUp!$B$56*TANH(($B1206-$D1206)/SetUp!$B$56)),0)</f>
        <v>7.1437413373683754</v>
      </c>
    </row>
    <row r="1207" spans="1:24" x14ac:dyDescent="0.3">
      <c r="A1207" s="60">
        <v>32252</v>
      </c>
      <c r="B1207" s="53">
        <v>12.568</v>
      </c>
      <c r="C1207" s="53">
        <v>21.209</v>
      </c>
      <c r="D1207" s="53">
        <v>4.1100000000000003</v>
      </c>
      <c r="E1207" s="53">
        <f t="shared" si="362"/>
        <v>4.1100000000000003</v>
      </c>
      <c r="F1207" s="53">
        <f t="shared" si="363"/>
        <v>0</v>
      </c>
      <c r="G1207" s="53">
        <f t="shared" si="364"/>
        <v>2.5726131162148453</v>
      </c>
      <c r="H1207" s="53">
        <f>IF(Q1206&gt;SetUp!$B$56,SetUp!$B$56,Q1206)</f>
        <v>94.63394746077698</v>
      </c>
      <c r="I1207" s="53">
        <f t="shared" si="369"/>
        <v>15.973432357821572</v>
      </c>
      <c r="J1207" s="53">
        <f>MIN(F1207,H1207,(1-EXP(-SetUp!$B$52*H1207/SetUp!$B$56))*F1207)</f>
        <v>0</v>
      </c>
      <c r="K1207" s="53">
        <f t="shared" si="365"/>
        <v>94.63394746077698</v>
      </c>
      <c r="L1207" s="53">
        <f>IF(I1207&lt;=0,0,MIN(SetUp!$B$50*I1207^SetUp!$B$55,I1207))</f>
        <v>2.1791571269320684</v>
      </c>
      <c r="M1207" s="53">
        <f t="shared" si="366"/>
        <v>13.794275230889504</v>
      </c>
      <c r="N1207" s="53">
        <f>IF(SetUp!$B$62=0,X1207,(B1207-E1207)*(1-(H1207/SetUp!$B$66/SetUp!$B$56)))</f>
        <v>5.8853868837851531</v>
      </c>
      <c r="O1207" s="53">
        <f>K1207*SetUp!$B$65</f>
        <v>0.87347142792716825</v>
      </c>
      <c r="P1207" s="53">
        <f>MIN(SetUp!$B$54*L1207^SetUp!$B$51,L1207)</f>
        <v>1.5117124917710569</v>
      </c>
      <c r="Q1207" s="53">
        <f t="shared" si="367"/>
        <v>99.645862916634968</v>
      </c>
      <c r="R1207" s="53">
        <f>IF((H1207+N1207-O1207)&gt;SetUp!$B$56,T1206+H1207+N1207-O1207-SetUp!$B$56,T1206)</f>
        <v>0</v>
      </c>
      <c r="S1207" s="53">
        <f>R1207*SetUp!$B$65</f>
        <v>0</v>
      </c>
      <c r="T1207" s="53">
        <f>IF((R1207-S1207)&lt;SetUp!$B$53,R1207-S1207,SetUp!$B$53)</f>
        <v>0</v>
      </c>
      <c r="U1207" s="53">
        <f t="shared" si="368"/>
        <v>13.794275230889504</v>
      </c>
      <c r="V1207" s="53">
        <f>(L1207-P1207)/1000*SetUp!$B$13*1000000/SetUp!$B$48</f>
        <v>27.161860477558569</v>
      </c>
      <c r="W1207" s="53">
        <f t="shared" si="370"/>
        <v>-6.2172489379008766E-15</v>
      </c>
      <c r="X1207" s="53">
        <f>MAX((SetUp!$B$56*(1-($H1207/SetUp!$B$56)^2)*TANH(($B1207-$D1207)/SetUp!$B$56))/(1+$H1207/SetUp!$B$56*TANH(($B1207-$D1207)/SetUp!$B$56)),0)</f>
        <v>5.8853868837851531</v>
      </c>
    </row>
    <row r="1208" spans="1:24" x14ac:dyDescent="0.3">
      <c r="A1208" s="60">
        <v>32253</v>
      </c>
      <c r="B1208" s="53">
        <v>3.1120000000000001</v>
      </c>
      <c r="C1208" s="53">
        <v>16.573</v>
      </c>
      <c r="D1208" s="53">
        <v>4.1100000000000003</v>
      </c>
      <c r="E1208" s="53">
        <f t="shared" si="362"/>
        <v>3.1120000000000001</v>
      </c>
      <c r="F1208" s="53">
        <f t="shared" si="363"/>
        <v>0.99800000000000022</v>
      </c>
      <c r="G1208" s="53">
        <f t="shared" si="364"/>
        <v>0</v>
      </c>
      <c r="H1208" s="53">
        <f>IF(Q1207&gt;SetUp!$B$56,SetUp!$B$56,Q1207)</f>
        <v>99.645862916634968</v>
      </c>
      <c r="I1208" s="53">
        <f t="shared" si="369"/>
        <v>14.704828168317125</v>
      </c>
      <c r="J1208" s="53">
        <f>MIN(F1208,H1208,(1-EXP(-SetUp!$B$52*H1208/SetUp!$B$56))*F1208)</f>
        <v>0.99441756224077604</v>
      </c>
      <c r="K1208" s="53">
        <f t="shared" si="365"/>
        <v>98.651445354394198</v>
      </c>
      <c r="L1208" s="53">
        <f>IF(I1208&lt;=0,0,MIN(SetUp!$B$50*I1208^SetUp!$B$55,I1208))</f>
        <v>1.8984160235911436</v>
      </c>
      <c r="M1208" s="53">
        <f t="shared" si="366"/>
        <v>12.80641214472598</v>
      </c>
      <c r="N1208" s="53">
        <f>IF(SetUp!$B$62=0,X1208,(B1208-E1208)*(1-(H1208/SetUp!$B$66/SetUp!$B$56)))</f>
        <v>0</v>
      </c>
      <c r="O1208" s="53">
        <f>K1208*SetUp!$B$65</f>
        <v>0.91055293742762178</v>
      </c>
      <c r="P1208" s="53">
        <f>MIN(SetUp!$B$54*L1208^SetUp!$B$51,L1208)</f>
        <v>1.3151944587410414</v>
      </c>
      <c r="Q1208" s="53">
        <f t="shared" si="367"/>
        <v>97.740892416966574</v>
      </c>
      <c r="R1208" s="53">
        <f>IF((H1208+N1208-O1208)&gt;SetUp!$B$56,T1207+H1208+N1208-O1208-SetUp!$B$56,T1207)</f>
        <v>0</v>
      </c>
      <c r="S1208" s="53">
        <f>R1208*SetUp!$B$65</f>
        <v>0</v>
      </c>
      <c r="T1208" s="53">
        <f>IF((R1208-S1208)&lt;SetUp!$B$53,R1208-S1208,SetUp!$B$53)</f>
        <v>0</v>
      </c>
      <c r="U1208" s="53">
        <f t="shared" si="368"/>
        <v>12.80641214472598</v>
      </c>
      <c r="V1208" s="53">
        <f>(L1208-P1208)/1000*SetUp!$B$13*1000000/SetUp!$B$48</f>
        <v>23.734377261329467</v>
      </c>
      <c r="W1208" s="53">
        <f t="shared" si="370"/>
        <v>3.7747582837255322E-15</v>
      </c>
      <c r="X1208" s="53">
        <f>MAX((SetUp!$B$56*(1-($H1208/SetUp!$B$56)^2)*TANH(($B1208-$D1208)/SetUp!$B$56))/(1+$H1208/SetUp!$B$56*TANH(($B1208-$D1208)/SetUp!$B$56)),0)</f>
        <v>0</v>
      </c>
    </row>
    <row r="1209" spans="1:24" x14ac:dyDescent="0.3">
      <c r="A1209" s="60">
        <v>32254</v>
      </c>
      <c r="B1209" s="53">
        <v>4.7229999999999999</v>
      </c>
      <c r="C1209" s="53">
        <v>11.843999999999999</v>
      </c>
      <c r="D1209" s="53">
        <v>4.1100000000000003</v>
      </c>
      <c r="E1209" s="53">
        <f t="shared" si="362"/>
        <v>4.1100000000000003</v>
      </c>
      <c r="F1209" s="53">
        <f t="shared" si="363"/>
        <v>0</v>
      </c>
      <c r="G1209" s="53">
        <f t="shared" si="364"/>
        <v>0.18773962494365243</v>
      </c>
      <c r="H1209" s="53">
        <f>IF(Q1208&gt;SetUp!$B$56,SetUp!$B$56,Q1208)</f>
        <v>97.740892416966574</v>
      </c>
      <c r="I1209" s="53">
        <f t="shared" si="369"/>
        <v>13.896300302591273</v>
      </c>
      <c r="J1209" s="53">
        <f>MIN(F1209,H1209,(1-EXP(-SetUp!$B$52*H1209/SetUp!$B$56))*F1209)</f>
        <v>0</v>
      </c>
      <c r="K1209" s="53">
        <f t="shared" si="365"/>
        <v>97.740892416966574</v>
      </c>
      <c r="L1209" s="53">
        <f>IF(I1209&lt;=0,0,MIN(SetUp!$B$50*I1209^SetUp!$B$55,I1209))</f>
        <v>1.7276540617423717</v>
      </c>
      <c r="M1209" s="53">
        <f t="shared" si="366"/>
        <v>12.168646240848901</v>
      </c>
      <c r="N1209" s="53">
        <f>IF(SetUp!$B$62=0,X1209,(B1209-E1209)*(1-(H1209/SetUp!$B$66/SetUp!$B$56)))</f>
        <v>0.42526037505634712</v>
      </c>
      <c r="O1209" s="53">
        <f>K1209*SetUp!$B$65</f>
        <v>0.90214853292164021</v>
      </c>
      <c r="P1209" s="53">
        <f>MIN(SetUp!$B$54*L1209^SetUp!$B$51,L1209)</f>
        <v>1.1957972915476753</v>
      </c>
      <c r="Q1209" s="53">
        <f t="shared" si="367"/>
        <v>97.264004259101284</v>
      </c>
      <c r="R1209" s="53">
        <f>IF((H1209+N1209-O1209)&gt;SetUp!$B$56,T1208+H1209+N1209-O1209-SetUp!$B$56,T1208)</f>
        <v>0</v>
      </c>
      <c r="S1209" s="53">
        <f>R1209*SetUp!$B$65</f>
        <v>0</v>
      </c>
      <c r="T1209" s="53">
        <f>IF((R1209-S1209)&lt;SetUp!$B$53,R1209-S1209,SetUp!$B$53)</f>
        <v>0</v>
      </c>
      <c r="U1209" s="53">
        <f t="shared" si="368"/>
        <v>12.168646240848901</v>
      </c>
      <c r="V1209" s="53">
        <f>(L1209-P1209)/1000*SetUp!$B$13*1000000/SetUp!$B$48</f>
        <v>21.644071470569735</v>
      </c>
      <c r="W1209" s="53">
        <f t="shared" si="370"/>
        <v>2.886579864025407E-15</v>
      </c>
      <c r="X1209" s="53">
        <f>MAX((SetUp!$B$56*(1-($H1209/SetUp!$B$56)^2)*TANH(($B1209-$D1209)/SetUp!$B$56))/(1+$H1209/SetUp!$B$56*TANH(($B1209-$D1209)/SetUp!$B$56)),0)</f>
        <v>0.42526037505634712</v>
      </c>
    </row>
    <row r="1210" spans="1:24" x14ac:dyDescent="0.3">
      <c r="A1210" s="60">
        <v>32255</v>
      </c>
      <c r="B1210" s="53">
        <v>10.301</v>
      </c>
      <c r="C1210" s="53">
        <v>13.851000000000001</v>
      </c>
      <c r="D1210" s="53">
        <v>4.1100000000000003</v>
      </c>
      <c r="E1210" s="53">
        <f t="shared" si="362"/>
        <v>4.1100000000000003</v>
      </c>
      <c r="F1210" s="53">
        <f t="shared" si="363"/>
        <v>0</v>
      </c>
      <c r="G1210" s="53">
        <f t="shared" si="364"/>
        <v>1.9526618466792991</v>
      </c>
      <c r="H1210" s="53">
        <f>IF(Q1209&gt;SetUp!$B$56,SetUp!$B$56,Q1209)</f>
        <v>97.264004259101284</v>
      </c>
      <c r="I1210" s="53">
        <f t="shared" si="369"/>
        <v>15.019054942284772</v>
      </c>
      <c r="J1210" s="53">
        <f>MIN(F1210,H1210,(1-EXP(-SetUp!$B$52*H1210/SetUp!$B$56))*F1210)</f>
        <v>0</v>
      </c>
      <c r="K1210" s="53">
        <f t="shared" si="365"/>
        <v>97.264004259101284</v>
      </c>
      <c r="L1210" s="53">
        <f>IF(I1210&lt;=0,0,MIN(SetUp!$B$50*I1210^SetUp!$B$55,I1210))</f>
        <v>1.9665084231749097</v>
      </c>
      <c r="M1210" s="53">
        <f t="shared" si="366"/>
        <v>13.052546519109862</v>
      </c>
      <c r="N1210" s="53">
        <f>IF(SetUp!$B$62=0,X1210,(B1210-E1210)*(1-(H1210/SetUp!$B$66/SetUp!$B$56)))</f>
        <v>4.2383381533207007</v>
      </c>
      <c r="O1210" s="53">
        <f>K1210*SetUp!$B$65</f>
        <v>0.89774685475657368</v>
      </c>
      <c r="P1210" s="53">
        <f>MIN(SetUp!$B$54*L1210^SetUp!$B$51,L1210)</f>
        <v>1.3628344956506599</v>
      </c>
      <c r="Q1210" s="53">
        <f t="shared" si="367"/>
        <v>100.60459555766541</v>
      </c>
      <c r="R1210" s="53">
        <f>IF((H1210+N1210-O1210)&gt;SetUp!$B$56,T1209+H1210+N1210-O1210-SetUp!$B$56,T1209)</f>
        <v>0</v>
      </c>
      <c r="S1210" s="53">
        <f>R1210*SetUp!$B$65</f>
        <v>0</v>
      </c>
      <c r="T1210" s="53">
        <f>IF((R1210-S1210)&lt;SetUp!$B$53,R1210-S1210,SetUp!$B$53)</f>
        <v>0</v>
      </c>
      <c r="U1210" s="53">
        <f t="shared" si="368"/>
        <v>13.052546519109862</v>
      </c>
      <c r="V1210" s="53">
        <f>(L1210-P1210)/1000*SetUp!$B$13*1000000/SetUp!$B$48</f>
        <v>24.566692321076125</v>
      </c>
      <c r="W1210" s="53">
        <f t="shared" si="370"/>
        <v>-2.4424906541753444E-15</v>
      </c>
      <c r="X1210" s="53">
        <f>MAX((SetUp!$B$56*(1-($H1210/SetUp!$B$56)^2)*TANH(($B1210-$D1210)/SetUp!$B$56))/(1+$H1210/SetUp!$B$56*TANH(($B1210-$D1210)/SetUp!$B$56)),0)</f>
        <v>4.2383381533207007</v>
      </c>
    </row>
    <row r="1211" spans="1:24" x14ac:dyDescent="0.3">
      <c r="A1211" s="60">
        <v>32256</v>
      </c>
      <c r="B1211" s="53">
        <v>9.8870000000000005</v>
      </c>
      <c r="C1211" s="53">
        <v>11.492000000000001</v>
      </c>
      <c r="D1211" s="53">
        <v>4.1100000000000003</v>
      </c>
      <c r="E1211" s="53">
        <f t="shared" si="362"/>
        <v>4.1100000000000003</v>
      </c>
      <c r="F1211" s="53">
        <f t="shared" si="363"/>
        <v>0</v>
      </c>
      <c r="G1211" s="53">
        <f t="shared" si="364"/>
        <v>1.9389073117349271</v>
      </c>
      <c r="H1211" s="53">
        <f>IF(Q1210&gt;SetUp!$B$56,SetUp!$B$56,Q1210)</f>
        <v>100.60459555766541</v>
      </c>
      <c r="I1211" s="53">
        <f t="shared" si="369"/>
        <v>15.920034346565229</v>
      </c>
      <c r="J1211" s="53">
        <f>MIN(F1211,H1211,(1-EXP(-SetUp!$B$52*H1211/SetUp!$B$56))*F1211)</f>
        <v>0</v>
      </c>
      <c r="K1211" s="53">
        <f t="shared" si="365"/>
        <v>100.60459555766541</v>
      </c>
      <c r="L1211" s="53">
        <f>IF(I1211&lt;=0,0,MIN(SetUp!$B$50*I1211^SetUp!$B$55,I1211))</f>
        <v>2.1670293906973748</v>
      </c>
      <c r="M1211" s="53">
        <f t="shared" si="366"/>
        <v>13.753004955867855</v>
      </c>
      <c r="N1211" s="53">
        <f>IF(SetUp!$B$62=0,X1211,(B1211-E1211)*(1-(H1211/SetUp!$B$66/SetUp!$B$56)))</f>
        <v>3.838092688265073</v>
      </c>
      <c r="O1211" s="53">
        <f>K1211*SetUp!$B$65</f>
        <v>0.92858051572043943</v>
      </c>
      <c r="P1211" s="53">
        <f>MIN(SetUp!$B$54*L1211^SetUp!$B$51,L1211)</f>
        <v>1.5032177789537957</v>
      </c>
      <c r="Q1211" s="53">
        <f t="shared" si="367"/>
        <v>103.51410773021004</v>
      </c>
      <c r="R1211" s="53">
        <f>IF((H1211+N1211-O1211)&gt;SetUp!$B$56,T1210+H1211+N1211-O1211-SetUp!$B$56,T1210)</f>
        <v>0</v>
      </c>
      <c r="S1211" s="53">
        <f>R1211*SetUp!$B$65</f>
        <v>0</v>
      </c>
      <c r="T1211" s="53">
        <f>IF((R1211-S1211)&lt;SetUp!$B$53,R1211-S1211,SetUp!$B$53)</f>
        <v>0</v>
      </c>
      <c r="U1211" s="53">
        <f t="shared" si="368"/>
        <v>13.753004955867855</v>
      </c>
      <c r="V1211" s="53">
        <f>(L1211-P1211)/1000*SetUp!$B$13*1000000/SetUp!$B$48</f>
        <v>27.014013495235908</v>
      </c>
      <c r="W1211" s="53">
        <f t="shared" si="370"/>
        <v>0</v>
      </c>
      <c r="X1211" s="53">
        <f>MAX((SetUp!$B$56*(1-($H1211/SetUp!$B$56)^2)*TANH(($B1211-$D1211)/SetUp!$B$56))/(1+$H1211/SetUp!$B$56*TANH(($B1211-$D1211)/SetUp!$B$56)),0)</f>
        <v>3.838092688265073</v>
      </c>
    </row>
    <row r="1212" spans="1:24" x14ac:dyDescent="0.3">
      <c r="A1212" s="60">
        <v>32257</v>
      </c>
      <c r="B1212" s="53">
        <v>6.5940000000000003</v>
      </c>
      <c r="C1212" s="53">
        <v>10.971</v>
      </c>
      <c r="D1212" s="53">
        <v>4.1100000000000003</v>
      </c>
      <c r="E1212" s="53">
        <f t="shared" si="362"/>
        <v>4.1100000000000003</v>
      </c>
      <c r="F1212" s="53">
        <f t="shared" si="363"/>
        <v>0</v>
      </c>
      <c r="G1212" s="53">
        <f t="shared" si="364"/>
        <v>0.8629903967534156</v>
      </c>
      <c r="H1212" s="53">
        <f>IF(Q1211&gt;SetUp!$B$56,SetUp!$B$56,Q1211)</f>
        <v>103.51410773021004</v>
      </c>
      <c r="I1212" s="53">
        <f t="shared" si="369"/>
        <v>15.571430668549398</v>
      </c>
      <c r="J1212" s="53">
        <f>MIN(F1212,H1212,(1-EXP(-SetUp!$B$52*H1212/SetUp!$B$56))*F1212)</f>
        <v>0</v>
      </c>
      <c r="K1212" s="53">
        <f t="shared" si="365"/>
        <v>103.51410773021004</v>
      </c>
      <c r="L1212" s="53">
        <f>IF(I1212&lt;=0,0,MIN(SetUp!$B$50*I1212^SetUp!$B$55,I1212))</f>
        <v>2.0885217142631105</v>
      </c>
      <c r="M1212" s="53">
        <f t="shared" si="366"/>
        <v>13.482908954286287</v>
      </c>
      <c r="N1212" s="53">
        <f>IF(SetUp!$B$62=0,X1212,(B1212-E1212)*(1-(H1212/SetUp!$B$66/SetUp!$B$56)))</f>
        <v>1.6210096032465844</v>
      </c>
      <c r="O1212" s="53">
        <f>K1212*SetUp!$B$65</f>
        <v>0.95543531592812769</v>
      </c>
      <c r="P1212" s="53">
        <f>MIN(SetUp!$B$54*L1212^SetUp!$B$51,L1212)</f>
        <v>1.4482394030224783</v>
      </c>
      <c r="Q1212" s="53">
        <f t="shared" si="367"/>
        <v>104.17968201752851</v>
      </c>
      <c r="R1212" s="53">
        <f>IF((H1212+N1212-O1212)&gt;SetUp!$B$56,T1211+H1212+N1212-O1212-SetUp!$B$56,T1211)</f>
        <v>0</v>
      </c>
      <c r="S1212" s="53">
        <f>R1212*SetUp!$B$65</f>
        <v>0</v>
      </c>
      <c r="T1212" s="53">
        <f>IF((R1212-S1212)&lt;SetUp!$B$53,R1212-S1212,SetUp!$B$53)</f>
        <v>0</v>
      </c>
      <c r="U1212" s="53">
        <f t="shared" si="368"/>
        <v>13.482908954286287</v>
      </c>
      <c r="V1212" s="53">
        <f>(L1212-P1212)/1000*SetUp!$B$13*1000000/SetUp!$B$48</f>
        <v>26.056481523701798</v>
      </c>
      <c r="W1212" s="53">
        <f t="shared" si="370"/>
        <v>6.6613381477509392E-15</v>
      </c>
      <c r="X1212" s="53">
        <f>MAX((SetUp!$B$56*(1-($H1212/SetUp!$B$56)^2)*TANH(($B1212-$D1212)/SetUp!$B$56))/(1+$H1212/SetUp!$B$56*TANH(($B1212-$D1212)/SetUp!$B$56)),0)</f>
        <v>1.6210096032465844</v>
      </c>
    </row>
    <row r="1213" spans="1:24" x14ac:dyDescent="0.3">
      <c r="A1213" s="60">
        <v>32258</v>
      </c>
      <c r="B1213" s="53">
        <v>8.5449999999999999</v>
      </c>
      <c r="C1213" s="53">
        <v>9.9570000000000007</v>
      </c>
      <c r="D1213" s="53">
        <v>4.1100000000000003</v>
      </c>
      <c r="E1213" s="53">
        <f t="shared" si="362"/>
        <v>4.1100000000000003</v>
      </c>
      <c r="F1213" s="53">
        <f t="shared" si="363"/>
        <v>0</v>
      </c>
      <c r="G1213" s="53">
        <f t="shared" si="364"/>
        <v>1.5791467699113975</v>
      </c>
      <c r="H1213" s="53">
        <f>IF(Q1212&gt;SetUp!$B$56,SetUp!$B$56,Q1212)</f>
        <v>104.17968201752851</v>
      </c>
      <c r="I1213" s="53">
        <f t="shared" si="369"/>
        <v>16.02363429145089</v>
      </c>
      <c r="J1213" s="53">
        <f>MIN(F1213,H1213,(1-EXP(-SetUp!$B$52*H1213/SetUp!$B$56))*F1213)</f>
        <v>0</v>
      </c>
      <c r="K1213" s="53">
        <f t="shared" si="365"/>
        <v>104.17968201752851</v>
      </c>
      <c r="L1213" s="53">
        <f>IF(I1213&lt;=0,0,MIN(SetUp!$B$50*I1213^SetUp!$B$55,I1213))</f>
        <v>2.1905836491829271</v>
      </c>
      <c r="M1213" s="53">
        <f t="shared" si="366"/>
        <v>13.833050642267963</v>
      </c>
      <c r="N1213" s="53">
        <f>IF(SetUp!$B$62=0,X1213,(B1213-E1213)*(1-(H1213/SetUp!$B$66/SetUp!$B$56)))</f>
        <v>2.8558532300886021</v>
      </c>
      <c r="O1213" s="53">
        <f>K1213*SetUp!$B$65</f>
        <v>0.96157856725320456</v>
      </c>
      <c r="P1213" s="53">
        <f>MIN(SetUp!$B$54*L1213^SetUp!$B$51,L1213)</f>
        <v>1.5197164689108247</v>
      </c>
      <c r="Q1213" s="53">
        <f t="shared" si="367"/>
        <v>106.07395668036391</v>
      </c>
      <c r="R1213" s="53">
        <f>IF((H1213+N1213-O1213)&gt;SetUp!$B$56,T1212+H1213+N1213-O1213-SetUp!$B$56,T1212)</f>
        <v>0</v>
      </c>
      <c r="S1213" s="53">
        <f>R1213*SetUp!$B$65</f>
        <v>0</v>
      </c>
      <c r="T1213" s="53">
        <f>IF((R1213-S1213)&lt;SetUp!$B$53,R1213-S1213,SetUp!$B$53)</f>
        <v>0</v>
      </c>
      <c r="U1213" s="53">
        <f t="shared" si="368"/>
        <v>13.833050642267963</v>
      </c>
      <c r="V1213" s="53">
        <f>(L1213-P1213)/1000*SetUp!$B$13*1000000/SetUp!$B$48</f>
        <v>27.301141981803752</v>
      </c>
      <c r="W1213" s="53">
        <f t="shared" si="370"/>
        <v>3.5527136788005009E-15</v>
      </c>
      <c r="X1213" s="53">
        <f>MAX((SetUp!$B$56*(1-($H1213/SetUp!$B$56)^2)*TANH(($B1213-$D1213)/SetUp!$B$56))/(1+$H1213/SetUp!$B$56*TANH(($B1213-$D1213)/SetUp!$B$56)),0)</f>
        <v>2.8558532300886021</v>
      </c>
    </row>
    <row r="1214" spans="1:24" x14ac:dyDescent="0.3">
      <c r="A1214" s="60">
        <v>32259</v>
      </c>
      <c r="B1214" s="53">
        <v>2.2599999999999998</v>
      </c>
      <c r="C1214" s="53">
        <v>9.7910000000000004</v>
      </c>
      <c r="D1214" s="53">
        <v>4.1100000000000003</v>
      </c>
      <c r="E1214" s="53">
        <f t="shared" si="362"/>
        <v>2.2599999999999998</v>
      </c>
      <c r="F1214" s="53">
        <f t="shared" si="363"/>
        <v>1.8500000000000005</v>
      </c>
      <c r="G1214" s="53">
        <f t="shared" si="364"/>
        <v>0</v>
      </c>
      <c r="H1214" s="53">
        <f>IF(Q1213&gt;SetUp!$B$56,SetUp!$B$56,Q1213)</f>
        <v>106.07395668036391</v>
      </c>
      <c r="I1214" s="53">
        <f t="shared" si="369"/>
        <v>14.795080493122475</v>
      </c>
      <c r="J1214" s="53">
        <f>MIN(F1214,H1214,(1-EXP(-SetUp!$B$52*H1214/SetUp!$B$56))*F1214)</f>
        <v>1.8453815367976294</v>
      </c>
      <c r="K1214" s="53">
        <f t="shared" si="365"/>
        <v>104.22857514356627</v>
      </c>
      <c r="L1214" s="53">
        <f>IF(I1214&lt;=0,0,MIN(SetUp!$B$50*I1214^SetUp!$B$55,I1214))</f>
        <v>1.917875250462413</v>
      </c>
      <c r="M1214" s="53">
        <f t="shared" si="366"/>
        <v>12.877205242660061</v>
      </c>
      <c r="N1214" s="53">
        <f>IF(SetUp!$B$62=0,X1214,(B1214-E1214)*(1-(H1214/SetUp!$B$66/SetUp!$B$56)))</f>
        <v>0</v>
      </c>
      <c r="O1214" s="53">
        <f>K1214*SetUp!$B$65</f>
        <v>0.96202985085451187</v>
      </c>
      <c r="P1214" s="53">
        <f>MIN(SetUp!$B$54*L1214^SetUp!$B$51,L1214)</f>
        <v>1.3288072061523057</v>
      </c>
      <c r="Q1214" s="53">
        <f t="shared" si="367"/>
        <v>103.26654529271177</v>
      </c>
      <c r="R1214" s="53">
        <f>IF((H1214+N1214-O1214)&gt;SetUp!$B$56,T1213+H1214+N1214-O1214-SetUp!$B$56,T1213)</f>
        <v>0</v>
      </c>
      <c r="S1214" s="53">
        <f>R1214*SetUp!$B$65</f>
        <v>0</v>
      </c>
      <c r="T1214" s="53">
        <f>IF((R1214-S1214)&lt;SetUp!$B$53,R1214-S1214,SetUp!$B$53)</f>
        <v>0</v>
      </c>
      <c r="U1214" s="53">
        <f t="shared" si="368"/>
        <v>12.877205242660061</v>
      </c>
      <c r="V1214" s="53">
        <f>(L1214-P1214)/1000*SetUp!$B$13*1000000/SetUp!$B$48</f>
        <v>23.972301504048513</v>
      </c>
      <c r="W1214" s="53">
        <f t="shared" si="370"/>
        <v>-5.1070259132757201E-15</v>
      </c>
      <c r="X1214" s="53">
        <f>MAX((SetUp!$B$56*(1-($H1214/SetUp!$B$56)^2)*TANH(($B1214-$D1214)/SetUp!$B$56))/(1+$H1214/SetUp!$B$56*TANH(($B1214-$D1214)/SetUp!$B$56)),0)</f>
        <v>0</v>
      </c>
    </row>
    <row r="1215" spans="1:24" x14ac:dyDescent="0.3">
      <c r="A1215" s="60">
        <v>32260</v>
      </c>
      <c r="B1215" s="53">
        <v>1.4730000000000001</v>
      </c>
      <c r="C1215" s="53">
        <v>9.4629999999999992</v>
      </c>
      <c r="D1215" s="53">
        <v>4.1100000000000003</v>
      </c>
      <c r="E1215" s="53">
        <f t="shared" si="362"/>
        <v>1.4730000000000001</v>
      </c>
      <c r="F1215" s="53">
        <f t="shared" si="363"/>
        <v>2.6370000000000005</v>
      </c>
      <c r="G1215" s="53">
        <f t="shared" si="364"/>
        <v>0</v>
      </c>
      <c r="H1215" s="53">
        <f>IF(Q1214&gt;SetUp!$B$56,SetUp!$B$56,Q1214)</f>
        <v>103.26654529271177</v>
      </c>
      <c r="I1215" s="53">
        <f t="shared" si="369"/>
        <v>13.806087251254198</v>
      </c>
      <c r="J1215" s="53">
        <f>MIN(F1215,H1215,(1-EXP(-SetUp!$B$52*H1215/SetUp!$B$56))*F1215)</f>
        <v>2.6292852884977664</v>
      </c>
      <c r="K1215" s="53">
        <f t="shared" si="365"/>
        <v>100.637260004214</v>
      </c>
      <c r="L1215" s="53">
        <f>IF(I1215&lt;=0,0,MIN(SetUp!$B$50*I1215^SetUp!$B$55,I1215))</f>
        <v>1.7090016831220685</v>
      </c>
      <c r="M1215" s="53">
        <f t="shared" si="366"/>
        <v>12.09708556813213</v>
      </c>
      <c r="N1215" s="53">
        <f>IF(SetUp!$B$62=0,X1215,(B1215-E1215)*(1-(H1215/SetUp!$B$66/SetUp!$B$56)))</f>
        <v>0</v>
      </c>
      <c r="O1215" s="53">
        <f>K1215*SetUp!$B$65</f>
        <v>0.9288820085941365</v>
      </c>
      <c r="P1215" s="53">
        <f>MIN(SetUp!$B$54*L1215^SetUp!$B$51,L1215)</f>
        <v>1.1827622564257985</v>
      </c>
      <c r="Q1215" s="53">
        <f t="shared" si="367"/>
        <v>99.70837799561987</v>
      </c>
      <c r="R1215" s="53">
        <f>IF((H1215+N1215-O1215)&gt;SetUp!$B$56,T1214+H1215+N1215-O1215-SetUp!$B$56,T1214)</f>
        <v>0</v>
      </c>
      <c r="S1215" s="53">
        <f>R1215*SetUp!$B$65</f>
        <v>0</v>
      </c>
      <c r="T1215" s="53">
        <f>IF((R1215-S1215)&lt;SetUp!$B$53,R1215-S1215,SetUp!$B$53)</f>
        <v>0</v>
      </c>
      <c r="U1215" s="53">
        <f t="shared" si="368"/>
        <v>12.09708556813213</v>
      </c>
      <c r="V1215" s="53">
        <f>(L1215-P1215)/1000*SetUp!$B$13*1000000/SetUp!$B$48</f>
        <v>21.415471984828162</v>
      </c>
      <c r="W1215" s="53">
        <f t="shared" si="370"/>
        <v>4.8849813083506888E-15</v>
      </c>
      <c r="X1215" s="53">
        <f>MAX((SetUp!$B$56*(1-($H1215/SetUp!$B$56)^2)*TANH(($B1215-$D1215)/SetUp!$B$56))/(1+$H1215/SetUp!$B$56*TANH(($B1215-$D1215)/SetUp!$B$56)),0)</f>
        <v>0</v>
      </c>
    </row>
    <row r="1216" spans="1:24" x14ac:dyDescent="0.3">
      <c r="A1216" s="60">
        <v>32261</v>
      </c>
      <c r="B1216" s="53">
        <v>1.7470000000000001</v>
      </c>
      <c r="C1216" s="53">
        <v>9.14</v>
      </c>
      <c r="D1216" s="53">
        <v>4.1100000000000003</v>
      </c>
      <c r="E1216" s="53">
        <f t="shared" si="362"/>
        <v>1.7470000000000001</v>
      </c>
      <c r="F1216" s="53">
        <f t="shared" si="363"/>
        <v>2.3630000000000004</v>
      </c>
      <c r="G1216" s="53">
        <f t="shared" si="364"/>
        <v>0</v>
      </c>
      <c r="H1216" s="53">
        <f>IF(Q1215&gt;SetUp!$B$56,SetUp!$B$56,Q1215)</f>
        <v>99.70837799561987</v>
      </c>
      <c r="I1216" s="53">
        <f t="shared" si="369"/>
        <v>12.995661517839149</v>
      </c>
      <c r="J1216" s="53">
        <f>MIN(F1216,H1216,(1-EXP(-SetUp!$B$52*H1216/SetUp!$B$56))*F1216)</f>
        <v>2.354547640928041</v>
      </c>
      <c r="K1216" s="53">
        <f t="shared" si="365"/>
        <v>97.353830354691823</v>
      </c>
      <c r="L1216" s="53">
        <f>IF(I1216&lt;=0,0,MIN(SetUp!$B$50*I1216^SetUp!$B$55,I1216))</f>
        <v>1.5450959461424845</v>
      </c>
      <c r="M1216" s="53">
        <f t="shared" si="366"/>
        <v>11.450565571696664</v>
      </c>
      <c r="N1216" s="53">
        <f>IF(SetUp!$B$62=0,X1216,(B1216-E1216)*(1-(H1216/SetUp!$B$66/SetUp!$B$56)))</f>
        <v>0</v>
      </c>
      <c r="O1216" s="53">
        <f>K1216*SetUp!$B$65</f>
        <v>0.89857594970702059</v>
      </c>
      <c r="P1216" s="53">
        <f>MIN(SetUp!$B$54*L1216^SetUp!$B$51,L1216)</f>
        <v>1.0682795146040818</v>
      </c>
      <c r="Q1216" s="53">
        <f t="shared" si="367"/>
        <v>96.4552544049848</v>
      </c>
      <c r="R1216" s="53">
        <f>IF((H1216+N1216-O1216)&gt;SetUp!$B$56,T1215+H1216+N1216-O1216-SetUp!$B$56,T1215)</f>
        <v>0</v>
      </c>
      <c r="S1216" s="53">
        <f>R1216*SetUp!$B$65</f>
        <v>0</v>
      </c>
      <c r="T1216" s="53">
        <f>IF((R1216-S1216)&lt;SetUp!$B$53,R1216-S1216,SetUp!$B$53)</f>
        <v>0</v>
      </c>
      <c r="U1216" s="53">
        <f t="shared" si="368"/>
        <v>11.450565571696664</v>
      </c>
      <c r="V1216" s="53">
        <f>(L1216-P1216)/1000*SetUp!$B$13*1000000/SetUp!$B$48</f>
        <v>19.404188309535449</v>
      </c>
      <c r="W1216" s="53">
        <f t="shared" si="370"/>
        <v>-2.886579864025407E-15</v>
      </c>
      <c r="X1216" s="53">
        <f>MAX((SetUp!$B$56*(1-($H1216/SetUp!$B$56)^2)*TANH(($B1216-$D1216)/SetUp!$B$56))/(1+$H1216/SetUp!$B$56*TANH(($B1216-$D1216)/SetUp!$B$56)),0)</f>
        <v>0</v>
      </c>
    </row>
    <row r="1217" spans="1:24" x14ac:dyDescent="0.3">
      <c r="A1217" s="60">
        <v>32262</v>
      </c>
      <c r="B1217" s="53">
        <v>2.1309999999999998</v>
      </c>
      <c r="C1217" s="53">
        <v>9.7910000000000004</v>
      </c>
      <c r="D1217" s="53">
        <v>4.1100000000000003</v>
      </c>
      <c r="E1217" s="53">
        <f t="shared" si="362"/>
        <v>2.1309999999999998</v>
      </c>
      <c r="F1217" s="53">
        <f t="shared" si="363"/>
        <v>1.9790000000000005</v>
      </c>
      <c r="G1217" s="53">
        <f t="shared" si="364"/>
        <v>0</v>
      </c>
      <c r="H1217" s="53">
        <f>IF(Q1216&gt;SetUp!$B$56,SetUp!$B$56,Q1216)</f>
        <v>96.4552544049848</v>
      </c>
      <c r="I1217" s="53">
        <f t="shared" si="369"/>
        <v>12.322660012825569</v>
      </c>
      <c r="J1217" s="53">
        <f>MIN(F1217,H1217,(1-EXP(-SetUp!$B$52*H1217/SetUp!$B$56))*F1217)</f>
        <v>1.9704929303257073</v>
      </c>
      <c r="K1217" s="53">
        <f t="shared" si="365"/>
        <v>94.484761474659095</v>
      </c>
      <c r="L1217" s="53">
        <f>IF(I1217&lt;=0,0,MIN(SetUp!$B$50*I1217^SetUp!$B$55,I1217))</f>
        <v>1.4140526436666829</v>
      </c>
      <c r="M1217" s="53">
        <f t="shared" si="366"/>
        <v>10.908607369158887</v>
      </c>
      <c r="N1217" s="53">
        <f>IF(SetUp!$B$62=0,X1217,(B1217-E1217)*(1-(H1217/SetUp!$B$66/SetUp!$B$56)))</f>
        <v>0</v>
      </c>
      <c r="O1217" s="53">
        <f>K1217*SetUp!$B$65</f>
        <v>0.87209444112890411</v>
      </c>
      <c r="P1217" s="53">
        <f>MIN(SetUp!$B$54*L1217^SetUp!$B$51,L1217)</f>
        <v>0.9768344861149576</v>
      </c>
      <c r="Q1217" s="53">
        <f t="shared" si="367"/>
        <v>93.612667033530187</v>
      </c>
      <c r="R1217" s="53">
        <f>IF((H1217+N1217-O1217)&gt;SetUp!$B$56,T1216+H1217+N1217-O1217-SetUp!$B$56,T1216)</f>
        <v>0</v>
      </c>
      <c r="S1217" s="53">
        <f>R1217*SetUp!$B$65</f>
        <v>0</v>
      </c>
      <c r="T1217" s="53">
        <f>IF((R1217-S1217)&lt;SetUp!$B$53,R1217-S1217,SetUp!$B$53)</f>
        <v>0</v>
      </c>
      <c r="U1217" s="53">
        <f t="shared" si="368"/>
        <v>10.908607369158887</v>
      </c>
      <c r="V1217" s="53">
        <f>(L1217-P1217)/1000*SetUp!$B$13*1000000/SetUp!$B$48</f>
        <v>17.792724621736379</v>
      </c>
      <c r="W1217" s="53">
        <f t="shared" si="370"/>
        <v>0</v>
      </c>
      <c r="X1217" s="53">
        <f>MAX((SetUp!$B$56*(1-($H1217/SetUp!$B$56)^2)*TANH(($B1217-$D1217)/SetUp!$B$56))/(1+$H1217/SetUp!$B$56*TANH(($B1217-$D1217)/SetUp!$B$56)),0)</f>
        <v>0</v>
      </c>
    </row>
    <row r="1218" spans="1:24" x14ac:dyDescent="0.3">
      <c r="A1218" s="60">
        <v>32263</v>
      </c>
      <c r="B1218" s="53">
        <v>8.5960000000000001</v>
      </c>
      <c r="C1218" s="53">
        <v>8.6630000000000003</v>
      </c>
      <c r="D1218" s="53">
        <v>4.1100000000000003</v>
      </c>
      <c r="E1218" s="53">
        <f t="shared" si="362"/>
        <v>4.1100000000000003</v>
      </c>
      <c r="F1218" s="53">
        <f t="shared" si="363"/>
        <v>0</v>
      </c>
      <c r="G1218" s="53">
        <f t="shared" si="364"/>
        <v>1.2982341752523237</v>
      </c>
      <c r="H1218" s="53">
        <f>IF(Q1217&gt;SetUp!$B$56,SetUp!$B$56,Q1217)</f>
        <v>93.612667033530187</v>
      </c>
      <c r="I1218" s="53">
        <f t="shared" si="369"/>
        <v>13.070886552992709</v>
      </c>
      <c r="J1218" s="53">
        <f>MIN(F1218,H1218,(1-EXP(-SetUp!$B$52*H1218/SetUp!$B$56))*F1218)</f>
        <v>0</v>
      </c>
      <c r="K1218" s="53">
        <f t="shared" si="365"/>
        <v>93.612667033530187</v>
      </c>
      <c r="L1218" s="53">
        <f>IF(I1218&lt;=0,0,MIN(SetUp!$B$50*I1218^SetUp!$B$55,I1218))</f>
        <v>1.5600309326225319</v>
      </c>
      <c r="M1218" s="53">
        <f t="shared" si="366"/>
        <v>11.510855620370178</v>
      </c>
      <c r="N1218" s="53">
        <f>IF(SetUp!$B$62=0,X1218,(B1218-E1218)*(1-(H1218/SetUp!$B$66/SetUp!$B$56)))</f>
        <v>3.1877658247476761</v>
      </c>
      <c r="O1218" s="53">
        <f>K1218*SetUp!$B$65</f>
        <v>0.86404500858149891</v>
      </c>
      <c r="P1218" s="53">
        <f>MIN(SetUp!$B$54*L1218^SetUp!$B$51,L1218)</f>
        <v>1.0787064019565378</v>
      </c>
      <c r="Q1218" s="53">
        <f t="shared" si="367"/>
        <v>95.936387849696359</v>
      </c>
      <c r="R1218" s="53">
        <f>IF((H1218+N1218-O1218)&gt;SetUp!$B$56,T1217+H1218+N1218-O1218-SetUp!$B$56,T1217)</f>
        <v>0</v>
      </c>
      <c r="S1218" s="53">
        <f>R1218*SetUp!$B$65</f>
        <v>0</v>
      </c>
      <c r="T1218" s="53">
        <f>IF((R1218-S1218)&lt;SetUp!$B$53,R1218-S1218,SetUp!$B$53)</f>
        <v>0</v>
      </c>
      <c r="U1218" s="53">
        <f t="shared" si="368"/>
        <v>11.510855620370178</v>
      </c>
      <c r="V1218" s="53">
        <f>(L1218-P1218)/1000*SetUp!$B$13*1000000/SetUp!$B$48</f>
        <v>19.587646761475966</v>
      </c>
      <c r="W1218" s="53">
        <f t="shared" si="370"/>
        <v>-2.2204460492503131E-15</v>
      </c>
      <c r="X1218" s="53">
        <f>MAX((SetUp!$B$56*(1-($H1218/SetUp!$B$56)^2)*TANH(($B1218-$D1218)/SetUp!$B$56))/(1+$H1218/SetUp!$B$56*TANH(($B1218-$D1218)/SetUp!$B$56)),0)</f>
        <v>3.1877658247476761</v>
      </c>
    </row>
    <row r="1219" spans="1:24" x14ac:dyDescent="0.3">
      <c r="A1219" s="60">
        <v>32264</v>
      </c>
      <c r="B1219" s="53">
        <v>10.224</v>
      </c>
      <c r="C1219" s="53">
        <v>8.6630000000000003</v>
      </c>
      <c r="D1219" s="53">
        <v>3.9409999999999998</v>
      </c>
      <c r="E1219" s="53">
        <f t="shared" ref="E1219:E1282" si="371">IF(B1219&gt;=D1219,D1219,B1219)</f>
        <v>3.9409999999999998</v>
      </c>
      <c r="F1219" s="53">
        <f t="shared" ref="F1219:F1282" si="372">D1219-E1219</f>
        <v>0</v>
      </c>
      <c r="G1219" s="53">
        <f t="shared" ref="G1219:G1282" si="373">MAX(B1219-D1219-N1219,0)</f>
        <v>1.9313639508665306</v>
      </c>
      <c r="H1219" s="53">
        <f>IF(Q1218&gt;SetUp!$B$56,SetUp!$B$56,Q1218)</f>
        <v>95.936387849696359</v>
      </c>
      <c r="I1219" s="53">
        <f t="shared" si="369"/>
        <v>14.327712525231687</v>
      </c>
      <c r="J1219" s="53">
        <f>MIN(F1219,H1219,(1-EXP(-SetUp!$B$52*H1219/SetUp!$B$56))*F1219)</f>
        <v>0</v>
      </c>
      <c r="K1219" s="53">
        <f t="shared" ref="K1219:K1282" si="374">MAX(H1219-J1219,0)</f>
        <v>95.936387849696359</v>
      </c>
      <c r="L1219" s="53">
        <f>IF(I1219&lt;=0,0,MIN(SetUp!$B$50*I1219^SetUp!$B$55,I1219))</f>
        <v>1.8179679931355877</v>
      </c>
      <c r="M1219" s="53">
        <f t="shared" ref="M1219:M1282" si="375">MAX(I1219-L1219,0)</f>
        <v>12.5097445320961</v>
      </c>
      <c r="N1219" s="53">
        <f>IF(SetUp!$B$62=0,X1219,(B1219-E1219)*(1-(H1219/SetUp!$B$66/SetUp!$B$56)))</f>
        <v>4.3516360491334698</v>
      </c>
      <c r="O1219" s="53">
        <f>K1219*SetUp!$B$65</f>
        <v>0.88549295399497763</v>
      </c>
      <c r="P1219" s="53">
        <f>MIN(SetUp!$B$54*L1219^SetUp!$B$51,L1219)</f>
        <v>1.2589313981951775</v>
      </c>
      <c r="Q1219" s="53">
        <f t="shared" ref="Q1219:Q1282" si="376">IF((K1219+N1219-O1219)&lt;0,0,K1219+N1219-O1219)</f>
        <v>99.402530944834851</v>
      </c>
      <c r="R1219" s="53">
        <f>IF((H1219+N1219-O1219)&gt;SetUp!$B$56,T1218+H1219+N1219-O1219-SetUp!$B$56,T1218)</f>
        <v>0</v>
      </c>
      <c r="S1219" s="53">
        <f>R1219*SetUp!$B$65</f>
        <v>0</v>
      </c>
      <c r="T1219" s="53">
        <f>IF((R1219-S1219)&lt;SetUp!$B$53,R1219-S1219,SetUp!$B$53)</f>
        <v>0</v>
      </c>
      <c r="U1219" s="53">
        <f t="shared" ref="U1219:U1282" si="377">M1219+R1219-T1219</f>
        <v>12.5097445320961</v>
      </c>
      <c r="V1219" s="53">
        <f>(L1219-P1219)/1000*SetUp!$B$13*1000000/SetUp!$B$48</f>
        <v>22.750162625785148</v>
      </c>
      <c r="W1219" s="53">
        <f t="shared" si="370"/>
        <v>-5.9952043329758453E-15</v>
      </c>
      <c r="X1219" s="53">
        <f>MAX((SetUp!$B$56*(1-($H1219/SetUp!$B$56)^2)*TANH(($B1219-$D1219)/SetUp!$B$56))/(1+$H1219/SetUp!$B$56*TANH(($B1219-$D1219)/SetUp!$B$56)),0)</f>
        <v>4.3516360491334698</v>
      </c>
    </row>
    <row r="1220" spans="1:24" x14ac:dyDescent="0.3">
      <c r="A1220" s="60">
        <v>32265</v>
      </c>
      <c r="B1220" s="53">
        <v>5.1150000000000002</v>
      </c>
      <c r="C1220" s="53">
        <v>9.14</v>
      </c>
      <c r="D1220" s="53">
        <v>3.9409999999999998</v>
      </c>
      <c r="E1220" s="53">
        <f t="shared" si="371"/>
        <v>3.9409999999999998</v>
      </c>
      <c r="F1220" s="53">
        <f t="shared" si="372"/>
        <v>0</v>
      </c>
      <c r="G1220" s="53">
        <f t="shared" si="373"/>
        <v>0.37326266808241115</v>
      </c>
      <c r="H1220" s="53">
        <f>IF(Q1219&gt;SetUp!$B$56,SetUp!$B$56,Q1219)</f>
        <v>99.402530944834851</v>
      </c>
      <c r="I1220" s="53">
        <f t="shared" ref="I1220:I1283" si="378">U1219+G1220+O1220</f>
        <v>13.800492658342939</v>
      </c>
      <c r="J1220" s="53">
        <f>MIN(F1220,H1220,(1-EXP(-SetUp!$B$52*H1220/SetUp!$B$56))*F1220)</f>
        <v>0</v>
      </c>
      <c r="K1220" s="53">
        <f t="shared" si="374"/>
        <v>99.402530944834851</v>
      </c>
      <c r="L1220" s="53">
        <f>IF(I1220&lt;=0,0,MIN(SetUp!$B$50*I1220^SetUp!$B$55,I1220))</f>
        <v>1.7078476176496167</v>
      </c>
      <c r="M1220" s="53">
        <f t="shared" si="375"/>
        <v>12.092645040693323</v>
      </c>
      <c r="N1220" s="53">
        <f>IF(SetUp!$B$62=0,X1220,(B1220-E1220)*(1-(H1220/SetUp!$B$66/SetUp!$B$56)))</f>
        <v>0.80073733191758922</v>
      </c>
      <c r="O1220" s="53">
        <f>K1220*SetUp!$B$65</f>
        <v>0.91748545816442861</v>
      </c>
      <c r="P1220" s="53">
        <f>MIN(SetUp!$B$54*L1220^SetUp!$B$51,L1220)</f>
        <v>1.1819557941491066</v>
      </c>
      <c r="Q1220" s="53">
        <f t="shared" si="376"/>
        <v>99.285782818588004</v>
      </c>
      <c r="R1220" s="53">
        <f>IF((H1220+N1220-O1220)&gt;SetUp!$B$56,T1219+H1220+N1220-O1220-SetUp!$B$56,T1219)</f>
        <v>0</v>
      </c>
      <c r="S1220" s="53">
        <f>R1220*SetUp!$B$65</f>
        <v>0</v>
      </c>
      <c r="T1220" s="53">
        <f>IF((R1220-S1220)&lt;SetUp!$B$53,R1220-S1220,SetUp!$B$53)</f>
        <v>0</v>
      </c>
      <c r="U1220" s="53">
        <f t="shared" si="377"/>
        <v>12.092645040693323</v>
      </c>
      <c r="V1220" s="53">
        <f>(L1220-P1220)/1000*SetUp!$B$13*1000000/SetUp!$B$48</f>
        <v>21.401326168070636</v>
      </c>
      <c r="W1220" s="53">
        <f t="shared" ref="W1220:W1283" si="379">Q1220+U1220+T1220-H1220-U1219-T1219-B1220+E1220+J1220+L1220</f>
        <v>-3.7747582837255322E-15</v>
      </c>
      <c r="X1220" s="53">
        <f>MAX((SetUp!$B$56*(1-($H1220/SetUp!$B$56)^2)*TANH(($B1220-$D1220)/SetUp!$B$56))/(1+$H1220/SetUp!$B$56*TANH(($B1220-$D1220)/SetUp!$B$56)),0)</f>
        <v>0.80073733191758922</v>
      </c>
    </row>
    <row r="1221" spans="1:24" x14ac:dyDescent="0.3">
      <c r="A1221" s="60">
        <v>32266</v>
      </c>
      <c r="B1221" s="53">
        <v>2.1850000000000001</v>
      </c>
      <c r="C1221" s="53">
        <v>8.8209999999999997</v>
      </c>
      <c r="D1221" s="53">
        <v>3.9409999999999998</v>
      </c>
      <c r="E1221" s="53">
        <f t="shared" si="371"/>
        <v>2.1850000000000001</v>
      </c>
      <c r="F1221" s="53">
        <f t="shared" si="372"/>
        <v>1.7559999999999998</v>
      </c>
      <c r="G1221" s="53">
        <f t="shared" si="373"/>
        <v>0</v>
      </c>
      <c r="H1221" s="53">
        <f>IF(Q1220&gt;SetUp!$B$56,SetUp!$B$56,Q1220)</f>
        <v>99.285782818588004</v>
      </c>
      <c r="I1221" s="53">
        <f t="shared" si="378"/>
        <v>12.992904407610739</v>
      </c>
      <c r="J1221" s="53">
        <f>MIN(F1221,H1221,(1-EXP(-SetUp!$B$52*H1221/SetUp!$B$56))*F1221)</f>
        <v>1.7495670867109223</v>
      </c>
      <c r="K1221" s="53">
        <f t="shared" si="374"/>
        <v>97.536215731877078</v>
      </c>
      <c r="L1221" s="53">
        <f>IF(I1221&lt;=0,0,MIN(SetUp!$B$50*I1221^SetUp!$B$55,I1221))</f>
        <v>1.5445496486259089</v>
      </c>
      <c r="M1221" s="53">
        <f t="shared" si="375"/>
        <v>11.448354758984831</v>
      </c>
      <c r="N1221" s="53">
        <f>IF(SetUp!$B$62=0,X1221,(B1221-E1221)*(1-(H1221/SetUp!$B$66/SetUp!$B$56)))</f>
        <v>0</v>
      </c>
      <c r="O1221" s="53">
        <f>K1221*SetUp!$B$65</f>
        <v>0.90025936691741515</v>
      </c>
      <c r="P1221" s="53">
        <f>MIN(SetUp!$B$54*L1221^SetUp!$B$51,L1221)</f>
        <v>1.0678981345327652</v>
      </c>
      <c r="Q1221" s="53">
        <f t="shared" si="376"/>
        <v>96.635956364959668</v>
      </c>
      <c r="R1221" s="53">
        <f>IF((H1221+N1221-O1221)&gt;SetUp!$B$56,T1220+H1221+N1221-O1221-SetUp!$B$56,T1220)</f>
        <v>0</v>
      </c>
      <c r="S1221" s="53">
        <f>R1221*SetUp!$B$65</f>
        <v>0</v>
      </c>
      <c r="T1221" s="53">
        <f>IF((R1221-S1221)&lt;SetUp!$B$53,R1221-S1221,SetUp!$B$53)</f>
        <v>0</v>
      </c>
      <c r="U1221" s="53">
        <f t="shared" si="377"/>
        <v>11.448354758984831</v>
      </c>
      <c r="V1221" s="53">
        <f>(L1221-P1221)/1000*SetUp!$B$13*1000000/SetUp!$B$48</f>
        <v>19.397476944423708</v>
      </c>
      <c r="W1221" s="53">
        <f t="shared" si="379"/>
        <v>5.773159728050814E-15</v>
      </c>
      <c r="X1221" s="53">
        <f>MAX((SetUp!$B$56*(1-($H1221/SetUp!$B$56)^2)*TANH(($B1221-$D1221)/SetUp!$B$56))/(1+$H1221/SetUp!$B$56*TANH(($B1221-$D1221)/SetUp!$B$56)),0)</f>
        <v>0</v>
      </c>
    </row>
    <row r="1222" spans="1:24" x14ac:dyDescent="0.3">
      <c r="A1222" s="60">
        <v>32267</v>
      </c>
      <c r="B1222" s="53">
        <v>0.11700000000000001</v>
      </c>
      <c r="C1222" s="53">
        <v>8.6630000000000003</v>
      </c>
      <c r="D1222" s="53">
        <v>3.9409999999999998</v>
      </c>
      <c r="E1222" s="53">
        <f t="shared" si="371"/>
        <v>0.11700000000000001</v>
      </c>
      <c r="F1222" s="53">
        <f t="shared" si="372"/>
        <v>3.8239999999999998</v>
      </c>
      <c r="G1222" s="53">
        <f t="shared" si="373"/>
        <v>0</v>
      </c>
      <c r="H1222" s="53">
        <f>IF(Q1221&gt;SetUp!$B$56,SetUp!$B$56,Q1221)</f>
        <v>96.635956364959668</v>
      </c>
      <c r="I1222" s="53">
        <f t="shared" si="378"/>
        <v>12.305159390058403</v>
      </c>
      <c r="J1222" s="53">
        <f>MIN(F1222,H1222,(1-EXP(-SetUp!$B$52*H1222/SetUp!$B$56))*F1222)</f>
        <v>3.8077288480229194</v>
      </c>
      <c r="K1222" s="53">
        <f t="shared" si="374"/>
        <v>92.828227516936749</v>
      </c>
      <c r="L1222" s="53">
        <f>IF(I1222&lt;=0,0,MIN(SetUp!$B$50*I1222^SetUp!$B$55,I1222))</f>
        <v>1.4107071694358542</v>
      </c>
      <c r="M1222" s="53">
        <f t="shared" si="375"/>
        <v>10.894452220622549</v>
      </c>
      <c r="N1222" s="53">
        <f>IF(SetUp!$B$62=0,X1222,(B1222-E1222)*(1-(H1222/SetUp!$B$66/SetUp!$B$56)))</f>
        <v>0</v>
      </c>
      <c r="O1222" s="53">
        <f>K1222*SetUp!$B$65</f>
        <v>0.85680463107357185</v>
      </c>
      <c r="P1222" s="53">
        <f>MIN(SetUp!$B$54*L1222^SetUp!$B$51,L1222)</f>
        <v>0.9745009841754132</v>
      </c>
      <c r="Q1222" s="53">
        <f t="shared" si="376"/>
        <v>91.971422885863177</v>
      </c>
      <c r="R1222" s="53">
        <f>IF((H1222+N1222-O1222)&gt;SetUp!$B$56,T1221+H1222+N1222-O1222-SetUp!$B$56,T1221)</f>
        <v>0</v>
      </c>
      <c r="S1222" s="53">
        <f>R1222*SetUp!$B$65</f>
        <v>0</v>
      </c>
      <c r="T1222" s="53">
        <f>IF((R1222-S1222)&lt;SetUp!$B$53,R1222-S1222,SetUp!$B$53)</f>
        <v>0</v>
      </c>
      <c r="U1222" s="53">
        <f t="shared" si="377"/>
        <v>10.894452220622549</v>
      </c>
      <c r="V1222" s="53">
        <f>(L1222-P1222)/1000*SetUp!$B$13*1000000/SetUp!$B$48</f>
        <v>17.751542104513227</v>
      </c>
      <c r="W1222" s="53">
        <f t="shared" si="379"/>
        <v>6.2172489379008766E-15</v>
      </c>
      <c r="X1222" s="53">
        <f>MAX((SetUp!$B$56*(1-($H1222/SetUp!$B$56)^2)*TANH(($B1222-$D1222)/SetUp!$B$56))/(1+$H1222/SetUp!$B$56*TANH(($B1222-$D1222)/SetUp!$B$56)),0)</f>
        <v>0</v>
      </c>
    </row>
    <row r="1223" spans="1:24" x14ac:dyDescent="0.3">
      <c r="A1223" s="60">
        <v>32268</v>
      </c>
      <c r="B1223" s="53">
        <v>2.8820000000000001</v>
      </c>
      <c r="C1223" s="53">
        <v>8.5060000000000002</v>
      </c>
      <c r="D1223" s="53">
        <v>3.9409999999999998</v>
      </c>
      <c r="E1223" s="53">
        <f t="shared" si="371"/>
        <v>2.8820000000000001</v>
      </c>
      <c r="F1223" s="53">
        <f t="shared" si="372"/>
        <v>1.0589999999999997</v>
      </c>
      <c r="G1223" s="53">
        <f t="shared" si="373"/>
        <v>0</v>
      </c>
      <c r="H1223" s="53">
        <f>IF(Q1222&gt;SetUp!$B$56,SetUp!$B$56,Q1222)</f>
        <v>91.971422885863177</v>
      </c>
      <c r="I1223" s="53">
        <f t="shared" si="378"/>
        <v>11.733628104443701</v>
      </c>
      <c r="J1223" s="53">
        <f>MIN(F1223,H1223,(1-EXP(-SetUp!$B$52*H1223/SetUp!$B$56))*F1223)</f>
        <v>1.0531352798903344</v>
      </c>
      <c r="K1223" s="53">
        <f t="shared" si="374"/>
        <v>90.918287605972836</v>
      </c>
      <c r="L1223" s="53">
        <f>IF(I1223&lt;=0,0,MIN(SetUp!$B$50*I1223^SetUp!$B$55,I1223))</f>
        <v>1.3032027855952386</v>
      </c>
      <c r="M1223" s="53">
        <f t="shared" si="375"/>
        <v>10.430425318848462</v>
      </c>
      <c r="N1223" s="53">
        <f>IF(SetUp!$B$62=0,X1223,(B1223-E1223)*(1-(H1223/SetUp!$B$66/SetUp!$B$56)))</f>
        <v>0</v>
      </c>
      <c r="O1223" s="53">
        <f>K1223*SetUp!$B$65</f>
        <v>0.83917588382115282</v>
      </c>
      <c r="P1223" s="53">
        <f>MIN(SetUp!$B$54*L1223^SetUp!$B$51,L1223)</f>
        <v>0.89954494971165122</v>
      </c>
      <c r="Q1223" s="53">
        <f t="shared" si="376"/>
        <v>90.07911172215168</v>
      </c>
      <c r="R1223" s="53">
        <f>IF((H1223+N1223-O1223)&gt;SetUp!$B$56,T1222+H1223+N1223-O1223-SetUp!$B$56,T1222)</f>
        <v>0</v>
      </c>
      <c r="S1223" s="53">
        <f>R1223*SetUp!$B$65</f>
        <v>0</v>
      </c>
      <c r="T1223" s="53">
        <f>IF((R1223-S1223)&lt;SetUp!$B$53,R1223-S1223,SetUp!$B$53)</f>
        <v>0</v>
      </c>
      <c r="U1223" s="53">
        <f t="shared" si="377"/>
        <v>10.430425318848462</v>
      </c>
      <c r="V1223" s="53">
        <f>(L1223-P1223)/1000*SetUp!$B$13*1000000/SetUp!$B$48</f>
        <v>16.426977222310438</v>
      </c>
      <c r="W1223" s="53">
        <f t="shared" si="379"/>
        <v>-8.8817841970012523E-15</v>
      </c>
      <c r="X1223" s="53">
        <f>MAX((SetUp!$B$56*(1-($H1223/SetUp!$B$56)^2)*TANH(($B1223-$D1223)/SetUp!$B$56))/(1+$H1223/SetUp!$B$56*TANH(($B1223-$D1223)/SetUp!$B$56)),0)</f>
        <v>0</v>
      </c>
    </row>
    <row r="1224" spans="1:24" x14ac:dyDescent="0.3">
      <c r="A1224" s="60">
        <v>32269</v>
      </c>
      <c r="B1224" s="53">
        <v>0</v>
      </c>
      <c r="C1224" s="53">
        <v>8.1950000000000003</v>
      </c>
      <c r="D1224" s="53">
        <v>3.9409999999999998</v>
      </c>
      <c r="E1224" s="53">
        <f t="shared" si="371"/>
        <v>0</v>
      </c>
      <c r="F1224" s="53">
        <f t="shared" si="372"/>
        <v>3.9409999999999998</v>
      </c>
      <c r="G1224" s="53">
        <f t="shared" si="373"/>
        <v>0</v>
      </c>
      <c r="H1224" s="53">
        <f>IF(Q1223&gt;SetUp!$B$56,SetUp!$B$56,Q1223)</f>
        <v>90.07911172215168</v>
      </c>
      <c r="I1224" s="53">
        <f t="shared" si="378"/>
        <v>11.225704351047058</v>
      </c>
      <c r="J1224" s="53">
        <f>MIN(F1224,H1224,(1-EXP(-SetUp!$B$52*H1224/SetUp!$B$56))*F1224)</f>
        <v>3.9167121937094391</v>
      </c>
      <c r="K1224" s="53">
        <f t="shared" si="374"/>
        <v>86.162399528442236</v>
      </c>
      <c r="L1224" s="53">
        <f>IF(I1224&lt;=0,0,MIN(SetUp!$B$50*I1224^SetUp!$B$55,I1224))</f>
        <v>1.2105446177768635</v>
      </c>
      <c r="M1224" s="53">
        <f t="shared" si="375"/>
        <v>10.015159733270195</v>
      </c>
      <c r="N1224" s="53">
        <f>IF(SetUp!$B$62=0,X1224,(B1224-E1224)*(1-(H1224/SetUp!$B$66/SetUp!$B$56)))</f>
        <v>0</v>
      </c>
      <c r="O1224" s="53">
        <f>K1224*SetUp!$B$65</f>
        <v>0.79527903219859719</v>
      </c>
      <c r="P1224" s="53">
        <f>MIN(SetUp!$B$54*L1224^SetUp!$B$51,L1224)</f>
        <v>0.83498830791845657</v>
      </c>
      <c r="Q1224" s="53">
        <f t="shared" si="376"/>
        <v>85.367120496243643</v>
      </c>
      <c r="R1224" s="53">
        <f>IF((H1224+N1224-O1224)&gt;SetUp!$B$56,T1223+H1224+N1224-O1224-SetUp!$B$56,T1223)</f>
        <v>0</v>
      </c>
      <c r="S1224" s="53">
        <f>R1224*SetUp!$B$65</f>
        <v>0</v>
      </c>
      <c r="T1224" s="53">
        <f>IF((R1224-S1224)&lt;SetUp!$B$53,R1224-S1224,SetUp!$B$53)</f>
        <v>0</v>
      </c>
      <c r="U1224" s="53">
        <f t="shared" si="377"/>
        <v>10.015159733270195</v>
      </c>
      <c r="V1224" s="53">
        <f>(L1224-P1224)/1000*SetUp!$B$13*1000000/SetUp!$B$48</f>
        <v>15.283377155889498</v>
      </c>
      <c r="W1224" s="53">
        <f t="shared" si="379"/>
        <v>0</v>
      </c>
      <c r="X1224" s="53">
        <f>MAX((SetUp!$B$56*(1-($H1224/SetUp!$B$56)^2)*TANH(($B1224-$D1224)/SetUp!$B$56))/(1+$H1224/SetUp!$B$56*TANH(($B1224-$D1224)/SetUp!$B$56)),0)</f>
        <v>0</v>
      </c>
    </row>
    <row r="1225" spans="1:24" x14ac:dyDescent="0.3">
      <c r="A1225" s="60">
        <v>32270</v>
      </c>
      <c r="B1225" s="53">
        <v>0.19500000000000001</v>
      </c>
      <c r="C1225" s="53">
        <v>8.1950000000000003</v>
      </c>
      <c r="D1225" s="53">
        <v>3.9409999999999998</v>
      </c>
      <c r="E1225" s="53">
        <f t="shared" si="371"/>
        <v>0.19500000000000001</v>
      </c>
      <c r="F1225" s="53">
        <f t="shared" si="372"/>
        <v>3.746</v>
      </c>
      <c r="G1225" s="53">
        <f t="shared" si="373"/>
        <v>0</v>
      </c>
      <c r="H1225" s="53">
        <f>IF(Q1224&gt;SetUp!$B$56,SetUp!$B$56,Q1224)</f>
        <v>85.367120496243643</v>
      </c>
      <c r="I1225" s="53">
        <f t="shared" si="378"/>
        <v>10.768800833609198</v>
      </c>
      <c r="J1225" s="53">
        <f>MIN(F1225,H1225,(1-EXP(-SetUp!$B$52*H1225/SetUp!$B$56))*F1225)</f>
        <v>3.7158723689720614</v>
      </c>
      <c r="K1225" s="53">
        <f t="shared" si="374"/>
        <v>81.651248127271586</v>
      </c>
      <c r="L1225" s="53">
        <f>IF(I1225&lt;=0,0,MIN(SetUp!$B$50*I1225^SetUp!$B$55,I1225))</f>
        <v>1.1295454462114494</v>
      </c>
      <c r="M1225" s="53">
        <f t="shared" si="375"/>
        <v>9.6392553873977498</v>
      </c>
      <c r="N1225" s="53">
        <f>IF(SetUp!$B$62=0,X1225,(B1225-E1225)*(1-(H1225/SetUp!$B$66/SetUp!$B$56)))</f>
        <v>0</v>
      </c>
      <c r="O1225" s="53">
        <f>K1225*SetUp!$B$65</f>
        <v>0.75364110033900378</v>
      </c>
      <c r="P1225" s="53">
        <f>MIN(SetUp!$B$54*L1225^SetUp!$B$51,L1225)</f>
        <v>0.7785939326701532</v>
      </c>
      <c r="Q1225" s="53">
        <f t="shared" si="376"/>
        <v>80.897607026932576</v>
      </c>
      <c r="R1225" s="53">
        <f>IF((H1225+N1225-O1225)&gt;SetUp!$B$56,T1224+H1225+N1225-O1225-SetUp!$B$56,T1224)</f>
        <v>0</v>
      </c>
      <c r="S1225" s="53">
        <f>R1225*SetUp!$B$65</f>
        <v>0</v>
      </c>
      <c r="T1225" s="53">
        <f>IF((R1225-S1225)&lt;SetUp!$B$53,R1225-S1225,SetUp!$B$53)</f>
        <v>0</v>
      </c>
      <c r="U1225" s="53">
        <f t="shared" si="377"/>
        <v>9.6392553873977498</v>
      </c>
      <c r="V1225" s="53">
        <f>(L1225-P1225)/1000*SetUp!$B$13*1000000/SetUp!$B$48</f>
        <v>14.282077558233901</v>
      </c>
      <c r="W1225" s="53">
        <f t="shared" si="379"/>
        <v>0</v>
      </c>
      <c r="X1225" s="53">
        <f>MAX((SetUp!$B$56*(1-($H1225/SetUp!$B$56)^2)*TANH(($B1225-$D1225)/SetUp!$B$56))/(1+$H1225/SetUp!$B$56*TANH(($B1225-$D1225)/SetUp!$B$56)),0)</f>
        <v>0</v>
      </c>
    </row>
    <row r="1226" spans="1:24" x14ac:dyDescent="0.3">
      <c r="A1226" s="60">
        <v>32271</v>
      </c>
      <c r="B1226" s="53">
        <v>2.1999999999999999E-2</v>
      </c>
      <c r="C1226" s="53">
        <v>8.0410000000000004</v>
      </c>
      <c r="D1226" s="53">
        <v>3.9409999999999998</v>
      </c>
      <c r="E1226" s="53">
        <f t="shared" si="371"/>
        <v>2.1999999999999999E-2</v>
      </c>
      <c r="F1226" s="53">
        <f t="shared" si="372"/>
        <v>3.919</v>
      </c>
      <c r="G1226" s="53">
        <f t="shared" si="373"/>
        <v>0</v>
      </c>
      <c r="H1226" s="53">
        <f>IF(Q1225&gt;SetUp!$B$56,SetUp!$B$56,Q1225)</f>
        <v>80.897607026932576</v>
      </c>
      <c r="I1226" s="53">
        <f t="shared" si="378"/>
        <v>10.350142495638078</v>
      </c>
      <c r="J1226" s="53">
        <f>MIN(F1226,H1226,(1-EXP(-SetUp!$B$52*H1226/SetUp!$B$56))*F1226)</f>
        <v>3.8784268902603789</v>
      </c>
      <c r="K1226" s="53">
        <f t="shared" si="374"/>
        <v>77.01918013667219</v>
      </c>
      <c r="L1226" s="53">
        <f>IF(I1226&lt;=0,0,MIN(SetUp!$B$50*I1226^SetUp!$B$55,I1226))</f>
        <v>1.0573092115612024</v>
      </c>
      <c r="M1226" s="53">
        <f t="shared" si="375"/>
        <v>9.2928332840768757</v>
      </c>
      <c r="N1226" s="53">
        <f>IF(SetUp!$B$62=0,X1226,(B1226-E1226)*(1-(H1226/SetUp!$B$66/SetUp!$B$56)))</f>
        <v>0</v>
      </c>
      <c r="O1226" s="53">
        <f>K1226*SetUp!$B$65</f>
        <v>0.71088710824032775</v>
      </c>
      <c r="P1226" s="53">
        <f>MIN(SetUp!$B$54*L1226^SetUp!$B$51,L1226)</f>
        <v>0.7283336927624442</v>
      </c>
      <c r="Q1226" s="53">
        <f t="shared" si="376"/>
        <v>76.308293028431862</v>
      </c>
      <c r="R1226" s="53">
        <f>IF((H1226+N1226-O1226)&gt;SetUp!$B$56,T1225+H1226+N1226-O1226-SetUp!$B$56,T1225)</f>
        <v>0</v>
      </c>
      <c r="S1226" s="53">
        <f>R1226*SetUp!$B$65</f>
        <v>0</v>
      </c>
      <c r="T1226" s="53">
        <f>IF((R1226-S1226)&lt;SetUp!$B$53,R1226-S1226,SetUp!$B$53)</f>
        <v>0</v>
      </c>
      <c r="U1226" s="53">
        <f t="shared" si="377"/>
        <v>9.2928332840768757</v>
      </c>
      <c r="V1226" s="53">
        <f>(L1226-P1226)/1000*SetUp!$B$13*1000000/SetUp!$B$48</f>
        <v>13.387757832511056</v>
      </c>
      <c r="W1226" s="53">
        <f t="shared" si="379"/>
        <v>-4.8849813083506888E-15</v>
      </c>
      <c r="X1226" s="53">
        <f>MAX((SetUp!$B$56*(1-($H1226/SetUp!$B$56)^2)*TANH(($B1226-$D1226)/SetUp!$B$56))/(1+$H1226/SetUp!$B$56*TANH(($B1226-$D1226)/SetUp!$B$56)),0)</f>
        <v>0</v>
      </c>
    </row>
    <row r="1227" spans="1:24" x14ac:dyDescent="0.3">
      <c r="A1227" s="60">
        <v>32272</v>
      </c>
      <c r="B1227" s="53">
        <v>0.58699999999999997</v>
      </c>
      <c r="C1227" s="53">
        <v>7.8890000000000002</v>
      </c>
      <c r="D1227" s="53">
        <v>3.9409999999999998</v>
      </c>
      <c r="E1227" s="53">
        <f t="shared" si="371"/>
        <v>0.58699999999999997</v>
      </c>
      <c r="F1227" s="53">
        <f t="shared" si="372"/>
        <v>3.3540000000000001</v>
      </c>
      <c r="G1227" s="53">
        <f t="shared" si="373"/>
        <v>0</v>
      </c>
      <c r="H1227" s="53">
        <f>IF(Q1226&gt;SetUp!$B$56,SetUp!$B$56,Q1226)</f>
        <v>76.308293028431862</v>
      </c>
      <c r="I1227" s="53">
        <f t="shared" si="378"/>
        <v>9.9666168484135511</v>
      </c>
      <c r="J1227" s="53">
        <f>MIN(F1227,H1227,(1-EXP(-SetUp!$B$52*H1227/SetUp!$B$56))*F1227)</f>
        <v>3.3089980444079781</v>
      </c>
      <c r="K1227" s="53">
        <f t="shared" si="374"/>
        <v>72.999294984023891</v>
      </c>
      <c r="L1227" s="53">
        <f>IF(I1227&lt;=0,0,MIN(SetUp!$B$50*I1227^SetUp!$B$55,I1227))</f>
        <v>0.99282126866851683</v>
      </c>
      <c r="M1227" s="53">
        <f t="shared" si="375"/>
        <v>8.9737955797450351</v>
      </c>
      <c r="N1227" s="53">
        <f>IF(SetUp!$B$62=0,X1227,(B1227-E1227)*(1-(H1227/SetUp!$B$66/SetUp!$B$56)))</f>
        <v>0</v>
      </c>
      <c r="O1227" s="53">
        <f>K1227*SetUp!$B$65</f>
        <v>0.67378356433667475</v>
      </c>
      <c r="P1227" s="53">
        <f>MIN(SetUp!$B$54*L1227^SetUp!$B$51,L1227)</f>
        <v>0.68349266312906087</v>
      </c>
      <c r="Q1227" s="53">
        <f t="shared" si="376"/>
        <v>72.325511419687217</v>
      </c>
      <c r="R1227" s="53">
        <f>IF((H1227+N1227-O1227)&gt;SetUp!$B$56,T1226+H1227+N1227-O1227-SetUp!$B$56,T1226)</f>
        <v>0</v>
      </c>
      <c r="S1227" s="53">
        <f>R1227*SetUp!$B$65</f>
        <v>0</v>
      </c>
      <c r="T1227" s="53">
        <f>IF((R1227-S1227)&lt;SetUp!$B$53,R1227-S1227,SetUp!$B$53)</f>
        <v>0</v>
      </c>
      <c r="U1227" s="53">
        <f t="shared" si="377"/>
        <v>8.9737955797450351</v>
      </c>
      <c r="V1227" s="53">
        <f>(L1227-P1227)/1000*SetUp!$B$13*1000000/SetUp!$B$48</f>
        <v>12.588220779321427</v>
      </c>
      <c r="W1227" s="53">
        <f t="shared" si="379"/>
        <v>3.8857805861880479E-15</v>
      </c>
      <c r="X1227" s="53">
        <f>MAX((SetUp!$B$56*(1-($H1227/SetUp!$B$56)^2)*TANH(($B1227-$D1227)/SetUp!$B$56))/(1+$H1227/SetUp!$B$56*TANH(($B1227-$D1227)/SetUp!$B$56)),0)</f>
        <v>0</v>
      </c>
    </row>
    <row r="1228" spans="1:24" x14ac:dyDescent="0.3">
      <c r="A1228" s="60">
        <v>32273</v>
      </c>
      <c r="B1228" s="53">
        <v>0.47499999999999998</v>
      </c>
      <c r="C1228" s="53">
        <v>7.8890000000000002</v>
      </c>
      <c r="D1228" s="53">
        <v>3.9409999999999998</v>
      </c>
      <c r="E1228" s="53">
        <f t="shared" si="371"/>
        <v>0.47499999999999998</v>
      </c>
      <c r="F1228" s="53">
        <f t="shared" si="372"/>
        <v>3.4659999999999997</v>
      </c>
      <c r="G1228" s="53">
        <f t="shared" si="373"/>
        <v>0</v>
      </c>
      <c r="H1228" s="53">
        <f>IF(Q1227&gt;SetUp!$B$56,SetUp!$B$56,Q1227)</f>
        <v>72.325511419687217</v>
      </c>
      <c r="I1228" s="53">
        <f t="shared" si="378"/>
        <v>9.609906491354538</v>
      </c>
      <c r="J1228" s="53">
        <f>MIN(F1228,H1228,(1-EXP(-SetUp!$B$52*H1228/SetUp!$B$56))*F1228)</f>
        <v>3.4077601758537202</v>
      </c>
      <c r="K1228" s="53">
        <f t="shared" si="374"/>
        <v>68.917751243833493</v>
      </c>
      <c r="L1228" s="53">
        <f>IF(I1228&lt;=0,0,MIN(SetUp!$B$50*I1228^SetUp!$B$55,I1228))</f>
        <v>0.93430800670960035</v>
      </c>
      <c r="M1228" s="53">
        <f t="shared" si="375"/>
        <v>8.6755984846449383</v>
      </c>
      <c r="N1228" s="53">
        <f>IF(SetUp!$B$62=0,X1228,(B1228-E1228)*(1-(H1228/SetUp!$B$66/SetUp!$B$56)))</f>
        <v>0</v>
      </c>
      <c r="O1228" s="53">
        <f>K1228*SetUp!$B$65</f>
        <v>0.63611091160950262</v>
      </c>
      <c r="P1228" s="53">
        <f>MIN(SetUp!$B$54*L1228^SetUp!$B$51,L1228)</f>
        <v>0.64283051836492866</v>
      </c>
      <c r="Q1228" s="53">
        <f t="shared" si="376"/>
        <v>68.281640332223986</v>
      </c>
      <c r="R1228" s="53">
        <f>IF((H1228+N1228-O1228)&gt;SetUp!$B$56,T1227+H1228+N1228-O1228-SetUp!$B$56,T1227)</f>
        <v>0</v>
      </c>
      <c r="S1228" s="53">
        <f>R1228*SetUp!$B$65</f>
        <v>0</v>
      </c>
      <c r="T1228" s="53">
        <f>IF((R1228-S1228)&lt;SetUp!$B$53,R1228-S1228,SetUp!$B$53)</f>
        <v>0</v>
      </c>
      <c r="U1228" s="53">
        <f t="shared" si="377"/>
        <v>8.6755984846449383</v>
      </c>
      <c r="V1228" s="53">
        <f>(L1228-P1228)/1000*SetUp!$B$13*1000000/SetUp!$B$48</f>
        <v>11.861764187912449</v>
      </c>
      <c r="W1228" s="53">
        <f t="shared" si="379"/>
        <v>-8.659739592076221E-15</v>
      </c>
      <c r="X1228" s="53">
        <f>MAX((SetUp!$B$56*(1-($H1228/SetUp!$B$56)^2)*TANH(($B1228-$D1228)/SetUp!$B$56))/(1+$H1228/SetUp!$B$56*TANH(($B1228-$D1228)/SetUp!$B$56)),0)</f>
        <v>0</v>
      </c>
    </row>
    <row r="1229" spans="1:24" x14ac:dyDescent="0.3">
      <c r="A1229" s="60">
        <v>32274</v>
      </c>
      <c r="B1229" s="53">
        <v>4.3999999999999997E-2</v>
      </c>
      <c r="C1229" s="53">
        <v>7.7370000000000001</v>
      </c>
      <c r="D1229" s="53">
        <v>3.9409999999999998</v>
      </c>
      <c r="E1229" s="53">
        <f t="shared" si="371"/>
        <v>4.3999999999999997E-2</v>
      </c>
      <c r="F1229" s="53">
        <f t="shared" si="372"/>
        <v>3.8969999999999998</v>
      </c>
      <c r="G1229" s="53">
        <f t="shared" si="373"/>
        <v>0</v>
      </c>
      <c r="H1229" s="53">
        <f>IF(Q1228&gt;SetUp!$B$56,SetUp!$B$56,Q1228)</f>
        <v>68.281640332223986</v>
      </c>
      <c r="I1229" s="53">
        <f t="shared" si="378"/>
        <v>9.2706283094943931</v>
      </c>
      <c r="J1229" s="53">
        <f>MIN(F1229,H1229,(1-EXP(-SetUp!$B$52*H1229/SetUp!$B$56))*F1229)</f>
        <v>3.8147105826983583</v>
      </c>
      <c r="K1229" s="53">
        <f t="shared" si="374"/>
        <v>64.466929749525633</v>
      </c>
      <c r="L1229" s="53">
        <f>IF(I1229&lt;=0,0,MIN(SetUp!$B$50*I1229^SetUp!$B$55,I1229))</f>
        <v>0.87998124492862928</v>
      </c>
      <c r="M1229" s="53">
        <f t="shared" si="375"/>
        <v>8.3906470645657638</v>
      </c>
      <c r="N1229" s="53">
        <f>IF(SetUp!$B$62=0,X1229,(B1229-E1229)*(1-(H1229/SetUp!$B$66/SetUp!$B$56)))</f>
        <v>0</v>
      </c>
      <c r="O1229" s="53">
        <f>K1229*SetUp!$B$65</f>
        <v>0.59502982484945444</v>
      </c>
      <c r="P1229" s="53">
        <f>MIN(SetUp!$B$54*L1229^SetUp!$B$51,L1229)</f>
        <v>0.6050997927302838</v>
      </c>
      <c r="Q1229" s="53">
        <f t="shared" si="376"/>
        <v>63.871899924676178</v>
      </c>
      <c r="R1229" s="53">
        <f>IF((H1229+N1229-O1229)&gt;SetUp!$B$56,T1228+H1229+N1229-O1229-SetUp!$B$56,T1228)</f>
        <v>0</v>
      </c>
      <c r="S1229" s="53">
        <f>R1229*SetUp!$B$65</f>
        <v>0</v>
      </c>
      <c r="T1229" s="53">
        <f>IF((R1229-S1229)&lt;SetUp!$B$53,R1229-S1229,SetUp!$B$53)</f>
        <v>0</v>
      </c>
      <c r="U1229" s="53">
        <f t="shared" si="377"/>
        <v>8.3906470645657638</v>
      </c>
      <c r="V1229" s="53">
        <f>(L1229-P1229)/1000*SetUp!$B$13*1000000/SetUp!$B$48</f>
        <v>11.186383497829764</v>
      </c>
      <c r="W1229" s="53">
        <f t="shared" si="379"/>
        <v>3.1086244689504383E-15</v>
      </c>
      <c r="X1229" s="53">
        <f>MAX((SetUp!$B$56*(1-($H1229/SetUp!$B$56)^2)*TANH(($B1229-$D1229)/SetUp!$B$56))/(1+$H1229/SetUp!$B$56*TANH(($B1229-$D1229)/SetUp!$B$56)),0)</f>
        <v>0</v>
      </c>
    </row>
    <row r="1230" spans="1:24" x14ac:dyDescent="0.3">
      <c r="A1230" s="60">
        <v>32275</v>
      </c>
      <c r="B1230" s="53">
        <v>0.79800000000000004</v>
      </c>
      <c r="C1230" s="53">
        <v>7.7370000000000001</v>
      </c>
      <c r="D1230" s="53">
        <v>3.9409999999999998</v>
      </c>
      <c r="E1230" s="53">
        <f t="shared" si="371"/>
        <v>0.79800000000000004</v>
      </c>
      <c r="F1230" s="53">
        <f t="shared" si="372"/>
        <v>3.1429999999999998</v>
      </c>
      <c r="G1230" s="53">
        <f t="shared" si="373"/>
        <v>0</v>
      </c>
      <c r="H1230" s="53">
        <f>IF(Q1229&gt;SetUp!$B$56,SetUp!$B$56,Q1229)</f>
        <v>63.871899924676178</v>
      </c>
      <c r="I1230" s="53">
        <f t="shared" si="378"/>
        <v>8.9519607553094538</v>
      </c>
      <c r="J1230" s="53">
        <f>MIN(F1230,H1230,(1-EXP(-SetUp!$B$52*H1230/SetUp!$B$56))*F1230)</f>
        <v>3.0578553887140818</v>
      </c>
      <c r="K1230" s="53">
        <f t="shared" si="374"/>
        <v>60.814044535962097</v>
      </c>
      <c r="L1230" s="53">
        <f>IF(I1230&lt;=0,0,MIN(SetUp!$B$50*I1230^SetUp!$B$55,I1230))</f>
        <v>0.83014715452920051</v>
      </c>
      <c r="M1230" s="53">
        <f t="shared" si="375"/>
        <v>8.1218136007802535</v>
      </c>
      <c r="N1230" s="53">
        <f>IF(SetUp!$B$62=0,X1230,(B1230-E1230)*(1-(H1230/SetUp!$B$66/SetUp!$B$56)))</f>
        <v>0</v>
      </c>
      <c r="O1230" s="53">
        <f>K1230*SetUp!$B$65</f>
        <v>0.56131369074369042</v>
      </c>
      <c r="P1230" s="53">
        <f>MIN(SetUp!$B$54*L1230^SetUp!$B$51,L1230)</f>
        <v>0.57050917067860807</v>
      </c>
      <c r="Q1230" s="53">
        <f t="shared" si="376"/>
        <v>60.252730845218409</v>
      </c>
      <c r="R1230" s="53">
        <f>IF((H1230+N1230-O1230)&gt;SetUp!$B$56,T1229+H1230+N1230-O1230-SetUp!$B$56,T1229)</f>
        <v>0</v>
      </c>
      <c r="S1230" s="53">
        <f>R1230*SetUp!$B$65</f>
        <v>0</v>
      </c>
      <c r="T1230" s="53">
        <f>IF((R1230-S1230)&lt;SetUp!$B$53,R1230-S1230,SetUp!$B$53)</f>
        <v>0</v>
      </c>
      <c r="U1230" s="53">
        <f t="shared" si="377"/>
        <v>8.1218136007802535</v>
      </c>
      <c r="V1230" s="53">
        <f>(L1230-P1230)/1000*SetUp!$B$13*1000000/SetUp!$B$48</f>
        <v>10.566045961734552</v>
      </c>
      <c r="W1230" s="53">
        <f t="shared" si="379"/>
        <v>5.9952043329758453E-15</v>
      </c>
      <c r="X1230" s="53">
        <f>MAX((SetUp!$B$56*(1-($H1230/SetUp!$B$56)^2)*TANH(($B1230-$D1230)/SetUp!$B$56))/(1+$H1230/SetUp!$B$56*TANH(($B1230-$D1230)/SetUp!$B$56)),0)</f>
        <v>0</v>
      </c>
    </row>
    <row r="1231" spans="1:24" x14ac:dyDescent="0.3">
      <c r="A1231" s="60">
        <v>32276</v>
      </c>
      <c r="B1231" s="53">
        <v>0.13900000000000001</v>
      </c>
      <c r="C1231" s="53">
        <v>7.7370000000000001</v>
      </c>
      <c r="D1231" s="53">
        <v>3.9409999999999998</v>
      </c>
      <c r="E1231" s="53">
        <f t="shared" si="371"/>
        <v>0.13900000000000001</v>
      </c>
      <c r="F1231" s="53">
        <f t="shared" si="372"/>
        <v>3.8019999999999996</v>
      </c>
      <c r="G1231" s="53">
        <f t="shared" si="373"/>
        <v>0</v>
      </c>
      <c r="H1231" s="53">
        <f>IF(Q1230&gt;SetUp!$B$56,SetUp!$B$56,Q1230)</f>
        <v>60.252730845218409</v>
      </c>
      <c r="I1231" s="53">
        <f t="shared" si="378"/>
        <v>8.6440202496573182</v>
      </c>
      <c r="J1231" s="53">
        <f>MIN(F1231,H1231,(1-EXP(-SetUp!$B$52*H1231/SetUp!$B$56))*F1231)</f>
        <v>3.6756351401244465</v>
      </c>
      <c r="K1231" s="53">
        <f t="shared" si="374"/>
        <v>56.57709570509396</v>
      </c>
      <c r="L1231" s="53">
        <f>IF(I1231&lt;=0,0,MIN(SetUp!$B$50*I1231^SetUp!$B$55,I1231))</f>
        <v>0.78310096703656107</v>
      </c>
      <c r="M1231" s="53">
        <f t="shared" si="375"/>
        <v>7.860919282620757</v>
      </c>
      <c r="N1231" s="53">
        <f>IF(SetUp!$B$62=0,X1231,(B1231-E1231)*(1-(H1231/SetUp!$B$66/SetUp!$B$56)))</f>
        <v>0</v>
      </c>
      <c r="O1231" s="53">
        <f>K1231*SetUp!$B$65</f>
        <v>0.52220664887706392</v>
      </c>
      <c r="P1231" s="53">
        <f>MIN(SetUp!$B$54*L1231^SetUp!$B$51,L1231)</f>
        <v>0.5378721776120815</v>
      </c>
      <c r="Q1231" s="53">
        <f t="shared" si="376"/>
        <v>56.054889056216894</v>
      </c>
      <c r="R1231" s="53">
        <f>IF((H1231+N1231-O1231)&gt;SetUp!$B$56,T1230+H1231+N1231-O1231-SetUp!$B$56,T1230)</f>
        <v>0</v>
      </c>
      <c r="S1231" s="53">
        <f>R1231*SetUp!$B$65</f>
        <v>0</v>
      </c>
      <c r="T1231" s="53">
        <f>IF((R1231-S1231)&lt;SetUp!$B$53,R1231-S1231,SetUp!$B$53)</f>
        <v>0</v>
      </c>
      <c r="U1231" s="53">
        <f t="shared" si="377"/>
        <v>7.860919282620757</v>
      </c>
      <c r="V1231" s="53">
        <f>(L1231-P1231)/1000*SetUp!$B$13*1000000/SetUp!$B$48</f>
        <v>9.9796594541829897</v>
      </c>
      <c r="W1231" s="53">
        <f t="shared" si="379"/>
        <v>-4.9960036108132044E-15</v>
      </c>
      <c r="X1231" s="53">
        <f>MAX((SetUp!$B$56*(1-($H1231/SetUp!$B$56)^2)*TANH(($B1231-$D1231)/SetUp!$B$56))/(1+$H1231/SetUp!$B$56*TANH(($B1231-$D1231)/SetUp!$B$56)),0)</f>
        <v>0</v>
      </c>
    </row>
    <row r="1232" spans="1:24" x14ac:dyDescent="0.3">
      <c r="A1232" s="60">
        <v>32277</v>
      </c>
      <c r="B1232" s="53">
        <v>1.016</v>
      </c>
      <c r="C1232" s="53">
        <v>7.5869999999999997</v>
      </c>
      <c r="D1232" s="53">
        <v>3.9409999999999998</v>
      </c>
      <c r="E1232" s="53">
        <f t="shared" si="371"/>
        <v>1.016</v>
      </c>
      <c r="F1232" s="53">
        <f t="shared" si="372"/>
        <v>2.9249999999999998</v>
      </c>
      <c r="G1232" s="53">
        <f t="shared" si="373"/>
        <v>0</v>
      </c>
      <c r="H1232" s="53">
        <f>IF(Q1231&gt;SetUp!$B$56,SetUp!$B$56,Q1231)</f>
        <v>56.054889056216894</v>
      </c>
      <c r="I1232" s="53">
        <f t="shared" si="378"/>
        <v>8.3524456855837457</v>
      </c>
      <c r="J1232" s="53">
        <f>MIN(F1232,H1232,(1-EXP(-SetUp!$B$52*H1232/SetUp!$B$56))*F1232)</f>
        <v>2.8017633026145381</v>
      </c>
      <c r="K1232" s="53">
        <f t="shared" si="374"/>
        <v>53.253125753602355</v>
      </c>
      <c r="L1232" s="53">
        <f>IF(I1232&lt;=0,0,MIN(SetUp!$B$50*I1232^SetUp!$B$55,I1232))</f>
        <v>0.73957275050927762</v>
      </c>
      <c r="M1232" s="53">
        <f t="shared" si="375"/>
        <v>7.6128729350744679</v>
      </c>
      <c r="N1232" s="53">
        <f>IF(SetUp!$B$62=0,X1232,(B1232-E1232)*(1-(H1232/SetUp!$B$66/SetUp!$B$56)))</f>
        <v>0</v>
      </c>
      <c r="O1232" s="53">
        <f>K1232*SetUp!$B$65</f>
        <v>0.49152640296298811</v>
      </c>
      <c r="P1232" s="53">
        <f>MIN(SetUp!$B$54*L1232^SetUp!$B$51,L1232)</f>
        <v>0.50769262928141312</v>
      </c>
      <c r="Q1232" s="53">
        <f t="shared" si="376"/>
        <v>52.761599350639365</v>
      </c>
      <c r="R1232" s="53">
        <f>IF((H1232+N1232-O1232)&gt;SetUp!$B$56,T1231+H1232+N1232-O1232-SetUp!$B$56,T1231)</f>
        <v>0</v>
      </c>
      <c r="S1232" s="53">
        <f>R1232*SetUp!$B$65</f>
        <v>0</v>
      </c>
      <c r="T1232" s="53">
        <f>IF((R1232-S1232)&lt;SetUp!$B$53,R1232-S1232,SetUp!$B$53)</f>
        <v>0</v>
      </c>
      <c r="U1232" s="53">
        <f t="shared" si="377"/>
        <v>7.6128729350744679</v>
      </c>
      <c r="V1232" s="53">
        <f>(L1232-P1232)/1000*SetUp!$B$13*1000000/SetUp!$B$48</f>
        <v>9.4364313809957423</v>
      </c>
      <c r="W1232" s="53">
        <f t="shared" si="379"/>
        <v>0</v>
      </c>
      <c r="X1232" s="53">
        <f>MAX((SetUp!$B$56*(1-($H1232/SetUp!$B$56)^2)*TANH(($B1232-$D1232)/SetUp!$B$56))/(1+$H1232/SetUp!$B$56*TANH(($B1232-$D1232)/SetUp!$B$56)),0)</f>
        <v>0</v>
      </c>
    </row>
    <row r="1233" spans="1:24" x14ac:dyDescent="0.3">
      <c r="A1233" s="60">
        <v>32278</v>
      </c>
      <c r="B1233" s="53">
        <v>5.3999999999999999E-2</v>
      </c>
      <c r="C1233" s="53">
        <v>7.5869999999999997</v>
      </c>
      <c r="D1233" s="53">
        <v>3.9409999999999998</v>
      </c>
      <c r="E1233" s="53">
        <f t="shared" si="371"/>
        <v>5.3999999999999999E-2</v>
      </c>
      <c r="F1233" s="53">
        <f t="shared" si="372"/>
        <v>3.887</v>
      </c>
      <c r="G1233" s="53">
        <f t="shared" si="373"/>
        <v>0</v>
      </c>
      <c r="H1233" s="53">
        <f>IF(Q1232&gt;SetUp!$B$56,SetUp!$B$56,Q1232)</f>
        <v>52.761599350639365</v>
      </c>
      <c r="I1233" s="53">
        <f t="shared" si="378"/>
        <v>8.065806224927373</v>
      </c>
      <c r="J1233" s="53">
        <f>MIN(F1233,H1233,(1-EXP(-SetUp!$B$52*H1233/SetUp!$B$56))*F1233)</f>
        <v>3.6897421785113904</v>
      </c>
      <c r="K1233" s="53">
        <f t="shared" si="374"/>
        <v>49.071857172127977</v>
      </c>
      <c r="L1233" s="53">
        <f>IF(I1233&lt;=0,0,MIN(SetUp!$B$50*I1233^SetUp!$B$55,I1233))</f>
        <v>0.69775738425713896</v>
      </c>
      <c r="M1233" s="53">
        <f t="shared" si="375"/>
        <v>7.3680488406702338</v>
      </c>
      <c r="N1233" s="53">
        <f>IF(SetUp!$B$62=0,X1233,(B1233-E1233)*(1-(H1233/SetUp!$B$66/SetUp!$B$56)))</f>
        <v>0</v>
      </c>
      <c r="O1233" s="53">
        <f>K1233*SetUp!$B$65</f>
        <v>0.45293328985290493</v>
      </c>
      <c r="P1233" s="53">
        <f>MIN(SetUp!$B$54*L1233^SetUp!$B$51,L1233)</f>
        <v>0.47871690436415032</v>
      </c>
      <c r="Q1233" s="53">
        <f t="shared" si="376"/>
        <v>48.61892388227507</v>
      </c>
      <c r="R1233" s="53">
        <f>IF((H1233+N1233-O1233)&gt;SetUp!$B$56,T1232+H1233+N1233-O1233-SetUp!$B$56,T1232)</f>
        <v>0</v>
      </c>
      <c r="S1233" s="53">
        <f>R1233*SetUp!$B$65</f>
        <v>0</v>
      </c>
      <c r="T1233" s="53">
        <f>IF((R1233-S1233)&lt;SetUp!$B$53,R1233-S1233,SetUp!$B$53)</f>
        <v>0</v>
      </c>
      <c r="U1233" s="53">
        <f t="shared" si="377"/>
        <v>7.3680488406702338</v>
      </c>
      <c r="V1233" s="53">
        <f>(L1233-P1233)/1000*SetUp!$B$13*1000000/SetUp!$B$48</f>
        <v>8.9139183092775749</v>
      </c>
      <c r="W1233" s="53">
        <f t="shared" si="379"/>
        <v>0</v>
      </c>
      <c r="X1233" s="53">
        <f>MAX((SetUp!$B$56*(1-($H1233/SetUp!$B$56)^2)*TANH(($B1233-$D1233)/SetUp!$B$56))/(1+$H1233/SetUp!$B$56*TANH(($B1233-$D1233)/SetUp!$B$56)),0)</f>
        <v>0</v>
      </c>
    </row>
    <row r="1234" spans="1:24" x14ac:dyDescent="0.3">
      <c r="A1234" s="60">
        <v>32279</v>
      </c>
      <c r="B1234" s="53">
        <v>0.60399999999999998</v>
      </c>
      <c r="C1234" s="53">
        <v>7.5869999999999997</v>
      </c>
      <c r="D1234" s="53">
        <v>3.9409999999999998</v>
      </c>
      <c r="E1234" s="53">
        <f t="shared" si="371"/>
        <v>0.60399999999999998</v>
      </c>
      <c r="F1234" s="53">
        <f t="shared" si="372"/>
        <v>3.3369999999999997</v>
      </c>
      <c r="G1234" s="53">
        <f t="shared" si="373"/>
        <v>0</v>
      </c>
      <c r="H1234" s="53">
        <f>IF(Q1233&gt;SetUp!$B$56,SetUp!$B$56,Q1233)</f>
        <v>48.61892388227507</v>
      </c>
      <c r="I1234" s="53">
        <f t="shared" si="378"/>
        <v>7.7879763014752319</v>
      </c>
      <c r="J1234" s="53">
        <f>MIN(F1234,H1234,(1-EXP(-SetUp!$B$52*H1234/SetUp!$B$56))*F1234)</f>
        <v>3.1229958042804613</v>
      </c>
      <c r="K1234" s="53">
        <f t="shared" si="374"/>
        <v>45.495928077994606</v>
      </c>
      <c r="L1234" s="53">
        <f>IF(I1234&lt;=0,0,MIN(SetUp!$B$50*I1234^SetUp!$B$55,I1234))</f>
        <v>0.65816154399097759</v>
      </c>
      <c r="M1234" s="53">
        <f t="shared" si="375"/>
        <v>7.1298147574842545</v>
      </c>
      <c r="N1234" s="53">
        <f>IF(SetUp!$B$62=0,X1234,(B1234-E1234)*(1-(H1234/SetUp!$B$66/SetUp!$B$56)))</f>
        <v>0</v>
      </c>
      <c r="O1234" s="53">
        <f>K1234*SetUp!$B$65</f>
        <v>0.41992746080499832</v>
      </c>
      <c r="P1234" s="53">
        <f>MIN(SetUp!$B$54*L1234^SetUp!$B$51,L1234)</f>
        <v>0.45129473057823211</v>
      </c>
      <c r="Q1234" s="53">
        <f t="shared" si="376"/>
        <v>45.076000617189607</v>
      </c>
      <c r="R1234" s="53">
        <f>IF((H1234+N1234-O1234)&gt;SetUp!$B$56,T1233+H1234+N1234-O1234-SetUp!$B$56,T1233)</f>
        <v>0</v>
      </c>
      <c r="S1234" s="53">
        <f>R1234*SetUp!$B$65</f>
        <v>0</v>
      </c>
      <c r="T1234" s="53">
        <f>IF((R1234-S1234)&lt;SetUp!$B$53,R1234-S1234,SetUp!$B$53)</f>
        <v>0</v>
      </c>
      <c r="U1234" s="53">
        <f t="shared" si="377"/>
        <v>7.1298147574842545</v>
      </c>
      <c r="V1234" s="53">
        <f>(L1234-P1234)/1000*SetUp!$B$13*1000000/SetUp!$B$48</f>
        <v>8.4185072848756342</v>
      </c>
      <c r="W1234" s="53">
        <f t="shared" si="379"/>
        <v>-3.3306690738754696E-15</v>
      </c>
      <c r="X1234" s="53">
        <f>MAX((SetUp!$B$56*(1-($H1234/SetUp!$B$56)^2)*TANH(($B1234-$D1234)/SetUp!$B$56))/(1+$H1234/SetUp!$B$56*TANH(($B1234-$D1234)/SetUp!$B$56)),0)</f>
        <v>0</v>
      </c>
    </row>
    <row r="1235" spans="1:24" x14ac:dyDescent="0.3">
      <c r="A1235" s="60">
        <v>32280</v>
      </c>
      <c r="B1235" s="53">
        <v>0.23699999999999999</v>
      </c>
      <c r="C1235" s="53">
        <v>7.5869999999999997</v>
      </c>
      <c r="D1235" s="53">
        <v>3.9409999999999998</v>
      </c>
      <c r="E1235" s="53">
        <f t="shared" si="371"/>
        <v>0.23699999999999999</v>
      </c>
      <c r="F1235" s="53">
        <f t="shared" si="372"/>
        <v>3.7039999999999997</v>
      </c>
      <c r="G1235" s="53">
        <f t="shared" si="373"/>
        <v>0</v>
      </c>
      <c r="H1235" s="53">
        <f>IF(Q1234&gt;SetUp!$B$56,SetUp!$B$56,Q1234)</f>
        <v>45.076000617189607</v>
      </c>
      <c r="I1235" s="53">
        <f t="shared" si="378"/>
        <v>7.5143567267338955</v>
      </c>
      <c r="J1235" s="53">
        <f>MIN(F1235,H1235,(1-EXP(-SetUp!$B$52*H1235/SetUp!$B$56))*F1235)</f>
        <v>3.4138198624133271</v>
      </c>
      <c r="K1235" s="53">
        <f t="shared" si="374"/>
        <v>41.66218075477628</v>
      </c>
      <c r="L1235" s="53">
        <f>IF(I1235&lt;=0,0,MIN(SetUp!$B$50*I1235^SetUp!$B$55,I1235))</f>
        <v>0.62007537060448226</v>
      </c>
      <c r="M1235" s="53">
        <f t="shared" si="375"/>
        <v>6.8942813561294134</v>
      </c>
      <c r="N1235" s="53">
        <f>IF(SetUp!$B$62=0,X1235,(B1235-E1235)*(1-(H1235/SetUp!$B$66/SetUp!$B$56)))</f>
        <v>0</v>
      </c>
      <c r="O1235" s="53">
        <f>K1235*SetUp!$B$65</f>
        <v>0.38454196924964085</v>
      </c>
      <c r="P1235" s="53">
        <f>MIN(SetUp!$B$54*L1235^SetUp!$B$51,L1235)</f>
        <v>0.42493319924797718</v>
      </c>
      <c r="Q1235" s="53">
        <f t="shared" si="376"/>
        <v>41.277638785526641</v>
      </c>
      <c r="R1235" s="53">
        <f>IF((H1235+N1235-O1235)&gt;SetUp!$B$56,T1234+H1235+N1235-O1235-SetUp!$B$56,T1234)</f>
        <v>0</v>
      </c>
      <c r="S1235" s="53">
        <f>R1235*SetUp!$B$65</f>
        <v>0</v>
      </c>
      <c r="T1235" s="53">
        <f>IF((R1235-S1235)&lt;SetUp!$B$53,R1235-S1235,SetUp!$B$53)</f>
        <v>0</v>
      </c>
      <c r="U1235" s="53">
        <f t="shared" si="377"/>
        <v>6.8942813561294134</v>
      </c>
      <c r="V1235" s="53">
        <f>(L1235-P1235)/1000*SetUp!$B$13*1000000/SetUp!$B$48</f>
        <v>7.9413694446649741</v>
      </c>
      <c r="W1235" s="53">
        <f t="shared" si="379"/>
        <v>0</v>
      </c>
      <c r="X1235" s="53">
        <f>MAX((SetUp!$B$56*(1-($H1235/SetUp!$B$56)^2)*TANH(($B1235-$D1235)/SetUp!$B$56))/(1+$H1235/SetUp!$B$56*TANH(($B1235-$D1235)/SetUp!$B$56)),0)</f>
        <v>0</v>
      </c>
    </row>
    <row r="1236" spans="1:24" x14ac:dyDescent="0.3">
      <c r="A1236" s="60">
        <v>32281</v>
      </c>
      <c r="B1236" s="53">
        <v>0.30499999999999999</v>
      </c>
      <c r="C1236" s="53">
        <v>7.4370000000000003</v>
      </c>
      <c r="D1236" s="53">
        <v>3.9409999999999998</v>
      </c>
      <c r="E1236" s="53">
        <f t="shared" si="371"/>
        <v>0.30499999999999999</v>
      </c>
      <c r="F1236" s="53">
        <f t="shared" si="372"/>
        <v>3.6359999999999997</v>
      </c>
      <c r="G1236" s="53">
        <f t="shared" si="373"/>
        <v>0</v>
      </c>
      <c r="H1236" s="53">
        <f>IF(Q1235&gt;SetUp!$B$56,SetUp!$B$56,Q1235)</f>
        <v>41.277638785526641</v>
      </c>
      <c r="I1236" s="53">
        <f t="shared" si="378"/>
        <v>7.24497223983533</v>
      </c>
      <c r="J1236" s="53">
        <f>MIN(F1236,H1236,(1-EXP(-SetUp!$B$52*H1236/SetUp!$B$56))*F1236)</f>
        <v>3.2829642002849293</v>
      </c>
      <c r="K1236" s="53">
        <f t="shared" si="374"/>
        <v>37.994674585241711</v>
      </c>
      <c r="L1236" s="53">
        <f>IF(I1236&lt;=0,0,MIN(SetUp!$B$50*I1236^SetUp!$B$55,I1236))</f>
        <v>0.5834710920003755</v>
      </c>
      <c r="M1236" s="53">
        <f t="shared" si="375"/>
        <v>6.6615011478349544</v>
      </c>
      <c r="N1236" s="53">
        <f>IF(SetUp!$B$62=0,X1236,(B1236-E1236)*(1-(H1236/SetUp!$B$66/SetUp!$B$56)))</f>
        <v>0</v>
      </c>
      <c r="O1236" s="53">
        <f>K1236*SetUp!$B$65</f>
        <v>0.35069088370591667</v>
      </c>
      <c r="P1236" s="53">
        <f>MIN(SetUp!$B$54*L1236^SetUp!$B$51,L1236)</f>
        <v>0.39961219002112291</v>
      </c>
      <c r="Q1236" s="53">
        <f t="shared" si="376"/>
        <v>37.643983701535795</v>
      </c>
      <c r="R1236" s="53">
        <f>IF((H1236+N1236-O1236)&gt;SetUp!$B$56,T1235+H1236+N1236-O1236-SetUp!$B$56,T1235)</f>
        <v>0</v>
      </c>
      <c r="S1236" s="53">
        <f>R1236*SetUp!$B$65</f>
        <v>0</v>
      </c>
      <c r="T1236" s="53">
        <f>IF((R1236-S1236)&lt;SetUp!$B$53,R1236-S1236,SetUp!$B$53)</f>
        <v>0</v>
      </c>
      <c r="U1236" s="53">
        <f t="shared" si="377"/>
        <v>6.6615011478349544</v>
      </c>
      <c r="V1236" s="53">
        <f>(L1236-P1236)/1000*SetUp!$B$13*1000000/SetUp!$B$48</f>
        <v>7.4821933985773326</v>
      </c>
      <c r="W1236" s="53">
        <f t="shared" si="379"/>
        <v>0</v>
      </c>
      <c r="X1236" s="53">
        <f>MAX((SetUp!$B$56*(1-($H1236/SetUp!$B$56)^2)*TANH(($B1236-$D1236)/SetUp!$B$56))/(1+$H1236/SetUp!$B$56*TANH(($B1236-$D1236)/SetUp!$B$56)),0)</f>
        <v>0</v>
      </c>
    </row>
    <row r="1237" spans="1:24" x14ac:dyDescent="0.3">
      <c r="A1237" s="60">
        <v>32282</v>
      </c>
      <c r="B1237" s="53">
        <v>0</v>
      </c>
      <c r="C1237" s="53">
        <v>7.4370000000000003</v>
      </c>
      <c r="D1237" s="53">
        <v>3.9409999999999998</v>
      </c>
      <c r="E1237" s="53">
        <f t="shared" si="371"/>
        <v>0</v>
      </c>
      <c r="F1237" s="53">
        <f t="shared" si="372"/>
        <v>3.9409999999999998</v>
      </c>
      <c r="G1237" s="53">
        <f t="shared" si="373"/>
        <v>0</v>
      </c>
      <c r="H1237" s="53">
        <f>IF(Q1236&gt;SetUp!$B$56,SetUp!$B$56,Q1236)</f>
        <v>37.643983701535795</v>
      </c>
      <c r="I1237" s="53">
        <f t="shared" si="378"/>
        <v>6.9769164257749825</v>
      </c>
      <c r="J1237" s="53">
        <f>MIN(F1237,H1237,(1-EXP(-SetUp!$B$52*H1237/SetUp!$B$56))*F1237)</f>
        <v>3.4711511548118072</v>
      </c>
      <c r="K1237" s="53">
        <f t="shared" si="374"/>
        <v>34.172832546723988</v>
      </c>
      <c r="L1237" s="53">
        <f>IF(I1237&lt;=0,0,MIN(SetUp!$B$50*I1237^SetUp!$B$55,I1237))</f>
        <v>0.54793705202345533</v>
      </c>
      <c r="M1237" s="53">
        <f t="shared" si="375"/>
        <v>6.4289793737515275</v>
      </c>
      <c r="N1237" s="53">
        <f>IF(SetUp!$B$62=0,X1237,(B1237-E1237)*(1-(H1237/SetUp!$B$66/SetUp!$B$56)))</f>
        <v>0</v>
      </c>
      <c r="O1237" s="53">
        <f>K1237*SetUp!$B$65</f>
        <v>0.31541527794002838</v>
      </c>
      <c r="P1237" s="53">
        <f>MIN(SetUp!$B$54*L1237^SetUp!$B$51,L1237)</f>
        <v>0.37504628099265469</v>
      </c>
      <c r="Q1237" s="53">
        <f t="shared" si="376"/>
        <v>33.857417268783962</v>
      </c>
      <c r="R1237" s="53">
        <f>IF((H1237+N1237-O1237)&gt;SetUp!$B$56,T1236+H1237+N1237-O1237-SetUp!$B$56,T1236)</f>
        <v>0</v>
      </c>
      <c r="S1237" s="53">
        <f>R1237*SetUp!$B$65</f>
        <v>0</v>
      </c>
      <c r="T1237" s="53">
        <f>IF((R1237-S1237)&lt;SetUp!$B$53,R1237-S1237,SetUp!$B$53)</f>
        <v>0</v>
      </c>
      <c r="U1237" s="53">
        <f t="shared" si="377"/>
        <v>6.4289793737515275</v>
      </c>
      <c r="V1237" s="53">
        <f>(L1237-P1237)/1000*SetUp!$B$13*1000000/SetUp!$B$48</f>
        <v>7.0358420057766748</v>
      </c>
      <c r="W1237" s="53">
        <f t="shared" si="379"/>
        <v>6.106226635438361E-15</v>
      </c>
      <c r="X1237" s="53">
        <f>MAX((SetUp!$B$56*(1-($H1237/SetUp!$B$56)^2)*TANH(($B1237-$D1237)/SetUp!$B$56))/(1+$H1237/SetUp!$B$56*TANH(($B1237-$D1237)/SetUp!$B$56)),0)</f>
        <v>0</v>
      </c>
    </row>
    <row r="1238" spans="1:24" x14ac:dyDescent="0.3">
      <c r="A1238" s="60">
        <v>32283</v>
      </c>
      <c r="B1238" s="53">
        <v>0.252</v>
      </c>
      <c r="C1238" s="53">
        <v>7.4370000000000003</v>
      </c>
      <c r="D1238" s="53">
        <v>3.9409999999999998</v>
      </c>
      <c r="E1238" s="53">
        <f t="shared" si="371"/>
        <v>0.252</v>
      </c>
      <c r="F1238" s="53">
        <f t="shared" si="372"/>
        <v>3.6890000000000001</v>
      </c>
      <c r="G1238" s="53">
        <f t="shared" si="373"/>
        <v>0</v>
      </c>
      <c r="H1238" s="53">
        <f>IF(Q1237&gt;SetUp!$B$56,SetUp!$B$56,Q1237)</f>
        <v>33.857417268783962</v>
      </c>
      <c r="I1238" s="53">
        <f t="shared" si="378"/>
        <v>6.7124616124296166</v>
      </c>
      <c r="J1238" s="53">
        <f>MIN(F1238,H1238,(1-EXP(-SetUp!$B$52*H1238/SetUp!$B$56))*F1238)</f>
        <v>3.1442852493556437</v>
      </c>
      <c r="K1238" s="53">
        <f t="shared" si="374"/>
        <v>30.713132019428318</v>
      </c>
      <c r="L1238" s="53">
        <f>IF(I1238&lt;=0,0,MIN(SetUp!$B$50*I1238^SetUp!$B$55,I1238))</f>
        <v>0.51376103052719768</v>
      </c>
      <c r="M1238" s="53">
        <f t="shared" si="375"/>
        <v>6.1987005819024192</v>
      </c>
      <c r="N1238" s="53">
        <f>IF(SetUp!$B$62=0,X1238,(B1238-E1238)*(1-(H1238/SetUp!$B$66/SetUp!$B$56)))</f>
        <v>0</v>
      </c>
      <c r="O1238" s="53">
        <f>K1238*SetUp!$B$65</f>
        <v>0.28348223867808869</v>
      </c>
      <c r="P1238" s="53">
        <f>MIN(SetUp!$B$54*L1238^SetUp!$B$51,L1238)</f>
        <v>0.35143381585454109</v>
      </c>
      <c r="Q1238" s="53">
        <f t="shared" si="376"/>
        <v>30.429649780750228</v>
      </c>
      <c r="R1238" s="53">
        <f>IF((H1238+N1238-O1238)&gt;SetUp!$B$56,T1237+H1238+N1238-O1238-SetUp!$B$56,T1237)</f>
        <v>0</v>
      </c>
      <c r="S1238" s="53">
        <f>R1238*SetUp!$B$65</f>
        <v>0</v>
      </c>
      <c r="T1238" s="53">
        <f>IF((R1238-S1238)&lt;SetUp!$B$53,R1238-S1238,SetUp!$B$53)</f>
        <v>0</v>
      </c>
      <c r="U1238" s="53">
        <f t="shared" si="377"/>
        <v>6.1987005819024192</v>
      </c>
      <c r="V1238" s="53">
        <f>(L1238-P1238)/1000*SetUp!$B$13*1000000/SetUp!$B$48</f>
        <v>6.6059548977957725</v>
      </c>
      <c r="W1238" s="53">
        <f t="shared" si="379"/>
        <v>-1.4432899320127035E-15</v>
      </c>
      <c r="X1238" s="53">
        <f>MAX((SetUp!$B$56*(1-($H1238/SetUp!$B$56)^2)*TANH(($B1238-$D1238)/SetUp!$B$56))/(1+$H1238/SetUp!$B$56*TANH(($B1238-$D1238)/SetUp!$B$56)),0)</f>
        <v>0</v>
      </c>
    </row>
    <row r="1239" spans="1:24" x14ac:dyDescent="0.3">
      <c r="A1239" s="60">
        <v>32284</v>
      </c>
      <c r="B1239" s="53">
        <v>0.46200000000000002</v>
      </c>
      <c r="C1239" s="53">
        <v>7.4370000000000003</v>
      </c>
      <c r="D1239" s="53">
        <v>3.9409999999999998</v>
      </c>
      <c r="E1239" s="53">
        <f t="shared" si="371"/>
        <v>0.46200000000000002</v>
      </c>
      <c r="F1239" s="53">
        <f t="shared" si="372"/>
        <v>3.4789999999999996</v>
      </c>
      <c r="G1239" s="53">
        <f t="shared" si="373"/>
        <v>0</v>
      </c>
      <c r="H1239" s="53">
        <f>IF(Q1238&gt;SetUp!$B$56,SetUp!$B$56,Q1238)</f>
        <v>30.429649780750228</v>
      </c>
      <c r="I1239" s="53">
        <f t="shared" si="378"/>
        <v>6.4532097936577788</v>
      </c>
      <c r="J1239" s="53">
        <f>MIN(F1239,H1239,(1-EXP(-SetUp!$B$52*H1239/SetUp!$B$56))*F1239)</f>
        <v>2.8555235947375457</v>
      </c>
      <c r="K1239" s="53">
        <f t="shared" si="374"/>
        <v>27.574126186012684</v>
      </c>
      <c r="L1239" s="53">
        <f>IF(I1239&lt;=0,0,MIN(SetUp!$B$50*I1239^SetUp!$B$55,I1239))</f>
        <v>0.48111744896718223</v>
      </c>
      <c r="M1239" s="53">
        <f t="shared" si="375"/>
        <v>5.9720923446905969</v>
      </c>
      <c r="N1239" s="53">
        <f>IF(SetUp!$B$62=0,X1239,(B1239-E1239)*(1-(H1239/SetUp!$B$66/SetUp!$B$56)))</f>
        <v>0</v>
      </c>
      <c r="O1239" s="53">
        <f>K1239*SetUp!$B$65</f>
        <v>0.25450921175535918</v>
      </c>
      <c r="P1239" s="53">
        <f>MIN(SetUp!$B$54*L1239^SetUp!$B$51,L1239)</f>
        <v>0.32889436904894492</v>
      </c>
      <c r="Q1239" s="53">
        <f t="shared" si="376"/>
        <v>27.319616974257325</v>
      </c>
      <c r="R1239" s="53">
        <f>IF((H1239+N1239-O1239)&gt;SetUp!$B$56,T1238+H1239+N1239-O1239-SetUp!$B$56,T1238)</f>
        <v>0</v>
      </c>
      <c r="S1239" s="53">
        <f>R1239*SetUp!$B$65</f>
        <v>0</v>
      </c>
      <c r="T1239" s="53">
        <f>IF((R1239-S1239)&lt;SetUp!$B$53,R1239-S1239,SetUp!$B$53)</f>
        <v>0</v>
      </c>
      <c r="U1239" s="53">
        <f t="shared" si="377"/>
        <v>5.9720923446905969</v>
      </c>
      <c r="V1239" s="53">
        <f>(L1239-P1239)/1000*SetUp!$B$13*1000000/SetUp!$B$48</f>
        <v>6.1947640903668102</v>
      </c>
      <c r="W1239" s="53">
        <f t="shared" si="379"/>
        <v>3.4416913763379853E-15</v>
      </c>
      <c r="X1239" s="53">
        <f>MAX((SetUp!$B$56*(1-($H1239/SetUp!$B$56)^2)*TANH(($B1239-$D1239)/SetUp!$B$56))/(1+$H1239/SetUp!$B$56*TANH(($B1239-$D1239)/SetUp!$B$56)),0)</f>
        <v>0</v>
      </c>
    </row>
    <row r="1240" spans="1:24" x14ac:dyDescent="0.3">
      <c r="A1240" s="60">
        <v>32285</v>
      </c>
      <c r="B1240" s="53">
        <v>0.63</v>
      </c>
      <c r="C1240" s="53">
        <v>7.2889999999999997</v>
      </c>
      <c r="D1240" s="53">
        <v>3.9409999999999998</v>
      </c>
      <c r="E1240" s="53">
        <f t="shared" si="371"/>
        <v>0.63</v>
      </c>
      <c r="F1240" s="53">
        <f t="shared" si="372"/>
        <v>3.3109999999999999</v>
      </c>
      <c r="G1240" s="53">
        <f t="shared" si="373"/>
        <v>0</v>
      </c>
      <c r="H1240" s="53">
        <f>IF(Q1239&gt;SetUp!$B$56,SetUp!$B$56,Q1239)</f>
        <v>27.319616974257325</v>
      </c>
      <c r="I1240" s="53">
        <f t="shared" si="378"/>
        <v>6.2002207360187418</v>
      </c>
      <c r="J1240" s="53">
        <f>MIN(F1240,H1240,(1-EXP(-SetUp!$B$52*H1240/SetUp!$B$56))*F1240)</f>
        <v>2.6036508773567748</v>
      </c>
      <c r="K1240" s="53">
        <f t="shared" si="374"/>
        <v>24.715966096900551</v>
      </c>
      <c r="L1240" s="53">
        <f>IF(I1240&lt;=0,0,MIN(SetUp!$B$50*I1240^SetUp!$B$55,I1240))</f>
        <v>0.45009416864507956</v>
      </c>
      <c r="M1240" s="53">
        <f t="shared" si="375"/>
        <v>5.7501265673736626</v>
      </c>
      <c r="N1240" s="53">
        <f>IF(SetUp!$B$62=0,X1240,(B1240-E1240)*(1-(H1240/SetUp!$B$66/SetUp!$B$56)))</f>
        <v>0</v>
      </c>
      <c r="O1240" s="53">
        <f>K1240*SetUp!$B$65</f>
        <v>0.22812839132814458</v>
      </c>
      <c r="P1240" s="53">
        <f>MIN(SetUp!$B$54*L1240^SetUp!$B$51,L1240)</f>
        <v>0.30748745676879674</v>
      </c>
      <c r="Q1240" s="53">
        <f t="shared" si="376"/>
        <v>24.487837705572407</v>
      </c>
      <c r="R1240" s="53">
        <f>IF((H1240+N1240-O1240)&gt;SetUp!$B$56,T1239+H1240+N1240-O1240-SetUp!$B$56,T1239)</f>
        <v>0</v>
      </c>
      <c r="S1240" s="53">
        <f>R1240*SetUp!$B$65</f>
        <v>0</v>
      </c>
      <c r="T1240" s="53">
        <f>IF((R1240-S1240)&lt;SetUp!$B$53,R1240-S1240,SetUp!$B$53)</f>
        <v>0</v>
      </c>
      <c r="U1240" s="53">
        <f t="shared" si="377"/>
        <v>5.7501265673736626</v>
      </c>
      <c r="V1240" s="53">
        <f>(L1240-P1240)/1000*SetUp!$B$13*1000000/SetUp!$B$48</f>
        <v>5.8034230962281539</v>
      </c>
      <c r="W1240" s="53">
        <f t="shared" si="379"/>
        <v>1.2212453270876722E-15</v>
      </c>
      <c r="X1240" s="53">
        <f>MAX((SetUp!$B$56*(1-($H1240/SetUp!$B$56)^2)*TANH(($B1240-$D1240)/SetUp!$B$56))/(1+$H1240/SetUp!$B$56*TANH(($B1240-$D1240)/SetUp!$B$56)),0)</f>
        <v>0</v>
      </c>
    </row>
    <row r="1241" spans="1:24" x14ac:dyDescent="0.3">
      <c r="A1241" s="60">
        <v>32286</v>
      </c>
      <c r="B1241" s="53">
        <v>0.20599999999999999</v>
      </c>
      <c r="C1241" s="53">
        <v>7.2889999999999997</v>
      </c>
      <c r="D1241" s="53">
        <v>3.9409999999999998</v>
      </c>
      <c r="E1241" s="53">
        <f t="shared" si="371"/>
        <v>0.20599999999999999</v>
      </c>
      <c r="F1241" s="53">
        <f t="shared" si="372"/>
        <v>3.7349999999999999</v>
      </c>
      <c r="G1241" s="53">
        <f t="shared" si="373"/>
        <v>0</v>
      </c>
      <c r="H1241" s="53">
        <f>IF(Q1240&gt;SetUp!$B$56,SetUp!$B$56,Q1240)</f>
        <v>24.487837705572407</v>
      </c>
      <c r="I1241" s="53">
        <f t="shared" si="378"/>
        <v>5.9503179649276898</v>
      </c>
      <c r="J1241" s="53">
        <f>MIN(F1241,H1241,(1-EXP(-SetUp!$B$52*H1241/SetUp!$B$56))*F1241)</f>
        <v>2.7986311757315652</v>
      </c>
      <c r="K1241" s="53">
        <f t="shared" si="374"/>
        <v>21.689206529840842</v>
      </c>
      <c r="L1241" s="53">
        <f>IF(I1241&lt;=0,0,MIN(SetUp!$B$50*I1241^SetUp!$B$55,I1241))</f>
        <v>0.42026680680292422</v>
      </c>
      <c r="M1241" s="53">
        <f t="shared" si="375"/>
        <v>5.530051158124766</v>
      </c>
      <c r="N1241" s="53">
        <f>IF(SetUp!$B$62=0,X1241,(B1241-E1241)*(1-(H1241/SetUp!$B$66/SetUp!$B$56)))</f>
        <v>0</v>
      </c>
      <c r="O1241" s="53">
        <f>K1241*SetUp!$B$65</f>
        <v>0.20019139755402737</v>
      </c>
      <c r="P1241" s="53">
        <f>MIN(SetUp!$B$54*L1241^SetUp!$B$51,L1241)</f>
        <v>0.286919275134355</v>
      </c>
      <c r="Q1241" s="53">
        <f t="shared" si="376"/>
        <v>21.489015132286813</v>
      </c>
      <c r="R1241" s="53">
        <f>IF((H1241+N1241-O1241)&gt;SetUp!$B$56,T1240+H1241+N1241-O1241-SetUp!$B$56,T1240)</f>
        <v>0</v>
      </c>
      <c r="S1241" s="53">
        <f>R1241*SetUp!$B$65</f>
        <v>0</v>
      </c>
      <c r="T1241" s="53">
        <f>IF((R1241-S1241)&lt;SetUp!$B$53,R1241-S1241,SetUp!$B$53)</f>
        <v>0</v>
      </c>
      <c r="U1241" s="53">
        <f t="shared" si="377"/>
        <v>5.530051158124766</v>
      </c>
      <c r="V1241" s="53">
        <f>(L1241-P1241)/1000*SetUp!$B$13*1000000/SetUp!$B$48</f>
        <v>5.426617968597129</v>
      </c>
      <c r="W1241" s="53">
        <f t="shared" si="379"/>
        <v>0</v>
      </c>
      <c r="X1241" s="53">
        <f>MAX((SetUp!$B$56*(1-($H1241/SetUp!$B$56)^2)*TANH(($B1241-$D1241)/SetUp!$B$56))/(1+$H1241/SetUp!$B$56*TANH(($B1241-$D1241)/SetUp!$B$56)),0)</f>
        <v>0</v>
      </c>
    </row>
    <row r="1242" spans="1:24" x14ac:dyDescent="0.3">
      <c r="A1242" s="60">
        <v>32287</v>
      </c>
      <c r="B1242" s="53">
        <v>0.497</v>
      </c>
      <c r="C1242" s="53">
        <v>7.2889999999999997</v>
      </c>
      <c r="D1242" s="53">
        <v>3.9409999999999998</v>
      </c>
      <c r="E1242" s="53">
        <f t="shared" si="371"/>
        <v>0.497</v>
      </c>
      <c r="F1242" s="53">
        <f t="shared" si="372"/>
        <v>3.444</v>
      </c>
      <c r="G1242" s="53">
        <f t="shared" si="373"/>
        <v>0</v>
      </c>
      <c r="H1242" s="53">
        <f>IF(Q1241&gt;SetUp!$B$56,SetUp!$B$56,Q1241)</f>
        <v>21.489015132286813</v>
      </c>
      <c r="I1242" s="53">
        <f t="shared" si="378"/>
        <v>5.7060473084807688</v>
      </c>
      <c r="J1242" s="53">
        <f>MIN(F1242,H1242,(1-EXP(-SetUp!$B$52*H1242/SetUp!$B$56))*F1242)</f>
        <v>2.4211785510567116</v>
      </c>
      <c r="K1242" s="53">
        <f t="shared" si="374"/>
        <v>19.0678365812301</v>
      </c>
      <c r="L1242" s="53">
        <f>IF(I1242&lt;=0,0,MIN(SetUp!$B$50*I1242^SetUp!$B$55,I1242))</f>
        <v>0.39190765607330763</v>
      </c>
      <c r="M1242" s="53">
        <f t="shared" si="375"/>
        <v>5.3141396524074613</v>
      </c>
      <c r="N1242" s="53">
        <f>IF(SetUp!$B$62=0,X1242,(B1242-E1242)*(1-(H1242/SetUp!$B$66/SetUp!$B$56)))</f>
        <v>0</v>
      </c>
      <c r="O1242" s="53">
        <f>K1242*SetUp!$B$65</f>
        <v>0.17599615035600255</v>
      </c>
      <c r="P1242" s="53">
        <f>MIN(SetUp!$B$54*L1242^SetUp!$B$51,L1242)</f>
        <v>0.26737668061299857</v>
      </c>
      <c r="Q1242" s="53">
        <f t="shared" si="376"/>
        <v>18.891840430874097</v>
      </c>
      <c r="R1242" s="53">
        <f>IF((H1242+N1242-O1242)&gt;SetUp!$B$56,T1241+H1242+N1242-O1242-SetUp!$B$56,T1241)</f>
        <v>0</v>
      </c>
      <c r="S1242" s="53">
        <f>R1242*SetUp!$B$65</f>
        <v>0</v>
      </c>
      <c r="T1242" s="53">
        <f>IF((R1242-S1242)&lt;SetUp!$B$53,R1242-S1242,SetUp!$B$53)</f>
        <v>0</v>
      </c>
      <c r="U1242" s="53">
        <f t="shared" si="377"/>
        <v>5.3141396524074613</v>
      </c>
      <c r="V1242" s="53">
        <f>(L1242-P1242)/1000*SetUp!$B$13*1000000/SetUp!$B$48</f>
        <v>5.0678255579523928</v>
      </c>
      <c r="W1242" s="53">
        <f t="shared" si="379"/>
        <v>0</v>
      </c>
      <c r="X1242" s="53">
        <f>MAX((SetUp!$B$56*(1-($H1242/SetUp!$B$56)^2)*TANH(($B1242-$D1242)/SetUp!$B$56))/(1+$H1242/SetUp!$B$56*TANH(($B1242-$D1242)/SetUp!$B$56)),0)</f>
        <v>0</v>
      </c>
    </row>
    <row r="1243" spans="1:24" x14ac:dyDescent="0.3">
      <c r="A1243" s="60">
        <v>32288</v>
      </c>
      <c r="B1243" s="53">
        <v>1.7000000000000001E-2</v>
      </c>
      <c r="C1243" s="53">
        <v>7.2889999999999997</v>
      </c>
      <c r="D1243" s="53">
        <v>3.9409999999999998</v>
      </c>
      <c r="E1243" s="53">
        <f t="shared" si="371"/>
        <v>1.7000000000000001E-2</v>
      </c>
      <c r="F1243" s="53">
        <f t="shared" si="372"/>
        <v>3.9239999999999999</v>
      </c>
      <c r="G1243" s="53">
        <f t="shared" si="373"/>
        <v>0</v>
      </c>
      <c r="H1243" s="53">
        <f>IF(Q1242&gt;SetUp!$B$56,SetUp!$B$56,Q1242)</f>
        <v>18.891840430874097</v>
      </c>
      <c r="I1243" s="53">
        <f t="shared" si="378"/>
        <v>5.464749240898124</v>
      </c>
      <c r="J1243" s="53">
        <f>MIN(F1243,H1243,(1-EXP(-SetUp!$B$52*H1243/SetUp!$B$56))*F1243)</f>
        <v>2.574443629312043</v>
      </c>
      <c r="K1243" s="53">
        <f t="shared" si="374"/>
        <v>16.317396801562055</v>
      </c>
      <c r="L1243" s="53">
        <f>IF(I1243&lt;=0,0,MIN(SetUp!$B$50*I1243^SetUp!$B$55,I1243))</f>
        <v>0.36467713283918318</v>
      </c>
      <c r="M1243" s="53">
        <f t="shared" si="375"/>
        <v>5.1000721080589404</v>
      </c>
      <c r="N1243" s="53">
        <f>IF(SetUp!$B$62=0,X1243,(B1243-E1243)*(1-(H1243/SetUp!$B$66/SetUp!$B$56)))</f>
        <v>0</v>
      </c>
      <c r="O1243" s="53">
        <f>K1243*SetUp!$B$65</f>
        <v>0.15060958849066272</v>
      </c>
      <c r="P1243" s="53">
        <f>MIN(SetUp!$B$54*L1243^SetUp!$B$51,L1243)</f>
        <v>0.24862476233068101</v>
      </c>
      <c r="Q1243" s="53">
        <f t="shared" si="376"/>
        <v>16.166787213071391</v>
      </c>
      <c r="R1243" s="53">
        <f>IF((H1243+N1243-O1243)&gt;SetUp!$B$56,T1242+H1243+N1243-O1243-SetUp!$B$56,T1242)</f>
        <v>0</v>
      </c>
      <c r="S1243" s="53">
        <f>R1243*SetUp!$B$65</f>
        <v>0</v>
      </c>
      <c r="T1243" s="53">
        <f>IF((R1243-S1243)&lt;SetUp!$B$53,R1243-S1243,SetUp!$B$53)</f>
        <v>0</v>
      </c>
      <c r="U1243" s="53">
        <f t="shared" si="377"/>
        <v>5.1000721080589404</v>
      </c>
      <c r="V1243" s="53">
        <f>(L1243-P1243)/1000*SetUp!$B$13*1000000/SetUp!$B$48</f>
        <v>4.7227861754877178</v>
      </c>
      <c r="W1243" s="53">
        <f t="shared" si="379"/>
        <v>4.9960036108132044E-16</v>
      </c>
      <c r="X1243" s="53">
        <f>MAX((SetUp!$B$56*(1-($H1243/SetUp!$B$56)^2)*TANH(($B1243-$D1243)/SetUp!$B$56))/(1+$H1243/SetUp!$B$56*TANH(($B1243-$D1243)/SetUp!$B$56)),0)</f>
        <v>0</v>
      </c>
    </row>
    <row r="1244" spans="1:24" x14ac:dyDescent="0.3">
      <c r="A1244" s="60">
        <v>32289</v>
      </c>
      <c r="B1244" s="53">
        <v>0</v>
      </c>
      <c r="C1244" s="53">
        <v>7.2889999999999997</v>
      </c>
      <c r="D1244" s="53">
        <v>3.9409999999999998</v>
      </c>
      <c r="E1244" s="53">
        <f t="shared" si="371"/>
        <v>0</v>
      </c>
      <c r="F1244" s="53">
        <f t="shared" si="372"/>
        <v>3.9409999999999998</v>
      </c>
      <c r="G1244" s="53">
        <f t="shared" si="373"/>
        <v>0</v>
      </c>
      <c r="H1244" s="53">
        <f>IF(Q1243&gt;SetUp!$B$56,SetUp!$B$56,Q1243)</f>
        <v>16.166787213071391</v>
      </c>
      <c r="I1244" s="53">
        <f t="shared" si="378"/>
        <v>5.2275087549081087</v>
      </c>
      <c r="J1244" s="53">
        <f>MIN(F1244,H1244,(1-EXP(-SetUp!$B$52*H1244/SetUp!$B$56))*F1244)</f>
        <v>2.3600013733549257</v>
      </c>
      <c r="K1244" s="53">
        <f t="shared" si="374"/>
        <v>13.806785839716465</v>
      </c>
      <c r="L1244" s="53">
        <f>IF(I1244&lt;=0,0,MIN(SetUp!$B$50*I1244^SetUp!$B$55,I1244))</f>
        <v>0.33867469549399526</v>
      </c>
      <c r="M1244" s="53">
        <f t="shared" si="375"/>
        <v>4.8888340594141138</v>
      </c>
      <c r="N1244" s="53">
        <f>IF(SetUp!$B$62=0,X1244,(B1244-E1244)*(1-(H1244/SetUp!$B$66/SetUp!$B$56)))</f>
        <v>0</v>
      </c>
      <c r="O1244" s="53">
        <f>K1244*SetUp!$B$65</f>
        <v>0.12743664684916792</v>
      </c>
      <c r="P1244" s="53">
        <f>MIN(SetUp!$B$54*L1244^SetUp!$B$51,L1244)</f>
        <v>0.23073124114819968</v>
      </c>
      <c r="Q1244" s="53">
        <f t="shared" si="376"/>
        <v>13.679349192867297</v>
      </c>
      <c r="R1244" s="53">
        <f>IF((H1244+N1244-O1244)&gt;SetUp!$B$56,T1243+H1244+N1244-O1244-SetUp!$B$56,T1243)</f>
        <v>0</v>
      </c>
      <c r="S1244" s="53">
        <f>R1244*SetUp!$B$65</f>
        <v>0</v>
      </c>
      <c r="T1244" s="53">
        <f>IF((R1244-S1244)&lt;SetUp!$B$53,R1244-S1244,SetUp!$B$53)</f>
        <v>0</v>
      </c>
      <c r="U1244" s="53">
        <f t="shared" si="377"/>
        <v>4.8888340594141138</v>
      </c>
      <c r="V1244" s="53">
        <f>(L1244-P1244)/1000*SetUp!$B$13*1000000/SetUp!$B$48</f>
        <v>4.3927913896542492</v>
      </c>
      <c r="W1244" s="53">
        <f t="shared" si="379"/>
        <v>7.2164496600635175E-16</v>
      </c>
      <c r="X1244" s="53">
        <f>MAX((SetUp!$B$56*(1-($H1244/SetUp!$B$56)^2)*TANH(($B1244-$D1244)/SetUp!$B$56))/(1+$H1244/SetUp!$B$56*TANH(($B1244-$D1244)/SetUp!$B$56)),0)</f>
        <v>0</v>
      </c>
    </row>
    <row r="1245" spans="1:24" x14ac:dyDescent="0.3">
      <c r="A1245" s="60">
        <v>32290</v>
      </c>
      <c r="B1245" s="53">
        <v>0.27400000000000002</v>
      </c>
      <c r="C1245" s="53">
        <v>7.1420000000000003</v>
      </c>
      <c r="D1245" s="53">
        <v>3.9409999999999998</v>
      </c>
      <c r="E1245" s="53">
        <f t="shared" si="371"/>
        <v>0.27400000000000002</v>
      </c>
      <c r="F1245" s="53">
        <f t="shared" si="372"/>
        <v>3.6669999999999998</v>
      </c>
      <c r="G1245" s="53">
        <f t="shared" si="373"/>
        <v>0</v>
      </c>
      <c r="H1245" s="53">
        <f>IF(Q1244&gt;SetUp!$B$56,SetUp!$B$56,Q1244)</f>
        <v>13.679349192867297</v>
      </c>
      <c r="I1245" s="53">
        <f t="shared" si="378"/>
        <v>4.9968748689751479</v>
      </c>
      <c r="J1245" s="53">
        <f>MIN(F1245,H1245,(1-EXP(-SetUp!$B$52*H1245/SetUp!$B$56))*F1245)</f>
        <v>1.9739539518552405</v>
      </c>
      <c r="K1245" s="53">
        <f t="shared" si="374"/>
        <v>11.705395241012058</v>
      </c>
      <c r="L1245" s="53">
        <f>IF(I1245&lt;=0,0,MIN(SetUp!$B$50*I1245^SetUp!$B$55,I1245))</f>
        <v>0.31413928987971057</v>
      </c>
      <c r="M1245" s="53">
        <f t="shared" si="375"/>
        <v>4.6827355790954375</v>
      </c>
      <c r="N1245" s="53">
        <f>IF(SetUp!$B$62=0,X1245,(B1245-E1245)*(1-(H1245/SetUp!$B$66/SetUp!$B$56)))</f>
        <v>0</v>
      </c>
      <c r="O1245" s="53">
        <f>K1245*SetUp!$B$65</f>
        <v>0.10804080956103378</v>
      </c>
      <c r="P1245" s="53">
        <f>MIN(SetUp!$B$54*L1245^SetUp!$B$51,L1245)</f>
        <v>0.21385948592938536</v>
      </c>
      <c r="Q1245" s="53">
        <f t="shared" si="376"/>
        <v>11.597354431451024</v>
      </c>
      <c r="R1245" s="53">
        <f>IF((H1245+N1245-O1245)&gt;SetUp!$B$56,T1244+H1245+N1245-O1245-SetUp!$B$56,T1244)</f>
        <v>0</v>
      </c>
      <c r="S1245" s="53">
        <f>R1245*SetUp!$B$65</f>
        <v>0</v>
      </c>
      <c r="T1245" s="53">
        <f>IF((R1245-S1245)&lt;SetUp!$B$53,R1245-S1245,SetUp!$B$53)</f>
        <v>0</v>
      </c>
      <c r="U1245" s="53">
        <f t="shared" si="377"/>
        <v>4.6827355790954375</v>
      </c>
      <c r="V1245" s="53">
        <f>(L1245-P1245)/1000*SetUp!$B$13*1000000/SetUp!$B$48</f>
        <v>4.0809168283427519</v>
      </c>
      <c r="W1245" s="53">
        <f t="shared" si="379"/>
        <v>-9.4368957093138306E-16</v>
      </c>
      <c r="X1245" s="53">
        <f>MAX((SetUp!$B$56*(1-($H1245/SetUp!$B$56)^2)*TANH(($B1245-$D1245)/SetUp!$B$56))/(1+$H1245/SetUp!$B$56*TANH(($B1245-$D1245)/SetUp!$B$56)),0)</f>
        <v>0</v>
      </c>
    </row>
    <row r="1246" spans="1:24" x14ac:dyDescent="0.3">
      <c r="A1246" s="60">
        <v>32291</v>
      </c>
      <c r="B1246" s="53">
        <v>0</v>
      </c>
      <c r="C1246" s="53">
        <v>7.1420000000000003</v>
      </c>
      <c r="D1246" s="53">
        <v>3.9409999999999998</v>
      </c>
      <c r="E1246" s="53">
        <f t="shared" si="371"/>
        <v>0</v>
      </c>
      <c r="F1246" s="53">
        <f t="shared" si="372"/>
        <v>3.9409999999999998</v>
      </c>
      <c r="G1246" s="53">
        <f t="shared" si="373"/>
        <v>0</v>
      </c>
      <c r="H1246" s="53">
        <f>IF(Q1245&gt;SetUp!$B$56,SetUp!$B$56,Q1245)</f>
        <v>11.597354431451024</v>
      </c>
      <c r="I1246" s="53">
        <f t="shared" si="378"/>
        <v>4.7722945542095534</v>
      </c>
      <c r="J1246" s="53">
        <f>MIN(F1246,H1246,(1-EXP(-SetUp!$B$52*H1246/SetUp!$B$56))*F1246)</f>
        <v>1.894324573104037</v>
      </c>
      <c r="K1246" s="53">
        <f t="shared" si="374"/>
        <v>9.7030298583469872</v>
      </c>
      <c r="L1246" s="53">
        <f>IF(I1246&lt;=0,0,MIN(SetUp!$B$50*I1246^SetUp!$B$55,I1246))</f>
        <v>0.29096239954000774</v>
      </c>
      <c r="M1246" s="53">
        <f t="shared" si="375"/>
        <v>4.4813321546695457</v>
      </c>
      <c r="N1246" s="53">
        <f>IF(SetUp!$B$62=0,X1246,(B1246-E1246)*(1-(H1246/SetUp!$B$66/SetUp!$B$56)))</f>
        <v>0</v>
      </c>
      <c r="O1246" s="53">
        <f>K1246*SetUp!$B$65</f>
        <v>8.9558975114116063E-2</v>
      </c>
      <c r="P1246" s="53">
        <f>MIN(SetUp!$B$54*L1246^SetUp!$B$51,L1246)</f>
        <v>0.19793366463094744</v>
      </c>
      <c r="Q1246" s="53">
        <f t="shared" si="376"/>
        <v>9.6134708832328712</v>
      </c>
      <c r="R1246" s="53">
        <f>IF((H1246+N1246-O1246)&gt;SetUp!$B$56,T1245+H1246+N1246-O1246-SetUp!$B$56,T1245)</f>
        <v>0</v>
      </c>
      <c r="S1246" s="53">
        <f>R1246*SetUp!$B$65</f>
        <v>0</v>
      </c>
      <c r="T1246" s="53">
        <f>IF((R1246-S1246)&lt;SetUp!$B$53,R1246-S1246,SetUp!$B$53)</f>
        <v>0</v>
      </c>
      <c r="U1246" s="53">
        <f t="shared" si="377"/>
        <v>4.4813321546695457</v>
      </c>
      <c r="V1246" s="53">
        <f>(L1246-P1246)/1000*SetUp!$B$13*1000000/SetUp!$B$48</f>
        <v>3.7858323895196424</v>
      </c>
      <c r="W1246" s="53">
        <f t="shared" si="379"/>
        <v>0</v>
      </c>
      <c r="X1246" s="53">
        <f>MAX((SetUp!$B$56*(1-($H1246/SetUp!$B$56)^2)*TANH(($B1246-$D1246)/SetUp!$B$56))/(1+$H1246/SetUp!$B$56*TANH(($B1246-$D1246)/SetUp!$B$56)),0)</f>
        <v>0</v>
      </c>
    </row>
    <row r="1247" spans="1:24" x14ac:dyDescent="0.3">
      <c r="A1247" s="60">
        <v>32292</v>
      </c>
      <c r="B1247" s="53">
        <v>0</v>
      </c>
      <c r="C1247" s="53">
        <v>6.9960000000000004</v>
      </c>
      <c r="D1247" s="53">
        <v>3.9409999999999998</v>
      </c>
      <c r="E1247" s="53">
        <f t="shared" si="371"/>
        <v>0</v>
      </c>
      <c r="F1247" s="53">
        <f t="shared" si="372"/>
        <v>3.9409999999999998</v>
      </c>
      <c r="G1247" s="53">
        <f t="shared" si="373"/>
        <v>0</v>
      </c>
      <c r="H1247" s="53">
        <f>IF(Q1246&gt;SetUp!$B$56,SetUp!$B$56,Q1246)</f>
        <v>9.6134708832328712</v>
      </c>
      <c r="I1247" s="53">
        <f t="shared" si="378"/>
        <v>4.5548204584349614</v>
      </c>
      <c r="J1247" s="53">
        <f>MIN(F1247,H1247,(1-EXP(-SetUp!$B$52*H1247/SetUp!$B$56))*F1247)</f>
        <v>1.6515753304250678</v>
      </c>
      <c r="K1247" s="53">
        <f t="shared" si="374"/>
        <v>7.9618955528078033</v>
      </c>
      <c r="L1247" s="53">
        <f>IF(I1247&lt;=0,0,MIN(SetUp!$B$50*I1247^SetUp!$B$55,I1247))</f>
        <v>0.26920114662320904</v>
      </c>
      <c r="M1247" s="53">
        <f t="shared" si="375"/>
        <v>4.285619311811752</v>
      </c>
      <c r="N1247" s="53">
        <f>IF(SetUp!$B$62=0,X1247,(B1247-E1247)*(1-(H1247/SetUp!$B$66/SetUp!$B$56)))</f>
        <v>0</v>
      </c>
      <c r="O1247" s="53">
        <f>K1247*SetUp!$B$65</f>
        <v>7.3488303765416069E-2</v>
      </c>
      <c r="P1247" s="53">
        <f>MIN(SetUp!$B$54*L1247^SetUp!$B$51,L1247)</f>
        <v>0.1829917979385785</v>
      </c>
      <c r="Q1247" s="53">
        <f t="shared" si="376"/>
        <v>7.8884072490423875</v>
      </c>
      <c r="R1247" s="53">
        <f>IF((H1247+N1247-O1247)&gt;SetUp!$B$56,T1246+H1247+N1247-O1247-SetUp!$B$56,T1246)</f>
        <v>0</v>
      </c>
      <c r="S1247" s="53">
        <f>R1247*SetUp!$B$65</f>
        <v>0</v>
      </c>
      <c r="T1247" s="53">
        <f>IF((R1247-S1247)&lt;SetUp!$B$53,R1247-S1247,SetUp!$B$53)</f>
        <v>0</v>
      </c>
      <c r="U1247" s="53">
        <f t="shared" si="377"/>
        <v>4.285619311811752</v>
      </c>
      <c r="V1247" s="53">
        <f>(L1247-P1247)/1000*SetUp!$B$13*1000000/SetUp!$B$48</f>
        <v>3.5083154129604366</v>
      </c>
      <c r="W1247" s="53">
        <f t="shared" si="379"/>
        <v>-5.5511151231257827E-16</v>
      </c>
      <c r="X1247" s="53">
        <f>MAX((SetUp!$B$56*(1-($H1247/SetUp!$B$56)^2)*TANH(($B1247-$D1247)/SetUp!$B$56))/(1+$H1247/SetUp!$B$56*TANH(($B1247-$D1247)/SetUp!$B$56)),0)</f>
        <v>0</v>
      </c>
    </row>
    <row r="1248" spans="1:24" x14ac:dyDescent="0.3">
      <c r="A1248" s="60">
        <v>32293</v>
      </c>
      <c r="B1248" s="53">
        <v>0</v>
      </c>
      <c r="C1248" s="53">
        <v>6.9960000000000004</v>
      </c>
      <c r="D1248" s="53">
        <v>3.9409999999999998</v>
      </c>
      <c r="E1248" s="53">
        <f t="shared" si="371"/>
        <v>0</v>
      </c>
      <c r="F1248" s="53">
        <f t="shared" si="372"/>
        <v>3.9409999999999998</v>
      </c>
      <c r="G1248" s="53">
        <f t="shared" si="373"/>
        <v>0</v>
      </c>
      <c r="H1248" s="53">
        <f>IF(Q1247&gt;SetUp!$B$56,SetUp!$B$56,Q1247)</f>
        <v>7.8884072490423875</v>
      </c>
      <c r="I1248" s="53">
        <f t="shared" si="378"/>
        <v>4.3453484695236728</v>
      </c>
      <c r="J1248" s="53">
        <f>MIN(F1248,H1248,(1-EXP(-SetUp!$B$52*H1248/SetUp!$B$56))*F1248)</f>
        <v>1.4172099184095324</v>
      </c>
      <c r="K1248" s="53">
        <f t="shared" si="374"/>
        <v>6.4711973306328554</v>
      </c>
      <c r="L1248" s="53">
        <f>IF(I1248&lt;=0,0,MIN(SetUp!$B$50*I1248^SetUp!$B$55,I1248))</f>
        <v>0.24888524511164858</v>
      </c>
      <c r="M1248" s="53">
        <f t="shared" si="375"/>
        <v>4.096463224412024</v>
      </c>
      <c r="N1248" s="53">
        <f>IF(SetUp!$B$62=0,X1248,(B1248-E1248)*(1-(H1248/SetUp!$B$66/SetUp!$B$56)))</f>
        <v>0</v>
      </c>
      <c r="O1248" s="53">
        <f>K1248*SetUp!$B$65</f>
        <v>5.9729157711920638E-2</v>
      </c>
      <c r="P1248" s="53">
        <f>MIN(SetUp!$B$54*L1248^SetUp!$B$51,L1248)</f>
        <v>0.16905293078587807</v>
      </c>
      <c r="Q1248" s="53">
        <f t="shared" si="376"/>
        <v>6.4114681729209346</v>
      </c>
      <c r="R1248" s="53">
        <f>IF((H1248+N1248-O1248)&gt;SetUp!$B$56,T1247+H1248+N1248-O1248-SetUp!$B$56,T1247)</f>
        <v>0</v>
      </c>
      <c r="S1248" s="53">
        <f>R1248*SetUp!$B$65</f>
        <v>0</v>
      </c>
      <c r="T1248" s="53">
        <f>IF((R1248-S1248)&lt;SetUp!$B$53,R1248-S1248,SetUp!$B$53)</f>
        <v>0</v>
      </c>
      <c r="U1248" s="53">
        <f t="shared" si="377"/>
        <v>4.096463224412024</v>
      </c>
      <c r="V1248" s="53">
        <f>(L1248-P1248)/1000*SetUp!$B$13*1000000/SetUp!$B$48</f>
        <v>3.2488000788171512</v>
      </c>
      <c r="W1248" s="53">
        <f t="shared" si="379"/>
        <v>0</v>
      </c>
      <c r="X1248" s="53">
        <f>MAX((SetUp!$B$56*(1-($H1248/SetUp!$B$56)^2)*TANH(($B1248-$D1248)/SetUp!$B$56))/(1+$H1248/SetUp!$B$56*TANH(($B1248-$D1248)/SetUp!$B$56)),0)</f>
        <v>0</v>
      </c>
    </row>
    <row r="1249" spans="1:24" x14ac:dyDescent="0.3">
      <c r="A1249" s="60">
        <v>32294</v>
      </c>
      <c r="B1249" s="53">
        <v>1.2999999999999999E-2</v>
      </c>
      <c r="C1249" s="53">
        <v>6.851</v>
      </c>
      <c r="D1249" s="53">
        <v>3.9409999999999998</v>
      </c>
      <c r="E1249" s="53">
        <f t="shared" si="371"/>
        <v>1.2999999999999999E-2</v>
      </c>
      <c r="F1249" s="53">
        <f t="shared" si="372"/>
        <v>3.9279999999999999</v>
      </c>
      <c r="G1249" s="53">
        <f t="shared" si="373"/>
        <v>0</v>
      </c>
      <c r="H1249" s="53">
        <f>IF(Q1248&gt;SetUp!$B$56,SetUp!$B$56,Q1248)</f>
        <v>6.4114681729209346</v>
      </c>
      <c r="I1249" s="53">
        <f t="shared" si="378"/>
        <v>4.1446238629520087</v>
      </c>
      <c r="J1249" s="53">
        <f>MIN(F1249,H1249,(1-EXP(-SetUp!$B$52*H1249/SetUp!$B$56))*F1249)</f>
        <v>1.193631399386063</v>
      </c>
      <c r="K1249" s="53">
        <f t="shared" si="374"/>
        <v>5.2178367735348719</v>
      </c>
      <c r="L1249" s="53">
        <f>IF(I1249&lt;=0,0,MIN(SetUp!$B$50*I1249^SetUp!$B$55,I1249))</f>
        <v>0.23002056869536561</v>
      </c>
      <c r="M1249" s="53">
        <f t="shared" si="375"/>
        <v>3.9146032942566431</v>
      </c>
      <c r="N1249" s="53">
        <f>IF(SetUp!$B$62=0,X1249,(B1249-E1249)*(1-(H1249/SetUp!$B$66/SetUp!$B$56)))</f>
        <v>0</v>
      </c>
      <c r="O1249" s="53">
        <f>K1249*SetUp!$B$65</f>
        <v>4.8160638539984806E-2</v>
      </c>
      <c r="P1249" s="53">
        <f>MIN(SetUp!$B$54*L1249^SetUp!$B$51,L1249)</f>
        <v>0.15611964592537672</v>
      </c>
      <c r="Q1249" s="53">
        <f t="shared" si="376"/>
        <v>5.1696761349948872</v>
      </c>
      <c r="R1249" s="53">
        <f>IF((H1249+N1249-O1249)&gt;SetUp!$B$56,T1248+H1249+N1249-O1249-SetUp!$B$56,T1248)</f>
        <v>0</v>
      </c>
      <c r="S1249" s="53">
        <f>R1249*SetUp!$B$65</f>
        <v>0</v>
      </c>
      <c r="T1249" s="53">
        <f>IF((R1249-S1249)&lt;SetUp!$B$53,R1249-S1249,SetUp!$B$53)</f>
        <v>0</v>
      </c>
      <c r="U1249" s="53">
        <f t="shared" si="377"/>
        <v>3.9146032942566431</v>
      </c>
      <c r="V1249" s="53">
        <f>(L1249-P1249)/1000*SetUp!$B$13*1000000/SetUp!$B$48</f>
        <v>3.0074203127830073</v>
      </c>
      <c r="W1249" s="53">
        <f t="shared" si="379"/>
        <v>6.9388939039072284E-16</v>
      </c>
      <c r="X1249" s="53">
        <f>MAX((SetUp!$B$56*(1-($H1249/SetUp!$B$56)^2)*TANH(($B1249-$D1249)/SetUp!$B$56))/(1+$H1249/SetUp!$B$56*TANH(($B1249-$D1249)/SetUp!$B$56)),0)</f>
        <v>0</v>
      </c>
    </row>
    <row r="1250" spans="1:24" x14ac:dyDescent="0.3">
      <c r="A1250" s="60">
        <v>32295</v>
      </c>
      <c r="B1250" s="53">
        <v>0</v>
      </c>
      <c r="C1250" s="53"/>
      <c r="D1250" s="53">
        <v>3.9409999999999998</v>
      </c>
      <c r="E1250" s="53">
        <f t="shared" si="371"/>
        <v>0</v>
      </c>
      <c r="F1250" s="53">
        <f t="shared" si="372"/>
        <v>3.9409999999999998</v>
      </c>
      <c r="G1250" s="53">
        <f t="shared" si="373"/>
        <v>0</v>
      </c>
      <c r="H1250" s="53">
        <f>IF(Q1249&gt;SetUp!$B$56,SetUp!$B$56,Q1249)</f>
        <v>5.1696761349948872</v>
      </c>
      <c r="I1250" s="53">
        <f t="shared" si="378"/>
        <v>3.9531060472806181</v>
      </c>
      <c r="J1250" s="53">
        <f>MIN(F1250,H1250,(1-EXP(-SetUp!$B$52*H1250/SetUp!$B$56))*F1250)</f>
        <v>0.99819737762683292</v>
      </c>
      <c r="K1250" s="53">
        <f t="shared" si="374"/>
        <v>4.1714787573680541</v>
      </c>
      <c r="L1250" s="53">
        <f>IF(I1250&lt;=0,0,MIN(SetUp!$B$50*I1250^SetUp!$B$55,I1250))</f>
        <v>0.21257992164474429</v>
      </c>
      <c r="M1250" s="53">
        <f t="shared" si="375"/>
        <v>3.7405261256358737</v>
      </c>
      <c r="N1250" s="53">
        <f>IF(SetUp!$B$62=0,X1250,(B1250-E1250)*(1-(H1250/SetUp!$B$66/SetUp!$B$56)))</f>
        <v>0</v>
      </c>
      <c r="O1250" s="53">
        <f>K1250*SetUp!$B$65</f>
        <v>3.8502753023975017E-2</v>
      </c>
      <c r="P1250" s="53">
        <f>MIN(SetUp!$B$54*L1250^SetUp!$B$51,L1250)</f>
        <v>0.14417180722361758</v>
      </c>
      <c r="Q1250" s="53">
        <f t="shared" si="376"/>
        <v>4.1329760043440791</v>
      </c>
      <c r="R1250" s="53">
        <f>IF((H1250+N1250-O1250)&gt;SetUp!$B$56,T1249+H1250+N1250-O1250-SetUp!$B$56,T1249)</f>
        <v>0</v>
      </c>
      <c r="S1250" s="53">
        <f>R1250*SetUp!$B$65</f>
        <v>0</v>
      </c>
      <c r="T1250" s="53">
        <f>IF((R1250-S1250)&lt;SetUp!$B$53,R1250-S1250,SetUp!$B$53)</f>
        <v>0</v>
      </c>
      <c r="U1250" s="53">
        <f t="shared" si="377"/>
        <v>3.7405261256358737</v>
      </c>
      <c r="V1250" s="53">
        <f>(L1250-P1250)/1000*SetUp!$B$13*1000000/SetUp!$B$48</f>
        <v>2.7838888224658036</v>
      </c>
      <c r="W1250" s="53">
        <f t="shared" si="379"/>
        <v>-7.4940054162198066E-16</v>
      </c>
      <c r="X1250" s="53">
        <f>MAX((SetUp!$B$56*(1-($H1250/SetUp!$B$56)^2)*TANH(($B1250-$D1250)/SetUp!$B$56))/(1+$H1250/SetUp!$B$56*TANH(($B1250-$D1250)/SetUp!$B$56)),0)</f>
        <v>0</v>
      </c>
    </row>
    <row r="1251" spans="1:24" x14ac:dyDescent="0.3">
      <c r="A1251" s="60">
        <v>32296</v>
      </c>
      <c r="B1251" s="53">
        <v>0.10100000000000001</v>
      </c>
      <c r="C1251" s="53"/>
      <c r="D1251" s="53">
        <v>3.9409999999999998</v>
      </c>
      <c r="E1251" s="53">
        <f t="shared" si="371"/>
        <v>0.10100000000000001</v>
      </c>
      <c r="F1251" s="53">
        <f t="shared" si="372"/>
        <v>3.84</v>
      </c>
      <c r="G1251" s="53">
        <f t="shared" si="373"/>
        <v>0</v>
      </c>
      <c r="H1251" s="53">
        <f>IF(Q1250&gt;SetUp!$B$56,SetUp!$B$56,Q1250)</f>
        <v>4.1329760043440791</v>
      </c>
      <c r="I1251" s="53">
        <f t="shared" si="378"/>
        <v>3.7712926790157995</v>
      </c>
      <c r="J1251" s="53">
        <f>MIN(F1251,H1251,(1-EXP(-SetUp!$B$52*H1251/SetUp!$B$56))*F1251)</f>
        <v>0.79965529914998112</v>
      </c>
      <c r="K1251" s="53">
        <f t="shared" si="374"/>
        <v>3.3333207051940978</v>
      </c>
      <c r="L1251" s="53">
        <f>IF(I1251&lt;=0,0,MIN(SetUp!$B$50*I1251^SetUp!$B$55,I1251))</f>
        <v>0.19653588754953419</v>
      </c>
      <c r="M1251" s="53">
        <f t="shared" si="375"/>
        <v>3.5747567914662652</v>
      </c>
      <c r="N1251" s="53">
        <f>IF(SetUp!$B$62=0,X1251,(B1251-E1251)*(1-(H1251/SetUp!$B$66/SetUp!$B$56)))</f>
        <v>0</v>
      </c>
      <c r="O1251" s="53">
        <f>K1251*SetUp!$B$65</f>
        <v>3.0766553379925753E-2</v>
      </c>
      <c r="P1251" s="53">
        <f>MIN(SetUp!$B$54*L1251^SetUp!$B$51,L1251)</f>
        <v>0.13318912734585384</v>
      </c>
      <c r="Q1251" s="53">
        <f t="shared" si="376"/>
        <v>3.3025541518141721</v>
      </c>
      <c r="R1251" s="53">
        <f>IF((H1251+N1251-O1251)&gt;SetUp!$B$56,T1250+H1251+N1251-O1251-SetUp!$B$56,T1250)</f>
        <v>0</v>
      </c>
      <c r="S1251" s="53">
        <f>R1251*SetUp!$B$65</f>
        <v>0</v>
      </c>
      <c r="T1251" s="53">
        <f>IF((R1251-S1251)&lt;SetUp!$B$53,R1251-S1251,SetUp!$B$53)</f>
        <v>0</v>
      </c>
      <c r="U1251" s="53">
        <f t="shared" si="377"/>
        <v>3.5747567914662652</v>
      </c>
      <c r="V1251" s="53">
        <f>(L1251-P1251)/1000*SetUp!$B$13*1000000/SetUp!$B$48</f>
        <v>2.5779154879904782</v>
      </c>
      <c r="W1251" s="53">
        <f t="shared" si="379"/>
        <v>0</v>
      </c>
      <c r="X1251" s="53">
        <f>MAX((SetUp!$B$56*(1-($H1251/SetUp!$B$56)^2)*TANH(($B1251-$D1251)/SetUp!$B$56))/(1+$H1251/SetUp!$B$56*TANH(($B1251-$D1251)/SetUp!$B$56)),0)</f>
        <v>0</v>
      </c>
    </row>
    <row r="1252" spans="1:24" x14ac:dyDescent="0.3">
      <c r="A1252" s="60">
        <v>32297</v>
      </c>
      <c r="B1252" s="53">
        <v>0.20300000000000001</v>
      </c>
      <c r="C1252" s="53"/>
      <c r="D1252" s="53">
        <v>3.9409999999999998</v>
      </c>
      <c r="E1252" s="53">
        <f t="shared" si="371"/>
        <v>0.20300000000000001</v>
      </c>
      <c r="F1252" s="53">
        <f t="shared" si="372"/>
        <v>3.738</v>
      </c>
      <c r="G1252" s="53">
        <f t="shared" si="373"/>
        <v>0</v>
      </c>
      <c r="H1252" s="53">
        <f>IF(Q1251&gt;SetUp!$B$56,SetUp!$B$56,Q1251)</f>
        <v>3.3025541518141721</v>
      </c>
      <c r="I1252" s="53">
        <f t="shared" si="378"/>
        <v>3.5993667602288064</v>
      </c>
      <c r="J1252" s="53">
        <f>MIN(F1252,H1252,(1-EXP(-SetUp!$B$52*H1252/SetUp!$B$56))*F1252)</f>
        <v>0.63625229416498152</v>
      </c>
      <c r="K1252" s="53">
        <f t="shared" si="374"/>
        <v>2.6663018576491906</v>
      </c>
      <c r="L1252" s="53">
        <f>IF(I1252&lt;=0,0,MIN(SetUp!$B$50*I1252^SetUp!$B$55,I1252))</f>
        <v>0.1818311576517099</v>
      </c>
      <c r="M1252" s="53">
        <f t="shared" si="375"/>
        <v>3.4175356025770967</v>
      </c>
      <c r="N1252" s="53">
        <f>IF(SetUp!$B$62=0,X1252,(B1252-E1252)*(1-(H1252/SetUp!$B$66/SetUp!$B$56)))</f>
        <v>0</v>
      </c>
      <c r="O1252" s="53">
        <f>K1252*SetUp!$B$65</f>
        <v>2.4609968762541342E-2</v>
      </c>
      <c r="P1252" s="53">
        <f>MIN(SetUp!$B$54*L1252^SetUp!$B$51,L1252)</f>
        <v>0.12313088578561099</v>
      </c>
      <c r="Q1252" s="53">
        <f t="shared" si="376"/>
        <v>2.6416918888866494</v>
      </c>
      <c r="R1252" s="53">
        <f>IF((H1252+N1252-O1252)&gt;SetUp!$B$56,T1251+H1252+N1252-O1252-SetUp!$B$56,T1251)</f>
        <v>0</v>
      </c>
      <c r="S1252" s="53">
        <f>R1252*SetUp!$B$65</f>
        <v>0</v>
      </c>
      <c r="T1252" s="53">
        <f>IF((R1252-S1252)&lt;SetUp!$B$53,R1252-S1252,SetUp!$B$53)</f>
        <v>0</v>
      </c>
      <c r="U1252" s="53">
        <f t="shared" si="377"/>
        <v>3.4175356025770967</v>
      </c>
      <c r="V1252" s="53">
        <f>(L1252-P1252)/1000*SetUp!$B$13*1000000/SetUp!$B$48</f>
        <v>2.388825245463404</v>
      </c>
      <c r="W1252" s="53">
        <f t="shared" si="379"/>
        <v>0</v>
      </c>
      <c r="X1252" s="53">
        <f>MAX((SetUp!$B$56*(1-($H1252/SetUp!$B$56)^2)*TANH(($B1252-$D1252)/SetUp!$B$56))/(1+$H1252/SetUp!$B$56*TANH(($B1252-$D1252)/SetUp!$B$56)),0)</f>
        <v>0</v>
      </c>
    </row>
    <row r="1253" spans="1:24" x14ac:dyDescent="0.3">
      <c r="A1253" s="60">
        <v>32298</v>
      </c>
      <c r="B1253" s="53">
        <v>1.61</v>
      </c>
      <c r="C1253" s="53"/>
      <c r="D1253" s="53">
        <v>3.9409999999999998</v>
      </c>
      <c r="E1253" s="53">
        <f t="shared" si="371"/>
        <v>1.61</v>
      </c>
      <c r="F1253" s="53">
        <f t="shared" si="372"/>
        <v>2.3309999999999995</v>
      </c>
      <c r="G1253" s="53">
        <f t="shared" si="373"/>
        <v>0</v>
      </c>
      <c r="H1253" s="53">
        <f>IF(Q1252&gt;SetUp!$B$56,SetUp!$B$56,Q1252)</f>
        <v>2.6416918888866494</v>
      </c>
      <c r="I1253" s="53">
        <f t="shared" si="378"/>
        <v>3.4389354635518705</v>
      </c>
      <c r="J1253" s="53">
        <f>MIN(F1253,H1253,(1-EXP(-SetUp!$B$52*H1253/SetUp!$B$56))*F1253)</f>
        <v>0.32318065382478434</v>
      </c>
      <c r="K1253" s="53">
        <f t="shared" si="374"/>
        <v>2.3185112350618651</v>
      </c>
      <c r="L1253" s="53">
        <f>IF(I1253&lt;=0,0,MIN(SetUp!$B$50*I1253^SetUp!$B$55,I1253))</f>
        <v>0.16852519714494657</v>
      </c>
      <c r="M1253" s="53">
        <f t="shared" si="375"/>
        <v>3.2704102664069241</v>
      </c>
      <c r="N1253" s="53">
        <f>IF(SetUp!$B$62=0,X1253,(B1253-E1253)*(1-(H1253/SetUp!$B$66/SetUp!$B$56)))</f>
        <v>0</v>
      </c>
      <c r="O1253" s="53">
        <f>K1253*SetUp!$B$65</f>
        <v>2.1399860974773741E-2</v>
      </c>
      <c r="P1253" s="53">
        <f>MIN(SetUp!$B$54*L1253^SetUp!$B$51,L1253)</f>
        <v>0.11403622141673815</v>
      </c>
      <c r="Q1253" s="53">
        <f t="shared" si="376"/>
        <v>2.2971113740870912</v>
      </c>
      <c r="R1253" s="53">
        <f>IF((H1253+N1253-O1253)&gt;SetUp!$B$56,T1252+H1253+N1253-O1253-SetUp!$B$56,T1252)</f>
        <v>0</v>
      </c>
      <c r="S1253" s="53">
        <f>R1253*SetUp!$B$65</f>
        <v>0</v>
      </c>
      <c r="T1253" s="53">
        <f>IF((R1253-S1253)&lt;SetUp!$B$53,R1253-S1253,SetUp!$B$53)</f>
        <v>0</v>
      </c>
      <c r="U1253" s="53">
        <f t="shared" si="377"/>
        <v>3.2704102664069241</v>
      </c>
      <c r="V1253" s="53">
        <f>(L1253-P1253)/1000*SetUp!$B$13*1000000/SetUp!$B$48</f>
        <v>2.2174452805926568</v>
      </c>
      <c r="W1253" s="53">
        <f t="shared" si="379"/>
        <v>0</v>
      </c>
      <c r="X1253" s="53">
        <f>MAX((SetUp!$B$56*(1-($H1253/SetUp!$B$56)^2)*TANH(($B1253-$D1253)/SetUp!$B$56))/(1+$H1253/SetUp!$B$56*TANH(($B1253-$D1253)/SetUp!$B$56)),0)</f>
        <v>0</v>
      </c>
    </row>
    <row r="1254" spans="1:24" x14ac:dyDescent="0.3">
      <c r="A1254" s="60">
        <v>32299</v>
      </c>
      <c r="B1254" s="53">
        <v>0.433</v>
      </c>
      <c r="C1254" s="53"/>
      <c r="D1254" s="53">
        <v>3.9409999999999998</v>
      </c>
      <c r="E1254" s="53">
        <f t="shared" si="371"/>
        <v>0.433</v>
      </c>
      <c r="F1254" s="53">
        <f t="shared" si="372"/>
        <v>3.508</v>
      </c>
      <c r="G1254" s="53">
        <f t="shared" si="373"/>
        <v>0</v>
      </c>
      <c r="H1254" s="53">
        <f>IF(Q1253&gt;SetUp!$B$56,SetUp!$B$56,Q1253)</f>
        <v>2.2971113740870912</v>
      </c>
      <c r="I1254" s="53">
        <f t="shared" si="378"/>
        <v>3.2876717247176934</v>
      </c>
      <c r="J1254" s="53">
        <f>MIN(F1254,H1254,(1-EXP(-SetUp!$B$52*H1254/SetUp!$B$56))*F1254)</f>
        <v>0.42696441031720089</v>
      </c>
      <c r="K1254" s="53">
        <f t="shared" si="374"/>
        <v>1.8701469637698902</v>
      </c>
      <c r="L1254" s="53">
        <f>IF(I1254&lt;=0,0,MIN(SetUp!$B$50*I1254^SetUp!$B$55,I1254))</f>
        <v>0.15635275756104894</v>
      </c>
      <c r="M1254" s="53">
        <f t="shared" si="375"/>
        <v>3.1313189671566444</v>
      </c>
      <c r="N1254" s="53">
        <f>IF(SetUp!$B$62=0,X1254,(B1254-E1254)*(1-(H1254/SetUp!$B$66/SetUp!$B$56)))</f>
        <v>0</v>
      </c>
      <c r="O1254" s="53">
        <f>K1254*SetUp!$B$65</f>
        <v>1.7261458310769407E-2</v>
      </c>
      <c r="P1254" s="53">
        <f>MIN(SetUp!$B$54*L1254^SetUp!$B$51,L1254)</f>
        <v>0.10572242372245955</v>
      </c>
      <c r="Q1254" s="53">
        <f t="shared" si="376"/>
        <v>1.8528855054591209</v>
      </c>
      <c r="R1254" s="53">
        <f>IF((H1254+N1254-O1254)&gt;SetUp!$B$56,T1253+H1254+N1254-O1254-SetUp!$B$56,T1253)</f>
        <v>0</v>
      </c>
      <c r="S1254" s="53">
        <f>R1254*SetUp!$B$65</f>
        <v>0</v>
      </c>
      <c r="T1254" s="53">
        <f>IF((R1254-S1254)&lt;SetUp!$B$53,R1254-S1254,SetUp!$B$53)</f>
        <v>0</v>
      </c>
      <c r="U1254" s="53">
        <f t="shared" si="377"/>
        <v>3.1313189671566444</v>
      </c>
      <c r="V1254" s="53">
        <f>(L1254-P1254)/1000*SetUp!$B$13*1000000/SetUp!$B$48</f>
        <v>2.0604166865828906</v>
      </c>
      <c r="W1254" s="53">
        <f t="shared" si="379"/>
        <v>-2.2204460492503131E-16</v>
      </c>
      <c r="X1254" s="53">
        <f>MAX((SetUp!$B$56*(1-($H1254/SetUp!$B$56)^2)*TANH(($B1254-$D1254)/SetUp!$B$56))/(1+$H1254/SetUp!$B$56*TANH(($B1254-$D1254)/SetUp!$B$56)),0)</f>
        <v>0</v>
      </c>
    </row>
    <row r="1255" spans="1:24" x14ac:dyDescent="0.3">
      <c r="A1255" s="60">
        <v>32300</v>
      </c>
      <c r="B1255" s="53">
        <v>0.54</v>
      </c>
      <c r="C1255" s="53"/>
      <c r="D1255" s="53">
        <v>3.9409999999999998</v>
      </c>
      <c r="E1255" s="53">
        <f t="shared" si="371"/>
        <v>0.54</v>
      </c>
      <c r="F1255" s="53">
        <f t="shared" si="372"/>
        <v>3.4009999999999998</v>
      </c>
      <c r="G1255" s="53">
        <f t="shared" si="373"/>
        <v>0</v>
      </c>
      <c r="H1255" s="53">
        <f>IF(Q1254&gt;SetUp!$B$56,SetUp!$B$56,Q1254)</f>
        <v>1.8528855054591209</v>
      </c>
      <c r="I1255" s="53">
        <f t="shared" si="378"/>
        <v>3.1453011323305002</v>
      </c>
      <c r="J1255" s="53">
        <f>MIN(F1255,H1255,(1-EXP(-SetUp!$B$52*H1255/SetUp!$B$56))*F1255)</f>
        <v>0.33802486761245848</v>
      </c>
      <c r="K1255" s="53">
        <f t="shared" si="374"/>
        <v>1.5148606378466625</v>
      </c>
      <c r="L1255" s="53">
        <f>IF(I1255&lt;=0,0,MIN(SetUp!$B$50*I1255^SetUp!$B$55,I1255))</f>
        <v>0.14523184449590745</v>
      </c>
      <c r="M1255" s="53">
        <f t="shared" si="375"/>
        <v>3.0000692878345929</v>
      </c>
      <c r="N1255" s="53">
        <f>IF(SetUp!$B$62=0,X1255,(B1255-E1255)*(1-(H1255/SetUp!$B$66/SetUp!$B$56)))</f>
        <v>0</v>
      </c>
      <c r="O1255" s="53">
        <f>K1255*SetUp!$B$65</f>
        <v>1.3982165173855903E-2</v>
      </c>
      <c r="P1255" s="53">
        <f>MIN(SetUp!$B$54*L1255^SetUp!$B$51,L1255)</f>
        <v>9.8132309626538919E-2</v>
      </c>
      <c r="Q1255" s="53">
        <f t="shared" si="376"/>
        <v>1.5008784726728066</v>
      </c>
      <c r="R1255" s="53">
        <f>IF((H1255+N1255-O1255)&gt;SetUp!$B$56,T1254+H1255+N1255-O1255-SetUp!$B$56,T1254)</f>
        <v>0</v>
      </c>
      <c r="S1255" s="53">
        <f>R1255*SetUp!$B$65</f>
        <v>0</v>
      </c>
      <c r="T1255" s="53">
        <f>IF((R1255-S1255)&lt;SetUp!$B$53,R1255-S1255,SetUp!$B$53)</f>
        <v>0</v>
      </c>
      <c r="U1255" s="53">
        <f t="shared" si="377"/>
        <v>3.0000692878345929</v>
      </c>
      <c r="V1255" s="53">
        <f>(L1255-P1255)/1000*SetUp!$B$13*1000000/SetUp!$B$48</f>
        <v>1.9167297589725587</v>
      </c>
      <c r="W1255" s="53">
        <f t="shared" si="379"/>
        <v>0</v>
      </c>
      <c r="X1255" s="53">
        <f>MAX((SetUp!$B$56*(1-($H1255/SetUp!$B$56)^2)*TANH(($B1255-$D1255)/SetUp!$B$56))/(1+$H1255/SetUp!$B$56*TANH(($B1255-$D1255)/SetUp!$B$56)),0)</f>
        <v>0</v>
      </c>
    </row>
    <row r="1256" spans="1:24" x14ac:dyDescent="0.3">
      <c r="A1256" s="60">
        <v>32301</v>
      </c>
      <c r="B1256" s="53">
        <v>6.5000000000000002E-2</v>
      </c>
      <c r="C1256" s="53"/>
      <c r="D1256" s="53">
        <v>3.9409999999999998</v>
      </c>
      <c r="E1256" s="53">
        <f t="shared" si="371"/>
        <v>6.5000000000000002E-2</v>
      </c>
      <c r="F1256" s="53">
        <f t="shared" si="372"/>
        <v>3.8759999999999999</v>
      </c>
      <c r="G1256" s="53">
        <f t="shared" si="373"/>
        <v>0</v>
      </c>
      <c r="H1256" s="53">
        <f>IF(Q1255&gt;SetUp!$B$56,SetUp!$B$56,Q1255)</f>
        <v>1.5008784726728066</v>
      </c>
      <c r="I1256" s="53">
        <f t="shared" si="378"/>
        <v>3.0110138592490063</v>
      </c>
      <c r="J1256" s="53">
        <f>MIN(F1256,H1256,(1-EXP(-SetUp!$B$52*H1256/SetUp!$B$56))*F1256)</f>
        <v>0.31511788211723374</v>
      </c>
      <c r="K1256" s="53">
        <f t="shared" si="374"/>
        <v>1.1857605905555728</v>
      </c>
      <c r="L1256" s="53">
        <f>IF(I1256&lt;=0,0,MIN(SetUp!$B$50*I1256^SetUp!$B$55,I1256))</f>
        <v>0.13504527444320555</v>
      </c>
      <c r="M1256" s="53">
        <f t="shared" si="375"/>
        <v>2.875968584805801</v>
      </c>
      <c r="N1256" s="53">
        <f>IF(SetUp!$B$62=0,X1256,(B1256-E1256)*(1-(H1256/SetUp!$B$66/SetUp!$B$56)))</f>
        <v>0</v>
      </c>
      <c r="O1256" s="53">
        <f>K1256*SetUp!$B$65</f>
        <v>1.0944571414413603E-2</v>
      </c>
      <c r="P1256" s="53">
        <f>MIN(SetUp!$B$54*L1256^SetUp!$B$51,L1256)</f>
        <v>9.1184840548389462E-2</v>
      </c>
      <c r="Q1256" s="53">
        <f t="shared" si="376"/>
        <v>1.1748160191411592</v>
      </c>
      <c r="R1256" s="53">
        <f>IF((H1256+N1256-O1256)&gt;SetUp!$B$56,T1255+H1256+N1256-O1256-SetUp!$B$56,T1255)</f>
        <v>0</v>
      </c>
      <c r="S1256" s="53">
        <f>R1256*SetUp!$B$65</f>
        <v>0</v>
      </c>
      <c r="T1256" s="53">
        <f>IF((R1256-S1256)&lt;SetUp!$B$53,R1256-S1256,SetUp!$B$53)</f>
        <v>0</v>
      </c>
      <c r="U1256" s="53">
        <f t="shared" si="377"/>
        <v>2.875968584805801</v>
      </c>
      <c r="V1256" s="53">
        <f>(L1256-P1256)/1000*SetUp!$B$13*1000000/SetUp!$B$48</f>
        <v>1.7849135691214058</v>
      </c>
      <c r="W1256" s="53">
        <f t="shared" si="379"/>
        <v>-2.4980018054066022E-16</v>
      </c>
      <c r="X1256" s="53">
        <f>MAX((SetUp!$B$56*(1-($H1256/SetUp!$B$56)^2)*TANH(($B1256-$D1256)/SetUp!$B$56))/(1+$H1256/SetUp!$B$56*TANH(($B1256-$D1256)/SetUp!$B$56)),0)</f>
        <v>0</v>
      </c>
    </row>
    <row r="1257" spans="1:24" x14ac:dyDescent="0.3">
      <c r="A1257" s="60">
        <v>32302</v>
      </c>
      <c r="B1257" s="53">
        <v>1.49</v>
      </c>
      <c r="C1257" s="53"/>
      <c r="D1257" s="53">
        <v>3.9409999999999998</v>
      </c>
      <c r="E1257" s="53">
        <f t="shared" si="371"/>
        <v>1.49</v>
      </c>
      <c r="F1257" s="53">
        <f t="shared" si="372"/>
        <v>2.4509999999999996</v>
      </c>
      <c r="G1257" s="53">
        <f t="shared" si="373"/>
        <v>0</v>
      </c>
      <c r="H1257" s="53">
        <f>IF(Q1256&gt;SetUp!$B$56,SetUp!$B$56,Q1256)</f>
        <v>1.1748160191411592</v>
      </c>
      <c r="I1257" s="53">
        <f t="shared" si="378"/>
        <v>2.8853593289408255</v>
      </c>
      <c r="J1257" s="53">
        <f>MIN(F1257,H1257,(1-EXP(-SetUp!$B$52*H1257/SetUp!$B$56))*F1257)</f>
        <v>0.1574007280646797</v>
      </c>
      <c r="K1257" s="53">
        <f t="shared" si="374"/>
        <v>1.0174152910764795</v>
      </c>
      <c r="L1257" s="53">
        <f>IF(I1257&lt;=0,0,MIN(SetUp!$B$50*I1257^SetUp!$B$55,I1257))</f>
        <v>0.12578378062836959</v>
      </c>
      <c r="M1257" s="53">
        <f t="shared" si="375"/>
        <v>2.7595755483124558</v>
      </c>
      <c r="N1257" s="53">
        <f>IF(SetUp!$B$62=0,X1257,(B1257-E1257)*(1-(H1257/SetUp!$B$66/SetUp!$B$56)))</f>
        <v>0</v>
      </c>
      <c r="O1257" s="53">
        <f>K1257*SetUp!$B$65</f>
        <v>9.3907441350244997E-3</v>
      </c>
      <c r="P1257" s="53">
        <f>MIN(SetUp!$B$54*L1257^SetUp!$B$51,L1257)</f>
        <v>8.4872706372407847E-2</v>
      </c>
      <c r="Q1257" s="53">
        <f t="shared" si="376"/>
        <v>1.008024546941455</v>
      </c>
      <c r="R1257" s="53">
        <f>IF((H1257+N1257-O1257)&gt;SetUp!$B$56,T1256+H1257+N1257-O1257-SetUp!$B$56,T1256)</f>
        <v>0</v>
      </c>
      <c r="S1257" s="53">
        <f>R1257*SetUp!$B$65</f>
        <v>0</v>
      </c>
      <c r="T1257" s="53">
        <f>IF((R1257-S1257)&lt;SetUp!$B$53,R1257-S1257,SetUp!$B$53)</f>
        <v>0</v>
      </c>
      <c r="U1257" s="53">
        <f t="shared" si="377"/>
        <v>2.7595755483124558</v>
      </c>
      <c r="V1257" s="53">
        <f>(L1257-P1257)/1000*SetUp!$B$13*1000000/SetUp!$B$48</f>
        <v>1.6648884902032437</v>
      </c>
      <c r="W1257" s="53">
        <f t="shared" si="379"/>
        <v>0</v>
      </c>
      <c r="X1257" s="53">
        <f>MAX((SetUp!$B$56*(1-($H1257/SetUp!$B$56)^2)*TANH(($B1257-$D1257)/SetUp!$B$56))/(1+$H1257/SetUp!$B$56*TANH(($B1257-$D1257)/SetUp!$B$56)),0)</f>
        <v>0</v>
      </c>
    </row>
    <row r="1258" spans="1:24" x14ac:dyDescent="0.3">
      <c r="A1258" s="60">
        <v>32303</v>
      </c>
      <c r="B1258" s="53">
        <v>4.7640000000000002</v>
      </c>
      <c r="C1258" s="53"/>
      <c r="D1258" s="53">
        <v>3.9409999999999998</v>
      </c>
      <c r="E1258" s="53">
        <f t="shared" si="371"/>
        <v>3.9409999999999998</v>
      </c>
      <c r="F1258" s="53">
        <f t="shared" si="372"/>
        <v>0</v>
      </c>
      <c r="G1258" s="53">
        <f t="shared" si="373"/>
        <v>5.441545800588532E-5</v>
      </c>
      <c r="H1258" s="53">
        <f>IF(Q1257&gt;SetUp!$B$56,SetUp!$B$56,Q1257)</f>
        <v>1.008024546941455</v>
      </c>
      <c r="I1258" s="53">
        <f t="shared" si="378"/>
        <v>2.7689340313279045</v>
      </c>
      <c r="J1258" s="53">
        <f>MIN(F1258,H1258,(1-EXP(-SetUp!$B$52*H1258/SetUp!$B$56))*F1258)</f>
        <v>0</v>
      </c>
      <c r="K1258" s="53">
        <f t="shared" si="374"/>
        <v>1.008024546941455</v>
      </c>
      <c r="L1258" s="53">
        <f>IF(I1258&lt;=0,0,MIN(SetUp!$B$50*I1258^SetUp!$B$55,I1258))</f>
        <v>0.1174390373277221</v>
      </c>
      <c r="M1258" s="53">
        <f t="shared" si="375"/>
        <v>2.6514949940001822</v>
      </c>
      <c r="N1258" s="53">
        <f>IF(SetUp!$B$62=0,X1258,(B1258-E1258)*(1-(H1258/SetUp!$B$66/SetUp!$B$56)))</f>
        <v>0.82294558454199451</v>
      </c>
      <c r="O1258" s="53">
        <f>K1258*SetUp!$B$65</f>
        <v>9.3040675574430961E-3</v>
      </c>
      <c r="P1258" s="53">
        <f>MIN(SetUp!$B$54*L1258^SetUp!$B$51,L1258)</f>
        <v>7.918924038046557E-2</v>
      </c>
      <c r="Q1258" s="53">
        <f t="shared" si="376"/>
        <v>1.8216660639260065</v>
      </c>
      <c r="R1258" s="53">
        <f>IF((H1258+N1258-O1258)&gt;SetUp!$B$56,T1257+H1258+N1258-O1258-SetUp!$B$56,T1257)</f>
        <v>0</v>
      </c>
      <c r="S1258" s="53">
        <f>R1258*SetUp!$B$65</f>
        <v>0</v>
      </c>
      <c r="T1258" s="53">
        <f>IF((R1258-S1258)&lt;SetUp!$B$53,R1258-S1258,SetUp!$B$53)</f>
        <v>0</v>
      </c>
      <c r="U1258" s="53">
        <f t="shared" si="377"/>
        <v>2.6514949940001822</v>
      </c>
      <c r="V1258" s="53">
        <f>(L1258-P1258)/1000*SetUp!$B$13*1000000/SetUp!$B$48</f>
        <v>1.5565870084875266</v>
      </c>
      <c r="W1258" s="53">
        <f t="shared" si="379"/>
        <v>-1.1102230246251565E-15</v>
      </c>
      <c r="X1258" s="53">
        <f>MAX((SetUp!$B$56*(1-($H1258/SetUp!$B$56)^2)*TANH(($B1258-$D1258)/SetUp!$B$56))/(1+$H1258/SetUp!$B$56*TANH(($B1258-$D1258)/SetUp!$B$56)),0)</f>
        <v>0.82294558454199451</v>
      </c>
    </row>
    <row r="1259" spans="1:24" x14ac:dyDescent="0.3">
      <c r="A1259" s="60">
        <v>32304</v>
      </c>
      <c r="B1259" s="53">
        <v>2.8250000000000002</v>
      </c>
      <c r="C1259" s="53"/>
      <c r="D1259" s="53">
        <v>3.9409999999999998</v>
      </c>
      <c r="E1259" s="53">
        <f t="shared" si="371"/>
        <v>2.8250000000000002</v>
      </c>
      <c r="F1259" s="53">
        <f t="shared" si="372"/>
        <v>1.1159999999999997</v>
      </c>
      <c r="G1259" s="53">
        <f t="shared" si="373"/>
        <v>0</v>
      </c>
      <c r="H1259" s="53">
        <f>IF(Q1258&gt;SetUp!$B$56,SetUp!$B$56,Q1258)</f>
        <v>1.8216660639260065</v>
      </c>
      <c r="I1259" s="53">
        <f t="shared" si="378"/>
        <v>2.6673015675725735</v>
      </c>
      <c r="J1259" s="53">
        <f>MIN(F1259,H1259,(1-EXP(-SetUp!$B$52*H1259/SetUp!$B$56))*F1259)</f>
        <v>0.1091447321929766</v>
      </c>
      <c r="K1259" s="53">
        <f t="shared" si="374"/>
        <v>1.7125213317330299</v>
      </c>
      <c r="L1259" s="53">
        <f>IF(I1259&lt;=0,0,MIN(SetUp!$B$50*I1259^SetUp!$B$55,I1259))</f>
        <v>0.11034305434947086</v>
      </c>
      <c r="M1259" s="53">
        <f t="shared" si="375"/>
        <v>2.5569585132231025</v>
      </c>
      <c r="N1259" s="53">
        <f>IF(SetUp!$B$62=0,X1259,(B1259-E1259)*(1-(H1259/SetUp!$B$66/SetUp!$B$56)))</f>
        <v>0</v>
      </c>
      <c r="O1259" s="53">
        <f>K1259*SetUp!$B$65</f>
        <v>1.5806573572391312E-2</v>
      </c>
      <c r="P1259" s="53">
        <f>MIN(SetUp!$B$54*L1259^SetUp!$B$51,L1259)</f>
        <v>7.4359362162080861E-2</v>
      </c>
      <c r="Q1259" s="53">
        <f t="shared" si="376"/>
        <v>1.6967147581606385</v>
      </c>
      <c r="R1259" s="53">
        <f>IF((H1259+N1259-O1259)&gt;SetUp!$B$56,T1258+H1259+N1259-O1259-SetUp!$B$56,T1258)</f>
        <v>0</v>
      </c>
      <c r="S1259" s="53">
        <f>R1259*SetUp!$B$65</f>
        <v>0</v>
      </c>
      <c r="T1259" s="53">
        <f>IF((R1259-S1259)&lt;SetUp!$B$53,R1259-S1259,SetUp!$B$53)</f>
        <v>0</v>
      </c>
      <c r="U1259" s="53">
        <f t="shared" si="377"/>
        <v>2.5569585132231025</v>
      </c>
      <c r="V1259" s="53">
        <f>(L1259-P1259)/1000*SetUp!$B$13*1000000/SetUp!$B$48</f>
        <v>1.4643671926818647</v>
      </c>
      <c r="W1259" s="53">
        <f t="shared" si="379"/>
        <v>3.0531133177191805E-16</v>
      </c>
      <c r="X1259" s="53">
        <f>MAX((SetUp!$B$56*(1-($H1259/SetUp!$B$56)^2)*TANH(($B1259-$D1259)/SetUp!$B$56))/(1+$H1259/SetUp!$B$56*TANH(($B1259-$D1259)/SetUp!$B$56)),0)</f>
        <v>0</v>
      </c>
    </row>
    <row r="1260" spans="1:24" x14ac:dyDescent="0.3">
      <c r="A1260" s="60">
        <v>32305</v>
      </c>
      <c r="B1260" s="53">
        <v>0.7</v>
      </c>
      <c r="C1260" s="53"/>
      <c r="D1260" s="53">
        <v>3.9409999999999998</v>
      </c>
      <c r="E1260" s="53">
        <f t="shared" si="371"/>
        <v>0.7</v>
      </c>
      <c r="F1260" s="53">
        <f t="shared" si="372"/>
        <v>3.2409999999999997</v>
      </c>
      <c r="G1260" s="53">
        <f t="shared" si="373"/>
        <v>0</v>
      </c>
      <c r="H1260" s="53">
        <f>IF(Q1259&gt;SetUp!$B$56,SetUp!$B$56,Q1259)</f>
        <v>1.6967147581606385</v>
      </c>
      <c r="I1260" s="53">
        <f t="shared" si="378"/>
        <v>2.5698847610839075</v>
      </c>
      <c r="J1260" s="53">
        <f>MIN(F1260,H1260,(1-EXP(-SetUp!$B$52*H1260/SetUp!$B$56))*F1260)</f>
        <v>0.29625468377981246</v>
      </c>
      <c r="K1260" s="53">
        <f t="shared" si="374"/>
        <v>1.4004600743808262</v>
      </c>
      <c r="L1260" s="53">
        <f>IF(I1260&lt;=0,0,MIN(SetUp!$B$50*I1260^SetUp!$B$55,I1260))</f>
        <v>0.10370846735230685</v>
      </c>
      <c r="M1260" s="53">
        <f t="shared" si="375"/>
        <v>2.4661762937316007</v>
      </c>
      <c r="N1260" s="53">
        <f>IF(SetUp!$B$62=0,X1260,(B1260-E1260)*(1-(H1260/SetUp!$B$66/SetUp!$B$56)))</f>
        <v>0</v>
      </c>
      <c r="O1260" s="53">
        <f>K1260*SetUp!$B$65</f>
        <v>1.2926247860805078E-2</v>
      </c>
      <c r="P1260" s="53">
        <f>MIN(SetUp!$B$54*L1260^SetUp!$B$51,L1260)</f>
        <v>6.9846260472816876E-2</v>
      </c>
      <c r="Q1260" s="53">
        <f t="shared" si="376"/>
        <v>1.3875338265200212</v>
      </c>
      <c r="R1260" s="53">
        <f>IF((H1260+N1260-O1260)&gt;SetUp!$B$56,T1259+H1260+N1260-O1260-SetUp!$B$56,T1259)</f>
        <v>0</v>
      </c>
      <c r="S1260" s="53">
        <f>R1260*SetUp!$B$65</f>
        <v>0</v>
      </c>
      <c r="T1260" s="53">
        <f>IF((R1260-S1260)&lt;SetUp!$B$53,R1260-S1260,SetUp!$B$53)</f>
        <v>0</v>
      </c>
      <c r="U1260" s="53">
        <f t="shared" si="377"/>
        <v>2.4661762937316007</v>
      </c>
      <c r="V1260" s="53">
        <f>(L1260-P1260)/1000*SetUp!$B$13*1000000/SetUp!$B$48</f>
        <v>1.3780327090366853</v>
      </c>
      <c r="W1260" s="53">
        <f t="shared" si="379"/>
        <v>0</v>
      </c>
      <c r="X1260" s="53">
        <f>MAX((SetUp!$B$56*(1-($H1260/SetUp!$B$56)^2)*TANH(($B1260-$D1260)/SetUp!$B$56))/(1+$H1260/SetUp!$B$56*TANH(($B1260-$D1260)/SetUp!$B$56)),0)</f>
        <v>0</v>
      </c>
    </row>
    <row r="1261" spans="1:24" x14ac:dyDescent="0.3">
      <c r="A1261" s="60">
        <v>32306</v>
      </c>
      <c r="B1261" s="53">
        <v>0.502</v>
      </c>
      <c r="C1261" s="53"/>
      <c r="D1261" s="53">
        <v>3.9409999999999998</v>
      </c>
      <c r="E1261" s="53">
        <f t="shared" si="371"/>
        <v>0.502</v>
      </c>
      <c r="F1261" s="53">
        <f t="shared" si="372"/>
        <v>3.4390000000000001</v>
      </c>
      <c r="G1261" s="53">
        <f t="shared" si="373"/>
        <v>0</v>
      </c>
      <c r="H1261" s="53">
        <f>IF(Q1260&gt;SetUp!$B$56,SetUp!$B$56,Q1260)</f>
        <v>1.3875338265200212</v>
      </c>
      <c r="I1261" s="53">
        <f t="shared" si="378"/>
        <v>2.4765899557791249</v>
      </c>
      <c r="J1261" s="53">
        <f>MIN(F1261,H1261,(1-EXP(-SetUp!$B$52*H1261/SetUp!$B$56))*F1261)</f>
        <v>0.25929320459339839</v>
      </c>
      <c r="K1261" s="53">
        <f t="shared" si="374"/>
        <v>1.1282406219266228</v>
      </c>
      <c r="L1261" s="53">
        <f>IF(I1261&lt;=0,0,MIN(SetUp!$B$50*I1261^SetUp!$B$55,I1261))</f>
        <v>9.7509810627434024E-2</v>
      </c>
      <c r="M1261" s="53">
        <f t="shared" si="375"/>
        <v>2.3790801451516908</v>
      </c>
      <c r="N1261" s="53">
        <f>IF(SetUp!$B$62=0,X1261,(B1261-E1261)*(1-(H1261/SetUp!$B$66/SetUp!$B$56)))</f>
        <v>0</v>
      </c>
      <c r="O1261" s="53">
        <f>K1261*SetUp!$B$65</f>
        <v>1.0413662047524107E-2</v>
      </c>
      <c r="P1261" s="53">
        <f>MIN(SetUp!$B$54*L1261^SetUp!$B$51,L1261)</f>
        <v>6.5632227928574524E-2</v>
      </c>
      <c r="Q1261" s="53">
        <f t="shared" si="376"/>
        <v>1.1178269598790986</v>
      </c>
      <c r="R1261" s="53">
        <f>IF((H1261+N1261-O1261)&gt;SetUp!$B$56,T1260+H1261+N1261-O1261-SetUp!$B$56,T1260)</f>
        <v>0</v>
      </c>
      <c r="S1261" s="53">
        <f>R1261*SetUp!$B$65</f>
        <v>0</v>
      </c>
      <c r="T1261" s="53">
        <f>IF((R1261-S1261)&lt;SetUp!$B$53,R1261-S1261,SetUp!$B$53)</f>
        <v>0</v>
      </c>
      <c r="U1261" s="53">
        <f t="shared" si="377"/>
        <v>2.3790801451516908</v>
      </c>
      <c r="V1261" s="53">
        <f>(L1261-P1261)/1000*SetUp!$B$13*1000000/SetUp!$B$48</f>
        <v>1.2972678301914611</v>
      </c>
      <c r="W1261" s="53">
        <f t="shared" si="379"/>
        <v>0</v>
      </c>
      <c r="X1261" s="53">
        <f>MAX((SetUp!$B$56*(1-($H1261/SetUp!$B$56)^2)*TANH(($B1261-$D1261)/SetUp!$B$56))/(1+$H1261/SetUp!$B$56*TANH(($B1261-$D1261)/SetUp!$B$56)),0)</f>
        <v>0</v>
      </c>
    </row>
    <row r="1262" spans="1:24" x14ac:dyDescent="0.3">
      <c r="A1262" s="60">
        <v>32307</v>
      </c>
      <c r="B1262" s="53">
        <v>9.0999999999999998E-2</v>
      </c>
      <c r="C1262" s="53"/>
      <c r="D1262" s="53">
        <v>3.9409999999999998</v>
      </c>
      <c r="E1262" s="53">
        <f t="shared" si="371"/>
        <v>9.0999999999999998E-2</v>
      </c>
      <c r="F1262" s="53">
        <f t="shared" si="372"/>
        <v>3.8499999999999996</v>
      </c>
      <c r="G1262" s="53">
        <f t="shared" si="373"/>
        <v>0</v>
      </c>
      <c r="H1262" s="53">
        <f>IF(Q1261&gt;SetUp!$B$56,SetUp!$B$56,Q1261)</f>
        <v>1.1178269598790986</v>
      </c>
      <c r="I1262" s="53">
        <f t="shared" si="378"/>
        <v>2.3872228745386943</v>
      </c>
      <c r="J1262" s="53">
        <f>MIN(F1262,H1262,(1-EXP(-SetUp!$B$52*H1262/SetUp!$B$56))*F1262)</f>
        <v>0.23562451986836427</v>
      </c>
      <c r="K1262" s="53">
        <f t="shared" si="374"/>
        <v>0.88220244001073433</v>
      </c>
      <c r="L1262" s="53">
        <f>IF(I1262&lt;=0,0,MIN(SetUp!$B$50*I1262^SetUp!$B$55,I1262))</f>
        <v>9.1716276100787697E-2</v>
      </c>
      <c r="M1262" s="53">
        <f t="shared" si="375"/>
        <v>2.2955065984379068</v>
      </c>
      <c r="N1262" s="53">
        <f>IF(SetUp!$B$62=0,X1262,(B1262-E1262)*(1-(H1262/SetUp!$B$66/SetUp!$B$56)))</f>
        <v>0</v>
      </c>
      <c r="O1262" s="53">
        <f>K1262*SetUp!$B$65</f>
        <v>8.1427293870034393E-3</v>
      </c>
      <c r="P1262" s="53">
        <f>MIN(SetUp!$B$54*L1262^SetUp!$B$51,L1262)</f>
        <v>6.1695960742334598E-2</v>
      </c>
      <c r="Q1262" s="53">
        <f t="shared" si="376"/>
        <v>0.87405971062373089</v>
      </c>
      <c r="R1262" s="53">
        <f>IF((H1262+N1262-O1262)&gt;SetUp!$B$56,T1261+H1262+N1262-O1262-SetUp!$B$56,T1261)</f>
        <v>0</v>
      </c>
      <c r="S1262" s="53">
        <f>R1262*SetUp!$B$65</f>
        <v>0</v>
      </c>
      <c r="T1262" s="53">
        <f>IF((R1262-S1262)&lt;SetUp!$B$53,R1262-S1262,SetUp!$B$53)</f>
        <v>0</v>
      </c>
      <c r="U1262" s="53">
        <f t="shared" si="377"/>
        <v>2.2955065984379068</v>
      </c>
      <c r="V1262" s="53">
        <f>(L1262-P1262)/1000*SetUp!$B$13*1000000/SetUp!$B$48</f>
        <v>1.2216857763219662</v>
      </c>
      <c r="W1262" s="53">
        <f t="shared" si="379"/>
        <v>5.2735593669694936E-16</v>
      </c>
      <c r="X1262" s="53">
        <f>MAX((SetUp!$B$56*(1-($H1262/SetUp!$B$56)^2)*TANH(($B1262-$D1262)/SetUp!$B$56))/(1+$H1262/SetUp!$B$56*TANH(($B1262-$D1262)/SetUp!$B$56)),0)</f>
        <v>0</v>
      </c>
    </row>
    <row r="1263" spans="1:24" x14ac:dyDescent="0.3">
      <c r="A1263" s="60">
        <v>32308</v>
      </c>
      <c r="B1263" s="53">
        <v>8.1000000000000003E-2</v>
      </c>
      <c r="C1263" s="53"/>
      <c r="D1263" s="53">
        <v>3.9409999999999998</v>
      </c>
      <c r="E1263" s="53">
        <f t="shared" si="371"/>
        <v>8.1000000000000003E-2</v>
      </c>
      <c r="F1263" s="53">
        <f t="shared" si="372"/>
        <v>3.86</v>
      </c>
      <c r="G1263" s="53">
        <f t="shared" si="373"/>
        <v>0</v>
      </c>
      <c r="H1263" s="53">
        <f>IF(Q1262&gt;SetUp!$B$56,SetUp!$B$56,Q1262)</f>
        <v>0.87405971062373089</v>
      </c>
      <c r="I1263" s="53">
        <f t="shared" si="378"/>
        <v>2.3018575357929492</v>
      </c>
      <c r="J1263" s="53">
        <f>MIN(F1263,H1263,(1-EXP(-SetUp!$B$52*H1263/SetUp!$B$56))*F1263)</f>
        <v>0.18598423068497447</v>
      </c>
      <c r="K1263" s="53">
        <f t="shared" si="374"/>
        <v>0.6880754799387564</v>
      </c>
      <c r="L1263" s="53">
        <f>IF(I1263&lt;=0,0,MIN(SetUp!$B$50*I1263^SetUp!$B$55,I1263))</f>
        <v>8.6315515704083579E-2</v>
      </c>
      <c r="M1263" s="53">
        <f t="shared" si="375"/>
        <v>2.2155420200888658</v>
      </c>
      <c r="N1263" s="53">
        <f>IF(SetUp!$B$62=0,X1263,(B1263-E1263)*(1-(H1263/SetUp!$B$66/SetUp!$B$56)))</f>
        <v>0</v>
      </c>
      <c r="O1263" s="53">
        <f>K1263*SetUp!$B$65</f>
        <v>6.3509373550424929E-3</v>
      </c>
      <c r="P1263" s="53">
        <f>MIN(SetUp!$B$54*L1263^SetUp!$B$51,L1263)</f>
        <v>5.8028727536705585E-2</v>
      </c>
      <c r="Q1263" s="53">
        <f t="shared" si="376"/>
        <v>0.68172454258371395</v>
      </c>
      <c r="R1263" s="53">
        <f>IF((H1263+N1263-O1263)&gt;SetUp!$B$56,T1262+H1263+N1263-O1263-SetUp!$B$56,T1262)</f>
        <v>0</v>
      </c>
      <c r="S1263" s="53">
        <f>R1263*SetUp!$B$65</f>
        <v>0</v>
      </c>
      <c r="T1263" s="53">
        <f>IF((R1263-S1263)&lt;SetUp!$B$53,R1263-S1263,SetUp!$B$53)</f>
        <v>0</v>
      </c>
      <c r="U1263" s="53">
        <f t="shared" si="377"/>
        <v>2.2155420200888658</v>
      </c>
      <c r="V1263" s="53">
        <f>(L1263-P1263)/1000*SetUp!$B$13*1000000/SetUp!$B$48</f>
        <v>1.1511393651028885</v>
      </c>
      <c r="W1263" s="53">
        <f t="shared" si="379"/>
        <v>0</v>
      </c>
      <c r="X1263" s="53">
        <f>MAX((SetUp!$B$56*(1-($H1263/SetUp!$B$56)^2)*TANH(($B1263-$D1263)/SetUp!$B$56))/(1+$H1263/SetUp!$B$56*TANH(($B1263-$D1263)/SetUp!$B$56)),0)</f>
        <v>0</v>
      </c>
    </row>
    <row r="1264" spans="1:24" x14ac:dyDescent="0.3">
      <c r="A1264" s="60">
        <v>32309</v>
      </c>
      <c r="B1264" s="53">
        <v>0.35</v>
      </c>
      <c r="C1264" s="53"/>
      <c r="D1264" s="53">
        <v>3.9409999999999998</v>
      </c>
      <c r="E1264" s="53">
        <f t="shared" si="371"/>
        <v>0.35</v>
      </c>
      <c r="F1264" s="53">
        <f t="shared" si="372"/>
        <v>3.5909999999999997</v>
      </c>
      <c r="G1264" s="53">
        <f t="shared" si="373"/>
        <v>0</v>
      </c>
      <c r="H1264" s="53">
        <f>IF(Q1263&gt;SetUp!$B$56,SetUp!$B$56,Q1263)</f>
        <v>0.68172454258371395</v>
      </c>
      <c r="I1264" s="53">
        <f t="shared" si="378"/>
        <v>2.2205820159638656</v>
      </c>
      <c r="J1264" s="53">
        <f>MIN(F1264,H1264,(1-EXP(-SetUp!$B$52*H1264/SetUp!$B$56))*F1264)</f>
        <v>0.13567954375743485</v>
      </c>
      <c r="K1264" s="53">
        <f t="shared" si="374"/>
        <v>0.5460449988262791</v>
      </c>
      <c r="L1264" s="53">
        <f>IF(I1264&lt;=0,0,MIN(SetUp!$B$50*I1264^SetUp!$B$55,I1264))</f>
        <v>8.1296059980431282E-2</v>
      </c>
      <c r="M1264" s="53">
        <f t="shared" si="375"/>
        <v>2.1392859559834343</v>
      </c>
      <c r="N1264" s="53">
        <f>IF(SetUp!$B$62=0,X1264,(B1264-E1264)*(1-(H1264/SetUp!$B$66/SetUp!$B$56)))</f>
        <v>0</v>
      </c>
      <c r="O1264" s="53">
        <f>K1264*SetUp!$B$65</f>
        <v>5.0399958749999599E-3</v>
      </c>
      <c r="P1264" s="53">
        <f>MIN(SetUp!$B$54*L1264^SetUp!$B$51,L1264)</f>
        <v>5.4622405415420065E-2</v>
      </c>
      <c r="Q1264" s="53">
        <f t="shared" si="376"/>
        <v>0.54100500295127918</v>
      </c>
      <c r="R1264" s="53">
        <f>IF((H1264+N1264-O1264)&gt;SetUp!$B$56,T1263+H1264+N1264-O1264-SetUp!$B$56,T1263)</f>
        <v>0</v>
      </c>
      <c r="S1264" s="53">
        <f>R1264*SetUp!$B$65</f>
        <v>0</v>
      </c>
      <c r="T1264" s="53">
        <f>IF((R1264-S1264)&lt;SetUp!$B$53,R1264-S1264,SetUp!$B$53)</f>
        <v>0</v>
      </c>
      <c r="U1264" s="53">
        <f t="shared" si="377"/>
        <v>2.1392859559834343</v>
      </c>
      <c r="V1264" s="53">
        <f>(L1264-P1264)/1000*SetUp!$B$13*1000000/SetUp!$B$48</f>
        <v>1.085492407241615</v>
      </c>
      <c r="W1264" s="53">
        <f t="shared" si="379"/>
        <v>-3.7470027081099033E-16</v>
      </c>
      <c r="X1264" s="53">
        <f>MAX((SetUp!$B$56*(1-($H1264/SetUp!$B$56)^2)*TANH(($B1264-$D1264)/SetUp!$B$56))/(1+$H1264/SetUp!$B$56*TANH(($B1264-$D1264)/SetUp!$B$56)),0)</f>
        <v>0</v>
      </c>
    </row>
    <row r="1265" spans="1:24" x14ac:dyDescent="0.3">
      <c r="A1265" s="60">
        <v>32310</v>
      </c>
      <c r="B1265" s="53">
        <v>0.17399999999999999</v>
      </c>
      <c r="C1265" s="53"/>
      <c r="D1265" s="53">
        <v>3.9409999999999998</v>
      </c>
      <c r="E1265" s="53">
        <f t="shared" si="371"/>
        <v>0.17399999999999999</v>
      </c>
      <c r="F1265" s="53">
        <f t="shared" si="372"/>
        <v>3.7669999999999999</v>
      </c>
      <c r="G1265" s="53">
        <f t="shared" si="373"/>
        <v>0</v>
      </c>
      <c r="H1265" s="53">
        <f>IF(Q1264&gt;SetUp!$B$56,SetUp!$B$56,Q1264)</f>
        <v>0.54100500295127918</v>
      </c>
      <c r="I1265" s="53">
        <f t="shared" si="378"/>
        <v>2.1432327738967687</v>
      </c>
      <c r="J1265" s="53">
        <f>MIN(F1265,H1265,(1-EXP(-SetUp!$B$52*H1265/SetUp!$B$56))*F1265)</f>
        <v>0.11339747383715439</v>
      </c>
      <c r="K1265" s="53">
        <f t="shared" si="374"/>
        <v>0.42760752911412481</v>
      </c>
      <c r="L1265" s="53">
        <f>IF(I1265&lt;=0,0,MIN(SetUp!$B$50*I1265^SetUp!$B$55,I1265))</f>
        <v>7.6631448945990971E-2</v>
      </c>
      <c r="M1265" s="53">
        <f t="shared" si="375"/>
        <v>2.0666013249507778</v>
      </c>
      <c r="N1265" s="53">
        <f>IF(SetUp!$B$62=0,X1265,(B1265-E1265)*(1-(H1265/SetUp!$B$66/SetUp!$B$56)))</f>
        <v>0</v>
      </c>
      <c r="O1265" s="53">
        <f>K1265*SetUp!$B$65</f>
        <v>3.9468179133342069E-3</v>
      </c>
      <c r="P1265" s="53">
        <f>MIN(SetUp!$B$54*L1265^SetUp!$B$51,L1265)</f>
        <v>5.1458719451097562E-2</v>
      </c>
      <c r="Q1265" s="53">
        <f t="shared" si="376"/>
        <v>0.42366071120079057</v>
      </c>
      <c r="R1265" s="53">
        <f>IF((H1265+N1265-O1265)&gt;SetUp!$B$56,T1264+H1265+N1265-O1265-SetUp!$B$56,T1264)</f>
        <v>0</v>
      </c>
      <c r="S1265" s="53">
        <f>R1265*SetUp!$B$65</f>
        <v>0</v>
      </c>
      <c r="T1265" s="53">
        <f>IF((R1265-S1265)&lt;SetUp!$B$53,R1265-S1265,SetUp!$B$53)</f>
        <v>0</v>
      </c>
      <c r="U1265" s="53">
        <f t="shared" si="377"/>
        <v>2.0666013249507778</v>
      </c>
      <c r="V1265" s="53">
        <f>(L1265-P1265)/1000*SetUp!$B$13*1000000/SetUp!$B$48</f>
        <v>1.0244118094000052</v>
      </c>
      <c r="W1265" s="53">
        <f t="shared" si="379"/>
        <v>2.6367796834847468E-16</v>
      </c>
      <c r="X1265" s="53">
        <f>MAX((SetUp!$B$56*(1-($H1265/SetUp!$B$56)^2)*TANH(($B1265-$D1265)/SetUp!$B$56))/(1+$H1265/SetUp!$B$56*TANH(($B1265-$D1265)/SetUp!$B$56)),0)</f>
        <v>0</v>
      </c>
    </row>
    <row r="1266" spans="1:24" x14ac:dyDescent="0.3">
      <c r="A1266" s="60">
        <v>32311</v>
      </c>
      <c r="B1266" s="53">
        <v>0.153</v>
      </c>
      <c r="C1266" s="53"/>
      <c r="D1266" s="53">
        <v>3.9409999999999998</v>
      </c>
      <c r="E1266" s="53">
        <f t="shared" si="371"/>
        <v>0.153</v>
      </c>
      <c r="F1266" s="53">
        <f t="shared" si="372"/>
        <v>3.7879999999999998</v>
      </c>
      <c r="G1266" s="53">
        <f t="shared" si="373"/>
        <v>0</v>
      </c>
      <c r="H1266" s="53">
        <f>IF(Q1265&gt;SetUp!$B$56,SetUp!$B$56,Q1265)</f>
        <v>0.42366071120079057</v>
      </c>
      <c r="I1266" s="53">
        <f t="shared" si="378"/>
        <v>2.0696847823891962</v>
      </c>
      <c r="J1266" s="53">
        <f>MIN(F1266,H1266,(1-EXP(-SetUp!$B$52*H1266/SetUp!$B$56))*F1266)</f>
        <v>8.9591685133941529E-2</v>
      </c>
      <c r="K1266" s="53">
        <f t="shared" si="374"/>
        <v>0.33406902606684907</v>
      </c>
      <c r="L1266" s="53">
        <f>IF(I1266&lt;=0,0,MIN(SetUp!$B$50*I1266^SetUp!$B$55,I1266))</f>
        <v>7.2298920311111251E-2</v>
      </c>
      <c r="M1266" s="53">
        <f t="shared" si="375"/>
        <v>1.9973858620780849</v>
      </c>
      <c r="N1266" s="53">
        <f>IF(SetUp!$B$62=0,X1266,(B1266-E1266)*(1-(H1266/SetUp!$B$66/SetUp!$B$56)))</f>
        <v>0</v>
      </c>
      <c r="O1266" s="53">
        <f>K1266*SetUp!$B$65</f>
        <v>3.0834574384186139E-3</v>
      </c>
      <c r="P1266" s="53">
        <f>MIN(SetUp!$B$54*L1266^SetUp!$B$51,L1266)</f>
        <v>4.85219366179531E-2</v>
      </c>
      <c r="Q1266" s="53">
        <f t="shared" si="376"/>
        <v>0.33098556862843048</v>
      </c>
      <c r="R1266" s="53">
        <f>IF((H1266+N1266-O1266)&gt;SetUp!$B$56,T1265+H1266+N1266-O1266-SetUp!$B$56,T1265)</f>
        <v>0</v>
      </c>
      <c r="S1266" s="53">
        <f>R1266*SetUp!$B$65</f>
        <v>0</v>
      </c>
      <c r="T1266" s="53">
        <f>IF((R1266-S1266)&lt;SetUp!$B$53,R1266-S1266,SetUp!$B$53)</f>
        <v>0</v>
      </c>
      <c r="U1266" s="53">
        <f t="shared" si="377"/>
        <v>1.9973858620780849</v>
      </c>
      <c r="V1266" s="53">
        <f>(L1266-P1266)/1000*SetUp!$B$13*1000000/SetUp!$B$48</f>
        <v>0.96761151356763897</v>
      </c>
      <c r="W1266" s="53">
        <f t="shared" si="379"/>
        <v>0</v>
      </c>
      <c r="X1266" s="53">
        <f>MAX((SetUp!$B$56*(1-($H1266/SetUp!$B$56)^2)*TANH(($B1266-$D1266)/SetUp!$B$56))/(1+$H1266/SetUp!$B$56*TANH(($B1266-$D1266)/SetUp!$B$56)),0)</f>
        <v>0</v>
      </c>
    </row>
    <row r="1267" spans="1:24" x14ac:dyDescent="0.3">
      <c r="A1267" s="60">
        <v>32312</v>
      </c>
      <c r="B1267" s="53">
        <v>1.5860000000000001</v>
      </c>
      <c r="C1267" s="53"/>
      <c r="D1267" s="53">
        <v>3.9409999999999998</v>
      </c>
      <c r="E1267" s="53">
        <f t="shared" si="371"/>
        <v>1.5860000000000001</v>
      </c>
      <c r="F1267" s="53">
        <f t="shared" si="372"/>
        <v>2.3549999999999995</v>
      </c>
      <c r="G1267" s="53">
        <f t="shared" si="373"/>
        <v>0</v>
      </c>
      <c r="H1267" s="53">
        <f>IF(Q1266&gt;SetUp!$B$56,SetUp!$B$56,Q1266)</f>
        <v>0.33098556862843048</v>
      </c>
      <c r="I1267" s="53">
        <f t="shared" si="378"/>
        <v>2.0000381661095226</v>
      </c>
      <c r="J1267" s="53">
        <f>MIN(F1267,H1267,(1-EXP(-SetUp!$B$52*H1267/SetUp!$B$56))*F1267)</f>
        <v>4.3628716033099521E-2</v>
      </c>
      <c r="K1267" s="53">
        <f t="shared" si="374"/>
        <v>0.28735685259533095</v>
      </c>
      <c r="L1267" s="53">
        <f>IF(I1267&lt;=0,0,MIN(SetUp!$B$50*I1267^SetUp!$B$55,I1267))</f>
        <v>6.8289710720118496E-2</v>
      </c>
      <c r="M1267" s="53">
        <f t="shared" si="375"/>
        <v>1.931748455389404</v>
      </c>
      <c r="N1267" s="53">
        <f>IF(SetUp!$B$62=0,X1267,(B1267-E1267)*(1-(H1267/SetUp!$B$66/SetUp!$B$56)))</f>
        <v>0</v>
      </c>
      <c r="O1267" s="53">
        <f>K1267*SetUp!$B$65</f>
        <v>2.6523040314378929E-3</v>
      </c>
      <c r="P1267" s="53">
        <f>MIN(SetUp!$B$54*L1267^SetUp!$B$51,L1267)</f>
        <v>4.5805835682110954E-2</v>
      </c>
      <c r="Q1267" s="53">
        <f t="shared" si="376"/>
        <v>0.28470454856389305</v>
      </c>
      <c r="R1267" s="53">
        <f>IF((H1267+N1267-O1267)&gt;SetUp!$B$56,T1266+H1267+N1267-O1267-SetUp!$B$56,T1266)</f>
        <v>0</v>
      </c>
      <c r="S1267" s="53">
        <f>R1267*SetUp!$B$65</f>
        <v>0</v>
      </c>
      <c r="T1267" s="53">
        <f>IF((R1267-S1267)&lt;SetUp!$B$53,R1267-S1267,SetUp!$B$53)</f>
        <v>0</v>
      </c>
      <c r="U1267" s="53">
        <f t="shared" si="377"/>
        <v>1.931748455389404</v>
      </c>
      <c r="V1267" s="53">
        <f>(L1267-P1267)/1000*SetUp!$B$13*1000000/SetUp!$B$48</f>
        <v>0.91498806733220539</v>
      </c>
      <c r="W1267" s="53">
        <f t="shared" si="379"/>
        <v>-4.8572257327350599E-16</v>
      </c>
      <c r="X1267" s="53">
        <f>MAX((SetUp!$B$56*(1-($H1267/SetUp!$B$56)^2)*TANH(($B1267-$D1267)/SetUp!$B$56))/(1+$H1267/SetUp!$B$56*TANH(($B1267-$D1267)/SetUp!$B$56)),0)</f>
        <v>0</v>
      </c>
    </row>
    <row r="1268" spans="1:24" x14ac:dyDescent="0.3">
      <c r="A1268" s="60">
        <v>32313</v>
      </c>
      <c r="B1268" s="53">
        <v>0.28799999999999998</v>
      </c>
      <c r="C1268" s="53"/>
      <c r="D1268" s="53">
        <v>3.9409999999999998</v>
      </c>
      <c r="E1268" s="53">
        <f t="shared" si="371"/>
        <v>0.28799999999999998</v>
      </c>
      <c r="F1268" s="53">
        <f t="shared" si="372"/>
        <v>3.653</v>
      </c>
      <c r="G1268" s="53">
        <f t="shared" si="373"/>
        <v>0</v>
      </c>
      <c r="H1268" s="53">
        <f>IF(Q1267&gt;SetUp!$B$56,SetUp!$B$56,Q1267)</f>
        <v>0.28470454856389305</v>
      </c>
      <c r="I1268" s="53">
        <f t="shared" si="378"/>
        <v>1.9338382759874917</v>
      </c>
      <c r="J1268" s="53">
        <f>MIN(F1268,H1268,(1-EXP(-SetUp!$B$52*H1268/SetUp!$B$56))*F1268)</f>
        <v>5.8288473167817829E-2</v>
      </c>
      <c r="K1268" s="53">
        <f t="shared" si="374"/>
        <v>0.22641607539607522</v>
      </c>
      <c r="L1268" s="53">
        <f>IF(I1268&lt;=0,0,MIN(SetUp!$B$50*I1268^SetUp!$B$55,I1268))</f>
        <v>6.4564192055294248E-2</v>
      </c>
      <c r="M1268" s="53">
        <f t="shared" si="375"/>
        <v>1.8692740839321975</v>
      </c>
      <c r="N1268" s="53">
        <f>IF(SetUp!$B$62=0,X1268,(B1268-E1268)*(1-(H1268/SetUp!$B$66/SetUp!$B$56)))</f>
        <v>0</v>
      </c>
      <c r="O1268" s="53">
        <f>K1268*SetUp!$B$65</f>
        <v>2.0898205980876398E-3</v>
      </c>
      <c r="P1268" s="53">
        <f>MIN(SetUp!$B$54*L1268^SetUp!$B$51,L1268)</f>
        <v>4.3283312999587958E-2</v>
      </c>
      <c r="Q1268" s="53">
        <f t="shared" si="376"/>
        <v>0.2243262547979876</v>
      </c>
      <c r="R1268" s="53">
        <f>IF((H1268+N1268-O1268)&gt;SetUp!$B$56,T1267+H1268+N1268-O1268-SetUp!$B$56,T1267)</f>
        <v>0</v>
      </c>
      <c r="S1268" s="53">
        <f>R1268*SetUp!$B$65</f>
        <v>0</v>
      </c>
      <c r="T1268" s="53">
        <f>IF((R1268-S1268)&lt;SetUp!$B$53,R1268-S1268,SetUp!$B$53)</f>
        <v>0</v>
      </c>
      <c r="U1268" s="53">
        <f t="shared" si="377"/>
        <v>1.8692740839321975</v>
      </c>
      <c r="V1268" s="53">
        <f>(L1268-P1268)/1000*SetUp!$B$13*1000000/SetUp!$B$48</f>
        <v>0.8660317834623863</v>
      </c>
      <c r="W1268" s="53">
        <f t="shared" si="379"/>
        <v>1.8041124150158794E-16</v>
      </c>
      <c r="X1268" s="53">
        <f>MAX((SetUp!$B$56*(1-($H1268/SetUp!$B$56)^2)*TANH(($B1268-$D1268)/SetUp!$B$56))/(1+$H1268/SetUp!$B$56*TANH(($B1268-$D1268)/SetUp!$B$56)),0)</f>
        <v>0</v>
      </c>
    </row>
    <row r="1269" spans="1:24" x14ac:dyDescent="0.3">
      <c r="A1269" s="60">
        <v>32314</v>
      </c>
      <c r="B1269" s="53">
        <v>0.27100000000000002</v>
      </c>
      <c r="C1269" s="53"/>
      <c r="D1269" s="53">
        <v>3.9409999999999998</v>
      </c>
      <c r="E1269" s="53">
        <f t="shared" si="371"/>
        <v>0.27100000000000002</v>
      </c>
      <c r="F1269" s="53">
        <f t="shared" si="372"/>
        <v>3.67</v>
      </c>
      <c r="G1269" s="53">
        <f t="shared" si="373"/>
        <v>0</v>
      </c>
      <c r="H1269" s="53">
        <f>IF(Q1268&gt;SetUp!$B$56,SetUp!$B$56,Q1268)</f>
        <v>0.2243262547979876</v>
      </c>
      <c r="I1269" s="53">
        <f t="shared" si="378"/>
        <v>1.8709180109403885</v>
      </c>
      <c r="J1269" s="53">
        <f>MIN(F1269,H1269,(1-EXP(-SetUp!$B$52*H1269/SetUp!$B$56))*F1269)</f>
        <v>4.6219338935064955E-2</v>
      </c>
      <c r="K1269" s="53">
        <f t="shared" si="374"/>
        <v>0.17810691586292265</v>
      </c>
      <c r="L1269" s="53">
        <f>IF(I1269&lt;=0,0,MIN(SetUp!$B$50*I1269^SetUp!$B$55,I1269))</f>
        <v>6.1101151374928671E-2</v>
      </c>
      <c r="M1269" s="53">
        <f t="shared" si="375"/>
        <v>1.8098168595654598</v>
      </c>
      <c r="N1269" s="53">
        <f>IF(SetUp!$B$62=0,X1269,(B1269-E1269)*(1-(H1269/SetUp!$B$66/SetUp!$B$56)))</f>
        <v>0</v>
      </c>
      <c r="O1269" s="53">
        <f>K1269*SetUp!$B$65</f>
        <v>1.6439270081909122E-3</v>
      </c>
      <c r="P1269" s="53">
        <f>MIN(SetUp!$B$54*L1269^SetUp!$B$51,L1269)</f>
        <v>4.0939779450447938E-2</v>
      </c>
      <c r="Q1269" s="53">
        <f t="shared" si="376"/>
        <v>0.17646298885473174</v>
      </c>
      <c r="R1269" s="53">
        <f>IF((H1269+N1269-O1269)&gt;SetUp!$B$56,T1268+H1269+N1269-O1269-SetUp!$B$56,T1268)</f>
        <v>0</v>
      </c>
      <c r="S1269" s="53">
        <f>R1269*SetUp!$B$65</f>
        <v>0</v>
      </c>
      <c r="T1269" s="53">
        <f>IF((R1269-S1269)&lt;SetUp!$B$53,R1269-S1269,SetUp!$B$53)</f>
        <v>0</v>
      </c>
      <c r="U1269" s="53">
        <f t="shared" si="377"/>
        <v>1.8098168595654598</v>
      </c>
      <c r="V1269" s="53">
        <f>(L1269-P1269)/1000*SetUp!$B$13*1000000/SetUp!$B$48</f>
        <v>0.8204731035358559</v>
      </c>
      <c r="W1269" s="53">
        <f t="shared" si="379"/>
        <v>0</v>
      </c>
      <c r="X1269" s="53">
        <f>MAX((SetUp!$B$56*(1-($H1269/SetUp!$B$56)^2)*TANH(($B1269-$D1269)/SetUp!$B$56))/(1+$H1269/SetUp!$B$56*TANH(($B1269-$D1269)/SetUp!$B$56)),0)</f>
        <v>0</v>
      </c>
    </row>
    <row r="1270" spans="1:24" x14ac:dyDescent="0.3">
      <c r="A1270" s="60">
        <v>32315</v>
      </c>
      <c r="B1270" s="53">
        <v>0</v>
      </c>
      <c r="C1270" s="53"/>
      <c r="D1270" s="53">
        <v>3.9409999999999998</v>
      </c>
      <c r="E1270" s="53">
        <f t="shared" si="371"/>
        <v>0</v>
      </c>
      <c r="F1270" s="53">
        <f t="shared" si="372"/>
        <v>3.9409999999999998</v>
      </c>
      <c r="G1270" s="53">
        <f t="shared" si="373"/>
        <v>0</v>
      </c>
      <c r="H1270" s="53">
        <f>IF(Q1269&gt;SetUp!$B$56,SetUp!$B$56,Q1269)</f>
        <v>0.17646298885473174</v>
      </c>
      <c r="I1270" s="53">
        <f t="shared" si="378"/>
        <v>1.8110847641633092</v>
      </c>
      <c r="J1270" s="53">
        <f>MIN(F1270,H1270,(1-EXP(-SetUp!$B$52*H1270/SetUp!$B$56))*F1270)</f>
        <v>3.9095224710566978E-2</v>
      </c>
      <c r="K1270" s="53">
        <f t="shared" si="374"/>
        <v>0.13736776414416477</v>
      </c>
      <c r="L1270" s="53">
        <f>IF(I1270&lt;=0,0,MIN(SetUp!$B$50*I1270^SetUp!$B$55,I1270))</f>
        <v>5.7879232384494723E-2</v>
      </c>
      <c r="M1270" s="53">
        <f t="shared" si="375"/>
        <v>1.7532055317788144</v>
      </c>
      <c r="N1270" s="53">
        <f>IF(SetUp!$B$62=0,X1270,(B1270-E1270)*(1-(H1270/SetUp!$B$66/SetUp!$B$56)))</f>
        <v>0</v>
      </c>
      <c r="O1270" s="53">
        <f>K1270*SetUp!$B$65</f>
        <v>1.2679045978494885E-3</v>
      </c>
      <c r="P1270" s="53">
        <f>MIN(SetUp!$B$54*L1270^SetUp!$B$51,L1270)</f>
        <v>3.8760577336502254E-2</v>
      </c>
      <c r="Q1270" s="53">
        <f t="shared" si="376"/>
        <v>0.13609985954631529</v>
      </c>
      <c r="R1270" s="53">
        <f>IF((H1270+N1270-O1270)&gt;SetUp!$B$56,T1269+H1270+N1270-O1270-SetUp!$B$56,T1269)</f>
        <v>0</v>
      </c>
      <c r="S1270" s="53">
        <f>R1270*SetUp!$B$65</f>
        <v>0</v>
      </c>
      <c r="T1270" s="53">
        <f>IF((R1270-S1270)&lt;SetUp!$B$53,R1270-S1270,SetUp!$B$53)</f>
        <v>0</v>
      </c>
      <c r="U1270" s="53">
        <f t="shared" si="377"/>
        <v>1.7532055317788144</v>
      </c>
      <c r="V1270" s="53">
        <f>(L1270-P1270)/1000*SetUp!$B$13*1000000/SetUp!$B$48</f>
        <v>0.77803942615685118</v>
      </c>
      <c r="W1270" s="53">
        <f t="shared" si="379"/>
        <v>-2.1510571102112408E-16</v>
      </c>
      <c r="X1270" s="53">
        <f>MAX((SetUp!$B$56*(1-($H1270/SetUp!$B$56)^2)*TANH(($B1270-$D1270)/SetUp!$B$56))/(1+$H1270/SetUp!$B$56*TANH(($B1270-$D1270)/SetUp!$B$56)),0)</f>
        <v>0</v>
      </c>
    </row>
    <row r="1271" spans="1:24" x14ac:dyDescent="0.3">
      <c r="A1271" s="60">
        <v>32316</v>
      </c>
      <c r="B1271" s="53">
        <v>0.73499999999999999</v>
      </c>
      <c r="C1271" s="53"/>
      <c r="D1271" s="53">
        <v>3.9409999999999998</v>
      </c>
      <c r="E1271" s="53">
        <f t="shared" si="371"/>
        <v>0.73499999999999999</v>
      </c>
      <c r="F1271" s="53">
        <f t="shared" si="372"/>
        <v>3.206</v>
      </c>
      <c r="G1271" s="53">
        <f t="shared" si="373"/>
        <v>0</v>
      </c>
      <c r="H1271" s="53">
        <f>IF(Q1270&gt;SetUp!$B$56,SetUp!$B$56,Q1270)</f>
        <v>0.13609985954631529</v>
      </c>
      <c r="I1271" s="53">
        <f t="shared" si="378"/>
        <v>1.7542350704008935</v>
      </c>
      <c r="J1271" s="53">
        <f>MIN(F1271,H1271,(1-EXP(-SetUp!$B$52*H1271/SetUp!$B$56))*F1271)</f>
        <v>2.4557225459371678E-2</v>
      </c>
      <c r="K1271" s="53">
        <f t="shared" si="374"/>
        <v>0.11154263408694361</v>
      </c>
      <c r="L1271" s="53">
        <f>IF(I1271&lt;=0,0,MIN(SetUp!$B$50*I1271^SetUp!$B$55,I1271))</f>
        <v>5.488299243626147E-2</v>
      </c>
      <c r="M1271" s="53">
        <f t="shared" si="375"/>
        <v>1.6993520779646321</v>
      </c>
      <c r="N1271" s="53">
        <f>IF(SetUp!$B$62=0,X1271,(B1271-E1271)*(1-(H1271/SetUp!$B$66/SetUp!$B$56)))</f>
        <v>0</v>
      </c>
      <c r="O1271" s="53">
        <f>K1271*SetUp!$B$65</f>
        <v>1.0295386220791633E-3</v>
      </c>
      <c r="P1271" s="53">
        <f>MIN(SetUp!$B$54*L1271^SetUp!$B$51,L1271)</f>
        <v>3.6735074003287224E-2</v>
      </c>
      <c r="Q1271" s="53">
        <f t="shared" si="376"/>
        <v>0.11051309546486444</v>
      </c>
      <c r="R1271" s="53">
        <f>IF((H1271+N1271-O1271)&gt;SetUp!$B$56,T1270+H1271+N1271-O1271-SetUp!$B$56,T1270)</f>
        <v>0</v>
      </c>
      <c r="S1271" s="53">
        <f>R1271*SetUp!$B$65</f>
        <v>0</v>
      </c>
      <c r="T1271" s="53">
        <f>IF((R1271-S1271)&lt;SetUp!$B$53,R1271-S1271,SetUp!$B$53)</f>
        <v>0</v>
      </c>
      <c r="U1271" s="53">
        <f t="shared" si="377"/>
        <v>1.6993520779646321</v>
      </c>
      <c r="V1271" s="53">
        <f>(L1271-P1271)/1000*SetUp!$B$13*1000000/SetUp!$B$48</f>
        <v>0.73853500720048071</v>
      </c>
      <c r="W1271" s="53">
        <f t="shared" si="379"/>
        <v>1.0408340855860843E-16</v>
      </c>
      <c r="X1271" s="53">
        <f>MAX((SetUp!$B$56*(1-($H1271/SetUp!$B$56)^2)*TANH(($B1271-$D1271)/SetUp!$B$56))/(1+$H1271/SetUp!$B$56*TANH(($B1271-$D1271)/SetUp!$B$56)),0)</f>
        <v>0</v>
      </c>
    </row>
    <row r="1272" spans="1:24" x14ac:dyDescent="0.3">
      <c r="A1272" s="60">
        <v>32317</v>
      </c>
      <c r="B1272" s="53">
        <v>5.2999999999999999E-2</v>
      </c>
      <c r="C1272" s="53"/>
      <c r="D1272" s="53">
        <v>3.9409999999999998</v>
      </c>
      <c r="E1272" s="53">
        <f t="shared" si="371"/>
        <v>5.2999999999999999E-2</v>
      </c>
      <c r="F1272" s="53">
        <f t="shared" si="372"/>
        <v>3.8879999999999999</v>
      </c>
      <c r="G1272" s="53">
        <f t="shared" si="373"/>
        <v>0</v>
      </c>
      <c r="H1272" s="53">
        <f>IF(Q1271&gt;SetUp!$B$56,SetUp!$B$56,Q1271)</f>
        <v>0.11051309546486444</v>
      </c>
      <c r="I1272" s="53">
        <f t="shared" si="378"/>
        <v>1.7001487498359962</v>
      </c>
      <c r="J1272" s="53">
        <f>MIN(F1272,H1272,(1-EXP(-SetUp!$B$52*H1272/SetUp!$B$56))*F1272)</f>
        <v>2.4199792467581367E-2</v>
      </c>
      <c r="K1272" s="53">
        <f t="shared" si="374"/>
        <v>8.631330299728307E-2</v>
      </c>
      <c r="L1272" s="53">
        <f>IF(I1272&lt;=0,0,MIN(SetUp!$B$50*I1272^SetUp!$B$55,I1272))</f>
        <v>5.2091836447879597E-2</v>
      </c>
      <c r="M1272" s="53">
        <f t="shared" si="375"/>
        <v>1.6480569133881167</v>
      </c>
      <c r="N1272" s="53">
        <f>IF(SetUp!$B$62=0,X1272,(B1272-E1272)*(1-(H1272/SetUp!$B$66/SetUp!$B$56)))</f>
        <v>0</v>
      </c>
      <c r="O1272" s="53">
        <f>K1272*SetUp!$B$65</f>
        <v>7.9667187136407951E-4</v>
      </c>
      <c r="P1272" s="53">
        <f>MIN(SetUp!$B$54*L1272^SetUp!$B$51,L1272)</f>
        <v>3.4849176297676421E-2</v>
      </c>
      <c r="Q1272" s="53">
        <f t="shared" si="376"/>
        <v>8.5516631125918993E-2</v>
      </c>
      <c r="R1272" s="53">
        <f>IF((H1272+N1272-O1272)&gt;SetUp!$B$56,T1271+H1272+N1272-O1272-SetUp!$B$56,T1271)</f>
        <v>0</v>
      </c>
      <c r="S1272" s="53">
        <f>R1272*SetUp!$B$65</f>
        <v>0</v>
      </c>
      <c r="T1272" s="53">
        <f>IF((R1272-S1272)&lt;SetUp!$B$53,R1272-S1272,SetUp!$B$53)</f>
        <v>0</v>
      </c>
      <c r="U1272" s="53">
        <f t="shared" si="377"/>
        <v>1.6480569133881167</v>
      </c>
      <c r="V1272" s="53">
        <f>(L1272-P1272)/1000*SetUp!$B$13*1000000/SetUp!$B$48</f>
        <v>0.70169524869848843</v>
      </c>
      <c r="W1272" s="53">
        <f t="shared" si="379"/>
        <v>0</v>
      </c>
      <c r="X1272" s="53">
        <f>MAX((SetUp!$B$56*(1-($H1272/SetUp!$B$56)^2)*TANH(($B1272-$D1272)/SetUp!$B$56))/(1+$H1272/SetUp!$B$56*TANH(($B1272-$D1272)/SetUp!$B$56)),0)</f>
        <v>0</v>
      </c>
    </row>
    <row r="1273" spans="1:24" x14ac:dyDescent="0.3">
      <c r="A1273" s="60">
        <v>32318</v>
      </c>
      <c r="B1273" s="53">
        <v>0.83299999999999996</v>
      </c>
      <c r="C1273" s="53"/>
      <c r="D1273" s="53">
        <v>3.9409999999999998</v>
      </c>
      <c r="E1273" s="53">
        <f t="shared" si="371"/>
        <v>0.83299999999999996</v>
      </c>
      <c r="F1273" s="53">
        <f t="shared" si="372"/>
        <v>3.1079999999999997</v>
      </c>
      <c r="G1273" s="53">
        <f t="shared" si="373"/>
        <v>0</v>
      </c>
      <c r="H1273" s="53">
        <f>IF(Q1272&gt;SetUp!$B$56,SetUp!$B$56,Q1272)</f>
        <v>8.5516631125918993E-2</v>
      </c>
      <c r="I1273" s="53">
        <f t="shared" si="378"/>
        <v>1.6487079672627269</v>
      </c>
      <c r="J1273" s="53">
        <f>MIN(F1273,H1273,(1-EXP(-SetUp!$B$52*H1273/SetUp!$B$56))*F1273)</f>
        <v>1.4979924149459742E-2</v>
      </c>
      <c r="K1273" s="53">
        <f t="shared" si="374"/>
        <v>7.0536706976459251E-2</v>
      </c>
      <c r="L1273" s="53">
        <f>IF(I1273&lt;=0,0,MIN(SetUp!$B$50*I1273^SetUp!$B$55,I1273))</f>
        <v>4.9491546946473494E-2</v>
      </c>
      <c r="M1273" s="53">
        <f t="shared" si="375"/>
        <v>1.5992164203162536</v>
      </c>
      <c r="N1273" s="53">
        <f>IF(SetUp!$B$62=0,X1273,(B1273-E1273)*(1-(H1273/SetUp!$B$66/SetUp!$B$56)))</f>
        <v>0</v>
      </c>
      <c r="O1273" s="53">
        <f>K1273*SetUp!$B$65</f>
        <v>6.5105387461031794E-4</v>
      </c>
      <c r="P1273" s="53">
        <f>MIN(SetUp!$B$54*L1273^SetUp!$B$51,L1273)</f>
        <v>3.3093123821626665E-2</v>
      </c>
      <c r="Q1273" s="53">
        <f t="shared" si="376"/>
        <v>6.9885653101848938E-2</v>
      </c>
      <c r="R1273" s="53">
        <f>IF((H1273+N1273-O1273)&gt;SetUp!$B$56,T1272+H1273+N1273-O1273-SetUp!$B$56,T1272)</f>
        <v>0</v>
      </c>
      <c r="S1273" s="53">
        <f>R1273*SetUp!$B$65</f>
        <v>0</v>
      </c>
      <c r="T1273" s="53">
        <f>IF((R1273-S1273)&lt;SetUp!$B$53,R1273-S1273,SetUp!$B$53)</f>
        <v>0</v>
      </c>
      <c r="U1273" s="53">
        <f t="shared" si="377"/>
        <v>1.5992164203162536</v>
      </c>
      <c r="V1273" s="53">
        <f>(L1273-P1273)/1000*SetUp!$B$13*1000000/SetUp!$B$48</f>
        <v>0.66733876864799502</v>
      </c>
      <c r="W1273" s="53">
        <f t="shared" si="379"/>
        <v>1.3877787807814457E-16</v>
      </c>
      <c r="X1273" s="53">
        <f>MAX((SetUp!$B$56*(1-($H1273/SetUp!$B$56)^2)*TANH(($B1273-$D1273)/SetUp!$B$56))/(1+$H1273/SetUp!$B$56*TANH(($B1273-$D1273)/SetUp!$B$56)),0)</f>
        <v>0</v>
      </c>
    </row>
    <row r="1274" spans="1:24" x14ac:dyDescent="0.3">
      <c r="A1274" s="60">
        <v>32319</v>
      </c>
      <c r="B1274" s="53">
        <v>0.85099999999999998</v>
      </c>
      <c r="C1274" s="53"/>
      <c r="D1274" s="53">
        <v>3.9409999999999998</v>
      </c>
      <c r="E1274" s="53">
        <f t="shared" si="371"/>
        <v>0.85099999999999998</v>
      </c>
      <c r="F1274" s="53">
        <f t="shared" si="372"/>
        <v>3.09</v>
      </c>
      <c r="G1274" s="53">
        <f t="shared" si="373"/>
        <v>0</v>
      </c>
      <c r="H1274" s="53">
        <f>IF(Q1273&gt;SetUp!$B$56,SetUp!$B$56,Q1273)</f>
        <v>6.9885653101848938E-2</v>
      </c>
      <c r="I1274" s="53">
        <f t="shared" si="378"/>
        <v>1.5997490774918808</v>
      </c>
      <c r="J1274" s="53">
        <f>MIN(F1274,H1274,(1-EXP(-SetUp!$B$52*H1274/SetUp!$B$56))*F1274)</f>
        <v>1.2176322766296543E-2</v>
      </c>
      <c r="K1274" s="53">
        <f t="shared" si="374"/>
        <v>5.7709330335552395E-2</v>
      </c>
      <c r="L1274" s="53">
        <f>IF(I1274&lt;=0,0,MIN(SetUp!$B$50*I1274^SetUp!$B$55,I1274))</f>
        <v>4.7066428922592399E-2</v>
      </c>
      <c r="M1274" s="53">
        <f t="shared" si="375"/>
        <v>1.5526826485692884</v>
      </c>
      <c r="N1274" s="53">
        <f>IF(SetUp!$B$62=0,X1274,(B1274-E1274)*(1-(H1274/SetUp!$B$66/SetUp!$B$56)))</f>
        <v>0</v>
      </c>
      <c r="O1274" s="53">
        <f>K1274*SetUp!$B$65</f>
        <v>5.3265717562725598E-4</v>
      </c>
      <c r="P1274" s="53">
        <f>MIN(SetUp!$B$54*L1274^SetUp!$B$51,L1274)</f>
        <v>3.1456177065170766E-2</v>
      </c>
      <c r="Q1274" s="53">
        <f t="shared" si="376"/>
        <v>5.717667315992514E-2</v>
      </c>
      <c r="R1274" s="53">
        <f>IF((H1274+N1274-O1274)&gt;SetUp!$B$56,T1273+H1274+N1274-O1274-SetUp!$B$56,T1273)</f>
        <v>0</v>
      </c>
      <c r="S1274" s="53">
        <f>R1274*SetUp!$B$65</f>
        <v>0</v>
      </c>
      <c r="T1274" s="53">
        <f>IF((R1274-S1274)&lt;SetUp!$B$53,R1274-S1274,SetUp!$B$53)</f>
        <v>0</v>
      </c>
      <c r="U1274" s="53">
        <f t="shared" si="377"/>
        <v>1.5526826485692884</v>
      </c>
      <c r="V1274" s="53">
        <f>(L1274-P1274)/1000*SetUp!$B$13*1000000/SetUp!$B$48</f>
        <v>0.63526390150480594</v>
      </c>
      <c r="W1274" s="53">
        <f t="shared" si="379"/>
        <v>0</v>
      </c>
      <c r="X1274" s="53">
        <f>MAX((SetUp!$B$56*(1-($H1274/SetUp!$B$56)^2)*TANH(($B1274-$D1274)/SetUp!$B$56))/(1+$H1274/SetUp!$B$56*TANH(($B1274-$D1274)/SetUp!$B$56)),0)</f>
        <v>0</v>
      </c>
    </row>
    <row r="1275" spans="1:24" x14ac:dyDescent="0.3">
      <c r="A1275" s="60">
        <v>32320</v>
      </c>
      <c r="B1275" s="53">
        <v>0.626</v>
      </c>
      <c r="C1275" s="53"/>
      <c r="D1275" s="53">
        <v>3.9409999999999998</v>
      </c>
      <c r="E1275" s="53">
        <f t="shared" si="371"/>
        <v>0.626</v>
      </c>
      <c r="F1275" s="53">
        <f t="shared" si="372"/>
        <v>3.3149999999999999</v>
      </c>
      <c r="G1275" s="53">
        <f t="shared" si="373"/>
        <v>0</v>
      </c>
      <c r="H1275" s="53">
        <f>IF(Q1274&gt;SetUp!$B$56,SetUp!$B$56,Q1274)</f>
        <v>5.717667315992514E-2</v>
      </c>
      <c r="I1275" s="53">
        <f t="shared" si="378"/>
        <v>1.5531117092076392</v>
      </c>
      <c r="J1275" s="53">
        <f>MIN(F1275,H1275,(1-EXP(-SetUp!$B$52*H1275/SetUp!$B$56))*F1275)</f>
        <v>1.0691235160504785E-2</v>
      </c>
      <c r="K1275" s="53">
        <f t="shared" si="374"/>
        <v>4.6485437999420356E-2</v>
      </c>
      <c r="L1275" s="53">
        <f>IF(I1275&lt;=0,0,MIN(SetUp!$B$50*I1275^SetUp!$B$55,I1275))</f>
        <v>4.4801851015751473E-2</v>
      </c>
      <c r="M1275" s="53">
        <f t="shared" si="375"/>
        <v>1.5083098581918877</v>
      </c>
      <c r="N1275" s="53">
        <f>IF(SetUp!$B$62=0,X1275,(B1275-E1275)*(1-(H1275/SetUp!$B$66/SetUp!$B$56)))</f>
        <v>0</v>
      </c>
      <c r="O1275" s="53">
        <f>K1275*SetUp!$B$65</f>
        <v>4.2906063835076308E-4</v>
      </c>
      <c r="P1275" s="53">
        <f>MIN(SetUp!$B$54*L1275^SetUp!$B$51,L1275)</f>
        <v>2.9928333709297043E-2</v>
      </c>
      <c r="Q1275" s="53">
        <f t="shared" si="376"/>
        <v>4.6056377361069593E-2</v>
      </c>
      <c r="R1275" s="53">
        <f>IF((H1275+N1275-O1275)&gt;SetUp!$B$56,T1274+H1275+N1275-O1275-SetUp!$B$56,T1274)</f>
        <v>0</v>
      </c>
      <c r="S1275" s="53">
        <f>R1275*SetUp!$B$65</f>
        <v>0</v>
      </c>
      <c r="T1275" s="53">
        <f>IF((R1275-S1275)&lt;SetUp!$B$53,R1275-S1275,SetUp!$B$53)</f>
        <v>0</v>
      </c>
      <c r="U1275" s="53">
        <f t="shared" si="377"/>
        <v>1.5083098581918877</v>
      </c>
      <c r="V1275" s="53">
        <f>(L1275-P1275)/1000*SetUp!$B$13*1000000/SetUp!$B$48</f>
        <v>0.60528226703179755</v>
      </c>
      <c r="W1275" s="53">
        <f t="shared" si="379"/>
        <v>1.1102230246251565E-16</v>
      </c>
      <c r="X1275" s="53">
        <f>MAX((SetUp!$B$56*(1-($H1275/SetUp!$B$56)^2)*TANH(($B1275-$D1275)/SetUp!$B$56))/(1+$H1275/SetUp!$B$56*TANH(($B1275-$D1275)/SetUp!$B$56)),0)</f>
        <v>0</v>
      </c>
    </row>
    <row r="1276" spans="1:24" x14ac:dyDescent="0.3">
      <c r="A1276" s="60">
        <v>32321</v>
      </c>
      <c r="B1276" s="53">
        <v>0.67600000000000005</v>
      </c>
      <c r="C1276" s="53"/>
      <c r="D1276" s="53">
        <v>3.9409999999999998</v>
      </c>
      <c r="E1276" s="53">
        <f t="shared" si="371"/>
        <v>0.67600000000000005</v>
      </c>
      <c r="F1276" s="53">
        <f t="shared" si="372"/>
        <v>3.2649999999999997</v>
      </c>
      <c r="G1276" s="53">
        <f t="shared" si="373"/>
        <v>0</v>
      </c>
      <c r="H1276" s="53">
        <f>IF(Q1275&gt;SetUp!$B$56,SetUp!$B$56,Q1275)</f>
        <v>4.6056377361069593E-2</v>
      </c>
      <c r="I1276" s="53">
        <f t="shared" si="378"/>
        <v>1.5086566451180263</v>
      </c>
      <c r="J1276" s="53">
        <f>MIN(F1276,H1276,(1-EXP(-SetUp!$B$52*H1276/SetUp!$B$56))*F1276)</f>
        <v>8.484666714322112E-3</v>
      </c>
      <c r="K1276" s="53">
        <f t="shared" si="374"/>
        <v>3.7571710646747483E-2</v>
      </c>
      <c r="L1276" s="53">
        <f>IF(I1276&lt;=0,0,MIN(SetUp!$B$50*I1276^SetUp!$B$55,I1276))</f>
        <v>4.268501951464073E-2</v>
      </c>
      <c r="M1276" s="53">
        <f t="shared" si="375"/>
        <v>1.4659716256033857</v>
      </c>
      <c r="N1276" s="53">
        <f>IF(SetUp!$B$62=0,X1276,(B1276-E1276)*(1-(H1276/SetUp!$B$66/SetUp!$B$56)))</f>
        <v>0</v>
      </c>
      <c r="O1276" s="53">
        <f>K1276*SetUp!$B$65</f>
        <v>3.4678692613856088E-4</v>
      </c>
      <c r="P1276" s="53">
        <f>MIN(SetUp!$B$54*L1276^SetUp!$B$51,L1276)</f>
        <v>2.8500848462907544E-2</v>
      </c>
      <c r="Q1276" s="53">
        <f t="shared" si="376"/>
        <v>3.722492372060892E-2</v>
      </c>
      <c r="R1276" s="53">
        <f>IF((H1276+N1276-O1276)&gt;SetUp!$B$56,T1275+H1276+N1276-O1276-SetUp!$B$56,T1275)</f>
        <v>0</v>
      </c>
      <c r="S1276" s="53">
        <f>R1276*SetUp!$B$65</f>
        <v>0</v>
      </c>
      <c r="T1276" s="53">
        <f>IF((R1276-S1276)&lt;SetUp!$B$53,R1276-S1276,SetUp!$B$53)</f>
        <v>0</v>
      </c>
      <c r="U1276" s="53">
        <f t="shared" si="377"/>
        <v>1.4659716256033857</v>
      </c>
      <c r="V1276" s="53">
        <f>(L1276-P1276)/1000*SetUp!$B$13*1000000/SetUp!$B$48</f>
        <v>0.57722911354896345</v>
      </c>
      <c r="W1276" s="53">
        <f t="shared" si="379"/>
        <v>5.5511151231257827E-17</v>
      </c>
      <c r="X1276" s="53">
        <f>MAX((SetUp!$B$56*(1-($H1276/SetUp!$B$56)^2)*TANH(($B1276-$D1276)/SetUp!$B$56))/(1+$H1276/SetUp!$B$56*TANH(($B1276-$D1276)/SetUp!$B$56)),0)</f>
        <v>0</v>
      </c>
    </row>
    <row r="1277" spans="1:24" x14ac:dyDescent="0.3">
      <c r="A1277" s="60">
        <v>32322</v>
      </c>
      <c r="B1277" s="53">
        <v>0.504</v>
      </c>
      <c r="C1277" s="53"/>
      <c r="D1277" s="53">
        <v>3.9409999999999998</v>
      </c>
      <c r="E1277" s="53">
        <f t="shared" si="371"/>
        <v>0.504</v>
      </c>
      <c r="F1277" s="53">
        <f t="shared" si="372"/>
        <v>3.4369999999999998</v>
      </c>
      <c r="G1277" s="53">
        <f t="shared" si="373"/>
        <v>0</v>
      </c>
      <c r="H1277" s="53">
        <f>IF(Q1276&gt;SetUp!$B$56,SetUp!$B$56,Q1276)</f>
        <v>3.722492372060892E-2</v>
      </c>
      <c r="I1277" s="53">
        <f t="shared" si="378"/>
        <v>1.4662485639766638</v>
      </c>
      <c r="J1277" s="53">
        <f>MIN(F1277,H1277,(1-EXP(-SetUp!$B$52*H1277/SetUp!$B$56))*F1277)</f>
        <v>7.2207694589473924E-3</v>
      </c>
      <c r="K1277" s="53">
        <f t="shared" si="374"/>
        <v>3.0004154261661527E-2</v>
      </c>
      <c r="L1277" s="53">
        <f>IF(I1277&lt;=0,0,MIN(SetUp!$B$50*I1277^SetUp!$B$55,I1277))</f>
        <v>4.07040353911238E-2</v>
      </c>
      <c r="M1277" s="53">
        <f t="shared" si="375"/>
        <v>1.4255445285855399</v>
      </c>
      <c r="N1277" s="53">
        <f>IF(SetUp!$B$62=0,X1277,(B1277-E1277)*(1-(H1277/SetUp!$B$66/SetUp!$B$56)))</f>
        <v>0</v>
      </c>
      <c r="O1277" s="53">
        <f>K1277*SetUp!$B$65</f>
        <v>2.7693837327818208E-4</v>
      </c>
      <c r="P1277" s="53">
        <f>MIN(SetUp!$B$54*L1277^SetUp!$B$51,L1277)</f>
        <v>2.716559446635523E-2</v>
      </c>
      <c r="Q1277" s="53">
        <f t="shared" si="376"/>
        <v>2.9727215888383344E-2</v>
      </c>
      <c r="R1277" s="53">
        <f>IF((H1277+N1277-O1277)&gt;SetUp!$B$56,T1276+H1277+N1277-O1277-SetUp!$B$56,T1276)</f>
        <v>0</v>
      </c>
      <c r="S1277" s="53">
        <f>R1277*SetUp!$B$65</f>
        <v>0</v>
      </c>
      <c r="T1277" s="53">
        <f>IF((R1277-S1277)&lt;SetUp!$B$53,R1277-S1277,SetUp!$B$53)</f>
        <v>0</v>
      </c>
      <c r="U1277" s="53">
        <f t="shared" si="377"/>
        <v>1.4255445285855399</v>
      </c>
      <c r="V1277" s="53">
        <f>(L1277-P1277)/1000*SetUp!$B$13*1000000/SetUp!$B$48</f>
        <v>0.55095093152336672</v>
      </c>
      <c r="W1277" s="53">
        <f t="shared" si="379"/>
        <v>8.3266726846886741E-17</v>
      </c>
      <c r="X1277" s="53">
        <f>MAX((SetUp!$B$56*(1-($H1277/SetUp!$B$56)^2)*TANH(($B1277-$D1277)/SetUp!$B$56))/(1+$H1277/SetUp!$B$56*TANH(($B1277-$D1277)/SetUp!$B$56)),0)</f>
        <v>0</v>
      </c>
    </row>
    <row r="1278" spans="1:24" x14ac:dyDescent="0.3">
      <c r="A1278" s="60">
        <v>32323</v>
      </c>
      <c r="B1278" s="53">
        <v>3.08</v>
      </c>
      <c r="C1278" s="53"/>
      <c r="D1278" s="53">
        <v>3.9409999999999998</v>
      </c>
      <c r="E1278" s="53">
        <f t="shared" si="371"/>
        <v>3.08</v>
      </c>
      <c r="F1278" s="53">
        <f t="shared" si="372"/>
        <v>0.86099999999999977</v>
      </c>
      <c r="G1278" s="53">
        <f t="shared" si="373"/>
        <v>0</v>
      </c>
      <c r="H1278" s="53">
        <f>IF(Q1277&gt;SetUp!$B$56,SetUp!$B$56,Q1277)</f>
        <v>2.9727215888383344E-2</v>
      </c>
      <c r="I1278" s="53">
        <f t="shared" si="378"/>
        <v>1.4258055749514271</v>
      </c>
      <c r="J1278" s="53">
        <f>MIN(F1278,H1278,(1-EXP(-SetUp!$B$52*H1278/SetUp!$B$56))*F1278)</f>
        <v>1.4448390591644408E-3</v>
      </c>
      <c r="K1278" s="53">
        <f t="shared" si="374"/>
        <v>2.8282376829218903E-2</v>
      </c>
      <c r="L1278" s="53">
        <f>IF(I1278&lt;=0,0,MIN(SetUp!$B$50*I1278^SetUp!$B$55,I1278))</f>
        <v>3.8850085753220666E-2</v>
      </c>
      <c r="M1278" s="53">
        <f t="shared" si="375"/>
        <v>1.3869554891982065</v>
      </c>
      <c r="N1278" s="53">
        <f>IF(SetUp!$B$62=0,X1278,(B1278-E1278)*(1-(H1278/SetUp!$B$66/SetUp!$B$56)))</f>
        <v>0</v>
      </c>
      <c r="O1278" s="53">
        <f>K1278*SetUp!$B$65</f>
        <v>2.6104636588715821E-4</v>
      </c>
      <c r="P1278" s="53">
        <f>MIN(SetUp!$B$54*L1278^SetUp!$B$51,L1278)</f>
        <v>2.5916537797415849E-2</v>
      </c>
      <c r="Q1278" s="53">
        <f t="shared" si="376"/>
        <v>2.8021330463331745E-2</v>
      </c>
      <c r="R1278" s="53">
        <f>IF((H1278+N1278-O1278)&gt;SetUp!$B$56,T1277+H1278+N1278-O1278-SetUp!$B$56,T1277)</f>
        <v>0</v>
      </c>
      <c r="S1278" s="53">
        <f>R1278*SetUp!$B$65</f>
        <v>0</v>
      </c>
      <c r="T1278" s="53">
        <f>IF((R1278-S1278)&lt;SetUp!$B$53,R1278-S1278,SetUp!$B$53)</f>
        <v>0</v>
      </c>
      <c r="U1278" s="53">
        <f t="shared" si="377"/>
        <v>1.3869554891982065</v>
      </c>
      <c r="V1278" s="53">
        <f>(L1278-P1278)/1000*SetUp!$B$13*1000000/SetUp!$B$48</f>
        <v>0.52633462994370672</v>
      </c>
      <c r="W1278" s="53">
        <f t="shared" si="379"/>
        <v>-6.2450045135165055E-17</v>
      </c>
      <c r="X1278" s="53">
        <f>MAX((SetUp!$B$56*(1-($H1278/SetUp!$B$56)^2)*TANH(($B1278-$D1278)/SetUp!$B$56))/(1+$H1278/SetUp!$B$56*TANH(($B1278-$D1278)/SetUp!$B$56)),0)</f>
        <v>0</v>
      </c>
    </row>
    <row r="1279" spans="1:24" x14ac:dyDescent="0.3">
      <c r="A1279" s="60">
        <v>32324</v>
      </c>
      <c r="B1279" s="53">
        <v>0.63800000000000001</v>
      </c>
      <c r="C1279" s="53"/>
      <c r="D1279" s="53">
        <v>3.9409999999999998</v>
      </c>
      <c r="E1279" s="53">
        <f t="shared" si="371"/>
        <v>0.63800000000000001</v>
      </c>
      <c r="F1279" s="53">
        <f t="shared" si="372"/>
        <v>3.3029999999999999</v>
      </c>
      <c r="G1279" s="53">
        <f t="shared" si="373"/>
        <v>0</v>
      </c>
      <c r="H1279" s="53">
        <f>IF(Q1278&gt;SetUp!$B$56,SetUp!$B$56,Q1278)</f>
        <v>2.8021330463331745E-2</v>
      </c>
      <c r="I1279" s="53">
        <f t="shared" si="378"/>
        <v>1.3871659000127663</v>
      </c>
      <c r="J1279" s="53">
        <f>MIN(F1279,H1279,(1-EXP(-SetUp!$B$52*H1279/SetUp!$B$56))*F1279)</f>
        <v>5.2249282759360416E-3</v>
      </c>
      <c r="K1279" s="53">
        <f t="shared" si="374"/>
        <v>2.2796402187395703E-2</v>
      </c>
      <c r="L1279" s="53">
        <f>IF(I1279&lt;=0,0,MIN(SetUp!$B$50*I1279^SetUp!$B$55,I1279))</f>
        <v>3.7111240764625728E-2</v>
      </c>
      <c r="M1279" s="53">
        <f t="shared" si="375"/>
        <v>1.3500546592481406</v>
      </c>
      <c r="N1279" s="53">
        <f>IF(SetUp!$B$62=0,X1279,(B1279-E1279)*(1-(H1279/SetUp!$B$66/SetUp!$B$56)))</f>
        <v>0</v>
      </c>
      <c r="O1279" s="53">
        <f>K1279*SetUp!$B$65</f>
        <v>2.1041081455974871E-4</v>
      </c>
      <c r="P1279" s="53">
        <f>MIN(SetUp!$B$54*L1279^SetUp!$B$51,L1279)</f>
        <v>2.4745556250787171E-2</v>
      </c>
      <c r="Q1279" s="53">
        <f t="shared" si="376"/>
        <v>2.2585991372835956E-2</v>
      </c>
      <c r="R1279" s="53">
        <f>IF((H1279+N1279-O1279)&gt;SetUp!$B$56,T1278+H1279+N1279-O1279-SetUp!$B$56,T1278)</f>
        <v>0</v>
      </c>
      <c r="S1279" s="53">
        <f>R1279*SetUp!$B$65</f>
        <v>0</v>
      </c>
      <c r="T1279" s="53">
        <f>IF((R1279-S1279)&lt;SetUp!$B$53,R1279-S1279,SetUp!$B$53)</f>
        <v>0</v>
      </c>
      <c r="U1279" s="53">
        <f t="shared" si="377"/>
        <v>1.3500546592481406</v>
      </c>
      <c r="V1279" s="53">
        <f>(L1279-P1279)/1000*SetUp!$B$13*1000000/SetUp!$B$48</f>
        <v>0.50322525611935509</v>
      </c>
      <c r="W1279" s="53">
        <f t="shared" si="379"/>
        <v>6.9388939039072284E-17</v>
      </c>
      <c r="X1279" s="53">
        <f>MAX((SetUp!$B$56*(1-($H1279/SetUp!$B$56)^2)*TANH(($B1279-$D1279)/SetUp!$B$56))/(1+$H1279/SetUp!$B$56*TANH(($B1279-$D1279)/SetUp!$B$56)),0)</f>
        <v>0</v>
      </c>
    </row>
    <row r="1280" spans="1:24" x14ac:dyDescent="0.3">
      <c r="A1280" s="60">
        <v>32325</v>
      </c>
      <c r="B1280" s="53">
        <v>0.09</v>
      </c>
      <c r="C1280" s="53"/>
      <c r="D1280" s="53">
        <v>4.3150000000000004</v>
      </c>
      <c r="E1280" s="53">
        <f t="shared" si="371"/>
        <v>0.09</v>
      </c>
      <c r="F1280" s="53">
        <f t="shared" si="372"/>
        <v>4.2250000000000005</v>
      </c>
      <c r="G1280" s="53">
        <f t="shared" si="373"/>
        <v>0</v>
      </c>
      <c r="H1280" s="53">
        <f>IF(Q1279&gt;SetUp!$B$56,SetUp!$B$56,Q1279)</f>
        <v>2.2585991372835956E-2</v>
      </c>
      <c r="I1280" s="53">
        <f t="shared" si="378"/>
        <v>1.3502133981043418</v>
      </c>
      <c r="J1280" s="53">
        <f>MIN(F1280,H1280,(1-EXP(-SetUp!$B$52*H1280/SetUp!$B$56))*F1280)</f>
        <v>5.3878506009315463E-3</v>
      </c>
      <c r="K1280" s="53">
        <f t="shared" si="374"/>
        <v>1.7198140771904409E-2</v>
      </c>
      <c r="L1280" s="53">
        <f>IF(I1280&lt;=0,0,MIN(SetUp!$B$50*I1280^SetUp!$B$55,I1280))</f>
        <v>3.5478247264992858E-2</v>
      </c>
      <c r="M1280" s="53">
        <f t="shared" si="375"/>
        <v>1.314735150839349</v>
      </c>
      <c r="N1280" s="53">
        <f>IF(SetUp!$B$62=0,X1280,(B1280-E1280)*(1-(H1280/SetUp!$B$66/SetUp!$B$56)))</f>
        <v>0</v>
      </c>
      <c r="O1280" s="53">
        <f>K1280*SetUp!$B$65</f>
        <v>1.5873885620119581E-4</v>
      </c>
      <c r="P1280" s="53">
        <f>MIN(SetUp!$B$54*L1280^SetUp!$B$51,L1280)</f>
        <v>2.3646342821575905E-2</v>
      </c>
      <c r="Q1280" s="53">
        <f t="shared" si="376"/>
        <v>1.7039401915703214E-2</v>
      </c>
      <c r="R1280" s="53">
        <f>IF((H1280+N1280-O1280)&gt;SetUp!$B$56,T1279+H1280+N1280-O1280-SetUp!$B$56,T1279)</f>
        <v>0</v>
      </c>
      <c r="S1280" s="53">
        <f>R1280*SetUp!$B$65</f>
        <v>0</v>
      </c>
      <c r="T1280" s="53">
        <f>IF((R1280-S1280)&lt;SetUp!$B$53,R1280-S1280,SetUp!$B$53)</f>
        <v>0</v>
      </c>
      <c r="U1280" s="53">
        <f t="shared" si="377"/>
        <v>1.314735150839349</v>
      </c>
      <c r="V1280" s="53">
        <f>(L1280-P1280)/1000*SetUp!$B$13*1000000/SetUp!$B$48</f>
        <v>0.48150291536670919</v>
      </c>
      <c r="W1280" s="53">
        <f t="shared" si="379"/>
        <v>8.3266726846886741E-17</v>
      </c>
      <c r="X1280" s="53">
        <f>MAX((SetUp!$B$56*(1-($H1280/SetUp!$B$56)^2)*TANH(($B1280-$D1280)/SetUp!$B$56))/(1+$H1280/SetUp!$B$56*TANH(($B1280-$D1280)/SetUp!$B$56)),0)</f>
        <v>0</v>
      </c>
    </row>
    <row r="1281" spans="1:24" x14ac:dyDescent="0.3">
      <c r="A1281" s="60">
        <v>32326</v>
      </c>
      <c r="B1281" s="53">
        <v>0.32</v>
      </c>
      <c r="C1281" s="53"/>
      <c r="D1281" s="53">
        <v>4.3150000000000004</v>
      </c>
      <c r="E1281" s="53">
        <f t="shared" si="371"/>
        <v>0.32</v>
      </c>
      <c r="F1281" s="53">
        <f t="shared" si="372"/>
        <v>3.9950000000000006</v>
      </c>
      <c r="G1281" s="53">
        <f t="shared" si="373"/>
        <v>0</v>
      </c>
      <c r="H1281" s="53">
        <f>IF(Q1280&gt;SetUp!$B$56,SetUp!$B$56,Q1280)</f>
        <v>1.7039401915703214E-2</v>
      </c>
      <c r="I1281" s="53">
        <f t="shared" si="378"/>
        <v>1.3148569439659898</v>
      </c>
      <c r="J1281" s="53">
        <f>MIN(F1281,H1281,(1-EXP(-SetUp!$B$52*H1281/SetUp!$B$56))*F1281)</f>
        <v>3.8440483195730274E-3</v>
      </c>
      <c r="K1281" s="53">
        <f t="shared" si="374"/>
        <v>1.3195353596130187E-2</v>
      </c>
      <c r="L1281" s="53">
        <f>IF(I1281&lt;=0,0,MIN(SetUp!$B$50*I1281^SetUp!$B$55,I1281))</f>
        <v>3.3943423399802816E-2</v>
      </c>
      <c r="M1281" s="53">
        <f t="shared" si="375"/>
        <v>1.280913520566187</v>
      </c>
      <c r="N1281" s="53">
        <f>IF(SetUp!$B$62=0,X1281,(B1281-E1281)*(1-(H1281/SetUp!$B$66/SetUp!$B$56)))</f>
        <v>0</v>
      </c>
      <c r="O1281" s="53">
        <f>K1281*SetUp!$B$65</f>
        <v>1.2179312664086874E-4</v>
      </c>
      <c r="P1281" s="53">
        <f>MIN(SetUp!$B$54*L1281^SetUp!$B$51,L1281)</f>
        <v>2.2613657974424495E-2</v>
      </c>
      <c r="Q1281" s="53">
        <f t="shared" si="376"/>
        <v>1.3073560469489319E-2</v>
      </c>
      <c r="R1281" s="53">
        <f>IF((H1281+N1281-O1281)&gt;SetUp!$B$56,T1280+H1281+N1281-O1281-SetUp!$B$56,T1280)</f>
        <v>0</v>
      </c>
      <c r="S1281" s="53">
        <f>R1281*SetUp!$B$65</f>
        <v>0</v>
      </c>
      <c r="T1281" s="53">
        <f>IF((R1281-S1281)&lt;SetUp!$B$53,R1281-S1281,SetUp!$B$53)</f>
        <v>0</v>
      </c>
      <c r="U1281" s="53">
        <f t="shared" si="377"/>
        <v>1.280913520566187</v>
      </c>
      <c r="V1281" s="53">
        <f>(L1281-P1281)/1000*SetUp!$B$13*1000000/SetUp!$B$48</f>
        <v>0.46106821677180115</v>
      </c>
      <c r="W1281" s="53">
        <f t="shared" si="379"/>
        <v>0</v>
      </c>
      <c r="X1281" s="53">
        <f>MAX((SetUp!$B$56*(1-($H1281/SetUp!$B$56)^2)*TANH(($B1281-$D1281)/SetUp!$B$56))/(1+$H1281/SetUp!$B$56*TANH(($B1281-$D1281)/SetUp!$B$56)),0)</f>
        <v>0</v>
      </c>
    </row>
    <row r="1282" spans="1:24" x14ac:dyDescent="0.3">
      <c r="A1282" s="60">
        <v>32327</v>
      </c>
      <c r="B1282" s="53">
        <v>8.1000000000000003E-2</v>
      </c>
      <c r="C1282" s="53"/>
      <c r="D1282" s="53">
        <v>4.3150000000000004</v>
      </c>
      <c r="E1282" s="53">
        <f t="shared" si="371"/>
        <v>8.1000000000000003E-2</v>
      </c>
      <c r="F1282" s="53">
        <f t="shared" si="372"/>
        <v>4.234</v>
      </c>
      <c r="G1282" s="53">
        <f t="shared" si="373"/>
        <v>0</v>
      </c>
      <c r="H1282" s="53">
        <f>IF(Q1281&gt;SetUp!$B$56,SetUp!$B$56,Q1281)</f>
        <v>1.3073560469489319E-2</v>
      </c>
      <c r="I1282" s="53">
        <f t="shared" si="378"/>
        <v>1.2810053350898447</v>
      </c>
      <c r="J1282" s="53">
        <f>MIN(F1282,H1282,(1-EXP(-SetUp!$B$52*H1282/SetUp!$B$56))*F1282)</f>
        <v>3.126159180602038E-3</v>
      </c>
      <c r="K1282" s="53">
        <f t="shared" si="374"/>
        <v>9.9474012888872802E-3</v>
      </c>
      <c r="L1282" s="53">
        <f>IF(I1282&lt;=0,0,MIN(SetUp!$B$50*I1282^SetUp!$B$55,I1282))</f>
        <v>3.2499476472835083E-2</v>
      </c>
      <c r="M1282" s="53">
        <f t="shared" si="375"/>
        <v>1.2485058586170097</v>
      </c>
      <c r="N1282" s="53">
        <f>IF(SetUp!$B$62=0,X1282,(B1282-E1282)*(1-(H1282/SetUp!$B$66/SetUp!$B$56)))</f>
        <v>0</v>
      </c>
      <c r="O1282" s="53">
        <f>K1282*SetUp!$B$65</f>
        <v>9.1814523657804401E-5</v>
      </c>
      <c r="P1282" s="53">
        <f>MIN(SetUp!$B$54*L1282^SetUp!$B$51,L1282)</f>
        <v>2.164253235604836E-2</v>
      </c>
      <c r="Q1282" s="53">
        <f t="shared" si="376"/>
        <v>9.8555867652294765E-3</v>
      </c>
      <c r="R1282" s="53">
        <f>IF((H1282+N1282-O1282)&gt;SetUp!$B$56,T1281+H1282+N1282-O1282-SetUp!$B$56,T1281)</f>
        <v>0</v>
      </c>
      <c r="S1282" s="53">
        <f>R1282*SetUp!$B$65</f>
        <v>0</v>
      </c>
      <c r="T1282" s="53">
        <f>IF((R1282-S1282)&lt;SetUp!$B$53,R1282-S1282,SetUp!$B$53)</f>
        <v>0</v>
      </c>
      <c r="U1282" s="53">
        <f t="shared" si="377"/>
        <v>1.2485058586170097</v>
      </c>
      <c r="V1282" s="53">
        <f>(L1282-P1282)/1000*SetUp!$B$13*1000000/SetUp!$B$48</f>
        <v>0.4418266111940089</v>
      </c>
      <c r="W1282" s="53">
        <f t="shared" si="379"/>
        <v>-1.1796119636642288E-16</v>
      </c>
      <c r="X1282" s="53">
        <f>MAX((SetUp!$B$56*(1-($H1282/SetUp!$B$56)^2)*TANH(($B1282-$D1282)/SetUp!$B$56))/(1+$H1282/SetUp!$B$56*TANH(($B1282-$D1282)/SetUp!$B$56)),0)</f>
        <v>0</v>
      </c>
    </row>
    <row r="1283" spans="1:24" x14ac:dyDescent="0.3">
      <c r="A1283" s="60">
        <v>32328</v>
      </c>
      <c r="B1283" s="53">
        <v>0</v>
      </c>
      <c r="C1283" s="53"/>
      <c r="D1283" s="53">
        <v>4.3150000000000004</v>
      </c>
      <c r="E1283" s="53">
        <f t="shared" ref="E1283:E1346" si="380">IF(B1283&gt;=D1283,D1283,B1283)</f>
        <v>0</v>
      </c>
      <c r="F1283" s="53">
        <f t="shared" ref="F1283:F1346" si="381">D1283-E1283</f>
        <v>4.3150000000000004</v>
      </c>
      <c r="G1283" s="53">
        <f t="shared" ref="G1283:G1346" si="382">MAX(B1283-D1283-N1283,0)</f>
        <v>0</v>
      </c>
      <c r="H1283" s="53">
        <f>IF(Q1282&gt;SetUp!$B$56,SetUp!$B$56,Q1282)</f>
        <v>9.8555867652294765E-3</v>
      </c>
      <c r="I1283" s="53">
        <f t="shared" si="378"/>
        <v>1.2485746554286694</v>
      </c>
      <c r="J1283" s="53">
        <f>MIN(F1283,H1283,(1-EXP(-SetUp!$B$52*H1283/SetUp!$B$56))*F1283)</f>
        <v>2.4019784937734348E-3</v>
      </c>
      <c r="K1283" s="53">
        <f t="shared" ref="K1283:K1346" si="383">MAX(H1283-J1283,0)</f>
        <v>7.4536082714560421E-3</v>
      </c>
      <c r="L1283" s="53">
        <f>IF(I1283&lt;=0,0,MIN(SetUp!$B$50*I1283^SetUp!$B$55,I1283))</f>
        <v>3.1139788555979792E-2</v>
      </c>
      <c r="M1283" s="53">
        <f t="shared" ref="M1283:M1346" si="384">MAX(I1283-L1283,0)</f>
        <v>1.2174348668726895</v>
      </c>
      <c r="N1283" s="53">
        <f>IF(SetUp!$B$62=0,X1283,(B1283-E1283)*(1-(H1283/SetUp!$B$66/SetUp!$B$56)))</f>
        <v>0</v>
      </c>
      <c r="O1283" s="53">
        <f>K1283*SetUp!$B$65</f>
        <v>6.8796811659757508E-5</v>
      </c>
      <c r="P1283" s="53">
        <f>MIN(SetUp!$B$54*L1283^SetUp!$B$51,L1283)</f>
        <v>2.0728458102641296E-2</v>
      </c>
      <c r="Q1283" s="53">
        <f t="shared" ref="Q1283:Q1346" si="385">IF((K1283+N1283-O1283)&lt;0,0,K1283+N1283-O1283)</f>
        <v>7.3848114597962842E-3</v>
      </c>
      <c r="R1283" s="53">
        <f>IF((H1283+N1283-O1283)&gt;SetUp!$B$56,T1282+H1283+N1283-O1283-SetUp!$B$56,T1282)</f>
        <v>0</v>
      </c>
      <c r="S1283" s="53">
        <f>R1283*SetUp!$B$65</f>
        <v>0</v>
      </c>
      <c r="T1283" s="53">
        <f>IF((R1283-S1283)&lt;SetUp!$B$53,R1283-S1283,SetUp!$B$53)</f>
        <v>0</v>
      </c>
      <c r="U1283" s="53">
        <f t="shared" ref="U1283:U1346" si="386">M1283+R1283-T1283</f>
        <v>1.2174348668726895</v>
      </c>
      <c r="V1283" s="53">
        <f>(L1283-P1283)/1000*SetUp!$B$13*1000000/SetUp!$B$48</f>
        <v>0.42369222893089475</v>
      </c>
      <c r="W1283" s="53">
        <f t="shared" si="379"/>
        <v>-8.6736173798840355E-17</v>
      </c>
      <c r="X1283" s="53">
        <f>MAX((SetUp!$B$56*(1-($H1283/SetUp!$B$56)^2)*TANH(($B1283-$D1283)/SetUp!$B$56))/(1+$H1283/SetUp!$B$56*TANH(($B1283-$D1283)/SetUp!$B$56)),0)</f>
        <v>0</v>
      </c>
    </row>
    <row r="1284" spans="1:24" x14ac:dyDescent="0.3">
      <c r="A1284" s="60">
        <v>32329</v>
      </c>
      <c r="B1284" s="53">
        <v>1.7000000000000001E-2</v>
      </c>
      <c r="C1284" s="53"/>
      <c r="D1284" s="53">
        <v>4.3150000000000004</v>
      </c>
      <c r="E1284" s="53">
        <f t="shared" si="380"/>
        <v>1.7000000000000001E-2</v>
      </c>
      <c r="F1284" s="53">
        <f t="shared" si="381"/>
        <v>4.298</v>
      </c>
      <c r="G1284" s="53">
        <f t="shared" si="382"/>
        <v>0</v>
      </c>
      <c r="H1284" s="53">
        <f>IF(Q1283&gt;SetUp!$B$56,SetUp!$B$56,Q1283)</f>
        <v>7.3848114597962842E-3</v>
      </c>
      <c r="I1284" s="53">
        <f t="shared" ref="I1284:I1347" si="387">U1283+G1284+O1284</f>
        <v>1.2174864807584316</v>
      </c>
      <c r="J1284" s="53">
        <f>MIN(F1284,H1284,(1-EXP(-SetUp!$B$52*H1284/SetUp!$B$56))*F1284)</f>
        <v>1.7928417680597027E-3</v>
      </c>
      <c r="K1284" s="53">
        <f t="shared" si="383"/>
        <v>5.5919696917365817E-3</v>
      </c>
      <c r="L1284" s="53">
        <f>IF(I1284&lt;=0,0,MIN(SetUp!$B$50*I1284^SetUp!$B$55,I1284))</f>
        <v>2.9858297892254786E-2</v>
      </c>
      <c r="M1284" s="53">
        <f t="shared" si="384"/>
        <v>1.1876281828661768</v>
      </c>
      <c r="N1284" s="53">
        <f>IF(SetUp!$B$62=0,X1284,(B1284-E1284)*(1-(H1284/SetUp!$B$66/SetUp!$B$56)))</f>
        <v>0</v>
      </c>
      <c r="O1284" s="53">
        <f>K1284*SetUp!$B$65</f>
        <v>5.1613885742122844E-5</v>
      </c>
      <c r="P1284" s="53">
        <f>MIN(SetUp!$B$54*L1284^SetUp!$B$51,L1284)</f>
        <v>1.9867308117396017E-2</v>
      </c>
      <c r="Q1284" s="53">
        <f t="shared" si="385"/>
        <v>5.540355805994459E-3</v>
      </c>
      <c r="R1284" s="53">
        <f>IF((H1284+N1284-O1284)&gt;SetUp!$B$56,T1283+H1284+N1284-O1284-SetUp!$B$56,T1283)</f>
        <v>0</v>
      </c>
      <c r="S1284" s="53">
        <f>R1284*SetUp!$B$65</f>
        <v>0</v>
      </c>
      <c r="T1284" s="53">
        <f>IF((R1284-S1284)&lt;SetUp!$B$53,R1284-S1284,SetUp!$B$53)</f>
        <v>0</v>
      </c>
      <c r="U1284" s="53">
        <f t="shared" si="386"/>
        <v>1.1876281828661768</v>
      </c>
      <c r="V1284" s="53">
        <f>(L1284-P1284)/1000*SetUp!$B$13*1000000/SetUp!$B$48</f>
        <v>0.40658633840387848</v>
      </c>
      <c r="W1284" s="53">
        <f t="shared" ref="W1284:W1347" si="388">Q1284+U1284+T1284-H1284-U1283-T1283-B1284+E1284+J1284+L1284</f>
        <v>-3.1225022567582528E-17</v>
      </c>
      <c r="X1284" s="53">
        <f>MAX((SetUp!$B$56*(1-($H1284/SetUp!$B$56)^2)*TANH(($B1284-$D1284)/SetUp!$B$56))/(1+$H1284/SetUp!$B$56*TANH(($B1284-$D1284)/SetUp!$B$56)),0)</f>
        <v>0</v>
      </c>
    </row>
    <row r="1285" spans="1:24" x14ac:dyDescent="0.3">
      <c r="A1285" s="60">
        <v>32330</v>
      </c>
      <c r="B1285" s="53">
        <v>0</v>
      </c>
      <c r="C1285" s="53"/>
      <c r="D1285" s="53">
        <v>4.3150000000000004</v>
      </c>
      <c r="E1285" s="53">
        <f t="shared" si="380"/>
        <v>0</v>
      </c>
      <c r="F1285" s="53">
        <f t="shared" si="381"/>
        <v>4.3150000000000004</v>
      </c>
      <c r="G1285" s="53">
        <f t="shared" si="382"/>
        <v>0</v>
      </c>
      <c r="H1285" s="53">
        <f>IF(Q1284&gt;SetUp!$B$56,SetUp!$B$56,Q1284)</f>
        <v>5.540355805994459E-3</v>
      </c>
      <c r="I1285" s="53">
        <f t="shared" si="387"/>
        <v>1.1876668557378331</v>
      </c>
      <c r="J1285" s="53">
        <f>MIN(F1285,H1285,(1-EXP(-SetUp!$B$52*H1285/SetUp!$B$56))*F1285)</f>
        <v>1.3504459961607813E-3</v>
      </c>
      <c r="K1285" s="53">
        <f t="shared" si="383"/>
        <v>4.1899098098336779E-3</v>
      </c>
      <c r="L1285" s="53">
        <f>IF(I1285&lt;=0,0,MIN(SetUp!$B$50*I1285^SetUp!$B$55,I1285))</f>
        <v>2.864942184740871E-2</v>
      </c>
      <c r="M1285" s="53">
        <f t="shared" si="384"/>
        <v>1.1590174338904244</v>
      </c>
      <c r="N1285" s="53">
        <f>IF(SetUp!$B$62=0,X1285,(B1285-E1285)*(1-(H1285/SetUp!$B$66/SetUp!$B$56)))</f>
        <v>0</v>
      </c>
      <c r="O1285" s="53">
        <f>K1285*SetUp!$B$65</f>
        <v>3.8672871656319096E-5</v>
      </c>
      <c r="P1285" s="53">
        <f>MIN(SetUp!$B$54*L1285^SetUp!$B$51,L1285)</f>
        <v>1.9055283473588296E-2</v>
      </c>
      <c r="Q1285" s="53">
        <f t="shared" si="385"/>
        <v>4.1512369381773587E-3</v>
      </c>
      <c r="R1285" s="53">
        <f>IF((H1285+N1285-O1285)&gt;SetUp!$B$56,T1284+H1285+N1285-O1285-SetUp!$B$56,T1284)</f>
        <v>0</v>
      </c>
      <c r="S1285" s="53">
        <f>R1285*SetUp!$B$65</f>
        <v>0</v>
      </c>
      <c r="T1285" s="53">
        <f>IF((R1285-S1285)&lt;SetUp!$B$53,R1285-S1285,SetUp!$B$53)</f>
        <v>0</v>
      </c>
      <c r="U1285" s="53">
        <f t="shared" si="386"/>
        <v>1.1590174338904244</v>
      </c>
      <c r="V1285" s="53">
        <f>(L1285-P1285)/1000*SetUp!$B$13*1000000/SetUp!$B$48</f>
        <v>0.39043635109784958</v>
      </c>
      <c r="W1285" s="53">
        <f t="shared" si="388"/>
        <v>-6.9388939039072284E-17</v>
      </c>
      <c r="X1285" s="53">
        <f>MAX((SetUp!$B$56*(1-($H1285/SetUp!$B$56)^2)*TANH(($B1285-$D1285)/SetUp!$B$56))/(1+$H1285/SetUp!$B$56*TANH(($B1285-$D1285)/SetUp!$B$56)),0)</f>
        <v>0</v>
      </c>
    </row>
    <row r="1286" spans="1:24" x14ac:dyDescent="0.3">
      <c r="A1286" s="60">
        <v>32331</v>
      </c>
      <c r="B1286" s="53">
        <v>0.26600000000000001</v>
      </c>
      <c r="C1286" s="53"/>
      <c r="D1286" s="53">
        <v>4.3150000000000004</v>
      </c>
      <c r="E1286" s="53">
        <f t="shared" si="380"/>
        <v>0.26600000000000001</v>
      </c>
      <c r="F1286" s="53">
        <f t="shared" si="381"/>
        <v>4.0490000000000004</v>
      </c>
      <c r="G1286" s="53">
        <f t="shared" si="382"/>
        <v>0</v>
      </c>
      <c r="H1286" s="53">
        <f>IF(Q1285&gt;SetUp!$B$56,SetUp!$B$56,Q1285)</f>
        <v>4.1512369381773587E-3</v>
      </c>
      <c r="I1286" s="53">
        <f t="shared" si="387"/>
        <v>1.1590469858016788</v>
      </c>
      <c r="J1286" s="53">
        <f>MIN(F1286,H1286,(1-EXP(-SetUp!$B$52*H1286/SetUp!$B$56))*F1286)</f>
        <v>9.4951341570976211E-4</v>
      </c>
      <c r="K1286" s="53">
        <f t="shared" si="383"/>
        <v>3.2017235224675966E-3</v>
      </c>
      <c r="L1286" s="53">
        <f>IF(I1286&lt;=0,0,MIN(SetUp!$B$50*I1286^SetUp!$B$55,I1286))</f>
        <v>2.7508054159938788E-2</v>
      </c>
      <c r="M1286" s="53">
        <f t="shared" si="384"/>
        <v>1.1315389316417399</v>
      </c>
      <c r="N1286" s="53">
        <f>IF(SetUp!$B$62=0,X1286,(B1286-E1286)*(1-(H1286/SetUp!$B$66/SetUp!$B$56)))</f>
        <v>0</v>
      </c>
      <c r="O1286" s="53">
        <f>K1286*SetUp!$B$65</f>
        <v>2.9551911254223967E-5</v>
      </c>
      <c r="P1286" s="53">
        <f>MIN(SetUp!$B$54*L1286^SetUp!$B$51,L1286)</f>
        <v>1.8288910841095227E-2</v>
      </c>
      <c r="Q1286" s="53">
        <f t="shared" si="385"/>
        <v>3.1721716112133726E-3</v>
      </c>
      <c r="R1286" s="53">
        <f>IF((H1286+N1286-O1286)&gt;SetUp!$B$56,T1285+H1286+N1286-O1286-SetUp!$B$56,T1285)</f>
        <v>0</v>
      </c>
      <c r="S1286" s="53">
        <f>R1286*SetUp!$B$65</f>
        <v>0</v>
      </c>
      <c r="T1286" s="53">
        <f>IF((R1286-S1286)&lt;SetUp!$B$53,R1286-S1286,SetUp!$B$53)</f>
        <v>0</v>
      </c>
      <c r="U1286" s="53">
        <f t="shared" si="386"/>
        <v>1.1315389316417399</v>
      </c>
      <c r="V1286" s="53">
        <f>(L1286-P1286)/1000*SetUp!$B$13*1000000/SetUp!$B$48</f>
        <v>0.37517581437842773</v>
      </c>
      <c r="W1286" s="53">
        <f t="shared" si="388"/>
        <v>1.1449174941446927E-16</v>
      </c>
      <c r="X1286" s="53">
        <f>MAX((SetUp!$B$56*(1-($H1286/SetUp!$B$56)^2)*TANH(($B1286-$D1286)/SetUp!$B$56))/(1+$H1286/SetUp!$B$56*TANH(($B1286-$D1286)/SetUp!$B$56)),0)</f>
        <v>0</v>
      </c>
    </row>
    <row r="1287" spans="1:24" x14ac:dyDescent="0.3">
      <c r="A1287" s="60">
        <v>32332</v>
      </c>
      <c r="B1287" s="53">
        <v>0</v>
      </c>
      <c r="C1287" s="53"/>
      <c r="D1287" s="53">
        <v>4.3150000000000004</v>
      </c>
      <c r="E1287" s="53">
        <f t="shared" si="380"/>
        <v>0</v>
      </c>
      <c r="F1287" s="53">
        <f t="shared" si="381"/>
        <v>4.3150000000000004</v>
      </c>
      <c r="G1287" s="53">
        <f t="shared" si="382"/>
        <v>0</v>
      </c>
      <c r="H1287" s="53">
        <f>IF(Q1286&gt;SetUp!$B$56,SetUp!$B$56,Q1286)</f>
        <v>3.1721716112133726E-3</v>
      </c>
      <c r="I1287" s="53">
        <f t="shared" si="387"/>
        <v>1.1315610736024322</v>
      </c>
      <c r="J1287" s="53">
        <f>MIN(F1287,H1287,(1-EXP(-SetUp!$B$52*H1287/SetUp!$B$56))*F1287)</f>
        <v>7.7325954857369883E-4</v>
      </c>
      <c r="K1287" s="53">
        <f t="shared" si="383"/>
        <v>2.3989120626396738E-3</v>
      </c>
      <c r="L1287" s="53">
        <f>IF(I1287&lt;=0,0,MIN(SetUp!$B$50*I1287^SetUp!$B$55,I1287))</f>
        <v>2.6429450436466769E-2</v>
      </c>
      <c r="M1287" s="53">
        <f t="shared" si="384"/>
        <v>1.1051316231659654</v>
      </c>
      <c r="N1287" s="53">
        <f>IF(SetUp!$B$62=0,X1287,(B1287-E1287)*(1-(H1287/SetUp!$B$66/SetUp!$B$56)))</f>
        <v>0</v>
      </c>
      <c r="O1287" s="53">
        <f>K1287*SetUp!$B$65</f>
        <v>2.2141960692214166E-5</v>
      </c>
      <c r="P1287" s="53">
        <f>MIN(SetUp!$B$54*L1287^SetUp!$B$51,L1287)</f>
        <v>1.7564964942257264E-2</v>
      </c>
      <c r="Q1287" s="53">
        <f t="shared" si="385"/>
        <v>2.3767701019474599E-3</v>
      </c>
      <c r="R1287" s="53">
        <f>IF((H1287+N1287-O1287)&gt;SetUp!$B$56,T1286+H1287+N1287-O1287-SetUp!$B$56,T1286)</f>
        <v>0</v>
      </c>
      <c r="S1287" s="53">
        <f>R1287*SetUp!$B$65</f>
        <v>0</v>
      </c>
      <c r="T1287" s="53">
        <f>IF((R1287-S1287)&lt;SetUp!$B$53,R1287-S1287,SetUp!$B$53)</f>
        <v>0</v>
      </c>
      <c r="U1287" s="53">
        <f t="shared" si="386"/>
        <v>1.1051316231659654</v>
      </c>
      <c r="V1287" s="53">
        <f>(L1287-P1287)/1000*SetUp!$B$13*1000000/SetUp!$B$48</f>
        <v>0.36074290737384779</v>
      </c>
      <c r="W1287" s="53">
        <f t="shared" si="388"/>
        <v>0</v>
      </c>
      <c r="X1287" s="53">
        <f>MAX((SetUp!$B$56*(1-($H1287/SetUp!$B$56)^2)*TANH(($B1287-$D1287)/SetUp!$B$56))/(1+$H1287/SetUp!$B$56*TANH(($B1287-$D1287)/SetUp!$B$56)),0)</f>
        <v>0</v>
      </c>
    </row>
    <row r="1288" spans="1:24" x14ac:dyDescent="0.3">
      <c r="A1288" s="60">
        <v>32333</v>
      </c>
      <c r="B1288" s="53">
        <v>0.106</v>
      </c>
      <c r="C1288" s="53"/>
      <c r="D1288" s="53">
        <v>4.3150000000000004</v>
      </c>
      <c r="E1288" s="53">
        <f t="shared" si="380"/>
        <v>0.106</v>
      </c>
      <c r="F1288" s="53">
        <f t="shared" si="381"/>
        <v>4.2090000000000005</v>
      </c>
      <c r="G1288" s="53">
        <f t="shared" si="382"/>
        <v>0</v>
      </c>
      <c r="H1288" s="53">
        <f>IF(Q1287&gt;SetUp!$B$56,SetUp!$B$56,Q1287)</f>
        <v>2.3767701019474599E-3</v>
      </c>
      <c r="I1288" s="53">
        <f t="shared" si="387"/>
        <v>1.1051483444219472</v>
      </c>
      <c r="J1288" s="53">
        <f>MIN(F1288,H1288,(1-EXP(-SetUp!$B$52*H1288/SetUp!$B$56))*F1288)</f>
        <v>5.6514992815473941E-4</v>
      </c>
      <c r="K1288" s="53">
        <f t="shared" si="383"/>
        <v>1.8116201737927206E-3</v>
      </c>
      <c r="L1288" s="53">
        <f>IF(I1288&lt;=0,0,MIN(SetUp!$B$50*I1288^SetUp!$B$55,I1288))</f>
        <v>2.5409284151990313E-2</v>
      </c>
      <c r="M1288" s="53">
        <f t="shared" si="384"/>
        <v>1.0797390602699568</v>
      </c>
      <c r="N1288" s="53">
        <f>IF(SetUp!$B$62=0,X1288,(B1288-E1288)*(1-(H1288/SetUp!$B$66/SetUp!$B$56)))</f>
        <v>0</v>
      </c>
      <c r="O1288" s="53">
        <f>K1288*SetUp!$B$65</f>
        <v>1.6721255981847852E-5</v>
      </c>
      <c r="P1288" s="53">
        <f>MIN(SetUp!$B$54*L1288^SetUp!$B$51,L1288)</f>
        <v>1.6880505578122654E-2</v>
      </c>
      <c r="Q1288" s="53">
        <f t="shared" si="385"/>
        <v>1.7948989178108727E-3</v>
      </c>
      <c r="R1288" s="53">
        <f>IF((H1288+N1288-O1288)&gt;SetUp!$B$56,T1287+H1288+N1288-O1288-SetUp!$B$56,T1287)</f>
        <v>0</v>
      </c>
      <c r="S1288" s="53">
        <f>R1288*SetUp!$B$65</f>
        <v>0</v>
      </c>
      <c r="T1288" s="53">
        <f>IF((R1288-S1288)&lt;SetUp!$B$53,R1288-S1288,SetUp!$B$53)</f>
        <v>0</v>
      </c>
      <c r="U1288" s="53">
        <f t="shared" si="386"/>
        <v>1.0797390602699568</v>
      </c>
      <c r="V1288" s="53">
        <f>(L1288-P1288)/1000*SetUp!$B$13*1000000/SetUp!$B$48</f>
        <v>0.34708121312788781</v>
      </c>
      <c r="W1288" s="53">
        <f t="shared" si="388"/>
        <v>-3.8163916471489756E-17</v>
      </c>
      <c r="X1288" s="53">
        <f>MAX((SetUp!$B$56*(1-($H1288/SetUp!$B$56)^2)*TANH(($B1288-$D1288)/SetUp!$B$56))/(1+$H1288/SetUp!$B$56*TANH(($B1288-$D1288)/SetUp!$B$56)),0)</f>
        <v>0</v>
      </c>
    </row>
    <row r="1289" spans="1:24" x14ac:dyDescent="0.3">
      <c r="A1289" s="60">
        <v>32334</v>
      </c>
      <c r="B1289" s="53">
        <v>0.71299999999999997</v>
      </c>
      <c r="C1289" s="53"/>
      <c r="D1289" s="53">
        <v>4.3150000000000004</v>
      </c>
      <c r="E1289" s="53">
        <f t="shared" si="380"/>
        <v>0.71299999999999997</v>
      </c>
      <c r="F1289" s="53">
        <f t="shared" si="381"/>
        <v>3.6020000000000003</v>
      </c>
      <c r="G1289" s="53">
        <f t="shared" si="382"/>
        <v>0</v>
      </c>
      <c r="H1289" s="53">
        <f>IF(Q1288&gt;SetUp!$B$56,SetUp!$B$56,Q1288)</f>
        <v>1.7948989178108727E-3</v>
      </c>
      <c r="I1289" s="53">
        <f t="shared" si="387"/>
        <v>1.0797522559448964</v>
      </c>
      <c r="J1289" s="53">
        <f>MIN(F1289,H1289,(1-EXP(-SetUp!$B$52*H1289/SetUp!$B$56))*F1289)</f>
        <v>3.6524848047238658E-4</v>
      </c>
      <c r="K1289" s="53">
        <f t="shared" si="383"/>
        <v>1.4296504373384861E-3</v>
      </c>
      <c r="L1289" s="53">
        <f>IF(I1289&lt;=0,0,MIN(SetUp!$B$50*I1289^SetUp!$B$55,I1289))</f>
        <v>2.4443590593885137E-2</v>
      </c>
      <c r="M1289" s="53">
        <f t="shared" si="384"/>
        <v>1.0553086653510113</v>
      </c>
      <c r="N1289" s="53">
        <f>IF(SetUp!$B$62=0,X1289,(B1289-E1289)*(1-(H1289/SetUp!$B$66/SetUp!$B$56)))</f>
        <v>0</v>
      </c>
      <c r="O1289" s="53">
        <f>K1289*SetUp!$B$65</f>
        <v>1.3195674939548752E-5</v>
      </c>
      <c r="P1289" s="53">
        <f>MIN(SetUp!$B$54*L1289^SetUp!$B$51,L1289)</f>
        <v>1.6232839443589348E-2</v>
      </c>
      <c r="Q1289" s="53">
        <f t="shared" si="385"/>
        <v>1.4164547623989373E-3</v>
      </c>
      <c r="R1289" s="53">
        <f>IF((H1289+N1289-O1289)&gt;SetUp!$B$56,T1288+H1289+N1289-O1289-SetUp!$B$56,T1288)</f>
        <v>0</v>
      </c>
      <c r="S1289" s="53">
        <f>R1289*SetUp!$B$65</f>
        <v>0</v>
      </c>
      <c r="T1289" s="53">
        <f>IF((R1289-S1289)&lt;SetUp!$B$53,R1289-S1289,SetUp!$B$53)</f>
        <v>0</v>
      </c>
      <c r="U1289" s="53">
        <f t="shared" si="386"/>
        <v>1.0553086653510113</v>
      </c>
      <c r="V1289" s="53">
        <f>(L1289-P1289)/1000*SetUp!$B$13*1000000/SetUp!$B$48</f>
        <v>0.33413899132845309</v>
      </c>
      <c r="W1289" s="53">
        <f t="shared" si="388"/>
        <v>3.1225022567582528E-17</v>
      </c>
      <c r="X1289" s="53">
        <f>MAX((SetUp!$B$56*(1-($H1289/SetUp!$B$56)^2)*TANH(($B1289-$D1289)/SetUp!$B$56))/(1+$H1289/SetUp!$B$56*TANH(($B1289-$D1289)/SetUp!$B$56)),0)</f>
        <v>0</v>
      </c>
    </row>
    <row r="1290" spans="1:24" x14ac:dyDescent="0.3">
      <c r="A1290" s="60">
        <v>32335</v>
      </c>
      <c r="B1290" s="53">
        <v>0.61099999999999999</v>
      </c>
      <c r="C1290" s="53"/>
      <c r="D1290" s="53">
        <v>4.3150000000000004</v>
      </c>
      <c r="E1290" s="53">
        <f t="shared" si="380"/>
        <v>0.61099999999999999</v>
      </c>
      <c r="F1290" s="53">
        <f t="shared" si="381"/>
        <v>3.7040000000000006</v>
      </c>
      <c r="G1290" s="53">
        <f t="shared" si="382"/>
        <v>0</v>
      </c>
      <c r="H1290" s="53">
        <f>IF(Q1289&gt;SetUp!$B$56,SetUp!$B$56,Q1289)</f>
        <v>1.4164547623989373E-3</v>
      </c>
      <c r="I1290" s="53">
        <f t="shared" si="387"/>
        <v>1.055319003427053</v>
      </c>
      <c r="J1290" s="53">
        <f>MIN(F1290,H1290,(1-EXP(-SetUp!$B$52*H1290/SetUp!$B$56))*F1290)</f>
        <v>2.9640330599916268E-4</v>
      </c>
      <c r="K1290" s="53">
        <f t="shared" si="383"/>
        <v>1.1200514563997747E-3</v>
      </c>
      <c r="L1290" s="53">
        <f>IF(I1290&lt;=0,0,MIN(SetUp!$B$50*I1290^SetUp!$B$55,I1290))</f>
        <v>2.3528689149280003E-2</v>
      </c>
      <c r="M1290" s="53">
        <f t="shared" si="384"/>
        <v>1.0317903142777729</v>
      </c>
      <c r="N1290" s="53">
        <f>IF(SetUp!$B$62=0,X1290,(B1290-E1290)*(1-(H1290/SetUp!$B$66/SetUp!$B$56)))</f>
        <v>0</v>
      </c>
      <c r="O1290" s="53">
        <f>K1290*SetUp!$B$65</f>
        <v>1.0338076041675279E-5</v>
      </c>
      <c r="P1290" s="53">
        <f>MIN(SetUp!$B$54*L1290^SetUp!$B$51,L1290)</f>
        <v>1.5619467526581337E-2</v>
      </c>
      <c r="Q1290" s="53">
        <f t="shared" si="385"/>
        <v>1.1097133803580994E-3</v>
      </c>
      <c r="R1290" s="53">
        <f>IF((H1290+N1290-O1290)&gt;SetUp!$B$56,T1289+H1290+N1290-O1290-SetUp!$B$56,T1289)</f>
        <v>0</v>
      </c>
      <c r="S1290" s="53">
        <f>R1290*SetUp!$B$65</f>
        <v>0</v>
      </c>
      <c r="T1290" s="53">
        <f>IF((R1290-S1290)&lt;SetUp!$B$53,R1290-S1290,SetUp!$B$53)</f>
        <v>0</v>
      </c>
      <c r="U1290" s="53">
        <f t="shared" si="386"/>
        <v>1.0317903142777729</v>
      </c>
      <c r="V1290" s="53">
        <f>(L1290-P1290)/1000*SetUp!$B$13*1000000/SetUp!$B$48</f>
        <v>0.32186815637525668</v>
      </c>
      <c r="W1290" s="53">
        <f t="shared" si="388"/>
        <v>-2.7755575615628914E-17</v>
      </c>
      <c r="X1290" s="53">
        <f>MAX((SetUp!$B$56*(1-($H1290/SetUp!$B$56)^2)*TANH(($B1290-$D1290)/SetUp!$B$56))/(1+$H1290/SetUp!$B$56*TANH(($B1290-$D1290)/SetUp!$B$56)),0)</f>
        <v>0</v>
      </c>
    </row>
    <row r="1291" spans="1:24" x14ac:dyDescent="0.3">
      <c r="A1291" s="60">
        <v>32336</v>
      </c>
      <c r="B1291" s="53">
        <v>0.61799999999999999</v>
      </c>
      <c r="C1291" s="53"/>
      <c r="D1291" s="53">
        <v>4.3150000000000004</v>
      </c>
      <c r="E1291" s="53">
        <f t="shared" si="380"/>
        <v>0.61799999999999999</v>
      </c>
      <c r="F1291" s="53">
        <f t="shared" si="381"/>
        <v>3.6970000000000005</v>
      </c>
      <c r="G1291" s="53">
        <f t="shared" si="382"/>
        <v>0</v>
      </c>
      <c r="H1291" s="53">
        <f>IF(Q1290&gt;SetUp!$B$56,SetUp!$B$56,Q1290)</f>
        <v>1.1097133803580994E-3</v>
      </c>
      <c r="I1291" s="53">
        <f t="shared" si="387"/>
        <v>1.0317984176163746</v>
      </c>
      <c r="J1291" s="53">
        <f>MIN(F1291,H1291,(1-EXP(-SetUp!$B$52*H1291/SetUp!$B$56))*F1291)</f>
        <v>2.3177863061689887E-4</v>
      </c>
      <c r="K1291" s="53">
        <f t="shared" si="383"/>
        <v>8.7793474974120057E-4</v>
      </c>
      <c r="L1291" s="53">
        <f>IF(I1291&lt;=0,0,MIN(SetUp!$B$50*I1291^SetUp!$B$55,I1291))</f>
        <v>2.2661199635845716E-2</v>
      </c>
      <c r="M1291" s="53">
        <f t="shared" si="384"/>
        <v>1.0091372179805289</v>
      </c>
      <c r="N1291" s="53">
        <f>IF(SetUp!$B$62=0,X1291,(B1291-E1291)*(1-(H1291/SetUp!$B$66/SetUp!$B$56)))</f>
        <v>0</v>
      </c>
      <c r="O1291" s="53">
        <f>K1291*SetUp!$B$65</f>
        <v>8.1033386016277613E-6</v>
      </c>
      <c r="P1291" s="53">
        <f>MIN(SetUp!$B$54*L1291^SetUp!$B$51,L1291)</f>
        <v>1.5038095649321443E-2</v>
      </c>
      <c r="Q1291" s="53">
        <f t="shared" si="385"/>
        <v>8.6983141113957285E-4</v>
      </c>
      <c r="R1291" s="53">
        <f>IF((H1291+N1291-O1291)&gt;SetUp!$B$56,T1290+H1291+N1291-O1291-SetUp!$B$56,T1290)</f>
        <v>0</v>
      </c>
      <c r="S1291" s="53">
        <f>R1291*SetUp!$B$65</f>
        <v>0</v>
      </c>
      <c r="T1291" s="53">
        <f>IF((R1291-S1291)&lt;SetUp!$B$53,R1291-S1291,SetUp!$B$53)</f>
        <v>0</v>
      </c>
      <c r="U1291" s="53">
        <f t="shared" si="386"/>
        <v>1.0091372179805289</v>
      </c>
      <c r="V1291" s="53">
        <f>(L1291-P1291)/1000*SetUp!$B$13*1000000/SetUp!$B$48</f>
        <v>0.31022451298592446</v>
      </c>
      <c r="W1291" s="53">
        <f t="shared" si="388"/>
        <v>0</v>
      </c>
      <c r="X1291" s="53">
        <f>MAX((SetUp!$B$56*(1-($H1291/SetUp!$B$56)^2)*TANH(($B1291-$D1291)/SetUp!$B$56))/(1+$H1291/SetUp!$B$56*TANH(($B1291-$D1291)/SetUp!$B$56)),0)</f>
        <v>0</v>
      </c>
    </row>
    <row r="1292" spans="1:24" x14ac:dyDescent="0.3">
      <c r="A1292" s="60">
        <v>32337</v>
      </c>
      <c r="B1292" s="53">
        <v>1.7999999999999999E-2</v>
      </c>
      <c r="C1292" s="53"/>
      <c r="D1292" s="53">
        <v>4.3150000000000004</v>
      </c>
      <c r="E1292" s="53">
        <f t="shared" si="380"/>
        <v>1.7999999999999999E-2</v>
      </c>
      <c r="F1292" s="53">
        <f t="shared" si="381"/>
        <v>4.2970000000000006</v>
      </c>
      <c r="G1292" s="53">
        <f t="shared" si="382"/>
        <v>0</v>
      </c>
      <c r="H1292" s="53">
        <f>IF(Q1291&gt;SetUp!$B$56,SetUp!$B$56,Q1291)</f>
        <v>8.6983141113957285E-4</v>
      </c>
      <c r="I1292" s="53">
        <f t="shared" si="387"/>
        <v>1.0091432974965364</v>
      </c>
      <c r="J1292" s="53">
        <f>MIN(F1292,H1292,(1-EXP(-SetUp!$B$52*H1292/SetUp!$B$56))*F1292)</f>
        <v>2.1116235791461904E-4</v>
      </c>
      <c r="K1292" s="53">
        <f t="shared" si="383"/>
        <v>6.5866905322495381E-4</v>
      </c>
      <c r="L1292" s="53">
        <f>IF(I1292&lt;=0,0,MIN(SetUp!$B$50*I1292^SetUp!$B$55,I1292))</f>
        <v>2.1838000304667086E-2</v>
      </c>
      <c r="M1292" s="53">
        <f t="shared" si="384"/>
        <v>0.98730529719186932</v>
      </c>
      <c r="N1292" s="53">
        <f>IF(SetUp!$B$62=0,X1292,(B1292-E1292)*(1-(H1292/SetUp!$B$66/SetUp!$B$56)))</f>
        <v>0</v>
      </c>
      <c r="O1292" s="53">
        <f>K1292*SetUp!$B$65</f>
        <v>6.0795160076175981E-6</v>
      </c>
      <c r="P1292" s="53">
        <f>MIN(SetUp!$B$54*L1292^SetUp!$B$51,L1292)</f>
        <v>1.4486605926869669E-2</v>
      </c>
      <c r="Q1292" s="53">
        <f t="shared" si="385"/>
        <v>6.5258953721733623E-4</v>
      </c>
      <c r="R1292" s="53">
        <f>IF((H1292+N1292-O1292)&gt;SetUp!$B$56,T1291+H1292+N1292-O1292-SetUp!$B$56,T1291)</f>
        <v>0</v>
      </c>
      <c r="S1292" s="53">
        <f>R1292*SetUp!$B$65</f>
        <v>0</v>
      </c>
      <c r="T1292" s="53">
        <f>IF((R1292-S1292)&lt;SetUp!$B$53,R1292-S1292,SetUp!$B$53)</f>
        <v>0</v>
      </c>
      <c r="U1292" s="53">
        <f t="shared" si="386"/>
        <v>0.98730529719186932</v>
      </c>
      <c r="V1292" s="53">
        <f>(L1292-P1292)/1000*SetUp!$B$13*1000000/SetUp!$B$48</f>
        <v>0.29916720861359924</v>
      </c>
      <c r="W1292" s="53">
        <f t="shared" si="388"/>
        <v>-1.3183898417423734E-16</v>
      </c>
      <c r="X1292" s="53">
        <f>MAX((SetUp!$B$56*(1-($H1292/SetUp!$B$56)^2)*TANH(($B1292-$D1292)/SetUp!$B$56))/(1+$H1292/SetUp!$B$56*TANH(($B1292-$D1292)/SetUp!$B$56)),0)</f>
        <v>0</v>
      </c>
    </row>
    <row r="1293" spans="1:24" x14ac:dyDescent="0.3">
      <c r="A1293" s="60">
        <v>32338</v>
      </c>
      <c r="B1293" s="53">
        <v>0.16900000000000001</v>
      </c>
      <c r="C1293" s="53"/>
      <c r="D1293" s="53">
        <v>4.3150000000000004</v>
      </c>
      <c r="E1293" s="53">
        <f t="shared" si="380"/>
        <v>0.16900000000000001</v>
      </c>
      <c r="F1293" s="53">
        <f t="shared" si="381"/>
        <v>4.1460000000000008</v>
      </c>
      <c r="G1293" s="53">
        <f t="shared" si="382"/>
        <v>0</v>
      </c>
      <c r="H1293" s="53">
        <f>IF(Q1292&gt;SetUp!$B$56,SetUp!$B$56,Q1292)</f>
        <v>6.5258953721733623E-4</v>
      </c>
      <c r="I1293" s="53">
        <f t="shared" si="387"/>
        <v>0.98730990971458155</v>
      </c>
      <c r="J1293" s="53">
        <f>MIN(F1293,H1293,(1-EXP(-SetUp!$B$52*H1293/SetUp!$B$56))*F1293)</f>
        <v>1.5285798554983158E-4</v>
      </c>
      <c r="K1293" s="53">
        <f t="shared" si="383"/>
        <v>4.9973155166750465E-4</v>
      </c>
      <c r="L1293" s="53">
        <f>IF(I1293&lt;=0,0,MIN(SetUp!$B$50*I1293^SetUp!$B$55,I1293))</f>
        <v>2.1056230578554432E-2</v>
      </c>
      <c r="M1293" s="53">
        <f t="shared" si="384"/>
        <v>0.96625367913602711</v>
      </c>
      <c r="N1293" s="53">
        <f>IF(SetUp!$B$62=0,X1293,(B1293-E1293)*(1-(H1293/SetUp!$B$66/SetUp!$B$56)))</f>
        <v>0</v>
      </c>
      <c r="O1293" s="53">
        <f>K1293*SetUp!$B$65</f>
        <v>4.6125227122771336E-6</v>
      </c>
      <c r="P1293" s="53">
        <f>MIN(SetUp!$B$54*L1293^SetUp!$B$51,L1293)</f>
        <v>1.3963058250203275E-2</v>
      </c>
      <c r="Q1293" s="53">
        <f t="shared" si="385"/>
        <v>4.9511902895522757E-4</v>
      </c>
      <c r="R1293" s="53">
        <f>IF((H1293+N1293-O1293)&gt;SetUp!$B$56,T1292+H1293+N1293-O1293-SetUp!$B$56,T1292)</f>
        <v>0</v>
      </c>
      <c r="S1293" s="53">
        <f>R1293*SetUp!$B$65</f>
        <v>0</v>
      </c>
      <c r="T1293" s="53">
        <f>IF((R1293-S1293)&lt;SetUp!$B$53,R1293-S1293,SetUp!$B$53)</f>
        <v>0</v>
      </c>
      <c r="U1293" s="53">
        <f t="shared" si="386"/>
        <v>0.96625367913602711</v>
      </c>
      <c r="V1293" s="53">
        <f>(L1293-P1293)/1000*SetUp!$B$13*1000000/SetUp!$B$48</f>
        <v>0.28865878452896099</v>
      </c>
      <c r="W1293" s="53">
        <f t="shared" si="388"/>
        <v>-4.163336342344337E-17</v>
      </c>
      <c r="X1293" s="53">
        <f>MAX((SetUp!$B$56*(1-($H1293/SetUp!$B$56)^2)*TANH(($B1293-$D1293)/SetUp!$B$56))/(1+$H1293/SetUp!$B$56*TANH(($B1293-$D1293)/SetUp!$B$56)),0)</f>
        <v>0</v>
      </c>
    </row>
    <row r="1294" spans="1:24" x14ac:dyDescent="0.3">
      <c r="A1294" s="60">
        <v>32339</v>
      </c>
      <c r="B1294" s="53">
        <v>2.7E-2</v>
      </c>
      <c r="C1294" s="53"/>
      <c r="D1294" s="53">
        <v>4.3150000000000004</v>
      </c>
      <c r="E1294" s="53">
        <f t="shared" si="380"/>
        <v>2.7E-2</v>
      </c>
      <c r="F1294" s="53">
        <f t="shared" si="381"/>
        <v>4.2880000000000003</v>
      </c>
      <c r="G1294" s="53">
        <f t="shared" si="382"/>
        <v>0</v>
      </c>
      <c r="H1294" s="53">
        <f>IF(Q1293&gt;SetUp!$B$56,SetUp!$B$56,Q1293)</f>
        <v>4.9511902895522757E-4</v>
      </c>
      <c r="I1294" s="53">
        <f t="shared" si="387"/>
        <v>0.96625714198527646</v>
      </c>
      <c r="J1294" s="53">
        <f>MIN(F1294,H1294,(1-EXP(-SetUp!$B$52*H1294/SetUp!$B$56))*F1294)</f>
        <v>1.1994580238956587E-4</v>
      </c>
      <c r="K1294" s="53">
        <f t="shared" si="383"/>
        <v>3.7517322656566171E-4</v>
      </c>
      <c r="L1294" s="53">
        <f>IF(I1294&lt;=0,0,MIN(SetUp!$B$50*I1294^SetUp!$B$55,I1294))</f>
        <v>2.0313246057983476E-2</v>
      </c>
      <c r="M1294" s="53">
        <f t="shared" si="384"/>
        <v>0.945943895927293</v>
      </c>
      <c r="N1294" s="53">
        <f>IF(SetUp!$B$62=0,X1294,(B1294-E1294)*(1-(H1294/SetUp!$B$66/SetUp!$B$56)))</f>
        <v>0</v>
      </c>
      <c r="O1294" s="53">
        <f>K1294*SetUp!$B$65</f>
        <v>3.4628492493581649E-6</v>
      </c>
      <c r="P1294" s="53">
        <f>MIN(SetUp!$B$54*L1294^SetUp!$B$51,L1294)</f>
        <v>1.3465659825064593E-2</v>
      </c>
      <c r="Q1294" s="53">
        <f t="shared" si="385"/>
        <v>3.7171037731630356E-4</v>
      </c>
      <c r="R1294" s="53">
        <f>IF((H1294+N1294-O1294)&gt;SetUp!$B$56,T1293+H1294+N1294-O1294-SetUp!$B$56,T1293)</f>
        <v>0</v>
      </c>
      <c r="S1294" s="53">
        <f>R1294*SetUp!$B$65</f>
        <v>0</v>
      </c>
      <c r="T1294" s="53">
        <f>IF((R1294-S1294)&lt;SetUp!$B$53,R1294-S1294,SetUp!$B$53)</f>
        <v>0</v>
      </c>
      <c r="U1294" s="53">
        <f t="shared" si="386"/>
        <v>0.945943895927293</v>
      </c>
      <c r="V1294" s="53">
        <f>(L1294-P1294)/1000*SetUp!$B$13*1000000/SetUp!$B$48</f>
        <v>0.27866458439916197</v>
      </c>
      <c r="W1294" s="53">
        <f t="shared" si="388"/>
        <v>0</v>
      </c>
      <c r="X1294" s="53">
        <f>MAX((SetUp!$B$56*(1-($H1294/SetUp!$B$56)^2)*TANH(($B1294-$D1294)/SetUp!$B$56))/(1+$H1294/SetUp!$B$56*TANH(($B1294-$D1294)/SetUp!$B$56)),0)</f>
        <v>0</v>
      </c>
    </row>
    <row r="1295" spans="1:24" x14ac:dyDescent="0.3">
      <c r="A1295" s="60">
        <v>32340</v>
      </c>
      <c r="B1295" s="53">
        <v>0.18099999999999999</v>
      </c>
      <c r="C1295" s="53"/>
      <c r="D1295" s="53">
        <v>4.3150000000000004</v>
      </c>
      <c r="E1295" s="53">
        <f t="shared" si="380"/>
        <v>0.18099999999999999</v>
      </c>
      <c r="F1295" s="53">
        <f t="shared" si="381"/>
        <v>4.1340000000000003</v>
      </c>
      <c r="G1295" s="53">
        <f t="shared" si="382"/>
        <v>0</v>
      </c>
      <c r="H1295" s="53">
        <f>IF(Q1294&gt;SetUp!$B$56,SetUp!$B$56,Q1294)</f>
        <v>3.7171037731630356E-4</v>
      </c>
      <c r="I1295" s="53">
        <f t="shared" si="387"/>
        <v>0.94594652550717828</v>
      </c>
      <c r="J1295" s="53">
        <f>MIN(F1295,H1295,(1-EXP(-SetUp!$B$52*H1295/SetUp!$B$56))*F1295)</f>
        <v>8.6815512127220502E-5</v>
      </c>
      <c r="K1295" s="53">
        <f t="shared" si="383"/>
        <v>2.8489486518908308E-4</v>
      </c>
      <c r="L1295" s="53">
        <f>IF(I1295&lt;=0,0,MIN(SetUp!$B$50*I1295^SetUp!$B$55,I1295))</f>
        <v>1.9606607048273387E-2</v>
      </c>
      <c r="M1295" s="53">
        <f t="shared" si="384"/>
        <v>0.92633991845890484</v>
      </c>
      <c r="N1295" s="53">
        <f>IF(SetUp!$B$62=0,X1295,(B1295-E1295)*(1-(H1295/SetUp!$B$66/SetUp!$B$56)))</f>
        <v>0</v>
      </c>
      <c r="O1295" s="53">
        <f>K1295*SetUp!$B$65</f>
        <v>2.6295798852622795E-6</v>
      </c>
      <c r="P1295" s="53">
        <f>MIN(SetUp!$B$54*L1295^SetUp!$B$51,L1295)</f>
        <v>1.2992757211690333E-2</v>
      </c>
      <c r="Q1295" s="53">
        <f t="shared" si="385"/>
        <v>2.8226528530382079E-4</v>
      </c>
      <c r="R1295" s="53">
        <f>IF((H1295+N1295-O1295)&gt;SetUp!$B$56,T1294+H1295+N1295-O1295-SetUp!$B$56,T1294)</f>
        <v>0</v>
      </c>
      <c r="S1295" s="53">
        <f>R1295*SetUp!$B$65</f>
        <v>0</v>
      </c>
      <c r="T1295" s="53">
        <f>IF((R1295-S1295)&lt;SetUp!$B$53,R1295-S1295,SetUp!$B$53)</f>
        <v>0</v>
      </c>
      <c r="U1295" s="53">
        <f t="shared" si="386"/>
        <v>0.92633991845890484</v>
      </c>
      <c r="V1295" s="53">
        <f>(L1295-P1295)/1000*SetUp!$B$13*1000000/SetUp!$B$48</f>
        <v>0.26915261134349494</v>
      </c>
      <c r="W1295" s="53">
        <f t="shared" si="388"/>
        <v>0</v>
      </c>
      <c r="X1295" s="53">
        <f>MAX((SetUp!$B$56*(1-($H1295/SetUp!$B$56)^2)*TANH(($B1295-$D1295)/SetUp!$B$56))/(1+$H1295/SetUp!$B$56*TANH(($B1295-$D1295)/SetUp!$B$56)),0)</f>
        <v>0</v>
      </c>
    </row>
    <row r="1296" spans="1:24" x14ac:dyDescent="0.3">
      <c r="A1296" s="60">
        <v>32341</v>
      </c>
      <c r="B1296" s="53">
        <v>0.16500000000000001</v>
      </c>
      <c r="C1296" s="53"/>
      <c r="D1296" s="53">
        <v>4.3150000000000004</v>
      </c>
      <c r="E1296" s="53">
        <f t="shared" si="380"/>
        <v>0.16500000000000001</v>
      </c>
      <c r="F1296" s="53">
        <f t="shared" si="381"/>
        <v>4.1500000000000004</v>
      </c>
      <c r="G1296" s="53">
        <f t="shared" si="382"/>
        <v>0</v>
      </c>
      <c r="H1296" s="53">
        <f>IF(Q1295&gt;SetUp!$B$56,SetUp!$B$56,Q1295)</f>
        <v>2.8226528530382079E-4</v>
      </c>
      <c r="I1296" s="53">
        <f t="shared" si="387"/>
        <v>0.9263419129233833</v>
      </c>
      <c r="J1296" s="53">
        <f>MIN(F1296,H1296,(1-EXP(-SetUp!$B$52*H1296/SetUp!$B$56))*F1296)</f>
        <v>6.618031603304875E-5</v>
      </c>
      <c r="K1296" s="53">
        <f t="shared" si="383"/>
        <v>2.1608496927077206E-4</v>
      </c>
      <c r="L1296" s="53">
        <f>IF(I1296&lt;=0,0,MIN(SetUp!$B$50*I1296^SetUp!$B$55,I1296))</f>
        <v>1.8934056045446322E-2</v>
      </c>
      <c r="M1296" s="53">
        <f t="shared" si="384"/>
        <v>0.90740785687793701</v>
      </c>
      <c r="N1296" s="53">
        <f>IF(SetUp!$B$62=0,X1296,(B1296-E1296)*(1-(H1296/SetUp!$B$66/SetUp!$B$56)))</f>
        <v>0</v>
      </c>
      <c r="O1296" s="53">
        <f>K1296*SetUp!$B$65</f>
        <v>1.9944644784131876E-6</v>
      </c>
      <c r="P1296" s="53">
        <f>MIN(SetUp!$B$54*L1296^SetUp!$B$51,L1296)</f>
        <v>1.2542821001856466E-2</v>
      </c>
      <c r="Q1296" s="53">
        <f t="shared" si="385"/>
        <v>2.1409050479235888E-4</v>
      </c>
      <c r="R1296" s="53">
        <f>IF((H1296+N1296-O1296)&gt;SetUp!$B$56,T1295+H1296+N1296-O1296-SetUp!$B$56,T1295)</f>
        <v>0</v>
      </c>
      <c r="S1296" s="53">
        <f>R1296*SetUp!$B$65</f>
        <v>0</v>
      </c>
      <c r="T1296" s="53">
        <f>IF((R1296-S1296)&lt;SetUp!$B$53,R1296-S1296,SetUp!$B$53)</f>
        <v>0</v>
      </c>
      <c r="U1296" s="53">
        <f t="shared" si="386"/>
        <v>0.90740785687793701</v>
      </c>
      <c r="V1296" s="53">
        <f>(L1296-P1296)/1000*SetUp!$B$13*1000000/SetUp!$B$48</f>
        <v>0.26009323528593892</v>
      </c>
      <c r="W1296" s="53">
        <f t="shared" si="388"/>
        <v>7.6327832942979512E-17</v>
      </c>
      <c r="X1296" s="53">
        <f>MAX((SetUp!$B$56*(1-($H1296/SetUp!$B$56)^2)*TANH(($B1296-$D1296)/SetUp!$B$56))/(1+$H1296/SetUp!$B$56*TANH(($B1296-$D1296)/SetUp!$B$56)),0)</f>
        <v>0</v>
      </c>
    </row>
    <row r="1297" spans="1:24" x14ac:dyDescent="0.3">
      <c r="A1297" s="60">
        <v>32342</v>
      </c>
      <c r="B1297" s="53">
        <v>0.14799999999999999</v>
      </c>
      <c r="C1297" s="53"/>
      <c r="D1297" s="53">
        <v>4.3150000000000004</v>
      </c>
      <c r="E1297" s="53">
        <f t="shared" si="380"/>
        <v>0.14799999999999999</v>
      </c>
      <c r="F1297" s="53">
        <f t="shared" si="381"/>
        <v>4.1670000000000007</v>
      </c>
      <c r="G1297" s="53">
        <f t="shared" si="382"/>
        <v>0</v>
      </c>
      <c r="H1297" s="53">
        <f>IF(Q1296&gt;SetUp!$B$56,SetUp!$B$56,Q1296)</f>
        <v>2.1409050479235888E-4</v>
      </c>
      <c r="I1297" s="53">
        <f t="shared" si="387"/>
        <v>0.90740936772594938</v>
      </c>
      <c r="J1297" s="53">
        <f>MIN(F1297,H1297,(1-EXP(-SetUp!$B$52*H1297/SetUp!$B$56))*F1297)</f>
        <v>5.0401680124341104E-5</v>
      </c>
      <c r="K1297" s="53">
        <f t="shared" si="383"/>
        <v>1.6368882466801779E-4</v>
      </c>
      <c r="L1297" s="53">
        <f>IF(I1297&lt;=0,0,MIN(SetUp!$B$50*I1297^SetUp!$B$55,I1297))</f>
        <v>1.8293503942661347E-2</v>
      </c>
      <c r="M1297" s="53">
        <f t="shared" si="384"/>
        <v>0.889115863783288</v>
      </c>
      <c r="N1297" s="53">
        <f>IF(SetUp!$B$62=0,X1297,(B1297-E1297)*(1-(H1297/SetUp!$B$66/SetUp!$B$56)))</f>
        <v>0</v>
      </c>
      <c r="O1297" s="53">
        <f>K1297*SetUp!$B$65</f>
        <v>1.5108480123134819E-6</v>
      </c>
      <c r="P1297" s="53">
        <f>MIN(SetUp!$B$54*L1297^SetUp!$B$51,L1297)</f>
        <v>1.2114436363902017E-2</v>
      </c>
      <c r="Q1297" s="53">
        <f t="shared" si="385"/>
        <v>1.6217797665570431E-4</v>
      </c>
      <c r="R1297" s="53">
        <f>IF((H1297+N1297-O1297)&gt;SetUp!$B$56,T1296+H1297+N1297-O1297-SetUp!$B$56,T1296)</f>
        <v>0</v>
      </c>
      <c r="S1297" s="53">
        <f>R1297*SetUp!$B$65</f>
        <v>0</v>
      </c>
      <c r="T1297" s="53">
        <f>IF((R1297-S1297)&lt;SetUp!$B$53,R1297-S1297,SetUp!$B$53)</f>
        <v>0</v>
      </c>
      <c r="U1297" s="53">
        <f t="shared" si="386"/>
        <v>0.889115863783288</v>
      </c>
      <c r="V1297" s="53">
        <f>(L1297-P1297)/1000*SetUp!$B$13*1000000/SetUp!$B$48</f>
        <v>0.25145901639493856</v>
      </c>
      <c r="W1297" s="53">
        <f t="shared" si="388"/>
        <v>3.8163916471489756E-17</v>
      </c>
      <c r="X1297" s="53">
        <f>MAX((SetUp!$B$56*(1-($H1297/SetUp!$B$56)^2)*TANH(($B1297-$D1297)/SetUp!$B$56))/(1+$H1297/SetUp!$B$56*TANH(($B1297-$D1297)/SetUp!$B$56)),0)</f>
        <v>0</v>
      </c>
    </row>
    <row r="1298" spans="1:24" x14ac:dyDescent="0.3">
      <c r="A1298" s="60">
        <v>32343</v>
      </c>
      <c r="B1298" s="53">
        <v>0.22600000000000001</v>
      </c>
      <c r="C1298" s="53"/>
      <c r="D1298" s="53">
        <v>4.3150000000000004</v>
      </c>
      <c r="E1298" s="53">
        <f t="shared" si="380"/>
        <v>0.22600000000000001</v>
      </c>
      <c r="F1298" s="53">
        <f t="shared" si="381"/>
        <v>4.0890000000000004</v>
      </c>
      <c r="G1298" s="53">
        <f t="shared" si="382"/>
        <v>0</v>
      </c>
      <c r="H1298" s="53">
        <f>IF(Q1297&gt;SetUp!$B$56,SetUp!$B$56,Q1297)</f>
        <v>1.6217797665570431E-4</v>
      </c>
      <c r="I1298" s="53">
        <f t="shared" si="387"/>
        <v>0.88911701487781858</v>
      </c>
      <c r="J1298" s="53">
        <f>MIN(F1298,H1298,(1-EXP(-SetUp!$B$52*H1298/SetUp!$B$56))*F1298)</f>
        <v>3.746568974496612E-5</v>
      </c>
      <c r="K1298" s="53">
        <f t="shared" si="383"/>
        <v>1.2471228691073819E-4</v>
      </c>
      <c r="L1298" s="53">
        <f>IF(I1298&lt;=0,0,MIN(SetUp!$B$50*I1298^SetUp!$B$55,I1298))</f>
        <v>1.7683015862428854E-2</v>
      </c>
      <c r="M1298" s="53">
        <f t="shared" si="384"/>
        <v>0.87143399901538976</v>
      </c>
      <c r="N1298" s="53">
        <f>IF(SetUp!$B$62=0,X1298,(B1298-E1298)*(1-(H1298/SetUp!$B$66/SetUp!$B$56)))</f>
        <v>0</v>
      </c>
      <c r="O1298" s="53">
        <f>K1298*SetUp!$B$65</f>
        <v>1.1510945305661542E-6</v>
      </c>
      <c r="P1298" s="53">
        <f>MIN(SetUp!$B$54*L1298^SetUp!$B$51,L1298)</f>
        <v>1.1706293361539399E-2</v>
      </c>
      <c r="Q1298" s="53">
        <f t="shared" si="385"/>
        <v>1.2356119238017205E-4</v>
      </c>
      <c r="R1298" s="53">
        <f>IF((H1298+N1298-O1298)&gt;SetUp!$B$56,T1297+H1298+N1298-O1298-SetUp!$B$56,T1297)</f>
        <v>0</v>
      </c>
      <c r="S1298" s="53">
        <f>R1298*SetUp!$B$65</f>
        <v>0</v>
      </c>
      <c r="T1298" s="53">
        <f>IF((R1298-S1298)&lt;SetUp!$B$53,R1298-S1298,SetUp!$B$53)</f>
        <v>0</v>
      </c>
      <c r="U1298" s="53">
        <f t="shared" si="386"/>
        <v>0.87143399901538976</v>
      </c>
      <c r="V1298" s="53">
        <f>(L1298-P1298)/1000*SetUp!$B$13*1000000/SetUp!$B$48</f>
        <v>0.24322452250003085</v>
      </c>
      <c r="W1298" s="53">
        <f t="shared" si="388"/>
        <v>5.8980598183211441E-17</v>
      </c>
      <c r="X1298" s="53">
        <f>MAX((SetUp!$B$56*(1-($H1298/SetUp!$B$56)^2)*TANH(($B1298-$D1298)/SetUp!$B$56))/(1+$H1298/SetUp!$B$56*TANH(($B1298-$D1298)/SetUp!$B$56)),0)</f>
        <v>0</v>
      </c>
    </row>
    <row r="1299" spans="1:24" x14ac:dyDescent="0.3">
      <c r="A1299" s="60">
        <v>32344</v>
      </c>
      <c r="B1299" s="53">
        <v>0</v>
      </c>
      <c r="C1299" s="53"/>
      <c r="D1299" s="53">
        <v>4.3150000000000004</v>
      </c>
      <c r="E1299" s="53">
        <f t="shared" si="380"/>
        <v>0</v>
      </c>
      <c r="F1299" s="53">
        <f t="shared" si="381"/>
        <v>4.3150000000000004</v>
      </c>
      <c r="G1299" s="53">
        <f t="shared" si="382"/>
        <v>0</v>
      </c>
      <c r="H1299" s="53">
        <f>IF(Q1298&gt;SetUp!$B$56,SetUp!$B$56,Q1298)</f>
        <v>1.2356119238017205E-4</v>
      </c>
      <c r="I1299" s="53">
        <f t="shared" si="387"/>
        <v>0.87143486145647164</v>
      </c>
      <c r="J1299" s="53">
        <f>MIN(F1299,H1299,(1-EXP(-SetUp!$B$52*H1299/SetUp!$B$56))*F1299)</f>
        <v>3.0122298539324579E-5</v>
      </c>
      <c r="K1299" s="53">
        <f t="shared" si="383"/>
        <v>9.3438893840847471E-5</v>
      </c>
      <c r="L1299" s="53">
        <f>IF(I1299&lt;=0,0,MIN(SetUp!$B$50*I1299^SetUp!$B$55,I1299))</f>
        <v>1.7100796957603817E-2</v>
      </c>
      <c r="M1299" s="53">
        <f t="shared" si="384"/>
        <v>0.85433406449886784</v>
      </c>
      <c r="N1299" s="53">
        <f>IF(SetUp!$B$62=0,X1299,(B1299-E1299)*(1-(H1299/SetUp!$B$66/SetUp!$B$56)))</f>
        <v>0</v>
      </c>
      <c r="O1299" s="53">
        <f>K1299*SetUp!$B$65</f>
        <v>8.6244108184251396E-7</v>
      </c>
      <c r="P1299" s="53">
        <f>MIN(SetUp!$B$54*L1299^SetUp!$B$51,L1299)</f>
        <v>1.1317177275428039E-2</v>
      </c>
      <c r="Q1299" s="53">
        <f t="shared" si="385"/>
        <v>9.2576452759004959E-5</v>
      </c>
      <c r="R1299" s="53">
        <f>IF((H1299+N1299-O1299)&gt;SetUp!$B$56,T1298+H1299+N1299-O1299-SetUp!$B$56,T1298)</f>
        <v>0</v>
      </c>
      <c r="S1299" s="53">
        <f>R1299*SetUp!$B$65</f>
        <v>0</v>
      </c>
      <c r="T1299" s="53">
        <f>IF((R1299-S1299)&lt;SetUp!$B$53,R1299-S1299,SetUp!$B$53)</f>
        <v>0</v>
      </c>
      <c r="U1299" s="53">
        <f t="shared" si="386"/>
        <v>0.85433406449886784</v>
      </c>
      <c r="V1299" s="53">
        <f>(L1299-P1299)/1000*SetUp!$B$13*1000000/SetUp!$B$48</f>
        <v>0.23536614512546572</v>
      </c>
      <c r="W1299" s="53">
        <f t="shared" si="388"/>
        <v>-4.163336342344337E-17</v>
      </c>
      <c r="X1299" s="53">
        <f>MAX((SetUp!$B$56*(1-($H1299/SetUp!$B$56)^2)*TANH(($B1299-$D1299)/SetUp!$B$56))/(1+$H1299/SetUp!$B$56*TANH(($B1299-$D1299)/SetUp!$B$56)),0)</f>
        <v>0</v>
      </c>
    </row>
    <row r="1300" spans="1:24" x14ac:dyDescent="0.3">
      <c r="A1300" s="60">
        <v>32345</v>
      </c>
      <c r="B1300" s="53">
        <v>0.218</v>
      </c>
      <c r="C1300" s="53"/>
      <c r="D1300" s="53">
        <v>4.3150000000000004</v>
      </c>
      <c r="E1300" s="53">
        <f t="shared" si="380"/>
        <v>0.218</v>
      </c>
      <c r="F1300" s="53">
        <f t="shared" si="381"/>
        <v>4.0970000000000004</v>
      </c>
      <c r="G1300" s="53">
        <f t="shared" si="382"/>
        <v>0</v>
      </c>
      <c r="H1300" s="53">
        <f>IF(Q1299&gt;SetUp!$B$56,SetUp!$B$56,Q1299)</f>
        <v>9.2576452759004959E-5</v>
      </c>
      <c r="I1300" s="53">
        <f t="shared" si="387"/>
        <v>0.85433472119439302</v>
      </c>
      <c r="J1300" s="53">
        <f>MIN(F1300,H1300,(1-EXP(-SetUp!$B$52*H1300/SetUp!$B$56))*F1300)</f>
        <v>2.1428516105511998E-5</v>
      </c>
      <c r="K1300" s="53">
        <f t="shared" si="383"/>
        <v>7.1147936653492968E-5</v>
      </c>
      <c r="L1300" s="53">
        <f>IF(I1300&lt;=0,0,MIN(SetUp!$B$50*I1300^SetUp!$B$55,I1300))</f>
        <v>1.6545182522686067E-2</v>
      </c>
      <c r="M1300" s="53">
        <f t="shared" si="384"/>
        <v>0.83778953867170691</v>
      </c>
      <c r="N1300" s="53">
        <f>IF(SetUp!$B$62=0,X1300,(B1300-E1300)*(1-(H1300/SetUp!$B$66/SetUp!$B$56)))</f>
        <v>0</v>
      </c>
      <c r="O1300" s="53">
        <f>K1300*SetUp!$B$65</f>
        <v>6.5669552512913829E-7</v>
      </c>
      <c r="P1300" s="53">
        <f>MIN(SetUp!$B$54*L1300^SetUp!$B$51,L1300)</f>
        <v>1.0945961826928528E-2</v>
      </c>
      <c r="Q1300" s="53">
        <f t="shared" si="385"/>
        <v>7.0491241128363831E-5</v>
      </c>
      <c r="R1300" s="53">
        <f>IF((H1300+N1300-O1300)&gt;SetUp!$B$56,T1299+H1300+N1300-O1300-SetUp!$B$56,T1299)</f>
        <v>0</v>
      </c>
      <c r="S1300" s="53">
        <f>R1300*SetUp!$B$65</f>
        <v>0</v>
      </c>
      <c r="T1300" s="53">
        <f>IF((R1300-S1300)&lt;SetUp!$B$53,R1300-S1300,SetUp!$B$53)</f>
        <v>0</v>
      </c>
      <c r="U1300" s="53">
        <f t="shared" si="386"/>
        <v>0.83778953867170691</v>
      </c>
      <c r="V1300" s="53">
        <f>(L1300-P1300)/1000*SetUp!$B$13*1000000/SetUp!$B$48</f>
        <v>0.22786197282795792</v>
      </c>
      <c r="W1300" s="53">
        <f t="shared" si="388"/>
        <v>4.5102810375396984E-17</v>
      </c>
      <c r="X1300" s="53">
        <f>MAX((SetUp!$B$56*(1-($H1300/SetUp!$B$56)^2)*TANH(($B1300-$D1300)/SetUp!$B$56))/(1+$H1300/SetUp!$B$56*TANH(($B1300-$D1300)/SetUp!$B$56)),0)</f>
        <v>0</v>
      </c>
    </row>
    <row r="1301" spans="1:24" x14ac:dyDescent="0.3">
      <c r="A1301" s="60">
        <v>32346</v>
      </c>
      <c r="B1301" s="53">
        <v>0</v>
      </c>
      <c r="C1301" s="53"/>
      <c r="D1301" s="53">
        <v>4.3150000000000004</v>
      </c>
      <c r="E1301" s="53">
        <f t="shared" si="380"/>
        <v>0</v>
      </c>
      <c r="F1301" s="53">
        <f t="shared" si="381"/>
        <v>4.3150000000000004</v>
      </c>
      <c r="G1301" s="53">
        <f t="shared" si="382"/>
        <v>0</v>
      </c>
      <c r="H1301" s="53">
        <f>IF(Q1300&gt;SetUp!$B$56,SetUp!$B$56,Q1300)</f>
        <v>7.0491241128363831E-5</v>
      </c>
      <c r="I1301" s="53">
        <f t="shared" si="387"/>
        <v>0.83779003069118085</v>
      </c>
      <c r="J1301" s="53">
        <f>MIN(F1301,H1301,(1-EXP(-SetUp!$B$52*H1301/SetUp!$B$56))*F1301)</f>
        <v>1.7184694902852017E-5</v>
      </c>
      <c r="K1301" s="53">
        <f t="shared" si="383"/>
        <v>5.330654622551181E-5</v>
      </c>
      <c r="L1301" s="53">
        <f>IF(I1301&lt;=0,0,MIN(SetUp!$B$50*I1301^SetUp!$B$55,I1301))</f>
        <v>1.6014625278714986E-2</v>
      </c>
      <c r="M1301" s="53">
        <f t="shared" si="384"/>
        <v>0.82177540541246585</v>
      </c>
      <c r="N1301" s="53">
        <f>IF(SetUp!$B$62=0,X1301,(B1301-E1301)*(1-(H1301/SetUp!$B$66/SetUp!$B$56)))</f>
        <v>0</v>
      </c>
      <c r="O1301" s="53">
        <f>K1301*SetUp!$B$65</f>
        <v>4.9201947397113378E-7</v>
      </c>
      <c r="P1301" s="53">
        <f>MIN(SetUp!$B$54*L1301^SetUp!$B$51,L1301)</f>
        <v>1.0591600530975621E-2</v>
      </c>
      <c r="Q1301" s="53">
        <f t="shared" si="385"/>
        <v>5.2814526751540674E-5</v>
      </c>
      <c r="R1301" s="53">
        <f>IF((H1301+N1301-O1301)&gt;SetUp!$B$56,T1300+H1301+N1301-O1301-SetUp!$B$56,T1300)</f>
        <v>0</v>
      </c>
      <c r="S1301" s="53">
        <f>R1301*SetUp!$B$65</f>
        <v>0</v>
      </c>
      <c r="T1301" s="53">
        <f>IF((R1301-S1301)&lt;SetUp!$B$53,R1301-S1301,SetUp!$B$53)</f>
        <v>0</v>
      </c>
      <c r="U1301" s="53">
        <f t="shared" si="386"/>
        <v>0.82177540541246585</v>
      </c>
      <c r="V1301" s="53">
        <f>(L1301-P1301)/1000*SetUp!$B$13*1000000/SetUp!$B$48</f>
        <v>0.22069162564908479</v>
      </c>
      <c r="W1301" s="53">
        <f t="shared" si="388"/>
        <v>0</v>
      </c>
      <c r="X1301" s="53">
        <f>MAX((SetUp!$B$56*(1-($H1301/SetUp!$B$56)^2)*TANH(($B1301-$D1301)/SetUp!$B$56))/(1+$H1301/SetUp!$B$56*TANH(($B1301-$D1301)/SetUp!$B$56)),0)</f>
        <v>0</v>
      </c>
    </row>
    <row r="1302" spans="1:24" x14ac:dyDescent="0.3">
      <c r="A1302" s="60">
        <v>32347</v>
      </c>
      <c r="B1302" s="53">
        <v>0.317</v>
      </c>
      <c r="C1302" s="53"/>
      <c r="D1302" s="53">
        <v>4.3150000000000004</v>
      </c>
      <c r="E1302" s="53">
        <f t="shared" si="380"/>
        <v>0.317</v>
      </c>
      <c r="F1302" s="53">
        <f t="shared" si="381"/>
        <v>3.9980000000000002</v>
      </c>
      <c r="G1302" s="53">
        <f t="shared" si="382"/>
        <v>0</v>
      </c>
      <c r="H1302" s="53">
        <f>IF(Q1301&gt;SetUp!$B$56,SetUp!$B$56,Q1301)</f>
        <v>5.2814526751540674E-5</v>
      </c>
      <c r="I1302" s="53">
        <f t="shared" si="387"/>
        <v>0.82177578278129615</v>
      </c>
      <c r="J1302" s="53">
        <f>MIN(F1302,H1302,(1-EXP(-SetUp!$B$52*H1302/SetUp!$B$56))*F1302)</f>
        <v>1.1929500730442079E-5</v>
      </c>
      <c r="K1302" s="53">
        <f t="shared" si="383"/>
        <v>4.0885026021098591E-5</v>
      </c>
      <c r="L1302" s="53">
        <f>IF(I1302&lt;=0,0,MIN(SetUp!$B$50*I1302^SetUp!$B$55,I1302))</f>
        <v>1.5507687190168555E-2</v>
      </c>
      <c r="M1302" s="53">
        <f t="shared" si="384"/>
        <v>0.80626809559112755</v>
      </c>
      <c r="N1302" s="53">
        <f>IF(SetUp!$B$62=0,X1302,(B1302-E1302)*(1-(H1302/SetUp!$B$66/SetUp!$B$56)))</f>
        <v>0</v>
      </c>
      <c r="O1302" s="53">
        <f>K1302*SetUp!$B$65</f>
        <v>3.7736883029517461E-7</v>
      </c>
      <c r="P1302" s="53">
        <f>MIN(SetUp!$B$54*L1302^SetUp!$B$51,L1302)</f>
        <v>1.0253121094066939E-2</v>
      </c>
      <c r="Q1302" s="53">
        <f t="shared" si="385"/>
        <v>4.0507657190803415E-5</v>
      </c>
      <c r="R1302" s="53">
        <f>IF((H1302+N1302-O1302)&gt;SetUp!$B$56,T1301+H1302+N1302-O1302-SetUp!$B$56,T1301)</f>
        <v>0</v>
      </c>
      <c r="S1302" s="53">
        <f>R1302*SetUp!$B$65</f>
        <v>0</v>
      </c>
      <c r="T1302" s="53">
        <f>IF((R1302-S1302)&lt;SetUp!$B$53,R1302-S1302,SetUp!$B$53)</f>
        <v>0</v>
      </c>
      <c r="U1302" s="53">
        <f t="shared" si="386"/>
        <v>0.80626809559112755</v>
      </c>
      <c r="V1302" s="53">
        <f>(L1302-P1302)/1000*SetUp!$B$13*1000000/SetUp!$B$48</f>
        <v>0.21383615007706469</v>
      </c>
      <c r="W1302" s="53">
        <f t="shared" si="388"/>
        <v>-7.6327832942979512E-17</v>
      </c>
      <c r="X1302" s="53">
        <f>MAX((SetUp!$B$56*(1-($H1302/SetUp!$B$56)^2)*TANH(($B1302-$D1302)/SetUp!$B$56))/(1+$H1302/SetUp!$B$56*TANH(($B1302-$D1302)/SetUp!$B$56)),0)</f>
        <v>0</v>
      </c>
    </row>
    <row r="1303" spans="1:24" x14ac:dyDescent="0.3">
      <c r="A1303" s="60">
        <v>32348</v>
      </c>
      <c r="B1303" s="53">
        <v>0.106</v>
      </c>
      <c r="C1303" s="53"/>
      <c r="D1303" s="53">
        <v>4.3150000000000004</v>
      </c>
      <c r="E1303" s="53">
        <f t="shared" si="380"/>
        <v>0.106</v>
      </c>
      <c r="F1303" s="53">
        <f t="shared" si="381"/>
        <v>4.2090000000000005</v>
      </c>
      <c r="G1303" s="53">
        <f t="shared" si="382"/>
        <v>0</v>
      </c>
      <c r="H1303" s="53">
        <f>IF(Q1302&gt;SetUp!$B$56,SetUp!$B$56,Q1302)</f>
        <v>4.0507657190803415E-5</v>
      </c>
      <c r="I1303" s="53">
        <f t="shared" si="387"/>
        <v>0.80626838056818917</v>
      </c>
      <c r="J1303" s="53">
        <f>MIN(F1303,H1303,(1-EXP(-SetUp!$B$52*H1303/SetUp!$B$56))*F1303)</f>
        <v>9.6325725436958731E-6</v>
      </c>
      <c r="K1303" s="53">
        <f t="shared" si="383"/>
        <v>3.0875084647107539E-5</v>
      </c>
      <c r="L1303" s="53">
        <f>IF(I1303&lt;=0,0,MIN(SetUp!$B$50*I1303^SetUp!$B$55,I1303))</f>
        <v>1.5023029323405246E-2</v>
      </c>
      <c r="M1303" s="53">
        <f t="shared" si="384"/>
        <v>0.7912453512447839</v>
      </c>
      <c r="N1303" s="53">
        <f>IF(SetUp!$B$62=0,X1303,(B1303-E1303)*(1-(H1303/SetUp!$B$66/SetUp!$B$56)))</f>
        <v>0</v>
      </c>
      <c r="O1303" s="53">
        <f>K1303*SetUp!$B$65</f>
        <v>2.8497706159049185E-7</v>
      </c>
      <c r="P1303" s="53">
        <f>MIN(SetUp!$B$54*L1303^SetUp!$B$51,L1303)</f>
        <v>9.9296185185244711E-3</v>
      </c>
      <c r="Q1303" s="53">
        <f t="shared" si="385"/>
        <v>3.0590107585517044E-5</v>
      </c>
      <c r="R1303" s="53">
        <f>IF((H1303+N1303-O1303)&gt;SetUp!$B$56,T1302+H1303+N1303-O1303-SetUp!$B$56,T1302)</f>
        <v>0</v>
      </c>
      <c r="S1303" s="53">
        <f>R1303*SetUp!$B$65</f>
        <v>0</v>
      </c>
      <c r="T1303" s="53">
        <f>IF((R1303-S1303)&lt;SetUp!$B$53,R1303-S1303,SetUp!$B$53)</f>
        <v>0</v>
      </c>
      <c r="U1303" s="53">
        <f t="shared" si="386"/>
        <v>0.7912453512447839</v>
      </c>
      <c r="V1303" s="53">
        <f>(L1303-P1303)/1000*SetUp!$B$13*1000000/SetUp!$B$48</f>
        <v>0.20727788695715083</v>
      </c>
      <c r="W1303" s="53">
        <f t="shared" si="388"/>
        <v>6.7654215563095477E-17</v>
      </c>
      <c r="X1303" s="53">
        <f>MAX((SetUp!$B$56*(1-($H1303/SetUp!$B$56)^2)*TANH(($B1303-$D1303)/SetUp!$B$56))/(1+$H1303/SetUp!$B$56*TANH(($B1303-$D1303)/SetUp!$B$56)),0)</f>
        <v>0</v>
      </c>
    </row>
    <row r="1304" spans="1:24" x14ac:dyDescent="0.3">
      <c r="A1304" s="60">
        <v>32349</v>
      </c>
      <c r="B1304" s="53">
        <v>3.5000000000000003E-2</v>
      </c>
      <c r="C1304" s="53"/>
      <c r="D1304" s="53">
        <v>4.3150000000000004</v>
      </c>
      <c r="E1304" s="53">
        <f t="shared" si="380"/>
        <v>3.5000000000000003E-2</v>
      </c>
      <c r="F1304" s="53">
        <f t="shared" si="381"/>
        <v>4.28</v>
      </c>
      <c r="G1304" s="53">
        <f t="shared" si="382"/>
        <v>0</v>
      </c>
      <c r="H1304" s="53">
        <f>IF(Q1303&gt;SetUp!$B$56,SetUp!$B$56,Q1303)</f>
        <v>3.0590107585517044E-5</v>
      </c>
      <c r="I1304" s="53">
        <f t="shared" si="387"/>
        <v>0.79124556531789503</v>
      </c>
      <c r="J1304" s="53">
        <f>MIN(F1304,H1304,(1-EXP(-SetUp!$B$52*H1304/SetUp!$B$56))*F1304)</f>
        <v>7.3969235781357057E-6</v>
      </c>
      <c r="K1304" s="53">
        <f t="shared" si="383"/>
        <v>2.319318400738134E-5</v>
      </c>
      <c r="L1304" s="53">
        <f>IF(I1304&lt;=0,0,MIN(SetUp!$B$50*I1304^SetUp!$B$55,I1304))</f>
        <v>1.455940462614402E-2</v>
      </c>
      <c r="M1304" s="53">
        <f t="shared" si="384"/>
        <v>0.776686160691751</v>
      </c>
      <c r="N1304" s="53">
        <f>IF(SetUp!$B$62=0,X1304,(B1304-E1304)*(1-(H1304/SetUp!$B$66/SetUp!$B$56)))</f>
        <v>0</v>
      </c>
      <c r="O1304" s="53">
        <f>K1304*SetUp!$B$65</f>
        <v>2.1407311114757772E-7</v>
      </c>
      <c r="P1304" s="53">
        <f>MIN(SetUp!$B$54*L1304^SetUp!$B$51,L1304)</f>
        <v>9.620250170903023E-3</v>
      </c>
      <c r="Q1304" s="53">
        <f t="shared" si="385"/>
        <v>2.2979110896233763E-5</v>
      </c>
      <c r="R1304" s="53">
        <f>IF((H1304+N1304-O1304)&gt;SetUp!$B$56,T1303+H1304+N1304-O1304-SetUp!$B$56,T1303)</f>
        <v>0</v>
      </c>
      <c r="S1304" s="53">
        <f>R1304*SetUp!$B$65</f>
        <v>0</v>
      </c>
      <c r="T1304" s="53">
        <f>IF((R1304-S1304)&lt;SetUp!$B$53,R1304-S1304,SetUp!$B$53)</f>
        <v>0</v>
      </c>
      <c r="U1304" s="53">
        <f t="shared" si="386"/>
        <v>0.776686160691751</v>
      </c>
      <c r="V1304" s="53">
        <f>(L1304-P1304)/1000*SetUp!$B$13*1000000/SetUp!$B$48</f>
        <v>0.20100037834299828</v>
      </c>
      <c r="W1304" s="53">
        <f t="shared" si="388"/>
        <v>-7.4593109467002705E-17</v>
      </c>
      <c r="X1304" s="53">
        <f>MAX((SetUp!$B$56*(1-($H1304/SetUp!$B$56)^2)*TANH(($B1304-$D1304)/SetUp!$B$56))/(1+$H1304/SetUp!$B$56*TANH(($B1304-$D1304)/SetUp!$B$56)),0)</f>
        <v>0</v>
      </c>
    </row>
    <row r="1305" spans="1:24" x14ac:dyDescent="0.3">
      <c r="A1305" s="60">
        <v>32350</v>
      </c>
      <c r="B1305" s="53">
        <v>1.4E-2</v>
      </c>
      <c r="C1305" s="53"/>
      <c r="D1305" s="53">
        <v>4.3150000000000004</v>
      </c>
      <c r="E1305" s="53">
        <f t="shared" si="380"/>
        <v>1.4E-2</v>
      </c>
      <c r="F1305" s="53">
        <f t="shared" si="381"/>
        <v>4.3010000000000002</v>
      </c>
      <c r="G1305" s="53">
        <f t="shared" si="382"/>
        <v>0</v>
      </c>
      <c r="H1305" s="53">
        <f>IF(Q1304&gt;SetUp!$B$56,SetUp!$B$56,Q1304)</f>
        <v>2.2979110896233763E-5</v>
      </c>
      <c r="I1305" s="53">
        <f t="shared" si="387"/>
        <v>0.77668632125057535</v>
      </c>
      <c r="J1305" s="53">
        <f>MIN(F1305,H1305,(1-EXP(-SetUp!$B$52*H1305/SetUp!$B$56))*F1305)</f>
        <v>5.583790497804331E-6</v>
      </c>
      <c r="K1305" s="53">
        <f t="shared" si="383"/>
        <v>1.7395320398429432E-5</v>
      </c>
      <c r="L1305" s="53">
        <f>IF(I1305&lt;=0,0,MIN(SetUp!$B$50*I1305^SetUp!$B$55,I1305))</f>
        <v>1.411565044860248E-2</v>
      </c>
      <c r="M1305" s="53">
        <f t="shared" si="384"/>
        <v>0.76257067080197283</v>
      </c>
      <c r="N1305" s="53">
        <f>IF(SetUp!$B$62=0,X1305,(B1305-E1305)*(1-(H1305/SetUp!$B$66/SetUp!$B$56)))</f>
        <v>0</v>
      </c>
      <c r="O1305" s="53">
        <f>K1305*SetUp!$B$65</f>
        <v>1.6055882434751395E-7</v>
      </c>
      <c r="P1305" s="53">
        <f>MIN(SetUp!$B$54*L1305^SetUp!$B$51,L1305)</f>
        <v>9.3242306893456771E-3</v>
      </c>
      <c r="Q1305" s="53">
        <f t="shared" si="385"/>
        <v>1.7234761574081919E-5</v>
      </c>
      <c r="R1305" s="53">
        <f>IF((H1305+N1305-O1305)&gt;SetUp!$B$56,T1304+H1305+N1305-O1305-SetUp!$B$56,T1304)</f>
        <v>0</v>
      </c>
      <c r="S1305" s="53">
        <f>R1305*SetUp!$B$65</f>
        <v>0</v>
      </c>
      <c r="T1305" s="53">
        <f>IF((R1305-S1305)&lt;SetUp!$B$53,R1305-S1305,SetUp!$B$53)</f>
        <v>0</v>
      </c>
      <c r="U1305" s="53">
        <f t="shared" si="386"/>
        <v>0.76257067080197283</v>
      </c>
      <c r="V1305" s="53">
        <f>(L1305-P1305)/1000*SetUp!$B$13*1000000/SetUp!$B$48</f>
        <v>0.1949882703888319</v>
      </c>
      <c r="W1305" s="53">
        <f t="shared" si="388"/>
        <v>0</v>
      </c>
      <c r="X1305" s="53">
        <f>MAX((SetUp!$B$56*(1-($H1305/SetUp!$B$56)^2)*TANH(($B1305-$D1305)/SetUp!$B$56))/(1+$H1305/SetUp!$B$56*TANH(($B1305-$D1305)/SetUp!$B$56)),0)</f>
        <v>0</v>
      </c>
    </row>
    <row r="1306" spans="1:24" x14ac:dyDescent="0.3">
      <c r="A1306" s="60">
        <v>32351</v>
      </c>
      <c r="B1306" s="53">
        <v>0.27200000000000002</v>
      </c>
      <c r="C1306" s="53"/>
      <c r="D1306" s="53">
        <v>4.3150000000000004</v>
      </c>
      <c r="E1306" s="53">
        <f t="shared" si="380"/>
        <v>0.27200000000000002</v>
      </c>
      <c r="F1306" s="53">
        <f t="shared" si="381"/>
        <v>4.0430000000000001</v>
      </c>
      <c r="G1306" s="53">
        <f t="shared" si="382"/>
        <v>0</v>
      </c>
      <c r="H1306" s="53">
        <f>IF(Q1305&gt;SetUp!$B$56,SetUp!$B$56,Q1305)</f>
        <v>1.7234761574081919E-5</v>
      </c>
      <c r="I1306" s="53">
        <f t="shared" si="387"/>
        <v>0.76257079354282453</v>
      </c>
      <c r="J1306" s="53">
        <f>MIN(F1306,H1306,(1-EXP(-SetUp!$B$52*H1306/SetUp!$B$56))*F1306)</f>
        <v>3.936729215642143E-6</v>
      </c>
      <c r="K1306" s="53">
        <f t="shared" si="383"/>
        <v>1.3298032358439777E-5</v>
      </c>
      <c r="L1306" s="53">
        <f>IF(I1306&lt;=0,0,MIN(SetUp!$B$50*I1306^SetUp!$B$55,I1306))</f>
        <v>1.3690681923084706E-2</v>
      </c>
      <c r="M1306" s="53">
        <f t="shared" si="384"/>
        <v>0.74888011161973977</v>
      </c>
      <c r="N1306" s="53">
        <f>IF(SetUp!$B$62=0,X1306,(B1306-E1306)*(1-(H1306/SetUp!$B$66/SetUp!$B$56)))</f>
        <v>0</v>
      </c>
      <c r="O1306" s="53">
        <f>K1306*SetUp!$B$65</f>
        <v>1.2274085171774482E-7</v>
      </c>
      <c r="P1306" s="53">
        <f>MIN(SetUp!$B$54*L1306^SetUp!$B$51,L1306)</f>
        <v>9.0408274745513457E-3</v>
      </c>
      <c r="Q1306" s="53">
        <f t="shared" si="385"/>
        <v>1.3175291506722032E-5</v>
      </c>
      <c r="R1306" s="53">
        <f>IF((H1306+N1306-O1306)&gt;SetUp!$B$56,T1305+H1306+N1306-O1306-SetUp!$B$56,T1305)</f>
        <v>0</v>
      </c>
      <c r="S1306" s="53">
        <f>R1306*SetUp!$B$65</f>
        <v>0</v>
      </c>
      <c r="T1306" s="53">
        <f>IF((R1306-S1306)&lt;SetUp!$B$53,R1306-S1306,SetUp!$B$53)</f>
        <v>0</v>
      </c>
      <c r="U1306" s="53">
        <f t="shared" si="386"/>
        <v>0.74888011161973977</v>
      </c>
      <c r="V1306" s="53">
        <f>(L1306-P1306)/1000*SetUp!$B$13*1000000/SetUp!$B$48</f>
        <v>0.18922722742621254</v>
      </c>
      <c r="W1306" s="53">
        <f t="shared" si="388"/>
        <v>-1.3530843112619095E-16</v>
      </c>
      <c r="X1306" s="53">
        <f>MAX((SetUp!$B$56*(1-($H1306/SetUp!$B$56)^2)*TANH(($B1306-$D1306)/SetUp!$B$56))/(1+$H1306/SetUp!$B$56*TANH(($B1306-$D1306)/SetUp!$B$56)),0)</f>
        <v>0</v>
      </c>
    </row>
    <row r="1307" spans="1:24" x14ac:dyDescent="0.3">
      <c r="A1307" s="60">
        <v>32352</v>
      </c>
      <c r="B1307" s="53">
        <v>0.78800000000000003</v>
      </c>
      <c r="C1307" s="53"/>
      <c r="D1307" s="53">
        <v>4.3150000000000004</v>
      </c>
      <c r="E1307" s="53">
        <f t="shared" si="380"/>
        <v>0.78800000000000003</v>
      </c>
      <c r="F1307" s="53">
        <f t="shared" si="381"/>
        <v>3.5270000000000001</v>
      </c>
      <c r="G1307" s="53">
        <f t="shared" si="382"/>
        <v>0</v>
      </c>
      <c r="H1307" s="53">
        <f>IF(Q1306&gt;SetUp!$B$56,SetUp!$B$56,Q1306)</f>
        <v>1.3175291506722032E-5</v>
      </c>
      <c r="I1307" s="53">
        <f t="shared" si="387"/>
        <v>0.74888020899542818</v>
      </c>
      <c r="J1307" s="53">
        <f>MIN(F1307,H1307,(1-EXP(-SetUp!$B$52*H1307/SetUp!$B$56))*F1307)</f>
        <v>2.6253805565911173E-6</v>
      </c>
      <c r="K1307" s="53">
        <f t="shared" si="383"/>
        <v>1.0549910950130915E-5</v>
      </c>
      <c r="L1307" s="53">
        <f>IF(I1307&lt;=0,0,MIN(SetUp!$B$50*I1307^SetUp!$B$55,I1307))</f>
        <v>1.3283485825399113E-2</v>
      </c>
      <c r="M1307" s="53">
        <f t="shared" si="384"/>
        <v>0.73559672317002911</v>
      </c>
      <c r="N1307" s="53">
        <f>IF(SetUp!$B$62=0,X1307,(B1307-E1307)*(1-(H1307/SetUp!$B$66/SetUp!$B$56)))</f>
        <v>0</v>
      </c>
      <c r="O1307" s="53">
        <f>K1307*SetUp!$B$65</f>
        <v>9.7375688422325272E-8</v>
      </c>
      <c r="P1307" s="53">
        <f>MIN(SetUp!$B$54*L1307^SetUp!$B$51,L1307)</f>
        <v>8.769356511771409E-3</v>
      </c>
      <c r="Q1307" s="53">
        <f t="shared" si="385"/>
        <v>1.0452535261708591E-5</v>
      </c>
      <c r="R1307" s="53">
        <f>IF((H1307+N1307-O1307)&gt;SetUp!$B$56,T1306+H1307+N1307-O1307-SetUp!$B$56,T1306)</f>
        <v>0</v>
      </c>
      <c r="S1307" s="53">
        <f>R1307*SetUp!$B$65</f>
        <v>0</v>
      </c>
      <c r="T1307" s="53">
        <f>IF((R1307-S1307)&lt;SetUp!$B$53,R1307-S1307,SetUp!$B$53)</f>
        <v>0</v>
      </c>
      <c r="U1307" s="53">
        <f t="shared" si="386"/>
        <v>0.73559672317002911</v>
      </c>
      <c r="V1307" s="53">
        <f>(L1307-P1307)/1000*SetUp!$B$13*1000000/SetUp!$B$48</f>
        <v>0.18370385217769336</v>
      </c>
      <c r="W1307" s="53">
        <f t="shared" si="388"/>
        <v>1.7347234759768071E-17</v>
      </c>
      <c r="X1307" s="53">
        <f>MAX((SetUp!$B$56*(1-($H1307/SetUp!$B$56)^2)*TANH(($B1307-$D1307)/SetUp!$B$56))/(1+$H1307/SetUp!$B$56*TANH(($B1307-$D1307)/SetUp!$B$56)),0)</f>
        <v>0</v>
      </c>
    </row>
    <row r="1308" spans="1:24" x14ac:dyDescent="0.3">
      <c r="A1308" s="60">
        <v>32353</v>
      </c>
      <c r="B1308" s="53">
        <v>0</v>
      </c>
      <c r="C1308" s="53"/>
      <c r="D1308" s="53">
        <v>4.3150000000000004</v>
      </c>
      <c r="E1308" s="53">
        <f t="shared" si="380"/>
        <v>0</v>
      </c>
      <c r="F1308" s="53">
        <f t="shared" si="381"/>
        <v>4.3150000000000004</v>
      </c>
      <c r="G1308" s="53">
        <f t="shared" si="382"/>
        <v>0</v>
      </c>
      <c r="H1308" s="53">
        <f>IF(Q1307&gt;SetUp!$B$56,SetUp!$B$56,Q1307)</f>
        <v>1.0452535261708591E-5</v>
      </c>
      <c r="I1308" s="53">
        <f t="shared" si="387"/>
        <v>0.73559679612729312</v>
      </c>
      <c r="J1308" s="53">
        <f>MIN(F1308,H1308,(1-EXP(-SetUp!$B$52*H1308/SetUp!$B$56))*F1308)</f>
        <v>2.5481738042276717E-6</v>
      </c>
      <c r="K1308" s="53">
        <f t="shared" si="383"/>
        <v>7.9043614574809194E-6</v>
      </c>
      <c r="L1308" s="53">
        <f>IF(I1308&lt;=0,0,MIN(SetUp!$B$50*I1308^SetUp!$B$55,I1308))</f>
        <v>1.2893114789938386E-2</v>
      </c>
      <c r="M1308" s="53">
        <f t="shared" si="384"/>
        <v>0.72270368133735474</v>
      </c>
      <c r="N1308" s="53">
        <f>IF(SetUp!$B$62=0,X1308,(B1308-E1308)*(1-(H1308/SetUp!$B$66/SetUp!$B$56)))</f>
        <v>0</v>
      </c>
      <c r="O1308" s="53">
        <f>K1308*SetUp!$B$65</f>
        <v>7.2957264009090782E-8</v>
      </c>
      <c r="P1308" s="53">
        <f>MIN(SetUp!$B$54*L1308^SetUp!$B$51,L1308)</f>
        <v>8.5091784374658232E-3</v>
      </c>
      <c r="Q1308" s="53">
        <f t="shared" si="385"/>
        <v>7.8314041934718291E-6</v>
      </c>
      <c r="R1308" s="53">
        <f>IF((H1308+N1308-O1308)&gt;SetUp!$B$56,T1307+H1308+N1308-O1308-SetUp!$B$56,T1307)</f>
        <v>0</v>
      </c>
      <c r="S1308" s="53">
        <f>R1308*SetUp!$B$65</f>
        <v>0</v>
      </c>
      <c r="T1308" s="53">
        <f>IF((R1308-S1308)&lt;SetUp!$B$53,R1308-S1308,SetUp!$B$53)</f>
        <v>0</v>
      </c>
      <c r="U1308" s="53">
        <f t="shared" si="386"/>
        <v>0.72270368133735474</v>
      </c>
      <c r="V1308" s="53">
        <f>(L1308-P1308)/1000*SetUp!$B$13*1000000/SetUp!$B$48</f>
        <v>0.17840561040636943</v>
      </c>
      <c r="W1308" s="53">
        <f t="shared" si="388"/>
        <v>5.377642775528102E-17</v>
      </c>
      <c r="X1308" s="53">
        <f>MAX((SetUp!$B$56*(1-($H1308/SetUp!$B$56)^2)*TANH(($B1308-$D1308)/SetUp!$B$56))/(1+$H1308/SetUp!$B$56*TANH(($B1308-$D1308)/SetUp!$B$56)),0)</f>
        <v>0</v>
      </c>
    </row>
    <row r="1309" spans="1:24" x14ac:dyDescent="0.3">
      <c r="A1309" s="60">
        <v>32354</v>
      </c>
      <c r="B1309" s="53">
        <v>0</v>
      </c>
      <c r="C1309" s="53"/>
      <c r="D1309" s="53">
        <v>4.3150000000000004</v>
      </c>
      <c r="E1309" s="53">
        <f t="shared" si="380"/>
        <v>0</v>
      </c>
      <c r="F1309" s="53">
        <f t="shared" si="381"/>
        <v>4.3150000000000004</v>
      </c>
      <c r="G1309" s="53">
        <f t="shared" si="382"/>
        <v>0</v>
      </c>
      <c r="H1309" s="53">
        <f>IF(Q1308&gt;SetUp!$B$56,SetUp!$B$56,Q1308)</f>
        <v>7.8314041934718291E-6</v>
      </c>
      <c r="I1309" s="53">
        <f t="shared" si="387"/>
        <v>0.72270373599948168</v>
      </c>
      <c r="J1309" s="53">
        <f>MIN(F1309,H1309,(1-EXP(-SetUp!$B$52*H1309/SetUp!$B$56))*F1309)</f>
        <v>1.9091808822196968E-6</v>
      </c>
      <c r="K1309" s="53">
        <f t="shared" si="383"/>
        <v>5.9222233112521323E-6</v>
      </c>
      <c r="L1309" s="53">
        <f>IF(I1309&lt;=0,0,MIN(SetUp!$B$50*I1309^SetUp!$B$55,I1309))</f>
        <v>1.2518682758893198E-2</v>
      </c>
      <c r="M1309" s="53">
        <f t="shared" si="384"/>
        <v>0.71018505324058845</v>
      </c>
      <c r="N1309" s="53">
        <f>IF(SetUp!$B$62=0,X1309,(B1309-E1309)*(1-(H1309/SetUp!$B$66/SetUp!$B$56)))</f>
        <v>0</v>
      </c>
      <c r="O1309" s="53">
        <f>K1309*SetUp!$B$65</f>
        <v>5.4662126974328914E-8</v>
      </c>
      <c r="P1309" s="53">
        <f>MIN(SetUp!$B$54*L1309^SetUp!$B$51,L1309)</f>
        <v>8.2596954364385841E-3</v>
      </c>
      <c r="Q1309" s="53">
        <f t="shared" si="385"/>
        <v>5.8675611842778033E-6</v>
      </c>
      <c r="R1309" s="53">
        <f>IF((H1309+N1309-O1309)&gt;SetUp!$B$56,T1308+H1309+N1309-O1309-SetUp!$B$56,T1308)</f>
        <v>0</v>
      </c>
      <c r="S1309" s="53">
        <f>R1309*SetUp!$B$65</f>
        <v>0</v>
      </c>
      <c r="T1309" s="53">
        <f>IF((R1309-S1309)&lt;SetUp!$B$53,R1309-S1309,SetUp!$B$53)</f>
        <v>0</v>
      </c>
      <c r="U1309" s="53">
        <f t="shared" si="386"/>
        <v>0.71018505324058845</v>
      </c>
      <c r="V1309" s="53">
        <f>(L1309-P1309)/1000*SetUp!$B$13*1000000/SetUp!$B$48</f>
        <v>0.17332077199226623</v>
      </c>
      <c r="W1309" s="53">
        <f t="shared" si="388"/>
        <v>-8.6736173798840355E-17</v>
      </c>
      <c r="X1309" s="53">
        <f>MAX((SetUp!$B$56*(1-($H1309/SetUp!$B$56)^2)*TANH(($B1309-$D1309)/SetUp!$B$56))/(1+$H1309/SetUp!$B$56*TANH(($B1309-$D1309)/SetUp!$B$56)),0)</f>
        <v>0</v>
      </c>
    </row>
    <row r="1310" spans="1:24" x14ac:dyDescent="0.3">
      <c r="A1310" s="60">
        <v>32355</v>
      </c>
      <c r="B1310" s="53">
        <v>0</v>
      </c>
      <c r="C1310" s="53"/>
      <c r="D1310" s="53">
        <v>4.3150000000000004</v>
      </c>
      <c r="E1310" s="53">
        <f t="shared" si="380"/>
        <v>0</v>
      </c>
      <c r="F1310" s="53">
        <f t="shared" si="381"/>
        <v>4.3150000000000004</v>
      </c>
      <c r="G1310" s="53">
        <f t="shared" si="382"/>
        <v>0</v>
      </c>
      <c r="H1310" s="53">
        <f>IF(Q1309&gt;SetUp!$B$56,SetUp!$B$56,Q1309)</f>
        <v>5.8675611842778033E-6</v>
      </c>
      <c r="I1310" s="53">
        <f t="shared" si="387"/>
        <v>0.71018509419535991</v>
      </c>
      <c r="J1310" s="53">
        <f>MIN(F1310,H1310,(1-EXP(-SetUp!$B$52*H1310/SetUp!$B$56))*F1310)</f>
        <v>1.4304249897068024E-6</v>
      </c>
      <c r="K1310" s="53">
        <f t="shared" si="383"/>
        <v>4.4371361945710011E-6</v>
      </c>
      <c r="L1310" s="53">
        <f>IF(I1310&lt;=0,0,MIN(SetUp!$B$50*I1310^SetUp!$B$55,I1310))</f>
        <v>1.2159360156022364E-2</v>
      </c>
      <c r="M1310" s="53">
        <f t="shared" si="384"/>
        <v>0.69802573403933754</v>
      </c>
      <c r="N1310" s="53">
        <f>IF(SetUp!$B$62=0,X1310,(B1310-E1310)*(1-(H1310/SetUp!$B$66/SetUp!$B$56)))</f>
        <v>0</v>
      </c>
      <c r="O1310" s="53">
        <f>K1310*SetUp!$B$65</f>
        <v>4.0954771430047589E-8</v>
      </c>
      <c r="P1310" s="53">
        <f>MIN(SetUp!$B$54*L1310^SetUp!$B$51,L1310)</f>
        <v>8.0203479621691037E-3</v>
      </c>
      <c r="Q1310" s="53">
        <f t="shared" si="385"/>
        <v>4.3961814231409535E-6</v>
      </c>
      <c r="R1310" s="53">
        <f>IF((H1310+N1310-O1310)&gt;SetUp!$B$56,T1309+H1310+N1310-O1310-SetUp!$B$56,T1309)</f>
        <v>0</v>
      </c>
      <c r="S1310" s="53">
        <f>R1310*SetUp!$B$65</f>
        <v>0</v>
      </c>
      <c r="T1310" s="53">
        <f>IF((R1310-S1310)&lt;SetUp!$B$53,R1310-S1310,SetUp!$B$53)</f>
        <v>0</v>
      </c>
      <c r="U1310" s="53">
        <f t="shared" si="386"/>
        <v>0.69802573403933754</v>
      </c>
      <c r="V1310" s="53">
        <f>(L1310-P1310)/1000*SetUp!$B$13*1000000/SetUp!$B$48</f>
        <v>0.16843834799456492</v>
      </c>
      <c r="W1310" s="53">
        <f t="shared" si="388"/>
        <v>2.2551405187698492E-17</v>
      </c>
      <c r="X1310" s="53">
        <f>MAX((SetUp!$B$56*(1-($H1310/SetUp!$B$56)^2)*TANH(($B1310-$D1310)/SetUp!$B$56))/(1+$H1310/SetUp!$B$56*TANH(($B1310-$D1310)/SetUp!$B$56)),0)</f>
        <v>0</v>
      </c>
    </row>
    <row r="1311" spans="1:24" x14ac:dyDescent="0.3">
      <c r="A1311" s="60">
        <v>32356</v>
      </c>
      <c r="B1311" s="53">
        <v>0.09</v>
      </c>
      <c r="C1311" s="53"/>
      <c r="D1311" s="53">
        <v>4.9379999999999997</v>
      </c>
      <c r="E1311" s="53">
        <f t="shared" si="380"/>
        <v>0.09</v>
      </c>
      <c r="F1311" s="53">
        <f t="shared" si="381"/>
        <v>4.8479999999999999</v>
      </c>
      <c r="G1311" s="53">
        <f t="shared" si="382"/>
        <v>0</v>
      </c>
      <c r="H1311" s="53">
        <f>IF(Q1310&gt;SetUp!$B$56,SetUp!$B$56,Q1310)</f>
        <v>4.3961814231409535E-6</v>
      </c>
      <c r="I1311" s="53">
        <f t="shared" si="387"/>
        <v>0.69802576350219225</v>
      </c>
      <c r="J1311" s="53">
        <f>MIN(F1311,H1311,(1-EXP(-SetUp!$B$52*H1311/SetUp!$B$56))*F1311)</f>
        <v>1.2041064913201892E-6</v>
      </c>
      <c r="K1311" s="53">
        <f t="shared" si="383"/>
        <v>3.192074931820764E-6</v>
      </c>
      <c r="L1311" s="53">
        <f>IF(I1311&lt;=0,0,MIN(SetUp!$B$50*I1311^SetUp!$B$55,I1311))</f>
        <v>1.1814369645073323E-2</v>
      </c>
      <c r="M1311" s="53">
        <f t="shared" si="384"/>
        <v>0.68621139385711893</v>
      </c>
      <c r="N1311" s="53">
        <f>IF(SetUp!$B$62=0,X1311,(B1311-E1311)*(1-(H1311/SetUp!$B$66/SetUp!$B$56)))</f>
        <v>0</v>
      </c>
      <c r="O1311" s="53">
        <f>K1311*SetUp!$B$65</f>
        <v>2.9462854753085549E-8</v>
      </c>
      <c r="P1311" s="53">
        <f>MIN(SetUp!$B$54*L1311^SetUp!$B$51,L1311)</f>
        <v>7.790611853177992E-3</v>
      </c>
      <c r="Q1311" s="53">
        <f t="shared" si="385"/>
        <v>3.1626120770676784E-6</v>
      </c>
      <c r="R1311" s="53">
        <f>IF((H1311+N1311-O1311)&gt;SetUp!$B$56,T1310+H1311+N1311-O1311-SetUp!$B$56,T1310)</f>
        <v>0</v>
      </c>
      <c r="S1311" s="53">
        <f>R1311*SetUp!$B$65</f>
        <v>0</v>
      </c>
      <c r="T1311" s="53">
        <f>IF((R1311-S1311)&lt;SetUp!$B$53,R1311-S1311,SetUp!$B$53)</f>
        <v>0</v>
      </c>
      <c r="U1311" s="53">
        <f t="shared" si="386"/>
        <v>0.68621139385711893</v>
      </c>
      <c r="V1311" s="53">
        <f>(L1311-P1311)/1000*SetUp!$B$13*1000000/SetUp!$B$48</f>
        <v>0.16374803538960925</v>
      </c>
      <c r="W1311" s="53">
        <f t="shared" si="388"/>
        <v>3.1225022567582528E-17</v>
      </c>
      <c r="X1311" s="53">
        <f>MAX((SetUp!$B$56*(1-($H1311/SetUp!$B$56)^2)*TANH(($B1311-$D1311)/SetUp!$B$56))/(1+$H1311/SetUp!$B$56*TANH(($B1311-$D1311)/SetUp!$B$56)),0)</f>
        <v>0</v>
      </c>
    </row>
    <row r="1312" spans="1:24" x14ac:dyDescent="0.3">
      <c r="A1312" s="60">
        <v>32357</v>
      </c>
      <c r="B1312" s="53">
        <v>0</v>
      </c>
      <c r="C1312" s="53"/>
      <c r="D1312" s="53">
        <v>4.9379999999999997</v>
      </c>
      <c r="E1312" s="53">
        <f t="shared" si="380"/>
        <v>0</v>
      </c>
      <c r="F1312" s="53">
        <f t="shared" si="381"/>
        <v>4.9379999999999997</v>
      </c>
      <c r="G1312" s="53">
        <f t="shared" si="382"/>
        <v>0</v>
      </c>
      <c r="H1312" s="53">
        <f>IF(Q1311&gt;SetUp!$B$56,SetUp!$B$56,Q1311)</f>
        <v>3.1626120770676784E-6</v>
      </c>
      <c r="I1312" s="53">
        <f t="shared" si="387"/>
        <v>0.68621141490426241</v>
      </c>
      <c r="J1312" s="53">
        <f>MIN(F1312,H1312,(1-EXP(-SetUp!$B$52*H1312/SetUp!$B$56))*F1312)</f>
        <v>8.8231508701519513E-7</v>
      </c>
      <c r="K1312" s="53">
        <f t="shared" si="383"/>
        <v>2.2802969900524833E-6</v>
      </c>
      <c r="L1312" s="53">
        <f>IF(I1312&lt;=0,0,MIN(SetUp!$B$50*I1312^SetUp!$B$55,I1312))</f>
        <v>1.1482982363948737E-2</v>
      </c>
      <c r="M1312" s="53">
        <f t="shared" si="384"/>
        <v>0.67472843254031367</v>
      </c>
      <c r="N1312" s="53">
        <f>IF(SetUp!$B$62=0,X1312,(B1312-E1312)*(1-(H1312/SetUp!$B$66/SetUp!$B$56)))</f>
        <v>0</v>
      </c>
      <c r="O1312" s="53">
        <f>K1312*SetUp!$B$65</f>
        <v>2.1047143455837546E-8</v>
      </c>
      <c r="P1312" s="53">
        <f>MIN(SetUp!$B$54*L1312^SetUp!$B$51,L1312)</f>
        <v>7.5699957719781771E-3</v>
      </c>
      <c r="Q1312" s="53">
        <f t="shared" si="385"/>
        <v>2.2592498465966459E-6</v>
      </c>
      <c r="R1312" s="53">
        <f>IF((H1312+N1312-O1312)&gt;SetUp!$B$56,T1311+H1312+N1312-O1312-SetUp!$B$56,T1311)</f>
        <v>0</v>
      </c>
      <c r="S1312" s="53">
        <f>R1312*SetUp!$B$65</f>
        <v>0</v>
      </c>
      <c r="T1312" s="53">
        <f>IF((R1312-S1312)&lt;SetUp!$B$53,R1312-S1312,SetUp!$B$53)</f>
        <v>0</v>
      </c>
      <c r="U1312" s="53">
        <f t="shared" si="386"/>
        <v>0.67472843254031367</v>
      </c>
      <c r="V1312" s="53">
        <f>(L1312-P1312)/1000*SetUp!$B$13*1000000/SetUp!$B$48</f>
        <v>0.15924016804183655</v>
      </c>
      <c r="W1312" s="53">
        <f t="shared" si="388"/>
        <v>2.4286128663675299E-17</v>
      </c>
      <c r="X1312" s="53">
        <f>MAX((SetUp!$B$56*(1-($H1312/SetUp!$B$56)^2)*TANH(($B1312-$D1312)/SetUp!$B$56))/(1+$H1312/SetUp!$B$56*TANH(($B1312-$D1312)/SetUp!$B$56)),0)</f>
        <v>0</v>
      </c>
    </row>
    <row r="1313" spans="1:24" x14ac:dyDescent="0.3">
      <c r="A1313" s="60">
        <v>32358</v>
      </c>
      <c r="B1313" s="53">
        <v>0</v>
      </c>
      <c r="C1313" s="53"/>
      <c r="D1313" s="53">
        <v>4.9379999999999997</v>
      </c>
      <c r="E1313" s="53">
        <f t="shared" si="380"/>
        <v>0</v>
      </c>
      <c r="F1313" s="53">
        <f t="shared" si="381"/>
        <v>4.9379999999999997</v>
      </c>
      <c r="G1313" s="53">
        <f t="shared" si="382"/>
        <v>0</v>
      </c>
      <c r="H1313" s="53">
        <f>IF(Q1312&gt;SetUp!$B$56,SetUp!$B$56,Q1312)</f>
        <v>2.2592498465966459E-6</v>
      </c>
      <c r="I1313" s="53">
        <f t="shared" si="387"/>
        <v>0.67472844757559269</v>
      </c>
      <c r="J1313" s="53">
        <f>MIN(F1313,H1313,(1-EXP(-SetUp!$B$52*H1313/SetUp!$B$56))*F1313)</f>
        <v>6.3029237469991444E-7</v>
      </c>
      <c r="K1313" s="53">
        <f t="shared" si="383"/>
        <v>1.6289574718967313E-6</v>
      </c>
      <c r="L1313" s="53">
        <f>IF(I1313&lt;=0,0,MIN(SetUp!$B$50*I1313^SetUp!$B$55,I1313))</f>
        <v>1.1164514344197147E-2</v>
      </c>
      <c r="M1313" s="53">
        <f t="shared" si="384"/>
        <v>0.66356393323139551</v>
      </c>
      <c r="N1313" s="53">
        <f>IF(SetUp!$B$62=0,X1313,(B1313-E1313)*(1-(H1313/SetUp!$B$66/SetUp!$B$56)))</f>
        <v>0</v>
      </c>
      <c r="O1313" s="53">
        <f>K1313*SetUp!$B$65</f>
        <v>1.5035279064101146E-8</v>
      </c>
      <c r="P1313" s="53">
        <f>MIN(SetUp!$B$54*L1313^SetUp!$B$51,L1313)</f>
        <v>7.3580387725665124E-3</v>
      </c>
      <c r="Q1313" s="53">
        <f t="shared" si="385"/>
        <v>1.6139221928326302E-6</v>
      </c>
      <c r="R1313" s="53">
        <f>IF((H1313+N1313-O1313)&gt;SetUp!$B$56,T1312+H1313+N1313-O1313-SetUp!$B$56,T1312)</f>
        <v>0</v>
      </c>
      <c r="S1313" s="53">
        <f>R1313*SetUp!$B$65</f>
        <v>0</v>
      </c>
      <c r="T1313" s="53">
        <f>IF((R1313-S1313)&lt;SetUp!$B$53,R1313-S1313,SetUp!$B$53)</f>
        <v>0</v>
      </c>
      <c r="U1313" s="53">
        <f t="shared" si="386"/>
        <v>0.66356393323139551</v>
      </c>
      <c r="V1313" s="53">
        <f>(L1313-P1313)/1000*SetUp!$B$13*1000000/SetUp!$B$48</f>
        <v>0.15490566998553326</v>
      </c>
      <c r="W1313" s="53">
        <f t="shared" si="388"/>
        <v>-1.8561541192951836E-16</v>
      </c>
      <c r="X1313" s="53">
        <f>MAX((SetUp!$B$56*(1-($H1313/SetUp!$B$56)^2)*TANH(($B1313-$D1313)/SetUp!$B$56))/(1+$H1313/SetUp!$B$56*TANH(($B1313-$D1313)/SetUp!$B$56)),0)</f>
        <v>0</v>
      </c>
    </row>
    <row r="1314" spans="1:24" x14ac:dyDescent="0.3">
      <c r="A1314" s="60">
        <v>32359</v>
      </c>
      <c r="B1314" s="53">
        <v>0</v>
      </c>
      <c r="C1314" s="53"/>
      <c r="D1314" s="53">
        <v>4.9379999999999997</v>
      </c>
      <c r="E1314" s="53">
        <f t="shared" si="380"/>
        <v>0</v>
      </c>
      <c r="F1314" s="53">
        <f t="shared" si="381"/>
        <v>4.9379999999999997</v>
      </c>
      <c r="G1314" s="53">
        <f t="shared" si="382"/>
        <v>0</v>
      </c>
      <c r="H1314" s="53">
        <f>IF(Q1313&gt;SetUp!$B$56,SetUp!$B$56,Q1313)</f>
        <v>1.6139221928326302E-6</v>
      </c>
      <c r="I1314" s="53">
        <f t="shared" si="387"/>
        <v>0.66356394397202711</v>
      </c>
      <c r="J1314" s="53">
        <f>MIN(F1314,H1314,(1-EXP(-SetUp!$B$52*H1314/SetUp!$B$56))*F1314)</f>
        <v>4.5025691640709906E-7</v>
      </c>
      <c r="K1314" s="53">
        <f t="shared" si="383"/>
        <v>1.1636652764255311E-6</v>
      </c>
      <c r="L1314" s="53">
        <f>IF(I1314&lt;=0,0,MIN(SetUp!$B$50*I1314^SetUp!$B$55,I1314))</f>
        <v>1.0858323271094596E-2</v>
      </c>
      <c r="M1314" s="53">
        <f t="shared" si="384"/>
        <v>0.65270562070093252</v>
      </c>
      <c r="N1314" s="53">
        <f>IF(SetUp!$B$62=0,X1314,(B1314-E1314)*(1-(H1314/SetUp!$B$66/SetUp!$B$56)))</f>
        <v>0</v>
      </c>
      <c r="O1314" s="53">
        <f>K1314*SetUp!$B$65</f>
        <v>1.074063164331121E-8</v>
      </c>
      <c r="P1314" s="53">
        <f>MIN(SetUp!$B$54*L1314^SetUp!$B$51,L1314)</f>
        <v>7.1543080993680631E-3</v>
      </c>
      <c r="Q1314" s="53">
        <f t="shared" si="385"/>
        <v>1.1529246447822199E-6</v>
      </c>
      <c r="R1314" s="53">
        <f>IF((H1314+N1314-O1314)&gt;SetUp!$B$56,T1313+H1314+N1314-O1314-SetUp!$B$56,T1313)</f>
        <v>0</v>
      </c>
      <c r="S1314" s="53">
        <f>R1314*SetUp!$B$65</f>
        <v>0</v>
      </c>
      <c r="T1314" s="53">
        <f>IF((R1314-S1314)&lt;SetUp!$B$53,R1314-S1314,SetUp!$B$53)</f>
        <v>0</v>
      </c>
      <c r="U1314" s="53">
        <f t="shared" si="386"/>
        <v>0.65270562070093252</v>
      </c>
      <c r="V1314" s="53">
        <f>(L1314-P1314)/1000*SetUp!$B$13*1000000/SetUp!$B$48</f>
        <v>0.15073601314800592</v>
      </c>
      <c r="W1314" s="53">
        <f t="shared" si="388"/>
        <v>0</v>
      </c>
      <c r="X1314" s="53">
        <f>MAX((SetUp!$B$56*(1-($H1314/SetUp!$B$56)^2)*TANH(($B1314-$D1314)/SetUp!$B$56))/(1+$H1314/SetUp!$B$56*TANH(($B1314-$D1314)/SetUp!$B$56)),0)</f>
        <v>0</v>
      </c>
    </row>
    <row r="1315" spans="1:24" x14ac:dyDescent="0.3">
      <c r="A1315" s="60">
        <v>32360</v>
      </c>
      <c r="B1315" s="53">
        <v>0.112</v>
      </c>
      <c r="C1315" s="53"/>
      <c r="D1315" s="53">
        <v>4.9379999999999997</v>
      </c>
      <c r="E1315" s="53">
        <f t="shared" si="380"/>
        <v>0.112</v>
      </c>
      <c r="F1315" s="53">
        <f t="shared" si="381"/>
        <v>4.8259999999999996</v>
      </c>
      <c r="G1315" s="53">
        <f t="shared" si="382"/>
        <v>0</v>
      </c>
      <c r="H1315" s="53">
        <f>IF(Q1314&gt;SetUp!$B$56,SetUp!$B$56,Q1314)</f>
        <v>1.1529246447822199E-6</v>
      </c>
      <c r="I1315" s="53">
        <f t="shared" si="387"/>
        <v>0.65270562844096736</v>
      </c>
      <c r="J1315" s="53">
        <f>MIN(F1315,H1315,(1-EXP(-SetUp!$B$52*H1315/SetUp!$B$56))*F1315)</f>
        <v>3.1435108224386885E-7</v>
      </c>
      <c r="K1315" s="53">
        <f t="shared" si="383"/>
        <v>8.3857356253835109E-7</v>
      </c>
      <c r="L1315" s="53">
        <f>IF(I1315&lt;=0,0,MIN(SetUp!$B$50*I1315^SetUp!$B$55,I1315))</f>
        <v>1.0563805518488208E-2</v>
      </c>
      <c r="M1315" s="53">
        <f t="shared" si="384"/>
        <v>0.64214182292247912</v>
      </c>
      <c r="N1315" s="53">
        <f>IF(SetUp!$B$62=0,X1315,(B1315-E1315)*(1-(H1315/SetUp!$B$66/SetUp!$B$56)))</f>
        <v>0</v>
      </c>
      <c r="O1315" s="53">
        <f>K1315*SetUp!$B$65</f>
        <v>7.7400348051203684E-9</v>
      </c>
      <c r="P1315" s="53">
        <f>MIN(SetUp!$B$54*L1315^SetUp!$B$51,L1315)</f>
        <v>6.9583971732854188E-3</v>
      </c>
      <c r="Q1315" s="53">
        <f t="shared" si="385"/>
        <v>8.308335277332307E-7</v>
      </c>
      <c r="R1315" s="53">
        <f>IF((H1315+N1315-O1315)&gt;SetUp!$B$56,T1314+H1315+N1315-O1315-SetUp!$B$56,T1314)</f>
        <v>0</v>
      </c>
      <c r="S1315" s="53">
        <f>R1315*SetUp!$B$65</f>
        <v>0</v>
      </c>
      <c r="T1315" s="53">
        <f>IF((R1315-S1315)&lt;SetUp!$B$53,R1315-S1315,SetUp!$B$53)</f>
        <v>0</v>
      </c>
      <c r="U1315" s="53">
        <f t="shared" si="386"/>
        <v>0.64214182292247912</v>
      </c>
      <c r="V1315" s="53">
        <f>(L1315-P1315)/1000*SetUp!$B$13*1000000/SetUp!$B$48</f>
        <v>0.14672317863997719</v>
      </c>
      <c r="W1315" s="53">
        <f t="shared" si="388"/>
        <v>5.377642775528102E-17</v>
      </c>
      <c r="X1315" s="53">
        <f>MAX((SetUp!$B$56*(1-($H1315/SetUp!$B$56)^2)*TANH(($B1315-$D1315)/SetUp!$B$56))/(1+$H1315/SetUp!$B$56*TANH(($B1315-$D1315)/SetUp!$B$56)),0)</f>
        <v>0</v>
      </c>
    </row>
    <row r="1316" spans="1:24" x14ac:dyDescent="0.3">
      <c r="A1316" s="60">
        <v>32361</v>
      </c>
      <c r="B1316" s="53">
        <v>0</v>
      </c>
      <c r="C1316" s="53"/>
      <c r="D1316" s="53">
        <v>4.9379999999999997</v>
      </c>
      <c r="E1316" s="53">
        <f t="shared" si="380"/>
        <v>0</v>
      </c>
      <c r="F1316" s="53">
        <f t="shared" si="381"/>
        <v>4.9379999999999997</v>
      </c>
      <c r="G1316" s="53">
        <f t="shared" si="382"/>
        <v>0</v>
      </c>
      <c r="H1316" s="53">
        <f>IF(Q1315&gt;SetUp!$B$56,SetUp!$B$56,Q1315)</f>
        <v>8.308335277332307E-7</v>
      </c>
      <c r="I1316" s="53">
        <f t="shared" si="387"/>
        <v>0.64214182845166567</v>
      </c>
      <c r="J1316" s="53">
        <f>MIN(F1316,H1316,(1-EXP(-SetUp!$B$52*H1316/SetUp!$B$56))*F1316)</f>
        <v>2.3178846674087871E-7</v>
      </c>
      <c r="K1316" s="53">
        <f t="shared" si="383"/>
        <v>5.9904506099235202E-7</v>
      </c>
      <c r="L1316" s="53">
        <f>IF(I1316&lt;=0,0,MIN(SetUp!$B$50*I1316^SetUp!$B$55,I1316))</f>
        <v>1.0280393416275641E-2</v>
      </c>
      <c r="M1316" s="53">
        <f t="shared" si="384"/>
        <v>0.63186143503539005</v>
      </c>
      <c r="N1316" s="53">
        <f>IF(SetUp!$B$62=0,X1316,(B1316-E1316)*(1-(H1316/SetUp!$B$66/SetUp!$B$56)))</f>
        <v>0</v>
      </c>
      <c r="O1316" s="53">
        <f>K1316*SetUp!$B$65</f>
        <v>5.529186500801721E-9</v>
      </c>
      <c r="P1316" s="53">
        <f>MIN(SetUp!$B$54*L1316^SetUp!$B$51,L1316)</f>
        <v>6.7699237363803384E-3</v>
      </c>
      <c r="Q1316" s="53">
        <f t="shared" si="385"/>
        <v>5.9351587449155026E-7</v>
      </c>
      <c r="R1316" s="53">
        <f>IF((H1316+N1316-O1316)&gt;SetUp!$B$56,T1315+H1316+N1316-O1316-SetUp!$B$56,T1315)</f>
        <v>0</v>
      </c>
      <c r="S1316" s="53">
        <f>R1316*SetUp!$B$65</f>
        <v>0</v>
      </c>
      <c r="T1316" s="53">
        <f>IF((R1316-S1316)&lt;SetUp!$B$53,R1316-S1316,SetUp!$B$53)</f>
        <v>0</v>
      </c>
      <c r="U1316" s="53">
        <f t="shared" si="386"/>
        <v>0.63186143503539005</v>
      </c>
      <c r="V1316" s="53">
        <f>(L1316-P1316)/1000*SetUp!$B$13*1000000/SetUp!$B$48</f>
        <v>0.14285962105757863</v>
      </c>
      <c r="W1316" s="53">
        <f t="shared" si="388"/>
        <v>0</v>
      </c>
      <c r="X1316" s="53">
        <f>MAX((SetUp!$B$56*(1-($H1316/SetUp!$B$56)^2)*TANH(($B1316-$D1316)/SetUp!$B$56))/(1+$H1316/SetUp!$B$56*TANH(($B1316-$D1316)/SetUp!$B$56)),0)</f>
        <v>0</v>
      </c>
    </row>
    <row r="1317" spans="1:24" x14ac:dyDescent="0.3">
      <c r="A1317" s="60">
        <v>32362</v>
      </c>
      <c r="B1317" s="53">
        <v>0.32100000000000001</v>
      </c>
      <c r="C1317" s="53"/>
      <c r="D1317" s="53">
        <v>4.9379999999999997</v>
      </c>
      <c r="E1317" s="53">
        <f t="shared" si="380"/>
        <v>0.32100000000000001</v>
      </c>
      <c r="F1317" s="53">
        <f t="shared" si="381"/>
        <v>4.617</v>
      </c>
      <c r="G1317" s="53">
        <f t="shared" si="382"/>
        <v>0</v>
      </c>
      <c r="H1317" s="53">
        <f>IF(Q1316&gt;SetUp!$B$56,SetUp!$B$56,Q1316)</f>
        <v>5.9351587449155026E-7</v>
      </c>
      <c r="I1317" s="53">
        <f t="shared" si="387"/>
        <v>0.63186143908458015</v>
      </c>
      <c r="J1317" s="53">
        <f>MIN(F1317,H1317,(1-EXP(-SetUp!$B$52*H1317/SetUp!$B$56))*F1317)</f>
        <v>1.54817104365379E-7</v>
      </c>
      <c r="K1317" s="53">
        <f t="shared" si="383"/>
        <v>4.3869877012617129E-7</v>
      </c>
      <c r="L1317" s="53">
        <f>IF(I1317&lt;=0,0,MIN(SetUp!$B$50*I1317^SetUp!$B$55,I1317))</f>
        <v>1.000755275230196E-2</v>
      </c>
      <c r="M1317" s="53">
        <f t="shared" si="384"/>
        <v>0.62185388633227823</v>
      </c>
      <c r="N1317" s="53">
        <f>IF(SetUp!$B$62=0,X1317,(B1317-E1317)*(1-(H1317/SetUp!$B$66/SetUp!$B$56)))</f>
        <v>0</v>
      </c>
      <c r="O1317" s="53">
        <f>K1317*SetUp!$B$65</f>
        <v>4.0491900787592201E-9</v>
      </c>
      <c r="P1317" s="53">
        <f>MIN(SetUp!$B$54*L1317^SetUp!$B$51,L1317)</f>
        <v>6.5885281559779863E-3</v>
      </c>
      <c r="Q1317" s="53">
        <f t="shared" si="385"/>
        <v>4.3464958004741209E-7</v>
      </c>
      <c r="R1317" s="53">
        <f>IF((H1317+N1317-O1317)&gt;SetUp!$B$56,T1316+H1317+N1317-O1317-SetUp!$B$56,T1316)</f>
        <v>0</v>
      </c>
      <c r="S1317" s="53">
        <f>R1317*SetUp!$B$65</f>
        <v>0</v>
      </c>
      <c r="T1317" s="53">
        <f>IF((R1317-S1317)&lt;SetUp!$B$53,R1317-S1317,SetUp!$B$53)</f>
        <v>0</v>
      </c>
      <c r="U1317" s="53">
        <f t="shared" si="386"/>
        <v>0.62185388633227823</v>
      </c>
      <c r="V1317" s="53">
        <f>(L1317-P1317)/1000*SetUp!$B$13*1000000/SetUp!$B$48</f>
        <v>0.13913823583628013</v>
      </c>
      <c r="W1317" s="53">
        <f t="shared" si="388"/>
        <v>4.8572257327350599E-17</v>
      </c>
      <c r="X1317" s="53">
        <f>MAX((SetUp!$B$56*(1-($H1317/SetUp!$B$56)^2)*TANH(($B1317-$D1317)/SetUp!$B$56))/(1+$H1317/SetUp!$B$56*TANH(($B1317-$D1317)/SetUp!$B$56)),0)</f>
        <v>0</v>
      </c>
    </row>
    <row r="1318" spans="1:24" x14ac:dyDescent="0.3">
      <c r="A1318" s="60">
        <v>32363</v>
      </c>
      <c r="B1318" s="53">
        <v>3.6999999999999998E-2</v>
      </c>
      <c r="C1318" s="53"/>
      <c r="D1318" s="53">
        <v>4.9379999999999997</v>
      </c>
      <c r="E1318" s="53">
        <f t="shared" si="380"/>
        <v>3.6999999999999998E-2</v>
      </c>
      <c r="F1318" s="53">
        <f t="shared" si="381"/>
        <v>4.9009999999999998</v>
      </c>
      <c r="G1318" s="53">
        <f t="shared" si="382"/>
        <v>0</v>
      </c>
      <c r="H1318" s="53">
        <f>IF(Q1317&gt;SetUp!$B$56,SetUp!$B$56,Q1317)</f>
        <v>4.3464958004741209E-7</v>
      </c>
      <c r="I1318" s="53">
        <f t="shared" si="387"/>
        <v>0.62185388923325191</v>
      </c>
      <c r="J1318" s="53">
        <f>MIN(F1318,H1318,(1-EXP(-SetUp!$B$52*H1318/SetUp!$B$56))*F1318)</f>
        <v>1.2035127509546494E-7</v>
      </c>
      <c r="K1318" s="53">
        <f t="shared" si="383"/>
        <v>3.1429830495194718E-7</v>
      </c>
      <c r="L1318" s="53">
        <f>IF(I1318&lt;=0,0,MIN(SetUp!$B$50*I1318^SetUp!$B$55,I1318))</f>
        <v>9.7447804530274035E-3</v>
      </c>
      <c r="M1318" s="53">
        <f t="shared" si="384"/>
        <v>0.61210910878022451</v>
      </c>
      <c r="N1318" s="53">
        <f>IF(SetUp!$B$62=0,X1318,(B1318-E1318)*(1-(H1318/SetUp!$B$66/SetUp!$B$56)))</f>
        <v>0</v>
      </c>
      <c r="O1318" s="53">
        <f>K1318*SetUp!$B$65</f>
        <v>2.9009736631270805E-9</v>
      </c>
      <c r="P1318" s="53">
        <f>MIN(SetUp!$B$54*L1318^SetUp!$B$51,L1318)</f>
        <v>6.4138718508302888E-3</v>
      </c>
      <c r="Q1318" s="53">
        <f t="shared" si="385"/>
        <v>3.1139733128882008E-7</v>
      </c>
      <c r="R1318" s="53">
        <f>IF((H1318+N1318-O1318)&gt;SetUp!$B$56,T1317+H1318+N1318-O1318-SetUp!$B$56,T1317)</f>
        <v>0</v>
      </c>
      <c r="S1318" s="53">
        <f>R1318*SetUp!$B$65</f>
        <v>0</v>
      </c>
      <c r="T1318" s="53">
        <f>IF((R1318-S1318)&lt;SetUp!$B$53,R1318-S1318,SetUp!$B$53)</f>
        <v>0</v>
      </c>
      <c r="U1318" s="53">
        <f t="shared" si="386"/>
        <v>0.61210910878022451</v>
      </c>
      <c r="V1318" s="53">
        <f>(L1318-P1318)/1000*SetUp!$B$13*1000000/SetUp!$B$48</f>
        <v>0.13555232891272273</v>
      </c>
      <c r="W1318" s="53">
        <f t="shared" si="388"/>
        <v>3.9898639947466563E-17</v>
      </c>
      <c r="X1318" s="53">
        <f>MAX((SetUp!$B$56*(1-($H1318/SetUp!$B$56)^2)*TANH(($B1318-$D1318)/SetUp!$B$56))/(1+$H1318/SetUp!$B$56*TANH(($B1318-$D1318)/SetUp!$B$56)),0)</f>
        <v>0</v>
      </c>
    </row>
    <row r="1319" spans="1:24" x14ac:dyDescent="0.3">
      <c r="A1319" s="60">
        <v>32364</v>
      </c>
      <c r="B1319" s="53">
        <v>0</v>
      </c>
      <c r="C1319" s="53"/>
      <c r="D1319" s="53">
        <v>4.9379999999999997</v>
      </c>
      <c r="E1319" s="53">
        <f t="shared" si="380"/>
        <v>0</v>
      </c>
      <c r="F1319" s="53">
        <f t="shared" si="381"/>
        <v>4.9379999999999997</v>
      </c>
      <c r="G1319" s="53">
        <f t="shared" si="382"/>
        <v>0</v>
      </c>
      <c r="H1319" s="53">
        <f>IF(Q1318&gt;SetUp!$B$56,SetUp!$B$56,Q1318)</f>
        <v>3.1139733128882008E-7</v>
      </c>
      <c r="I1319" s="53">
        <f t="shared" si="387"/>
        <v>0.6121091108525698</v>
      </c>
      <c r="J1319" s="53">
        <f>MIN(F1319,H1319,(1-EXP(-SetUp!$B$52*H1319/SetUp!$B$56))*F1319)</f>
        <v>8.6874576922912884E-8</v>
      </c>
      <c r="K1319" s="53">
        <f t="shared" si="383"/>
        <v>2.2452275436590721E-7</v>
      </c>
      <c r="L1319" s="53">
        <f>IF(I1319&lt;=0,0,MIN(SetUp!$B$50*I1319^SetUp!$B$55,I1319))</f>
        <v>9.4916024662385964E-3</v>
      </c>
      <c r="M1319" s="53">
        <f t="shared" si="384"/>
        <v>0.60261750838633121</v>
      </c>
      <c r="N1319" s="53">
        <f>IF(SetUp!$B$62=0,X1319,(B1319-E1319)*(1-(H1319/SetUp!$B$66/SetUp!$B$56)))</f>
        <v>0</v>
      </c>
      <c r="O1319" s="53">
        <f>K1319*SetUp!$B$65</f>
        <v>2.0723452431212747E-9</v>
      </c>
      <c r="P1319" s="53">
        <f>MIN(SetUp!$B$54*L1319^SetUp!$B$51,L1319)</f>
        <v>6.2456358544989241E-3</v>
      </c>
      <c r="Q1319" s="53">
        <f t="shared" si="385"/>
        <v>2.2245040912278593E-7</v>
      </c>
      <c r="R1319" s="53">
        <f>IF((H1319+N1319-O1319)&gt;SetUp!$B$56,T1318+H1319+N1319-O1319-SetUp!$B$56,T1318)</f>
        <v>0</v>
      </c>
      <c r="S1319" s="53">
        <f>R1319*SetUp!$B$65</f>
        <v>0</v>
      </c>
      <c r="T1319" s="53">
        <f>IF((R1319-S1319)&lt;SetUp!$B$53,R1319-S1319,SetUp!$B$53)</f>
        <v>0</v>
      </c>
      <c r="U1319" s="53">
        <f t="shared" si="386"/>
        <v>0.60261750838633121</v>
      </c>
      <c r="V1319" s="53">
        <f>(L1319-P1319)/1000*SetUp!$B$13*1000000/SetUp!$B$48</f>
        <v>0.13209558902457522</v>
      </c>
      <c r="W1319" s="53">
        <f t="shared" si="388"/>
        <v>6.2450045135165055E-17</v>
      </c>
      <c r="X1319" s="53">
        <f>MAX((SetUp!$B$56*(1-($H1319/SetUp!$B$56)^2)*TANH(($B1319-$D1319)/SetUp!$B$56))/(1+$H1319/SetUp!$B$56*TANH(($B1319-$D1319)/SetUp!$B$56)),0)</f>
        <v>0</v>
      </c>
    </row>
    <row r="1320" spans="1:24" x14ac:dyDescent="0.3">
      <c r="A1320" s="60">
        <v>32365</v>
      </c>
      <c r="B1320" s="53">
        <v>0.312</v>
      </c>
      <c r="C1320" s="53"/>
      <c r="D1320" s="53">
        <v>4.9379999999999997</v>
      </c>
      <c r="E1320" s="53">
        <f t="shared" si="380"/>
        <v>0.312</v>
      </c>
      <c r="F1320" s="53">
        <f t="shared" si="381"/>
        <v>4.6259999999999994</v>
      </c>
      <c r="G1320" s="53">
        <f t="shared" si="382"/>
        <v>0</v>
      </c>
      <c r="H1320" s="53">
        <f>IF(Q1319&gt;SetUp!$B$56,SetUp!$B$56,Q1319)</f>
        <v>2.2245040912278593E-7</v>
      </c>
      <c r="I1320" s="53">
        <f t="shared" si="387"/>
        <v>0.60261750990292817</v>
      </c>
      <c r="J1320" s="53">
        <f>MIN(F1320,H1320,(1-EXP(-SetUp!$B$52*H1320/SetUp!$B$56))*F1320)</f>
        <v>5.8138733811219362E-8</v>
      </c>
      <c r="K1320" s="53">
        <f t="shared" si="383"/>
        <v>1.6431167531156657E-7</v>
      </c>
      <c r="L1320" s="53">
        <f>IF(I1320&lt;=0,0,MIN(SetUp!$B$50*I1320^SetUp!$B$55,I1320))</f>
        <v>9.247571798324087E-3</v>
      </c>
      <c r="M1320" s="53">
        <f t="shared" si="384"/>
        <v>0.59336993810460403</v>
      </c>
      <c r="N1320" s="53">
        <f>IF(SetUp!$B$62=0,X1320,(B1320-E1320)*(1-(H1320/SetUp!$B$66/SetUp!$B$56)))</f>
        <v>0</v>
      </c>
      <c r="O1320" s="53">
        <f>K1320*SetUp!$B$65</f>
        <v>1.5165969243646401E-9</v>
      </c>
      <c r="P1320" s="53">
        <f>MIN(SetUp!$B$54*L1320^SetUp!$B$51,L1320)</f>
        <v>6.0835194841013943E-3</v>
      </c>
      <c r="Q1320" s="53">
        <f t="shared" si="385"/>
        <v>1.6279507838720194E-7</v>
      </c>
      <c r="R1320" s="53">
        <f>IF((H1320+N1320-O1320)&gt;SetUp!$B$56,T1319+H1320+N1320-O1320-SetUp!$B$56,T1319)</f>
        <v>0</v>
      </c>
      <c r="S1320" s="53">
        <f>R1320*SetUp!$B$65</f>
        <v>0</v>
      </c>
      <c r="T1320" s="53">
        <f>IF((R1320-S1320)&lt;SetUp!$B$53,R1320-S1320,SetUp!$B$53)</f>
        <v>0</v>
      </c>
      <c r="U1320" s="53">
        <f t="shared" si="386"/>
        <v>0.59336993810460403</v>
      </c>
      <c r="V1320" s="53">
        <f>(L1320-P1320)/1000*SetUp!$B$13*1000000/SetUp!$B$48</f>
        <v>0.12876206201265056</v>
      </c>
      <c r="W1320" s="53">
        <f t="shared" si="388"/>
        <v>4.3368086899420177E-17</v>
      </c>
      <c r="X1320" s="53">
        <f>MAX((SetUp!$B$56*(1-($H1320/SetUp!$B$56)^2)*TANH(($B1320-$D1320)/SetUp!$B$56))/(1+$H1320/SetUp!$B$56*TANH(($B1320-$D1320)/SetUp!$B$56)),0)</f>
        <v>0</v>
      </c>
    </row>
    <row r="1321" spans="1:24" x14ac:dyDescent="0.3">
      <c r="A1321" s="60">
        <v>32366</v>
      </c>
      <c r="B1321" s="53">
        <v>0</v>
      </c>
      <c r="C1321" s="53"/>
      <c r="D1321" s="53">
        <v>4.9379999999999997</v>
      </c>
      <c r="E1321" s="53">
        <f t="shared" si="380"/>
        <v>0</v>
      </c>
      <c r="F1321" s="53">
        <f t="shared" si="381"/>
        <v>4.9379999999999997</v>
      </c>
      <c r="G1321" s="53">
        <f t="shared" si="382"/>
        <v>0</v>
      </c>
      <c r="H1321" s="53">
        <f>IF(Q1320&gt;SetUp!$B$56,SetUp!$B$56,Q1320)</f>
        <v>1.6279507838720194E-7</v>
      </c>
      <c r="I1321" s="53">
        <f t="shared" si="387"/>
        <v>0.59336993918800318</v>
      </c>
      <c r="J1321" s="53">
        <f>MIN(F1321,H1321,(1-EXP(-SetUp!$B$52*H1321/SetUp!$B$56))*F1321)</f>
        <v>4.5417067426223307E-8</v>
      </c>
      <c r="K1321" s="53">
        <f t="shared" si="383"/>
        <v>1.1737801096097863E-7</v>
      </c>
      <c r="L1321" s="53">
        <f>IF(I1321&lt;=0,0,MIN(SetUp!$B$50*I1321^SetUp!$B$55,I1321))</f>
        <v>9.0122667015752733E-3</v>
      </c>
      <c r="M1321" s="53">
        <f t="shared" si="384"/>
        <v>0.58435767248642789</v>
      </c>
      <c r="N1321" s="53">
        <f>IF(SetUp!$B$62=0,X1321,(B1321-E1321)*(1-(H1321/SetUp!$B$66/SetUp!$B$56)))</f>
        <v>0</v>
      </c>
      <c r="O1321" s="53">
        <f>K1321*SetUp!$B$65</f>
        <v>1.0833991563527559E-9</v>
      </c>
      <c r="P1321" s="53">
        <f>MIN(SetUp!$B$54*L1321^SetUp!$B$51,L1321)</f>
        <v>5.9272391111537398E-3</v>
      </c>
      <c r="Q1321" s="53">
        <f t="shared" si="385"/>
        <v>1.1629461180462587E-7</v>
      </c>
      <c r="R1321" s="53">
        <f>IF((H1321+N1321-O1321)&gt;SetUp!$B$56,T1320+H1321+N1321-O1321-SetUp!$B$56,T1320)</f>
        <v>0</v>
      </c>
      <c r="S1321" s="53">
        <f>R1321*SetUp!$B$65</f>
        <v>0</v>
      </c>
      <c r="T1321" s="53">
        <f>IF((R1321-S1321)&lt;SetUp!$B$53,R1321-S1321,SetUp!$B$53)</f>
        <v>0</v>
      </c>
      <c r="U1321" s="53">
        <f t="shared" si="386"/>
        <v>0.58435767248642789</v>
      </c>
      <c r="V1321" s="53">
        <f>(L1321-P1321)/1000*SetUp!$B$13*1000000/SetUp!$B$48</f>
        <v>0.12554612707349733</v>
      </c>
      <c r="W1321" s="53">
        <f t="shared" si="388"/>
        <v>-2.9490299091605721E-17</v>
      </c>
      <c r="X1321" s="53">
        <f>MAX((SetUp!$B$56*(1-($H1321/SetUp!$B$56)^2)*TANH(($B1321-$D1321)/SetUp!$B$56))/(1+$H1321/SetUp!$B$56*TANH(($B1321-$D1321)/SetUp!$B$56)),0)</f>
        <v>0</v>
      </c>
    </row>
    <row r="1322" spans="1:24" x14ac:dyDescent="0.3">
      <c r="A1322" s="60">
        <v>32367</v>
      </c>
      <c r="B1322" s="53">
        <v>0</v>
      </c>
      <c r="C1322" s="53"/>
      <c r="D1322" s="53">
        <v>4.9379999999999997</v>
      </c>
      <c r="E1322" s="53">
        <f t="shared" si="380"/>
        <v>0</v>
      </c>
      <c r="F1322" s="53">
        <f t="shared" si="381"/>
        <v>4.9379999999999997</v>
      </c>
      <c r="G1322" s="53">
        <f t="shared" si="382"/>
        <v>0</v>
      </c>
      <c r="H1322" s="53">
        <f>IF(Q1321&gt;SetUp!$B$56,SetUp!$B$56,Q1321)</f>
        <v>1.1629461180462587E-7</v>
      </c>
      <c r="I1322" s="53">
        <f t="shared" si="387"/>
        <v>0.58435767326036703</v>
      </c>
      <c r="J1322" s="53">
        <f>MIN(F1322,H1322,(1-EXP(-SetUp!$B$52*H1322/SetUp!$B$56))*F1322)</f>
        <v>3.2444225682715098E-8</v>
      </c>
      <c r="K1322" s="53">
        <f t="shared" si="383"/>
        <v>8.3850386121910776E-8</v>
      </c>
      <c r="L1322" s="53">
        <f>IF(I1322&lt;=0,0,MIN(SetUp!$B$50*I1322^SetUp!$B$55,I1322))</f>
        <v>8.7852890066209138E-3</v>
      </c>
      <c r="M1322" s="53">
        <f t="shared" si="384"/>
        <v>0.57557238425374613</v>
      </c>
      <c r="N1322" s="53">
        <f>IF(SetUp!$B$62=0,X1322,(B1322-E1322)*(1-(H1322/SetUp!$B$66/SetUp!$B$56)))</f>
        <v>0</v>
      </c>
      <c r="O1322" s="53">
        <f>K1322*SetUp!$B$65</f>
        <v>7.7393914618753537E-10</v>
      </c>
      <c r="P1322" s="53">
        <f>MIN(SetUp!$B$54*L1322^SetUp!$B$51,L1322)</f>
        <v>5.7765270310235328E-3</v>
      </c>
      <c r="Q1322" s="53">
        <f t="shared" si="385"/>
        <v>8.3076446975723244E-8</v>
      </c>
      <c r="R1322" s="53">
        <f>IF((H1322+N1322-O1322)&gt;SetUp!$B$56,T1321+H1322+N1322-O1322-SetUp!$B$56,T1321)</f>
        <v>0</v>
      </c>
      <c r="S1322" s="53">
        <f>R1322*SetUp!$B$65</f>
        <v>0</v>
      </c>
      <c r="T1322" s="53">
        <f>IF((R1322-S1322)&lt;SetUp!$B$53,R1322-S1322,SetUp!$B$53)</f>
        <v>0</v>
      </c>
      <c r="U1322" s="53">
        <f t="shared" si="386"/>
        <v>0.57557238425374613</v>
      </c>
      <c r="V1322" s="53">
        <f>(L1322-P1322)/1000*SetUp!$B$13*1000000/SetUp!$B$48</f>
        <v>0.12244247490527048</v>
      </c>
      <c r="W1322" s="53">
        <f t="shared" si="388"/>
        <v>-5.377642775528102E-17</v>
      </c>
      <c r="X1322" s="53">
        <f>MAX((SetUp!$B$56*(1-($H1322/SetUp!$B$56)^2)*TANH(($B1322-$D1322)/SetUp!$B$56))/(1+$H1322/SetUp!$B$56*TANH(($B1322-$D1322)/SetUp!$B$56)),0)</f>
        <v>0</v>
      </c>
    </row>
    <row r="1323" spans="1:24" x14ac:dyDescent="0.3">
      <c r="A1323" s="60">
        <v>32368</v>
      </c>
      <c r="B1323" s="53">
        <v>0</v>
      </c>
      <c r="C1323" s="53"/>
      <c r="D1323" s="53">
        <v>4.9379999999999997</v>
      </c>
      <c r="E1323" s="53">
        <f t="shared" si="380"/>
        <v>0</v>
      </c>
      <c r="F1323" s="53">
        <f t="shared" si="381"/>
        <v>4.9379999999999997</v>
      </c>
      <c r="G1323" s="53">
        <f t="shared" si="382"/>
        <v>0</v>
      </c>
      <c r="H1323" s="53">
        <f>IF(Q1322&gt;SetUp!$B$56,SetUp!$B$56,Q1322)</f>
        <v>8.3076446975723244E-8</v>
      </c>
      <c r="I1323" s="53">
        <f t="shared" si="387"/>
        <v>0.57557238480661876</v>
      </c>
      <c r="J1323" s="53">
        <f>MIN(F1323,H1323,(1-EXP(-SetUp!$B$52*H1323/SetUp!$B$56))*F1323)</f>
        <v>2.3176920364909037E-8</v>
      </c>
      <c r="K1323" s="53">
        <f t="shared" si="383"/>
        <v>5.98995266108142E-8</v>
      </c>
      <c r="L1323" s="53">
        <f>IF(I1323&lt;=0,0,MIN(SetUp!$B$50*I1323^SetUp!$B$55,I1323))</f>
        <v>8.5662625764635677E-3</v>
      </c>
      <c r="M1323" s="53">
        <f t="shared" si="384"/>
        <v>0.56700612223015523</v>
      </c>
      <c r="N1323" s="53">
        <f>IF(SetUp!$B$62=0,X1323,(B1323-E1323)*(1-(H1323/SetUp!$B$66/SetUp!$B$56)))</f>
        <v>0</v>
      </c>
      <c r="O1323" s="53">
        <f>K1323*SetUp!$B$65</f>
        <v>5.5287268939715983E-10</v>
      </c>
      <c r="P1323" s="53">
        <f>MIN(SetUp!$B$54*L1323^SetUp!$B$51,L1323)</f>
        <v>5.6311304151494867E-3</v>
      </c>
      <c r="Q1323" s="53">
        <f t="shared" si="385"/>
        <v>5.9346653921417039E-8</v>
      </c>
      <c r="R1323" s="53">
        <f>IF((H1323+N1323-O1323)&gt;SetUp!$B$56,T1322+H1323+N1323-O1323-SetUp!$B$56,T1322)</f>
        <v>0</v>
      </c>
      <c r="S1323" s="53">
        <f>R1323*SetUp!$B$65</f>
        <v>0</v>
      </c>
      <c r="T1323" s="53">
        <f>IF((R1323-S1323)&lt;SetUp!$B$53,R1323-S1323,SetUp!$B$53)</f>
        <v>0</v>
      </c>
      <c r="U1323" s="53">
        <f t="shared" si="386"/>
        <v>0.56700612223015523</v>
      </c>
      <c r="V1323" s="53">
        <f>(L1323-P1323)/1000*SetUp!$B$13*1000000/SetUp!$B$48</f>
        <v>0.11944608743401737</v>
      </c>
      <c r="W1323" s="53">
        <f t="shared" si="388"/>
        <v>1.5612511283791264E-17</v>
      </c>
      <c r="X1323" s="53">
        <f>MAX((SetUp!$B$56*(1-($H1323/SetUp!$B$56)^2)*TANH(($B1323-$D1323)/SetUp!$B$56))/(1+$H1323/SetUp!$B$56*TANH(($B1323-$D1323)/SetUp!$B$56)),0)</f>
        <v>0</v>
      </c>
    </row>
    <row r="1324" spans="1:24" x14ac:dyDescent="0.3">
      <c r="A1324" s="60">
        <v>32369</v>
      </c>
      <c r="B1324" s="53">
        <v>5.2999999999999999E-2</v>
      </c>
      <c r="C1324" s="53"/>
      <c r="D1324" s="53">
        <v>4.9379999999999997</v>
      </c>
      <c r="E1324" s="53">
        <f t="shared" si="380"/>
        <v>5.2999999999999999E-2</v>
      </c>
      <c r="F1324" s="53">
        <f t="shared" si="381"/>
        <v>4.8849999999999998</v>
      </c>
      <c r="G1324" s="53">
        <f t="shared" si="382"/>
        <v>0</v>
      </c>
      <c r="H1324" s="53">
        <f>IF(Q1323&gt;SetUp!$B$56,SetUp!$B$56,Q1323)</f>
        <v>5.9346653921417039E-8</v>
      </c>
      <c r="I1324" s="53">
        <f t="shared" si="387"/>
        <v>0.56700612262674666</v>
      </c>
      <c r="J1324" s="53">
        <f>MIN(F1324,H1324,(1-EXP(-SetUp!$B$52*H1324/SetUp!$B$56))*F1324)</f>
        <v>1.6379005779998401E-8</v>
      </c>
      <c r="K1324" s="53">
        <f t="shared" si="383"/>
        <v>4.2967648141418634E-8</v>
      </c>
      <c r="L1324" s="53">
        <f>IF(I1324&lt;=0,0,MIN(SetUp!$B$50*I1324^SetUp!$B$55,I1324))</f>
        <v>8.3548318776185473E-3</v>
      </c>
      <c r="M1324" s="53">
        <f t="shared" si="384"/>
        <v>0.55865129074912812</v>
      </c>
      <c r="N1324" s="53">
        <f>IF(SetUp!$B$62=0,X1324,(B1324-E1324)*(1-(H1324/SetUp!$B$66/SetUp!$B$56)))</f>
        <v>0</v>
      </c>
      <c r="O1324" s="53">
        <f>K1324*SetUp!$B$65</f>
        <v>3.9659143450940358E-10</v>
      </c>
      <c r="P1324" s="53">
        <f>MIN(SetUp!$B$54*L1324^SetUp!$B$51,L1324)</f>
        <v>5.490810342851136E-3</v>
      </c>
      <c r="Q1324" s="53">
        <f t="shared" si="385"/>
        <v>4.2571056706909229E-8</v>
      </c>
      <c r="R1324" s="53">
        <f>IF((H1324+N1324-O1324)&gt;SetUp!$B$56,T1323+H1324+N1324-O1324-SetUp!$B$56,T1323)</f>
        <v>0</v>
      </c>
      <c r="S1324" s="53">
        <f>R1324*SetUp!$B$65</f>
        <v>0</v>
      </c>
      <c r="T1324" s="53">
        <f>IF((R1324-S1324)&lt;SetUp!$B$53,R1324-S1324,SetUp!$B$53)</f>
        <v>0</v>
      </c>
      <c r="U1324" s="53">
        <f t="shared" si="386"/>
        <v>0.55865129074912812</v>
      </c>
      <c r="V1324" s="53">
        <f>(L1324-P1324)/1000*SetUp!$B$13*1000000/SetUp!$B$48</f>
        <v>0.11655221906654377</v>
      </c>
      <c r="W1324" s="53">
        <f t="shared" si="388"/>
        <v>-3.1225022567582528E-17</v>
      </c>
      <c r="X1324" s="53">
        <f>MAX((SetUp!$B$56*(1-($H1324/SetUp!$B$56)^2)*TANH(($B1324-$D1324)/SetUp!$B$56))/(1+$H1324/SetUp!$B$56*TANH(($B1324-$D1324)/SetUp!$B$56)),0)</f>
        <v>0</v>
      </c>
    </row>
    <row r="1325" spans="1:24" x14ac:dyDescent="0.3">
      <c r="A1325" s="60">
        <v>32370</v>
      </c>
      <c r="B1325" s="53">
        <v>3.1E-2</v>
      </c>
      <c r="C1325" s="53"/>
      <c r="D1325" s="53">
        <v>4.9379999999999997</v>
      </c>
      <c r="E1325" s="53">
        <f t="shared" si="380"/>
        <v>3.1E-2</v>
      </c>
      <c r="F1325" s="53">
        <f t="shared" si="381"/>
        <v>4.907</v>
      </c>
      <c r="G1325" s="53">
        <f t="shared" si="382"/>
        <v>0</v>
      </c>
      <c r="H1325" s="53">
        <f>IF(Q1324&gt;SetUp!$B$56,SetUp!$B$56,Q1324)</f>
        <v>4.2571056706909229E-8</v>
      </c>
      <c r="I1325" s="53">
        <f t="shared" si="387"/>
        <v>0.55865129103312616</v>
      </c>
      <c r="J1325" s="53">
        <f>MIN(F1325,H1325,(1-EXP(-SetUp!$B$52*H1325/SetUp!$B$56))*F1325)</f>
        <v>1.1802043654030037E-8</v>
      </c>
      <c r="K1325" s="53">
        <f t="shared" si="383"/>
        <v>3.0769013052879192E-8</v>
      </c>
      <c r="L1325" s="53">
        <f>IF(I1325&lt;=0,0,MIN(SetUp!$B$50*I1325^SetUp!$B$55,I1325))</f>
        <v>8.1506606570804097E-3</v>
      </c>
      <c r="M1325" s="53">
        <f t="shared" si="384"/>
        <v>0.5505006303760458</v>
      </c>
      <c r="N1325" s="53">
        <f>IF(SetUp!$B$62=0,X1325,(B1325-E1325)*(1-(H1325/SetUp!$B$66/SetUp!$B$56)))</f>
        <v>0</v>
      </c>
      <c r="O1325" s="53">
        <f>K1325*SetUp!$B$65</f>
        <v>2.8399802067167626E-10</v>
      </c>
      <c r="P1325" s="53">
        <f>MIN(SetUp!$B$54*L1325^SetUp!$B$51,L1325)</f>
        <v>5.3553409050694015E-3</v>
      </c>
      <c r="Q1325" s="53">
        <f t="shared" si="385"/>
        <v>3.0485015032207514E-8</v>
      </c>
      <c r="R1325" s="53">
        <f>IF((H1325+N1325-O1325)&gt;SetUp!$B$56,T1324+H1325+N1325-O1325-SetUp!$B$56,T1324)</f>
        <v>0</v>
      </c>
      <c r="S1325" s="53">
        <f>R1325*SetUp!$B$65</f>
        <v>0</v>
      </c>
      <c r="T1325" s="53">
        <f>IF((R1325-S1325)&lt;SetUp!$B$53,R1325-S1325,SetUp!$B$53)</f>
        <v>0</v>
      </c>
      <c r="U1325" s="53">
        <f t="shared" si="386"/>
        <v>0.5505006303760458</v>
      </c>
      <c r="V1325" s="53">
        <f>(L1325-P1325)/1000*SetUp!$B$13*1000000/SetUp!$B$48</f>
        <v>0.11375637932271422</v>
      </c>
      <c r="W1325" s="53">
        <f t="shared" si="388"/>
        <v>1.3357370765021415E-16</v>
      </c>
      <c r="X1325" s="53">
        <f>MAX((SetUp!$B$56*(1-($H1325/SetUp!$B$56)^2)*TANH(($B1325-$D1325)/SetUp!$B$56))/(1+$H1325/SetUp!$B$56*TANH(($B1325-$D1325)/SetUp!$B$56)),0)</f>
        <v>0</v>
      </c>
    </row>
    <row r="1326" spans="1:24" x14ac:dyDescent="0.3">
      <c r="A1326" s="60">
        <v>32371</v>
      </c>
      <c r="B1326" s="53">
        <v>7.0000000000000001E-3</v>
      </c>
      <c r="C1326" s="53"/>
      <c r="D1326" s="53">
        <v>4.9379999999999997</v>
      </c>
      <c r="E1326" s="53">
        <f t="shared" si="380"/>
        <v>7.0000000000000001E-3</v>
      </c>
      <c r="F1326" s="53">
        <f t="shared" si="381"/>
        <v>4.931</v>
      </c>
      <c r="G1326" s="53">
        <f t="shared" si="382"/>
        <v>0</v>
      </c>
      <c r="H1326" s="53">
        <f>IF(Q1325&gt;SetUp!$B$56,SetUp!$B$56,Q1325)</f>
        <v>3.0485015032207514E-8</v>
      </c>
      <c r="I1326" s="53">
        <f t="shared" si="387"/>
        <v>0.55050063057903442</v>
      </c>
      <c r="J1326" s="53">
        <f>MIN(F1326,H1326,(1-EXP(-SetUp!$B$52*H1326/SetUp!$B$56))*F1326)</f>
        <v>8.4927460035633125E-9</v>
      </c>
      <c r="K1326" s="53">
        <f t="shared" si="383"/>
        <v>2.1992269028644202E-8</v>
      </c>
      <c r="L1326" s="53">
        <f>IF(I1326&lt;=0,0,MIN(SetUp!$B$50*I1326^SetUp!$B$55,I1326))</f>
        <v>7.9534307166703594E-3</v>
      </c>
      <c r="M1326" s="53">
        <f t="shared" si="384"/>
        <v>0.5425471998623641</v>
      </c>
      <c r="N1326" s="53">
        <f>IF(SetUp!$B$62=0,X1326,(B1326-E1326)*(1-(H1326/SetUp!$B$66/SetUp!$B$56)))</f>
        <v>0</v>
      </c>
      <c r="O1326" s="53">
        <f>K1326*SetUp!$B$65</f>
        <v>2.029886647153773E-10</v>
      </c>
      <c r="P1326" s="53">
        <f>MIN(SetUp!$B$54*L1326^SetUp!$B$51,L1326)</f>
        <v>5.2245083742747129E-3</v>
      </c>
      <c r="Q1326" s="53">
        <f t="shared" si="385"/>
        <v>2.1789280363928825E-8</v>
      </c>
      <c r="R1326" s="53">
        <f>IF((H1326+N1326-O1326)&gt;SetUp!$B$56,T1325+H1326+N1326-O1326-SetUp!$B$56,T1325)</f>
        <v>0</v>
      </c>
      <c r="S1326" s="53">
        <f>R1326*SetUp!$B$65</f>
        <v>0</v>
      </c>
      <c r="T1326" s="53">
        <f>IF((R1326-S1326)&lt;SetUp!$B$53,R1326-S1326,SetUp!$B$53)</f>
        <v>0</v>
      </c>
      <c r="U1326" s="53">
        <f t="shared" si="386"/>
        <v>0.5425471998623641</v>
      </c>
      <c r="V1326" s="53">
        <f>(L1326-P1326)/1000*SetUp!$B$13*1000000/SetUp!$B$48</f>
        <v>0.11105431673798957</v>
      </c>
      <c r="W1326" s="53">
        <f t="shared" si="388"/>
        <v>-1.7347234759768071E-17</v>
      </c>
      <c r="X1326" s="53">
        <f>MAX((SetUp!$B$56*(1-($H1326/SetUp!$B$56)^2)*TANH(($B1326-$D1326)/SetUp!$B$56))/(1+$H1326/SetUp!$B$56*TANH(($B1326-$D1326)/SetUp!$B$56)),0)</f>
        <v>0</v>
      </c>
    </row>
    <row r="1327" spans="1:24" x14ac:dyDescent="0.3">
      <c r="A1327" s="60">
        <v>32372</v>
      </c>
      <c r="B1327" s="53">
        <v>0</v>
      </c>
      <c r="C1327" s="53"/>
      <c r="D1327" s="53">
        <v>4.9379999999999997</v>
      </c>
      <c r="E1327" s="53">
        <f t="shared" si="380"/>
        <v>0</v>
      </c>
      <c r="F1327" s="53">
        <f t="shared" si="381"/>
        <v>4.9379999999999997</v>
      </c>
      <c r="G1327" s="53">
        <f t="shared" si="382"/>
        <v>0</v>
      </c>
      <c r="H1327" s="53">
        <f>IF(Q1326&gt;SetUp!$B$56,SetUp!$B$56,Q1326)</f>
        <v>2.1789280363928825E-8</v>
      </c>
      <c r="I1327" s="53">
        <f t="shared" si="387"/>
        <v>0.54254720000737144</v>
      </c>
      <c r="J1327" s="53">
        <f>MIN(F1327,H1327,(1-EXP(-SetUp!$B$52*H1327/SetUp!$B$56))*F1327)</f>
        <v>6.0788401206046667E-9</v>
      </c>
      <c r="K1327" s="53">
        <f t="shared" si="383"/>
        <v>1.5710440243324158E-8</v>
      </c>
      <c r="L1327" s="53">
        <f>IF(I1327&lt;=0,0,MIN(SetUp!$B$50*I1327^SetUp!$B$55,I1327))</f>
        <v>7.762840776436155E-3</v>
      </c>
      <c r="M1327" s="53">
        <f t="shared" si="384"/>
        <v>0.53478435923093526</v>
      </c>
      <c r="N1327" s="53">
        <f>IF(SetUp!$B$62=0,X1327,(B1327-E1327)*(1-(H1327/SetUp!$B$66/SetUp!$B$56)))</f>
        <v>0</v>
      </c>
      <c r="O1327" s="53">
        <f>K1327*SetUp!$B$65</f>
        <v>1.4500737886252107E-10</v>
      </c>
      <c r="P1327" s="53">
        <f>MIN(SetUp!$B$54*L1327^SetUp!$B$51,L1327)</f>
        <v>5.098110434873738E-3</v>
      </c>
      <c r="Q1327" s="53">
        <f t="shared" si="385"/>
        <v>1.5565432864461636E-8</v>
      </c>
      <c r="R1327" s="53">
        <f>IF((H1327+N1327-O1327)&gt;SetUp!$B$56,T1326+H1327+N1327-O1327-SetUp!$B$56,T1326)</f>
        <v>0</v>
      </c>
      <c r="S1327" s="53">
        <f>R1327*SetUp!$B$65</f>
        <v>0</v>
      </c>
      <c r="T1327" s="53">
        <f>IF((R1327-S1327)&lt;SetUp!$B$53,R1327-S1327,SetUp!$B$53)</f>
        <v>0</v>
      </c>
      <c r="U1327" s="53">
        <f t="shared" si="386"/>
        <v>0.53478435923093526</v>
      </c>
      <c r="V1327" s="53">
        <f>(L1327-P1327)/1000*SetUp!$B$13*1000000/SetUp!$B$48</f>
        <v>0.10844200392797368</v>
      </c>
      <c r="W1327" s="53">
        <f t="shared" si="388"/>
        <v>-1.1969591984239969E-16</v>
      </c>
      <c r="X1327" s="53">
        <f>MAX((SetUp!$B$56*(1-($H1327/SetUp!$B$56)^2)*TANH(($B1327-$D1327)/SetUp!$B$56))/(1+$H1327/SetUp!$B$56*TANH(($B1327-$D1327)/SetUp!$B$56)),0)</f>
        <v>0</v>
      </c>
    </row>
    <row r="1328" spans="1:24" x14ac:dyDescent="0.3">
      <c r="A1328" s="60">
        <v>32373</v>
      </c>
      <c r="B1328" s="53">
        <v>8.9999999999999993E-3</v>
      </c>
      <c r="C1328" s="53"/>
      <c r="D1328" s="53">
        <v>4.9379999999999997</v>
      </c>
      <c r="E1328" s="53">
        <f t="shared" si="380"/>
        <v>8.9999999999999993E-3</v>
      </c>
      <c r="F1328" s="53">
        <f t="shared" si="381"/>
        <v>4.9289999999999994</v>
      </c>
      <c r="G1328" s="53">
        <f t="shared" si="382"/>
        <v>0</v>
      </c>
      <c r="H1328" s="53">
        <f>IF(Q1327&gt;SetUp!$B$56,SetUp!$B$56,Q1327)</f>
        <v>1.5565432864461636E-8</v>
      </c>
      <c r="I1328" s="53">
        <f t="shared" si="387"/>
        <v>0.53478435933459612</v>
      </c>
      <c r="J1328" s="53">
        <f>MIN(F1328,H1328,(1-EXP(-SetUp!$B$52*H1328/SetUp!$B$56))*F1328)</f>
        <v>4.3345773617087239E-9</v>
      </c>
      <c r="K1328" s="53">
        <f t="shared" si="383"/>
        <v>1.1230855502752912E-8</v>
      </c>
      <c r="L1328" s="53">
        <f>IF(I1328&lt;=0,0,MIN(SetUp!$B$50*I1328^SetUp!$B$55,I1328))</f>
        <v>7.5786054199186064E-3</v>
      </c>
      <c r="M1328" s="53">
        <f t="shared" si="384"/>
        <v>0.5272057539146775</v>
      </c>
      <c r="N1328" s="53">
        <f>IF(SetUp!$B$62=0,X1328,(B1328-E1328)*(1-(H1328/SetUp!$B$66/SetUp!$B$56)))</f>
        <v>0</v>
      </c>
      <c r="O1328" s="53">
        <f>K1328*SetUp!$B$65</f>
        <v>1.036608073112365E-10</v>
      </c>
      <c r="P1328" s="53">
        <f>MIN(SetUp!$B$54*L1328^SetUp!$B$51,L1328)</f>
        <v>4.9759554692182309E-3</v>
      </c>
      <c r="Q1328" s="53">
        <f t="shared" si="385"/>
        <v>1.1127194695441676E-8</v>
      </c>
      <c r="R1328" s="53">
        <f>IF((H1328+N1328-O1328)&gt;SetUp!$B$56,T1327+H1328+N1328-O1328-SetUp!$B$56,T1327)</f>
        <v>0</v>
      </c>
      <c r="S1328" s="53">
        <f>R1328*SetUp!$B$65</f>
        <v>0</v>
      </c>
      <c r="T1328" s="53">
        <f>IF((R1328-S1328)&lt;SetUp!$B$53,R1328-S1328,SetUp!$B$53)</f>
        <v>0</v>
      </c>
      <c r="U1328" s="53">
        <f t="shared" si="386"/>
        <v>0.5272057539146775</v>
      </c>
      <c r="V1328" s="53">
        <f>(L1328-P1328)/1000*SetUp!$B$13*1000000/SetUp!$B$48</f>
        <v>0.10591562372180079</v>
      </c>
      <c r="W1328" s="53">
        <f t="shared" si="388"/>
        <v>9.8011876392689601E-17</v>
      </c>
      <c r="X1328" s="53">
        <f>MAX((SetUp!$B$56*(1-($H1328/SetUp!$B$56)^2)*TANH(($B1328-$D1328)/SetUp!$B$56))/(1+$H1328/SetUp!$B$56*TANH(($B1328-$D1328)/SetUp!$B$56)),0)</f>
        <v>0</v>
      </c>
    </row>
    <row r="1329" spans="1:24" x14ac:dyDescent="0.3">
      <c r="A1329" s="60">
        <v>32374</v>
      </c>
      <c r="B1329" s="53">
        <v>0</v>
      </c>
      <c r="C1329" s="53"/>
      <c r="D1329" s="53">
        <v>4.9379999999999997</v>
      </c>
      <c r="E1329" s="53">
        <f t="shared" si="380"/>
        <v>0</v>
      </c>
      <c r="F1329" s="53">
        <f t="shared" si="381"/>
        <v>4.9379999999999997</v>
      </c>
      <c r="G1329" s="53">
        <f t="shared" si="382"/>
        <v>0</v>
      </c>
      <c r="H1329" s="53">
        <f>IF(Q1328&gt;SetUp!$B$56,SetUp!$B$56,Q1328)</f>
        <v>1.1127194695441676E-8</v>
      </c>
      <c r="I1329" s="53">
        <f t="shared" si="387"/>
        <v>0.52720575398872882</v>
      </c>
      <c r="J1329" s="53">
        <f>MIN(F1329,H1329,(1-EXP(-SetUp!$B$52*H1329/SetUp!$B$56))*F1329)</f>
        <v>3.1042984736107113E-9</v>
      </c>
      <c r="K1329" s="53">
        <f t="shared" si="383"/>
        <v>8.0228962218309641E-9</v>
      </c>
      <c r="L1329" s="53">
        <f>IF(I1329&lt;=0,0,MIN(SetUp!$B$50*I1329^SetUp!$B$55,I1329))</f>
        <v>7.400454114670941E-3</v>
      </c>
      <c r="M1329" s="53">
        <f t="shared" si="384"/>
        <v>0.51980529987405788</v>
      </c>
      <c r="N1329" s="53">
        <f>IF(SetUp!$B$62=0,X1329,(B1329-E1329)*(1-(H1329/SetUp!$B$66/SetUp!$B$56)))</f>
        <v>0</v>
      </c>
      <c r="O1329" s="53">
        <f>K1329*SetUp!$B$65</f>
        <v>7.4051340000359737E-11</v>
      </c>
      <c r="P1329" s="53">
        <f>MIN(SetUp!$B$54*L1329^SetUp!$B$51,L1329)</f>
        <v>4.8578618947117159E-3</v>
      </c>
      <c r="Q1329" s="53">
        <f t="shared" si="385"/>
        <v>7.9488448818306047E-9</v>
      </c>
      <c r="R1329" s="53">
        <f>IF((H1329+N1329-O1329)&gt;SetUp!$B$56,T1328+H1329+N1329-O1329-SetUp!$B$56,T1328)</f>
        <v>0</v>
      </c>
      <c r="S1329" s="53">
        <f>R1329*SetUp!$B$65</f>
        <v>0</v>
      </c>
      <c r="T1329" s="53">
        <f>IF((R1329-S1329)&lt;SetUp!$B$53,R1329-S1329,SetUp!$B$53)</f>
        <v>0</v>
      </c>
      <c r="U1329" s="53">
        <f t="shared" si="386"/>
        <v>0.51980529987405788</v>
      </c>
      <c r="V1329" s="53">
        <f>(L1329-P1329)/1000*SetUp!$B$13*1000000/SetUp!$B$48</f>
        <v>0.10347155627851931</v>
      </c>
      <c r="W1329" s="53">
        <f t="shared" si="388"/>
        <v>-1.0408340855860843E-17</v>
      </c>
      <c r="X1329" s="53">
        <f>MAX((SetUp!$B$56*(1-($H1329/SetUp!$B$56)^2)*TANH(($B1329-$D1329)/SetUp!$B$56))/(1+$H1329/SetUp!$B$56*TANH(($B1329-$D1329)/SetUp!$B$56)),0)</f>
        <v>0</v>
      </c>
    </row>
    <row r="1330" spans="1:24" x14ac:dyDescent="0.3">
      <c r="A1330" s="60">
        <v>32375</v>
      </c>
      <c r="B1330" s="53">
        <v>0</v>
      </c>
      <c r="C1330" s="53"/>
      <c r="D1330" s="53">
        <v>4.9379999999999997</v>
      </c>
      <c r="E1330" s="53">
        <f t="shared" si="380"/>
        <v>0</v>
      </c>
      <c r="F1330" s="53">
        <f t="shared" si="381"/>
        <v>4.9379999999999997</v>
      </c>
      <c r="G1330" s="53">
        <f t="shared" si="382"/>
        <v>0</v>
      </c>
      <c r="H1330" s="53">
        <f>IF(Q1329&gt;SetUp!$B$56,SetUp!$B$56,Q1329)</f>
        <v>7.9488448818306047E-9</v>
      </c>
      <c r="I1330" s="53">
        <f t="shared" si="387"/>
        <v>0.51980529992695734</v>
      </c>
      <c r="J1330" s="53">
        <f>MIN(F1330,H1330,(1-EXP(-SetUp!$B$52*H1330/SetUp!$B$56))*F1330)</f>
        <v>2.2175932004042665E-9</v>
      </c>
      <c r="K1330" s="53">
        <f t="shared" si="383"/>
        <v>5.7312516814263386E-9</v>
      </c>
      <c r="L1330" s="53">
        <f>IF(I1330&lt;=0,0,MIN(SetUp!$B$50*I1330^SetUp!$B$55,I1330))</f>
        <v>7.2281303020125991E-3</v>
      </c>
      <c r="M1330" s="53">
        <f t="shared" si="384"/>
        <v>0.51257716962494471</v>
      </c>
      <c r="N1330" s="53">
        <f>IF(SetUp!$B$62=0,X1330,(B1330-E1330)*(1-(H1330/SetUp!$B$66/SetUp!$B$56)))</f>
        <v>0</v>
      </c>
      <c r="O1330" s="53">
        <f>K1330*SetUp!$B$65</f>
        <v>5.2899458643636573E-11</v>
      </c>
      <c r="P1330" s="53">
        <f>MIN(SetUp!$B$54*L1330^SetUp!$B$51,L1330)</f>
        <v>4.7436575479162107E-3</v>
      </c>
      <c r="Q1330" s="53">
        <f t="shared" si="385"/>
        <v>5.6783522227827017E-9</v>
      </c>
      <c r="R1330" s="53">
        <f>IF((H1330+N1330-O1330)&gt;SetUp!$B$56,T1329+H1330+N1330-O1330-SetUp!$B$56,T1329)</f>
        <v>0</v>
      </c>
      <c r="S1330" s="53">
        <f>R1330*SetUp!$B$65</f>
        <v>0</v>
      </c>
      <c r="T1330" s="53">
        <f>IF((R1330-S1330)&lt;SetUp!$B$53,R1330-S1330,SetUp!$B$53)</f>
        <v>0</v>
      </c>
      <c r="U1330" s="53">
        <f t="shared" si="386"/>
        <v>0.51257716962494471</v>
      </c>
      <c r="V1330" s="53">
        <f>(L1330-P1330)/1000*SetUp!$B$13*1000000/SetUp!$B$48</f>
        <v>0.10110636710831079</v>
      </c>
      <c r="W1330" s="53">
        <f t="shared" si="388"/>
        <v>-5.7245874707234634E-17</v>
      </c>
      <c r="X1330" s="53">
        <f>MAX((SetUp!$B$56*(1-($H1330/SetUp!$B$56)^2)*TANH(($B1330-$D1330)/SetUp!$B$56))/(1+$H1330/SetUp!$B$56*TANH(($B1330-$D1330)/SetUp!$B$56)),0)</f>
        <v>0</v>
      </c>
    </row>
    <row r="1331" spans="1:24" x14ac:dyDescent="0.3">
      <c r="A1331" s="60">
        <v>32376</v>
      </c>
      <c r="B1331" s="53">
        <v>0</v>
      </c>
      <c r="C1331" s="53"/>
      <c r="D1331" s="53">
        <v>4.9379999999999997</v>
      </c>
      <c r="E1331" s="53">
        <f t="shared" si="380"/>
        <v>0</v>
      </c>
      <c r="F1331" s="53">
        <f t="shared" si="381"/>
        <v>4.9379999999999997</v>
      </c>
      <c r="G1331" s="53">
        <f t="shared" si="382"/>
        <v>0</v>
      </c>
      <c r="H1331" s="53">
        <f>IF(Q1330&gt;SetUp!$B$56,SetUp!$B$56,Q1330)</f>
        <v>5.6783522227827017E-9</v>
      </c>
      <c r="I1331" s="53">
        <f t="shared" si="387"/>
        <v>0.51257716966273403</v>
      </c>
      <c r="J1331" s="53">
        <f>MIN(F1331,H1331,(1-EXP(-SetUp!$B$52*H1331/SetUp!$B$56))*F1331)</f>
        <v>1.5841638407732004E-9</v>
      </c>
      <c r="K1331" s="53">
        <f t="shared" si="383"/>
        <v>4.0941883820095014E-9</v>
      </c>
      <c r="L1331" s="53">
        <f>IF(I1331&lt;=0,0,MIN(SetUp!$B$50*I1331^SetUp!$B$55,I1331))</f>
        <v>7.0613905504957114E-3</v>
      </c>
      <c r="M1331" s="53">
        <f t="shared" si="384"/>
        <v>0.50551577911223833</v>
      </c>
      <c r="N1331" s="53">
        <f>IF(SetUp!$B$62=0,X1331,(B1331-E1331)*(1-(H1331/SetUp!$B$66/SetUp!$B$56)))</f>
        <v>0</v>
      </c>
      <c r="O1331" s="53">
        <f>K1331*SetUp!$B$65</f>
        <v>3.778936278357061E-11</v>
      </c>
      <c r="P1331" s="53">
        <f>MIN(SetUp!$B$54*L1331^SetUp!$B$51,L1331)</f>
        <v>4.6331791119007988E-3</v>
      </c>
      <c r="Q1331" s="53">
        <f t="shared" si="385"/>
        <v>4.0563990192259305E-9</v>
      </c>
      <c r="R1331" s="53">
        <f>IF((H1331+N1331-O1331)&gt;SetUp!$B$56,T1330+H1331+N1331-O1331-SetUp!$B$56,T1330)</f>
        <v>0</v>
      </c>
      <c r="S1331" s="53">
        <f>R1331*SetUp!$B$65</f>
        <v>0</v>
      </c>
      <c r="T1331" s="53">
        <f>IF((R1331-S1331)&lt;SetUp!$B$53,R1331-S1331,SetUp!$B$53)</f>
        <v>0</v>
      </c>
      <c r="U1331" s="53">
        <f t="shared" si="386"/>
        <v>0.50551577911223833</v>
      </c>
      <c r="V1331" s="53">
        <f>(L1331-P1331)/1000*SetUp!$B$13*1000000/SetUp!$B$48</f>
        <v>9.8816795926775489E-2</v>
      </c>
      <c r="W1331" s="53">
        <f t="shared" si="388"/>
        <v>-6.4184768611141862E-17</v>
      </c>
      <c r="X1331" s="53">
        <f>MAX((SetUp!$B$56*(1-($H1331/SetUp!$B$56)^2)*TANH(($B1331-$D1331)/SetUp!$B$56))/(1+$H1331/SetUp!$B$56*TANH(($B1331-$D1331)/SetUp!$B$56)),0)</f>
        <v>0</v>
      </c>
    </row>
    <row r="1332" spans="1:24" x14ac:dyDescent="0.3">
      <c r="A1332" s="60">
        <v>32377</v>
      </c>
      <c r="B1332" s="53">
        <v>1.0999999999999999E-2</v>
      </c>
      <c r="C1332" s="53"/>
      <c r="D1332" s="53">
        <v>4.9379999999999997</v>
      </c>
      <c r="E1332" s="53">
        <f t="shared" si="380"/>
        <v>1.0999999999999999E-2</v>
      </c>
      <c r="F1332" s="53">
        <f t="shared" si="381"/>
        <v>4.9269999999999996</v>
      </c>
      <c r="G1332" s="53">
        <f t="shared" si="382"/>
        <v>0</v>
      </c>
      <c r="H1332" s="53">
        <f>IF(Q1331&gt;SetUp!$B$56,SetUp!$B$56,Q1331)</f>
        <v>4.0563990192259305E-9</v>
      </c>
      <c r="I1332" s="53">
        <f t="shared" si="387"/>
        <v>0.50551577913925683</v>
      </c>
      <c r="J1332" s="53">
        <f>MIN(F1332,H1332,(1-EXP(-SetUp!$B$52*H1332/SetUp!$B$56))*F1332)</f>
        <v>1.1291458326123658E-9</v>
      </c>
      <c r="K1332" s="53">
        <f t="shared" si="383"/>
        <v>2.9272531866135649E-9</v>
      </c>
      <c r="L1332" s="53">
        <f>IF(I1332&lt;=0,0,MIN(SetUp!$B$50*I1332^SetUp!$B$55,I1332))</f>
        <v>6.900003768082876E-3</v>
      </c>
      <c r="M1332" s="53">
        <f t="shared" si="384"/>
        <v>0.49861577537117396</v>
      </c>
      <c r="N1332" s="53">
        <f>IF(SetUp!$B$62=0,X1332,(B1332-E1332)*(1-(H1332/SetUp!$B$66/SetUp!$B$56)))</f>
        <v>0</v>
      </c>
      <c r="O1332" s="53">
        <f>K1332*SetUp!$B$65</f>
        <v>2.7018549784953792E-11</v>
      </c>
      <c r="P1332" s="53">
        <f>MIN(SetUp!$B$54*L1332^SetUp!$B$51,L1332)</f>
        <v>4.5262715834282607E-3</v>
      </c>
      <c r="Q1332" s="53">
        <f t="shared" si="385"/>
        <v>2.9002346368286111E-9</v>
      </c>
      <c r="R1332" s="53">
        <f>IF((H1332+N1332-O1332)&gt;SetUp!$B$56,T1331+H1332+N1332-O1332-SetUp!$B$56,T1331)</f>
        <v>0</v>
      </c>
      <c r="S1332" s="53">
        <f>R1332*SetUp!$B$65</f>
        <v>0</v>
      </c>
      <c r="T1332" s="53">
        <f>IF((R1332-S1332)&lt;SetUp!$B$53,R1332-S1332,SetUp!$B$53)</f>
        <v>0</v>
      </c>
      <c r="U1332" s="53">
        <f t="shared" si="386"/>
        <v>0.49861577537117396</v>
      </c>
      <c r="V1332" s="53">
        <f>(L1332-P1332)/1000*SetUp!$B$13*1000000/SetUp!$B$48</f>
        <v>9.6599746277270304E-2</v>
      </c>
      <c r="W1332" s="53">
        <f t="shared" si="388"/>
        <v>1.3010426069826053E-17</v>
      </c>
      <c r="X1332" s="53">
        <f>MAX((SetUp!$B$56*(1-($H1332/SetUp!$B$56)^2)*TANH(($B1332-$D1332)/SetUp!$B$56))/(1+$H1332/SetUp!$B$56*TANH(($B1332-$D1332)/SetUp!$B$56)),0)</f>
        <v>0</v>
      </c>
    </row>
    <row r="1333" spans="1:24" x14ac:dyDescent="0.3">
      <c r="A1333" s="60">
        <v>32378</v>
      </c>
      <c r="B1333" s="53">
        <v>0.16600000000000001</v>
      </c>
      <c r="C1333" s="53"/>
      <c r="D1333" s="53">
        <v>4.9379999999999997</v>
      </c>
      <c r="E1333" s="53">
        <f t="shared" si="380"/>
        <v>0.16600000000000001</v>
      </c>
      <c r="F1333" s="53">
        <f t="shared" si="381"/>
        <v>4.7719999999999994</v>
      </c>
      <c r="G1333" s="53">
        <f t="shared" si="382"/>
        <v>0</v>
      </c>
      <c r="H1333" s="53">
        <f>IF(Q1332&gt;SetUp!$B$56,SetUp!$B$56,Q1332)</f>
        <v>2.9002346368286111E-9</v>
      </c>
      <c r="I1333" s="53">
        <f t="shared" si="387"/>
        <v>0.49861577539072605</v>
      </c>
      <c r="J1333" s="53">
        <f>MIN(F1333,H1333,(1-EXP(-SetUp!$B$52*H1333/SetUp!$B$56))*F1333)</f>
        <v>7.8191625396684106E-10</v>
      </c>
      <c r="K1333" s="53">
        <f t="shared" si="383"/>
        <v>2.1183183828617699E-9</v>
      </c>
      <c r="L1333" s="53">
        <f>IF(I1333&lt;=0,0,MIN(SetUp!$B$50*I1333^SetUp!$B$55,I1333))</f>
        <v>6.7437504684598375E-3</v>
      </c>
      <c r="M1333" s="53">
        <f t="shared" si="384"/>
        <v>0.49187202492226623</v>
      </c>
      <c r="N1333" s="53">
        <f>IF(SetUp!$B$62=0,X1333,(B1333-E1333)*(1-(H1333/SetUp!$B$66/SetUp!$B$56)))</f>
        <v>0</v>
      </c>
      <c r="O1333" s="53">
        <f>K1333*SetUp!$B$65</f>
        <v>1.9552080752517819E-11</v>
      </c>
      <c r="P1333" s="53">
        <f>MIN(SetUp!$B$54*L1333^SetUp!$B$51,L1333)</f>
        <v>4.4227877768661878E-3</v>
      </c>
      <c r="Q1333" s="53">
        <f t="shared" si="385"/>
        <v>2.0987663021092521E-9</v>
      </c>
      <c r="R1333" s="53">
        <f>IF((H1333+N1333-O1333)&gt;SetUp!$B$56,T1332+H1333+N1333-O1333-SetUp!$B$56,T1332)</f>
        <v>0</v>
      </c>
      <c r="S1333" s="53">
        <f>R1333*SetUp!$B$65</f>
        <v>0</v>
      </c>
      <c r="T1333" s="53">
        <f>IF((R1333-S1333)&lt;SetUp!$B$53,R1333-S1333,SetUp!$B$53)</f>
        <v>0</v>
      </c>
      <c r="U1333" s="53">
        <f t="shared" si="386"/>
        <v>0.49187202492226623</v>
      </c>
      <c r="V1333" s="53">
        <f>(L1333-P1333)/1000*SetUp!$B$13*1000000/SetUp!$B$48</f>
        <v>9.4452275861768839E-2</v>
      </c>
      <c r="W1333" s="53">
        <f t="shared" si="388"/>
        <v>1.8214596497756474E-17</v>
      </c>
      <c r="X1333" s="53">
        <f>MAX((SetUp!$B$56*(1-($H1333/SetUp!$B$56)^2)*TANH(($B1333-$D1333)/SetUp!$B$56))/(1+$H1333/SetUp!$B$56*TANH(($B1333-$D1333)/SetUp!$B$56)),0)</f>
        <v>0</v>
      </c>
    </row>
    <row r="1334" spans="1:24" x14ac:dyDescent="0.3">
      <c r="A1334" s="60">
        <v>32379</v>
      </c>
      <c r="B1334" s="53">
        <v>0</v>
      </c>
      <c r="C1334" s="53"/>
      <c r="D1334" s="53">
        <v>4.9379999999999997</v>
      </c>
      <c r="E1334" s="53">
        <f t="shared" si="380"/>
        <v>0</v>
      </c>
      <c r="F1334" s="53">
        <f t="shared" si="381"/>
        <v>4.9379999999999997</v>
      </c>
      <c r="G1334" s="53">
        <f t="shared" si="382"/>
        <v>0</v>
      </c>
      <c r="H1334" s="53">
        <f>IF(Q1333&gt;SetUp!$B$56,SetUp!$B$56,Q1333)</f>
        <v>2.0987663021092521E-9</v>
      </c>
      <c r="I1334" s="53">
        <f t="shared" si="387"/>
        <v>0.4918720249362335</v>
      </c>
      <c r="J1334" s="53">
        <f>MIN(F1334,H1334,(1-EXP(-SetUp!$B$52*H1334/SetUp!$B$56))*F1334)</f>
        <v>5.8552025161695554E-10</v>
      </c>
      <c r="K1334" s="53">
        <f t="shared" si="383"/>
        <v>1.5132460504922964E-9</v>
      </c>
      <c r="L1334" s="53">
        <f>IF(I1334&lt;=0,0,MIN(SetUp!$B$50*I1334^SetUp!$B$55,I1334))</f>
        <v>6.5924220872776006E-3</v>
      </c>
      <c r="M1334" s="53">
        <f t="shared" si="384"/>
        <v>0.48527960284895588</v>
      </c>
      <c r="N1334" s="53">
        <f>IF(SetUp!$B$62=0,X1334,(B1334-E1334)*(1-(H1334/SetUp!$B$66/SetUp!$B$56)))</f>
        <v>0</v>
      </c>
      <c r="O1334" s="53">
        <f>K1334*SetUp!$B$65</f>
        <v>1.3967262530990712E-11</v>
      </c>
      <c r="P1334" s="53">
        <f>MIN(SetUp!$B$54*L1334^SetUp!$B$51,L1334)</f>
        <v>4.3225878619622612E-3</v>
      </c>
      <c r="Q1334" s="53">
        <f t="shared" si="385"/>
        <v>1.4992787879613056E-9</v>
      </c>
      <c r="R1334" s="53">
        <f>IF((H1334+N1334-O1334)&gt;SetUp!$B$56,T1333+H1334+N1334-O1334-SetUp!$B$56,T1333)</f>
        <v>0</v>
      </c>
      <c r="S1334" s="53">
        <f>R1334*SetUp!$B$65</f>
        <v>0</v>
      </c>
      <c r="T1334" s="53">
        <f>IF((R1334-S1334)&lt;SetUp!$B$53,R1334-S1334,SetUp!$B$53)</f>
        <v>0</v>
      </c>
      <c r="U1334" s="53">
        <f t="shared" si="386"/>
        <v>0.48527960284895588</v>
      </c>
      <c r="V1334" s="53">
        <f>(L1334-P1334)/1000*SetUp!$B$13*1000000/SetUp!$B$48</f>
        <v>9.2371587525502549E-2</v>
      </c>
      <c r="W1334" s="53">
        <f t="shared" si="388"/>
        <v>-7.8062556418956319E-18</v>
      </c>
      <c r="X1334" s="53">
        <f>MAX((SetUp!$B$56*(1-($H1334/SetUp!$B$56)^2)*TANH(($B1334-$D1334)/SetUp!$B$56))/(1+$H1334/SetUp!$B$56*TANH(($B1334-$D1334)/SetUp!$B$56)),0)</f>
        <v>0</v>
      </c>
    </row>
    <row r="1335" spans="1:24" x14ac:dyDescent="0.3">
      <c r="A1335" s="60">
        <v>32380</v>
      </c>
      <c r="B1335" s="53">
        <v>0</v>
      </c>
      <c r="C1335" s="53"/>
      <c r="D1335" s="53">
        <v>4.9379999999999997</v>
      </c>
      <c r="E1335" s="53">
        <f t="shared" si="380"/>
        <v>0</v>
      </c>
      <c r="F1335" s="53">
        <f t="shared" si="381"/>
        <v>4.9379999999999997</v>
      </c>
      <c r="G1335" s="53">
        <f t="shared" si="382"/>
        <v>0</v>
      </c>
      <c r="H1335" s="53">
        <f>IF(Q1334&gt;SetUp!$B$56,SetUp!$B$56,Q1334)</f>
        <v>1.4992787879613056E-9</v>
      </c>
      <c r="I1335" s="53">
        <f t="shared" si="387"/>
        <v>0.48527960285893357</v>
      </c>
      <c r="J1335" s="53">
        <f>MIN(F1335,H1335,(1-EXP(-SetUp!$B$52*H1335/SetUp!$B$56))*F1335)</f>
        <v>4.1827339258837521E-10</v>
      </c>
      <c r="K1335" s="53">
        <f t="shared" si="383"/>
        <v>1.0810053953729305E-9</v>
      </c>
      <c r="L1335" s="53">
        <f>IF(I1335&lt;=0,0,MIN(SetUp!$B$50*I1335^SetUp!$B$55,I1335))</f>
        <v>6.4458203445583338E-3</v>
      </c>
      <c r="M1335" s="53">
        <f t="shared" si="384"/>
        <v>0.47883378251437525</v>
      </c>
      <c r="N1335" s="53">
        <f>IF(SetUp!$B$62=0,X1335,(B1335-E1335)*(1-(H1335/SetUp!$B$66/SetUp!$B$56)))</f>
        <v>0</v>
      </c>
      <c r="O1335" s="53">
        <f>K1335*SetUp!$B$65</f>
        <v>9.9776808600816479E-12</v>
      </c>
      <c r="P1335" s="53">
        <f>MIN(SetUp!$B$54*L1335^SetUp!$B$51,L1335)</f>
        <v>4.2255389329219437E-3</v>
      </c>
      <c r="Q1335" s="53">
        <f t="shared" si="385"/>
        <v>1.0710277145128488E-9</v>
      </c>
      <c r="R1335" s="53">
        <f>IF((H1335+N1335-O1335)&gt;SetUp!$B$56,T1334+H1335+N1335-O1335-SetUp!$B$56,T1334)</f>
        <v>0</v>
      </c>
      <c r="S1335" s="53">
        <f>R1335*SetUp!$B$65</f>
        <v>0</v>
      </c>
      <c r="T1335" s="53">
        <f>IF((R1335-S1335)&lt;SetUp!$B$53,R1335-S1335,SetUp!$B$53)</f>
        <v>0</v>
      </c>
      <c r="U1335" s="53">
        <f t="shared" si="386"/>
        <v>0.47883378251437525</v>
      </c>
      <c r="V1335" s="53">
        <f>(L1335-P1335)/1000*SetUp!$B$13*1000000/SetUp!$B$48</f>
        <v>9.0355020846390077E-2</v>
      </c>
      <c r="W1335" s="53">
        <f t="shared" si="388"/>
        <v>-6.9388939039072284E-18</v>
      </c>
      <c r="X1335" s="53">
        <f>MAX((SetUp!$B$56*(1-($H1335/SetUp!$B$56)^2)*TANH(($B1335-$D1335)/SetUp!$B$56))/(1+$H1335/SetUp!$B$56*TANH(($B1335-$D1335)/SetUp!$B$56)),0)</f>
        <v>0</v>
      </c>
    </row>
    <row r="1336" spans="1:24" x14ac:dyDescent="0.3">
      <c r="A1336" s="60">
        <v>32381</v>
      </c>
      <c r="B1336" s="53">
        <v>0</v>
      </c>
      <c r="C1336" s="53"/>
      <c r="D1336" s="53">
        <v>4.9379999999999997</v>
      </c>
      <c r="E1336" s="53">
        <f t="shared" si="380"/>
        <v>0</v>
      </c>
      <c r="F1336" s="53">
        <f t="shared" si="381"/>
        <v>4.9379999999999997</v>
      </c>
      <c r="G1336" s="53">
        <f t="shared" si="382"/>
        <v>0</v>
      </c>
      <c r="H1336" s="53">
        <f>IF(Q1335&gt;SetUp!$B$56,SetUp!$B$56,Q1335)</f>
        <v>1.0710277145128488E-9</v>
      </c>
      <c r="I1336" s="53">
        <f t="shared" si="387"/>
        <v>0.47883378252150294</v>
      </c>
      <c r="J1336" s="53">
        <f>MIN(F1336,H1336,(1-EXP(-SetUp!$B$52*H1336/SetUp!$B$56))*F1336)</f>
        <v>2.9879858454151529E-10</v>
      </c>
      <c r="K1336" s="53">
        <f t="shared" si="383"/>
        <v>7.7222912997133342E-10</v>
      </c>
      <c r="L1336" s="53">
        <f>IF(I1336&lt;=0,0,MIN(SetUp!$B$50*I1336^SetUp!$B$55,I1336))</f>
        <v>6.3037566497000826E-3</v>
      </c>
      <c r="M1336" s="53">
        <f t="shared" si="384"/>
        <v>0.47253002587180287</v>
      </c>
      <c r="N1336" s="53">
        <f>IF(SetUp!$B$62=0,X1336,(B1336-E1336)*(1-(H1336/SetUp!$B$66/SetUp!$B$56)))</f>
        <v>0</v>
      </c>
      <c r="O1336" s="53">
        <f>K1336*SetUp!$B$65</f>
        <v>7.1276756274230702E-12</v>
      </c>
      <c r="P1336" s="53">
        <f>MIN(SetUp!$B$54*L1336^SetUp!$B$51,L1336)</f>
        <v>4.131514606365785E-3</v>
      </c>
      <c r="Q1336" s="53">
        <f t="shared" si="385"/>
        <v>7.6510145434391037E-10</v>
      </c>
      <c r="R1336" s="53">
        <f>IF((H1336+N1336-O1336)&gt;SetUp!$B$56,T1335+H1336+N1336-O1336-SetUp!$B$56,T1335)</f>
        <v>0</v>
      </c>
      <c r="S1336" s="53">
        <f>R1336*SetUp!$B$65</f>
        <v>0</v>
      </c>
      <c r="T1336" s="53">
        <f>IF((R1336-S1336)&lt;SetUp!$B$53,R1336-S1336,SetUp!$B$53)</f>
        <v>0</v>
      </c>
      <c r="U1336" s="53">
        <f t="shared" si="386"/>
        <v>0.47253002587180287</v>
      </c>
      <c r="V1336" s="53">
        <f>(L1336-P1336)/1000*SetUp!$B$13*1000000/SetUp!$B$48</f>
        <v>8.8400044282773371E-2</v>
      </c>
      <c r="W1336" s="53">
        <f t="shared" si="388"/>
        <v>0</v>
      </c>
      <c r="X1336" s="53">
        <f>MAX((SetUp!$B$56*(1-($H1336/SetUp!$B$56)^2)*TANH(($B1336-$D1336)/SetUp!$B$56))/(1+$H1336/SetUp!$B$56*TANH(($B1336-$D1336)/SetUp!$B$56)),0)</f>
        <v>0</v>
      </c>
    </row>
    <row r="1337" spans="1:24" x14ac:dyDescent="0.3">
      <c r="A1337" s="60">
        <v>32382</v>
      </c>
      <c r="B1337" s="53">
        <v>0</v>
      </c>
      <c r="C1337" s="53"/>
      <c r="D1337" s="53">
        <v>4.9379999999999997</v>
      </c>
      <c r="E1337" s="53">
        <f t="shared" si="380"/>
        <v>0</v>
      </c>
      <c r="F1337" s="53">
        <f t="shared" si="381"/>
        <v>4.9379999999999997</v>
      </c>
      <c r="G1337" s="53">
        <f t="shared" si="382"/>
        <v>0</v>
      </c>
      <c r="H1337" s="53">
        <f>IF(Q1336&gt;SetUp!$B$56,SetUp!$B$56,Q1336)</f>
        <v>7.6510145434391037E-10</v>
      </c>
      <c r="I1337" s="53">
        <f t="shared" si="387"/>
        <v>0.47253002587689463</v>
      </c>
      <c r="J1337" s="53">
        <f>MIN(F1337,H1337,(1-EXP(-SetUp!$B$52*H1337/SetUp!$B$56))*F1337)</f>
        <v>2.1345042933162972E-10</v>
      </c>
      <c r="K1337" s="53">
        <f t="shared" si="383"/>
        <v>5.516510250122807E-10</v>
      </c>
      <c r="L1337" s="53">
        <f>IF(I1337&lt;=0,0,MIN(SetUp!$B$50*I1337^SetUp!$B$55,I1337))</f>
        <v>6.1660515459121901E-3</v>
      </c>
      <c r="M1337" s="53">
        <f t="shared" si="384"/>
        <v>0.46636397433098242</v>
      </c>
      <c r="N1337" s="53">
        <f>IF(SetUp!$B$62=0,X1337,(B1337-E1337)*(1-(H1337/SetUp!$B$66/SetUp!$B$56)))</f>
        <v>0</v>
      </c>
      <c r="O1337" s="53">
        <f>K1337*SetUp!$B$65</f>
        <v>5.0917395021979429E-12</v>
      </c>
      <c r="P1337" s="53">
        <f>MIN(SetUp!$B$54*L1337^SetUp!$B$51,L1337)</f>
        <v>4.0403946460121336E-3</v>
      </c>
      <c r="Q1337" s="53">
        <f t="shared" si="385"/>
        <v>5.4655928551008273E-10</v>
      </c>
      <c r="R1337" s="53">
        <f>IF((H1337+N1337-O1337)&gt;SetUp!$B$56,T1336+H1337+N1337-O1337-SetUp!$B$56,T1336)</f>
        <v>0</v>
      </c>
      <c r="S1337" s="53">
        <f>R1337*SetUp!$B$65</f>
        <v>0</v>
      </c>
      <c r="T1337" s="53">
        <f>IF((R1337-S1337)&lt;SetUp!$B$53,R1337-S1337,SetUp!$B$53)</f>
        <v>0</v>
      </c>
      <c r="U1337" s="53">
        <f t="shared" si="386"/>
        <v>0.46636397433098242</v>
      </c>
      <c r="V1337" s="53">
        <f>(L1337-P1337)/1000*SetUp!$B$13*1000000/SetUp!$B$48</f>
        <v>8.6504247838199863E-2</v>
      </c>
      <c r="W1337" s="53">
        <f t="shared" si="388"/>
        <v>4.0766001685454967E-17</v>
      </c>
      <c r="X1337" s="53">
        <f>MAX((SetUp!$B$56*(1-($H1337/SetUp!$B$56)^2)*TANH(($B1337-$D1337)/SetUp!$B$56))/(1+$H1337/SetUp!$B$56*TANH(($B1337-$D1337)/SetUp!$B$56)),0)</f>
        <v>0</v>
      </c>
    </row>
    <row r="1338" spans="1:24" x14ac:dyDescent="0.3">
      <c r="A1338" s="60">
        <v>32383</v>
      </c>
      <c r="B1338" s="53">
        <v>0</v>
      </c>
      <c r="C1338" s="53"/>
      <c r="D1338" s="53">
        <v>4.9379999999999997</v>
      </c>
      <c r="E1338" s="53">
        <f t="shared" si="380"/>
        <v>0</v>
      </c>
      <c r="F1338" s="53">
        <f t="shared" si="381"/>
        <v>4.9379999999999997</v>
      </c>
      <c r="G1338" s="53">
        <f t="shared" si="382"/>
        <v>0</v>
      </c>
      <c r="H1338" s="53">
        <f>IF(Q1337&gt;SetUp!$B$56,SetUp!$B$56,Q1337)</f>
        <v>5.4655928551008273E-10</v>
      </c>
      <c r="I1338" s="53">
        <f t="shared" si="387"/>
        <v>0.46636397433461979</v>
      </c>
      <c r="J1338" s="53">
        <f>MIN(F1338,H1338,(1-EXP(-SetUp!$B$52*H1338/SetUp!$B$56))*F1338)</f>
        <v>1.5248088258701387E-10</v>
      </c>
      <c r="K1338" s="53">
        <f t="shared" si="383"/>
        <v>3.9407840292306888E-10</v>
      </c>
      <c r="L1338" s="53">
        <f>IF(I1338&lt;=0,0,MIN(SetUp!$B$50*I1338^SetUp!$B$55,I1338))</f>
        <v>6.0325341911354078E-3</v>
      </c>
      <c r="M1338" s="53">
        <f t="shared" si="384"/>
        <v>0.46033144014348437</v>
      </c>
      <c r="N1338" s="53">
        <f>IF(SetUp!$B$62=0,X1338,(B1338-E1338)*(1-(H1338/SetUp!$B$66/SetUp!$B$56)))</f>
        <v>0</v>
      </c>
      <c r="O1338" s="53">
        <f>K1338*SetUp!$B$65</f>
        <v>3.6373440456886634E-12</v>
      </c>
      <c r="P1338" s="53">
        <f>MIN(SetUp!$B$54*L1338^SetUp!$B$51,L1338)</f>
        <v>3.9520646120833509E-3</v>
      </c>
      <c r="Q1338" s="53">
        <f t="shared" si="385"/>
        <v>3.9044105887738021E-10</v>
      </c>
      <c r="R1338" s="53">
        <f>IF((H1338+N1338-O1338)&gt;SetUp!$B$56,T1337+H1338+N1338-O1338-SetUp!$B$56,T1337)</f>
        <v>0</v>
      </c>
      <c r="S1338" s="53">
        <f>R1338*SetUp!$B$65</f>
        <v>0</v>
      </c>
      <c r="T1338" s="53">
        <f>IF((R1338-S1338)&lt;SetUp!$B$53,R1338-S1338,SetUp!$B$53)</f>
        <v>0</v>
      </c>
      <c r="U1338" s="53">
        <f t="shared" si="386"/>
        <v>0.46033144014348437</v>
      </c>
      <c r="V1338" s="53">
        <f>(L1338-P1338)/1000*SetUp!$B$13*1000000/SetUp!$B$48</f>
        <v>8.4665336204829772E-2</v>
      </c>
      <c r="W1338" s="53">
        <f t="shared" si="388"/>
        <v>1.0408340855860843E-17</v>
      </c>
      <c r="X1338" s="53">
        <f>MAX((SetUp!$B$56*(1-($H1338/SetUp!$B$56)^2)*TANH(($B1338-$D1338)/SetUp!$B$56))/(1+$H1338/SetUp!$B$56*TANH(($B1338-$D1338)/SetUp!$B$56)),0)</f>
        <v>0</v>
      </c>
    </row>
    <row r="1339" spans="1:24" x14ac:dyDescent="0.3">
      <c r="A1339" s="60">
        <v>32384</v>
      </c>
      <c r="B1339" s="53">
        <v>1.0999999999999999E-2</v>
      </c>
      <c r="C1339" s="53"/>
      <c r="D1339" s="53">
        <v>4.9379999999999997</v>
      </c>
      <c r="E1339" s="53">
        <f t="shared" si="380"/>
        <v>1.0999999999999999E-2</v>
      </c>
      <c r="F1339" s="53">
        <f t="shared" si="381"/>
        <v>4.9269999999999996</v>
      </c>
      <c r="G1339" s="53">
        <f t="shared" si="382"/>
        <v>0</v>
      </c>
      <c r="H1339" s="53">
        <f>IF(Q1338&gt;SetUp!$B$56,SetUp!$B$56,Q1338)</f>
        <v>3.9044105887738021E-10</v>
      </c>
      <c r="I1339" s="53">
        <f t="shared" si="387"/>
        <v>0.46033144014608501</v>
      </c>
      <c r="J1339" s="53">
        <f>MIN(F1339,H1339,(1-EXP(-SetUp!$B$52*H1339/SetUp!$B$56))*F1339)</f>
        <v>1.0868370381444947E-10</v>
      </c>
      <c r="K1339" s="53">
        <f t="shared" si="383"/>
        <v>2.8175735506293073E-10</v>
      </c>
      <c r="L1339" s="53">
        <f>IF(I1339&lt;=0,0,MIN(SetUp!$B$50*I1339^SetUp!$B$55,I1339))</f>
        <v>5.9030418727517089E-3</v>
      </c>
      <c r="M1339" s="53">
        <f t="shared" si="384"/>
        <v>0.45442839827333331</v>
      </c>
      <c r="N1339" s="53">
        <f>IF(SetUp!$B$62=0,X1339,(B1339-E1339)*(1-(H1339/SetUp!$B$66/SetUp!$B$56)))</f>
        <v>0</v>
      </c>
      <c r="O1339" s="53">
        <f>K1339*SetUp!$B$65</f>
        <v>2.6006206637190577E-12</v>
      </c>
      <c r="P1339" s="53">
        <f>MIN(SetUp!$B$54*L1339^SetUp!$B$51,L1339)</f>
        <v>3.8664155336042691E-3</v>
      </c>
      <c r="Q1339" s="53">
        <f t="shared" si="385"/>
        <v>2.7915673439921167E-10</v>
      </c>
      <c r="R1339" s="53">
        <f>IF((H1339+N1339-O1339)&gt;SetUp!$B$56,T1338+H1339+N1339-O1339-SetUp!$B$56,T1338)</f>
        <v>0</v>
      </c>
      <c r="S1339" s="53">
        <f>R1339*SetUp!$B$65</f>
        <v>0</v>
      </c>
      <c r="T1339" s="53">
        <f>IF((R1339-S1339)&lt;SetUp!$B$53,R1339-S1339,SetUp!$B$53)</f>
        <v>0</v>
      </c>
      <c r="U1339" s="53">
        <f t="shared" si="386"/>
        <v>0.45442839827333331</v>
      </c>
      <c r="V1339" s="53">
        <f>(L1339-P1339)/1000*SetUp!$B$13*1000000/SetUp!$B$48</f>
        <v>8.2881122350318734E-2</v>
      </c>
      <c r="W1339" s="53">
        <f t="shared" si="388"/>
        <v>3.7296554733501353E-17</v>
      </c>
      <c r="X1339" s="53">
        <f>MAX((SetUp!$B$56*(1-($H1339/SetUp!$B$56)^2)*TANH(($B1339-$D1339)/SetUp!$B$56))/(1+$H1339/SetUp!$B$56*TANH(($B1339-$D1339)/SetUp!$B$56)),0)</f>
        <v>0</v>
      </c>
    </row>
    <row r="1340" spans="1:24" x14ac:dyDescent="0.3">
      <c r="A1340" s="60">
        <v>32385</v>
      </c>
      <c r="B1340" s="53">
        <v>4.2000000000000003E-2</v>
      </c>
      <c r="C1340" s="53"/>
      <c r="D1340" s="53">
        <v>4.9379999999999997</v>
      </c>
      <c r="E1340" s="53">
        <f t="shared" si="380"/>
        <v>4.2000000000000003E-2</v>
      </c>
      <c r="F1340" s="53">
        <f t="shared" si="381"/>
        <v>4.8959999999999999</v>
      </c>
      <c r="G1340" s="53">
        <f t="shared" si="382"/>
        <v>0</v>
      </c>
      <c r="H1340" s="53">
        <f>IF(Q1339&gt;SetUp!$B$56,SetUp!$B$56,Q1339)</f>
        <v>2.7915673439921167E-10</v>
      </c>
      <c r="I1340" s="53">
        <f t="shared" si="387"/>
        <v>0.45442839827519721</v>
      </c>
      <c r="J1340" s="53">
        <f>MIN(F1340,H1340,(1-EXP(-SetUp!$B$52*H1340/SetUp!$B$56))*F1340)</f>
        <v>7.7217784166805358E-11</v>
      </c>
      <c r="K1340" s="53">
        <f t="shared" si="383"/>
        <v>2.0193895023240632E-10</v>
      </c>
      <c r="L1340" s="53">
        <f>IF(I1340&lt;=0,0,MIN(SetUp!$B$50*I1340^SetUp!$B$55,I1340))</f>
        <v>5.7774195536094419E-3</v>
      </c>
      <c r="M1340" s="53">
        <f t="shared" si="384"/>
        <v>0.44865097872158777</v>
      </c>
      <c r="N1340" s="53">
        <f>IF(SetUp!$B$62=0,X1340,(B1340-E1340)*(1-(H1340/SetUp!$B$66/SetUp!$B$56)))</f>
        <v>0</v>
      </c>
      <c r="O1340" s="53">
        <f>K1340*SetUp!$B$65</f>
        <v>1.8638967088075977E-12</v>
      </c>
      <c r="P1340" s="53">
        <f>MIN(SetUp!$B$54*L1340^SetUp!$B$51,L1340)</f>
        <v>3.7833436019120829E-3</v>
      </c>
      <c r="Q1340" s="53">
        <f t="shared" si="385"/>
        <v>2.0007505352359871E-10</v>
      </c>
      <c r="R1340" s="53">
        <f>IF((H1340+N1340-O1340)&gt;SetUp!$B$56,T1339+H1340+N1340-O1340-SetUp!$B$56,T1339)</f>
        <v>0</v>
      </c>
      <c r="S1340" s="53">
        <f>R1340*SetUp!$B$65</f>
        <v>0</v>
      </c>
      <c r="T1340" s="53">
        <f>IF((R1340-S1340)&lt;SetUp!$B$53,R1340-S1340,SetUp!$B$53)</f>
        <v>0</v>
      </c>
      <c r="U1340" s="53">
        <f t="shared" si="386"/>
        <v>0.44865097872158777</v>
      </c>
      <c r="V1340" s="53">
        <f>(L1340-P1340)/1000*SetUp!$B$13*1000000/SetUp!$B$48</f>
        <v>8.1149521515881964E-2</v>
      </c>
      <c r="W1340" s="53">
        <f t="shared" si="388"/>
        <v>0</v>
      </c>
      <c r="X1340" s="53">
        <f>MAX((SetUp!$B$56*(1-($H1340/SetUp!$B$56)^2)*TANH(($B1340-$D1340)/SetUp!$B$56))/(1+$H1340/SetUp!$B$56*TANH(($B1340-$D1340)/SetUp!$B$56)),0)</f>
        <v>0</v>
      </c>
    </row>
    <row r="1341" spans="1:24" x14ac:dyDescent="0.3">
      <c r="A1341" s="60">
        <v>32386</v>
      </c>
      <c r="B1341" s="53">
        <v>0</v>
      </c>
      <c r="C1341" s="53"/>
      <c r="D1341" s="53">
        <v>4.9379999999999997</v>
      </c>
      <c r="E1341" s="53">
        <f t="shared" si="380"/>
        <v>0</v>
      </c>
      <c r="F1341" s="53">
        <f t="shared" si="381"/>
        <v>4.9379999999999997</v>
      </c>
      <c r="G1341" s="53">
        <f t="shared" si="382"/>
        <v>0</v>
      </c>
      <c r="H1341" s="53">
        <f>IF(Q1340&gt;SetUp!$B$56,SetUp!$B$56,Q1340)</f>
        <v>2.0007505352359871E-10</v>
      </c>
      <c r="I1341" s="53">
        <f t="shared" si="387"/>
        <v>0.44865097872291926</v>
      </c>
      <c r="J1341" s="53">
        <f>MIN(F1341,H1341,(1-EXP(-SetUp!$B$52*H1341/SetUp!$B$56))*F1341)</f>
        <v>5.5817298783011887E-11</v>
      </c>
      <c r="K1341" s="53">
        <f t="shared" si="383"/>
        <v>1.4425775474058683E-10</v>
      </c>
      <c r="L1341" s="53">
        <f>IF(I1341&lt;=0,0,MIN(SetUp!$B$50*I1341^SetUp!$B$55,I1341))</f>
        <v>5.6555194470903599E-3</v>
      </c>
      <c r="M1341" s="53">
        <f t="shared" si="384"/>
        <v>0.4429954592758289</v>
      </c>
      <c r="N1341" s="53">
        <f>IF(SetUp!$B$62=0,X1341,(B1341-E1341)*(1-(H1341/SetUp!$B$66/SetUp!$B$56)))</f>
        <v>0</v>
      </c>
      <c r="O1341" s="53">
        <f>K1341*SetUp!$B$65</f>
        <v>1.3314992178156051E-12</v>
      </c>
      <c r="P1341" s="53">
        <f>MIN(SetUp!$B$54*L1341^SetUp!$B$51,L1341)</f>
        <v>3.7027498838335523E-3</v>
      </c>
      <c r="Q1341" s="53">
        <f t="shared" si="385"/>
        <v>1.4292625552277123E-10</v>
      </c>
      <c r="R1341" s="53">
        <f>IF((H1341+N1341-O1341)&gt;SetUp!$B$56,T1340+H1341+N1341-O1341-SetUp!$B$56,T1340)</f>
        <v>0</v>
      </c>
      <c r="S1341" s="53">
        <f>R1341*SetUp!$B$65</f>
        <v>0</v>
      </c>
      <c r="T1341" s="53">
        <f>IF((R1341-S1341)&lt;SetUp!$B$53,R1341-S1341,SetUp!$B$53)</f>
        <v>0</v>
      </c>
      <c r="U1341" s="53">
        <f t="shared" si="386"/>
        <v>0.4429954592758289</v>
      </c>
      <c r="V1341" s="53">
        <f>(L1341-P1341)/1000*SetUp!$B$13*1000000/SetUp!$B$48</f>
        <v>7.9468545595859127E-2</v>
      </c>
      <c r="W1341" s="53">
        <f t="shared" si="388"/>
        <v>0</v>
      </c>
      <c r="X1341" s="53">
        <f>MAX((SetUp!$B$56*(1-($H1341/SetUp!$B$56)^2)*TANH(($B1341-$D1341)/SetUp!$B$56))/(1+$H1341/SetUp!$B$56*TANH(($B1341-$D1341)/SetUp!$B$56)),0)</f>
        <v>0</v>
      </c>
    </row>
    <row r="1342" spans="1:24" x14ac:dyDescent="0.3">
      <c r="A1342" s="60">
        <v>32387</v>
      </c>
      <c r="B1342" s="53">
        <v>0</v>
      </c>
      <c r="C1342" s="53"/>
      <c r="D1342" s="53">
        <v>5.7240000000000002</v>
      </c>
      <c r="E1342" s="53">
        <f t="shared" si="380"/>
        <v>0</v>
      </c>
      <c r="F1342" s="53">
        <f t="shared" si="381"/>
        <v>5.7240000000000002</v>
      </c>
      <c r="G1342" s="53">
        <f t="shared" si="382"/>
        <v>0</v>
      </c>
      <c r="H1342" s="53">
        <f>IF(Q1341&gt;SetUp!$B$56,SetUp!$B$56,Q1341)</f>
        <v>1.4292625552277123E-10</v>
      </c>
      <c r="I1342" s="53">
        <f t="shared" si="387"/>
        <v>0.44299545927672146</v>
      </c>
      <c r="J1342" s="53">
        <f>MIN(F1342,H1342,(1-EXP(-SetUp!$B$52*H1342/SetUp!$B$56))*F1342)</f>
        <v>4.6221214855535213E-11</v>
      </c>
      <c r="K1342" s="53">
        <f t="shared" si="383"/>
        <v>9.6705040667236014E-11</v>
      </c>
      <c r="L1342" s="53">
        <f>IF(I1342&lt;=0,0,MIN(SetUp!$B$50*I1342^SetUp!$B$55,I1342))</f>
        <v>5.5372006191279511E-3</v>
      </c>
      <c r="M1342" s="53">
        <f t="shared" si="384"/>
        <v>0.43745825865759352</v>
      </c>
      <c r="N1342" s="53">
        <f>IF(SetUp!$B$62=0,X1342,(B1342-E1342)*(1-(H1342/SetUp!$B$66/SetUp!$B$56)))</f>
        <v>0</v>
      </c>
      <c r="O1342" s="53">
        <f>K1342*SetUp!$B$65</f>
        <v>8.9258762025514688E-13</v>
      </c>
      <c r="P1342" s="53">
        <f>MIN(SetUp!$B$54*L1342^SetUp!$B$51,L1342)</f>
        <v>3.6245400531099846E-3</v>
      </c>
      <c r="Q1342" s="53">
        <f t="shared" si="385"/>
        <v>9.5812453046980864E-11</v>
      </c>
      <c r="R1342" s="53">
        <f>IF((H1342+N1342-O1342)&gt;SetUp!$B$56,T1341+H1342+N1342-O1342-SetUp!$B$56,T1341)</f>
        <v>0</v>
      </c>
      <c r="S1342" s="53">
        <f>R1342*SetUp!$B$65</f>
        <v>0</v>
      </c>
      <c r="T1342" s="53">
        <f>IF((R1342-S1342)&lt;SetUp!$B$53,R1342-S1342,SetUp!$B$53)</f>
        <v>0</v>
      </c>
      <c r="U1342" s="53">
        <f t="shared" si="386"/>
        <v>0.43745825865759352</v>
      </c>
      <c r="V1342" s="53">
        <f>(L1342-P1342)/1000*SetUp!$B$13*1000000/SetUp!$B$48</f>
        <v>7.7836297871471644E-2</v>
      </c>
      <c r="W1342" s="53">
        <f t="shared" si="388"/>
        <v>-1.8214596497756474E-17</v>
      </c>
      <c r="X1342" s="53">
        <f>MAX((SetUp!$B$56*(1-($H1342/SetUp!$B$56)^2)*TANH(($B1342-$D1342)/SetUp!$B$56))/(1+$H1342/SetUp!$B$56*TANH(($B1342-$D1342)/SetUp!$B$56)),0)</f>
        <v>0</v>
      </c>
    </row>
    <row r="1343" spans="1:24" x14ac:dyDescent="0.3">
      <c r="A1343" s="60">
        <v>32388</v>
      </c>
      <c r="B1343" s="53">
        <v>3.5999999999999997E-2</v>
      </c>
      <c r="C1343" s="53"/>
      <c r="D1343" s="53">
        <v>5.7240000000000002</v>
      </c>
      <c r="E1343" s="53">
        <f t="shared" si="380"/>
        <v>3.5999999999999997E-2</v>
      </c>
      <c r="F1343" s="53">
        <f t="shared" si="381"/>
        <v>5.6880000000000006</v>
      </c>
      <c r="G1343" s="53">
        <f t="shared" si="382"/>
        <v>0</v>
      </c>
      <c r="H1343" s="53">
        <f>IF(Q1342&gt;SetUp!$B$56,SetUp!$B$56,Q1342)</f>
        <v>9.5812453046980864E-11</v>
      </c>
      <c r="I1343" s="53">
        <f t="shared" si="387"/>
        <v>0.43745825865819371</v>
      </c>
      <c r="J1343" s="53">
        <f>MIN(F1343,H1343,(1-EXP(-SetUp!$B$52*H1343/SetUp!$B$56))*F1343)</f>
        <v>3.0789794713825819E-11</v>
      </c>
      <c r="K1343" s="53">
        <f t="shared" si="383"/>
        <v>6.5022658333155052E-11</v>
      </c>
      <c r="L1343" s="53">
        <f>IF(I1343&lt;=0,0,MIN(SetUp!$B$50*I1343^SetUp!$B$55,I1343))</f>
        <v>5.422328615258141E-3</v>
      </c>
      <c r="M1343" s="53">
        <f t="shared" si="384"/>
        <v>0.43203593004293556</v>
      </c>
      <c r="N1343" s="53">
        <f>IF(SetUp!$B$62=0,X1343,(B1343-E1343)*(1-(H1343/SetUp!$B$66/SetUp!$B$56)))</f>
        <v>0</v>
      </c>
      <c r="O1343" s="53">
        <f>K1343*SetUp!$B$65</f>
        <v>6.0015920022168984E-13</v>
      </c>
      <c r="P1343" s="53">
        <f>MIN(SetUp!$B$54*L1343^SetUp!$B$51,L1343)</f>
        <v>3.5486241387671547E-3</v>
      </c>
      <c r="Q1343" s="53">
        <f t="shared" si="385"/>
        <v>6.4422499132933363E-11</v>
      </c>
      <c r="R1343" s="53">
        <f>IF((H1343+N1343-O1343)&gt;SetUp!$B$56,T1342+H1343+N1343-O1343-SetUp!$B$56,T1342)</f>
        <v>0</v>
      </c>
      <c r="S1343" s="53">
        <f>R1343*SetUp!$B$65</f>
        <v>0</v>
      </c>
      <c r="T1343" s="53">
        <f>IF((R1343-S1343)&lt;SetUp!$B$53,R1343-S1343,SetUp!$B$53)</f>
        <v>0</v>
      </c>
      <c r="U1343" s="53">
        <f t="shared" si="386"/>
        <v>0.43203593004293556</v>
      </c>
      <c r="V1343" s="53">
        <f>(L1343-P1343)/1000*SetUp!$B$13*1000000/SetUp!$B$48</f>
        <v>7.6250968073700687E-2</v>
      </c>
      <c r="W1343" s="53">
        <f t="shared" si="388"/>
        <v>2.1684043449710089E-17</v>
      </c>
      <c r="X1343" s="53">
        <f>MAX((SetUp!$B$56*(1-($H1343/SetUp!$B$56)^2)*TANH(($B1343-$D1343)/SetUp!$B$56))/(1+$H1343/SetUp!$B$56*TANH(($B1343-$D1343)/SetUp!$B$56)),0)</f>
        <v>0</v>
      </c>
    </row>
    <row r="1344" spans="1:24" x14ac:dyDescent="0.3">
      <c r="A1344" s="60">
        <v>32389</v>
      </c>
      <c r="B1344" s="53">
        <v>0</v>
      </c>
      <c r="C1344" s="53"/>
      <c r="D1344" s="53">
        <v>5.7240000000000002</v>
      </c>
      <c r="E1344" s="53">
        <f t="shared" si="380"/>
        <v>0</v>
      </c>
      <c r="F1344" s="53">
        <f t="shared" si="381"/>
        <v>5.7240000000000002</v>
      </c>
      <c r="G1344" s="53">
        <f t="shared" si="382"/>
        <v>0</v>
      </c>
      <c r="H1344" s="53">
        <f>IF(Q1343&gt;SetUp!$B$56,SetUp!$B$56,Q1343)</f>
        <v>6.4422499132933363E-11</v>
      </c>
      <c r="I1344" s="53">
        <f t="shared" si="387"/>
        <v>0.4320359300433379</v>
      </c>
      <c r="J1344" s="53">
        <f>MIN(F1344,H1344,(1-EXP(-SetUp!$B$52*H1344/SetUp!$B$56))*F1344)</f>
        <v>2.0833323066682396E-11</v>
      </c>
      <c r="K1344" s="53">
        <f t="shared" si="383"/>
        <v>4.3589176066250967E-11</v>
      </c>
      <c r="L1344" s="53">
        <f>IF(I1344&lt;=0,0,MIN(SetUp!$B$50*I1344^SetUp!$B$55,I1344))</f>
        <v>5.3107751109217598E-3</v>
      </c>
      <c r="M1344" s="53">
        <f t="shared" si="384"/>
        <v>0.42672515493241614</v>
      </c>
      <c r="N1344" s="53">
        <f>IF(SetUp!$B$62=0,X1344,(B1344-E1344)*(1-(H1344/SetUp!$B$66/SetUp!$B$56)))</f>
        <v>0</v>
      </c>
      <c r="O1344" s="53">
        <f>K1344*SetUp!$B$65</f>
        <v>4.0232813786551073E-13</v>
      </c>
      <c r="P1344" s="53">
        <f>MIN(SetUp!$B$54*L1344^SetUp!$B$51,L1344)</f>
        <v>3.4749162892217583E-3</v>
      </c>
      <c r="Q1344" s="53">
        <f t="shared" si="385"/>
        <v>4.3186847928385453E-11</v>
      </c>
      <c r="R1344" s="53">
        <f>IF((H1344+N1344-O1344)&gt;SetUp!$B$56,T1343+H1344+N1344-O1344-SetUp!$B$56,T1343)</f>
        <v>0</v>
      </c>
      <c r="S1344" s="53">
        <f>R1344*SetUp!$B$65</f>
        <v>0</v>
      </c>
      <c r="T1344" s="53">
        <f>IF((R1344-S1344)&lt;SetUp!$B$53,R1344-S1344,SetUp!$B$53)</f>
        <v>0</v>
      </c>
      <c r="U1344" s="53">
        <f t="shared" si="386"/>
        <v>0.42672515493241614</v>
      </c>
      <c r="V1344" s="53">
        <f>(L1344-P1344)/1000*SetUp!$B$13*1000000/SetUp!$B$48</f>
        <v>7.4710827751999553E-2</v>
      </c>
      <c r="W1344" s="53">
        <f t="shared" si="388"/>
        <v>-1.3877787807814457E-17</v>
      </c>
      <c r="X1344" s="53">
        <f>MAX((SetUp!$B$56*(1-($H1344/SetUp!$B$56)^2)*TANH(($B1344-$D1344)/SetUp!$B$56))/(1+$H1344/SetUp!$B$56*TANH(($B1344-$D1344)/SetUp!$B$56)),0)</f>
        <v>0</v>
      </c>
    </row>
    <row r="1345" spans="1:24" x14ac:dyDescent="0.3">
      <c r="A1345" s="60">
        <v>32390</v>
      </c>
      <c r="B1345" s="53">
        <v>0</v>
      </c>
      <c r="C1345" s="53"/>
      <c r="D1345" s="53">
        <v>5.7240000000000002</v>
      </c>
      <c r="E1345" s="53">
        <f t="shared" si="380"/>
        <v>0</v>
      </c>
      <c r="F1345" s="53">
        <f t="shared" si="381"/>
        <v>5.7240000000000002</v>
      </c>
      <c r="G1345" s="53">
        <f t="shared" si="382"/>
        <v>0</v>
      </c>
      <c r="H1345" s="53">
        <f>IF(Q1344&gt;SetUp!$B$56,SetUp!$B$56,Q1344)</f>
        <v>4.3186847928385453E-11</v>
      </c>
      <c r="I1345" s="53">
        <f t="shared" si="387"/>
        <v>0.42672515493268587</v>
      </c>
      <c r="J1345" s="53">
        <f>MIN(F1345,H1345,(1-EXP(-SetUp!$B$52*H1345/SetUp!$B$56))*F1345)</f>
        <v>1.3966200196335876E-11</v>
      </c>
      <c r="K1345" s="53">
        <f t="shared" si="383"/>
        <v>2.9220647732049577E-11</v>
      </c>
      <c r="L1345" s="53">
        <f>IF(I1345&lt;=0,0,MIN(SetUp!$B$50*I1345^SetUp!$B$55,I1345))</f>
        <v>5.2024175833952132E-3</v>
      </c>
      <c r="M1345" s="53">
        <f t="shared" si="384"/>
        <v>0.42152273734929063</v>
      </c>
      <c r="N1345" s="53">
        <f>IF(SetUp!$B$62=0,X1345,(B1345-E1345)*(1-(H1345/SetUp!$B$66/SetUp!$B$56)))</f>
        <v>0</v>
      </c>
      <c r="O1345" s="53">
        <f>K1345*SetUp!$B$65</f>
        <v>2.6970660724100961E-13</v>
      </c>
      <c r="P1345" s="53">
        <f>MIN(SetUp!$B$54*L1345^SetUp!$B$51,L1345)</f>
        <v>3.4033345510224473E-3</v>
      </c>
      <c r="Q1345" s="53">
        <f t="shared" si="385"/>
        <v>2.8950941124808566E-11</v>
      </c>
      <c r="R1345" s="53">
        <f>IF((H1345+N1345-O1345)&gt;SetUp!$B$56,T1344+H1345+N1345-O1345-SetUp!$B$56,T1344)</f>
        <v>0</v>
      </c>
      <c r="S1345" s="53">
        <f>R1345*SetUp!$B$65</f>
        <v>0</v>
      </c>
      <c r="T1345" s="53">
        <f>IF((R1345-S1345)&lt;SetUp!$B$53,R1345-S1345,SetUp!$B$53)</f>
        <v>0</v>
      </c>
      <c r="U1345" s="53">
        <f t="shared" si="386"/>
        <v>0.42152273734929063</v>
      </c>
      <c r="V1345" s="53">
        <f>(L1345-P1345)/1000*SetUp!$B$13*1000000/SetUp!$B$48</f>
        <v>7.3214225927613785E-2</v>
      </c>
      <c r="W1345" s="53">
        <f t="shared" si="388"/>
        <v>1.6479873021779667E-17</v>
      </c>
      <c r="X1345" s="53">
        <f>MAX((SetUp!$B$56*(1-($H1345/SetUp!$B$56)^2)*TANH(($B1345-$D1345)/SetUp!$B$56))/(1+$H1345/SetUp!$B$56*TANH(($B1345-$D1345)/SetUp!$B$56)),0)</f>
        <v>0</v>
      </c>
    </row>
    <row r="1346" spans="1:24" x14ac:dyDescent="0.3">
      <c r="A1346" s="60">
        <v>32391</v>
      </c>
      <c r="B1346" s="53">
        <v>0</v>
      </c>
      <c r="C1346" s="53"/>
      <c r="D1346" s="53">
        <v>5.7240000000000002</v>
      </c>
      <c r="E1346" s="53">
        <f t="shared" si="380"/>
        <v>0</v>
      </c>
      <c r="F1346" s="53">
        <f t="shared" si="381"/>
        <v>5.7240000000000002</v>
      </c>
      <c r="G1346" s="53">
        <f t="shared" si="382"/>
        <v>0</v>
      </c>
      <c r="H1346" s="53">
        <f>IF(Q1345&gt;SetUp!$B$56,SetUp!$B$56,Q1345)</f>
        <v>2.8950941124808566E-11</v>
      </c>
      <c r="I1346" s="53">
        <f t="shared" si="387"/>
        <v>0.42152273734947143</v>
      </c>
      <c r="J1346" s="53">
        <f>MIN(F1346,H1346,(1-EXP(-SetUp!$B$52*H1346/SetUp!$B$56))*F1346)</f>
        <v>9.3626986163997128E-12</v>
      </c>
      <c r="K1346" s="53">
        <f t="shared" si="383"/>
        <v>1.9588242508408854E-11</v>
      </c>
      <c r="L1346" s="53">
        <f>IF(I1346&lt;=0,0,MIN(SetUp!$B$50*I1346^SetUp!$B$55,I1346))</f>
        <v>5.0971390038412516E-3</v>
      </c>
      <c r="M1346" s="53">
        <f t="shared" si="384"/>
        <v>0.4164255983456302</v>
      </c>
      <c r="N1346" s="53">
        <f>IF(SetUp!$B$62=0,X1346,(B1346-E1346)*(1-(H1346/SetUp!$B$66/SetUp!$B$56)))</f>
        <v>0</v>
      </c>
      <c r="O1346" s="53">
        <f>K1346*SetUp!$B$65</f>
        <v>1.8079949757453624E-13</v>
      </c>
      <c r="P1346" s="53">
        <f>MIN(SetUp!$B$54*L1346^SetUp!$B$51,L1346)</f>
        <v>3.3338006612023191E-3</v>
      </c>
      <c r="Q1346" s="53">
        <f t="shared" si="385"/>
        <v>1.9407443010834316E-11</v>
      </c>
      <c r="R1346" s="53">
        <f>IF((H1346+N1346-O1346)&gt;SetUp!$B$56,T1345+H1346+N1346-O1346-SetUp!$B$56,T1345)</f>
        <v>0</v>
      </c>
      <c r="S1346" s="53">
        <f>R1346*SetUp!$B$65</f>
        <v>0</v>
      </c>
      <c r="T1346" s="53">
        <f>IF((R1346-S1346)&lt;SetUp!$B$53,R1346-S1346,SetUp!$B$53)</f>
        <v>0</v>
      </c>
      <c r="U1346" s="53">
        <f t="shared" si="386"/>
        <v>0.4164255983456302</v>
      </c>
      <c r="V1346" s="53">
        <f>(L1346-P1346)/1000*SetUp!$B$13*1000000/SetUp!$B$48</f>
        <v>7.1759585011772459E-2</v>
      </c>
      <c r="W1346" s="53">
        <f t="shared" si="388"/>
        <v>-1.5612511283791264E-17</v>
      </c>
      <c r="X1346" s="53">
        <f>MAX((SetUp!$B$56*(1-($H1346/SetUp!$B$56)^2)*TANH(($B1346-$D1346)/SetUp!$B$56))/(1+$H1346/SetUp!$B$56*TANH(($B1346-$D1346)/SetUp!$B$56)),0)</f>
        <v>0</v>
      </c>
    </row>
    <row r="1347" spans="1:24" x14ac:dyDescent="0.3">
      <c r="A1347" s="60">
        <v>32392</v>
      </c>
      <c r="B1347" s="53">
        <v>7.1999999999999995E-2</v>
      </c>
      <c r="C1347" s="53"/>
      <c r="D1347" s="53">
        <v>5.7240000000000002</v>
      </c>
      <c r="E1347" s="53">
        <f t="shared" ref="E1347:E1410" si="389">IF(B1347&gt;=D1347,D1347,B1347)</f>
        <v>7.1999999999999995E-2</v>
      </c>
      <c r="F1347" s="53">
        <f t="shared" ref="F1347:F1410" si="390">D1347-E1347</f>
        <v>5.6520000000000001</v>
      </c>
      <c r="G1347" s="53">
        <f t="shared" ref="G1347:G1410" si="391">MAX(B1347-D1347-N1347,0)</f>
        <v>0</v>
      </c>
      <c r="H1347" s="53">
        <f>IF(Q1346&gt;SetUp!$B$56,SetUp!$B$56,Q1346)</f>
        <v>1.9407443010834316E-11</v>
      </c>
      <c r="I1347" s="53">
        <f t="shared" si="387"/>
        <v>0.41642559834575216</v>
      </c>
      <c r="J1347" s="53">
        <f>MIN(F1347,H1347,(1-EXP(-SetUp!$B$52*H1347/SetUp!$B$56))*F1347)</f>
        <v>6.1971707765451358E-12</v>
      </c>
      <c r="K1347" s="53">
        <f t="shared" ref="K1347:K1410" si="392">MAX(H1347-J1347,0)</f>
        <v>1.321027223428918E-11</v>
      </c>
      <c r="L1347" s="53">
        <f>IF(I1347&lt;=0,0,MIN(SetUp!$B$50*I1347^SetUp!$B$55,I1347))</f>
        <v>4.9948275480914302E-3</v>
      </c>
      <c r="M1347" s="53">
        <f t="shared" ref="M1347:M1410" si="393">MAX(I1347-L1347,0)</f>
        <v>0.41143077079766072</v>
      </c>
      <c r="N1347" s="53">
        <f>IF(SetUp!$B$62=0,X1347,(B1347-E1347)*(1-(H1347/SetUp!$B$66/SetUp!$B$56)))</f>
        <v>0</v>
      </c>
      <c r="O1347" s="53">
        <f>K1347*SetUp!$B$65</f>
        <v>1.219308256857159E-13</v>
      </c>
      <c r="P1347" s="53">
        <f>MIN(SetUp!$B$54*L1347^SetUp!$B$51,L1347)</f>
        <v>3.2662398523010446E-3</v>
      </c>
      <c r="Q1347" s="53">
        <f t="shared" ref="Q1347:Q1410" si="394">IF((K1347+N1347-O1347)&lt;0,0,K1347+N1347-O1347)</f>
        <v>1.3088341408603464E-11</v>
      </c>
      <c r="R1347" s="53">
        <f>IF((H1347+N1347-O1347)&gt;SetUp!$B$56,T1346+H1347+N1347-O1347-SetUp!$B$56,T1346)</f>
        <v>0</v>
      </c>
      <c r="S1347" s="53">
        <f>R1347*SetUp!$B$65</f>
        <v>0</v>
      </c>
      <c r="T1347" s="53">
        <f>IF((R1347-S1347)&lt;SetUp!$B$53,R1347-S1347,SetUp!$B$53)</f>
        <v>0</v>
      </c>
      <c r="U1347" s="53">
        <f t="shared" ref="U1347:U1410" si="395">M1347+R1347-T1347</f>
        <v>0.41143077079766072</v>
      </c>
      <c r="V1347" s="53">
        <f>(L1347-P1347)/1000*SetUp!$B$13*1000000/SetUp!$B$48</f>
        <v>7.0345396970576429E-2</v>
      </c>
      <c r="W1347" s="53">
        <f t="shared" si="388"/>
        <v>6.1582683397176652E-17</v>
      </c>
      <c r="X1347" s="53">
        <f>MAX((SetUp!$B$56*(1-($H1347/SetUp!$B$56)^2)*TANH(($B1347-$D1347)/SetUp!$B$56))/(1+$H1347/SetUp!$B$56*TANH(($B1347-$D1347)/SetUp!$B$56)),0)</f>
        <v>0</v>
      </c>
    </row>
    <row r="1348" spans="1:24" x14ac:dyDescent="0.3">
      <c r="A1348" s="60">
        <v>32393</v>
      </c>
      <c r="B1348" s="53">
        <v>0.14399999999999999</v>
      </c>
      <c r="C1348" s="53"/>
      <c r="D1348" s="53">
        <v>5.7240000000000002</v>
      </c>
      <c r="E1348" s="53">
        <f t="shared" si="389"/>
        <v>0.14399999999999999</v>
      </c>
      <c r="F1348" s="53">
        <f t="shared" si="390"/>
        <v>5.58</v>
      </c>
      <c r="G1348" s="53">
        <f t="shared" si="391"/>
        <v>0</v>
      </c>
      <c r="H1348" s="53">
        <f>IF(Q1347&gt;SetUp!$B$56,SetUp!$B$56,Q1347)</f>
        <v>1.3088341408603464E-11</v>
      </c>
      <c r="I1348" s="53">
        <f t="shared" ref="I1348:I1411" si="396">U1347+G1348+O1348</f>
        <v>0.41143077079774343</v>
      </c>
      <c r="J1348" s="53">
        <f>MIN(F1348,H1348,(1-EXP(-SetUp!$B$52*H1348/SetUp!$B$56))*F1348)</f>
        <v>4.1258996219539771E-12</v>
      </c>
      <c r="K1348" s="53">
        <f t="shared" si="392"/>
        <v>8.9624417866494872E-12</v>
      </c>
      <c r="L1348" s="53">
        <f>IF(I1348&lt;=0,0,MIN(SetUp!$B$50*I1348^SetUp!$B$55,I1348))</f>
        <v>4.8953763248777531E-3</v>
      </c>
      <c r="M1348" s="53">
        <f t="shared" si="393"/>
        <v>0.40653539447286569</v>
      </c>
      <c r="N1348" s="53">
        <f>IF(SetUp!$B$62=0,X1348,(B1348-E1348)*(1-(H1348/SetUp!$B$66/SetUp!$B$56)))</f>
        <v>0</v>
      </c>
      <c r="O1348" s="53">
        <f>K1348*SetUp!$B$65</f>
        <v>8.2723346485609814E-14</v>
      </c>
      <c r="P1348" s="53">
        <f>MIN(SetUp!$B$54*L1348^SetUp!$B$51,L1348)</f>
        <v>3.2005806691868077E-3</v>
      </c>
      <c r="Q1348" s="53">
        <f t="shared" si="394"/>
        <v>8.8797184401638774E-12</v>
      </c>
      <c r="R1348" s="53">
        <f>IF((H1348+N1348-O1348)&gt;SetUp!$B$56,T1347+H1348+N1348-O1348-SetUp!$B$56,T1347)</f>
        <v>0</v>
      </c>
      <c r="S1348" s="53">
        <f>R1348*SetUp!$B$65</f>
        <v>0</v>
      </c>
      <c r="T1348" s="53">
        <f>IF((R1348-S1348)&lt;SetUp!$B$53,R1348-S1348,SetUp!$B$53)</f>
        <v>0</v>
      </c>
      <c r="U1348" s="53">
        <f t="shared" si="395"/>
        <v>0.40653539447286569</v>
      </c>
      <c r="V1348" s="53">
        <f>(L1348-P1348)/1000*SetUp!$B$13*1000000/SetUp!$B$48</f>
        <v>6.8970219719789727E-2</v>
      </c>
      <c r="W1348" s="53">
        <f t="shared" ref="W1348:W1411" si="397">Q1348+U1348+T1348-H1348-U1347-T1347-B1348+E1348+J1348+L1348</f>
        <v>-1.214306433183765E-17</v>
      </c>
      <c r="X1348" s="53">
        <f>MAX((SetUp!$B$56*(1-($H1348/SetUp!$B$56)^2)*TANH(($B1348-$D1348)/SetUp!$B$56))/(1+$H1348/SetUp!$B$56*TANH(($B1348-$D1348)/SetUp!$B$56)),0)</f>
        <v>0</v>
      </c>
    </row>
    <row r="1349" spans="1:24" x14ac:dyDescent="0.3">
      <c r="A1349" s="60">
        <v>32394</v>
      </c>
      <c r="B1349" s="53">
        <v>3.5999999999999997E-2</v>
      </c>
      <c r="C1349" s="53"/>
      <c r="D1349" s="53">
        <v>5.7240000000000002</v>
      </c>
      <c r="E1349" s="53">
        <f t="shared" si="389"/>
        <v>3.5999999999999997E-2</v>
      </c>
      <c r="F1349" s="53">
        <f t="shared" si="390"/>
        <v>5.6880000000000006</v>
      </c>
      <c r="G1349" s="53">
        <f t="shared" si="391"/>
        <v>0</v>
      </c>
      <c r="H1349" s="53">
        <f>IF(Q1348&gt;SetUp!$B$56,SetUp!$B$56,Q1348)</f>
        <v>8.8797184401638774E-12</v>
      </c>
      <c r="I1349" s="53">
        <f t="shared" si="396"/>
        <v>0.40653539447292131</v>
      </c>
      <c r="J1349" s="53">
        <f>MIN(F1349,H1349,(1-EXP(-SetUp!$B$52*H1349/SetUp!$B$56))*F1349)</f>
        <v>2.8537252561022801E-12</v>
      </c>
      <c r="K1349" s="53">
        <f t="shared" si="392"/>
        <v>6.0259931840615977E-12</v>
      </c>
      <c r="L1349" s="53">
        <f>IF(I1349&lt;=0,0,MIN(SetUp!$B$50*I1349^SetUp!$B$55,I1349))</f>
        <v>4.7986831203286721E-3</v>
      </c>
      <c r="M1349" s="53">
        <f t="shared" si="393"/>
        <v>0.40173671135259265</v>
      </c>
      <c r="N1349" s="53">
        <f>IF(SetUp!$B$62=0,X1349,(B1349-E1349)*(1-(H1349/SetUp!$B$66/SetUp!$B$56)))</f>
        <v>0</v>
      </c>
      <c r="O1349" s="53">
        <f>K1349*SetUp!$B$65</f>
        <v>5.5619923002189551E-14</v>
      </c>
      <c r="P1349" s="53">
        <f>MIN(SetUp!$B$54*L1349^SetUp!$B$51,L1349)</f>
        <v>3.1367547968746807E-3</v>
      </c>
      <c r="Q1349" s="53">
        <f t="shared" si="394"/>
        <v>5.9703732610594084E-12</v>
      </c>
      <c r="R1349" s="53">
        <f>IF((H1349+N1349-O1349)&gt;SetUp!$B$56,T1348+H1349+N1349-O1349-SetUp!$B$56,T1348)</f>
        <v>0</v>
      </c>
      <c r="S1349" s="53">
        <f>R1349*SetUp!$B$65</f>
        <v>0</v>
      </c>
      <c r="T1349" s="53">
        <f>IF((R1349-S1349)&lt;SetUp!$B$53,R1349-S1349,SetUp!$B$53)</f>
        <v>0</v>
      </c>
      <c r="U1349" s="53">
        <f t="shared" si="395"/>
        <v>0.40173671135259265</v>
      </c>
      <c r="V1349" s="53">
        <f>(L1349-P1349)/1000*SetUp!$B$13*1000000/SetUp!$B$48</f>
        <v>6.7632673734010176E-2</v>
      </c>
      <c r="W1349" s="53">
        <f t="shared" si="397"/>
        <v>1.8214596497756474E-17</v>
      </c>
      <c r="X1349" s="53">
        <f>MAX((SetUp!$B$56*(1-($H1349/SetUp!$B$56)^2)*TANH(($B1349-$D1349)/SetUp!$B$56))/(1+$H1349/SetUp!$B$56*TANH(($B1349-$D1349)/SetUp!$B$56)),0)</f>
        <v>0</v>
      </c>
    </row>
    <row r="1350" spans="1:24" x14ac:dyDescent="0.3">
      <c r="A1350" s="60">
        <v>32395</v>
      </c>
      <c r="B1350" s="53">
        <v>0</v>
      </c>
      <c r="C1350" s="53"/>
      <c r="D1350" s="53">
        <v>5.7240000000000002</v>
      </c>
      <c r="E1350" s="53">
        <f t="shared" si="389"/>
        <v>0</v>
      </c>
      <c r="F1350" s="53">
        <f t="shared" si="390"/>
        <v>5.7240000000000002</v>
      </c>
      <c r="G1350" s="53">
        <f t="shared" si="391"/>
        <v>0</v>
      </c>
      <c r="H1350" s="53">
        <f>IF(Q1349&gt;SetUp!$B$56,SetUp!$B$56,Q1349)</f>
        <v>5.9703732610594084E-12</v>
      </c>
      <c r="I1350" s="53">
        <f t="shared" si="396"/>
        <v>0.40173671135262995</v>
      </c>
      <c r="J1350" s="53">
        <f>MIN(F1350,H1350,(1-EXP(-SetUp!$B$52*H1350/SetUp!$B$56))*F1350)</f>
        <v>1.9306236609395454E-12</v>
      </c>
      <c r="K1350" s="53">
        <f t="shared" si="392"/>
        <v>4.0397496001198626E-12</v>
      </c>
      <c r="L1350" s="53">
        <f>IF(I1350&lt;=0,0,MIN(SetUp!$B$50*I1350^SetUp!$B$55,I1350))</f>
        <v>4.7046501576337978E-3</v>
      </c>
      <c r="M1350" s="53">
        <f t="shared" si="393"/>
        <v>0.39703206119499618</v>
      </c>
      <c r="N1350" s="53">
        <f>IF(SetUp!$B$62=0,X1350,(B1350-E1350)*(1-(H1350/SetUp!$B$66/SetUp!$B$56)))</f>
        <v>0</v>
      </c>
      <c r="O1350" s="53">
        <f>K1350*SetUp!$B$65</f>
        <v>3.7286892773308521E-14</v>
      </c>
      <c r="P1350" s="53">
        <f>MIN(SetUp!$B$54*L1350^SetUp!$B$51,L1350)</f>
        <v>3.0746968985986833E-3</v>
      </c>
      <c r="Q1350" s="53">
        <f t="shared" si="394"/>
        <v>4.0024627073465544E-12</v>
      </c>
      <c r="R1350" s="53">
        <f>IF((H1350+N1350-O1350)&gt;SetUp!$B$56,T1349+H1350+N1350-O1350-SetUp!$B$56,T1349)</f>
        <v>0</v>
      </c>
      <c r="S1350" s="53">
        <f>R1350*SetUp!$B$65</f>
        <v>0</v>
      </c>
      <c r="T1350" s="53">
        <f>IF((R1350-S1350)&lt;SetUp!$B$53,R1350-S1350,SetUp!$B$53)</f>
        <v>0</v>
      </c>
      <c r="U1350" s="53">
        <f t="shared" si="395"/>
        <v>0.39703206119499618</v>
      </c>
      <c r="V1350" s="53">
        <f>(L1350-P1350)/1000*SetUp!$B$13*1000000/SetUp!$B$48</f>
        <v>6.6331438855858862E-2</v>
      </c>
      <c r="W1350" s="53">
        <f t="shared" si="397"/>
        <v>2.7755575615628914E-17</v>
      </c>
      <c r="X1350" s="53">
        <f>MAX((SetUp!$B$56*(1-($H1350/SetUp!$B$56)^2)*TANH(($B1350-$D1350)/SetUp!$B$56))/(1+$H1350/SetUp!$B$56*TANH(($B1350-$D1350)/SetUp!$B$56)),0)</f>
        <v>0</v>
      </c>
    </row>
    <row r="1351" spans="1:24" x14ac:dyDescent="0.3">
      <c r="A1351" s="60">
        <v>32396</v>
      </c>
      <c r="B1351" s="53">
        <v>0</v>
      </c>
      <c r="C1351" s="53"/>
      <c r="D1351" s="53">
        <v>5.7240000000000002</v>
      </c>
      <c r="E1351" s="53">
        <f t="shared" si="389"/>
        <v>0</v>
      </c>
      <c r="F1351" s="53">
        <f t="shared" si="390"/>
        <v>5.7240000000000002</v>
      </c>
      <c r="G1351" s="53">
        <f t="shared" si="391"/>
        <v>0</v>
      </c>
      <c r="H1351" s="53">
        <f>IF(Q1350&gt;SetUp!$B$56,SetUp!$B$56,Q1350)</f>
        <v>4.0024627073465544E-12</v>
      </c>
      <c r="I1351" s="53">
        <f t="shared" si="396"/>
        <v>0.39703206119502116</v>
      </c>
      <c r="J1351" s="53">
        <f>MIN(F1351,H1351,(1-EXP(-SetUp!$B$52*H1351/SetUp!$B$56))*F1351)</f>
        <v>1.2944965099848105E-12</v>
      </c>
      <c r="K1351" s="53">
        <f t="shared" si="392"/>
        <v>2.7079661973617438E-12</v>
      </c>
      <c r="L1351" s="53">
        <f>IF(I1351&lt;=0,0,MIN(SetUp!$B$50*I1351^SetUp!$B$55,I1351))</f>
        <v>4.6131838708635513E-3</v>
      </c>
      <c r="M1351" s="53">
        <f t="shared" si="393"/>
        <v>0.39241887732415759</v>
      </c>
      <c r="N1351" s="53">
        <f>IF(SetUp!$B$62=0,X1351,(B1351-E1351)*(1-(H1351/SetUp!$B$66/SetUp!$B$56)))</f>
        <v>0</v>
      </c>
      <c r="O1351" s="53">
        <f>K1351*SetUp!$B$65</f>
        <v>2.4994530658973381E-14</v>
      </c>
      <c r="P1351" s="53">
        <f>MIN(SetUp!$B$54*L1351^SetUp!$B$51,L1351)</f>
        <v>3.014344463450295E-3</v>
      </c>
      <c r="Q1351" s="53">
        <f t="shared" si="394"/>
        <v>2.6829716667027706E-12</v>
      </c>
      <c r="R1351" s="53">
        <f>IF((H1351+N1351-O1351)&gt;SetUp!$B$56,T1350+H1351+N1351-O1351-SetUp!$B$56,T1350)</f>
        <v>0</v>
      </c>
      <c r="S1351" s="53">
        <f>R1351*SetUp!$B$65</f>
        <v>0</v>
      </c>
      <c r="T1351" s="53">
        <f>IF((R1351-S1351)&lt;SetUp!$B$53,R1351-S1351,SetUp!$B$53)</f>
        <v>0</v>
      </c>
      <c r="U1351" s="53">
        <f t="shared" si="395"/>
        <v>0.39241887732415759</v>
      </c>
      <c r="V1351" s="53">
        <f>(L1351-P1351)/1000*SetUp!$B$13*1000000/SetUp!$B$48</f>
        <v>6.5065251291899356E-2</v>
      </c>
      <c r="W1351" s="53">
        <f t="shared" si="397"/>
        <v>-4.0766001685454967E-17</v>
      </c>
      <c r="X1351" s="53">
        <f>MAX((SetUp!$B$56*(1-($H1351/SetUp!$B$56)^2)*TANH(($B1351-$D1351)/SetUp!$B$56))/(1+$H1351/SetUp!$B$56*TANH(($B1351-$D1351)/SetUp!$B$56)),0)</f>
        <v>0</v>
      </c>
    </row>
    <row r="1352" spans="1:24" x14ac:dyDescent="0.3">
      <c r="A1352" s="60">
        <v>32397</v>
      </c>
      <c r="B1352" s="53">
        <v>1.0999999999999999E-2</v>
      </c>
      <c r="C1352" s="53"/>
      <c r="D1352" s="53">
        <v>5.7240000000000002</v>
      </c>
      <c r="E1352" s="53">
        <f t="shared" si="389"/>
        <v>1.0999999999999999E-2</v>
      </c>
      <c r="F1352" s="53">
        <f t="shared" si="390"/>
        <v>5.7130000000000001</v>
      </c>
      <c r="G1352" s="53">
        <f t="shared" si="391"/>
        <v>0</v>
      </c>
      <c r="H1352" s="53">
        <f>IF(Q1351&gt;SetUp!$B$56,SetUp!$B$56,Q1351)</f>
        <v>2.6829716667027706E-12</v>
      </c>
      <c r="I1352" s="53">
        <f t="shared" si="396"/>
        <v>0.39241887732417435</v>
      </c>
      <c r="J1352" s="53">
        <f>MIN(F1352,H1352,(1-EXP(-SetUp!$B$52*H1352/SetUp!$B$56))*F1352)</f>
        <v>8.6577911506680037E-13</v>
      </c>
      <c r="K1352" s="53">
        <f t="shared" si="392"/>
        <v>1.8171925516359703E-12</v>
      </c>
      <c r="L1352" s="53">
        <f>IF(I1352&lt;=0,0,MIN(SetUp!$B$50*I1352^SetUp!$B$55,I1352))</f>
        <v>4.5241946920052869E-3</v>
      </c>
      <c r="M1352" s="53">
        <f t="shared" si="393"/>
        <v>0.38789468263216909</v>
      </c>
      <c r="N1352" s="53">
        <f>IF(SetUp!$B$62=0,X1352,(B1352-E1352)*(1-(H1352/SetUp!$B$66/SetUp!$B$56)))</f>
        <v>0</v>
      </c>
      <c r="O1352" s="53">
        <f>K1352*SetUp!$B$65</f>
        <v>1.6772689034809216E-14</v>
      </c>
      <c r="P1352" s="53">
        <f>MIN(SetUp!$B$54*L1352^SetUp!$B$51,L1352)</f>
        <v>2.9556376629475745E-3</v>
      </c>
      <c r="Q1352" s="53">
        <f t="shared" si="394"/>
        <v>1.800419862601161E-12</v>
      </c>
      <c r="R1352" s="53">
        <f>IF((H1352+N1352-O1352)&gt;SetUp!$B$56,T1351+H1352+N1352-O1352-SetUp!$B$56,T1351)</f>
        <v>0</v>
      </c>
      <c r="S1352" s="53">
        <f>R1352*SetUp!$B$65</f>
        <v>0</v>
      </c>
      <c r="T1352" s="53">
        <f>IF((R1352-S1352)&lt;SetUp!$B$53,R1352-S1352,SetUp!$B$53)</f>
        <v>0</v>
      </c>
      <c r="U1352" s="53">
        <f t="shared" si="395"/>
        <v>0.38789468263216909</v>
      </c>
      <c r="V1352" s="53">
        <f>(L1352-P1352)/1000*SetUp!$B$13*1000000/SetUp!$B$48</f>
        <v>6.3832900782971366E-2</v>
      </c>
      <c r="W1352" s="53">
        <f t="shared" si="397"/>
        <v>-9.540979117872439E-18</v>
      </c>
      <c r="X1352" s="53">
        <f>MAX((SetUp!$B$56*(1-($H1352/SetUp!$B$56)^2)*TANH(($B1352-$D1352)/SetUp!$B$56))/(1+$H1352/SetUp!$B$56*TANH(($B1352-$D1352)/SetUp!$B$56)),0)</f>
        <v>0</v>
      </c>
    </row>
    <row r="1353" spans="1:24" x14ac:dyDescent="0.3">
      <c r="A1353" s="60">
        <v>32398</v>
      </c>
      <c r="B1353" s="53">
        <v>0</v>
      </c>
      <c r="C1353" s="53"/>
      <c r="D1353" s="53">
        <v>5.7240000000000002</v>
      </c>
      <c r="E1353" s="53">
        <f t="shared" si="389"/>
        <v>0</v>
      </c>
      <c r="F1353" s="53">
        <f t="shared" si="390"/>
        <v>5.7240000000000002</v>
      </c>
      <c r="G1353" s="53">
        <f t="shared" si="391"/>
        <v>0</v>
      </c>
      <c r="H1353" s="53">
        <f>IF(Q1352&gt;SetUp!$B$56,SetUp!$B$56,Q1352)</f>
        <v>1.800419862601161E-12</v>
      </c>
      <c r="I1353" s="53">
        <f t="shared" si="396"/>
        <v>0.38789468263218035</v>
      </c>
      <c r="J1353" s="53">
        <f>MIN(F1353,H1353,(1-EXP(-SetUp!$B$52*H1353/SetUp!$B$56))*F1353)</f>
        <v>5.821103599146227E-13</v>
      </c>
      <c r="K1353" s="53">
        <f t="shared" si="392"/>
        <v>1.2183095026865384E-12</v>
      </c>
      <c r="L1353" s="53">
        <f>IF(I1353&lt;=0,0,MIN(SetUp!$B$50*I1353^SetUp!$B$55,I1353))</f>
        <v>4.4375968503464524E-3</v>
      </c>
      <c r="M1353" s="53">
        <f t="shared" si="393"/>
        <v>0.38345708578183391</v>
      </c>
      <c r="N1353" s="53">
        <f>IF(SetUp!$B$62=0,X1353,(B1353-E1353)*(1-(H1353/SetUp!$B$66/SetUp!$B$56)))</f>
        <v>0</v>
      </c>
      <c r="O1353" s="53">
        <f>K1353*SetUp!$B$65</f>
        <v>1.124499790532263E-14</v>
      </c>
      <c r="P1353" s="53">
        <f>MIN(SetUp!$B$54*L1353^SetUp!$B$51,L1353)</f>
        <v>2.8985192159456837E-3</v>
      </c>
      <c r="Q1353" s="53">
        <f t="shared" si="394"/>
        <v>1.2070645047812159E-12</v>
      </c>
      <c r="R1353" s="53">
        <f>IF((H1353+N1353-O1353)&gt;SetUp!$B$56,T1352+H1353+N1353-O1353-SetUp!$B$56,T1352)</f>
        <v>0</v>
      </c>
      <c r="S1353" s="53">
        <f>R1353*SetUp!$B$65</f>
        <v>0</v>
      </c>
      <c r="T1353" s="53">
        <f>IF((R1353-S1353)&lt;SetUp!$B$53,R1353-S1353,SetUp!$B$53)</f>
        <v>0</v>
      </c>
      <c r="U1353" s="53">
        <f t="shared" si="395"/>
        <v>0.38345708578183391</v>
      </c>
      <c r="V1353" s="53">
        <f>(L1353-P1353)/1000*SetUp!$B$13*1000000/SetUp!$B$48</f>
        <v>6.2633227937535091E-2</v>
      </c>
      <c r="W1353" s="53">
        <f t="shared" si="397"/>
        <v>8.066464163292153E-17</v>
      </c>
      <c r="X1353" s="53">
        <f>MAX((SetUp!$B$56*(1-($H1353/SetUp!$B$56)^2)*TANH(($B1353-$D1353)/SetUp!$B$56))/(1+$H1353/SetUp!$B$56*TANH(($B1353-$D1353)/SetUp!$B$56)),0)</f>
        <v>0</v>
      </c>
    </row>
    <row r="1354" spans="1:24" x14ac:dyDescent="0.3">
      <c r="A1354" s="60">
        <v>32399</v>
      </c>
      <c r="B1354" s="53">
        <v>0</v>
      </c>
      <c r="C1354" s="53"/>
      <c r="D1354" s="53">
        <v>5.7240000000000002</v>
      </c>
      <c r="E1354" s="53">
        <f t="shared" si="389"/>
        <v>0</v>
      </c>
      <c r="F1354" s="53">
        <f t="shared" si="390"/>
        <v>5.7240000000000002</v>
      </c>
      <c r="G1354" s="53">
        <f t="shared" si="391"/>
        <v>0</v>
      </c>
      <c r="H1354" s="53">
        <f>IF(Q1353&gt;SetUp!$B$56,SetUp!$B$56,Q1353)</f>
        <v>1.2070645047812159E-12</v>
      </c>
      <c r="I1354" s="53">
        <f t="shared" si="396"/>
        <v>0.38345708578184146</v>
      </c>
      <c r="J1354" s="53">
        <f>MIN(F1354,H1354,(1-EXP(-SetUp!$B$52*H1354/SetUp!$B$56))*F1354)</f>
        <v>3.9019187880739992E-13</v>
      </c>
      <c r="K1354" s="53">
        <f t="shared" si="392"/>
        <v>8.1687262597381598E-13</v>
      </c>
      <c r="L1354" s="53">
        <f>IF(I1354&lt;=0,0,MIN(SetUp!$B$50*I1354^SetUp!$B$55,I1354))</f>
        <v>4.353308183398831E-3</v>
      </c>
      <c r="M1354" s="53">
        <f t="shared" si="393"/>
        <v>0.3791037775984426</v>
      </c>
      <c r="N1354" s="53">
        <f>IF(SetUp!$B$62=0,X1354,(B1354-E1354)*(1-(H1354/SetUp!$B$66/SetUp!$B$56)))</f>
        <v>0</v>
      </c>
      <c r="O1354" s="53">
        <f>K1354*SetUp!$B$65</f>
        <v>7.5397351393346012E-15</v>
      </c>
      <c r="P1354" s="53">
        <f>MIN(SetUp!$B$54*L1354^SetUp!$B$51,L1354)</f>
        <v>2.8429342613429305E-3</v>
      </c>
      <c r="Q1354" s="53">
        <f t="shared" si="394"/>
        <v>8.0933289083448137E-13</v>
      </c>
      <c r="R1354" s="53">
        <f>IF((H1354+N1354-O1354)&gt;SetUp!$B$56,T1353+H1354+N1354-O1354-SetUp!$B$56,T1353)</f>
        <v>0</v>
      </c>
      <c r="S1354" s="53">
        <f>R1354*SetUp!$B$65</f>
        <v>0</v>
      </c>
      <c r="T1354" s="53">
        <f>IF((R1354-S1354)&lt;SetUp!$B$53,R1354-S1354,SetUp!$B$53)</f>
        <v>0</v>
      </c>
      <c r="U1354" s="53">
        <f t="shared" si="395"/>
        <v>0.3791037775984426</v>
      </c>
      <c r="V1354" s="53">
        <f>(L1354-P1354)/1000*SetUp!$B$13*1000000/SetUp!$B$48</f>
        <v>6.1465121717442089E-2</v>
      </c>
      <c r="W1354" s="53">
        <f t="shared" si="397"/>
        <v>-1.6479873021779667E-17</v>
      </c>
      <c r="X1354" s="53">
        <f>MAX((SetUp!$B$56*(1-($H1354/SetUp!$B$56)^2)*TANH(($B1354-$D1354)/SetUp!$B$56))/(1+$H1354/SetUp!$B$56*TANH(($B1354-$D1354)/SetUp!$B$56)),0)</f>
        <v>0</v>
      </c>
    </row>
    <row r="1355" spans="1:24" x14ac:dyDescent="0.3">
      <c r="A1355" s="60">
        <v>32400</v>
      </c>
      <c r="B1355" s="53">
        <v>1.4E-2</v>
      </c>
      <c r="C1355" s="53"/>
      <c r="D1355" s="53">
        <v>5.7240000000000002</v>
      </c>
      <c r="E1355" s="53">
        <f t="shared" si="389"/>
        <v>1.4E-2</v>
      </c>
      <c r="F1355" s="53">
        <f t="shared" si="390"/>
        <v>5.71</v>
      </c>
      <c r="G1355" s="53">
        <f t="shared" si="391"/>
        <v>0</v>
      </c>
      <c r="H1355" s="53">
        <f>IF(Q1354&gt;SetUp!$B$56,SetUp!$B$56,Q1354)</f>
        <v>8.0933289083448137E-13</v>
      </c>
      <c r="I1355" s="53">
        <f t="shared" si="396"/>
        <v>0.37910377759844766</v>
      </c>
      <c r="J1355" s="53">
        <f>MIN(F1355,H1355,(1-EXP(-SetUp!$B$52*H1355/SetUp!$B$56))*F1355)</f>
        <v>2.6118218698911732E-13</v>
      </c>
      <c r="K1355" s="53">
        <f t="shared" si="392"/>
        <v>5.4815070384536399E-13</v>
      </c>
      <c r="L1355" s="53">
        <f>IF(I1355&lt;=0,0,MIN(SetUp!$B$50*I1355^SetUp!$B$55,I1355))</f>
        <v>4.2712499586163456E-3</v>
      </c>
      <c r="M1355" s="53">
        <f t="shared" si="393"/>
        <v>0.37483252763983133</v>
      </c>
      <c r="N1355" s="53">
        <f>IF(SetUp!$B$62=0,X1355,(B1355-E1355)*(1-(H1355/SetUp!$B$66/SetUp!$B$56)))</f>
        <v>0</v>
      </c>
      <c r="O1355" s="53">
        <f>K1355*SetUp!$B$65</f>
        <v>5.0594315343924398E-15</v>
      </c>
      <c r="P1355" s="53">
        <f>MIN(SetUp!$B$54*L1355^SetUp!$B$51,L1355)</f>
        <v>2.7888302380760142E-3</v>
      </c>
      <c r="Q1355" s="53">
        <f t="shared" si="394"/>
        <v>5.4309127231097153E-13</v>
      </c>
      <c r="R1355" s="53">
        <f>IF((H1355+N1355-O1355)&gt;SetUp!$B$56,T1354+H1355+N1355-O1355-SetUp!$B$56,T1354)</f>
        <v>0</v>
      </c>
      <c r="S1355" s="53">
        <f>R1355*SetUp!$B$65</f>
        <v>0</v>
      </c>
      <c r="T1355" s="53">
        <f>IF((R1355-S1355)&lt;SetUp!$B$53,R1355-S1355,SetUp!$B$53)</f>
        <v>0</v>
      </c>
      <c r="U1355" s="53">
        <f t="shared" si="395"/>
        <v>0.37483252763983133</v>
      </c>
      <c r="V1355" s="53">
        <f>(L1355-P1355)/1000*SetUp!$B$13*1000000/SetUp!$B$48</f>
        <v>6.0327517066317303E-2</v>
      </c>
      <c r="W1355" s="53">
        <f t="shared" si="397"/>
        <v>-3.5561831257524545E-17</v>
      </c>
      <c r="X1355" s="53">
        <f>MAX((SetUp!$B$56*(1-($H1355/SetUp!$B$56)^2)*TANH(($B1355-$D1355)/SetUp!$B$56))/(1+$H1355/SetUp!$B$56*TANH(($B1355-$D1355)/SetUp!$B$56)),0)</f>
        <v>0</v>
      </c>
    </row>
    <row r="1356" spans="1:24" x14ac:dyDescent="0.3">
      <c r="A1356" s="60">
        <v>32401</v>
      </c>
      <c r="B1356" s="53">
        <v>0</v>
      </c>
      <c r="C1356" s="53"/>
      <c r="D1356" s="53">
        <v>5.7240000000000002</v>
      </c>
      <c r="E1356" s="53">
        <f t="shared" si="389"/>
        <v>0</v>
      </c>
      <c r="F1356" s="53">
        <f t="shared" si="390"/>
        <v>5.7240000000000002</v>
      </c>
      <c r="G1356" s="53">
        <f t="shared" si="391"/>
        <v>0</v>
      </c>
      <c r="H1356" s="53">
        <f>IF(Q1355&gt;SetUp!$B$56,SetUp!$B$56,Q1355)</f>
        <v>5.4309127231097153E-13</v>
      </c>
      <c r="I1356" s="53">
        <f t="shared" si="396"/>
        <v>0.37483252763983471</v>
      </c>
      <c r="J1356" s="53">
        <f>MIN(F1356,H1356,(1-EXP(-SetUp!$B$52*H1356/SetUp!$B$56))*F1356)</f>
        <v>1.7539569796554134E-13</v>
      </c>
      <c r="K1356" s="53">
        <f t="shared" si="392"/>
        <v>3.6769557434543019E-13</v>
      </c>
      <c r="L1356" s="53">
        <f>IF(I1356&lt;=0,0,MIN(SetUp!$B$50*I1356^SetUp!$B$55,I1356))</f>
        <v>4.1913467052126273E-3</v>
      </c>
      <c r="M1356" s="53">
        <f t="shared" si="393"/>
        <v>0.37064118093462206</v>
      </c>
      <c r="N1356" s="53">
        <f>IF(SetUp!$B$62=0,X1356,(B1356-E1356)*(1-(H1356/SetUp!$B$66/SetUp!$B$56)))</f>
        <v>0</v>
      </c>
      <c r="O1356" s="53">
        <f>K1356*SetUp!$B$65</f>
        <v>3.3938305120276152E-15</v>
      </c>
      <c r="P1356" s="53">
        <f>MIN(SetUp!$B$54*L1356^SetUp!$B$51,L1356)</f>
        <v>2.7361567719346499E-3</v>
      </c>
      <c r="Q1356" s="53">
        <f t="shared" si="394"/>
        <v>3.6430174383340259E-13</v>
      </c>
      <c r="R1356" s="53">
        <f>IF((H1356+N1356-O1356)&gt;SetUp!$B$56,T1355+H1356+N1356-O1356-SetUp!$B$56,T1355)</f>
        <v>0</v>
      </c>
      <c r="S1356" s="53">
        <f>R1356*SetUp!$B$65</f>
        <v>0</v>
      </c>
      <c r="T1356" s="53">
        <f>IF((R1356-S1356)&lt;SetUp!$B$53,R1356-S1356,SetUp!$B$53)</f>
        <v>0</v>
      </c>
      <c r="U1356" s="53">
        <f t="shared" si="395"/>
        <v>0.37064118093462206</v>
      </c>
      <c r="V1356" s="53">
        <f>(L1356-P1356)/1000*SetUp!$B$13*1000000/SetUp!$B$48</f>
        <v>5.9219392671437374E-2</v>
      </c>
      <c r="W1356" s="53">
        <f t="shared" si="397"/>
        <v>1.214306433183765E-17</v>
      </c>
      <c r="X1356" s="53">
        <f>MAX((SetUp!$B$56*(1-($H1356/SetUp!$B$56)^2)*TANH(($B1356-$D1356)/SetUp!$B$56))/(1+$H1356/SetUp!$B$56*TANH(($B1356-$D1356)/SetUp!$B$56)),0)</f>
        <v>0</v>
      </c>
    </row>
    <row r="1357" spans="1:24" x14ac:dyDescent="0.3">
      <c r="A1357" s="60">
        <v>32402</v>
      </c>
      <c r="B1357" s="53">
        <v>0</v>
      </c>
      <c r="C1357" s="53"/>
      <c r="D1357" s="53">
        <v>5.7240000000000002</v>
      </c>
      <c r="E1357" s="53">
        <f t="shared" si="389"/>
        <v>0</v>
      </c>
      <c r="F1357" s="53">
        <f t="shared" si="390"/>
        <v>5.7240000000000002</v>
      </c>
      <c r="G1357" s="53">
        <f t="shared" si="391"/>
        <v>0</v>
      </c>
      <c r="H1357" s="53">
        <f>IF(Q1356&gt;SetUp!$B$56,SetUp!$B$56,Q1356)</f>
        <v>3.6430174383340259E-13</v>
      </c>
      <c r="I1357" s="53">
        <f t="shared" si="396"/>
        <v>0.37064118093462434</v>
      </c>
      <c r="J1357" s="53">
        <f>MIN(F1357,H1357,(1-EXP(-SetUp!$B$52*H1357/SetUp!$B$56))*F1357)</f>
        <v>1.1756595696965633E-13</v>
      </c>
      <c r="K1357" s="53">
        <f t="shared" si="392"/>
        <v>2.4673578686374625E-13</v>
      </c>
      <c r="L1357" s="53">
        <f>IF(I1357&lt;=0,0,MIN(SetUp!$B$50*I1357^SetUp!$B$55,I1357))</f>
        <v>4.1135260554340716E-3</v>
      </c>
      <c r="M1357" s="53">
        <f t="shared" si="393"/>
        <v>0.36652765487919026</v>
      </c>
      <c r="N1357" s="53">
        <f>IF(SetUp!$B$62=0,X1357,(B1357-E1357)*(1-(H1357/SetUp!$B$66/SetUp!$B$56)))</f>
        <v>0</v>
      </c>
      <c r="O1357" s="53">
        <f>K1357*SetUp!$B$65</f>
        <v>2.2773715548739557E-15</v>
      </c>
      <c r="P1357" s="53">
        <f>MIN(SetUp!$B$54*L1357^SetUp!$B$51,L1357)</f>
        <v>2.6848655687593905E-3</v>
      </c>
      <c r="Q1357" s="53">
        <f t="shared" si="394"/>
        <v>2.444584153088723E-13</v>
      </c>
      <c r="R1357" s="53">
        <f>IF((H1357+N1357-O1357)&gt;SetUp!$B$56,T1356+H1357+N1357-O1357-SetUp!$B$56,T1356)</f>
        <v>0</v>
      </c>
      <c r="S1357" s="53">
        <f>R1357*SetUp!$B$65</f>
        <v>0</v>
      </c>
      <c r="T1357" s="53">
        <f>IF((R1357-S1357)&lt;SetUp!$B$53,R1357-S1357,SetUp!$B$53)</f>
        <v>0</v>
      </c>
      <c r="U1357" s="53">
        <f t="shared" si="395"/>
        <v>0.36652765487919026</v>
      </c>
      <c r="V1357" s="53">
        <f>(L1357-P1357)/1000*SetUp!$B$13*1000000/SetUp!$B$48</f>
        <v>5.8139768850636486E-2</v>
      </c>
      <c r="W1357" s="53">
        <f t="shared" si="397"/>
        <v>-1.5612511283791264E-17</v>
      </c>
      <c r="X1357" s="53">
        <f>MAX((SetUp!$B$56*(1-($H1357/SetUp!$B$56)^2)*TANH(($B1357-$D1357)/SetUp!$B$56))/(1+$H1357/SetUp!$B$56*TANH(($B1357-$D1357)/SetUp!$B$56)),0)</f>
        <v>0</v>
      </c>
    </row>
    <row r="1358" spans="1:24" x14ac:dyDescent="0.3">
      <c r="A1358" s="60">
        <v>32403</v>
      </c>
      <c r="B1358" s="53">
        <v>0</v>
      </c>
      <c r="C1358" s="53"/>
      <c r="D1358" s="53">
        <v>5.7240000000000002</v>
      </c>
      <c r="E1358" s="53">
        <f t="shared" si="389"/>
        <v>0</v>
      </c>
      <c r="F1358" s="53">
        <f t="shared" si="390"/>
        <v>5.7240000000000002</v>
      </c>
      <c r="G1358" s="53">
        <f t="shared" si="391"/>
        <v>0</v>
      </c>
      <c r="H1358" s="53">
        <f>IF(Q1357&gt;SetUp!$B$56,SetUp!$B$56,Q1357)</f>
        <v>2.444584153088723E-13</v>
      </c>
      <c r="I1358" s="53">
        <f t="shared" si="396"/>
        <v>0.36652765487919181</v>
      </c>
      <c r="J1358" s="53">
        <f>MIN(F1358,H1358,(1-EXP(-SetUp!$B$52*H1358/SetUp!$B$56))*F1358)</f>
        <v>7.8800965752634518E-14</v>
      </c>
      <c r="K1358" s="53">
        <f t="shared" si="392"/>
        <v>1.6565744955623779E-13</v>
      </c>
      <c r="L1358" s="53">
        <f>IF(I1358&lt;=0,0,MIN(SetUp!$B$50*I1358^SetUp!$B$55,I1358))</f>
        <v>4.0377185946897801E-3</v>
      </c>
      <c r="M1358" s="53">
        <f t="shared" si="393"/>
        <v>0.36248993628450205</v>
      </c>
      <c r="N1358" s="53">
        <f>IF(SetUp!$B$62=0,X1358,(B1358-E1358)*(1-(H1358/SetUp!$B$66/SetUp!$B$56)))</f>
        <v>0</v>
      </c>
      <c r="O1358" s="53">
        <f>K1358*SetUp!$B$65</f>
        <v>1.5290184219635622E-15</v>
      </c>
      <c r="P1358" s="53">
        <f>MIN(SetUp!$B$54*L1358^SetUp!$B$51,L1358)</f>
        <v>2.6349103136174426E-3</v>
      </c>
      <c r="Q1358" s="53">
        <f t="shared" si="394"/>
        <v>1.6412843113427421E-13</v>
      </c>
      <c r="R1358" s="53">
        <f>IF((H1358+N1358-O1358)&gt;SetUp!$B$56,T1357+H1358+N1358-O1358-SetUp!$B$56,T1357)</f>
        <v>0</v>
      </c>
      <c r="S1358" s="53">
        <f>R1358*SetUp!$B$65</f>
        <v>0</v>
      </c>
      <c r="T1358" s="53">
        <f>IF((R1358-S1358)&lt;SetUp!$B$53,R1358-S1358,SetUp!$B$53)</f>
        <v>0</v>
      </c>
      <c r="U1358" s="53">
        <f t="shared" si="395"/>
        <v>0.36248993628450205</v>
      </c>
      <c r="V1358" s="53">
        <f>(L1358-P1358)/1000*SetUp!$B$13*1000000/SetUp!$B$48</f>
        <v>5.7087705556369966E-2</v>
      </c>
      <c r="W1358" s="53">
        <f t="shared" si="397"/>
        <v>4.5102810375396984E-17</v>
      </c>
      <c r="X1358" s="53">
        <f>MAX((SetUp!$B$56*(1-($H1358/SetUp!$B$56)^2)*TANH(($B1358-$D1358)/SetUp!$B$56))/(1+$H1358/SetUp!$B$56*TANH(($B1358-$D1358)/SetUp!$B$56)),0)</f>
        <v>0</v>
      </c>
    </row>
    <row r="1359" spans="1:24" x14ac:dyDescent="0.3">
      <c r="A1359" s="60">
        <v>32404</v>
      </c>
      <c r="B1359" s="53">
        <v>0</v>
      </c>
      <c r="C1359" s="53"/>
      <c r="D1359" s="53">
        <v>5.7240000000000002</v>
      </c>
      <c r="E1359" s="53">
        <f t="shared" si="389"/>
        <v>0</v>
      </c>
      <c r="F1359" s="53">
        <f t="shared" si="390"/>
        <v>5.7240000000000002</v>
      </c>
      <c r="G1359" s="53">
        <f t="shared" si="391"/>
        <v>0</v>
      </c>
      <c r="H1359" s="53">
        <f>IF(Q1358&gt;SetUp!$B$56,SetUp!$B$56,Q1358)</f>
        <v>1.6412843113427421E-13</v>
      </c>
      <c r="I1359" s="53">
        <f t="shared" si="396"/>
        <v>0.36248993628450304</v>
      </c>
      <c r="J1359" s="53">
        <f>MIN(F1359,H1359,(1-EXP(-SetUp!$B$52*H1359/SetUp!$B$56))*F1359)</f>
        <v>5.338129938081693E-14</v>
      </c>
      <c r="K1359" s="53">
        <f t="shared" si="392"/>
        <v>1.1074713175345728E-13</v>
      </c>
      <c r="L1359" s="53">
        <f>IF(I1359&lt;=0,0,MIN(SetUp!$B$50*I1359^SetUp!$B$55,I1359))</f>
        <v>3.9638577199818097E-3</v>
      </c>
      <c r="M1359" s="53">
        <f t="shared" si="393"/>
        <v>0.35852607856452123</v>
      </c>
      <c r="N1359" s="53">
        <f>IF(SetUp!$B$62=0,X1359,(B1359-E1359)*(1-(H1359/SetUp!$B$66/SetUp!$B$56)))</f>
        <v>0</v>
      </c>
      <c r="O1359" s="53">
        <f>K1359*SetUp!$B$65</f>
        <v>1.0221961347604589E-15</v>
      </c>
      <c r="P1359" s="53">
        <f>MIN(SetUp!$B$54*L1359^SetUp!$B$51,L1359)</f>
        <v>2.5862465755797847E-3</v>
      </c>
      <c r="Q1359" s="53">
        <f t="shared" si="394"/>
        <v>1.0972493561869683E-13</v>
      </c>
      <c r="R1359" s="53">
        <f>IF((H1359+N1359-O1359)&gt;SetUp!$B$56,T1358+H1359+N1359-O1359-SetUp!$B$56,T1358)</f>
        <v>0</v>
      </c>
      <c r="S1359" s="53">
        <f>R1359*SetUp!$B$65</f>
        <v>0</v>
      </c>
      <c r="T1359" s="53">
        <f>IF((R1359-S1359)&lt;SetUp!$B$53,R1359-S1359,SetUp!$B$53)</f>
        <v>0</v>
      </c>
      <c r="U1359" s="53">
        <f t="shared" si="395"/>
        <v>0.35852607856452123</v>
      </c>
      <c r="V1359" s="53">
        <f>(L1359-P1359)/1000*SetUp!$B$13*1000000/SetUp!$B$48</f>
        <v>5.6062300489614275E-2</v>
      </c>
      <c r="W1359" s="53">
        <f t="shared" si="397"/>
        <v>-2.2551405187698492E-17</v>
      </c>
      <c r="X1359" s="53">
        <f>MAX((SetUp!$B$56*(1-($H1359/SetUp!$B$56)^2)*TANH(($B1359-$D1359)/SetUp!$B$56))/(1+$H1359/SetUp!$B$56*TANH(($B1359-$D1359)/SetUp!$B$56)),0)</f>
        <v>0</v>
      </c>
    </row>
    <row r="1360" spans="1:24" x14ac:dyDescent="0.3">
      <c r="A1360" s="60">
        <v>32405</v>
      </c>
      <c r="B1360" s="53">
        <v>0</v>
      </c>
      <c r="C1360" s="53"/>
      <c r="D1360" s="53">
        <v>5.7240000000000002</v>
      </c>
      <c r="E1360" s="53">
        <f t="shared" si="389"/>
        <v>0</v>
      </c>
      <c r="F1360" s="53">
        <f t="shared" si="390"/>
        <v>5.7240000000000002</v>
      </c>
      <c r="G1360" s="53">
        <f t="shared" si="391"/>
        <v>0</v>
      </c>
      <c r="H1360" s="53">
        <f>IF(Q1359&gt;SetUp!$B$56,SetUp!$B$56,Q1359)</f>
        <v>1.0972493561869683E-13</v>
      </c>
      <c r="I1360" s="53">
        <f t="shared" si="396"/>
        <v>0.3585260785645219</v>
      </c>
      <c r="J1360" s="53">
        <f>MIN(F1360,H1360,(1-EXP(-SetUp!$B$52*H1360/SetUp!$B$56))*F1360)</f>
        <v>3.5587532920544616E-14</v>
      </c>
      <c r="K1360" s="53">
        <f t="shared" si="392"/>
        <v>7.4137402698152214E-14</v>
      </c>
      <c r="L1360" s="53">
        <f>IF(I1360&lt;=0,0,MIN(SetUp!$B$50*I1360^SetUp!$B$55,I1360))</f>
        <v>3.891879506118026E-3</v>
      </c>
      <c r="M1360" s="53">
        <f t="shared" si="393"/>
        <v>0.35463419905840388</v>
      </c>
      <c r="N1360" s="53">
        <f>IF(SetUp!$B$62=0,X1360,(B1360-E1360)*(1-(H1360/SetUp!$B$66/SetUp!$B$56)))</f>
        <v>0</v>
      </c>
      <c r="O1360" s="53">
        <f>K1360*SetUp!$B$65</f>
        <v>6.8428829965490307E-16</v>
      </c>
      <c r="P1360" s="53">
        <f>MIN(SetUp!$B$54*L1360^SetUp!$B$51,L1360)</f>
        <v>2.5388317177492681E-3</v>
      </c>
      <c r="Q1360" s="53">
        <f t="shared" si="394"/>
        <v>7.3453114398497314E-14</v>
      </c>
      <c r="R1360" s="53">
        <f>IF((H1360+N1360-O1360)&gt;SetUp!$B$56,T1359+H1360+N1360-O1360-SetUp!$B$56,T1359)</f>
        <v>0</v>
      </c>
      <c r="S1360" s="53">
        <f>R1360*SetUp!$B$65</f>
        <v>0</v>
      </c>
      <c r="T1360" s="53">
        <f>IF((R1360-S1360)&lt;SetUp!$B$53,R1360-S1360,SetUp!$B$53)</f>
        <v>0</v>
      </c>
      <c r="U1360" s="53">
        <f t="shared" si="395"/>
        <v>0.35463419905840388</v>
      </c>
      <c r="V1360" s="53">
        <f>(L1360-P1360)/1000*SetUp!$B$13*1000000/SetUp!$B$48</f>
        <v>5.5062687316792459E-2</v>
      </c>
      <c r="W1360" s="53">
        <f t="shared" si="397"/>
        <v>-4.8138576458356397E-17</v>
      </c>
      <c r="X1360" s="53">
        <f>MAX((SetUp!$B$56*(1-($H1360/SetUp!$B$56)^2)*TANH(($B1360-$D1360)/SetUp!$B$56))/(1+$H1360/SetUp!$B$56*TANH(($B1360-$D1360)/SetUp!$B$56)),0)</f>
        <v>0</v>
      </c>
    </row>
    <row r="1361" spans="1:24" x14ac:dyDescent="0.3">
      <c r="A1361" s="60">
        <v>32406</v>
      </c>
      <c r="B1361" s="53">
        <v>0</v>
      </c>
      <c r="C1361" s="53"/>
      <c r="D1361" s="53">
        <v>5.7240000000000002</v>
      </c>
      <c r="E1361" s="53">
        <f t="shared" si="389"/>
        <v>0</v>
      </c>
      <c r="F1361" s="53">
        <f t="shared" si="390"/>
        <v>5.7240000000000002</v>
      </c>
      <c r="G1361" s="53">
        <f t="shared" si="391"/>
        <v>0</v>
      </c>
      <c r="H1361" s="53">
        <f>IF(Q1360&gt;SetUp!$B$56,SetUp!$B$56,Q1360)</f>
        <v>7.3453114398497314E-14</v>
      </c>
      <c r="I1361" s="53">
        <f t="shared" si="396"/>
        <v>0.35463419905840432</v>
      </c>
      <c r="J1361" s="53">
        <f>MIN(F1361,H1361,(1-EXP(-SetUp!$B$52*H1361/SetUp!$B$56))*F1361)</f>
        <v>2.3513191393931267E-14</v>
      </c>
      <c r="K1361" s="53">
        <f t="shared" si="392"/>
        <v>4.9939923004566048E-14</v>
      </c>
      <c r="L1361" s="53">
        <f>IF(I1361&lt;=0,0,MIN(SetUp!$B$50*I1361^SetUp!$B$55,I1361))</f>
        <v>3.82172257922571E-3</v>
      </c>
      <c r="M1361" s="53">
        <f t="shared" si="393"/>
        <v>0.35081247647917863</v>
      </c>
      <c r="N1361" s="53">
        <f>IF(SetUp!$B$62=0,X1361,(B1361-E1361)*(1-(H1361/SetUp!$B$66/SetUp!$B$56)))</f>
        <v>0</v>
      </c>
      <c r="O1361" s="53">
        <f>K1361*SetUp!$B$65</f>
        <v>4.6094553833814049E-16</v>
      </c>
      <c r="P1361" s="53">
        <f>MIN(SetUp!$B$54*L1361^SetUp!$B$51,L1361)</f>
        <v>2.4926248122137369E-3</v>
      </c>
      <c r="Q1361" s="53">
        <f t="shared" si="394"/>
        <v>4.9478977466227904E-14</v>
      </c>
      <c r="R1361" s="53">
        <f>IF((H1361+N1361-O1361)&gt;SetUp!$B$56,T1360+H1361+N1361-O1361-SetUp!$B$56,T1360)</f>
        <v>0</v>
      </c>
      <c r="S1361" s="53">
        <f>R1361*SetUp!$B$65</f>
        <v>0</v>
      </c>
      <c r="T1361" s="53">
        <f>IF((R1361-S1361)&lt;SetUp!$B$53,R1361-S1361,SetUp!$B$53)</f>
        <v>0</v>
      </c>
      <c r="U1361" s="53">
        <f t="shared" si="395"/>
        <v>0.35081247647917863</v>
      </c>
      <c r="V1361" s="53">
        <f>(L1361-P1361)/1000*SetUp!$B$13*1000000/SetUp!$B$48</f>
        <v>5.4088033983380607E-2</v>
      </c>
      <c r="W1361" s="53">
        <f t="shared" si="397"/>
        <v>-8.2399365108898337E-18</v>
      </c>
      <c r="X1361" s="53">
        <f>MAX((SetUp!$B$56*(1-($H1361/SetUp!$B$56)^2)*TANH(($B1361-$D1361)/SetUp!$B$56))/(1+$H1361/SetUp!$B$56*TANH(($B1361-$D1361)/SetUp!$B$56)),0)</f>
        <v>0</v>
      </c>
    </row>
    <row r="1362" spans="1:24" x14ac:dyDescent="0.3">
      <c r="A1362" s="60">
        <v>32407</v>
      </c>
      <c r="B1362" s="53">
        <v>0</v>
      </c>
      <c r="C1362" s="53"/>
      <c r="D1362" s="53">
        <v>5.7240000000000002</v>
      </c>
      <c r="E1362" s="53">
        <f t="shared" si="389"/>
        <v>0</v>
      </c>
      <c r="F1362" s="53">
        <f t="shared" si="390"/>
        <v>5.7240000000000002</v>
      </c>
      <c r="G1362" s="53">
        <f t="shared" si="391"/>
        <v>0</v>
      </c>
      <c r="H1362" s="53">
        <f>IF(Q1361&gt;SetUp!$B$56,SetUp!$B$56,Q1361)</f>
        <v>4.9478977466227904E-14</v>
      </c>
      <c r="I1362" s="53">
        <f t="shared" si="396"/>
        <v>0.35081247647917896</v>
      </c>
      <c r="J1362" s="53">
        <f>MIN(F1362,H1362,(1-EXP(-SetUp!$B$52*H1362/SetUp!$B$56))*F1362)</f>
        <v>1.5887291482385989E-14</v>
      </c>
      <c r="K1362" s="53">
        <f t="shared" si="392"/>
        <v>3.3591685983841918E-14</v>
      </c>
      <c r="L1362" s="53">
        <f>IF(I1362&lt;=0,0,MIN(SetUp!$B$50*I1362^SetUp!$B$55,I1362))</f>
        <v>3.7533279971172016E-3</v>
      </c>
      <c r="M1362" s="53">
        <f t="shared" si="393"/>
        <v>0.34705914848206176</v>
      </c>
      <c r="N1362" s="53">
        <f>IF(SetUp!$B$62=0,X1362,(B1362-E1362)*(1-(H1362/SetUp!$B$66/SetUp!$B$56)))</f>
        <v>0</v>
      </c>
      <c r="O1362" s="53">
        <f>K1362*SetUp!$B$65</f>
        <v>3.1005129459434834E-16</v>
      </c>
      <c r="P1362" s="53">
        <f>MIN(SetUp!$B$54*L1362^SetUp!$B$51,L1362)</f>
        <v>2.4475865596206145E-3</v>
      </c>
      <c r="Q1362" s="53">
        <f t="shared" si="394"/>
        <v>3.3281634689247571E-14</v>
      </c>
      <c r="R1362" s="53">
        <f>IF((H1362+N1362-O1362)&gt;SetUp!$B$56,T1361+H1362+N1362-O1362-SetUp!$B$56,T1361)</f>
        <v>0</v>
      </c>
      <c r="S1362" s="53">
        <f>R1362*SetUp!$B$65</f>
        <v>0</v>
      </c>
      <c r="T1362" s="53">
        <f>IF((R1362-S1362)&lt;SetUp!$B$53,R1362-S1362,SetUp!$B$53)</f>
        <v>0</v>
      </c>
      <c r="U1362" s="53">
        <f t="shared" si="395"/>
        <v>0.34705914848206176</v>
      </c>
      <c r="V1362" s="53">
        <f>(L1362-P1362)/1000*SetUp!$B$13*1000000/SetUp!$B$48</f>
        <v>5.3137541118288119E-2</v>
      </c>
      <c r="W1362" s="53">
        <f t="shared" si="397"/>
        <v>7.32920668600201E-17</v>
      </c>
      <c r="X1362" s="53">
        <f>MAX((SetUp!$B$56*(1-($H1362/SetUp!$B$56)^2)*TANH(($B1362-$D1362)/SetUp!$B$56))/(1+$H1362/SetUp!$B$56*TANH(($B1362-$D1362)/SetUp!$B$56)),0)</f>
        <v>0</v>
      </c>
    </row>
    <row r="1363" spans="1:24" x14ac:dyDescent="0.3">
      <c r="A1363" s="60">
        <v>32408</v>
      </c>
      <c r="B1363" s="53">
        <v>0</v>
      </c>
      <c r="C1363" s="53"/>
      <c r="D1363" s="53">
        <v>5.7240000000000002</v>
      </c>
      <c r="E1363" s="53">
        <f t="shared" si="389"/>
        <v>0</v>
      </c>
      <c r="F1363" s="53">
        <f t="shared" si="390"/>
        <v>5.7240000000000002</v>
      </c>
      <c r="G1363" s="53">
        <f t="shared" si="391"/>
        <v>0</v>
      </c>
      <c r="H1363" s="53">
        <f>IF(Q1362&gt;SetUp!$B$56,SetUp!$B$56,Q1362)</f>
        <v>3.3281634689247571E-14</v>
      </c>
      <c r="I1363" s="53">
        <f t="shared" si="396"/>
        <v>0.34705914848206199</v>
      </c>
      <c r="J1363" s="53">
        <f>MIN(F1363,H1363,(1-EXP(-SetUp!$B$52*H1363/SetUp!$B$56))*F1363)</f>
        <v>1.0803358208022474E-14</v>
      </c>
      <c r="K1363" s="53">
        <f t="shared" si="392"/>
        <v>2.2478276481225098E-14</v>
      </c>
      <c r="L1363" s="53">
        <f>IF(I1363&lt;=0,0,MIN(SetUp!$B$50*I1363^SetUp!$B$55,I1363))</f>
        <v>3.6866391360894659E-3</v>
      </c>
      <c r="M1363" s="53">
        <f t="shared" si="393"/>
        <v>0.34337250934597252</v>
      </c>
      <c r="N1363" s="53">
        <f>IF(SetUp!$B$62=0,X1363,(B1363-E1363)*(1-(H1363/SetUp!$B$66/SetUp!$B$56)))</f>
        <v>0</v>
      </c>
      <c r="O1363" s="53">
        <f>K1363*SetUp!$B$65</f>
        <v>2.0747451397961759E-16</v>
      </c>
      <c r="P1363" s="53">
        <f>MIN(SetUp!$B$54*L1363^SetUp!$B$51,L1363)</f>
        <v>2.4036792130901967E-3</v>
      </c>
      <c r="Q1363" s="53">
        <f t="shared" si="394"/>
        <v>2.2270801967245479E-14</v>
      </c>
      <c r="R1363" s="53">
        <f>IF((H1363+N1363-O1363)&gt;SetUp!$B$56,T1362+H1363+N1363-O1363-SetUp!$B$56,T1362)</f>
        <v>0</v>
      </c>
      <c r="S1363" s="53">
        <f>R1363*SetUp!$B$65</f>
        <v>0</v>
      </c>
      <c r="T1363" s="53">
        <f>IF((R1363-S1363)&lt;SetUp!$B$53,R1363-S1363,SetUp!$B$53)</f>
        <v>0</v>
      </c>
      <c r="U1363" s="53">
        <f t="shared" si="395"/>
        <v>0.34337250934597252</v>
      </c>
      <c r="V1363" s="53">
        <f>(L1363-P1363)/1000*SetUp!$B$13*1000000/SetUp!$B$48</f>
        <v>5.2210440523503432E-2</v>
      </c>
      <c r="W1363" s="53">
        <f t="shared" si="397"/>
        <v>-1.9949319973733282E-17</v>
      </c>
      <c r="X1363" s="53">
        <f>MAX((SetUp!$B$56*(1-($H1363/SetUp!$B$56)^2)*TANH(($B1363-$D1363)/SetUp!$B$56))/(1+$H1363/SetUp!$B$56*TANH(($B1363-$D1363)/SetUp!$B$56)),0)</f>
        <v>0</v>
      </c>
    </row>
    <row r="1364" spans="1:24" x14ac:dyDescent="0.3">
      <c r="A1364" s="60">
        <v>32409</v>
      </c>
      <c r="B1364" s="53">
        <v>0</v>
      </c>
      <c r="C1364" s="53"/>
      <c r="D1364" s="53">
        <v>5.7240000000000002</v>
      </c>
      <c r="E1364" s="53">
        <f t="shared" si="389"/>
        <v>0</v>
      </c>
      <c r="F1364" s="53">
        <f t="shared" si="390"/>
        <v>5.7240000000000002</v>
      </c>
      <c r="G1364" s="53">
        <f t="shared" si="391"/>
        <v>0</v>
      </c>
      <c r="H1364" s="53">
        <f>IF(Q1363&gt;SetUp!$B$56,SetUp!$B$56,Q1363)</f>
        <v>2.2270801967245479E-14</v>
      </c>
      <c r="I1364" s="53">
        <f t="shared" si="396"/>
        <v>0.34337250934597269</v>
      </c>
      <c r="J1364" s="53">
        <f>MIN(F1364,H1364,(1-EXP(-SetUp!$B$52*H1364/SetUp!$B$56))*F1364)</f>
        <v>6.9904082522498355E-15</v>
      </c>
      <c r="K1364" s="53">
        <f t="shared" si="392"/>
        <v>1.5280393714995644E-14</v>
      </c>
      <c r="L1364" s="53">
        <f>IF(I1364&lt;=0,0,MIN(SetUp!$B$50*I1364^SetUp!$B$55,I1364))</f>
        <v>3.6216015837678751E-3</v>
      </c>
      <c r="M1364" s="53">
        <f t="shared" si="393"/>
        <v>0.33975090776220479</v>
      </c>
      <c r="N1364" s="53">
        <f>IF(SetUp!$B$62=0,X1364,(B1364-E1364)*(1-(H1364/SetUp!$B$66/SetUp!$B$56)))</f>
        <v>0</v>
      </c>
      <c r="O1364" s="53">
        <f>K1364*SetUp!$B$65</f>
        <v>1.4103804898404465E-16</v>
      </c>
      <c r="P1364" s="53">
        <f>MIN(SetUp!$B$54*L1364^SetUp!$B$51,L1364)</f>
        <v>2.3608665062041221E-3</v>
      </c>
      <c r="Q1364" s="53">
        <f t="shared" si="394"/>
        <v>1.5139355666011598E-14</v>
      </c>
      <c r="R1364" s="53">
        <f>IF((H1364+N1364-O1364)&gt;SetUp!$B$56,T1363+H1364+N1364-O1364-SetUp!$B$56,T1363)</f>
        <v>0</v>
      </c>
      <c r="S1364" s="53">
        <f>R1364*SetUp!$B$65</f>
        <v>0</v>
      </c>
      <c r="T1364" s="53">
        <f>IF((R1364-S1364)&lt;SetUp!$B$53,R1364-S1364,SetUp!$B$53)</f>
        <v>0</v>
      </c>
      <c r="U1364" s="53">
        <f t="shared" si="395"/>
        <v>0.33975090776220479</v>
      </c>
      <c r="V1364" s="53">
        <f>(L1364-P1364)/1000*SetUp!$B$13*1000000/SetUp!$B$48</f>
        <v>5.1305993743870286E-2</v>
      </c>
      <c r="W1364" s="53">
        <f t="shared" si="397"/>
        <v>2.9490299091605721E-17</v>
      </c>
      <c r="X1364" s="53">
        <f>MAX((SetUp!$B$56*(1-($H1364/SetUp!$B$56)^2)*TANH(($B1364-$D1364)/SetUp!$B$56))/(1+$H1364/SetUp!$B$56*TANH(($B1364-$D1364)/SetUp!$B$56)),0)</f>
        <v>0</v>
      </c>
    </row>
    <row r="1365" spans="1:24" x14ac:dyDescent="0.3">
      <c r="A1365" s="60">
        <v>32410</v>
      </c>
      <c r="B1365" s="53">
        <v>0</v>
      </c>
      <c r="C1365" s="53"/>
      <c r="D1365" s="53">
        <v>5.7240000000000002</v>
      </c>
      <c r="E1365" s="53">
        <f t="shared" si="389"/>
        <v>0</v>
      </c>
      <c r="F1365" s="53">
        <f t="shared" si="390"/>
        <v>5.7240000000000002</v>
      </c>
      <c r="G1365" s="53">
        <f t="shared" si="391"/>
        <v>0</v>
      </c>
      <c r="H1365" s="53">
        <f>IF(Q1364&gt;SetUp!$B$56,SetUp!$B$56,Q1364)</f>
        <v>1.5139355666011598E-14</v>
      </c>
      <c r="I1365" s="53">
        <f t="shared" si="396"/>
        <v>0.3397509077622049</v>
      </c>
      <c r="J1365" s="53">
        <f>MIN(F1365,H1365,(1-EXP(-SetUp!$B$52*H1365/SetUp!$B$56))*F1365)</f>
        <v>5.083933274363517E-15</v>
      </c>
      <c r="K1365" s="53">
        <f t="shared" si="392"/>
        <v>1.0055422391648081E-14</v>
      </c>
      <c r="L1365" s="53">
        <f>IF(I1365&lt;=0,0,MIN(SetUp!$B$50*I1365^SetUp!$B$55,I1365))</f>
        <v>3.5581630376306092E-3</v>
      </c>
      <c r="M1365" s="53">
        <f t="shared" si="393"/>
        <v>0.33619274472457428</v>
      </c>
      <c r="N1365" s="53">
        <f>IF(SetUp!$B$62=0,X1365,(B1365-E1365)*(1-(H1365/SetUp!$B$66/SetUp!$B$56)))</f>
        <v>0</v>
      </c>
      <c r="O1365" s="53">
        <f>K1365*SetUp!$B$65</f>
        <v>9.2811558542287588E-17</v>
      </c>
      <c r="P1365" s="53">
        <f>MIN(SetUp!$B$54*L1365^SetUp!$B$51,L1365)</f>
        <v>2.3191135848232487E-3</v>
      </c>
      <c r="Q1365" s="53">
        <f t="shared" si="394"/>
        <v>9.9626108331057937E-15</v>
      </c>
      <c r="R1365" s="53">
        <f>IF((H1365+N1365-O1365)&gt;SetUp!$B$56,T1364+H1365+N1365-O1365-SetUp!$B$56,T1364)</f>
        <v>0</v>
      </c>
      <c r="S1365" s="53">
        <f>R1365*SetUp!$B$65</f>
        <v>0</v>
      </c>
      <c r="T1365" s="53">
        <f>IF((R1365-S1365)&lt;SetUp!$B$53,R1365-S1365,SetUp!$B$53)</f>
        <v>0</v>
      </c>
      <c r="U1365" s="53">
        <f t="shared" si="395"/>
        <v>0.33619274472457428</v>
      </c>
      <c r="V1365" s="53">
        <f>(L1365-P1365)/1000*SetUp!$B$13*1000000/SetUp!$B$48</f>
        <v>5.0423490712199759E-2</v>
      </c>
      <c r="W1365" s="53">
        <f t="shared" si="397"/>
        <v>-3.7730235602495554E-17</v>
      </c>
      <c r="X1365" s="53">
        <f>MAX((SetUp!$B$56*(1-($H1365/SetUp!$B$56)^2)*TANH(($B1365-$D1365)/SetUp!$B$56))/(1+$H1365/SetUp!$B$56*TANH(($B1365-$D1365)/SetUp!$B$56)),0)</f>
        <v>0</v>
      </c>
    </row>
    <row r="1366" spans="1:24" x14ac:dyDescent="0.3">
      <c r="A1366" s="60">
        <v>32411</v>
      </c>
      <c r="B1366" s="53">
        <v>0</v>
      </c>
      <c r="C1366" s="53"/>
      <c r="D1366" s="53">
        <v>5.7240000000000002</v>
      </c>
      <c r="E1366" s="53">
        <f t="shared" si="389"/>
        <v>0</v>
      </c>
      <c r="F1366" s="53">
        <f t="shared" si="390"/>
        <v>5.7240000000000002</v>
      </c>
      <c r="G1366" s="53">
        <f t="shared" si="391"/>
        <v>0</v>
      </c>
      <c r="H1366" s="53">
        <f>IF(Q1365&gt;SetUp!$B$56,SetUp!$B$56,Q1365)</f>
        <v>9.9626108331057937E-15</v>
      </c>
      <c r="I1366" s="53">
        <f t="shared" si="396"/>
        <v>0.33619274472457433</v>
      </c>
      <c r="J1366" s="53">
        <f>MIN(F1366,H1366,(1-EXP(-SetUp!$B$52*H1366/SetUp!$B$56))*F1366)</f>
        <v>3.1774582964771981E-15</v>
      </c>
      <c r="K1366" s="53">
        <f t="shared" si="392"/>
        <v>6.7851525366285952E-15</v>
      </c>
      <c r="L1366" s="53">
        <f>IF(I1366&lt;=0,0,MIN(SetUp!$B$50*I1366^SetUp!$B$55,I1366))</f>
        <v>3.496273208874503E-3</v>
      </c>
      <c r="M1366" s="53">
        <f t="shared" si="393"/>
        <v>0.33269647151569981</v>
      </c>
      <c r="N1366" s="53">
        <f>IF(SetUp!$B$62=0,X1366,(B1366-E1366)*(1-(H1366/SetUp!$B$66/SetUp!$B$56)))</f>
        <v>0</v>
      </c>
      <c r="O1366" s="53">
        <f>K1366*SetUp!$B$65</f>
        <v>6.2626964571345247E-17</v>
      </c>
      <c r="P1366" s="53">
        <f>MIN(SetUp!$B$54*L1366^SetUp!$B$51,L1366)</f>
        <v>2.2783869425056181E-3</v>
      </c>
      <c r="Q1366" s="53">
        <f t="shared" si="394"/>
        <v>6.7225255720572499E-15</v>
      </c>
      <c r="R1366" s="53">
        <f>IF((H1366+N1366-O1366)&gt;SetUp!$B$56,T1365+H1366+N1366-O1366-SetUp!$B$56,T1365)</f>
        <v>0</v>
      </c>
      <c r="S1366" s="53">
        <f>R1366*SetUp!$B$65</f>
        <v>0</v>
      </c>
      <c r="T1366" s="53">
        <f>IF((R1366-S1366)&lt;SetUp!$B$53,R1366-S1366,SetUp!$B$53)</f>
        <v>0</v>
      </c>
      <c r="U1366" s="53">
        <f t="shared" si="395"/>
        <v>0.33269647151569981</v>
      </c>
      <c r="V1366" s="53">
        <f>(L1366-P1366)/1000*SetUp!$B$13*1000000/SetUp!$B$48</f>
        <v>4.9562248465247302E-2</v>
      </c>
      <c r="W1366" s="53">
        <f t="shared" si="397"/>
        <v>-6.5052130349130266E-18</v>
      </c>
      <c r="X1366" s="53">
        <f>MAX((SetUp!$B$56*(1-($H1366/SetUp!$B$56)^2)*TANH(($B1366-$D1366)/SetUp!$B$56))/(1+$H1366/SetUp!$B$56*TANH(($B1366-$D1366)/SetUp!$B$56)),0)</f>
        <v>0</v>
      </c>
    </row>
    <row r="1367" spans="1:24" x14ac:dyDescent="0.3">
      <c r="A1367" s="60">
        <v>32412</v>
      </c>
      <c r="B1367" s="53">
        <v>0</v>
      </c>
      <c r="C1367" s="53"/>
      <c r="D1367" s="53">
        <v>5.7240000000000002</v>
      </c>
      <c r="E1367" s="53">
        <f t="shared" si="389"/>
        <v>0</v>
      </c>
      <c r="F1367" s="53">
        <f t="shared" si="390"/>
        <v>5.7240000000000002</v>
      </c>
      <c r="G1367" s="53">
        <f t="shared" si="391"/>
        <v>0</v>
      </c>
      <c r="H1367" s="53">
        <f>IF(Q1366&gt;SetUp!$B$56,SetUp!$B$56,Q1366)</f>
        <v>6.7225255720572499E-15</v>
      </c>
      <c r="I1367" s="53">
        <f t="shared" si="396"/>
        <v>0.33269647151569987</v>
      </c>
      <c r="J1367" s="53">
        <f>MIN(F1367,H1367,(1-EXP(-SetUp!$B$52*H1367/SetUp!$B$56))*F1367)</f>
        <v>1.9064749778863189E-15</v>
      </c>
      <c r="K1367" s="53">
        <f t="shared" si="392"/>
        <v>4.8160505941709314E-15</v>
      </c>
      <c r="L1367" s="53">
        <f>IF(I1367&lt;=0,0,MIN(SetUp!$B$50*I1367^SetUp!$B$55,I1367))</f>
        <v>3.4358837313055381E-3</v>
      </c>
      <c r="M1367" s="53">
        <f t="shared" si="393"/>
        <v>0.32926058778439432</v>
      </c>
      <c r="N1367" s="53">
        <f>IF(SetUp!$B$62=0,X1367,(B1367-E1367)*(1-(H1367/SetUp!$B$66/SetUp!$B$56)))</f>
        <v>0</v>
      </c>
      <c r="O1367" s="53">
        <f>K1367*SetUp!$B$65</f>
        <v>4.4452151710183267E-17</v>
      </c>
      <c r="P1367" s="53">
        <f>MIN(SetUp!$B$54*L1367^SetUp!$B$51,L1367)</f>
        <v>2.2386543593104304E-3</v>
      </c>
      <c r="Q1367" s="53">
        <f t="shared" si="394"/>
        <v>4.7715984424607482E-15</v>
      </c>
      <c r="R1367" s="53">
        <f>IF((H1367+N1367-O1367)&gt;SetUp!$B$56,T1366+H1367+N1367-O1367-SetUp!$B$56,T1366)</f>
        <v>0</v>
      </c>
      <c r="S1367" s="53">
        <f>R1367*SetUp!$B$65</f>
        <v>0</v>
      </c>
      <c r="T1367" s="53">
        <f>IF((R1367-S1367)&lt;SetUp!$B$53,R1367-S1367,SetUp!$B$53)</f>
        <v>0</v>
      </c>
      <c r="U1367" s="53">
        <f t="shared" si="395"/>
        <v>0.32926058778439432</v>
      </c>
      <c r="V1367" s="53">
        <f>(L1367-P1367)/1000*SetUp!$B$13*1000000/SetUp!$B$48</f>
        <v>4.8721609926374553E-2</v>
      </c>
      <c r="W1367" s="53">
        <f t="shared" si="397"/>
        <v>1.2576745200831851E-17</v>
      </c>
      <c r="X1367" s="53">
        <f>MAX((SetUp!$B$56*(1-($H1367/SetUp!$B$56)^2)*TANH(($B1367-$D1367)/SetUp!$B$56))/(1+$H1367/SetUp!$B$56*TANH(($B1367-$D1367)/SetUp!$B$56)),0)</f>
        <v>0</v>
      </c>
    </row>
    <row r="1368" spans="1:24" x14ac:dyDescent="0.3">
      <c r="A1368" s="60">
        <v>32413</v>
      </c>
      <c r="B1368" s="53">
        <v>0</v>
      </c>
      <c r="C1368" s="53"/>
      <c r="D1368" s="53">
        <v>5.7240000000000002</v>
      </c>
      <c r="E1368" s="53">
        <f t="shared" si="389"/>
        <v>0</v>
      </c>
      <c r="F1368" s="53">
        <f t="shared" si="390"/>
        <v>5.7240000000000002</v>
      </c>
      <c r="G1368" s="53">
        <f t="shared" si="391"/>
        <v>0</v>
      </c>
      <c r="H1368" s="53">
        <f>IF(Q1367&gt;SetUp!$B$56,SetUp!$B$56,Q1367)</f>
        <v>4.7715984424607482E-15</v>
      </c>
      <c r="I1368" s="53">
        <f t="shared" si="396"/>
        <v>0.32926058778439438</v>
      </c>
      <c r="J1368" s="53">
        <f>MIN(F1368,H1368,(1-EXP(-SetUp!$B$52*H1368/SetUp!$B$56))*F1368)</f>
        <v>1.2709833185908793E-15</v>
      </c>
      <c r="K1368" s="53">
        <f t="shared" si="392"/>
        <v>3.500615123869869E-15</v>
      </c>
      <c r="L1368" s="53">
        <f>IF(I1368&lt;=0,0,MIN(SetUp!$B$50*I1368^SetUp!$B$55,I1368))</f>
        <v>3.3769480749581463E-3</v>
      </c>
      <c r="M1368" s="53">
        <f t="shared" si="393"/>
        <v>0.32588363970943623</v>
      </c>
      <c r="N1368" s="53">
        <f>IF(SetUp!$B$62=0,X1368,(B1368-E1368)*(1-(H1368/SetUp!$B$66/SetUp!$B$56)))</f>
        <v>0</v>
      </c>
      <c r="O1368" s="53">
        <f>K1368*SetUp!$B$65</f>
        <v>3.2310681028468964E-17</v>
      </c>
      <c r="P1368" s="53">
        <f>MIN(SetUp!$B$54*L1368^SetUp!$B$51,L1368)</f>
        <v>2.1998848437881349E-3</v>
      </c>
      <c r="Q1368" s="53">
        <f t="shared" si="394"/>
        <v>3.4683044428414E-15</v>
      </c>
      <c r="R1368" s="53">
        <f>IF((H1368+N1368-O1368)&gt;SetUp!$B$56,T1367+H1368+N1368-O1368-SetUp!$B$56,T1367)</f>
        <v>0</v>
      </c>
      <c r="S1368" s="53">
        <f>R1368*SetUp!$B$65</f>
        <v>0</v>
      </c>
      <c r="T1368" s="53">
        <f>IF((R1368-S1368)&lt;SetUp!$B$53,R1368-S1368,SetUp!$B$53)</f>
        <v>0</v>
      </c>
      <c r="U1368" s="53">
        <f t="shared" si="395"/>
        <v>0.32588363970943623</v>
      </c>
      <c r="V1368" s="53">
        <f>(L1368-P1368)/1000*SetUp!$B$13*1000000/SetUp!$B$48</f>
        <v>4.7900942750991646E-2</v>
      </c>
      <c r="W1368" s="53">
        <f t="shared" si="397"/>
        <v>0</v>
      </c>
      <c r="X1368" s="53">
        <f>MAX((SetUp!$B$56*(1-($H1368/SetUp!$B$56)^2)*TANH(($B1368-$D1368)/SetUp!$B$56))/(1+$H1368/SetUp!$B$56*TANH(($B1368-$D1368)/SetUp!$B$56)),0)</f>
        <v>0</v>
      </c>
    </row>
    <row r="1369" spans="1:24" x14ac:dyDescent="0.3">
      <c r="A1369" s="60">
        <v>32414</v>
      </c>
      <c r="B1369" s="53">
        <v>0</v>
      </c>
      <c r="C1369" s="53"/>
      <c r="D1369" s="53">
        <v>5.7240000000000002</v>
      </c>
      <c r="E1369" s="53">
        <f t="shared" si="389"/>
        <v>0</v>
      </c>
      <c r="F1369" s="53">
        <f t="shared" si="390"/>
        <v>5.7240000000000002</v>
      </c>
      <c r="G1369" s="53">
        <f t="shared" si="391"/>
        <v>0</v>
      </c>
      <c r="H1369" s="53">
        <f>IF(Q1368&gt;SetUp!$B$56,SetUp!$B$56,Q1368)</f>
        <v>3.4683044428414E-15</v>
      </c>
      <c r="I1369" s="53">
        <f t="shared" si="396"/>
        <v>0.32588363970943623</v>
      </c>
      <c r="J1369" s="53">
        <f>MIN(F1369,H1369,(1-EXP(-SetUp!$B$52*H1369/SetUp!$B$56))*F1369)</f>
        <v>1.2709833185908793E-15</v>
      </c>
      <c r="K1369" s="53">
        <f t="shared" si="392"/>
        <v>2.1973211242505208E-15</v>
      </c>
      <c r="L1369" s="53">
        <f>IF(I1369&lt;=0,0,MIN(SetUp!$B$50*I1369^SetUp!$B$55,I1369))</f>
        <v>3.3194214641667809E-3</v>
      </c>
      <c r="M1369" s="53">
        <f t="shared" si="393"/>
        <v>0.32256421824526943</v>
      </c>
      <c r="N1369" s="53">
        <f>IF(SetUp!$B$62=0,X1369,(B1369-E1369)*(1-(H1369/SetUp!$B$66/SetUp!$B$56)))</f>
        <v>0</v>
      </c>
      <c r="O1369" s="53">
        <f>K1369*SetUp!$B$65</f>
        <v>2.0281276133061301E-17</v>
      </c>
      <c r="P1369" s="53">
        <f>MIN(SetUp!$B$54*L1369^SetUp!$B$51,L1369)</f>
        <v>2.1620485779697903E-3</v>
      </c>
      <c r="Q1369" s="53">
        <f t="shared" si="394"/>
        <v>2.1770398481174596E-15</v>
      </c>
      <c r="R1369" s="53">
        <f>IF((H1369+N1369-O1369)&gt;SetUp!$B$56,T1368+H1369+N1369-O1369-SetUp!$B$56,T1368)</f>
        <v>0</v>
      </c>
      <c r="S1369" s="53">
        <f>R1369*SetUp!$B$65</f>
        <v>0</v>
      </c>
      <c r="T1369" s="53">
        <f>IF((R1369-S1369)&lt;SetUp!$B$53,R1369-S1369,SetUp!$B$53)</f>
        <v>0</v>
      </c>
      <c r="U1369" s="53">
        <f t="shared" si="395"/>
        <v>0.32256421824526943</v>
      </c>
      <c r="V1369" s="53">
        <f>(L1369-P1369)/1000*SetUp!$B$13*1000000/SetUp!$B$48</f>
        <v>4.7099638231129615E-2</v>
      </c>
      <c r="W1369" s="53">
        <f t="shared" si="397"/>
        <v>-2.9923979960599922E-17</v>
      </c>
      <c r="X1369" s="53">
        <f>MAX((SetUp!$B$56*(1-($H1369/SetUp!$B$56)^2)*TANH(($B1369-$D1369)/SetUp!$B$56))/(1+$H1369/SetUp!$B$56*TANH(($B1369-$D1369)/SetUp!$B$56)),0)</f>
        <v>0</v>
      </c>
    </row>
    <row r="1370" spans="1:24" x14ac:dyDescent="0.3">
      <c r="A1370" s="60">
        <v>32415</v>
      </c>
      <c r="B1370" s="53">
        <v>0.12</v>
      </c>
      <c r="C1370" s="53"/>
      <c r="D1370" s="53">
        <v>5.7240000000000002</v>
      </c>
      <c r="E1370" s="53">
        <f t="shared" si="389"/>
        <v>0.12</v>
      </c>
      <c r="F1370" s="53">
        <f t="shared" si="390"/>
        <v>5.6040000000000001</v>
      </c>
      <c r="G1370" s="53">
        <f t="shared" si="391"/>
        <v>0</v>
      </c>
      <c r="H1370" s="53">
        <f>IF(Q1369&gt;SetUp!$B$56,SetUp!$B$56,Q1369)</f>
        <v>2.1770398481174596E-15</v>
      </c>
      <c r="I1370" s="53">
        <f t="shared" si="396"/>
        <v>0.32256421824526943</v>
      </c>
      <c r="J1370" s="53">
        <f>MIN(F1370,H1370,(1-EXP(-SetUp!$B$52*H1370/SetUp!$B$56))*F1370)</f>
        <v>6.2216898299993774E-16</v>
      </c>
      <c r="K1370" s="53">
        <f t="shared" si="392"/>
        <v>1.5548708651175219E-15</v>
      </c>
      <c r="L1370" s="53">
        <f>IF(I1370&lt;=0,0,MIN(SetUp!$B$50*I1370^SetUp!$B$55,I1370))</f>
        <v>3.263260799831233E-3</v>
      </c>
      <c r="M1370" s="53">
        <f t="shared" si="393"/>
        <v>0.31930095744543818</v>
      </c>
      <c r="N1370" s="53">
        <f>IF(SetUp!$B$62=0,X1370,(B1370-E1370)*(1-(H1370/SetUp!$B$66/SetUp!$B$56)))</f>
        <v>0</v>
      </c>
      <c r="O1370" s="53">
        <f>K1370*SetUp!$B$65</f>
        <v>1.4351459610827931E-17</v>
      </c>
      <c r="P1370" s="53">
        <f>MIN(SetUp!$B$54*L1370^SetUp!$B$51,L1370)</f>
        <v>2.1251168651810698E-3</v>
      </c>
      <c r="Q1370" s="53">
        <f t="shared" si="394"/>
        <v>1.540519405506694E-15</v>
      </c>
      <c r="R1370" s="53">
        <f>IF((H1370+N1370-O1370)&gt;SetUp!$B$56,T1369+H1370+N1370-O1370-SetUp!$B$56,T1369)</f>
        <v>0</v>
      </c>
      <c r="S1370" s="53">
        <f>R1370*SetUp!$B$65</f>
        <v>0</v>
      </c>
      <c r="T1370" s="53">
        <f>IF((R1370-S1370)&lt;SetUp!$B$53,R1370-S1370,SetUp!$B$53)</f>
        <v>0</v>
      </c>
      <c r="U1370" s="53">
        <f t="shared" si="395"/>
        <v>0.31930095744543818</v>
      </c>
      <c r="V1370" s="53">
        <f>(L1370-P1370)/1000*SetUp!$B$13*1000000/SetUp!$B$48</f>
        <v>4.6317110255728822E-2</v>
      </c>
      <c r="W1370" s="53">
        <f t="shared" si="397"/>
        <v>0</v>
      </c>
      <c r="X1370" s="53">
        <f>MAX((SetUp!$B$56*(1-($H1370/SetUp!$B$56)^2)*TANH(($B1370-$D1370)/SetUp!$B$56))/(1+$H1370/SetUp!$B$56*TANH(($B1370-$D1370)/SetUp!$B$56)),0)</f>
        <v>0</v>
      </c>
    </row>
    <row r="1371" spans="1:24" x14ac:dyDescent="0.3">
      <c r="A1371" s="60">
        <v>32416</v>
      </c>
      <c r="B1371" s="53">
        <v>0.77600000000000002</v>
      </c>
      <c r="C1371" s="53"/>
      <c r="D1371" s="53">
        <v>5.7240000000000002</v>
      </c>
      <c r="E1371" s="53">
        <f t="shared" si="389"/>
        <v>0.77600000000000002</v>
      </c>
      <c r="F1371" s="53">
        <f t="shared" si="390"/>
        <v>4.9480000000000004</v>
      </c>
      <c r="G1371" s="53">
        <f t="shared" si="391"/>
        <v>0</v>
      </c>
      <c r="H1371" s="53">
        <f>IF(Q1370&gt;SetUp!$B$56,SetUp!$B$56,Q1370)</f>
        <v>1.540519405506694E-15</v>
      </c>
      <c r="I1371" s="53">
        <f t="shared" si="396"/>
        <v>0.31930095744543818</v>
      </c>
      <c r="J1371" s="53">
        <f>MIN(F1371,H1371,(1-EXP(-SetUp!$B$52*H1371/SetUp!$B$56))*F1371)</f>
        <v>5.493383525845275E-16</v>
      </c>
      <c r="K1371" s="53">
        <f t="shared" si="392"/>
        <v>9.9118105292216648E-16</v>
      </c>
      <c r="L1371" s="53">
        <f>IF(I1371&lt;=0,0,MIN(SetUp!$B$50*I1371^SetUp!$B$55,I1371))</f>
        <v>3.2084245856337668E-3</v>
      </c>
      <c r="M1371" s="53">
        <f t="shared" si="393"/>
        <v>0.31609253285980443</v>
      </c>
      <c r="N1371" s="53">
        <f>IF(SetUp!$B$62=0,X1371,(B1371-E1371)*(1-(H1371/SetUp!$B$66/SetUp!$B$56)))</f>
        <v>0</v>
      </c>
      <c r="O1371" s="53">
        <f>K1371*SetUp!$B$65</f>
        <v>9.148602091116559E-18</v>
      </c>
      <c r="P1371" s="53">
        <f>MIN(SetUp!$B$54*L1371^SetUp!$B$51,L1371)</f>
        <v>2.089062080517518E-3</v>
      </c>
      <c r="Q1371" s="53">
        <f t="shared" si="394"/>
        <v>9.8203245083104983E-16</v>
      </c>
      <c r="R1371" s="53">
        <f>IF((H1371+N1371-O1371)&gt;SetUp!$B$56,T1370+H1371+N1371-O1371-SetUp!$B$56,T1370)</f>
        <v>0</v>
      </c>
      <c r="S1371" s="53">
        <f>R1371*SetUp!$B$65</f>
        <v>0</v>
      </c>
      <c r="T1371" s="53">
        <f>IF((R1371-S1371)&lt;SetUp!$B$53,R1371-S1371,SetUp!$B$53)</f>
        <v>0</v>
      </c>
      <c r="U1371" s="53">
        <f t="shared" si="395"/>
        <v>0.31609253285980443</v>
      </c>
      <c r="V1371" s="53">
        <f>(L1371-P1371)/1000*SetUp!$B$13*1000000/SetUp!$B$48</f>
        <v>4.5552794323447478E-2</v>
      </c>
      <c r="W1371" s="53">
        <f t="shared" si="397"/>
        <v>9.9746599868666408E-18</v>
      </c>
      <c r="X1371" s="53">
        <f>MAX((SetUp!$B$56*(1-($H1371/SetUp!$B$56)^2)*TANH(($B1371-$D1371)/SetUp!$B$56))/(1+$H1371/SetUp!$B$56*TANH(($B1371-$D1371)/SetUp!$B$56)),0)</f>
        <v>0</v>
      </c>
    </row>
    <row r="1372" spans="1:24" x14ac:dyDescent="0.3">
      <c r="A1372" s="60">
        <v>32417</v>
      </c>
      <c r="B1372" s="53">
        <v>0.36099999999999999</v>
      </c>
      <c r="C1372" s="53"/>
      <c r="D1372" s="53">
        <v>5.9740000000000002</v>
      </c>
      <c r="E1372" s="53">
        <f t="shared" si="389"/>
        <v>0.36099999999999999</v>
      </c>
      <c r="F1372" s="53">
        <f t="shared" si="390"/>
        <v>5.6130000000000004</v>
      </c>
      <c r="G1372" s="53">
        <f t="shared" si="391"/>
        <v>0</v>
      </c>
      <c r="H1372" s="53">
        <f>IF(Q1371&gt;SetUp!$B$56,SetUp!$B$56,Q1371)</f>
        <v>9.8203245083104983E-16</v>
      </c>
      <c r="I1372" s="53">
        <f t="shared" si="396"/>
        <v>0.31609253285980443</v>
      </c>
      <c r="J1372" s="53">
        <f>MIN(F1372,H1372,(1-EXP(-SetUp!$B$52*H1372/SetUp!$B$56))*F1372)</f>
        <v>0</v>
      </c>
      <c r="K1372" s="53">
        <f t="shared" si="392"/>
        <v>9.8203245083104983E-16</v>
      </c>
      <c r="L1372" s="53">
        <f>IF(I1372&lt;=0,0,MIN(SetUp!$B$50*I1372^SetUp!$B$55,I1372))</f>
        <v>3.1548728579817572E-3</v>
      </c>
      <c r="M1372" s="53">
        <f t="shared" si="393"/>
        <v>0.31293766000182266</v>
      </c>
      <c r="N1372" s="53">
        <f>IF(SetUp!$B$62=0,X1372,(B1372-E1372)*(1-(H1372/SetUp!$B$66/SetUp!$B$56)))</f>
        <v>0</v>
      </c>
      <c r="O1372" s="53">
        <f>K1372*SetUp!$B$65</f>
        <v>9.0641604848380394E-18</v>
      </c>
      <c r="P1372" s="53">
        <f>MIN(SetUp!$B$54*L1372^SetUp!$B$51,L1372)</f>
        <v>2.0538576238282352E-3</v>
      </c>
      <c r="Q1372" s="53">
        <f t="shared" si="394"/>
        <v>9.7296829034621175E-16</v>
      </c>
      <c r="R1372" s="53">
        <f>IF((H1372+N1372-O1372)&gt;SetUp!$B$56,T1371+H1372+N1372-O1372-SetUp!$B$56,T1371)</f>
        <v>0</v>
      </c>
      <c r="S1372" s="53">
        <f>R1372*SetUp!$B$65</f>
        <v>0</v>
      </c>
      <c r="T1372" s="53">
        <f>IF((R1372-S1372)&lt;SetUp!$B$53,R1372-S1372,SetUp!$B$53)</f>
        <v>0</v>
      </c>
      <c r="U1372" s="53">
        <f t="shared" si="395"/>
        <v>0.31293766000182266</v>
      </c>
      <c r="V1372" s="53">
        <f>(L1372-P1372)/1000*SetUp!$B$13*1000000/SetUp!$B$48</f>
        <v>4.4806146604999139E-2</v>
      </c>
      <c r="W1372" s="53">
        <f t="shared" si="397"/>
        <v>-1.474514954580286E-17</v>
      </c>
      <c r="X1372" s="53">
        <f>MAX((SetUp!$B$56*(1-($H1372/SetUp!$B$56)^2)*TANH(($B1372-$D1372)/SetUp!$B$56))/(1+$H1372/SetUp!$B$56*TANH(($B1372-$D1372)/SetUp!$B$56)),0)</f>
        <v>0</v>
      </c>
    </row>
    <row r="1373" spans="1:24" x14ac:dyDescent="0.3">
      <c r="A1373" s="60">
        <v>32418</v>
      </c>
      <c r="B1373" s="53">
        <v>7.3999999999999996E-2</v>
      </c>
      <c r="C1373" s="53"/>
      <c r="D1373" s="53">
        <v>5.9740000000000002</v>
      </c>
      <c r="E1373" s="53">
        <f t="shared" si="389"/>
        <v>7.3999999999999996E-2</v>
      </c>
      <c r="F1373" s="53">
        <f t="shared" si="390"/>
        <v>5.9</v>
      </c>
      <c r="G1373" s="53">
        <f t="shared" si="391"/>
        <v>0</v>
      </c>
      <c r="H1373" s="53">
        <f>IF(Q1372&gt;SetUp!$B$56,SetUp!$B$56,Q1372)</f>
        <v>9.7296829034621175E-16</v>
      </c>
      <c r="I1373" s="53">
        <f t="shared" si="396"/>
        <v>0.31293766000182266</v>
      </c>
      <c r="J1373" s="53">
        <f>MIN(F1373,H1373,(1-EXP(-SetUp!$B$52*H1373/SetUp!$B$56))*F1373)</f>
        <v>0</v>
      </c>
      <c r="K1373" s="53">
        <f t="shared" si="392"/>
        <v>9.7296829034621175E-16</v>
      </c>
      <c r="L1373" s="53">
        <f>IF(I1373&lt;=0,0,MIN(SetUp!$B$50*I1373^SetUp!$B$55,I1373))</f>
        <v>3.1025671194638243E-3</v>
      </c>
      <c r="M1373" s="53">
        <f t="shared" si="393"/>
        <v>0.30983509288235883</v>
      </c>
      <c r="N1373" s="53">
        <f>IF(SetUp!$B$62=0,X1373,(B1373-E1373)*(1-(H1373/SetUp!$B$66/SetUp!$B$56)))</f>
        <v>0</v>
      </c>
      <c r="O1373" s="53">
        <f>K1373*SetUp!$B$65</f>
        <v>8.9804982746683313E-18</v>
      </c>
      <c r="P1373" s="53">
        <f>MIN(SetUp!$B$54*L1373^SetUp!$B$51,L1373)</f>
        <v>2.0194778750648721E-3</v>
      </c>
      <c r="Q1373" s="53">
        <f t="shared" si="394"/>
        <v>9.6398779207154333E-16</v>
      </c>
      <c r="R1373" s="53">
        <f>IF((H1373+N1373-O1373)&gt;SetUp!$B$56,T1372+H1373+N1373-O1373-SetUp!$B$56,T1372)</f>
        <v>0</v>
      </c>
      <c r="S1373" s="53">
        <f>R1373*SetUp!$B$65</f>
        <v>0</v>
      </c>
      <c r="T1373" s="53">
        <f>IF((R1373-S1373)&lt;SetUp!$B$53,R1373-S1373,SetUp!$B$53)</f>
        <v>0</v>
      </c>
      <c r="U1373" s="53">
        <f t="shared" si="395"/>
        <v>0.30983509288235883</v>
      </c>
      <c r="V1373" s="53">
        <f>(L1373-P1373)/1000*SetUp!$B$13*1000000/SetUp!$B$48</f>
        <v>4.4076643052216362E-2</v>
      </c>
      <c r="W1373" s="53">
        <f t="shared" si="397"/>
        <v>-5.9414279052205643E-17</v>
      </c>
      <c r="X1373" s="53">
        <f>MAX((SetUp!$B$56*(1-($H1373/SetUp!$B$56)^2)*TANH(($B1373-$D1373)/SetUp!$B$56))/(1+$H1373/SetUp!$B$56*TANH(($B1373-$D1373)/SetUp!$B$56)),0)</f>
        <v>0</v>
      </c>
    </row>
    <row r="1374" spans="1:24" x14ac:dyDescent="0.3">
      <c r="A1374" s="60">
        <v>32419</v>
      </c>
      <c r="B1374" s="53">
        <v>0.42499999999999999</v>
      </c>
      <c r="C1374" s="53"/>
      <c r="D1374" s="53">
        <v>5.9740000000000002</v>
      </c>
      <c r="E1374" s="53">
        <f t="shared" si="389"/>
        <v>0.42499999999999999</v>
      </c>
      <c r="F1374" s="53">
        <f t="shared" si="390"/>
        <v>5.5490000000000004</v>
      </c>
      <c r="G1374" s="53">
        <f t="shared" si="391"/>
        <v>0</v>
      </c>
      <c r="H1374" s="53">
        <f>IF(Q1373&gt;SetUp!$B$56,SetUp!$B$56,Q1373)</f>
        <v>9.6398779207154333E-16</v>
      </c>
      <c r="I1374" s="53">
        <f t="shared" si="396"/>
        <v>0.30983509288235883</v>
      </c>
      <c r="J1374" s="53">
        <f>MIN(F1374,H1374,(1-EXP(-SetUp!$B$52*H1374/SetUp!$B$56))*F1374)</f>
        <v>0</v>
      </c>
      <c r="K1374" s="53">
        <f t="shared" si="392"/>
        <v>9.6398779207154333E-16</v>
      </c>
      <c r="L1374" s="53">
        <f>IF(I1374&lt;=0,0,MIN(SetUp!$B$50*I1374^SetUp!$B$55,I1374))</f>
        <v>3.0514702756209116E-3</v>
      </c>
      <c r="M1374" s="53">
        <f t="shared" si="393"/>
        <v>0.30678362260673792</v>
      </c>
      <c r="N1374" s="53">
        <f>IF(SetUp!$B$62=0,X1374,(B1374-E1374)*(1-(H1374/SetUp!$B$66/SetUp!$B$56)))</f>
        <v>0</v>
      </c>
      <c r="O1374" s="53">
        <f>K1374*SetUp!$B$65</f>
        <v>8.8976082667805881E-18</v>
      </c>
      <c r="P1374" s="53">
        <f>MIN(SetUp!$B$54*L1374^SetUp!$B$51,L1374)</f>
        <v>1.9858981518618671E-3</v>
      </c>
      <c r="Q1374" s="53">
        <f t="shared" si="394"/>
        <v>9.5509018380476279E-16</v>
      </c>
      <c r="R1374" s="53">
        <f>IF((H1374+N1374-O1374)&gt;SetUp!$B$56,T1373+H1374+N1374-O1374-SetUp!$B$56,T1373)</f>
        <v>0</v>
      </c>
      <c r="S1374" s="53">
        <f>R1374*SetUp!$B$65</f>
        <v>0</v>
      </c>
      <c r="T1374" s="53">
        <f>IF((R1374-S1374)&lt;SetUp!$B$53,R1374-S1374,SetUp!$B$53)</f>
        <v>0</v>
      </c>
      <c r="U1374" s="53">
        <f t="shared" si="395"/>
        <v>0.30678362260673792</v>
      </c>
      <c r="V1374" s="53">
        <f>(L1374-P1374)/1000*SetUp!$B$13*1000000/SetUp!$B$48</f>
        <v>4.336377855121553E-2</v>
      </c>
      <c r="W1374" s="53">
        <f t="shared" si="397"/>
        <v>-3.903127820947816E-18</v>
      </c>
      <c r="X1374" s="53">
        <f>MAX((SetUp!$B$56*(1-($H1374/SetUp!$B$56)^2)*TANH(($B1374-$D1374)/SetUp!$B$56))/(1+$H1374/SetUp!$B$56*TANH(($B1374-$D1374)/SetUp!$B$56)),0)</f>
        <v>0</v>
      </c>
    </row>
    <row r="1375" spans="1:24" x14ac:dyDescent="0.3">
      <c r="A1375" s="60">
        <v>32420</v>
      </c>
      <c r="B1375" s="53">
        <v>0</v>
      </c>
      <c r="C1375" s="53"/>
      <c r="D1375" s="53">
        <v>5.9740000000000002</v>
      </c>
      <c r="E1375" s="53">
        <f t="shared" si="389"/>
        <v>0</v>
      </c>
      <c r="F1375" s="53">
        <f t="shared" si="390"/>
        <v>5.9740000000000002</v>
      </c>
      <c r="G1375" s="53">
        <f t="shared" si="391"/>
        <v>0</v>
      </c>
      <c r="H1375" s="53">
        <f>IF(Q1374&gt;SetUp!$B$56,SetUp!$B$56,Q1374)</f>
        <v>9.5509018380476279E-16</v>
      </c>
      <c r="I1375" s="53">
        <f t="shared" si="396"/>
        <v>0.30678362260673792</v>
      </c>
      <c r="J1375" s="53">
        <f>MIN(F1375,H1375,(1-EXP(-SetUp!$B$52*H1375/SetUp!$B$56))*F1375)</f>
        <v>0</v>
      </c>
      <c r="K1375" s="53">
        <f t="shared" si="392"/>
        <v>9.5509018380476279E-16</v>
      </c>
      <c r="L1375" s="53">
        <f>IF(I1375&lt;=0,0,MIN(SetUp!$B$50*I1375^SetUp!$B$55,I1375))</f>
        <v>3.0015465748462256E-3</v>
      </c>
      <c r="M1375" s="53">
        <f t="shared" si="393"/>
        <v>0.30378207603189167</v>
      </c>
      <c r="N1375" s="53">
        <f>IF(SetUp!$B$62=0,X1375,(B1375-E1375)*(1-(H1375/SetUp!$B$66/SetUp!$B$56)))</f>
        <v>0</v>
      </c>
      <c r="O1375" s="53">
        <f>K1375*SetUp!$B$65</f>
        <v>8.8154833337469897E-18</v>
      </c>
      <c r="P1375" s="53">
        <f>MIN(SetUp!$B$54*L1375^SetUp!$B$51,L1375)</f>
        <v>1.9530946692223603E-3</v>
      </c>
      <c r="Q1375" s="53">
        <f t="shared" si="394"/>
        <v>9.4627470047101586E-16</v>
      </c>
      <c r="R1375" s="53">
        <f>IF((H1375+N1375-O1375)&gt;SetUp!$B$56,T1374+H1375+N1375-O1375-SetUp!$B$56,T1374)</f>
        <v>0</v>
      </c>
      <c r="S1375" s="53">
        <f>R1375*SetUp!$B$65</f>
        <v>0</v>
      </c>
      <c r="T1375" s="53">
        <f>IF((R1375-S1375)&lt;SetUp!$B$53,R1375-S1375,SetUp!$B$53)</f>
        <v>0</v>
      </c>
      <c r="U1375" s="53">
        <f t="shared" si="395"/>
        <v>0.30378207603189167</v>
      </c>
      <c r="V1375" s="53">
        <f>(L1375-P1375)/1000*SetUp!$B$13*1000000/SetUp!$B$48</f>
        <v>4.2667066117200794E-2</v>
      </c>
      <c r="W1375" s="53">
        <f t="shared" si="397"/>
        <v>-2.211772431870429E-17</v>
      </c>
      <c r="X1375" s="53">
        <f>MAX((SetUp!$B$56*(1-($H1375/SetUp!$B$56)^2)*TANH(($B1375-$D1375)/SetUp!$B$56))/(1+$H1375/SetUp!$B$56*TANH(($B1375-$D1375)/SetUp!$B$56)),0)</f>
        <v>0</v>
      </c>
    </row>
    <row r="1376" spans="1:24" x14ac:dyDescent="0.3">
      <c r="A1376" s="60">
        <v>32421</v>
      </c>
      <c r="B1376" s="53">
        <v>0</v>
      </c>
      <c r="C1376" s="53"/>
      <c r="D1376" s="53">
        <v>5.9740000000000002</v>
      </c>
      <c r="E1376" s="53">
        <f t="shared" si="389"/>
        <v>0</v>
      </c>
      <c r="F1376" s="53">
        <f t="shared" si="390"/>
        <v>5.9740000000000002</v>
      </c>
      <c r="G1376" s="53">
        <f t="shared" si="391"/>
        <v>0</v>
      </c>
      <c r="H1376" s="53">
        <f>IF(Q1375&gt;SetUp!$B$56,SetUp!$B$56,Q1375)</f>
        <v>9.4627470047101586E-16</v>
      </c>
      <c r="I1376" s="53">
        <f t="shared" si="396"/>
        <v>0.30378207603189167</v>
      </c>
      <c r="J1376" s="53">
        <f>MIN(F1376,H1376,(1-EXP(-SetUp!$B$52*H1376/SetUp!$B$56))*F1376)</f>
        <v>0</v>
      </c>
      <c r="K1376" s="53">
        <f t="shared" si="392"/>
        <v>9.4627470047101586E-16</v>
      </c>
      <c r="L1376" s="53">
        <f>IF(I1376&lt;=0,0,MIN(SetUp!$B$50*I1376^SetUp!$B$55,I1376))</f>
        <v>2.9527615512395249E-3</v>
      </c>
      <c r="M1376" s="53">
        <f t="shared" si="393"/>
        <v>0.30082931448065214</v>
      </c>
      <c r="N1376" s="53">
        <f>IF(SetUp!$B$62=0,X1376,(B1376-E1376)*(1-(H1376/SetUp!$B$66/SetUp!$B$56)))</f>
        <v>0</v>
      </c>
      <c r="O1376" s="53">
        <f>K1376*SetUp!$B$65</f>
        <v>8.7341164139258806E-18</v>
      </c>
      <c r="P1376" s="53">
        <f>MIN(SetUp!$B$54*L1376^SetUp!$B$51,L1376)</f>
        <v>1.9210445011920143E-3</v>
      </c>
      <c r="Q1376" s="53">
        <f t="shared" si="394"/>
        <v>9.3754058405709008E-16</v>
      </c>
      <c r="R1376" s="53">
        <f>IF((H1376+N1376-O1376)&gt;SetUp!$B$56,T1375+H1376+N1376-O1376-SetUp!$B$56,T1375)</f>
        <v>0</v>
      </c>
      <c r="S1376" s="53">
        <f>R1376*SetUp!$B$65</f>
        <v>0</v>
      </c>
      <c r="T1376" s="53">
        <f>IF((R1376-S1376)&lt;SetUp!$B$53,R1376-S1376,SetUp!$B$53)</f>
        <v>0</v>
      </c>
      <c r="U1376" s="53">
        <f t="shared" si="395"/>
        <v>0.30082931448065214</v>
      </c>
      <c r="V1376" s="53">
        <f>(L1376-P1376)/1000*SetUp!$B$13*1000000/SetUp!$B$48</f>
        <v>4.1986036128597484E-2</v>
      </c>
      <c r="W1376" s="53">
        <f t="shared" si="397"/>
        <v>0</v>
      </c>
      <c r="X1376" s="53">
        <f>MAX((SetUp!$B$56*(1-($H1376/SetUp!$B$56)^2)*TANH(($B1376-$D1376)/SetUp!$B$56))/(1+$H1376/SetUp!$B$56*TANH(($B1376-$D1376)/SetUp!$B$56)),0)</f>
        <v>0</v>
      </c>
    </row>
    <row r="1377" spans="1:24" x14ac:dyDescent="0.3">
      <c r="A1377" s="60">
        <v>32422</v>
      </c>
      <c r="B1377" s="53">
        <v>0</v>
      </c>
      <c r="C1377" s="53"/>
      <c r="D1377" s="53">
        <v>5.9740000000000002</v>
      </c>
      <c r="E1377" s="53">
        <f t="shared" si="389"/>
        <v>0</v>
      </c>
      <c r="F1377" s="53">
        <f t="shared" si="390"/>
        <v>5.9740000000000002</v>
      </c>
      <c r="G1377" s="53">
        <f t="shared" si="391"/>
        <v>0</v>
      </c>
      <c r="H1377" s="53">
        <f>IF(Q1376&gt;SetUp!$B$56,SetUp!$B$56,Q1376)</f>
        <v>9.3754058405709008E-16</v>
      </c>
      <c r="I1377" s="53">
        <f t="shared" si="396"/>
        <v>0.30082931448065214</v>
      </c>
      <c r="J1377" s="53">
        <f>MIN(F1377,H1377,(1-EXP(-SetUp!$B$52*H1377/SetUp!$B$56))*F1377)</f>
        <v>0</v>
      </c>
      <c r="K1377" s="53">
        <f t="shared" si="392"/>
        <v>9.3754058405709008E-16</v>
      </c>
      <c r="L1377" s="53">
        <f>IF(I1377&lt;=0,0,MIN(SetUp!$B$50*I1377^SetUp!$B$55,I1377))</f>
        <v>2.9050819702521077E-3</v>
      </c>
      <c r="M1377" s="53">
        <f t="shared" si="393"/>
        <v>0.29792423251040001</v>
      </c>
      <c r="N1377" s="53">
        <f>IF(SetUp!$B$62=0,X1377,(B1377-E1377)*(1-(H1377/SetUp!$B$66/SetUp!$B$56)))</f>
        <v>0</v>
      </c>
      <c r="O1377" s="53">
        <f>K1377*SetUp!$B$65</f>
        <v>8.6535005108545673E-18</v>
      </c>
      <c r="P1377" s="53">
        <f>MIN(SetUp!$B$54*L1377^SetUp!$B$51,L1377)</f>
        <v>1.8897255444103329E-3</v>
      </c>
      <c r="Q1377" s="53">
        <f t="shared" si="394"/>
        <v>9.2888708354623558E-16</v>
      </c>
      <c r="R1377" s="53">
        <f>IF((H1377+N1377-O1377)&gt;SetUp!$B$56,T1376+H1377+N1377-O1377-SetUp!$B$56,T1376)</f>
        <v>0</v>
      </c>
      <c r="S1377" s="53">
        <f>R1377*SetUp!$B$65</f>
        <v>0</v>
      </c>
      <c r="T1377" s="53">
        <f>IF((R1377-S1377)&lt;SetUp!$B$53,R1377-S1377,SetUp!$B$53)</f>
        <v>0</v>
      </c>
      <c r="U1377" s="53">
        <f t="shared" si="395"/>
        <v>0.29792423251040001</v>
      </c>
      <c r="V1377" s="53">
        <f>(L1377-P1377)/1000*SetUp!$B$13*1000000/SetUp!$B$48</f>
        <v>4.1320235598348617E-2</v>
      </c>
      <c r="W1377" s="53">
        <f t="shared" si="397"/>
        <v>-2.4719809532669501E-17</v>
      </c>
      <c r="X1377" s="53">
        <f>MAX((SetUp!$B$56*(1-($H1377/SetUp!$B$56)^2)*TANH(($B1377-$D1377)/SetUp!$B$56))/(1+$H1377/SetUp!$B$56*TANH(($B1377-$D1377)/SetUp!$B$56)),0)</f>
        <v>0</v>
      </c>
    </row>
    <row r="1378" spans="1:24" x14ac:dyDescent="0.3">
      <c r="A1378" s="60">
        <v>32423</v>
      </c>
      <c r="B1378" s="53">
        <v>0</v>
      </c>
      <c r="C1378" s="53"/>
      <c r="D1378" s="53">
        <v>5.9740000000000002</v>
      </c>
      <c r="E1378" s="53">
        <f t="shared" si="389"/>
        <v>0</v>
      </c>
      <c r="F1378" s="53">
        <f t="shared" si="390"/>
        <v>5.9740000000000002</v>
      </c>
      <c r="G1378" s="53">
        <f t="shared" si="391"/>
        <v>0</v>
      </c>
      <c r="H1378" s="53">
        <f>IF(Q1377&gt;SetUp!$B$56,SetUp!$B$56,Q1377)</f>
        <v>9.2888708354623558E-16</v>
      </c>
      <c r="I1378" s="53">
        <f t="shared" si="396"/>
        <v>0.29792423251040001</v>
      </c>
      <c r="J1378" s="53">
        <f>MIN(F1378,H1378,(1-EXP(-SetUp!$B$52*H1378/SetUp!$B$56))*F1378)</f>
        <v>0</v>
      </c>
      <c r="K1378" s="53">
        <f t="shared" si="392"/>
        <v>9.2888708354623558E-16</v>
      </c>
      <c r="L1378" s="53">
        <f>IF(I1378&lt;=0,0,MIN(SetUp!$B$50*I1378^SetUp!$B$55,I1378))</f>
        <v>2.8584757769688895E-3</v>
      </c>
      <c r="M1378" s="53">
        <f t="shared" si="393"/>
        <v>0.29506575673343111</v>
      </c>
      <c r="N1378" s="53">
        <f>IF(SetUp!$B$62=0,X1378,(B1378-E1378)*(1-(H1378/SetUp!$B$66/SetUp!$B$56)))</f>
        <v>0</v>
      </c>
      <c r="O1378" s="53">
        <f>K1378*SetUp!$B$65</f>
        <v>8.5736286926477089E-18</v>
      </c>
      <c r="P1378" s="53">
        <f>MIN(SetUp!$B$54*L1378^SetUp!$B$51,L1378)</f>
        <v>1.8591164834358179E-3</v>
      </c>
      <c r="Q1378" s="53">
        <f t="shared" si="394"/>
        <v>9.2031345485358794E-16</v>
      </c>
      <c r="R1378" s="53">
        <f>IF((H1378+N1378-O1378)&gt;SetUp!$B$56,T1377+H1378+N1378-O1378-SetUp!$B$56,T1377)</f>
        <v>0</v>
      </c>
      <c r="S1378" s="53">
        <f>R1378*SetUp!$B$65</f>
        <v>0</v>
      </c>
      <c r="T1378" s="53">
        <f>IF((R1378-S1378)&lt;SetUp!$B$53,R1378-S1378,SetUp!$B$53)</f>
        <v>0</v>
      </c>
      <c r="U1378" s="53">
        <f t="shared" si="395"/>
        <v>0.29506575673343111</v>
      </c>
      <c r="V1378" s="53">
        <f>(L1378-P1378)/1000*SetUp!$B$13*1000000/SetUp!$B$48</f>
        <v>4.0669227480341623E-2</v>
      </c>
      <c r="W1378" s="53">
        <f t="shared" si="397"/>
        <v>-1.5612511283791264E-17</v>
      </c>
      <c r="X1378" s="53">
        <f>MAX((SetUp!$B$56*(1-($H1378/SetUp!$B$56)^2)*TANH(($B1378-$D1378)/SetUp!$B$56))/(1+$H1378/SetUp!$B$56*TANH(($B1378-$D1378)/SetUp!$B$56)),0)</f>
        <v>0</v>
      </c>
    </row>
    <row r="1379" spans="1:24" x14ac:dyDescent="0.3">
      <c r="A1379" s="60">
        <v>32424</v>
      </c>
      <c r="B1379" s="53">
        <v>0</v>
      </c>
      <c r="C1379" s="53"/>
      <c r="D1379" s="53">
        <v>5.9740000000000002</v>
      </c>
      <c r="E1379" s="53">
        <f t="shared" si="389"/>
        <v>0</v>
      </c>
      <c r="F1379" s="53">
        <f t="shared" si="390"/>
        <v>5.9740000000000002</v>
      </c>
      <c r="G1379" s="53">
        <f t="shared" si="391"/>
        <v>0</v>
      </c>
      <c r="H1379" s="53">
        <f>IF(Q1378&gt;SetUp!$B$56,SetUp!$B$56,Q1378)</f>
        <v>9.2031345485358794E-16</v>
      </c>
      <c r="I1379" s="53">
        <f t="shared" si="396"/>
        <v>0.29506575673343111</v>
      </c>
      <c r="J1379" s="53">
        <f>MIN(F1379,H1379,(1-EXP(-SetUp!$B$52*H1379/SetUp!$B$56))*F1379)</f>
        <v>0</v>
      </c>
      <c r="K1379" s="53">
        <f t="shared" si="392"/>
        <v>9.2031345485358794E-16</v>
      </c>
      <c r="L1379" s="53">
        <f>IF(I1379&lt;=0,0,MIN(SetUp!$B$50*I1379^SetUp!$B$55,I1379))</f>
        <v>2.8129120468833825E-3</v>
      </c>
      <c r="M1379" s="53">
        <f t="shared" si="393"/>
        <v>0.29225284468654772</v>
      </c>
      <c r="N1379" s="53">
        <f>IF(SetUp!$B$62=0,X1379,(B1379-E1379)*(1-(H1379/SetUp!$B$66/SetUp!$B$56)))</f>
        <v>0</v>
      </c>
      <c r="O1379" s="53">
        <f>K1379*SetUp!$B$65</f>
        <v>8.4944940914012782E-18</v>
      </c>
      <c r="P1379" s="53">
        <f>MIN(SetUp!$B$54*L1379^SetUp!$B$51,L1379)</f>
        <v>1.8291967577477469E-3</v>
      </c>
      <c r="Q1379" s="53">
        <f t="shared" si="394"/>
        <v>9.1181896076218664E-16</v>
      </c>
      <c r="R1379" s="53">
        <f>IF((H1379+N1379-O1379)&gt;SetUp!$B$56,T1378+H1379+N1379-O1379-SetUp!$B$56,T1378)</f>
        <v>0</v>
      </c>
      <c r="S1379" s="53">
        <f>R1379*SetUp!$B$65</f>
        <v>0</v>
      </c>
      <c r="T1379" s="53">
        <f>IF((R1379-S1379)&lt;SetUp!$B$53,R1379-S1379,SetUp!$B$53)</f>
        <v>0</v>
      </c>
      <c r="U1379" s="53">
        <f t="shared" si="395"/>
        <v>0.29225284468654772</v>
      </c>
      <c r="V1379" s="53">
        <f>(L1379-P1379)/1000*SetUp!$B$13*1000000/SetUp!$B$48</f>
        <v>4.0032590009053889E-2</v>
      </c>
      <c r="W1379" s="53">
        <f t="shared" si="397"/>
        <v>-5.9847959921199845E-17</v>
      </c>
      <c r="X1379" s="53">
        <f>MAX((SetUp!$B$56*(1-($H1379/SetUp!$B$56)^2)*TANH(($B1379-$D1379)/SetUp!$B$56))/(1+$H1379/SetUp!$B$56*TANH(($B1379-$D1379)/SetUp!$B$56)),0)</f>
        <v>0</v>
      </c>
    </row>
    <row r="1380" spans="1:24" x14ac:dyDescent="0.3">
      <c r="A1380" s="60">
        <v>32425</v>
      </c>
      <c r="B1380" s="53">
        <v>0</v>
      </c>
      <c r="C1380" s="53"/>
      <c r="D1380" s="53">
        <v>5.9740000000000002</v>
      </c>
      <c r="E1380" s="53">
        <f t="shared" si="389"/>
        <v>0</v>
      </c>
      <c r="F1380" s="53">
        <f t="shared" si="390"/>
        <v>5.9740000000000002</v>
      </c>
      <c r="G1380" s="53">
        <f t="shared" si="391"/>
        <v>0</v>
      </c>
      <c r="H1380" s="53">
        <f>IF(Q1379&gt;SetUp!$B$56,SetUp!$B$56,Q1379)</f>
        <v>9.1181896076218664E-16</v>
      </c>
      <c r="I1380" s="53">
        <f t="shared" si="396"/>
        <v>0.29225284468654772</v>
      </c>
      <c r="J1380" s="53">
        <f>MIN(F1380,H1380,(1-EXP(-SetUp!$B$52*H1380/SetUp!$B$56))*F1380)</f>
        <v>0</v>
      </c>
      <c r="K1380" s="53">
        <f t="shared" si="392"/>
        <v>9.1181896076218664E-16</v>
      </c>
      <c r="L1380" s="53">
        <f>IF(I1380&lt;=0,0,MIN(SetUp!$B$50*I1380^SetUp!$B$55,I1380))</f>
        <v>2.7683609390301202E-3</v>
      </c>
      <c r="M1380" s="53">
        <f t="shared" si="393"/>
        <v>0.28948448374751762</v>
      </c>
      <c r="N1380" s="53">
        <f>IF(SetUp!$B$62=0,X1380,(B1380-E1380)*(1-(H1380/SetUp!$B$66/SetUp!$B$56)))</f>
        <v>0</v>
      </c>
      <c r="O1380" s="53">
        <f>K1380*SetUp!$B$65</f>
        <v>8.4160899026020046E-18</v>
      </c>
      <c r="P1380" s="53">
        <f>MIN(SetUp!$B$54*L1380^SetUp!$B$51,L1380)</f>
        <v>1.7999465303332235E-3</v>
      </c>
      <c r="Q1380" s="53">
        <f t="shared" si="394"/>
        <v>9.0340287085958458E-16</v>
      </c>
      <c r="R1380" s="53">
        <f>IF((H1380+N1380-O1380)&gt;SetUp!$B$56,T1379+H1380+N1380-O1380-SetUp!$B$56,T1379)</f>
        <v>0</v>
      </c>
      <c r="S1380" s="53">
        <f>R1380*SetUp!$B$65</f>
        <v>0</v>
      </c>
      <c r="T1380" s="53">
        <f>IF((R1380-S1380)&lt;SetUp!$B$53,R1380-S1380,SetUp!$B$53)</f>
        <v>0</v>
      </c>
      <c r="U1380" s="53">
        <f t="shared" si="395"/>
        <v>0.28948448374751762</v>
      </c>
      <c r="V1380" s="53">
        <f>(L1380-P1380)/1000*SetUp!$B$13*1000000/SetUp!$B$48</f>
        <v>3.9409916070622164E-2</v>
      </c>
      <c r="W1380" s="53">
        <f t="shared" si="397"/>
        <v>1.9081958235744878E-17</v>
      </c>
      <c r="X1380" s="53">
        <f>MAX((SetUp!$B$56*(1-($H1380/SetUp!$B$56)^2)*TANH(($B1380-$D1380)/SetUp!$B$56))/(1+$H1380/SetUp!$B$56*TANH(($B1380-$D1380)/SetUp!$B$56)),0)</f>
        <v>0</v>
      </c>
    </row>
    <row r="1381" spans="1:24" x14ac:dyDescent="0.3">
      <c r="A1381" s="60">
        <v>32426</v>
      </c>
      <c r="B1381" s="53">
        <v>0</v>
      </c>
      <c r="C1381" s="53"/>
      <c r="D1381" s="53">
        <v>5.9740000000000002</v>
      </c>
      <c r="E1381" s="53">
        <f t="shared" si="389"/>
        <v>0</v>
      </c>
      <c r="F1381" s="53">
        <f t="shared" si="390"/>
        <v>5.9740000000000002</v>
      </c>
      <c r="G1381" s="53">
        <f t="shared" si="391"/>
        <v>0</v>
      </c>
      <c r="H1381" s="53">
        <f>IF(Q1380&gt;SetUp!$B$56,SetUp!$B$56,Q1380)</f>
        <v>9.0340287085958458E-16</v>
      </c>
      <c r="I1381" s="53">
        <f t="shared" si="396"/>
        <v>0.28948448374751762</v>
      </c>
      <c r="J1381" s="53">
        <f>MIN(F1381,H1381,(1-EXP(-SetUp!$B$52*H1381/SetUp!$B$56))*F1381)</f>
        <v>0</v>
      </c>
      <c r="K1381" s="53">
        <f t="shared" si="392"/>
        <v>9.0340287085958458E-16</v>
      </c>
      <c r="L1381" s="53">
        <f>IF(I1381&lt;=0,0,MIN(SetUp!$B$50*I1381^SetUp!$B$55,I1381))</f>
        <v>2.7247936513472874E-3</v>
      </c>
      <c r="M1381" s="53">
        <f t="shared" si="393"/>
        <v>0.28675969009617031</v>
      </c>
      <c r="N1381" s="53">
        <f>IF(SetUp!$B$62=0,X1381,(B1381-E1381)*(1-(H1381/SetUp!$B$66/SetUp!$B$56)))</f>
        <v>0</v>
      </c>
      <c r="O1381" s="53">
        <f>K1381*SetUp!$B$65</f>
        <v>8.3384093845422881E-18</v>
      </c>
      <c r="P1381" s="53">
        <f>MIN(SetUp!$B$54*L1381^SetUp!$B$51,L1381)</f>
        <v>1.7713466577736505E-3</v>
      </c>
      <c r="Q1381" s="53">
        <f t="shared" si="394"/>
        <v>8.9506446147504227E-16</v>
      </c>
      <c r="R1381" s="53">
        <f>IF((H1381+N1381-O1381)&gt;SetUp!$B$56,T1380+H1381+N1381-O1381-SetUp!$B$56,T1380)</f>
        <v>0</v>
      </c>
      <c r="S1381" s="53">
        <f>R1381*SetUp!$B$65</f>
        <v>0</v>
      </c>
      <c r="T1381" s="53">
        <f>IF((R1381-S1381)&lt;SetUp!$B$53,R1381-S1381,SetUp!$B$53)</f>
        <v>0</v>
      </c>
      <c r="U1381" s="53">
        <f t="shared" si="395"/>
        <v>0.28675969009617031</v>
      </c>
      <c r="V1381" s="53">
        <f>(L1381-P1381)/1000*SetUp!$B$13*1000000/SetUp!$B$48</f>
        <v>3.8800812603651286E-2</v>
      </c>
      <c r="W1381" s="53">
        <f t="shared" si="397"/>
        <v>-2.5153490401663703E-17</v>
      </c>
      <c r="X1381" s="53">
        <f>MAX((SetUp!$B$56*(1-($H1381/SetUp!$B$56)^2)*TANH(($B1381-$D1381)/SetUp!$B$56))/(1+$H1381/SetUp!$B$56*TANH(($B1381-$D1381)/SetUp!$B$56)),0)</f>
        <v>0</v>
      </c>
    </row>
    <row r="1382" spans="1:24" x14ac:dyDescent="0.3">
      <c r="A1382" s="60">
        <v>32427</v>
      </c>
      <c r="B1382" s="53">
        <v>0</v>
      </c>
      <c r="C1382" s="53"/>
      <c r="D1382" s="53">
        <v>5.9740000000000002</v>
      </c>
      <c r="E1382" s="53">
        <f t="shared" si="389"/>
        <v>0</v>
      </c>
      <c r="F1382" s="53">
        <f t="shared" si="390"/>
        <v>5.9740000000000002</v>
      </c>
      <c r="G1382" s="53">
        <f t="shared" si="391"/>
        <v>0</v>
      </c>
      <c r="H1382" s="53">
        <f>IF(Q1381&gt;SetUp!$B$56,SetUp!$B$56,Q1381)</f>
        <v>8.9506446147504227E-16</v>
      </c>
      <c r="I1382" s="53">
        <f t="shared" si="396"/>
        <v>0.28675969009617031</v>
      </c>
      <c r="J1382" s="53">
        <f>MIN(F1382,H1382,(1-EXP(-SetUp!$B$52*H1382/SetUp!$B$56))*F1382)</f>
        <v>0</v>
      </c>
      <c r="K1382" s="53">
        <f t="shared" si="392"/>
        <v>8.9506446147504227E-16</v>
      </c>
      <c r="L1382" s="53">
        <f>IF(I1382&lt;=0,0,MIN(SetUp!$B$50*I1382^SetUp!$B$55,I1382))</f>
        <v>2.6821823781499198E-3</v>
      </c>
      <c r="M1382" s="53">
        <f t="shared" si="393"/>
        <v>0.28407750771802037</v>
      </c>
      <c r="N1382" s="53">
        <f>IF(SetUp!$B$62=0,X1382,(B1382-E1382)*(1-(H1382/SetUp!$B$66/SetUp!$B$56)))</f>
        <v>0</v>
      </c>
      <c r="O1382" s="53">
        <f>K1382*SetUp!$B$65</f>
        <v>8.2614458577404887E-18</v>
      </c>
      <c r="P1382" s="53">
        <f>MIN(SetUp!$B$54*L1382^SetUp!$B$51,L1382)</f>
        <v>1.743378661750042E-3</v>
      </c>
      <c r="Q1382" s="53">
        <f t="shared" si="394"/>
        <v>8.8680301561730179E-16</v>
      </c>
      <c r="R1382" s="53">
        <f>IF((H1382+N1382-O1382)&gt;SetUp!$B$56,T1381+H1382+N1382-O1382-SetUp!$B$56,T1381)</f>
        <v>0</v>
      </c>
      <c r="S1382" s="53">
        <f>R1382*SetUp!$B$65</f>
        <v>0</v>
      </c>
      <c r="T1382" s="53">
        <f>IF((R1382-S1382)&lt;SetUp!$B$53,R1382-S1382,SetUp!$B$53)</f>
        <v>0</v>
      </c>
      <c r="U1382" s="53">
        <f t="shared" si="395"/>
        <v>0.28407750771802037</v>
      </c>
      <c r="V1382" s="53">
        <f>(L1382-P1382)/1000*SetUp!$B$13*1000000/SetUp!$B$48</f>
        <v>3.8204900028173151E-2</v>
      </c>
      <c r="W1382" s="53">
        <f t="shared" si="397"/>
        <v>-1.3444106938820255E-17</v>
      </c>
      <c r="X1382" s="53">
        <f>MAX((SetUp!$B$56*(1-($H1382/SetUp!$B$56)^2)*TANH(($B1382-$D1382)/SetUp!$B$56))/(1+$H1382/SetUp!$B$56*TANH(($B1382-$D1382)/SetUp!$B$56)),0)</f>
        <v>0</v>
      </c>
    </row>
    <row r="1383" spans="1:24" x14ac:dyDescent="0.3">
      <c r="A1383" s="60">
        <v>32428</v>
      </c>
      <c r="B1383" s="53">
        <v>0</v>
      </c>
      <c r="C1383" s="53"/>
      <c r="D1383" s="53">
        <v>5.9740000000000002</v>
      </c>
      <c r="E1383" s="53">
        <f t="shared" si="389"/>
        <v>0</v>
      </c>
      <c r="F1383" s="53">
        <f t="shared" si="390"/>
        <v>5.9740000000000002</v>
      </c>
      <c r="G1383" s="53">
        <f t="shared" si="391"/>
        <v>0</v>
      </c>
      <c r="H1383" s="53">
        <f>IF(Q1382&gt;SetUp!$B$56,SetUp!$B$56,Q1382)</f>
        <v>8.8680301561730179E-16</v>
      </c>
      <c r="I1383" s="53">
        <f t="shared" si="396"/>
        <v>0.28407750771802037</v>
      </c>
      <c r="J1383" s="53">
        <f>MIN(F1383,H1383,(1-EXP(-SetUp!$B$52*H1383/SetUp!$B$56))*F1383)</f>
        <v>0</v>
      </c>
      <c r="K1383" s="53">
        <f t="shared" si="392"/>
        <v>8.8680301561730179E-16</v>
      </c>
      <c r="L1383" s="53">
        <f>IF(I1383&lt;=0,0,MIN(SetUp!$B$50*I1383^SetUp!$B$55,I1383))</f>
        <v>2.6405002696011952E-3</v>
      </c>
      <c r="M1383" s="53">
        <f t="shared" si="393"/>
        <v>0.28143700744841915</v>
      </c>
      <c r="N1383" s="53">
        <f>IF(SetUp!$B$62=0,X1383,(B1383-E1383)*(1-(H1383/SetUp!$B$66/SetUp!$B$56)))</f>
        <v>0</v>
      </c>
      <c r="O1383" s="53">
        <f>K1383*SetUp!$B$65</f>
        <v>8.1851927043665955E-18</v>
      </c>
      <c r="P1383" s="53">
        <f>MIN(SetUp!$B$54*L1383^SetUp!$B$51,L1383)</f>
        <v>1.7160247018913044E-3</v>
      </c>
      <c r="Q1383" s="53">
        <f t="shared" si="394"/>
        <v>8.7861782291293522E-16</v>
      </c>
      <c r="R1383" s="53">
        <f>IF((H1383+N1383-O1383)&gt;SetUp!$B$56,T1382+H1383+N1383-O1383-SetUp!$B$56,T1382)</f>
        <v>0</v>
      </c>
      <c r="S1383" s="53">
        <f>R1383*SetUp!$B$65</f>
        <v>0</v>
      </c>
      <c r="T1383" s="53">
        <f>IF((R1383-S1383)&lt;SetUp!$B$53,R1383-S1383,SetUp!$B$53)</f>
        <v>0</v>
      </c>
      <c r="U1383" s="53">
        <f t="shared" si="395"/>
        <v>0.28143700744841915</v>
      </c>
      <c r="V1383" s="53">
        <f>(L1383-P1383)/1000*SetUp!$B$13*1000000/SetUp!$B$48</f>
        <v>3.7621811701266064E-2</v>
      </c>
      <c r="W1383" s="53">
        <f t="shared" si="397"/>
        <v>-2.5153490401663703E-17</v>
      </c>
      <c r="X1383" s="53">
        <f>MAX((SetUp!$B$56*(1-($H1383/SetUp!$B$56)^2)*TANH(($B1383-$D1383)/SetUp!$B$56))/(1+$H1383/SetUp!$B$56*TANH(($B1383-$D1383)/SetUp!$B$56)),0)</f>
        <v>0</v>
      </c>
    </row>
    <row r="1384" spans="1:24" x14ac:dyDescent="0.3">
      <c r="A1384" s="60">
        <v>32429</v>
      </c>
      <c r="B1384" s="53">
        <v>0</v>
      </c>
      <c r="C1384" s="53"/>
      <c r="D1384" s="53">
        <v>5.9740000000000002</v>
      </c>
      <c r="E1384" s="53">
        <f t="shared" si="389"/>
        <v>0</v>
      </c>
      <c r="F1384" s="53">
        <f t="shared" si="390"/>
        <v>5.9740000000000002</v>
      </c>
      <c r="G1384" s="53">
        <f t="shared" si="391"/>
        <v>0</v>
      </c>
      <c r="H1384" s="53">
        <f>IF(Q1383&gt;SetUp!$B$56,SetUp!$B$56,Q1383)</f>
        <v>8.7861782291293522E-16</v>
      </c>
      <c r="I1384" s="53">
        <f t="shared" si="396"/>
        <v>0.28143700744841915</v>
      </c>
      <c r="J1384" s="53">
        <f>MIN(F1384,H1384,(1-EXP(-SetUp!$B$52*H1384/SetUp!$B$56))*F1384)</f>
        <v>0</v>
      </c>
      <c r="K1384" s="53">
        <f t="shared" si="392"/>
        <v>8.7861782291293522E-16</v>
      </c>
      <c r="L1384" s="53">
        <f>IF(I1384&lt;=0,0,MIN(SetUp!$B$50*I1384^SetUp!$B$55,I1384))</f>
        <v>2.5997213930759686E-3</v>
      </c>
      <c r="M1384" s="53">
        <f t="shared" si="393"/>
        <v>0.27883728605534319</v>
      </c>
      <c r="N1384" s="53">
        <f>IF(SetUp!$B$62=0,X1384,(B1384-E1384)*(1-(H1384/SetUp!$B$66/SetUp!$B$56)))</f>
        <v>0</v>
      </c>
      <c r="O1384" s="53">
        <f>K1384*SetUp!$B$65</f>
        <v>8.1096433676731714E-18</v>
      </c>
      <c r="P1384" s="53">
        <f>MIN(SetUp!$B$54*L1384^SetUp!$B$51,L1384)</f>
        <v>1.6892675498941573E-3</v>
      </c>
      <c r="Q1384" s="53">
        <f t="shared" si="394"/>
        <v>8.7050817954526207E-16</v>
      </c>
      <c r="R1384" s="53">
        <f>IF((H1384+N1384-O1384)&gt;SetUp!$B$56,T1383+H1384+N1384-O1384-SetUp!$B$56,T1383)</f>
        <v>0</v>
      </c>
      <c r="S1384" s="53">
        <f>R1384*SetUp!$B$65</f>
        <v>0</v>
      </c>
      <c r="T1384" s="53">
        <f>IF((R1384-S1384)&lt;SetUp!$B$53,R1384-S1384,SetUp!$B$53)</f>
        <v>0</v>
      </c>
      <c r="U1384" s="53">
        <f t="shared" si="395"/>
        <v>0.27883728605534319</v>
      </c>
      <c r="V1384" s="53">
        <f>(L1384-P1384)/1000*SetUp!$B$13*1000000/SetUp!$B$48</f>
        <v>3.7051193397929831E-2</v>
      </c>
      <c r="W1384" s="53">
        <f t="shared" si="397"/>
        <v>8.6736173798840355E-18</v>
      </c>
      <c r="X1384" s="53">
        <f>MAX((SetUp!$B$56*(1-($H1384/SetUp!$B$56)^2)*TANH(($B1384-$D1384)/SetUp!$B$56))/(1+$H1384/SetUp!$B$56*TANH(($B1384-$D1384)/SetUp!$B$56)),0)</f>
        <v>0</v>
      </c>
    </row>
    <row r="1385" spans="1:24" x14ac:dyDescent="0.3">
      <c r="A1385" s="60">
        <v>32430</v>
      </c>
      <c r="B1385" s="53">
        <v>2.6150000000000002</v>
      </c>
      <c r="C1385" s="53"/>
      <c r="D1385" s="53">
        <v>5.9740000000000002</v>
      </c>
      <c r="E1385" s="53">
        <f t="shared" si="389"/>
        <v>2.6150000000000002</v>
      </c>
      <c r="F1385" s="53">
        <f t="shared" si="390"/>
        <v>3.359</v>
      </c>
      <c r="G1385" s="53">
        <f t="shared" si="391"/>
        <v>0</v>
      </c>
      <c r="H1385" s="53">
        <f>IF(Q1384&gt;SetUp!$B$56,SetUp!$B$56,Q1384)</f>
        <v>8.7050817954526207E-16</v>
      </c>
      <c r="I1385" s="53">
        <f t="shared" si="396"/>
        <v>0.27883728605534319</v>
      </c>
      <c r="J1385" s="53">
        <f>MIN(F1385,H1385,(1-EXP(-SetUp!$B$52*H1385/SetUp!$B$56))*F1385)</f>
        <v>0</v>
      </c>
      <c r="K1385" s="53">
        <f t="shared" si="392"/>
        <v>8.7050817954526207E-16</v>
      </c>
      <c r="L1385" s="53">
        <f>IF(I1385&lt;=0,0,MIN(SetUp!$B$50*I1385^SetUp!$B$55,I1385))</f>
        <v>2.5598206963169776E-3</v>
      </c>
      <c r="M1385" s="53">
        <f t="shared" si="393"/>
        <v>0.2762774653590262</v>
      </c>
      <c r="N1385" s="53">
        <f>IF(SetUp!$B$62=0,X1385,(B1385-E1385)*(1-(H1385/SetUp!$B$66/SetUp!$B$56)))</f>
        <v>0</v>
      </c>
      <c r="O1385" s="53">
        <f>K1385*SetUp!$B$65</f>
        <v>8.034791351431564E-18</v>
      </c>
      <c r="P1385" s="53">
        <f>MIN(SetUp!$B$54*L1385^SetUp!$B$51,L1385)</f>
        <v>1.6630905648476173E-3</v>
      </c>
      <c r="Q1385" s="53">
        <f t="shared" si="394"/>
        <v>8.6247338819383055E-16</v>
      </c>
      <c r="R1385" s="53">
        <f>IF((H1385+N1385-O1385)&gt;SetUp!$B$56,T1384+H1385+N1385-O1385-SetUp!$B$56,T1384)</f>
        <v>0</v>
      </c>
      <c r="S1385" s="53">
        <f>R1385*SetUp!$B$65</f>
        <v>0</v>
      </c>
      <c r="T1385" s="53">
        <f>IF((R1385-S1385)&lt;SetUp!$B$53,R1385-S1385,SetUp!$B$53)</f>
        <v>0</v>
      </c>
      <c r="U1385" s="53">
        <f t="shared" si="395"/>
        <v>0.2762774653590262</v>
      </c>
      <c r="V1385" s="53">
        <f>(L1385-P1385)/1000*SetUp!$B$13*1000000/SetUp!$B$48</f>
        <v>3.6492702815893889E-2</v>
      </c>
      <c r="W1385" s="53">
        <f t="shared" si="397"/>
        <v>9.4108748571741785E-17</v>
      </c>
      <c r="X1385" s="53">
        <f>MAX((SetUp!$B$56*(1-($H1385/SetUp!$B$56)^2)*TANH(($B1385-$D1385)/SetUp!$B$56))/(1+$H1385/SetUp!$B$56*TANH(($B1385-$D1385)/SetUp!$B$56)),0)</f>
        <v>0</v>
      </c>
    </row>
    <row r="1386" spans="1:24" x14ac:dyDescent="0.3">
      <c r="A1386" s="60">
        <v>32431</v>
      </c>
      <c r="B1386" s="53">
        <v>0.80600000000000005</v>
      </c>
      <c r="C1386" s="53"/>
      <c r="D1386" s="53">
        <v>5.9740000000000002</v>
      </c>
      <c r="E1386" s="53">
        <f t="shared" si="389"/>
        <v>0.80600000000000005</v>
      </c>
      <c r="F1386" s="53">
        <f t="shared" si="390"/>
        <v>5.1680000000000001</v>
      </c>
      <c r="G1386" s="53">
        <f t="shared" si="391"/>
        <v>0</v>
      </c>
      <c r="H1386" s="53">
        <f>IF(Q1385&gt;SetUp!$B$56,SetUp!$B$56,Q1385)</f>
        <v>8.6247338819383055E-16</v>
      </c>
      <c r="I1386" s="53">
        <f t="shared" si="396"/>
        <v>0.2762774653590262</v>
      </c>
      <c r="J1386" s="53">
        <f>MIN(F1386,H1386,(1-EXP(-SetUp!$B$52*H1386/SetUp!$B$56))*F1386)</f>
        <v>0</v>
      </c>
      <c r="K1386" s="53">
        <f t="shared" si="392"/>
        <v>8.6247338819383055E-16</v>
      </c>
      <c r="L1386" s="53">
        <f>IF(I1386&lt;=0,0,MIN(SetUp!$B$50*I1386^SetUp!$B$55,I1386))</f>
        <v>2.5207739722899274E-3</v>
      </c>
      <c r="M1386" s="53">
        <f t="shared" si="393"/>
        <v>0.27375669138673625</v>
      </c>
      <c r="N1386" s="53">
        <f>IF(SetUp!$B$62=0,X1386,(B1386-E1386)*(1-(H1386/SetUp!$B$66/SetUp!$B$56)))</f>
        <v>0</v>
      </c>
      <c r="O1386" s="53">
        <f>K1386*SetUp!$B$65</f>
        <v>7.9606302193733182E-18</v>
      </c>
      <c r="P1386" s="53">
        <f>MIN(SetUp!$B$54*L1386^SetUp!$B$51,L1386)</f>
        <v>1.6374776696988196E-3</v>
      </c>
      <c r="Q1386" s="53">
        <f t="shared" si="394"/>
        <v>8.5451275797445719E-16</v>
      </c>
      <c r="R1386" s="53">
        <f>IF((H1386+N1386-O1386)&gt;SetUp!$B$56,T1385+H1386+N1386-O1386-SetUp!$B$56,T1385)</f>
        <v>0</v>
      </c>
      <c r="S1386" s="53">
        <f>R1386*SetUp!$B$65</f>
        <v>0</v>
      </c>
      <c r="T1386" s="53">
        <f>IF((R1386-S1386)&lt;SetUp!$B$53,R1386-S1386,SetUp!$B$53)</f>
        <v>0</v>
      </c>
      <c r="U1386" s="53">
        <f t="shared" si="395"/>
        <v>0.27375669138673625</v>
      </c>
      <c r="V1386" s="53">
        <f>(L1386-P1386)/1000*SetUp!$B$13*1000000/SetUp!$B$48</f>
        <v>3.5946009103115059E-2</v>
      </c>
      <c r="W1386" s="53">
        <f t="shared" si="397"/>
        <v>-7.5026790335996907E-17</v>
      </c>
      <c r="X1386" s="53">
        <f>MAX((SetUp!$B$56*(1-($H1386/SetUp!$B$56)^2)*TANH(($B1386-$D1386)/SetUp!$B$56))/(1+$H1386/SetUp!$B$56*TANH(($B1386-$D1386)/SetUp!$B$56)),0)</f>
        <v>0</v>
      </c>
    </row>
    <row r="1387" spans="1:24" x14ac:dyDescent="0.3">
      <c r="A1387" s="60">
        <v>32432</v>
      </c>
      <c r="B1387" s="53">
        <v>0.309</v>
      </c>
      <c r="C1387" s="53"/>
      <c r="D1387" s="53">
        <v>5.9740000000000002</v>
      </c>
      <c r="E1387" s="53">
        <f t="shared" si="389"/>
        <v>0.309</v>
      </c>
      <c r="F1387" s="53">
        <f t="shared" si="390"/>
        <v>5.665</v>
      </c>
      <c r="G1387" s="53">
        <f t="shared" si="391"/>
        <v>0</v>
      </c>
      <c r="H1387" s="53">
        <f>IF(Q1386&gt;SetUp!$B$56,SetUp!$B$56,Q1386)</f>
        <v>8.5451275797445719E-16</v>
      </c>
      <c r="I1387" s="53">
        <f t="shared" si="396"/>
        <v>0.27375669138673625</v>
      </c>
      <c r="J1387" s="53">
        <f>MIN(F1387,H1387,(1-EXP(-SetUp!$B$52*H1387/SetUp!$B$56))*F1387)</f>
        <v>0</v>
      </c>
      <c r="K1387" s="53">
        <f t="shared" si="392"/>
        <v>8.5451275797445719E-16</v>
      </c>
      <c r="L1387" s="53">
        <f>IF(I1387&lt;=0,0,MIN(SetUp!$B$50*I1387^SetUp!$B$55,I1387))</f>
        <v>2.4825578256491626E-3</v>
      </c>
      <c r="M1387" s="53">
        <f t="shared" si="393"/>
        <v>0.27127413356108709</v>
      </c>
      <c r="N1387" s="53">
        <f>IF(SetUp!$B$62=0,X1387,(B1387-E1387)*(1-(H1387/SetUp!$B$66/SetUp!$B$56)))</f>
        <v>0</v>
      </c>
      <c r="O1387" s="53">
        <f>K1387*SetUp!$B$65</f>
        <v>7.8871535946367442E-18</v>
      </c>
      <c r="P1387" s="53">
        <f>MIN(SetUp!$B$54*L1387^SetUp!$B$51,L1387)</f>
        <v>1.61241332880072E-3</v>
      </c>
      <c r="Q1387" s="53">
        <f t="shared" si="394"/>
        <v>8.4662560437982045E-16</v>
      </c>
      <c r="R1387" s="53">
        <f>IF((H1387+N1387-O1387)&gt;SetUp!$B$56,T1386+H1387+N1387-O1387-SetUp!$B$56,T1386)</f>
        <v>0</v>
      </c>
      <c r="S1387" s="53">
        <f>R1387*SetUp!$B$65</f>
        <v>0</v>
      </c>
      <c r="T1387" s="53">
        <f>IF((R1387-S1387)&lt;SetUp!$B$53,R1387-S1387,SetUp!$B$53)</f>
        <v>0</v>
      </c>
      <c r="U1387" s="53">
        <f t="shared" si="395"/>
        <v>0.27127413356108709</v>
      </c>
      <c r="V1387" s="53">
        <f>(L1387-P1387)/1000*SetUp!$B$13*1000000/SetUp!$B$48</f>
        <v>3.5410792406790806E-2</v>
      </c>
      <c r="W1387" s="53">
        <f t="shared" si="397"/>
        <v>6.0715321659188248E-18</v>
      </c>
      <c r="X1387" s="53">
        <f>MAX((SetUp!$B$56*(1-($H1387/SetUp!$B$56)^2)*TANH(($B1387-$D1387)/SetUp!$B$56))/(1+$H1387/SetUp!$B$56*TANH(($B1387-$D1387)/SetUp!$B$56)),0)</f>
        <v>0</v>
      </c>
    </row>
    <row r="1388" spans="1:24" x14ac:dyDescent="0.3">
      <c r="A1388" s="60">
        <v>32433</v>
      </c>
      <c r="B1388" s="53">
        <v>2.8180000000000001</v>
      </c>
      <c r="C1388" s="53"/>
      <c r="D1388" s="53">
        <v>5.9740000000000002</v>
      </c>
      <c r="E1388" s="53">
        <f t="shared" si="389"/>
        <v>2.8180000000000001</v>
      </c>
      <c r="F1388" s="53">
        <f t="shared" si="390"/>
        <v>3.1560000000000001</v>
      </c>
      <c r="G1388" s="53">
        <f t="shared" si="391"/>
        <v>0</v>
      </c>
      <c r="H1388" s="53">
        <f>IF(Q1387&gt;SetUp!$B$56,SetUp!$B$56,Q1387)</f>
        <v>8.4662560437982045E-16</v>
      </c>
      <c r="I1388" s="53">
        <f t="shared" si="396"/>
        <v>0.27127413356108709</v>
      </c>
      <c r="J1388" s="53">
        <f>MIN(F1388,H1388,(1-EXP(-SetUp!$B$52*H1388/SetUp!$B$56))*F1388)</f>
        <v>0</v>
      </c>
      <c r="K1388" s="53">
        <f t="shared" si="392"/>
        <v>8.4662560437982045E-16</v>
      </c>
      <c r="L1388" s="53">
        <f>IF(I1388&lt;=0,0,MIN(SetUp!$B$50*I1388^SetUp!$B$55,I1388))</f>
        <v>2.4451496407306918E-3</v>
      </c>
      <c r="M1388" s="53">
        <f t="shared" si="393"/>
        <v>0.26882898392035642</v>
      </c>
      <c r="N1388" s="53">
        <f>IF(SetUp!$B$62=0,X1388,(B1388-E1388)*(1-(H1388/SetUp!$B$66/SetUp!$B$56)))</f>
        <v>0</v>
      </c>
      <c r="O1388" s="53">
        <f>K1388*SetUp!$B$65</f>
        <v>7.8143551592185908E-18</v>
      </c>
      <c r="P1388" s="53">
        <f>MIN(SetUp!$B$54*L1388^SetUp!$B$51,L1388)</f>
        <v>1.5878825264856017E-3</v>
      </c>
      <c r="Q1388" s="53">
        <f t="shared" si="394"/>
        <v>8.3881124922060186E-16</v>
      </c>
      <c r="R1388" s="53">
        <f>IF((H1388+N1388-O1388)&gt;SetUp!$B$56,T1387+H1388+N1388-O1388-SetUp!$B$56,T1387)</f>
        <v>0</v>
      </c>
      <c r="S1388" s="53">
        <f>R1388*SetUp!$B$65</f>
        <v>0</v>
      </c>
      <c r="T1388" s="53">
        <f>IF((R1388-S1388)&lt;SetUp!$B$53,R1388-S1388,SetUp!$B$53)</f>
        <v>0</v>
      </c>
      <c r="U1388" s="53">
        <f t="shared" si="395"/>
        <v>0.26882898392035642</v>
      </c>
      <c r="V1388" s="53">
        <f>(L1388-P1388)/1000*SetUp!$B$13*1000000/SetUp!$B$48</f>
        <v>3.4886743442783433E-2</v>
      </c>
      <c r="W1388" s="53">
        <f t="shared" si="397"/>
        <v>-3.426078865054194E-17</v>
      </c>
      <c r="X1388" s="53">
        <f>MAX((SetUp!$B$56*(1-($H1388/SetUp!$B$56)^2)*TANH(($B1388-$D1388)/SetUp!$B$56))/(1+$H1388/SetUp!$B$56*TANH(($B1388-$D1388)/SetUp!$B$56)),0)</f>
        <v>0</v>
      </c>
    </row>
    <row r="1389" spans="1:24" x14ac:dyDescent="0.3">
      <c r="A1389" s="60">
        <v>32434</v>
      </c>
      <c r="B1389" s="53">
        <v>5.5E-2</v>
      </c>
      <c r="C1389" s="53"/>
      <c r="D1389" s="53">
        <v>5.9740000000000002</v>
      </c>
      <c r="E1389" s="53">
        <f t="shared" si="389"/>
        <v>5.5E-2</v>
      </c>
      <c r="F1389" s="53">
        <f t="shared" si="390"/>
        <v>5.9190000000000005</v>
      </c>
      <c r="G1389" s="53">
        <f t="shared" si="391"/>
        <v>0</v>
      </c>
      <c r="H1389" s="53">
        <f>IF(Q1388&gt;SetUp!$B$56,SetUp!$B$56,Q1388)</f>
        <v>8.3881124922060186E-16</v>
      </c>
      <c r="I1389" s="53">
        <f t="shared" si="396"/>
        <v>0.26882898392035642</v>
      </c>
      <c r="J1389" s="53">
        <f>MIN(F1389,H1389,(1-EXP(-SetUp!$B$52*H1389/SetUp!$B$56))*F1389)</f>
        <v>0</v>
      </c>
      <c r="K1389" s="53">
        <f t="shared" si="392"/>
        <v>8.3881124922060186E-16</v>
      </c>
      <c r="L1389" s="53">
        <f>IF(I1389&lt;=0,0,MIN(SetUp!$B$50*I1389^SetUp!$B$55,I1389))</f>
        <v>2.4085275509941441E-3</v>
      </c>
      <c r="M1389" s="53">
        <f t="shared" si="393"/>
        <v>0.26642045636936229</v>
      </c>
      <c r="N1389" s="53">
        <f>IF(SetUp!$B$62=0,X1389,(B1389-E1389)*(1-(H1389/SetUp!$B$66/SetUp!$B$56)))</f>
        <v>0</v>
      </c>
      <c r="O1389" s="53">
        <f>K1389*SetUp!$B$65</f>
        <v>7.7422286534307847E-18</v>
      </c>
      <c r="P1389" s="53">
        <f>MIN(SetUp!$B$54*L1389^SetUp!$B$51,L1389)</f>
        <v>1.5638707466115844E-3</v>
      </c>
      <c r="Q1389" s="53">
        <f t="shared" si="394"/>
        <v>8.3106902056717106E-16</v>
      </c>
      <c r="R1389" s="53">
        <f>IF((H1389+N1389-O1389)&gt;SetUp!$B$56,T1388+H1389+N1389-O1389-SetUp!$B$56,T1388)</f>
        <v>0</v>
      </c>
      <c r="S1389" s="53">
        <f>R1389*SetUp!$B$65</f>
        <v>0</v>
      </c>
      <c r="T1389" s="53">
        <f>IF((R1389-S1389)&lt;SetUp!$B$53,R1389-S1389,SetUp!$B$53)</f>
        <v>0</v>
      </c>
      <c r="U1389" s="53">
        <f t="shared" si="395"/>
        <v>0.26642045636936229</v>
      </c>
      <c r="V1389" s="53">
        <f>(L1389-P1389)/1000*SetUp!$B$13*1000000/SetUp!$B$48</f>
        <v>3.4373563084412279E-2</v>
      </c>
      <c r="W1389" s="53">
        <f t="shared" si="397"/>
        <v>1.1275702593849246E-17</v>
      </c>
      <c r="X1389" s="53">
        <f>MAX((SetUp!$B$56*(1-($H1389/SetUp!$B$56)^2)*TANH(($B1389-$D1389)/SetUp!$B$56))/(1+$H1389/SetUp!$B$56*TANH(($B1389-$D1389)/SetUp!$B$56)),0)</f>
        <v>0</v>
      </c>
    </row>
    <row r="1390" spans="1:24" x14ac:dyDescent="0.3">
      <c r="A1390" s="60">
        <v>32435</v>
      </c>
      <c r="B1390" s="53">
        <v>0.16800000000000001</v>
      </c>
      <c r="C1390" s="53"/>
      <c r="D1390" s="53">
        <v>5.9740000000000002</v>
      </c>
      <c r="E1390" s="53">
        <f t="shared" si="389"/>
        <v>0.16800000000000001</v>
      </c>
      <c r="F1390" s="53">
        <f t="shared" si="390"/>
        <v>5.806</v>
      </c>
      <c r="G1390" s="53">
        <f t="shared" si="391"/>
        <v>0</v>
      </c>
      <c r="H1390" s="53">
        <f>IF(Q1389&gt;SetUp!$B$56,SetUp!$B$56,Q1389)</f>
        <v>8.3106902056717106E-16</v>
      </c>
      <c r="I1390" s="53">
        <f t="shared" si="396"/>
        <v>0.26642045636936229</v>
      </c>
      <c r="J1390" s="53">
        <f>MIN(F1390,H1390,(1-EXP(-SetUp!$B$52*H1390/SetUp!$B$56))*F1390)</f>
        <v>0</v>
      </c>
      <c r="K1390" s="53">
        <f t="shared" si="392"/>
        <v>8.3106902056717106E-16</v>
      </c>
      <c r="L1390" s="53">
        <f>IF(I1390&lt;=0,0,MIN(SetUp!$B$50*I1390^SetUp!$B$55,I1390))</f>
        <v>2.372670409839699E-3</v>
      </c>
      <c r="M1390" s="53">
        <f t="shared" si="393"/>
        <v>0.26404778595952261</v>
      </c>
      <c r="N1390" s="53">
        <f>IF(SetUp!$B$62=0,X1390,(B1390-E1390)*(1-(H1390/SetUp!$B$66/SetUp!$B$56)))</f>
        <v>0</v>
      </c>
      <c r="O1390" s="53">
        <f>K1390*SetUp!$B$65</f>
        <v>7.6707678753621766E-18</v>
      </c>
      <c r="P1390" s="53">
        <f>MIN(SetUp!$B$54*L1390^SetUp!$B$51,L1390)</f>
        <v>1.540363953032309E-3</v>
      </c>
      <c r="Q1390" s="53">
        <f t="shared" si="394"/>
        <v>8.2339825269180891E-16</v>
      </c>
      <c r="R1390" s="53">
        <f>IF((H1390+N1390-O1390)&gt;SetUp!$B$56,T1389+H1390+N1390-O1390-SetUp!$B$56,T1389)</f>
        <v>0</v>
      </c>
      <c r="S1390" s="53">
        <f>R1390*SetUp!$B$65</f>
        <v>0</v>
      </c>
      <c r="T1390" s="53">
        <f>IF((R1390-S1390)&lt;SetUp!$B$53,R1390-S1390,SetUp!$B$53)</f>
        <v>0</v>
      </c>
      <c r="U1390" s="53">
        <f t="shared" si="395"/>
        <v>0.26404778595952261</v>
      </c>
      <c r="V1390" s="53">
        <f>(L1390-P1390)/1000*SetUp!$B$13*1000000/SetUp!$B$48</f>
        <v>3.3870961969631901E-2</v>
      </c>
      <c r="W1390" s="53">
        <f t="shared" si="397"/>
        <v>1.5612511283791264E-17</v>
      </c>
      <c r="X1390" s="53">
        <f>MAX((SetUp!$B$56*(1-($H1390/SetUp!$B$56)^2)*TANH(($B1390-$D1390)/SetUp!$B$56))/(1+$H1390/SetUp!$B$56*TANH(($B1390-$D1390)/SetUp!$B$56)),0)</f>
        <v>0</v>
      </c>
    </row>
    <row r="1391" spans="1:24" x14ac:dyDescent="0.3">
      <c r="A1391" s="60">
        <v>32436</v>
      </c>
      <c r="B1391" s="53">
        <v>0.52600000000000002</v>
      </c>
      <c r="C1391" s="53"/>
      <c r="D1391" s="53">
        <v>5.9740000000000002</v>
      </c>
      <c r="E1391" s="53">
        <f t="shared" si="389"/>
        <v>0.52600000000000002</v>
      </c>
      <c r="F1391" s="53">
        <f t="shared" si="390"/>
        <v>5.4480000000000004</v>
      </c>
      <c r="G1391" s="53">
        <f t="shared" si="391"/>
        <v>0</v>
      </c>
      <c r="H1391" s="53">
        <f>IF(Q1390&gt;SetUp!$B$56,SetUp!$B$56,Q1390)</f>
        <v>8.2339825269180891E-16</v>
      </c>
      <c r="I1391" s="53">
        <f t="shared" si="396"/>
        <v>0.26404778595952261</v>
      </c>
      <c r="J1391" s="53">
        <f>MIN(F1391,H1391,(1-EXP(-SetUp!$B$52*H1391/SetUp!$B$56))*F1391)</f>
        <v>0</v>
      </c>
      <c r="K1391" s="53">
        <f t="shared" si="392"/>
        <v>8.2339825269180891E-16</v>
      </c>
      <c r="L1391" s="53">
        <f>IF(I1391&lt;=0,0,MIN(SetUp!$B$50*I1391^SetUp!$B$55,I1391))</f>
        <v>2.3375577627302363E-3</v>
      </c>
      <c r="M1391" s="53">
        <f t="shared" si="393"/>
        <v>0.26171022819679235</v>
      </c>
      <c r="N1391" s="53">
        <f>IF(SetUp!$B$62=0,X1391,(B1391-E1391)*(1-(H1391/SetUp!$B$66/SetUp!$B$56)))</f>
        <v>0</v>
      </c>
      <c r="O1391" s="53">
        <f>K1391*SetUp!$B$65</f>
        <v>7.5999666803452677E-18</v>
      </c>
      <c r="P1391" s="53">
        <f>MIN(SetUp!$B$54*L1391^SetUp!$B$51,L1391)</f>
        <v>1.51734857094288E-3</v>
      </c>
      <c r="Q1391" s="53">
        <f t="shared" si="394"/>
        <v>8.1579828601146362E-16</v>
      </c>
      <c r="R1391" s="53">
        <f>IF((H1391+N1391-O1391)&gt;SetUp!$B$56,T1390+H1391+N1391-O1391-SetUp!$B$56,T1390)</f>
        <v>0</v>
      </c>
      <c r="S1391" s="53">
        <f>R1391*SetUp!$B$65</f>
        <v>0</v>
      </c>
      <c r="T1391" s="53">
        <f>IF((R1391-S1391)&lt;SetUp!$B$53,R1391-S1391,SetUp!$B$53)</f>
        <v>0</v>
      </c>
      <c r="U1391" s="53">
        <f t="shared" si="395"/>
        <v>0.26171022819679235</v>
      </c>
      <c r="V1391" s="53">
        <f>(L1391-P1391)/1000*SetUp!$B$13*1000000/SetUp!$B$48</f>
        <v>3.3378660125667058E-2</v>
      </c>
      <c r="W1391" s="53">
        <f t="shared" si="397"/>
        <v>-2.1684043449710089E-17</v>
      </c>
      <c r="X1391" s="53">
        <f>MAX((SetUp!$B$56*(1-($H1391/SetUp!$B$56)^2)*TANH(($B1391-$D1391)/SetUp!$B$56))/(1+$H1391/SetUp!$B$56*TANH(($B1391-$D1391)/SetUp!$B$56)),0)</f>
        <v>0</v>
      </c>
    </row>
    <row r="1392" spans="1:24" x14ac:dyDescent="0.3">
      <c r="A1392" s="60">
        <v>32437</v>
      </c>
      <c r="B1392" s="53">
        <v>9.9000000000000005E-2</v>
      </c>
      <c r="C1392" s="53"/>
      <c r="D1392" s="53">
        <v>5.9740000000000002</v>
      </c>
      <c r="E1392" s="53">
        <f t="shared" si="389"/>
        <v>9.9000000000000005E-2</v>
      </c>
      <c r="F1392" s="53">
        <f t="shared" si="390"/>
        <v>5.875</v>
      </c>
      <c r="G1392" s="53">
        <f t="shared" si="391"/>
        <v>0</v>
      </c>
      <c r="H1392" s="53">
        <f>IF(Q1391&gt;SetUp!$B$56,SetUp!$B$56,Q1391)</f>
        <v>8.1579828601146362E-16</v>
      </c>
      <c r="I1392" s="53">
        <f t="shared" si="396"/>
        <v>0.26171022819679235</v>
      </c>
      <c r="J1392" s="53">
        <f>MIN(F1392,H1392,(1-EXP(-SetUp!$B$52*H1392/SetUp!$B$56))*F1392)</f>
        <v>0</v>
      </c>
      <c r="K1392" s="53">
        <f t="shared" si="392"/>
        <v>8.1579828601146362E-16</v>
      </c>
      <c r="L1392" s="53">
        <f>IF(I1392&lt;=0,0,MIN(SetUp!$B$50*I1392^SetUp!$B$55,I1392))</f>
        <v>2.3031698205528695E-3</v>
      </c>
      <c r="M1392" s="53">
        <f t="shared" si="393"/>
        <v>0.25940705837623945</v>
      </c>
      <c r="N1392" s="53">
        <f>IF(SetUp!$B$62=0,X1392,(B1392-E1392)*(1-(H1392/SetUp!$B$66/SetUp!$B$56)))</f>
        <v>0</v>
      </c>
      <c r="O1392" s="53">
        <f>K1392*SetUp!$B$65</f>
        <v>7.5298189804278415E-18</v>
      </c>
      <c r="P1392" s="53">
        <f>MIN(SetUp!$B$54*L1392^SetUp!$B$51,L1392)</f>
        <v>1.4948114690576889E-3</v>
      </c>
      <c r="Q1392" s="53">
        <f t="shared" si="394"/>
        <v>8.082684670310358E-16</v>
      </c>
      <c r="R1392" s="53">
        <f>IF((H1392+N1392-O1392)&gt;SetUp!$B$56,T1391+H1392+N1392-O1392-SetUp!$B$56,T1391)</f>
        <v>0</v>
      </c>
      <c r="S1392" s="53">
        <f>R1392*SetUp!$B$65</f>
        <v>0</v>
      </c>
      <c r="T1392" s="53">
        <f>IF((R1392-S1392)&lt;SetUp!$B$53,R1392-S1392,SetUp!$B$53)</f>
        <v>0</v>
      </c>
      <c r="U1392" s="53">
        <f t="shared" si="395"/>
        <v>0.25940705837623945</v>
      </c>
      <c r="V1392" s="53">
        <f>(L1392-P1392)/1000*SetUp!$B$13*1000000/SetUp!$B$48</f>
        <v>3.2896386610231192E-2</v>
      </c>
      <c r="W1392" s="53">
        <f t="shared" si="397"/>
        <v>-2.7755575615628914E-17</v>
      </c>
      <c r="X1392" s="53">
        <f>MAX((SetUp!$B$56*(1-($H1392/SetUp!$B$56)^2)*TANH(($B1392-$D1392)/SetUp!$B$56))/(1+$H1392/SetUp!$B$56*TANH(($B1392-$D1392)/SetUp!$B$56)),0)</f>
        <v>0</v>
      </c>
    </row>
    <row r="1393" spans="1:24" x14ac:dyDescent="0.3">
      <c r="A1393" s="60">
        <v>32438</v>
      </c>
      <c r="B1393" s="53">
        <v>0.246</v>
      </c>
      <c r="C1393" s="53"/>
      <c r="D1393" s="53">
        <v>5.9740000000000002</v>
      </c>
      <c r="E1393" s="53">
        <f t="shared" si="389"/>
        <v>0.246</v>
      </c>
      <c r="F1393" s="53">
        <f t="shared" si="390"/>
        <v>5.7279999999999998</v>
      </c>
      <c r="G1393" s="53">
        <f t="shared" si="391"/>
        <v>0</v>
      </c>
      <c r="H1393" s="53">
        <f>IF(Q1392&gt;SetUp!$B$56,SetUp!$B$56,Q1392)</f>
        <v>8.082684670310358E-16</v>
      </c>
      <c r="I1393" s="53">
        <f t="shared" si="396"/>
        <v>0.25940705837623945</v>
      </c>
      <c r="J1393" s="53">
        <f>MIN(F1393,H1393,(1-EXP(-SetUp!$B$52*H1393/SetUp!$B$56))*F1393)</f>
        <v>0</v>
      </c>
      <c r="K1393" s="53">
        <f t="shared" si="392"/>
        <v>8.082684670310358E-16</v>
      </c>
      <c r="L1393" s="53">
        <f>IF(I1393&lt;=0,0,MIN(SetUp!$B$50*I1393^SetUp!$B$55,I1393))</f>
        <v>2.2694874341577576E-3</v>
      </c>
      <c r="M1393" s="53">
        <f t="shared" si="393"/>
        <v>0.25713757094208167</v>
      </c>
      <c r="N1393" s="53">
        <f>IF(SetUp!$B$62=0,X1393,(B1393-E1393)*(1-(H1393/SetUp!$B$66/SetUp!$B$56)))</f>
        <v>0</v>
      </c>
      <c r="O1393" s="53">
        <f>K1393*SetUp!$B$65</f>
        <v>7.4603187438494888E-18</v>
      </c>
      <c r="P1393" s="53">
        <f>MIN(SetUp!$B$54*L1393^SetUp!$B$51,L1393)</f>
        <v>1.4727399425783793E-3</v>
      </c>
      <c r="Q1393" s="53">
        <f t="shared" si="394"/>
        <v>8.0080814828718628E-16</v>
      </c>
      <c r="R1393" s="53">
        <f>IF((H1393+N1393-O1393)&gt;SetUp!$B$56,T1392+H1393+N1393-O1393-SetUp!$B$56,T1392)</f>
        <v>0</v>
      </c>
      <c r="S1393" s="53">
        <f>R1393*SetUp!$B$65</f>
        <v>0</v>
      </c>
      <c r="T1393" s="53">
        <f>IF((R1393-S1393)&lt;SetUp!$B$53,R1393-S1393,SetUp!$B$53)</f>
        <v>0</v>
      </c>
      <c r="U1393" s="53">
        <f t="shared" si="395"/>
        <v>0.25713757094208167</v>
      </c>
      <c r="V1393" s="53">
        <f>(L1393-P1393)/1000*SetUp!$B$13*1000000/SetUp!$B$48</f>
        <v>3.2423879168499467E-2</v>
      </c>
      <c r="W1393" s="53">
        <f t="shared" si="397"/>
        <v>-7.7628875549962117E-17</v>
      </c>
      <c r="X1393" s="53">
        <f>MAX((SetUp!$B$56*(1-($H1393/SetUp!$B$56)^2)*TANH(($B1393-$D1393)/SetUp!$B$56))/(1+$H1393/SetUp!$B$56*TANH(($B1393-$D1393)/SetUp!$B$56)),0)</f>
        <v>0</v>
      </c>
    </row>
    <row r="1394" spans="1:24" x14ac:dyDescent="0.3">
      <c r="A1394" s="60">
        <v>32439</v>
      </c>
      <c r="B1394" s="53">
        <v>0</v>
      </c>
      <c r="C1394" s="53"/>
      <c r="D1394" s="53">
        <v>5.9740000000000002</v>
      </c>
      <c r="E1394" s="53">
        <f t="shared" si="389"/>
        <v>0</v>
      </c>
      <c r="F1394" s="53">
        <f t="shared" si="390"/>
        <v>5.9740000000000002</v>
      </c>
      <c r="G1394" s="53">
        <f t="shared" si="391"/>
        <v>0</v>
      </c>
      <c r="H1394" s="53">
        <f>IF(Q1393&gt;SetUp!$B$56,SetUp!$B$56,Q1393)</f>
        <v>8.0080814828718628E-16</v>
      </c>
      <c r="I1394" s="53">
        <f t="shared" si="396"/>
        <v>0.25713757094208167</v>
      </c>
      <c r="J1394" s="53">
        <f>MIN(F1394,H1394,(1-EXP(-SetUp!$B$52*H1394/SetUp!$B$56))*F1394)</f>
        <v>0</v>
      </c>
      <c r="K1394" s="53">
        <f t="shared" si="392"/>
        <v>8.0080814828718628E-16</v>
      </c>
      <c r="L1394" s="53">
        <f>IF(I1394&lt;=0,0,MIN(SetUp!$B$50*I1394^SetUp!$B$55,I1394))</f>
        <v>2.2364920700154896E-3</v>
      </c>
      <c r="M1394" s="53">
        <f t="shared" si="393"/>
        <v>0.2549010788720662</v>
      </c>
      <c r="N1394" s="53">
        <f>IF(SetUp!$B$62=0,X1394,(B1394-E1394)*(1-(H1394/SetUp!$B$66/SetUp!$B$56)))</f>
        <v>0</v>
      </c>
      <c r="O1394" s="53">
        <f>K1394*SetUp!$B$65</f>
        <v>7.3914599945229547E-18</v>
      </c>
      <c r="P1394" s="53">
        <f>MIN(SetUp!$B$54*L1394^SetUp!$B$51,L1394)</f>
        <v>1.4511216969123812E-3</v>
      </c>
      <c r="Q1394" s="53">
        <f t="shared" si="394"/>
        <v>7.934166882926633E-16</v>
      </c>
      <c r="R1394" s="53">
        <f>IF((H1394+N1394-O1394)&gt;SetUp!$B$56,T1393+H1394+N1394-O1394-SetUp!$B$56,T1393)</f>
        <v>0</v>
      </c>
      <c r="S1394" s="53">
        <f>R1394*SetUp!$B$65</f>
        <v>0</v>
      </c>
      <c r="T1394" s="53">
        <f>IF((R1394-S1394)&lt;SetUp!$B$53,R1394-S1394,SetUp!$B$53)</f>
        <v>0</v>
      </c>
      <c r="U1394" s="53">
        <f t="shared" si="395"/>
        <v>0.2549010788720662</v>
      </c>
      <c r="V1394" s="53">
        <f>(L1394-P1394)/1000*SetUp!$B$13*1000000/SetUp!$B$48</f>
        <v>3.1960883905057802E-2</v>
      </c>
      <c r="W1394" s="53">
        <f t="shared" si="397"/>
        <v>1.7347234759768071E-17</v>
      </c>
      <c r="X1394" s="53">
        <f>MAX((SetUp!$B$56*(1-($H1394/SetUp!$B$56)^2)*TANH(($B1394-$D1394)/SetUp!$B$56))/(1+$H1394/SetUp!$B$56*TANH(($B1394-$D1394)/SetUp!$B$56)),0)</f>
        <v>0</v>
      </c>
    </row>
    <row r="1395" spans="1:24" x14ac:dyDescent="0.3">
      <c r="A1395" s="60">
        <v>32440</v>
      </c>
      <c r="B1395" s="53">
        <v>0</v>
      </c>
      <c r="C1395" s="53"/>
      <c r="D1395" s="53">
        <v>5.9740000000000002</v>
      </c>
      <c r="E1395" s="53">
        <f t="shared" si="389"/>
        <v>0</v>
      </c>
      <c r="F1395" s="53">
        <f t="shared" si="390"/>
        <v>5.9740000000000002</v>
      </c>
      <c r="G1395" s="53">
        <f t="shared" si="391"/>
        <v>0</v>
      </c>
      <c r="H1395" s="53">
        <f>IF(Q1394&gt;SetUp!$B$56,SetUp!$B$56,Q1394)</f>
        <v>7.934166882926633E-16</v>
      </c>
      <c r="I1395" s="53">
        <f t="shared" si="396"/>
        <v>0.2549010788720662</v>
      </c>
      <c r="J1395" s="53">
        <f>MIN(F1395,H1395,(1-EXP(-SetUp!$B$52*H1395/SetUp!$B$56))*F1395)</f>
        <v>0</v>
      </c>
      <c r="K1395" s="53">
        <f t="shared" si="392"/>
        <v>7.934166882926633E-16</v>
      </c>
      <c r="L1395" s="53">
        <f>IF(I1395&lt;=0,0,MIN(SetUp!$B$50*I1395^SetUp!$B$55,I1395))</f>
        <v>2.2041657869376575E-3</v>
      </c>
      <c r="M1395" s="53">
        <f t="shared" si="393"/>
        <v>0.25269691308512854</v>
      </c>
      <c r="N1395" s="53">
        <f>IF(SetUp!$B$62=0,X1395,(B1395-E1395)*(1-(H1395/SetUp!$B$66/SetUp!$B$56)))</f>
        <v>0</v>
      </c>
      <c r="O1395" s="53">
        <f>K1395*SetUp!$B$65</f>
        <v>7.3232368115202743E-18</v>
      </c>
      <c r="P1395" s="53">
        <f>MIN(SetUp!$B$54*L1395^SetUp!$B$51,L1395)</f>
        <v>1.4299448321048113E-3</v>
      </c>
      <c r="Q1395" s="53">
        <f t="shared" si="394"/>
        <v>7.8609345148114304E-16</v>
      </c>
      <c r="R1395" s="53">
        <f>IF((H1395+N1395-O1395)&gt;SetUp!$B$56,T1394+H1395+N1395-O1395-SetUp!$B$56,T1394)</f>
        <v>0</v>
      </c>
      <c r="S1395" s="53">
        <f>R1395*SetUp!$B$65</f>
        <v>0</v>
      </c>
      <c r="T1395" s="53">
        <f>IF((R1395-S1395)&lt;SetUp!$B$53,R1395-S1395,SetUp!$B$53)</f>
        <v>0</v>
      </c>
      <c r="U1395" s="53">
        <f t="shared" si="395"/>
        <v>0.25269691308512854</v>
      </c>
      <c r="V1395" s="53">
        <f>(L1395-P1395)/1000*SetUp!$B$13*1000000/SetUp!$B$48</f>
        <v>3.1507154970088165E-2</v>
      </c>
      <c r="W1395" s="53">
        <f t="shared" si="397"/>
        <v>-4.3368086899420177E-18</v>
      </c>
      <c r="X1395" s="53">
        <f>MAX((SetUp!$B$56*(1-($H1395/SetUp!$B$56)^2)*TANH(($B1395-$D1395)/SetUp!$B$56))/(1+$H1395/SetUp!$B$56*TANH(($B1395-$D1395)/SetUp!$B$56)),0)</f>
        <v>0</v>
      </c>
    </row>
    <row r="1396" spans="1:24" x14ac:dyDescent="0.3">
      <c r="A1396" s="60">
        <v>32441</v>
      </c>
      <c r="B1396" s="53">
        <v>0.17199999999999999</v>
      </c>
      <c r="C1396" s="53"/>
      <c r="D1396" s="53">
        <v>5.9740000000000002</v>
      </c>
      <c r="E1396" s="53">
        <f t="shared" si="389"/>
        <v>0.17199999999999999</v>
      </c>
      <c r="F1396" s="53">
        <f t="shared" si="390"/>
        <v>5.8020000000000005</v>
      </c>
      <c r="G1396" s="53">
        <f t="shared" si="391"/>
        <v>0</v>
      </c>
      <c r="H1396" s="53">
        <f>IF(Q1395&gt;SetUp!$B$56,SetUp!$B$56,Q1395)</f>
        <v>7.8609345148114304E-16</v>
      </c>
      <c r="I1396" s="53">
        <f t="shared" si="396"/>
        <v>0.25269691308512854</v>
      </c>
      <c r="J1396" s="53">
        <f>MIN(F1396,H1396,(1-EXP(-SetUp!$B$52*H1396/SetUp!$B$56))*F1396)</f>
        <v>0</v>
      </c>
      <c r="K1396" s="53">
        <f t="shared" si="392"/>
        <v>7.8609345148114304E-16</v>
      </c>
      <c r="L1396" s="53">
        <f>IF(I1396&lt;=0,0,MIN(SetUp!$B$50*I1396^SetUp!$B$55,I1396))</f>
        <v>2.1724912138082336E-3</v>
      </c>
      <c r="M1396" s="53">
        <f t="shared" si="393"/>
        <v>0.25052442187132029</v>
      </c>
      <c r="N1396" s="53">
        <f>IF(SetUp!$B$62=0,X1396,(B1396-E1396)*(1-(H1396/SetUp!$B$66/SetUp!$B$56)))</f>
        <v>0</v>
      </c>
      <c r="O1396" s="53">
        <f>K1396*SetUp!$B$65</f>
        <v>7.2556433285636585E-18</v>
      </c>
      <c r="P1396" s="53">
        <f>MIN(SetUp!$B$54*L1396^SetUp!$B$51,L1396)</f>
        <v>1.409197827948444E-3</v>
      </c>
      <c r="Q1396" s="53">
        <f t="shared" si="394"/>
        <v>7.7883780815257942E-16</v>
      </c>
      <c r="R1396" s="53">
        <f>IF((H1396+N1396-O1396)&gt;SetUp!$B$56,T1395+H1396+N1396-O1396-SetUp!$B$56,T1395)</f>
        <v>0</v>
      </c>
      <c r="S1396" s="53">
        <f>R1396*SetUp!$B$65</f>
        <v>0</v>
      </c>
      <c r="T1396" s="53">
        <f>IF((R1396-S1396)&lt;SetUp!$B$53,R1396-S1396,SetUp!$B$53)</f>
        <v>0</v>
      </c>
      <c r="U1396" s="53">
        <f t="shared" si="395"/>
        <v>0.25052442187132029</v>
      </c>
      <c r="V1396" s="53">
        <f>(L1396-P1396)/1000*SetUp!$B$13*1000000/SetUp!$B$48</f>
        <v>3.1062454259094419E-2</v>
      </c>
      <c r="W1396" s="53">
        <f t="shared" si="397"/>
        <v>-1.3877787807814457E-17</v>
      </c>
      <c r="X1396" s="53">
        <f>MAX((SetUp!$B$56*(1-($H1396/SetUp!$B$56)^2)*TANH(($B1396-$D1396)/SetUp!$B$56))/(1+$H1396/SetUp!$B$56*TANH(($B1396-$D1396)/SetUp!$B$56)),0)</f>
        <v>0</v>
      </c>
    </row>
    <row r="1397" spans="1:24" x14ac:dyDescent="0.3">
      <c r="A1397" s="60">
        <v>32442</v>
      </c>
      <c r="B1397" s="53">
        <v>1.8839999999999999</v>
      </c>
      <c r="C1397" s="53"/>
      <c r="D1397" s="53">
        <v>5.9740000000000002</v>
      </c>
      <c r="E1397" s="53">
        <f t="shared" si="389"/>
        <v>1.8839999999999999</v>
      </c>
      <c r="F1397" s="53">
        <f t="shared" si="390"/>
        <v>4.09</v>
      </c>
      <c r="G1397" s="53">
        <f t="shared" si="391"/>
        <v>0</v>
      </c>
      <c r="H1397" s="53">
        <f>IF(Q1396&gt;SetUp!$B$56,SetUp!$B$56,Q1396)</f>
        <v>7.7883780815257942E-16</v>
      </c>
      <c r="I1397" s="53">
        <f t="shared" si="396"/>
        <v>0.25052442187132029</v>
      </c>
      <c r="J1397" s="53">
        <f>MIN(F1397,H1397,(1-EXP(-SetUp!$B$52*H1397/SetUp!$B$56))*F1397)</f>
        <v>0</v>
      </c>
      <c r="K1397" s="53">
        <f t="shared" si="392"/>
        <v>7.7883780815257942E-16</v>
      </c>
      <c r="L1397" s="53">
        <f>IF(I1397&lt;=0,0,MIN(SetUp!$B$50*I1397^SetUp!$B$55,I1397))</f>
        <v>2.141451528276263E-3</v>
      </c>
      <c r="M1397" s="53">
        <f t="shared" si="393"/>
        <v>0.24838297034304402</v>
      </c>
      <c r="N1397" s="53">
        <f>IF(SetUp!$B$62=0,X1397,(B1397-E1397)*(1-(H1397/SetUp!$B$66/SetUp!$B$56)))</f>
        <v>0</v>
      </c>
      <c r="O1397" s="53">
        <f>K1397*SetUp!$B$65</f>
        <v>7.1886737335210603E-18</v>
      </c>
      <c r="P1397" s="53">
        <f>MIN(SetUp!$B$54*L1397^SetUp!$B$51,L1397)</f>
        <v>1.3888695297384999E-3</v>
      </c>
      <c r="Q1397" s="53">
        <f t="shared" si="394"/>
        <v>7.7164913441905836E-16</v>
      </c>
      <c r="R1397" s="53">
        <f>IF((H1397+N1397-O1397)&gt;SetUp!$B$56,T1396+H1397+N1397-O1397-SetUp!$B$56,T1396)</f>
        <v>0</v>
      </c>
      <c r="S1397" s="53">
        <f>R1397*SetUp!$B$65</f>
        <v>0</v>
      </c>
      <c r="T1397" s="53">
        <f>IF((R1397-S1397)&lt;SetUp!$B$53,R1397-S1397,SetUp!$B$53)</f>
        <v>0</v>
      </c>
      <c r="U1397" s="53">
        <f t="shared" si="395"/>
        <v>0.24838297034304402</v>
      </c>
      <c r="V1397" s="53">
        <f>(L1397-P1397)/1000*SetUp!$B$13*1000000/SetUp!$B$48</f>
        <v>3.0626551125508238E-2</v>
      </c>
      <c r="W1397" s="53">
        <f t="shared" si="397"/>
        <v>-9.540979117872439E-18</v>
      </c>
      <c r="X1397" s="53">
        <f>MAX((SetUp!$B$56*(1-($H1397/SetUp!$B$56)^2)*TANH(($B1397-$D1397)/SetUp!$B$56))/(1+$H1397/SetUp!$B$56*TANH(($B1397-$D1397)/SetUp!$B$56)),0)</f>
        <v>0</v>
      </c>
    </row>
    <row r="1398" spans="1:24" x14ac:dyDescent="0.3">
      <c r="A1398" s="60">
        <v>32443</v>
      </c>
      <c r="B1398" s="53">
        <v>4.2000000000000003E-2</v>
      </c>
      <c r="C1398" s="53"/>
      <c r="D1398" s="53">
        <v>5.9740000000000002</v>
      </c>
      <c r="E1398" s="53">
        <f t="shared" si="389"/>
        <v>4.2000000000000003E-2</v>
      </c>
      <c r="F1398" s="53">
        <f t="shared" si="390"/>
        <v>5.9320000000000004</v>
      </c>
      <c r="G1398" s="53">
        <f t="shared" si="391"/>
        <v>0</v>
      </c>
      <c r="H1398" s="53">
        <f>IF(Q1397&gt;SetUp!$B$56,SetUp!$B$56,Q1397)</f>
        <v>7.7164913441905836E-16</v>
      </c>
      <c r="I1398" s="53">
        <f t="shared" si="396"/>
        <v>0.24838297034304402</v>
      </c>
      <c r="J1398" s="53">
        <f>MIN(F1398,H1398,(1-EXP(-SetUp!$B$52*H1398/SetUp!$B$56))*F1398)</f>
        <v>0</v>
      </c>
      <c r="K1398" s="53">
        <f t="shared" si="392"/>
        <v>7.7164913441905836E-16</v>
      </c>
      <c r="L1398" s="53">
        <f>IF(I1398&lt;=0,0,MIN(SetUp!$B$50*I1398^SetUp!$B$55,I1398))</f>
        <v>2.1110304363630688E-3</v>
      </c>
      <c r="M1398" s="53">
        <f t="shared" si="393"/>
        <v>0.24627193990668095</v>
      </c>
      <c r="N1398" s="53">
        <f>IF(SetUp!$B$62=0,X1398,(B1398-E1398)*(1-(H1398/SetUp!$B$66/SetUp!$B$56)))</f>
        <v>0</v>
      </c>
      <c r="O1398" s="53">
        <f>K1398*SetUp!$B$65</f>
        <v>7.1223222679064228E-18</v>
      </c>
      <c r="P1398" s="53">
        <f>MIN(SetUp!$B$54*L1398^SetUp!$B$51,L1398)</f>
        <v>1.3689491346407395E-3</v>
      </c>
      <c r="Q1398" s="53">
        <f t="shared" si="394"/>
        <v>7.6452681215115191E-16</v>
      </c>
      <c r="R1398" s="53">
        <f>IF((H1398+N1398-O1398)&gt;SetUp!$B$56,T1397+H1398+N1398-O1398-SetUp!$B$56,T1397)</f>
        <v>0</v>
      </c>
      <c r="S1398" s="53">
        <f>R1398*SetUp!$B$65</f>
        <v>0</v>
      </c>
      <c r="T1398" s="53">
        <f>IF((R1398-S1398)&lt;SetUp!$B$53,R1398-S1398,SetUp!$B$53)</f>
        <v>0</v>
      </c>
      <c r="U1398" s="53">
        <f t="shared" si="395"/>
        <v>0.24627193990668095</v>
      </c>
      <c r="V1398" s="53">
        <f>(L1398-P1398)/1000*SetUp!$B$13*1000000/SetUp!$B$48</f>
        <v>3.0199222105552672E-2</v>
      </c>
      <c r="W1398" s="53">
        <f t="shared" si="397"/>
        <v>0</v>
      </c>
      <c r="X1398" s="53">
        <f>MAX((SetUp!$B$56*(1-($H1398/SetUp!$B$56)^2)*TANH(($B1398-$D1398)/SetUp!$B$56))/(1+$H1398/SetUp!$B$56*TANH(($B1398-$D1398)/SetUp!$B$56)),0)</f>
        <v>0</v>
      </c>
    </row>
    <row r="1399" spans="1:24" x14ac:dyDescent="0.3">
      <c r="A1399" s="60">
        <v>32444</v>
      </c>
      <c r="B1399" s="53">
        <v>0</v>
      </c>
      <c r="C1399" s="53"/>
      <c r="D1399" s="53">
        <v>5.9740000000000002</v>
      </c>
      <c r="E1399" s="53">
        <f t="shared" si="389"/>
        <v>0</v>
      </c>
      <c r="F1399" s="53">
        <f t="shared" si="390"/>
        <v>5.9740000000000002</v>
      </c>
      <c r="G1399" s="53">
        <f t="shared" si="391"/>
        <v>0</v>
      </c>
      <c r="H1399" s="53">
        <f>IF(Q1398&gt;SetUp!$B$56,SetUp!$B$56,Q1398)</f>
        <v>7.6452681215115191E-16</v>
      </c>
      <c r="I1399" s="53">
        <f t="shared" si="396"/>
        <v>0.24627193990668095</v>
      </c>
      <c r="J1399" s="53">
        <f>MIN(F1399,H1399,(1-EXP(-SetUp!$B$52*H1399/SetUp!$B$56))*F1399)</f>
        <v>0</v>
      </c>
      <c r="K1399" s="53">
        <f t="shared" si="392"/>
        <v>7.6452681215115191E-16</v>
      </c>
      <c r="L1399" s="53">
        <f>IF(I1399&lt;=0,0,MIN(SetUp!$B$50*I1399^SetUp!$B$55,I1399))</f>
        <v>2.0812121529397011E-3</v>
      </c>
      <c r="M1399" s="53">
        <f t="shared" si="393"/>
        <v>0.24419072775374126</v>
      </c>
      <c r="N1399" s="53">
        <f>IF(SetUp!$B$62=0,X1399,(B1399-E1399)*(1-(H1399/SetUp!$B$66/SetUp!$B$56)))</f>
        <v>0</v>
      </c>
      <c r="O1399" s="53">
        <f>K1399*SetUp!$B$65</f>
        <v>7.0565832263845189E-18</v>
      </c>
      <c r="P1399" s="53">
        <f>MIN(SetUp!$B$54*L1399^SetUp!$B$51,L1399)</f>
        <v>1.3494261786431289E-3</v>
      </c>
      <c r="Q1399" s="53">
        <f t="shared" si="394"/>
        <v>7.5747022892476742E-16</v>
      </c>
      <c r="R1399" s="53">
        <f>IF((H1399+N1399-O1399)&gt;SetUp!$B$56,T1398+H1399+N1399-O1399-SetUp!$B$56,T1398)</f>
        <v>0</v>
      </c>
      <c r="S1399" s="53">
        <f>R1399*SetUp!$B$65</f>
        <v>0</v>
      </c>
      <c r="T1399" s="53">
        <f>IF((R1399-S1399)&lt;SetUp!$B$53,R1399-S1399,SetUp!$B$53)</f>
        <v>0</v>
      </c>
      <c r="U1399" s="53">
        <f t="shared" si="395"/>
        <v>0.24419072775374126</v>
      </c>
      <c r="V1399" s="53">
        <f>(L1399-P1399)/1000*SetUp!$B$13*1000000/SetUp!$B$48</f>
        <v>2.9780250654771981E-2</v>
      </c>
      <c r="W1399" s="53">
        <f t="shared" si="397"/>
        <v>-1.4311468676808659E-17</v>
      </c>
      <c r="X1399" s="53">
        <f>MAX((SetUp!$B$56*(1-($H1399/SetUp!$B$56)^2)*TANH(($B1399-$D1399)/SetUp!$B$56))/(1+$H1399/SetUp!$B$56*TANH(($B1399-$D1399)/SetUp!$B$56)),0)</f>
        <v>0</v>
      </c>
    </row>
    <row r="1400" spans="1:24" x14ac:dyDescent="0.3">
      <c r="A1400" s="60">
        <v>32445</v>
      </c>
      <c r="B1400" s="53">
        <v>0</v>
      </c>
      <c r="C1400" s="53"/>
      <c r="D1400" s="53">
        <v>5.9740000000000002</v>
      </c>
      <c r="E1400" s="53">
        <f t="shared" si="389"/>
        <v>0</v>
      </c>
      <c r="F1400" s="53">
        <f t="shared" si="390"/>
        <v>5.9740000000000002</v>
      </c>
      <c r="G1400" s="53">
        <f t="shared" si="391"/>
        <v>0</v>
      </c>
      <c r="H1400" s="53">
        <f>IF(Q1399&gt;SetUp!$B$56,SetUp!$B$56,Q1399)</f>
        <v>7.5747022892476742E-16</v>
      </c>
      <c r="I1400" s="53">
        <f t="shared" si="396"/>
        <v>0.24419072775374126</v>
      </c>
      <c r="J1400" s="53">
        <f>MIN(F1400,H1400,(1-EXP(-SetUp!$B$52*H1400/SetUp!$B$56))*F1400)</f>
        <v>0</v>
      </c>
      <c r="K1400" s="53">
        <f t="shared" si="392"/>
        <v>7.5747022892476742E-16</v>
      </c>
      <c r="L1400" s="53">
        <f>IF(I1400&lt;=0,0,MIN(SetUp!$B$50*I1400^SetUp!$B$55,I1400))</f>
        <v>2.0519813830327492E-3</v>
      </c>
      <c r="M1400" s="53">
        <f t="shared" si="393"/>
        <v>0.24213874637070851</v>
      </c>
      <c r="N1400" s="53">
        <f>IF(SetUp!$B$62=0,X1400,(B1400-E1400)*(1-(H1400/SetUp!$B$66/SetUp!$B$56)))</f>
        <v>0</v>
      </c>
      <c r="O1400" s="53">
        <f>K1400*SetUp!$B$65</f>
        <v>6.9914509562803712E-18</v>
      </c>
      <c r="P1400" s="53">
        <f>MIN(SetUp!$B$54*L1400^SetUp!$B$51,L1400)</f>
        <v>1.3302905240628745E-3</v>
      </c>
      <c r="Q1400" s="53">
        <f t="shared" si="394"/>
        <v>7.5047877796848708E-16</v>
      </c>
      <c r="R1400" s="53">
        <f>IF((H1400+N1400-O1400)&gt;SetUp!$B$56,T1399+H1400+N1400-O1400-SetUp!$B$56,T1399)</f>
        <v>0</v>
      </c>
      <c r="S1400" s="53">
        <f>R1400*SetUp!$B$65</f>
        <v>0</v>
      </c>
      <c r="T1400" s="53">
        <f>IF((R1400-S1400)&lt;SetUp!$B$53,R1400-S1400,SetUp!$B$53)</f>
        <v>0</v>
      </c>
      <c r="U1400" s="53">
        <f t="shared" si="395"/>
        <v>0.24213874637070851</v>
      </c>
      <c r="V1400" s="53">
        <f>(L1400-P1400)/1000*SetUp!$B$13*1000000/SetUp!$B$48</f>
        <v>2.9369426895671014E-2</v>
      </c>
      <c r="W1400" s="53">
        <f t="shared" si="397"/>
        <v>-3.4694469519536142E-18</v>
      </c>
      <c r="X1400" s="53">
        <f>MAX((SetUp!$B$56*(1-($H1400/SetUp!$B$56)^2)*TANH(($B1400-$D1400)/SetUp!$B$56))/(1+$H1400/SetUp!$B$56*TANH(($B1400-$D1400)/SetUp!$B$56)),0)</f>
        <v>0</v>
      </c>
    </row>
    <row r="1401" spans="1:24" x14ac:dyDescent="0.3">
      <c r="A1401" s="60">
        <v>32446</v>
      </c>
      <c r="B1401" s="53">
        <v>0.39900000000000002</v>
      </c>
      <c r="C1401" s="53"/>
      <c r="D1401" s="53">
        <v>5.9740000000000002</v>
      </c>
      <c r="E1401" s="53">
        <f t="shared" si="389"/>
        <v>0.39900000000000002</v>
      </c>
      <c r="F1401" s="53">
        <f t="shared" si="390"/>
        <v>5.5750000000000002</v>
      </c>
      <c r="G1401" s="53">
        <f t="shared" si="391"/>
        <v>0</v>
      </c>
      <c r="H1401" s="53">
        <f>IF(Q1400&gt;SetUp!$B$56,SetUp!$B$56,Q1400)</f>
        <v>7.5047877796848708E-16</v>
      </c>
      <c r="I1401" s="53">
        <f t="shared" si="396"/>
        <v>0.24213874637070851</v>
      </c>
      <c r="J1401" s="53">
        <f>MIN(F1401,H1401,(1-EXP(-SetUp!$B$52*H1401/SetUp!$B$56))*F1401)</f>
        <v>0</v>
      </c>
      <c r="K1401" s="53">
        <f t="shared" si="392"/>
        <v>7.5047877796848708E-16</v>
      </c>
      <c r="L1401" s="53">
        <f>IF(I1401&lt;=0,0,MIN(SetUp!$B$50*I1401^SetUp!$B$55,I1401))</f>
        <v>2.023323303918861E-3</v>
      </c>
      <c r="M1401" s="53">
        <f t="shared" si="393"/>
        <v>0.24011542306678965</v>
      </c>
      <c r="N1401" s="53">
        <f>IF(SetUp!$B$62=0,X1401,(B1401-E1401)*(1-(H1401/SetUp!$B$66/SetUp!$B$56)))</f>
        <v>0</v>
      </c>
      <c r="O1401" s="53">
        <f>K1401*SetUp!$B$65</f>
        <v>6.9269198570932001E-18</v>
      </c>
      <c r="P1401" s="53">
        <f>MIN(SetUp!$B$54*L1401^SetUp!$B$51,L1401)</f>
        <v>1.3115323475822135E-3</v>
      </c>
      <c r="Q1401" s="53">
        <f t="shared" si="394"/>
        <v>7.4355185811139391E-16</v>
      </c>
      <c r="R1401" s="53">
        <f>IF((H1401+N1401-O1401)&gt;SetUp!$B$56,T1400+H1401+N1401-O1401-SetUp!$B$56,T1400)</f>
        <v>0</v>
      </c>
      <c r="S1401" s="53">
        <f>R1401*SetUp!$B$65</f>
        <v>0</v>
      </c>
      <c r="T1401" s="53">
        <f>IF((R1401-S1401)&lt;SetUp!$B$53,R1401-S1401,SetUp!$B$53)</f>
        <v>0</v>
      </c>
      <c r="U1401" s="53">
        <f t="shared" si="395"/>
        <v>0.24011542306678965</v>
      </c>
      <c r="V1401" s="53">
        <f>(L1401-P1401)/1000*SetUp!$B$13*1000000/SetUp!$B$48</f>
        <v>2.8966547375933373E-2</v>
      </c>
      <c r="W1401" s="53">
        <f t="shared" si="397"/>
        <v>5.2041704279304213E-18</v>
      </c>
      <c r="X1401" s="53">
        <f>MAX((SetUp!$B$56*(1-($H1401/SetUp!$B$56)^2)*TANH(($B1401-$D1401)/SetUp!$B$56))/(1+$H1401/SetUp!$B$56*TANH(($B1401-$D1401)/SetUp!$B$56)),0)</f>
        <v>0</v>
      </c>
    </row>
    <row r="1402" spans="1:24" x14ac:dyDescent="0.3">
      <c r="A1402" s="60">
        <v>32447</v>
      </c>
      <c r="B1402" s="53">
        <v>1.506</v>
      </c>
      <c r="C1402" s="53"/>
      <c r="D1402" s="53">
        <v>5.9740000000000002</v>
      </c>
      <c r="E1402" s="53">
        <f t="shared" si="389"/>
        <v>1.506</v>
      </c>
      <c r="F1402" s="53">
        <f t="shared" si="390"/>
        <v>4.468</v>
      </c>
      <c r="G1402" s="53">
        <f t="shared" si="391"/>
        <v>0</v>
      </c>
      <c r="H1402" s="53">
        <f>IF(Q1401&gt;SetUp!$B$56,SetUp!$B$56,Q1401)</f>
        <v>7.4355185811139391E-16</v>
      </c>
      <c r="I1402" s="53">
        <f t="shared" si="396"/>
        <v>0.24011542306678965</v>
      </c>
      <c r="J1402" s="53">
        <f>MIN(F1402,H1402,(1-EXP(-SetUp!$B$52*H1402/SetUp!$B$56))*F1402)</f>
        <v>0</v>
      </c>
      <c r="K1402" s="53">
        <f t="shared" si="392"/>
        <v>7.4355185811139391E-16</v>
      </c>
      <c r="L1402" s="53">
        <f>IF(I1402&lt;=0,0,MIN(SetUp!$B$50*I1402^SetUp!$B$55,I1402))</f>
        <v>1.9952235479704702E-3</v>
      </c>
      <c r="M1402" s="53">
        <f t="shared" si="393"/>
        <v>0.23812019951881919</v>
      </c>
      <c r="N1402" s="53">
        <f>IF(SetUp!$B$62=0,X1402,(B1402-E1402)*(1-(H1402/SetUp!$B$66/SetUp!$B$56)))</f>
        <v>0</v>
      </c>
      <c r="O1402" s="53">
        <f>K1402*SetUp!$B$65</f>
        <v>6.8629843800148505E-18</v>
      </c>
      <c r="P1402" s="53">
        <f>MIN(SetUp!$B$54*L1402^SetUp!$B$51,L1402)</f>
        <v>1.2931421287876936E-3</v>
      </c>
      <c r="Q1402" s="53">
        <f t="shared" si="394"/>
        <v>7.3668887373137909E-16</v>
      </c>
      <c r="R1402" s="53">
        <f>IF((H1402+N1402-O1402)&gt;SetUp!$B$56,T1401+H1402+N1402-O1402-SetUp!$B$56,T1401)</f>
        <v>0</v>
      </c>
      <c r="S1402" s="53">
        <f>R1402*SetUp!$B$65</f>
        <v>0</v>
      </c>
      <c r="T1402" s="53">
        <f>IF((R1402-S1402)&lt;SetUp!$B$53,R1402-S1402,SetUp!$B$53)</f>
        <v>0</v>
      </c>
      <c r="U1402" s="53">
        <f t="shared" si="395"/>
        <v>0.23812019951881919</v>
      </c>
      <c r="V1402" s="53">
        <f>(L1402-P1402)/1000*SetUp!$B$13*1000000/SetUp!$B$48</f>
        <v>2.8571414836720606E-2</v>
      </c>
      <c r="W1402" s="53">
        <f t="shared" si="397"/>
        <v>-7.8062556418956319E-17</v>
      </c>
      <c r="X1402" s="53">
        <f>MAX((SetUp!$B$56*(1-($H1402/SetUp!$B$56)^2)*TANH(($B1402-$D1402)/SetUp!$B$56))/(1+$H1402/SetUp!$B$56*TANH(($B1402-$D1402)/SetUp!$B$56)),0)</f>
        <v>0</v>
      </c>
    </row>
    <row r="1403" spans="1:24" x14ac:dyDescent="0.3">
      <c r="A1403" s="60">
        <v>32448</v>
      </c>
      <c r="B1403" s="53">
        <v>6.0000000000000001E-3</v>
      </c>
      <c r="C1403" s="53"/>
      <c r="D1403" s="53">
        <v>5.6289999999999996</v>
      </c>
      <c r="E1403" s="53">
        <f t="shared" si="389"/>
        <v>6.0000000000000001E-3</v>
      </c>
      <c r="F1403" s="53">
        <f t="shared" si="390"/>
        <v>5.6229999999999993</v>
      </c>
      <c r="G1403" s="53">
        <f t="shared" si="391"/>
        <v>0</v>
      </c>
      <c r="H1403" s="53">
        <f>IF(Q1402&gt;SetUp!$B$56,SetUp!$B$56,Q1402)</f>
        <v>7.3668887373137909E-16</v>
      </c>
      <c r="I1403" s="53">
        <f t="shared" si="396"/>
        <v>0.23812019951881919</v>
      </c>
      <c r="J1403" s="53">
        <f>MIN(F1403,H1403,(1-EXP(-SetUp!$B$52*H1403/SetUp!$B$56))*F1403)</f>
        <v>0</v>
      </c>
      <c r="K1403" s="53">
        <f t="shared" si="392"/>
        <v>7.3668887373137909E-16</v>
      </c>
      <c r="L1403" s="53">
        <f>IF(I1403&lt;=0,0,MIN(SetUp!$B$50*I1403^SetUp!$B$55,I1403))</f>
        <v>1.9676681862171408E-3</v>
      </c>
      <c r="M1403" s="53">
        <f t="shared" si="393"/>
        <v>0.23615253133260206</v>
      </c>
      <c r="N1403" s="53">
        <f>IF(SetUp!$B$62=0,X1403,(B1403-E1403)*(1-(H1403/SetUp!$B$66/SetUp!$B$56)))</f>
        <v>0</v>
      </c>
      <c r="O1403" s="53">
        <f>K1403*SetUp!$B$65</f>
        <v>6.7996390274526744E-18</v>
      </c>
      <c r="P1403" s="53">
        <f>MIN(SetUp!$B$54*L1403^SetUp!$B$51,L1403)</f>
        <v>1.2751106391890891E-3</v>
      </c>
      <c r="Q1403" s="53">
        <f t="shared" si="394"/>
        <v>7.2988923470392645E-16</v>
      </c>
      <c r="R1403" s="53">
        <f>IF((H1403+N1403-O1403)&gt;SetUp!$B$56,T1402+H1403+N1403-O1403-SetUp!$B$56,T1402)</f>
        <v>0</v>
      </c>
      <c r="S1403" s="53">
        <f>R1403*SetUp!$B$65</f>
        <v>0</v>
      </c>
      <c r="T1403" s="53">
        <f>IF((R1403-S1403)&lt;SetUp!$B$53,R1403-S1403,SetUp!$B$53)</f>
        <v>0</v>
      </c>
      <c r="U1403" s="53">
        <f t="shared" si="395"/>
        <v>0.23615253133260206</v>
      </c>
      <c r="V1403" s="53">
        <f>(L1403-P1403)/1000*SetUp!$B$13*1000000/SetUp!$B$48</f>
        <v>2.8183837990574643E-2</v>
      </c>
      <c r="W1403" s="53">
        <f t="shared" si="397"/>
        <v>-1.7780915628762273E-17</v>
      </c>
      <c r="X1403" s="53">
        <f>MAX((SetUp!$B$56*(1-($H1403/SetUp!$B$56)^2)*TANH(($B1403-$D1403)/SetUp!$B$56))/(1+$H1403/SetUp!$B$56*TANH(($B1403-$D1403)/SetUp!$B$56)),0)</f>
        <v>0</v>
      </c>
    </row>
    <row r="1404" spans="1:24" x14ac:dyDescent="0.3">
      <c r="A1404" s="60">
        <v>32449</v>
      </c>
      <c r="B1404" s="53">
        <v>0.33200000000000002</v>
      </c>
      <c r="C1404" s="53"/>
      <c r="D1404" s="53">
        <v>5.6289999999999996</v>
      </c>
      <c r="E1404" s="53">
        <f t="shared" si="389"/>
        <v>0.33200000000000002</v>
      </c>
      <c r="F1404" s="53">
        <f t="shared" si="390"/>
        <v>5.2969999999999997</v>
      </c>
      <c r="G1404" s="53">
        <f t="shared" si="391"/>
        <v>0</v>
      </c>
      <c r="H1404" s="53">
        <f>IF(Q1403&gt;SetUp!$B$56,SetUp!$B$56,Q1403)</f>
        <v>7.2988923470392645E-16</v>
      </c>
      <c r="I1404" s="53">
        <f t="shared" si="396"/>
        <v>0.23615253133260206</v>
      </c>
      <c r="J1404" s="53">
        <f>MIN(F1404,H1404,(1-EXP(-SetUp!$B$52*H1404/SetUp!$B$56))*F1404)</f>
        <v>0</v>
      </c>
      <c r="K1404" s="53">
        <f t="shared" si="392"/>
        <v>7.2988923470392645E-16</v>
      </c>
      <c r="L1404" s="53">
        <f>IF(I1404&lt;=0,0,MIN(SetUp!$B$50*I1404^SetUp!$B$55,I1404))</f>
        <v>1.9406437125888863E-3</v>
      </c>
      <c r="M1404" s="53">
        <f t="shared" si="393"/>
        <v>0.23421188762001316</v>
      </c>
      <c r="N1404" s="53">
        <f>IF(SetUp!$B$62=0,X1404,(B1404-E1404)*(1-(H1404/SetUp!$B$66/SetUp!$B$56)))</f>
        <v>0</v>
      </c>
      <c r="O1404" s="53">
        <f>K1404*SetUp!$B$65</f>
        <v>6.7368783525568074E-18</v>
      </c>
      <c r="P1404" s="53">
        <f>MIN(SetUp!$B$54*L1404^SetUp!$B$51,L1404)</f>
        <v>1.257428931695277E-3</v>
      </c>
      <c r="Q1404" s="53">
        <f t="shared" si="394"/>
        <v>7.2315235635136961E-16</v>
      </c>
      <c r="R1404" s="53">
        <f>IF((H1404+N1404-O1404)&gt;SetUp!$B$56,T1403+H1404+N1404-O1404-SetUp!$B$56,T1403)</f>
        <v>0</v>
      </c>
      <c r="S1404" s="53">
        <f>R1404*SetUp!$B$65</f>
        <v>0</v>
      </c>
      <c r="T1404" s="53">
        <f>IF((R1404-S1404)&lt;SetUp!$B$53,R1404-S1404,SetUp!$B$53)</f>
        <v>0</v>
      </c>
      <c r="U1404" s="53">
        <f t="shared" si="395"/>
        <v>0.23421188762001316</v>
      </c>
      <c r="V1404" s="53">
        <f>(L1404-P1404)/1000*SetUp!$B$13*1000000/SetUp!$B$48</f>
        <v>2.7803631308477378E-2</v>
      </c>
      <c r="W1404" s="53">
        <f t="shared" si="397"/>
        <v>-1.0191500421363742E-17</v>
      </c>
      <c r="X1404" s="53">
        <f>MAX((SetUp!$B$56*(1-($H1404/SetUp!$B$56)^2)*TANH(($B1404-$D1404)/SetUp!$B$56))/(1+$H1404/SetUp!$B$56*TANH(($B1404-$D1404)/SetUp!$B$56)),0)</f>
        <v>0</v>
      </c>
    </row>
    <row r="1405" spans="1:24" x14ac:dyDescent="0.3">
      <c r="A1405" s="60">
        <v>32450</v>
      </c>
      <c r="B1405" s="53">
        <v>0.222</v>
      </c>
      <c r="C1405" s="53"/>
      <c r="D1405" s="53">
        <v>5.6289999999999996</v>
      </c>
      <c r="E1405" s="53">
        <f t="shared" si="389"/>
        <v>0.222</v>
      </c>
      <c r="F1405" s="53">
        <f t="shared" si="390"/>
        <v>5.4069999999999991</v>
      </c>
      <c r="G1405" s="53">
        <f t="shared" si="391"/>
        <v>0</v>
      </c>
      <c r="H1405" s="53">
        <f>IF(Q1404&gt;SetUp!$B$56,SetUp!$B$56,Q1404)</f>
        <v>7.2315235635136961E-16</v>
      </c>
      <c r="I1405" s="53">
        <f t="shared" si="396"/>
        <v>0.23421188762001316</v>
      </c>
      <c r="J1405" s="53">
        <f>MIN(F1405,H1405,(1-EXP(-SetUp!$B$52*H1405/SetUp!$B$56))*F1405)</f>
        <v>0</v>
      </c>
      <c r="K1405" s="53">
        <f t="shared" si="392"/>
        <v>7.2315235635136961E-16</v>
      </c>
      <c r="L1405" s="53">
        <f>IF(I1405&lt;=0,0,MIN(SetUp!$B$50*I1405^SetUp!$B$55,I1405))</f>
        <v>1.9141370288095418E-3</v>
      </c>
      <c r="M1405" s="53">
        <f t="shared" si="393"/>
        <v>0.23229775059120361</v>
      </c>
      <c r="N1405" s="53">
        <f>IF(SetUp!$B$62=0,X1405,(B1405-E1405)*(1-(H1405/SetUp!$B$66/SetUp!$B$56)))</f>
        <v>0</v>
      </c>
      <c r="O1405" s="53">
        <f>K1405*SetUp!$B$65</f>
        <v>6.6746969587518164E-18</v>
      </c>
      <c r="P1405" s="53">
        <f>MIN(SetUp!$B$54*L1405^SetUp!$B$51,L1405)</f>
        <v>1.2400883305256794E-3</v>
      </c>
      <c r="Q1405" s="53">
        <f t="shared" si="394"/>
        <v>7.1647765939261781E-16</v>
      </c>
      <c r="R1405" s="53">
        <f>IF((H1405+N1405-O1405)&gt;SetUp!$B$56,T1404+H1405+N1405-O1405-SetUp!$B$56,T1404)</f>
        <v>0</v>
      </c>
      <c r="S1405" s="53">
        <f>R1405*SetUp!$B$65</f>
        <v>0</v>
      </c>
      <c r="T1405" s="53">
        <f>IF((R1405-S1405)&lt;SetUp!$B$53,R1405-S1405,SetUp!$B$53)</f>
        <v>0</v>
      </c>
      <c r="U1405" s="53">
        <f t="shared" si="395"/>
        <v>0.23229775059120361</v>
      </c>
      <c r="V1405" s="53">
        <f>(L1405-P1405)/1000*SetUp!$B$13*1000000/SetUp!$B$48</f>
        <v>2.7430614815638753E-2</v>
      </c>
      <c r="W1405" s="53">
        <f t="shared" si="397"/>
        <v>-6.5052130349130266E-18</v>
      </c>
      <c r="X1405" s="53">
        <f>MAX((SetUp!$B$56*(1-($H1405/SetUp!$B$56)^2)*TANH(($B1405-$D1405)/SetUp!$B$56))/(1+$H1405/SetUp!$B$56*TANH(($B1405-$D1405)/SetUp!$B$56)),0)</f>
        <v>0</v>
      </c>
    </row>
    <row r="1406" spans="1:24" x14ac:dyDescent="0.3">
      <c r="A1406" s="60">
        <v>32451</v>
      </c>
      <c r="B1406" s="53">
        <v>1.0489999999999999</v>
      </c>
      <c r="C1406" s="53"/>
      <c r="D1406" s="53">
        <v>5.6289999999999996</v>
      </c>
      <c r="E1406" s="53">
        <f t="shared" si="389"/>
        <v>1.0489999999999999</v>
      </c>
      <c r="F1406" s="53">
        <f t="shared" si="390"/>
        <v>4.58</v>
      </c>
      <c r="G1406" s="53">
        <f t="shared" si="391"/>
        <v>0</v>
      </c>
      <c r="H1406" s="53">
        <f>IF(Q1405&gt;SetUp!$B$56,SetUp!$B$56,Q1405)</f>
        <v>7.1647765939261781E-16</v>
      </c>
      <c r="I1406" s="53">
        <f t="shared" si="396"/>
        <v>0.23229775059120361</v>
      </c>
      <c r="J1406" s="53">
        <f>MIN(F1406,H1406,(1-EXP(-SetUp!$B$52*H1406/SetUp!$B$56))*F1406)</f>
        <v>0</v>
      </c>
      <c r="K1406" s="53">
        <f t="shared" si="392"/>
        <v>7.1647765939261781E-16</v>
      </c>
      <c r="L1406" s="53">
        <f>IF(I1406&lt;=0,0,MIN(SetUp!$B$50*I1406^SetUp!$B$55,I1406))</f>
        <v>1.8881354299099375E-3</v>
      </c>
      <c r="M1406" s="53">
        <f t="shared" si="393"/>
        <v>0.23040961516129368</v>
      </c>
      <c r="N1406" s="53">
        <f>IF(SetUp!$B$62=0,X1406,(B1406-E1406)*(1-(H1406/SetUp!$B$66/SetUp!$B$56)))</f>
        <v>0</v>
      </c>
      <c r="O1406" s="53">
        <f>K1406*SetUp!$B$65</f>
        <v>6.6130894992726637E-18</v>
      </c>
      <c r="P1406" s="53">
        <f>MIN(SetUp!$B$54*L1406^SetUp!$B$51,L1406)</f>
        <v>1.2230804215369003E-3</v>
      </c>
      <c r="Q1406" s="53">
        <f t="shared" si="394"/>
        <v>7.0986456989334515E-16</v>
      </c>
      <c r="R1406" s="53">
        <f>IF((H1406+N1406-O1406)&gt;SetUp!$B$56,T1405+H1406+N1406-O1406-SetUp!$B$56,T1405)</f>
        <v>0</v>
      </c>
      <c r="S1406" s="53">
        <f>R1406*SetUp!$B$65</f>
        <v>0</v>
      </c>
      <c r="T1406" s="53">
        <f>IF((R1406-S1406)&lt;SetUp!$B$53,R1406-S1406,SetUp!$B$53)</f>
        <v>0</v>
      </c>
      <c r="U1406" s="53">
        <f t="shared" si="395"/>
        <v>0.23040961516129368</v>
      </c>
      <c r="V1406" s="53">
        <f>(L1406-P1406)/1000*SetUp!$B$13*1000000/SetUp!$B$48</f>
        <v>2.7064613895611385E-2</v>
      </c>
      <c r="W1406" s="53">
        <f t="shared" si="397"/>
        <v>9.4542429440735987E-17</v>
      </c>
      <c r="X1406" s="53">
        <f>MAX((SetUp!$B$56*(1-($H1406/SetUp!$B$56)^2)*TANH(($B1406-$D1406)/SetUp!$B$56))/(1+$H1406/SetUp!$B$56*TANH(($B1406-$D1406)/SetUp!$B$56)),0)</f>
        <v>0</v>
      </c>
    </row>
    <row r="1407" spans="1:24" x14ac:dyDescent="0.3">
      <c r="A1407" s="60">
        <v>32452</v>
      </c>
      <c r="B1407" s="53">
        <v>1.8129999999999999</v>
      </c>
      <c r="C1407" s="53"/>
      <c r="D1407" s="53">
        <v>5.6289999999999996</v>
      </c>
      <c r="E1407" s="53">
        <f t="shared" si="389"/>
        <v>1.8129999999999999</v>
      </c>
      <c r="F1407" s="53">
        <f t="shared" si="390"/>
        <v>3.8159999999999998</v>
      </c>
      <c r="G1407" s="53">
        <f t="shared" si="391"/>
        <v>0</v>
      </c>
      <c r="H1407" s="53">
        <f>IF(Q1406&gt;SetUp!$B$56,SetUp!$B$56,Q1406)</f>
        <v>7.0986456989334515E-16</v>
      </c>
      <c r="I1407" s="53">
        <f t="shared" si="396"/>
        <v>0.23040961516129368</v>
      </c>
      <c r="J1407" s="53">
        <f>MIN(F1407,H1407,(1-EXP(-SetUp!$B$52*H1407/SetUp!$B$56))*F1407)</f>
        <v>0</v>
      </c>
      <c r="K1407" s="53">
        <f t="shared" si="392"/>
        <v>7.0986456989334515E-16</v>
      </c>
      <c r="L1407" s="53">
        <f>IF(I1407&lt;=0,0,MIN(SetUp!$B$50*I1407^SetUp!$B$55,I1407))</f>
        <v>1.8626265903321771E-3</v>
      </c>
      <c r="M1407" s="53">
        <f t="shared" si="393"/>
        <v>0.22854698857096151</v>
      </c>
      <c r="N1407" s="53">
        <f>IF(SetUp!$B$62=0,X1407,(B1407-E1407)*(1-(H1407/SetUp!$B$66/SetUp!$B$56)))</f>
        <v>0</v>
      </c>
      <c r="O1407" s="53">
        <f>K1407*SetUp!$B$65</f>
        <v>6.5520506767049586E-18</v>
      </c>
      <c r="P1407" s="53">
        <f>MIN(SetUp!$B$54*L1407^SetUp!$B$51,L1407)</f>
        <v>1.2063970429453241E-3</v>
      </c>
      <c r="Q1407" s="53">
        <f t="shared" si="394"/>
        <v>7.0331251921664014E-16</v>
      </c>
      <c r="R1407" s="53">
        <f>IF((H1407+N1407-O1407)&gt;SetUp!$B$56,T1406+H1407+N1407-O1407-SetUp!$B$56,T1406)</f>
        <v>0</v>
      </c>
      <c r="S1407" s="53">
        <f>R1407*SetUp!$B$65</f>
        <v>0</v>
      </c>
      <c r="T1407" s="53">
        <f>IF((R1407-S1407)&lt;SetUp!$B$53,R1407-S1407,SetUp!$B$53)</f>
        <v>0</v>
      </c>
      <c r="U1407" s="53">
        <f t="shared" si="395"/>
        <v>0.22854698857096151</v>
      </c>
      <c r="V1407" s="53">
        <f>(L1407-P1407)/1000*SetUp!$B$13*1000000/SetUp!$B$48</f>
        <v>2.6705459102346708E-2</v>
      </c>
      <c r="W1407" s="53">
        <f t="shared" si="397"/>
        <v>-1.3986208025063007E-16</v>
      </c>
      <c r="X1407" s="53">
        <f>MAX((SetUp!$B$56*(1-($H1407/SetUp!$B$56)^2)*TANH(($B1407-$D1407)/SetUp!$B$56))/(1+$H1407/SetUp!$B$56*TANH(($B1407-$D1407)/SetUp!$B$56)),0)</f>
        <v>0</v>
      </c>
    </row>
    <row r="1408" spans="1:24" x14ac:dyDescent="0.3">
      <c r="A1408" s="60">
        <v>32453</v>
      </c>
      <c r="B1408" s="53">
        <v>0.58499999999999996</v>
      </c>
      <c r="C1408" s="53"/>
      <c r="D1408" s="53">
        <v>5.6289999999999996</v>
      </c>
      <c r="E1408" s="53">
        <f t="shared" si="389"/>
        <v>0.58499999999999996</v>
      </c>
      <c r="F1408" s="53">
        <f t="shared" si="390"/>
        <v>5.0439999999999996</v>
      </c>
      <c r="G1408" s="53">
        <f t="shared" si="391"/>
        <v>0</v>
      </c>
      <c r="H1408" s="53">
        <f>IF(Q1407&gt;SetUp!$B$56,SetUp!$B$56,Q1407)</f>
        <v>7.0331251921664014E-16</v>
      </c>
      <c r="I1408" s="53">
        <f t="shared" si="396"/>
        <v>0.22854698857096151</v>
      </c>
      <c r="J1408" s="53">
        <f>MIN(F1408,H1408,(1-EXP(-SetUp!$B$52*H1408/SetUp!$B$56))*F1408)</f>
        <v>0</v>
      </c>
      <c r="K1408" s="53">
        <f t="shared" si="392"/>
        <v>7.0331251921664014E-16</v>
      </c>
      <c r="L1408" s="53">
        <f>IF(I1408&lt;=0,0,MIN(SetUp!$B$50*I1408^SetUp!$B$55,I1408))</f>
        <v>1.8375985505978386E-3</v>
      </c>
      <c r="M1408" s="53">
        <f t="shared" si="393"/>
        <v>0.22670939002036367</v>
      </c>
      <c r="N1408" s="53">
        <f>IF(SetUp!$B$62=0,X1408,(B1408-E1408)*(1-(H1408/SetUp!$B$66/SetUp!$B$56)))</f>
        <v>0</v>
      </c>
      <c r="O1408" s="53">
        <f>K1408*SetUp!$B$65</f>
        <v>6.4915752425294513E-18</v>
      </c>
      <c r="P1408" s="53">
        <f>MIN(SetUp!$B$54*L1408^SetUp!$B$51,L1408)</f>
        <v>1.1900302764273839E-3</v>
      </c>
      <c r="Q1408" s="53">
        <f t="shared" si="394"/>
        <v>6.9682094397411073E-16</v>
      </c>
      <c r="R1408" s="53">
        <f>IF((H1408+N1408-O1408)&gt;SetUp!$B$56,T1407+H1408+N1408-O1408-SetUp!$B$56,T1407)</f>
        <v>0</v>
      </c>
      <c r="S1408" s="53">
        <f>R1408*SetUp!$B$65</f>
        <v>0</v>
      </c>
      <c r="T1408" s="53">
        <f>IF((R1408-S1408)&lt;SetUp!$B$53,R1408-S1408,SetUp!$B$53)</f>
        <v>0</v>
      </c>
      <c r="U1408" s="53">
        <f t="shared" si="395"/>
        <v>0.22670939002036367</v>
      </c>
      <c r="V1408" s="53">
        <f>(L1408-P1408)/1000*SetUp!$B$13*1000000/SetUp!$B$48</f>
        <v>2.6352985979830601E-2</v>
      </c>
      <c r="W1408" s="53">
        <f t="shared" si="397"/>
        <v>-2.3852447794681098E-18</v>
      </c>
      <c r="X1408" s="53">
        <f>MAX((SetUp!$B$56*(1-($H1408/SetUp!$B$56)^2)*TANH(($B1408-$D1408)/SetUp!$B$56))/(1+$H1408/SetUp!$B$56*TANH(($B1408-$D1408)/SetUp!$B$56)),0)</f>
        <v>0</v>
      </c>
    </row>
    <row r="1409" spans="1:24" x14ac:dyDescent="0.3">
      <c r="A1409" s="60">
        <v>32454</v>
      </c>
      <c r="B1409" s="53">
        <v>0.13600000000000001</v>
      </c>
      <c r="C1409" s="53"/>
      <c r="D1409" s="53">
        <v>5.6289999999999996</v>
      </c>
      <c r="E1409" s="53">
        <f t="shared" si="389"/>
        <v>0.13600000000000001</v>
      </c>
      <c r="F1409" s="53">
        <f t="shared" si="390"/>
        <v>5.4929999999999994</v>
      </c>
      <c r="G1409" s="53">
        <f t="shared" si="391"/>
        <v>0</v>
      </c>
      <c r="H1409" s="53">
        <f>IF(Q1408&gt;SetUp!$B$56,SetUp!$B$56,Q1408)</f>
        <v>6.9682094397411073E-16</v>
      </c>
      <c r="I1409" s="53">
        <f t="shared" si="396"/>
        <v>0.22670939002036367</v>
      </c>
      <c r="J1409" s="53">
        <f>MIN(F1409,H1409,(1-EXP(-SetUp!$B$52*H1409/SetUp!$B$56))*F1409)</f>
        <v>0</v>
      </c>
      <c r="K1409" s="53">
        <f t="shared" si="392"/>
        <v>6.9682094397411073E-16</v>
      </c>
      <c r="L1409" s="53">
        <f>IF(I1409&lt;=0,0,MIN(SetUp!$B$50*I1409^SetUp!$B$55,I1409))</f>
        <v>1.813039704514248E-3</v>
      </c>
      <c r="M1409" s="53">
        <f t="shared" si="393"/>
        <v>0.22489635031584942</v>
      </c>
      <c r="N1409" s="53">
        <f>IF(SetUp!$B$62=0,X1409,(B1409-E1409)*(1-(H1409/SetUp!$B$66/SetUp!$B$56)))</f>
        <v>0</v>
      </c>
      <c r="O1409" s="53">
        <f>K1409*SetUp!$B$65</f>
        <v>6.431657996670728E-18</v>
      </c>
      <c r="P1409" s="53">
        <f>MIN(SetUp!$B$54*L1409^SetUp!$B$51,L1409)</f>
        <v>1.1739724385801467E-3</v>
      </c>
      <c r="Q1409" s="53">
        <f t="shared" si="394"/>
        <v>6.9038928597743997E-16</v>
      </c>
      <c r="R1409" s="53">
        <f>IF((H1409+N1409-O1409)&gt;SetUp!$B$56,T1408+H1409+N1409-O1409-SetUp!$B$56,T1408)</f>
        <v>0</v>
      </c>
      <c r="S1409" s="53">
        <f>R1409*SetUp!$B$65</f>
        <v>0</v>
      </c>
      <c r="T1409" s="53">
        <f>IF((R1409-S1409)&lt;SetUp!$B$53,R1409-S1409,SetUp!$B$53)</f>
        <v>0</v>
      </c>
      <c r="U1409" s="53">
        <f t="shared" si="395"/>
        <v>0.22489635031584942</v>
      </c>
      <c r="V1409" s="53">
        <f>(L1409-P1409)/1000*SetUp!$B$13*1000000/SetUp!$B$48</f>
        <v>2.600703488895292E-2</v>
      </c>
      <c r="W1409" s="53">
        <f t="shared" si="397"/>
        <v>6.9388939039072284E-18</v>
      </c>
      <c r="X1409" s="53">
        <f>MAX((SetUp!$B$56*(1-($H1409/SetUp!$B$56)^2)*TANH(($B1409-$D1409)/SetUp!$B$56))/(1+$H1409/SetUp!$B$56*TANH(($B1409-$D1409)/SetUp!$B$56)),0)</f>
        <v>0</v>
      </c>
    </row>
    <row r="1410" spans="1:24" x14ac:dyDescent="0.3">
      <c r="A1410" s="60">
        <v>32455</v>
      </c>
      <c r="B1410" s="53">
        <v>1.3180000000000001</v>
      </c>
      <c r="C1410" s="53"/>
      <c r="D1410" s="53">
        <v>5.6289999999999996</v>
      </c>
      <c r="E1410" s="53">
        <f t="shared" si="389"/>
        <v>1.3180000000000001</v>
      </c>
      <c r="F1410" s="53">
        <f t="shared" si="390"/>
        <v>4.3109999999999999</v>
      </c>
      <c r="G1410" s="53">
        <f t="shared" si="391"/>
        <v>0</v>
      </c>
      <c r="H1410" s="53">
        <f>IF(Q1409&gt;SetUp!$B$56,SetUp!$B$56,Q1409)</f>
        <v>6.9038928597743997E-16</v>
      </c>
      <c r="I1410" s="53">
        <f t="shared" si="396"/>
        <v>0.22489635031584942</v>
      </c>
      <c r="J1410" s="53">
        <f>MIN(F1410,H1410,(1-EXP(-SetUp!$B$52*H1410/SetUp!$B$56))*F1410)</f>
        <v>0</v>
      </c>
      <c r="K1410" s="53">
        <f t="shared" si="392"/>
        <v>6.9038928597743997E-16</v>
      </c>
      <c r="L1410" s="53">
        <f>IF(I1410&lt;=0,0,MIN(SetUp!$B$50*I1410^SetUp!$B$55,I1410))</f>
        <v>1.7889387868943601E-3</v>
      </c>
      <c r="M1410" s="53">
        <f t="shared" si="393"/>
        <v>0.22310741152895505</v>
      </c>
      <c r="N1410" s="53">
        <f>IF(SetUp!$B$62=0,X1410,(B1410-E1410)*(1-(H1410/SetUp!$B$66/SetUp!$B$56)))</f>
        <v>0</v>
      </c>
      <c r="O1410" s="53">
        <f>K1410*SetUp!$B$65</f>
        <v>6.372293787050078E-18</v>
      </c>
      <c r="P1410" s="53">
        <f>MIN(SetUp!$B$54*L1410^SetUp!$B$51,L1410)</f>
        <v>1.1582160727258066E-3</v>
      </c>
      <c r="Q1410" s="53">
        <f t="shared" si="394"/>
        <v>6.8401699219038991E-16</v>
      </c>
      <c r="R1410" s="53">
        <f>IF((H1410+N1410-O1410)&gt;SetUp!$B$56,T1409+H1410+N1410-O1410-SetUp!$B$56,T1409)</f>
        <v>0</v>
      </c>
      <c r="S1410" s="53">
        <f>R1410*SetUp!$B$65</f>
        <v>0</v>
      </c>
      <c r="T1410" s="53">
        <f>IF((R1410-S1410)&lt;SetUp!$B$53,R1410-S1410,SetUp!$B$53)</f>
        <v>0</v>
      </c>
      <c r="U1410" s="53">
        <f t="shared" si="395"/>
        <v>0.22310741152895505</v>
      </c>
      <c r="V1410" s="53">
        <f>(L1410-P1410)/1000*SetUp!$B$13*1000000/SetUp!$B$48</f>
        <v>2.5667450841282961E-2</v>
      </c>
      <c r="W1410" s="53">
        <f t="shared" si="397"/>
        <v>1.4961989980299961E-17</v>
      </c>
      <c r="X1410" s="53">
        <f>MAX((SetUp!$B$56*(1-($H1410/SetUp!$B$56)^2)*TANH(($B1410-$D1410)/SetUp!$B$56))/(1+$H1410/SetUp!$B$56*TANH(($B1410-$D1410)/SetUp!$B$56)),0)</f>
        <v>0</v>
      </c>
    </row>
    <row r="1411" spans="1:24" x14ac:dyDescent="0.3">
      <c r="A1411" s="60">
        <v>32456</v>
      </c>
      <c r="B1411" s="53">
        <v>8.1000000000000003E-2</v>
      </c>
      <c r="C1411" s="53"/>
      <c r="D1411" s="53">
        <v>5.6289999999999996</v>
      </c>
      <c r="E1411" s="53">
        <f t="shared" ref="E1411:E1474" si="398">IF(B1411&gt;=D1411,D1411,B1411)</f>
        <v>8.1000000000000003E-2</v>
      </c>
      <c r="F1411" s="53">
        <f t="shared" ref="F1411:F1474" si="399">D1411-E1411</f>
        <v>5.5479999999999992</v>
      </c>
      <c r="G1411" s="53">
        <f t="shared" ref="G1411:G1474" si="400">MAX(B1411-D1411-N1411,0)</f>
        <v>0</v>
      </c>
      <c r="H1411" s="53">
        <f>IF(Q1410&gt;SetUp!$B$56,SetUp!$B$56,Q1410)</f>
        <v>6.8401699219038991E-16</v>
      </c>
      <c r="I1411" s="53">
        <f t="shared" si="396"/>
        <v>0.22310741152895505</v>
      </c>
      <c r="J1411" s="53">
        <f>MIN(F1411,H1411,(1-EXP(-SetUp!$B$52*H1411/SetUp!$B$56))*F1411)</f>
        <v>0</v>
      </c>
      <c r="K1411" s="53">
        <f t="shared" ref="K1411:K1474" si="401">MAX(H1411-J1411,0)</f>
        <v>6.8401699219038991E-16</v>
      </c>
      <c r="L1411" s="53">
        <f>IF(I1411&lt;=0,0,MIN(SetUp!$B$50*I1411^SetUp!$B$55,I1411))</f>
        <v>1.7652848617669531E-3</v>
      </c>
      <c r="M1411" s="53">
        <f t="shared" ref="M1411:M1474" si="402">MAX(I1411-L1411,0)</f>
        <v>0.22134212666718811</v>
      </c>
      <c r="N1411" s="53">
        <f>IF(SetUp!$B$62=0,X1411,(B1411-E1411)*(1-(H1411/SetUp!$B$66/SetUp!$B$56)))</f>
        <v>0</v>
      </c>
      <c r="O1411" s="53">
        <f>K1411*SetUp!$B$65</f>
        <v>6.3134775091424801E-18</v>
      </c>
      <c r="P1411" s="53">
        <f>MIN(SetUp!$B$54*L1411^SetUp!$B$51,L1411)</f>
        <v>1.1427539410444228E-3</v>
      </c>
      <c r="Q1411" s="53">
        <f t="shared" ref="Q1411:Q1474" si="403">IF((K1411+N1411-O1411)&lt;0,0,K1411+N1411-O1411)</f>
        <v>6.7770351468124745E-16</v>
      </c>
      <c r="R1411" s="53">
        <f>IF((H1411+N1411-O1411)&gt;SetUp!$B$56,T1410+H1411+N1411-O1411-SetUp!$B$56,T1410)</f>
        <v>0</v>
      </c>
      <c r="S1411" s="53">
        <f>R1411*SetUp!$B$65</f>
        <v>0</v>
      </c>
      <c r="T1411" s="53">
        <f>IF((R1411-S1411)&lt;SetUp!$B$53,R1411-S1411,SetUp!$B$53)</f>
        <v>0</v>
      </c>
      <c r="U1411" s="53">
        <f t="shared" ref="U1411:U1474" si="404">M1411+R1411-T1411</f>
        <v>0.22134212666718811</v>
      </c>
      <c r="V1411" s="53">
        <f>(L1411-P1411)/1000*SetUp!$B$13*1000000/SetUp!$B$48</f>
        <v>2.5334083339440382E-2</v>
      </c>
      <c r="W1411" s="53">
        <f t="shared" si="397"/>
        <v>-1.6046192152785466E-17</v>
      </c>
      <c r="X1411" s="53">
        <f>MAX((SetUp!$B$56*(1-($H1411/SetUp!$B$56)^2)*TANH(($B1411-$D1411)/SetUp!$B$56))/(1+$H1411/SetUp!$B$56*TANH(($B1411-$D1411)/SetUp!$B$56)),0)</f>
        <v>0</v>
      </c>
    </row>
    <row r="1412" spans="1:24" x14ac:dyDescent="0.3">
      <c r="A1412" s="60">
        <v>32457</v>
      </c>
      <c r="B1412" s="53">
        <v>3.1E-2</v>
      </c>
      <c r="C1412" s="53"/>
      <c r="D1412" s="53">
        <v>5.6289999999999996</v>
      </c>
      <c r="E1412" s="53">
        <f t="shared" si="398"/>
        <v>3.1E-2</v>
      </c>
      <c r="F1412" s="53">
        <f t="shared" si="399"/>
        <v>5.5979999999999999</v>
      </c>
      <c r="G1412" s="53">
        <f t="shared" si="400"/>
        <v>0</v>
      </c>
      <c r="H1412" s="53">
        <f>IF(Q1411&gt;SetUp!$B$56,SetUp!$B$56,Q1411)</f>
        <v>6.7770351468124745E-16</v>
      </c>
      <c r="I1412" s="53">
        <f t="shared" ref="I1412:I1475" si="405">U1411+G1412+O1412</f>
        <v>0.22134212666718811</v>
      </c>
      <c r="J1412" s="53">
        <f>MIN(F1412,H1412,(1-EXP(-SetUp!$B$52*H1412/SetUp!$B$56))*F1412)</f>
        <v>0</v>
      </c>
      <c r="K1412" s="53">
        <f t="shared" si="401"/>
        <v>6.7770351468124745E-16</v>
      </c>
      <c r="L1412" s="53">
        <f>IF(I1412&lt;=0,0,MIN(SetUp!$B$50*I1412^SetUp!$B$55,I1412))</f>
        <v>1.7420673110550796E-3</v>
      </c>
      <c r="M1412" s="53">
        <f t="shared" si="402"/>
        <v>0.21960005935613303</v>
      </c>
      <c r="N1412" s="53">
        <f>IF(SetUp!$B$62=0,X1412,(B1412-E1412)*(1-(H1412/SetUp!$B$66/SetUp!$B$56)))</f>
        <v>0</v>
      </c>
      <c r="O1412" s="53">
        <f>K1412*SetUp!$B$65</f>
        <v>6.2552041055376861E-18</v>
      </c>
      <c r="P1412" s="53">
        <f>MIN(SetUp!$B$54*L1412^SetUp!$B$51,L1412)</f>
        <v>1.1275790170200979E-3</v>
      </c>
      <c r="Q1412" s="53">
        <f t="shared" si="403"/>
        <v>6.714483105757098E-16</v>
      </c>
      <c r="R1412" s="53">
        <f>IF((H1412+N1412-O1412)&gt;SetUp!$B$56,T1411+H1412+N1412-O1412-SetUp!$B$56,T1411)</f>
        <v>0</v>
      </c>
      <c r="S1412" s="53">
        <f>R1412*SetUp!$B$65</f>
        <v>0</v>
      </c>
      <c r="T1412" s="53">
        <f>IF((R1412-S1412)&lt;SetUp!$B$53,R1412-S1412,SetUp!$B$53)</f>
        <v>0</v>
      </c>
      <c r="U1412" s="53">
        <f t="shared" si="404"/>
        <v>0.21960005935613303</v>
      </c>
      <c r="V1412" s="53">
        <f>(L1412-P1412)/1000*SetUp!$B$13*1000000/SetUp!$B$48</f>
        <v>2.500678622376638E-2</v>
      </c>
      <c r="W1412" s="53">
        <f t="shared" ref="W1412:W1475" si="406">Q1412+U1412+T1412-H1412-U1411-T1411-B1412+E1412+J1412+L1412</f>
        <v>-4.7704895589362195E-18</v>
      </c>
      <c r="X1412" s="53">
        <f>MAX((SetUp!$B$56*(1-($H1412/SetUp!$B$56)^2)*TANH(($B1412-$D1412)/SetUp!$B$56))/(1+$H1412/SetUp!$B$56*TANH(($B1412-$D1412)/SetUp!$B$56)),0)</f>
        <v>0</v>
      </c>
    </row>
    <row r="1413" spans="1:24" x14ac:dyDescent="0.3">
      <c r="A1413" s="60">
        <v>32458</v>
      </c>
      <c r="B1413" s="53">
        <v>0.152</v>
      </c>
      <c r="C1413" s="53"/>
      <c r="D1413" s="53">
        <v>5.6289999999999996</v>
      </c>
      <c r="E1413" s="53">
        <f t="shared" si="398"/>
        <v>0.152</v>
      </c>
      <c r="F1413" s="53">
        <f t="shared" si="399"/>
        <v>5.4769999999999994</v>
      </c>
      <c r="G1413" s="53">
        <f t="shared" si="400"/>
        <v>0</v>
      </c>
      <c r="H1413" s="53">
        <f>IF(Q1412&gt;SetUp!$B$56,SetUp!$B$56,Q1412)</f>
        <v>6.714483105757098E-16</v>
      </c>
      <c r="I1413" s="53">
        <f t="shared" si="405"/>
        <v>0.21960005935613303</v>
      </c>
      <c r="J1413" s="53">
        <f>MIN(F1413,H1413,(1-EXP(-SetUp!$B$52*H1413/SetUp!$B$56))*F1413)</f>
        <v>0</v>
      </c>
      <c r="K1413" s="53">
        <f t="shared" si="401"/>
        <v>6.714483105757098E-16</v>
      </c>
      <c r="L1413" s="53">
        <f>IF(I1413&lt;=0,0,MIN(SetUp!$B$50*I1413^SetUp!$B$55,I1413))</f>
        <v>1.7192758237017645E-3</v>
      </c>
      <c r="M1413" s="53">
        <f t="shared" si="402"/>
        <v>0.21788078353243126</v>
      </c>
      <c r="N1413" s="53">
        <f>IF(SetUp!$B$62=0,X1413,(B1413-E1413)*(1-(H1413/SetUp!$B$66/SetUp!$B$56)))</f>
        <v>0</v>
      </c>
      <c r="O1413" s="53">
        <f>K1413*SetUp!$B$65</f>
        <v>6.1974685655053482E-18</v>
      </c>
      <c r="P1413" s="53">
        <f>MIN(SetUp!$B$54*L1413^SetUp!$B$51,L1413)</f>
        <v>1.1126844781865152E-3</v>
      </c>
      <c r="Q1413" s="53">
        <f t="shared" si="403"/>
        <v>6.6525084201020441E-16</v>
      </c>
      <c r="R1413" s="53">
        <f>IF((H1413+N1413-O1413)&gt;SetUp!$B$56,T1412+H1413+N1413-O1413-SetUp!$B$56,T1412)</f>
        <v>0</v>
      </c>
      <c r="S1413" s="53">
        <f>R1413*SetUp!$B$65</f>
        <v>0</v>
      </c>
      <c r="T1413" s="53">
        <f>IF((R1413-S1413)&lt;SetUp!$B$53,R1413-S1413,SetUp!$B$53)</f>
        <v>0</v>
      </c>
      <c r="U1413" s="53">
        <f t="shared" si="404"/>
        <v>0.21788078353243126</v>
      </c>
      <c r="V1413" s="53">
        <f>(L1413-P1413)/1000*SetUp!$B$13*1000000/SetUp!$B$48</f>
        <v>2.4685417525013274E-2</v>
      </c>
      <c r="W1413" s="53">
        <f t="shared" si="406"/>
        <v>0</v>
      </c>
      <c r="X1413" s="53">
        <f>MAX((SetUp!$B$56*(1-($H1413/SetUp!$B$56)^2)*TANH(($B1413-$D1413)/SetUp!$B$56))/(1+$H1413/SetUp!$B$56*TANH(($B1413-$D1413)/SetUp!$B$56)),0)</f>
        <v>0</v>
      </c>
    </row>
    <row r="1414" spans="1:24" x14ac:dyDescent="0.3">
      <c r="A1414" s="60">
        <v>32459</v>
      </c>
      <c r="B1414" s="53">
        <v>0</v>
      </c>
      <c r="C1414" s="53"/>
      <c r="D1414" s="53">
        <v>5.6289999999999996</v>
      </c>
      <c r="E1414" s="53">
        <f t="shared" si="398"/>
        <v>0</v>
      </c>
      <c r="F1414" s="53">
        <f t="shared" si="399"/>
        <v>5.6289999999999996</v>
      </c>
      <c r="G1414" s="53">
        <f t="shared" si="400"/>
        <v>0</v>
      </c>
      <c r="H1414" s="53">
        <f>IF(Q1413&gt;SetUp!$B$56,SetUp!$B$56,Q1413)</f>
        <v>6.6525084201020441E-16</v>
      </c>
      <c r="I1414" s="53">
        <f t="shared" si="405"/>
        <v>0.21788078353243126</v>
      </c>
      <c r="J1414" s="53">
        <f>MIN(F1414,H1414,(1-EXP(-SetUp!$B$52*H1414/SetUp!$B$56))*F1414)</f>
        <v>0</v>
      </c>
      <c r="K1414" s="53">
        <f t="shared" si="401"/>
        <v>6.6525084201020441E-16</v>
      </c>
      <c r="L1414" s="53">
        <f>IF(I1414&lt;=0,0,MIN(SetUp!$B$50*I1414^SetUp!$B$55,I1414))</f>
        <v>1.6969003852230417E-3</v>
      </c>
      <c r="M1414" s="53">
        <f t="shared" si="402"/>
        <v>0.21618388314720821</v>
      </c>
      <c r="N1414" s="53">
        <f>IF(SetUp!$B$62=0,X1414,(B1414-E1414)*(1-(H1414/SetUp!$B$66/SetUp!$B$56)))</f>
        <v>0</v>
      </c>
      <c r="O1414" s="53">
        <f>K1414*SetUp!$B$65</f>
        <v>6.1402659245641637E-18</v>
      </c>
      <c r="P1414" s="53">
        <f>MIN(SetUp!$B$54*L1414^SetUp!$B$51,L1414)</f>
        <v>1.0980636991584421E-3</v>
      </c>
      <c r="Q1414" s="53">
        <f t="shared" si="403"/>
        <v>6.5911057608564021E-16</v>
      </c>
      <c r="R1414" s="53">
        <f>IF((H1414+N1414-O1414)&gt;SetUp!$B$56,T1413+H1414+N1414-O1414-SetUp!$B$56,T1413)</f>
        <v>0</v>
      </c>
      <c r="S1414" s="53">
        <f>R1414*SetUp!$B$65</f>
        <v>0</v>
      </c>
      <c r="T1414" s="53">
        <f>IF((R1414-S1414)&lt;SetUp!$B$53,R1414-S1414,SetUp!$B$53)</f>
        <v>0</v>
      </c>
      <c r="U1414" s="53">
        <f t="shared" si="404"/>
        <v>0.21618388314720821</v>
      </c>
      <c r="V1414" s="53">
        <f>(L1414-P1414)/1000*SetUp!$B$13*1000000/SetUp!$B$48</f>
        <v>2.4369839322787235E-2</v>
      </c>
      <c r="W1414" s="53">
        <f t="shared" si="406"/>
        <v>-7.3725747729014302E-18</v>
      </c>
      <c r="X1414" s="53">
        <f>MAX((SetUp!$B$56*(1-($H1414/SetUp!$B$56)^2)*TANH(($B1414-$D1414)/SetUp!$B$56))/(1+$H1414/SetUp!$B$56*TANH(($B1414-$D1414)/SetUp!$B$56)),0)</f>
        <v>0</v>
      </c>
    </row>
    <row r="1415" spans="1:24" x14ac:dyDescent="0.3">
      <c r="A1415" s="60">
        <v>32460</v>
      </c>
      <c r="B1415" s="53">
        <v>0</v>
      </c>
      <c r="C1415" s="53"/>
      <c r="D1415" s="53">
        <v>5.6289999999999996</v>
      </c>
      <c r="E1415" s="53">
        <f t="shared" si="398"/>
        <v>0</v>
      </c>
      <c r="F1415" s="53">
        <f t="shared" si="399"/>
        <v>5.6289999999999996</v>
      </c>
      <c r="G1415" s="53">
        <f t="shared" si="400"/>
        <v>0</v>
      </c>
      <c r="H1415" s="53">
        <f>IF(Q1414&gt;SetUp!$B$56,SetUp!$B$56,Q1414)</f>
        <v>6.5911057608564021E-16</v>
      </c>
      <c r="I1415" s="53">
        <f t="shared" si="405"/>
        <v>0.21618388314720821</v>
      </c>
      <c r="J1415" s="53">
        <f>MIN(F1415,H1415,(1-EXP(-SetUp!$B$52*H1415/SetUp!$B$56))*F1415)</f>
        <v>0</v>
      </c>
      <c r="K1415" s="53">
        <f t="shared" si="401"/>
        <v>6.5911057608564021E-16</v>
      </c>
      <c r="L1415" s="53">
        <f>IF(I1415&lt;=0,0,MIN(SetUp!$B$50*I1415^SetUp!$B$55,I1415))</f>
        <v>1.6749312676693606E-3</v>
      </c>
      <c r="M1415" s="53">
        <f t="shared" si="402"/>
        <v>0.21450895187953886</v>
      </c>
      <c r="N1415" s="53">
        <f>IF(SetUp!$B$62=0,X1415,(B1415-E1415)*(1-(H1415/SetUp!$B$66/SetUp!$B$56)))</f>
        <v>0</v>
      </c>
      <c r="O1415" s="53">
        <f>K1415*SetUp!$B$65</f>
        <v>6.0835912640549997E-18</v>
      </c>
      <c r="P1415" s="53">
        <f>MIN(SetUp!$B$54*L1415^SetUp!$B$51,L1415)</f>
        <v>1.0837102449364987E-3</v>
      </c>
      <c r="Q1415" s="53">
        <f t="shared" si="403"/>
        <v>6.5302698482158524E-16</v>
      </c>
      <c r="R1415" s="53">
        <f>IF((H1415+N1415-O1415)&gt;SetUp!$B$56,T1414+H1415+N1415-O1415-SetUp!$B$56,T1414)</f>
        <v>0</v>
      </c>
      <c r="S1415" s="53">
        <f>R1415*SetUp!$B$65</f>
        <v>0</v>
      </c>
      <c r="T1415" s="53">
        <f>IF((R1415-S1415)&lt;SetUp!$B$53,R1415-S1415,SetUp!$B$53)</f>
        <v>0</v>
      </c>
      <c r="U1415" s="53">
        <f t="shared" si="404"/>
        <v>0.21450895187953886</v>
      </c>
      <c r="V1415" s="53">
        <f>(L1415-P1415)/1000*SetUp!$B$13*1000000/SetUp!$B$48</f>
        <v>2.4059917609489143E-2</v>
      </c>
      <c r="W1415" s="53">
        <f t="shared" si="406"/>
        <v>1.1058862159352145E-17</v>
      </c>
      <c r="X1415" s="53">
        <f>MAX((SetUp!$B$56*(1-($H1415/SetUp!$B$56)^2)*TANH(($B1415-$D1415)/SetUp!$B$56))/(1+$H1415/SetUp!$B$56*TANH(($B1415-$D1415)/SetUp!$B$56)),0)</f>
        <v>0</v>
      </c>
    </row>
    <row r="1416" spans="1:24" x14ac:dyDescent="0.3">
      <c r="A1416" s="60">
        <v>32461</v>
      </c>
      <c r="B1416" s="53">
        <v>0.51300000000000001</v>
      </c>
      <c r="C1416" s="53"/>
      <c r="D1416" s="53">
        <v>5.6289999999999996</v>
      </c>
      <c r="E1416" s="53">
        <f t="shared" si="398"/>
        <v>0.51300000000000001</v>
      </c>
      <c r="F1416" s="53">
        <f t="shared" si="399"/>
        <v>5.1159999999999997</v>
      </c>
      <c r="G1416" s="53">
        <f t="shared" si="400"/>
        <v>0</v>
      </c>
      <c r="H1416" s="53">
        <f>IF(Q1415&gt;SetUp!$B$56,SetUp!$B$56,Q1415)</f>
        <v>6.5302698482158524E-16</v>
      </c>
      <c r="I1416" s="53">
        <f t="shared" si="405"/>
        <v>0.21450895187953886</v>
      </c>
      <c r="J1416" s="53">
        <f>MIN(F1416,H1416,(1-EXP(-SetUp!$B$52*H1416/SetUp!$B$56))*F1416)</f>
        <v>0</v>
      </c>
      <c r="K1416" s="53">
        <f t="shared" si="401"/>
        <v>6.5302698482158524E-16</v>
      </c>
      <c r="L1416" s="53">
        <f>IF(I1416&lt;=0,0,MIN(SetUp!$B$50*I1416^SetUp!$B$55,I1416))</f>
        <v>1.6533590199773632E-3</v>
      </c>
      <c r="M1416" s="53">
        <f t="shared" si="402"/>
        <v>0.21285559285956149</v>
      </c>
      <c r="N1416" s="53">
        <f>IF(SetUp!$B$62=0,X1416,(B1416-E1416)*(1-(H1416/SetUp!$B$66/SetUp!$B$56)))</f>
        <v>0</v>
      </c>
      <c r="O1416" s="53">
        <f>K1416*SetUp!$B$65</f>
        <v>6.0274397107179504E-18</v>
      </c>
      <c r="P1416" s="53">
        <f>MIN(SetUp!$B$54*L1416^SetUp!$B$51,L1416)</f>
        <v>1.0696178644730944E-3</v>
      </c>
      <c r="Q1416" s="53">
        <f t="shared" si="403"/>
        <v>6.4699954511086725E-16</v>
      </c>
      <c r="R1416" s="53">
        <f>IF((H1416+N1416-O1416)&gt;SetUp!$B$56,T1415+H1416+N1416-O1416-SetUp!$B$56,T1415)</f>
        <v>0</v>
      </c>
      <c r="S1416" s="53">
        <f>R1416*SetUp!$B$65</f>
        <v>0</v>
      </c>
      <c r="T1416" s="53">
        <f>IF((R1416-S1416)&lt;SetUp!$B$53,R1416-S1416,SetUp!$B$53)</f>
        <v>0</v>
      </c>
      <c r="U1416" s="53">
        <f t="shared" si="404"/>
        <v>0.21285559285956149</v>
      </c>
      <c r="V1416" s="53">
        <f>(L1416-P1416)/1000*SetUp!$B$13*1000000/SetUp!$B$48</f>
        <v>2.3755522159513442E-2</v>
      </c>
      <c r="W1416" s="53">
        <f t="shared" si="406"/>
        <v>-6.6353172956112871E-17</v>
      </c>
      <c r="X1416" s="53">
        <f>MAX((SetUp!$B$56*(1-($H1416/SetUp!$B$56)^2)*TANH(($B1416-$D1416)/SetUp!$B$56))/(1+$H1416/SetUp!$B$56*TANH(($B1416-$D1416)/SetUp!$B$56)),0)</f>
        <v>0</v>
      </c>
    </row>
    <row r="1417" spans="1:24" x14ac:dyDescent="0.3">
      <c r="A1417" s="60">
        <v>32462</v>
      </c>
      <c r="B1417" s="53">
        <v>0</v>
      </c>
      <c r="C1417" s="53"/>
      <c r="D1417" s="53">
        <v>5.6289999999999996</v>
      </c>
      <c r="E1417" s="53">
        <f t="shared" si="398"/>
        <v>0</v>
      </c>
      <c r="F1417" s="53">
        <f t="shared" si="399"/>
        <v>5.6289999999999996</v>
      </c>
      <c r="G1417" s="53">
        <f t="shared" si="400"/>
        <v>0</v>
      </c>
      <c r="H1417" s="53">
        <f>IF(Q1416&gt;SetUp!$B$56,SetUp!$B$56,Q1416)</f>
        <v>6.4699954511086725E-16</v>
      </c>
      <c r="I1417" s="53">
        <f t="shared" si="405"/>
        <v>0.21285559285956149</v>
      </c>
      <c r="J1417" s="53">
        <f>MIN(F1417,H1417,(1-EXP(-SetUp!$B$52*H1417/SetUp!$B$56))*F1417)</f>
        <v>0</v>
      </c>
      <c r="K1417" s="53">
        <f t="shared" si="401"/>
        <v>6.4699954511086725E-16</v>
      </c>
      <c r="L1417" s="53">
        <f>IF(I1417&lt;=0,0,MIN(SetUp!$B$50*I1417^SetUp!$B$55,I1417))</f>
        <v>1.6321744586949025E-3</v>
      </c>
      <c r="M1417" s="53">
        <f t="shared" si="402"/>
        <v>0.21122341840086659</v>
      </c>
      <c r="N1417" s="53">
        <f>IF(SetUp!$B$62=0,X1417,(B1417-E1417)*(1-(H1417/SetUp!$B$66/SetUp!$B$56)))</f>
        <v>0</v>
      </c>
      <c r="O1417" s="53">
        <f>K1417*SetUp!$B$65</f>
        <v>5.9718064362733031E-18</v>
      </c>
      <c r="P1417" s="53">
        <f>MIN(SetUp!$B$54*L1417^SetUp!$B$51,L1417)</f>
        <v>1.0557804844880578E-3</v>
      </c>
      <c r="Q1417" s="53">
        <f t="shared" si="403"/>
        <v>6.4102773867459397E-16</v>
      </c>
      <c r="R1417" s="53">
        <f>IF((H1417+N1417-O1417)&gt;SetUp!$B$56,T1416+H1417+N1417-O1417-SetUp!$B$56,T1416)</f>
        <v>0</v>
      </c>
      <c r="S1417" s="53">
        <f>R1417*SetUp!$B$65</f>
        <v>0</v>
      </c>
      <c r="T1417" s="53">
        <f>IF((R1417-S1417)&lt;SetUp!$B$53,R1417-S1417,SetUp!$B$53)</f>
        <v>0</v>
      </c>
      <c r="U1417" s="53">
        <f t="shared" si="404"/>
        <v>0.21122341840086659</v>
      </c>
      <c r="V1417" s="53">
        <f>(L1417-P1417)/1000*SetUp!$B$13*1000000/SetUp!$B$48</f>
        <v>2.3456526403474707E-2</v>
      </c>
      <c r="W1417" s="53">
        <f t="shared" si="406"/>
        <v>0</v>
      </c>
      <c r="X1417" s="53">
        <f>MAX((SetUp!$B$56*(1-($H1417/SetUp!$B$56)^2)*TANH(($B1417-$D1417)/SetUp!$B$56))/(1+$H1417/SetUp!$B$56*TANH(($B1417-$D1417)/SetUp!$B$56)),0)</f>
        <v>0</v>
      </c>
    </row>
    <row r="1418" spans="1:24" x14ac:dyDescent="0.3">
      <c r="A1418" s="60">
        <v>32463</v>
      </c>
      <c r="B1418" s="53">
        <v>0.47199999999999998</v>
      </c>
      <c r="C1418" s="53"/>
      <c r="D1418" s="53">
        <v>5.6289999999999996</v>
      </c>
      <c r="E1418" s="53">
        <f t="shared" si="398"/>
        <v>0.47199999999999998</v>
      </c>
      <c r="F1418" s="53">
        <f t="shared" si="399"/>
        <v>5.157</v>
      </c>
      <c r="G1418" s="53">
        <f t="shared" si="400"/>
        <v>0</v>
      </c>
      <c r="H1418" s="53">
        <f>IF(Q1417&gt;SetUp!$B$56,SetUp!$B$56,Q1417)</f>
        <v>6.4102773867459397E-16</v>
      </c>
      <c r="I1418" s="53">
        <f t="shared" si="405"/>
        <v>0.21122341840086659</v>
      </c>
      <c r="J1418" s="53">
        <f>MIN(F1418,H1418,(1-EXP(-SetUp!$B$52*H1418/SetUp!$B$56))*F1418)</f>
        <v>0</v>
      </c>
      <c r="K1418" s="53">
        <f t="shared" si="401"/>
        <v>6.4102773867459397E-16</v>
      </c>
      <c r="L1418" s="53">
        <f>IF(I1418&lt;=0,0,MIN(SetUp!$B$50*I1418^SetUp!$B$55,I1418))</f>
        <v>1.6113686590630051E-3</v>
      </c>
      <c r="M1418" s="53">
        <f t="shared" si="402"/>
        <v>0.20961204974180359</v>
      </c>
      <c r="N1418" s="53">
        <f>IF(SetUp!$B$62=0,X1418,(B1418-E1418)*(1-(H1418/SetUp!$B$66/SetUp!$B$56)))</f>
        <v>0</v>
      </c>
      <c r="O1418" s="53">
        <f>K1418*SetUp!$B$65</f>
        <v>5.9166866570063727E-18</v>
      </c>
      <c r="P1418" s="53">
        <f>MIN(SetUp!$B$54*L1418^SetUp!$B$51,L1418)</f>
        <v>1.0421922035230026E-3</v>
      </c>
      <c r="Q1418" s="53">
        <f t="shared" si="403"/>
        <v>6.3511105201758758E-16</v>
      </c>
      <c r="R1418" s="53">
        <f>IF((H1418+N1418-O1418)&gt;SetUp!$B$56,T1417+H1418+N1418-O1418-SetUp!$B$56,T1417)</f>
        <v>0</v>
      </c>
      <c r="S1418" s="53">
        <f>R1418*SetUp!$B$65</f>
        <v>0</v>
      </c>
      <c r="T1418" s="53">
        <f>IF((R1418-S1418)&lt;SetUp!$B$53,R1418-S1418,SetUp!$B$53)</f>
        <v>0</v>
      </c>
      <c r="U1418" s="53">
        <f t="shared" si="404"/>
        <v>0.20961204974180359</v>
      </c>
      <c r="V1418" s="53">
        <f>(L1418-P1418)/1000*SetUp!$B$13*1000000/SetUp!$B$48</f>
        <v>2.3162807307244876E-2</v>
      </c>
      <c r="W1418" s="53">
        <f t="shared" si="406"/>
        <v>3.2309224740068032E-17</v>
      </c>
      <c r="X1418" s="53">
        <f>MAX((SetUp!$B$56*(1-($H1418/SetUp!$B$56)^2)*TANH(($B1418-$D1418)/SetUp!$B$56))/(1+$H1418/SetUp!$B$56*TANH(($B1418-$D1418)/SetUp!$B$56)),0)</f>
        <v>0</v>
      </c>
    </row>
    <row r="1419" spans="1:24" x14ac:dyDescent="0.3">
      <c r="A1419" s="60">
        <v>32464</v>
      </c>
      <c r="B1419" s="53">
        <v>0</v>
      </c>
      <c r="C1419" s="53"/>
      <c r="D1419" s="53">
        <v>5.6289999999999996</v>
      </c>
      <c r="E1419" s="53">
        <f t="shared" si="398"/>
        <v>0</v>
      </c>
      <c r="F1419" s="53">
        <f t="shared" si="399"/>
        <v>5.6289999999999996</v>
      </c>
      <c r="G1419" s="53">
        <f t="shared" si="400"/>
        <v>0</v>
      </c>
      <c r="H1419" s="53">
        <f>IF(Q1418&gt;SetUp!$B$56,SetUp!$B$56,Q1418)</f>
        <v>6.3511105201758758E-16</v>
      </c>
      <c r="I1419" s="53">
        <f t="shared" si="405"/>
        <v>0.20961204974180359</v>
      </c>
      <c r="J1419" s="53">
        <f>MIN(F1419,H1419,(1-EXP(-SetUp!$B$52*H1419/SetUp!$B$56))*F1419)</f>
        <v>0</v>
      </c>
      <c r="K1419" s="53">
        <f t="shared" si="401"/>
        <v>6.3511105201758758E-16</v>
      </c>
      <c r="L1419" s="53">
        <f>IF(I1419&lt;=0,0,MIN(SetUp!$B$50*I1419^SetUp!$B$55,I1419))</f>
        <v>1.5909329464392833E-3</v>
      </c>
      <c r="M1419" s="53">
        <f t="shared" si="402"/>
        <v>0.20802111679536431</v>
      </c>
      <c r="N1419" s="53">
        <f>IF(SetUp!$B$62=0,X1419,(B1419-E1419)*(1-(H1419/SetUp!$B$66/SetUp!$B$56)))</f>
        <v>0</v>
      </c>
      <c r="O1419" s="53">
        <f>K1419*SetUp!$B$65</f>
        <v>5.8620756333561651E-18</v>
      </c>
      <c r="P1419" s="53">
        <f>MIN(SetUp!$B$54*L1419^SetUp!$B$51,L1419)</f>
        <v>1.0288472862240675E-3</v>
      </c>
      <c r="Q1419" s="53">
        <f t="shared" si="403"/>
        <v>6.2924897638423139E-16</v>
      </c>
      <c r="R1419" s="53">
        <f>IF((H1419+N1419-O1419)&gt;SetUp!$B$56,T1418+H1419+N1419-O1419-SetUp!$B$56,T1418)</f>
        <v>0</v>
      </c>
      <c r="S1419" s="53">
        <f>R1419*SetUp!$B$65</f>
        <v>0</v>
      </c>
      <c r="T1419" s="53">
        <f>IF((R1419-S1419)&lt;SetUp!$B$53,R1419-S1419,SetUp!$B$53)</f>
        <v>0</v>
      </c>
      <c r="U1419" s="53">
        <f t="shared" si="404"/>
        <v>0.20802111679536431</v>
      </c>
      <c r="V1419" s="53">
        <f>(L1419-P1419)/1000*SetUp!$B$13*1000000/SetUp!$B$48</f>
        <v>2.287424525559198E-2</v>
      </c>
      <c r="W1419" s="53">
        <f t="shared" si="406"/>
        <v>5.8546917314217239E-18</v>
      </c>
      <c r="X1419" s="53">
        <f>MAX((SetUp!$B$56*(1-($H1419/SetUp!$B$56)^2)*TANH(($B1419-$D1419)/SetUp!$B$56))/(1+$H1419/SetUp!$B$56*TANH(($B1419-$D1419)/SetUp!$B$56)),0)</f>
        <v>0</v>
      </c>
    </row>
    <row r="1420" spans="1:24" x14ac:dyDescent="0.3">
      <c r="A1420" s="60">
        <v>32465</v>
      </c>
      <c r="B1420" s="53">
        <v>0.47899999999999998</v>
      </c>
      <c r="C1420" s="53"/>
      <c r="D1420" s="53">
        <v>5.6289999999999996</v>
      </c>
      <c r="E1420" s="53">
        <f t="shared" si="398"/>
        <v>0.47899999999999998</v>
      </c>
      <c r="F1420" s="53">
        <f t="shared" si="399"/>
        <v>5.1499999999999995</v>
      </c>
      <c r="G1420" s="53">
        <f t="shared" si="400"/>
        <v>0</v>
      </c>
      <c r="H1420" s="53">
        <f>IF(Q1419&gt;SetUp!$B$56,SetUp!$B$56,Q1419)</f>
        <v>6.2924897638423139E-16</v>
      </c>
      <c r="I1420" s="53">
        <f t="shared" si="405"/>
        <v>0.20802111679536431</v>
      </c>
      <c r="J1420" s="53">
        <f>MIN(F1420,H1420,(1-EXP(-SetUp!$B$52*H1420/SetUp!$B$56))*F1420)</f>
        <v>0</v>
      </c>
      <c r="K1420" s="53">
        <f t="shared" si="401"/>
        <v>6.2924897638423139E-16</v>
      </c>
      <c r="L1420" s="53">
        <f>IF(I1420&lt;=0,0,MIN(SetUp!$B$50*I1420^SetUp!$B$55,I1420))</f>
        <v>1.5708588880480371E-3</v>
      </c>
      <c r="M1420" s="53">
        <f t="shared" si="402"/>
        <v>0.20645025790731628</v>
      </c>
      <c r="N1420" s="53">
        <f>IF(SetUp!$B$62=0,X1420,(B1420-E1420)*(1-(H1420/SetUp!$B$66/SetUp!$B$56)))</f>
        <v>0</v>
      </c>
      <c r="O1420" s="53">
        <f>K1420*SetUp!$B$65</f>
        <v>5.8079686695078384E-18</v>
      </c>
      <c r="P1420" s="53">
        <f>MIN(SetUp!$B$54*L1420^SetUp!$B$51,L1420)</f>
        <v>1.0157401578431177E-3</v>
      </c>
      <c r="Q1420" s="53">
        <f t="shared" si="403"/>
        <v>6.2344100771472355E-16</v>
      </c>
      <c r="R1420" s="53">
        <f>IF((H1420+N1420-O1420)&gt;SetUp!$B$56,T1419+H1420+N1420-O1420-SetUp!$B$56,T1419)</f>
        <v>0</v>
      </c>
      <c r="S1420" s="53">
        <f>R1420*SetUp!$B$65</f>
        <v>0</v>
      </c>
      <c r="T1420" s="53">
        <f>IF((R1420-S1420)&lt;SetUp!$B$53,R1420-S1420,SetUp!$B$53)</f>
        <v>0</v>
      </c>
      <c r="U1420" s="53">
        <f t="shared" si="404"/>
        <v>0.20645025790731628</v>
      </c>
      <c r="V1420" s="53">
        <f>(L1420-P1420)/1000*SetUp!$B$13*1000000/SetUp!$B$48</f>
        <v>2.2590723940223347E-2</v>
      </c>
      <c r="W1420" s="53">
        <f t="shared" si="406"/>
        <v>-5.0740661672321608E-17</v>
      </c>
      <c r="X1420" s="53">
        <f>MAX((SetUp!$B$56*(1-($H1420/SetUp!$B$56)^2)*TANH(($B1420-$D1420)/SetUp!$B$56))/(1+$H1420/SetUp!$B$56*TANH(($B1420-$D1420)/SetUp!$B$56)),0)</f>
        <v>0</v>
      </c>
    </row>
    <row r="1421" spans="1:24" x14ac:dyDescent="0.3">
      <c r="A1421" s="60">
        <v>32466</v>
      </c>
      <c r="B1421" s="53">
        <v>0.69899999999999995</v>
      </c>
      <c r="C1421" s="53"/>
      <c r="D1421" s="53">
        <v>5.6289999999999996</v>
      </c>
      <c r="E1421" s="53">
        <f t="shared" si="398"/>
        <v>0.69899999999999995</v>
      </c>
      <c r="F1421" s="53">
        <f t="shared" si="399"/>
        <v>4.93</v>
      </c>
      <c r="G1421" s="53">
        <f t="shared" si="400"/>
        <v>0</v>
      </c>
      <c r="H1421" s="53">
        <f>IF(Q1420&gt;SetUp!$B$56,SetUp!$B$56,Q1420)</f>
        <v>6.2344100771472355E-16</v>
      </c>
      <c r="I1421" s="53">
        <f t="shared" si="405"/>
        <v>0.20645025790731628</v>
      </c>
      <c r="J1421" s="53">
        <f>MIN(F1421,H1421,(1-EXP(-SetUp!$B$52*H1421/SetUp!$B$56))*F1421)</f>
        <v>0</v>
      </c>
      <c r="K1421" s="53">
        <f t="shared" si="401"/>
        <v>6.2344100771472355E-16</v>
      </c>
      <c r="L1421" s="53">
        <f>IF(I1421&lt;=0,0,MIN(SetUp!$B$50*I1421^SetUp!$B$55,I1421))</f>
        <v>1.5511382850430184E-3</v>
      </c>
      <c r="M1421" s="53">
        <f t="shared" si="402"/>
        <v>0.20489911962227325</v>
      </c>
      <c r="N1421" s="53">
        <f>IF(SetUp!$B$62=0,X1421,(B1421-E1421)*(1-(H1421/SetUp!$B$66/SetUp!$B$56)))</f>
        <v>0</v>
      </c>
      <c r="O1421" s="53">
        <f>K1421*SetUp!$B$65</f>
        <v>5.7543611129889278E-18</v>
      </c>
      <c r="P1421" s="53">
        <f>MIN(SetUp!$B$54*L1421^SetUp!$B$51,L1421)</f>
        <v>1.002865398947982E-3</v>
      </c>
      <c r="Q1421" s="53">
        <f t="shared" si="403"/>
        <v>6.1768664660173464E-16</v>
      </c>
      <c r="R1421" s="53">
        <f>IF((H1421+N1421-O1421)&gt;SetUp!$B$56,T1420+H1421+N1421-O1421-SetUp!$B$56,T1420)</f>
        <v>0</v>
      </c>
      <c r="S1421" s="53">
        <f>R1421*SetUp!$B$65</f>
        <v>0</v>
      </c>
      <c r="T1421" s="53">
        <f>IF((R1421-S1421)&lt;SetUp!$B$53,R1421-S1421,SetUp!$B$53)</f>
        <v>0</v>
      </c>
      <c r="U1421" s="53">
        <f t="shared" si="404"/>
        <v>0.20489911962227325</v>
      </c>
      <c r="V1421" s="53">
        <f>(L1421-P1421)/1000*SetUp!$B$13*1000000/SetUp!$B$48</f>
        <v>2.2312130252045894E-2</v>
      </c>
      <c r="W1421" s="53">
        <f t="shared" si="406"/>
        <v>-3.3827107781547738E-17</v>
      </c>
      <c r="X1421" s="53">
        <f>MAX((SetUp!$B$56*(1-($H1421/SetUp!$B$56)^2)*TANH(($B1421-$D1421)/SetUp!$B$56))/(1+$H1421/SetUp!$B$56*TANH(($B1421-$D1421)/SetUp!$B$56)),0)</f>
        <v>0</v>
      </c>
    </row>
    <row r="1422" spans="1:24" x14ac:dyDescent="0.3">
      <c r="A1422" s="60">
        <v>32467</v>
      </c>
      <c r="B1422" s="53">
        <v>0.60199999999999998</v>
      </c>
      <c r="C1422" s="53"/>
      <c r="D1422" s="53">
        <v>5.6289999999999996</v>
      </c>
      <c r="E1422" s="53">
        <f t="shared" si="398"/>
        <v>0.60199999999999998</v>
      </c>
      <c r="F1422" s="53">
        <f t="shared" si="399"/>
        <v>5.0269999999999992</v>
      </c>
      <c r="G1422" s="53">
        <f t="shared" si="400"/>
        <v>0</v>
      </c>
      <c r="H1422" s="53">
        <f>IF(Q1421&gt;SetUp!$B$56,SetUp!$B$56,Q1421)</f>
        <v>6.1768664660173464E-16</v>
      </c>
      <c r="I1422" s="53">
        <f t="shared" si="405"/>
        <v>0.20489911962227325</v>
      </c>
      <c r="J1422" s="53">
        <f>MIN(F1422,H1422,(1-EXP(-SetUp!$B$52*H1422/SetUp!$B$56))*F1422)</f>
        <v>0</v>
      </c>
      <c r="K1422" s="53">
        <f t="shared" si="401"/>
        <v>6.1768664660173464E-16</v>
      </c>
      <c r="L1422" s="53">
        <f>IF(I1422&lt;=0,0,MIN(SetUp!$B$50*I1422^SetUp!$B$55,I1422))</f>
        <v>1.5317631648694647E-3</v>
      </c>
      <c r="M1422" s="53">
        <f t="shared" si="402"/>
        <v>0.20336735645740378</v>
      </c>
      <c r="N1422" s="53">
        <f>IF(SetUp!$B$62=0,X1422,(B1422-E1422)*(1-(H1422/SetUp!$B$66/SetUp!$B$56)))</f>
        <v>0</v>
      </c>
      <c r="O1422" s="53">
        <f>K1422*SetUp!$B$65</f>
        <v>5.7012483542692911E-18</v>
      </c>
      <c r="P1422" s="53">
        <f>MIN(SetUp!$B$54*L1422^SetUp!$B$51,L1422)</f>
        <v>9.9021774033278363E-4</v>
      </c>
      <c r="Q1422" s="53">
        <f t="shared" si="403"/>
        <v>6.1198539824746538E-16</v>
      </c>
      <c r="R1422" s="53">
        <f>IF((H1422+N1422-O1422)&gt;SetUp!$B$56,T1421+H1422+N1422-O1422-SetUp!$B$56,T1421)</f>
        <v>0</v>
      </c>
      <c r="S1422" s="53">
        <f>R1422*SetUp!$B$65</f>
        <v>0</v>
      </c>
      <c r="T1422" s="53">
        <f>IF((R1422-S1422)&lt;SetUp!$B$53,R1422-S1422,SetUp!$B$53)</f>
        <v>0</v>
      </c>
      <c r="U1422" s="53">
        <f t="shared" si="404"/>
        <v>0.20336735645740378</v>
      </c>
      <c r="V1422" s="53">
        <f>(L1422-P1422)/1000*SetUp!$B$13*1000000/SetUp!$B$48</f>
        <v>2.2038354177462416E-2</v>
      </c>
      <c r="W1422" s="53">
        <f t="shared" si="406"/>
        <v>-6.0715321659188248E-18</v>
      </c>
      <c r="X1422" s="53">
        <f>MAX((SetUp!$B$56*(1-($H1422/SetUp!$B$56)^2)*TANH(($B1422-$D1422)/SetUp!$B$56))/(1+$H1422/SetUp!$B$56*TANH(($B1422-$D1422)/SetUp!$B$56)),0)</f>
        <v>0</v>
      </c>
    </row>
    <row r="1423" spans="1:24" x14ac:dyDescent="0.3">
      <c r="A1423" s="60">
        <v>32468</v>
      </c>
      <c r="B1423" s="53">
        <v>0</v>
      </c>
      <c r="C1423" s="53"/>
      <c r="D1423" s="53">
        <v>5.6289999999999996</v>
      </c>
      <c r="E1423" s="53">
        <f t="shared" si="398"/>
        <v>0</v>
      </c>
      <c r="F1423" s="53">
        <f t="shared" si="399"/>
        <v>5.6289999999999996</v>
      </c>
      <c r="G1423" s="53">
        <f t="shared" si="400"/>
        <v>0</v>
      </c>
      <c r="H1423" s="53">
        <f>IF(Q1422&gt;SetUp!$B$56,SetUp!$B$56,Q1422)</f>
        <v>6.1198539824746538E-16</v>
      </c>
      <c r="I1423" s="53">
        <f t="shared" si="405"/>
        <v>0.20336735645740378</v>
      </c>
      <c r="J1423" s="53">
        <f>MIN(F1423,H1423,(1-EXP(-SetUp!$B$52*H1423/SetUp!$B$56))*F1423)</f>
        <v>0</v>
      </c>
      <c r="K1423" s="53">
        <f t="shared" si="401"/>
        <v>6.1198539824746538E-16</v>
      </c>
      <c r="L1423" s="53">
        <f>IF(I1423&lt;=0,0,MIN(SetUp!$B$50*I1423^SetUp!$B$55,I1423))</f>
        <v>1.5127257739126962E-3</v>
      </c>
      <c r="M1423" s="53">
        <f t="shared" si="402"/>
        <v>0.20185463068349108</v>
      </c>
      <c r="N1423" s="53">
        <f>IF(SetUp!$B$62=0,X1423,(B1423-E1423)*(1-(H1423/SetUp!$B$66/SetUp!$B$56)))</f>
        <v>0</v>
      </c>
      <c r="O1423" s="53">
        <f>K1423*SetUp!$B$65</f>
        <v>5.6486258263647565E-18</v>
      </c>
      <c r="P1423" s="53">
        <f>MIN(SetUp!$B$54*L1423^SetUp!$B$51,L1423)</f>
        <v>9.7779205811982591E-4</v>
      </c>
      <c r="Q1423" s="53">
        <f t="shared" si="403"/>
        <v>6.0633677242110059E-16</v>
      </c>
      <c r="R1423" s="53">
        <f>IF((H1423+N1423-O1423)&gt;SetUp!$B$56,T1422+H1423+N1423-O1423-SetUp!$B$56,T1422)</f>
        <v>0</v>
      </c>
      <c r="S1423" s="53">
        <f>R1423*SetUp!$B$65</f>
        <v>0</v>
      </c>
      <c r="T1423" s="53">
        <f>IF((R1423-S1423)&lt;SetUp!$B$53,R1423-S1423,SetUp!$B$53)</f>
        <v>0</v>
      </c>
      <c r="U1423" s="53">
        <f t="shared" si="404"/>
        <v>0.20185463068349108</v>
      </c>
      <c r="V1423" s="53">
        <f>(L1423-P1423)/1000*SetUp!$B$13*1000000/SetUp!$B$48</f>
        <v>2.1769288698534235E-2</v>
      </c>
      <c r="W1423" s="53">
        <f t="shared" si="406"/>
        <v>-8.0230960763927328E-18</v>
      </c>
      <c r="X1423" s="53">
        <f>MAX((SetUp!$B$56*(1-($H1423/SetUp!$B$56)^2)*TANH(($B1423-$D1423)/SetUp!$B$56))/(1+$H1423/SetUp!$B$56*TANH(($B1423-$D1423)/SetUp!$B$56)),0)</f>
        <v>0</v>
      </c>
    </row>
    <row r="1424" spans="1:24" x14ac:dyDescent="0.3">
      <c r="A1424" s="60">
        <v>32469</v>
      </c>
      <c r="B1424" s="53">
        <v>0.45</v>
      </c>
      <c r="C1424" s="53"/>
      <c r="D1424" s="53">
        <v>5.6289999999999996</v>
      </c>
      <c r="E1424" s="53">
        <f t="shared" si="398"/>
        <v>0.45</v>
      </c>
      <c r="F1424" s="53">
        <f t="shared" si="399"/>
        <v>5.1789999999999994</v>
      </c>
      <c r="G1424" s="53">
        <f t="shared" si="400"/>
        <v>0</v>
      </c>
      <c r="H1424" s="53">
        <f>IF(Q1423&gt;SetUp!$B$56,SetUp!$B$56,Q1423)</f>
        <v>6.0633677242110059E-16</v>
      </c>
      <c r="I1424" s="53">
        <f t="shared" si="405"/>
        <v>0.20185463068349108</v>
      </c>
      <c r="J1424" s="53">
        <f>MIN(F1424,H1424,(1-EXP(-SetUp!$B$52*H1424/SetUp!$B$56))*F1424)</f>
        <v>0</v>
      </c>
      <c r="K1424" s="53">
        <f t="shared" si="401"/>
        <v>6.0633677242110059E-16</v>
      </c>
      <c r="L1424" s="53">
        <f>IF(I1424&lt;=0,0,MIN(SetUp!$B$50*I1424^SetUp!$B$55,I1424))</f>
        <v>1.4940185704211085E-3</v>
      </c>
      <c r="M1424" s="53">
        <f t="shared" si="402"/>
        <v>0.20036061211306996</v>
      </c>
      <c r="N1424" s="53">
        <f>IF(SetUp!$B$62=0,X1424,(B1424-E1424)*(1-(H1424/SetUp!$B$66/SetUp!$B$56)))</f>
        <v>0</v>
      </c>
      <c r="O1424" s="53">
        <f>K1424*SetUp!$B$65</f>
        <v>5.5964890044444187E-18</v>
      </c>
      <c r="P1424" s="53">
        <f>MIN(SetUp!$B$54*L1424^SetUp!$B$51,L1424)</f>
        <v>9.6558336904486541E-4</v>
      </c>
      <c r="Q1424" s="53">
        <f t="shared" si="403"/>
        <v>6.007402834166562E-16</v>
      </c>
      <c r="R1424" s="53">
        <f>IF((H1424+N1424-O1424)&gt;SetUp!$B$56,T1423+H1424+N1424-O1424-SetUp!$B$56,T1423)</f>
        <v>0</v>
      </c>
      <c r="S1424" s="53">
        <f>R1424*SetUp!$B$65</f>
        <v>0</v>
      </c>
      <c r="T1424" s="53">
        <f>IF((R1424-S1424)&lt;SetUp!$B$53,R1424-S1424,SetUp!$B$53)</f>
        <v>0</v>
      </c>
      <c r="U1424" s="53">
        <f t="shared" si="404"/>
        <v>0.20036061211306996</v>
      </c>
      <c r="V1424" s="53">
        <f>(L1424-P1424)/1000*SetUp!$B$13*1000000/SetUp!$B$48</f>
        <v>2.1504829696847524E-2</v>
      </c>
      <c r="W1424" s="53">
        <f t="shared" si="406"/>
        <v>-3.2092384305570931E-17</v>
      </c>
      <c r="X1424" s="53">
        <f>MAX((SetUp!$B$56*(1-($H1424/SetUp!$B$56)^2)*TANH(($B1424-$D1424)/SetUp!$B$56))/(1+$H1424/SetUp!$B$56*TANH(($B1424-$D1424)/SetUp!$B$56)),0)</f>
        <v>0</v>
      </c>
    </row>
    <row r="1425" spans="1:24" x14ac:dyDescent="0.3">
      <c r="A1425" s="60">
        <v>32470</v>
      </c>
      <c r="B1425" s="53">
        <v>0</v>
      </c>
      <c r="C1425" s="53"/>
      <c r="D1425" s="53">
        <v>5.6289999999999996</v>
      </c>
      <c r="E1425" s="53">
        <f t="shared" si="398"/>
        <v>0</v>
      </c>
      <c r="F1425" s="53">
        <f t="shared" si="399"/>
        <v>5.6289999999999996</v>
      </c>
      <c r="G1425" s="53">
        <f t="shared" si="400"/>
        <v>0</v>
      </c>
      <c r="H1425" s="53">
        <f>IF(Q1424&gt;SetUp!$B$56,SetUp!$B$56,Q1424)</f>
        <v>6.007402834166562E-16</v>
      </c>
      <c r="I1425" s="53">
        <f t="shared" si="405"/>
        <v>0.20036061211306996</v>
      </c>
      <c r="J1425" s="53">
        <f>MIN(F1425,H1425,(1-EXP(-SetUp!$B$52*H1425/SetUp!$B$56))*F1425)</f>
        <v>0</v>
      </c>
      <c r="K1425" s="53">
        <f t="shared" si="401"/>
        <v>6.007402834166562E-16</v>
      </c>
      <c r="L1425" s="53">
        <f>IF(I1425&lt;=0,0,MIN(SetUp!$B$50*I1425^SetUp!$B$55,I1425))</f>
        <v>1.4756342176920397E-3</v>
      </c>
      <c r="M1425" s="53">
        <f t="shared" si="402"/>
        <v>0.19888497789537793</v>
      </c>
      <c r="N1425" s="53">
        <f>IF(SetUp!$B$62=0,X1425,(B1425-E1425)*(1-(H1425/SetUp!$B$66/SetUp!$B$56)))</f>
        <v>0</v>
      </c>
      <c r="O1425" s="53">
        <f>K1425*SetUp!$B$65</f>
        <v>5.5448334054415681E-18</v>
      </c>
      <c r="P1425" s="53">
        <f>MIN(SetUp!$B$54*L1425^SetUp!$B$51,L1425)</f>
        <v>9.5358682591807945E-4</v>
      </c>
      <c r="Q1425" s="53">
        <f t="shared" si="403"/>
        <v>5.9519545001121466E-16</v>
      </c>
      <c r="R1425" s="53">
        <f>IF((H1425+N1425-O1425)&gt;SetUp!$B$56,T1424+H1425+N1425-O1425-SetUp!$B$56,T1424)</f>
        <v>0</v>
      </c>
      <c r="S1425" s="53">
        <f>R1425*SetUp!$B$65</f>
        <v>0</v>
      </c>
      <c r="T1425" s="53">
        <f>IF((R1425-S1425)&lt;SetUp!$B$53,R1425-S1425,SetUp!$B$53)</f>
        <v>0</v>
      </c>
      <c r="U1425" s="53">
        <f t="shared" si="404"/>
        <v>0.19888497789537793</v>
      </c>
      <c r="V1425" s="53">
        <f>(L1425-P1425)/1000*SetUp!$B$13*1000000/SetUp!$B$48</f>
        <v>2.1244875860927399E-2</v>
      </c>
      <c r="W1425" s="53">
        <f t="shared" si="406"/>
        <v>-2.2551405187698492E-17</v>
      </c>
      <c r="X1425" s="53">
        <f>MAX((SetUp!$B$56*(1-($H1425/SetUp!$B$56)^2)*TANH(($B1425-$D1425)/SetUp!$B$56))/(1+$H1425/SetUp!$B$56*TANH(($B1425-$D1425)/SetUp!$B$56)),0)</f>
        <v>0</v>
      </c>
    </row>
    <row r="1426" spans="1:24" x14ac:dyDescent="0.3">
      <c r="A1426" s="60">
        <v>32471</v>
      </c>
      <c r="B1426" s="53">
        <v>0</v>
      </c>
      <c r="C1426" s="53"/>
      <c r="D1426" s="53">
        <v>5.6289999999999996</v>
      </c>
      <c r="E1426" s="53">
        <f t="shared" si="398"/>
        <v>0</v>
      </c>
      <c r="F1426" s="53">
        <f t="shared" si="399"/>
        <v>5.6289999999999996</v>
      </c>
      <c r="G1426" s="53">
        <f t="shared" si="400"/>
        <v>0</v>
      </c>
      <c r="H1426" s="53">
        <f>IF(Q1425&gt;SetUp!$B$56,SetUp!$B$56,Q1425)</f>
        <v>5.9519545001121466E-16</v>
      </c>
      <c r="I1426" s="53">
        <f t="shared" si="405"/>
        <v>0.19888497789537793</v>
      </c>
      <c r="J1426" s="53">
        <f>MIN(F1426,H1426,(1-EXP(-SetUp!$B$52*H1426/SetUp!$B$56))*F1426)</f>
        <v>0</v>
      </c>
      <c r="K1426" s="53">
        <f t="shared" si="401"/>
        <v>5.9519545001121466E-16</v>
      </c>
      <c r="L1426" s="53">
        <f>IF(I1426&lt;=0,0,MIN(SetUp!$B$50*I1426^SetUp!$B$55,I1426))</f>
        <v>1.4575655775094665E-3</v>
      </c>
      <c r="M1426" s="53">
        <f t="shared" si="402"/>
        <v>0.19742741231786845</v>
      </c>
      <c r="N1426" s="53">
        <f>IF(SetUp!$B$62=0,X1426,(B1426-E1426)*(1-(H1426/SetUp!$B$66/SetUp!$B$56)))</f>
        <v>0</v>
      </c>
      <c r="O1426" s="53">
        <f>K1426*SetUp!$B$65</f>
        <v>5.4936545876682033E-18</v>
      </c>
      <c r="P1426" s="53">
        <f>MIN(SetUp!$B$54*L1426^SetUp!$B$51,L1426)</f>
        <v>9.4179771325329949E-4</v>
      </c>
      <c r="Q1426" s="53">
        <f t="shared" si="403"/>
        <v>5.8970179542354649E-16</v>
      </c>
      <c r="R1426" s="53">
        <f>IF((H1426+N1426-O1426)&gt;SetUp!$B$56,T1425+H1426+N1426-O1426-SetUp!$B$56,T1425)</f>
        <v>0</v>
      </c>
      <c r="S1426" s="53">
        <f>R1426*SetUp!$B$65</f>
        <v>0</v>
      </c>
      <c r="T1426" s="53">
        <f>IF((R1426-S1426)&lt;SetUp!$B$53,R1426-S1426,SetUp!$B$53)</f>
        <v>0</v>
      </c>
      <c r="U1426" s="53">
        <f t="shared" si="404"/>
        <v>0.19742741231786845</v>
      </c>
      <c r="V1426" s="53">
        <f>(L1426-P1426)/1000*SetUp!$B$13*1000000/SetUp!$B$48</f>
        <v>2.0989328597052628E-2</v>
      </c>
      <c r="W1426" s="53">
        <f t="shared" si="406"/>
        <v>-1.214306433183765E-17</v>
      </c>
      <c r="X1426" s="53">
        <f>MAX((SetUp!$B$56*(1-($H1426/SetUp!$B$56)^2)*TANH(($B1426-$D1426)/SetUp!$B$56))/(1+$H1426/SetUp!$B$56*TANH(($B1426-$D1426)/SetUp!$B$56)),0)</f>
        <v>0</v>
      </c>
    </row>
    <row r="1427" spans="1:24" x14ac:dyDescent="0.3">
      <c r="A1427" s="60">
        <v>32472</v>
      </c>
      <c r="B1427" s="53">
        <v>0</v>
      </c>
      <c r="C1427" s="53"/>
      <c r="D1427" s="53">
        <v>5.6289999999999996</v>
      </c>
      <c r="E1427" s="53">
        <f t="shared" si="398"/>
        <v>0</v>
      </c>
      <c r="F1427" s="53">
        <f t="shared" si="399"/>
        <v>5.6289999999999996</v>
      </c>
      <c r="G1427" s="53">
        <f t="shared" si="400"/>
        <v>0</v>
      </c>
      <c r="H1427" s="53">
        <f>IF(Q1426&gt;SetUp!$B$56,SetUp!$B$56,Q1426)</f>
        <v>5.8970179542354649E-16</v>
      </c>
      <c r="I1427" s="53">
        <f t="shared" si="405"/>
        <v>0.19742741231786845</v>
      </c>
      <c r="J1427" s="53">
        <f>MIN(F1427,H1427,(1-EXP(-SetUp!$B$52*H1427/SetUp!$B$56))*F1427)</f>
        <v>0</v>
      </c>
      <c r="K1427" s="53">
        <f t="shared" si="401"/>
        <v>5.8970179542354649E-16</v>
      </c>
      <c r="L1427" s="53">
        <f>IF(I1427&lt;=0,0,MIN(SetUp!$B$50*I1427^SetUp!$B$55,I1427))</f>
        <v>1.4398057038230287E-3</v>
      </c>
      <c r="M1427" s="53">
        <f t="shared" si="402"/>
        <v>0.19598760661404543</v>
      </c>
      <c r="N1427" s="53">
        <f>IF(SetUp!$B$62=0,X1427,(B1427-E1427)*(1-(H1427/SetUp!$B$66/SetUp!$B$56)))</f>
        <v>0</v>
      </c>
      <c r="O1427" s="53">
        <f>K1427*SetUp!$B$65</f>
        <v>5.4429481504331086E-18</v>
      </c>
      <c r="P1427" s="53">
        <f>MIN(SetUp!$B$54*L1427^SetUp!$B$51,L1427)</f>
        <v>9.3021144305849247E-4</v>
      </c>
      <c r="Q1427" s="53">
        <f t="shared" si="403"/>
        <v>5.8425884727311341E-16</v>
      </c>
      <c r="R1427" s="53">
        <f>IF((H1427+N1427-O1427)&gt;SetUp!$B$56,T1426+H1427+N1427-O1427-SetUp!$B$56,T1426)</f>
        <v>0</v>
      </c>
      <c r="S1427" s="53">
        <f>R1427*SetUp!$B$65</f>
        <v>0</v>
      </c>
      <c r="T1427" s="53">
        <f>IF((R1427-S1427)&lt;SetUp!$B$53,R1427-S1427,SetUp!$B$53)</f>
        <v>0</v>
      </c>
      <c r="U1427" s="53">
        <f t="shared" si="404"/>
        <v>0.19598760661404543</v>
      </c>
      <c r="V1427" s="53">
        <f>(L1427-P1427)/1000*SetUp!$B$13*1000000/SetUp!$B$48</f>
        <v>2.0738091943329293E-2</v>
      </c>
      <c r="W1427" s="53">
        <f t="shared" si="406"/>
        <v>1.2576745200831851E-17</v>
      </c>
      <c r="X1427" s="53">
        <f>MAX((SetUp!$B$56*(1-($H1427/SetUp!$B$56)^2)*TANH(($B1427-$D1427)/SetUp!$B$56))/(1+$H1427/SetUp!$B$56*TANH(($B1427-$D1427)/SetUp!$B$56)),0)</f>
        <v>0</v>
      </c>
    </row>
    <row r="1428" spans="1:24" x14ac:dyDescent="0.3">
      <c r="A1428" s="60">
        <v>32473</v>
      </c>
      <c r="B1428" s="53">
        <v>0.46899999999999997</v>
      </c>
      <c r="C1428" s="53"/>
      <c r="D1428" s="53">
        <v>5.6289999999999996</v>
      </c>
      <c r="E1428" s="53">
        <f t="shared" si="398"/>
        <v>0.46899999999999997</v>
      </c>
      <c r="F1428" s="53">
        <f t="shared" si="399"/>
        <v>5.1599999999999993</v>
      </c>
      <c r="G1428" s="53">
        <f t="shared" si="400"/>
        <v>0</v>
      </c>
      <c r="H1428" s="53">
        <f>IF(Q1427&gt;SetUp!$B$56,SetUp!$B$56,Q1427)</f>
        <v>5.8425884727311341E-16</v>
      </c>
      <c r="I1428" s="53">
        <f t="shared" si="405"/>
        <v>0.19598760661404543</v>
      </c>
      <c r="J1428" s="53">
        <f>MIN(F1428,H1428,(1-EXP(-SetUp!$B$52*H1428/SetUp!$B$56))*F1428)</f>
        <v>0</v>
      </c>
      <c r="K1428" s="53">
        <f t="shared" si="401"/>
        <v>5.8425884727311341E-16</v>
      </c>
      <c r="L1428" s="53">
        <f>IF(I1428&lt;=0,0,MIN(SetUp!$B$50*I1428^SetUp!$B$55,I1428))</f>
        <v>1.4223478366583869E-3</v>
      </c>
      <c r="M1428" s="53">
        <f t="shared" si="402"/>
        <v>0.19456525877738703</v>
      </c>
      <c r="N1428" s="53">
        <f>IF(SetUp!$B$62=0,X1428,(B1428-E1428)*(1-(H1428/SetUp!$B$66/SetUp!$B$56)))</f>
        <v>0</v>
      </c>
      <c r="O1428" s="53">
        <f>K1428*SetUp!$B$65</f>
        <v>5.3927097336634518E-18</v>
      </c>
      <c r="P1428" s="53">
        <f>MIN(SetUp!$B$54*L1428^SetUp!$B$51,L1428)</f>
        <v>9.1882355078077974E-4</v>
      </c>
      <c r="Q1428" s="53">
        <f t="shared" si="403"/>
        <v>5.7886613753944993E-16</v>
      </c>
      <c r="R1428" s="53">
        <f>IF((H1428+N1428-O1428)&gt;SetUp!$B$56,T1427+H1428+N1428-O1428-SetUp!$B$56,T1427)</f>
        <v>0</v>
      </c>
      <c r="S1428" s="53">
        <f>R1428*SetUp!$B$65</f>
        <v>0</v>
      </c>
      <c r="T1428" s="53">
        <f>IF((R1428-S1428)&lt;SetUp!$B$53,R1428-S1428,SetUp!$B$53)</f>
        <v>0</v>
      </c>
      <c r="U1428" s="53">
        <f t="shared" si="404"/>
        <v>0.19456525877738703</v>
      </c>
      <c r="V1428" s="53">
        <f>(L1428-P1428)/1000*SetUp!$B$13*1000000/SetUp!$B$48</f>
        <v>2.0491072486889618E-2</v>
      </c>
      <c r="W1428" s="53">
        <f t="shared" si="406"/>
        <v>-1.2793585635328952E-17</v>
      </c>
      <c r="X1428" s="53">
        <f>MAX((SetUp!$B$56*(1-($H1428/SetUp!$B$56)^2)*TANH(($B1428-$D1428)/SetUp!$B$56))/(1+$H1428/SetUp!$B$56*TANH(($B1428-$D1428)/SetUp!$B$56)),0)</f>
        <v>0</v>
      </c>
    </row>
    <row r="1429" spans="1:24" x14ac:dyDescent="0.3">
      <c r="A1429" s="60">
        <v>32474</v>
      </c>
      <c r="B1429" s="53">
        <v>0.44900000000000001</v>
      </c>
      <c r="C1429" s="53"/>
      <c r="D1429" s="53">
        <v>5.6289999999999996</v>
      </c>
      <c r="E1429" s="53">
        <f t="shared" si="398"/>
        <v>0.44900000000000001</v>
      </c>
      <c r="F1429" s="53">
        <f t="shared" si="399"/>
        <v>5.18</v>
      </c>
      <c r="G1429" s="53">
        <f t="shared" si="400"/>
        <v>0</v>
      </c>
      <c r="H1429" s="53">
        <f>IF(Q1428&gt;SetUp!$B$56,SetUp!$B$56,Q1428)</f>
        <v>5.7886613753944993E-16</v>
      </c>
      <c r="I1429" s="53">
        <f t="shared" si="405"/>
        <v>0.19456525877738703</v>
      </c>
      <c r="J1429" s="53">
        <f>MIN(F1429,H1429,(1-EXP(-SetUp!$B$52*H1429/SetUp!$B$56))*F1429)</f>
        <v>0</v>
      </c>
      <c r="K1429" s="53">
        <f t="shared" si="401"/>
        <v>5.7886613753944993E-16</v>
      </c>
      <c r="L1429" s="53">
        <f>IF(I1429&lt;=0,0,MIN(SetUp!$B$50*I1429^SetUp!$B$55,I1429))</f>
        <v>1.4051853962493237E-3</v>
      </c>
      <c r="M1429" s="53">
        <f t="shared" si="402"/>
        <v>0.19316007338113772</v>
      </c>
      <c r="N1429" s="53">
        <f>IF(SetUp!$B$62=0,X1429,(B1429-E1429)*(1-(H1429/SetUp!$B$66/SetUp!$B$56)))</f>
        <v>0</v>
      </c>
      <c r="O1429" s="53">
        <f>K1429*SetUp!$B$65</f>
        <v>5.3429350175298769E-18</v>
      </c>
      <c r="P1429" s="53">
        <f>MIN(SetUp!$B$54*L1429^SetUp!$B$51,L1429)</f>
        <v>9.0762969139958035E-4</v>
      </c>
      <c r="Q1429" s="53">
        <f t="shared" si="403"/>
        <v>5.7352320252192009E-16</v>
      </c>
      <c r="R1429" s="53">
        <f>IF((H1429+N1429-O1429)&gt;SetUp!$B$56,T1428+H1429+N1429-O1429-SetUp!$B$56,T1428)</f>
        <v>0</v>
      </c>
      <c r="S1429" s="53">
        <f>R1429*SetUp!$B$65</f>
        <v>0</v>
      </c>
      <c r="T1429" s="53">
        <f>IF((R1429-S1429)&lt;SetUp!$B$53,R1429-S1429,SetUp!$B$53)</f>
        <v>0</v>
      </c>
      <c r="U1429" s="53">
        <f t="shared" si="404"/>
        <v>0.19316007338113772</v>
      </c>
      <c r="V1429" s="53">
        <f>(L1429-P1429)/1000*SetUp!$B$13*1000000/SetUp!$B$48</f>
        <v>2.0248179284086766E-2</v>
      </c>
      <c r="W1429" s="53">
        <f t="shared" si="406"/>
        <v>3.7079714299004252E-17</v>
      </c>
      <c r="X1429" s="53">
        <f>MAX((SetUp!$B$56*(1-($H1429/SetUp!$B$56)^2)*TANH(($B1429-$D1429)/SetUp!$B$56))/(1+$H1429/SetUp!$B$56*TANH(($B1429-$D1429)/SetUp!$B$56)),0)</f>
        <v>0</v>
      </c>
    </row>
    <row r="1430" spans="1:24" x14ac:dyDescent="0.3">
      <c r="A1430" s="60">
        <v>32475</v>
      </c>
      <c r="B1430" s="53">
        <v>5.609</v>
      </c>
      <c r="C1430" s="53"/>
      <c r="D1430" s="53">
        <v>5.6289999999999996</v>
      </c>
      <c r="E1430" s="53">
        <f t="shared" si="398"/>
        <v>5.609</v>
      </c>
      <c r="F1430" s="53">
        <f t="shared" si="399"/>
        <v>1.9999999999999574E-2</v>
      </c>
      <c r="G1430" s="53">
        <f t="shared" si="400"/>
        <v>0</v>
      </c>
      <c r="H1430" s="53">
        <f>IF(Q1429&gt;SetUp!$B$56,SetUp!$B$56,Q1429)</f>
        <v>5.7352320252192009E-16</v>
      </c>
      <c r="I1430" s="53">
        <f t="shared" si="405"/>
        <v>0.19316007338113772</v>
      </c>
      <c r="J1430" s="53">
        <f>MIN(F1430,H1430,(1-EXP(-SetUp!$B$52*H1430/SetUp!$B$56))*F1430)</f>
        <v>0</v>
      </c>
      <c r="K1430" s="53">
        <f t="shared" si="401"/>
        <v>5.7352320252192009E-16</v>
      </c>
      <c r="L1430" s="53">
        <f>IF(I1430&lt;=0,0,MIN(SetUp!$B$50*I1430^SetUp!$B$55,I1430))</f>
        <v>1.3883119773825088E-3</v>
      </c>
      <c r="M1430" s="53">
        <f t="shared" si="402"/>
        <v>0.19177176140375521</v>
      </c>
      <c r="N1430" s="53">
        <f>IF(SetUp!$B$62=0,X1430,(B1430-E1430)*(1-(H1430/SetUp!$B$66/SetUp!$B$56)))</f>
        <v>0</v>
      </c>
      <c r="O1430" s="53">
        <f>K1430*SetUp!$B$65</f>
        <v>5.2936197220750597E-18</v>
      </c>
      <c r="P1430" s="53">
        <f>MIN(SetUp!$B$54*L1430^SetUp!$B$51,L1430)</f>
        <v>8.9662563566179204E-4</v>
      </c>
      <c r="Q1430" s="53">
        <f t="shared" si="403"/>
        <v>5.6822958279984499E-16</v>
      </c>
      <c r="R1430" s="53">
        <f>IF((H1430+N1430-O1430)&gt;SetUp!$B$56,T1429+H1430+N1430-O1430-SetUp!$B$56,T1429)</f>
        <v>0</v>
      </c>
      <c r="S1430" s="53">
        <f>R1430*SetUp!$B$65</f>
        <v>0</v>
      </c>
      <c r="T1430" s="53">
        <f>IF((R1430-S1430)&lt;SetUp!$B$53,R1430-S1430,SetUp!$B$53)</f>
        <v>0</v>
      </c>
      <c r="U1430" s="53">
        <f t="shared" si="404"/>
        <v>0.19177176140375521</v>
      </c>
      <c r="V1430" s="53">
        <f>(L1430-P1430)/1000*SetUp!$B$13*1000000/SetUp!$B$48</f>
        <v>2.0009323783563807E-2</v>
      </c>
      <c r="W1430" s="53">
        <f t="shared" si="406"/>
        <v>-4.7444687067965674E-16</v>
      </c>
      <c r="X1430" s="53">
        <f>MAX((SetUp!$B$56*(1-($H1430/SetUp!$B$56)^2)*TANH(($B1430-$D1430)/SetUp!$B$56))/(1+$H1430/SetUp!$B$56*TANH(($B1430-$D1430)/SetUp!$B$56)),0)</f>
        <v>0</v>
      </c>
    </row>
    <row r="1431" spans="1:24" x14ac:dyDescent="0.3">
      <c r="A1431" s="60">
        <v>32476</v>
      </c>
      <c r="B1431" s="53">
        <v>6.7329999999999997</v>
      </c>
      <c r="C1431" s="53"/>
      <c r="D1431" s="53">
        <v>5.6289999999999996</v>
      </c>
      <c r="E1431" s="53">
        <f t="shared" si="398"/>
        <v>5.6289999999999996</v>
      </c>
      <c r="F1431" s="53">
        <f t="shared" si="399"/>
        <v>0</v>
      </c>
      <c r="G1431" s="53">
        <f t="shared" si="400"/>
        <v>1.4316362105359914E-5</v>
      </c>
      <c r="H1431" s="53">
        <f>IF(Q1430&gt;SetUp!$B$56,SetUp!$B$56,Q1430)</f>
        <v>5.6822958279984499E-16</v>
      </c>
      <c r="I1431" s="53">
        <f t="shared" si="405"/>
        <v>0.19178607776586057</v>
      </c>
      <c r="J1431" s="53">
        <f>MIN(F1431,H1431,(1-EXP(-SetUp!$B$52*H1431/SetUp!$B$56))*F1431)</f>
        <v>0</v>
      </c>
      <c r="K1431" s="53">
        <f t="shared" si="401"/>
        <v>5.6822958279984499E-16</v>
      </c>
      <c r="L1431" s="53">
        <f>IF(I1431&lt;=0,0,MIN(SetUp!$B$50*I1431^SetUp!$B$55,I1431))</f>
        <v>1.3718920203447261E-3</v>
      </c>
      <c r="M1431" s="53">
        <f t="shared" si="402"/>
        <v>0.19041418574551583</v>
      </c>
      <c r="N1431" s="53">
        <f>IF(SetUp!$B$62=0,X1431,(B1431-E1431)*(1-(H1431/SetUp!$B$66/SetUp!$B$56)))</f>
        <v>1.1039856836378947</v>
      </c>
      <c r="O1431" s="53">
        <f>K1431*SetUp!$B$65</f>
        <v>5.2447596068456835E-18</v>
      </c>
      <c r="P1431" s="53">
        <f>MIN(SetUp!$B$54*L1431^SetUp!$B$51,L1431)</f>
        <v>8.8591855414709786E-4</v>
      </c>
      <c r="Q1431" s="53">
        <f t="shared" si="403"/>
        <v>1.1039856836378954</v>
      </c>
      <c r="R1431" s="53">
        <f>IF((H1431+N1431-O1431)&gt;SetUp!$B$56,T1430+H1431+N1431-O1431-SetUp!$B$56,T1430)</f>
        <v>0</v>
      </c>
      <c r="S1431" s="53">
        <f>R1431*SetUp!$B$65</f>
        <v>0</v>
      </c>
      <c r="T1431" s="53">
        <f>IF((R1431-S1431)&lt;SetUp!$B$53,R1431-S1431,SetUp!$B$53)</f>
        <v>0</v>
      </c>
      <c r="U1431" s="53">
        <f t="shared" si="404"/>
        <v>0.19041418574551583</v>
      </c>
      <c r="V1431" s="53">
        <f>(L1431-P1431)/1000*SetUp!$B$13*1000000/SetUp!$B$48</f>
        <v>1.9776836593302163E-2</v>
      </c>
      <c r="W1431" s="53">
        <f t="shared" si="406"/>
        <v>2.3657291403633707E-16</v>
      </c>
      <c r="X1431" s="53">
        <f>MAX((SetUp!$B$56*(1-($H1431/SetUp!$B$56)^2)*TANH(($B1431-$D1431)/SetUp!$B$56))/(1+$H1431/SetUp!$B$56*TANH(($B1431-$D1431)/SetUp!$B$56)),0)</f>
        <v>1.1039856836378947</v>
      </c>
    </row>
    <row r="1432" spans="1:24" x14ac:dyDescent="0.3">
      <c r="A1432" s="60">
        <v>32477</v>
      </c>
      <c r="B1432" s="53">
        <v>16.530999999999999</v>
      </c>
      <c r="C1432" s="53"/>
      <c r="D1432" s="53">
        <v>5.6289999999999996</v>
      </c>
      <c r="E1432" s="53">
        <f t="shared" si="398"/>
        <v>5.6289999999999996</v>
      </c>
      <c r="F1432" s="53">
        <f t="shared" si="399"/>
        <v>0</v>
      </c>
      <c r="G1432" s="53">
        <f t="shared" si="400"/>
        <v>1.8364972773163402E-2</v>
      </c>
      <c r="H1432" s="53">
        <f>IF(Q1431&gt;SetUp!$B$56,SetUp!$B$56,Q1431)</f>
        <v>1.1039856836378954</v>
      </c>
      <c r="I1432" s="53">
        <f t="shared" si="405"/>
        <v>0.21896894746199705</v>
      </c>
      <c r="J1432" s="53">
        <f>MIN(F1432,H1432,(1-EXP(-SetUp!$B$52*H1432/SetUp!$B$56))*F1432)</f>
        <v>0</v>
      </c>
      <c r="K1432" s="53">
        <f t="shared" si="401"/>
        <v>1.1039856836378954</v>
      </c>
      <c r="L1432" s="53">
        <f>IF(I1432&lt;=0,0,MIN(SetUp!$B$50*I1432^SetUp!$B$55,I1432))</f>
        <v>1.7110486277085641E-3</v>
      </c>
      <c r="M1432" s="53">
        <f t="shared" si="402"/>
        <v>0.21725789883428848</v>
      </c>
      <c r="N1432" s="53">
        <f>IF(SetUp!$B$62=0,X1432,(B1432-E1432)*(1-(H1432/SetUp!$B$66/SetUp!$B$56)))</f>
        <v>10.883635027226836</v>
      </c>
      <c r="O1432" s="53">
        <f>K1432*SetUp!$B$65</f>
        <v>1.0189788943317808E-2</v>
      </c>
      <c r="P1432" s="53">
        <f>MIN(SetUp!$B$54*L1432^SetUp!$B$51,L1432)</f>
        <v>1.107308366640012E-3</v>
      </c>
      <c r="Q1432" s="53">
        <f t="shared" si="403"/>
        <v>11.977430921921414</v>
      </c>
      <c r="R1432" s="53">
        <f>IF((H1432+N1432-O1432)&gt;SetUp!$B$56,T1431+H1432+N1432-O1432-SetUp!$B$56,T1431)</f>
        <v>0</v>
      </c>
      <c r="S1432" s="53">
        <f>R1432*SetUp!$B$65</f>
        <v>0</v>
      </c>
      <c r="T1432" s="53">
        <f>IF((R1432-S1432)&lt;SetUp!$B$53,R1432-S1432,SetUp!$B$53)</f>
        <v>0</v>
      </c>
      <c r="U1432" s="53">
        <f t="shared" si="404"/>
        <v>0.21725789883428848</v>
      </c>
      <c r="V1432" s="53">
        <f>(L1432-P1432)/1000*SetUp!$B$13*1000000/SetUp!$B$48</f>
        <v>2.4569391784642701E-2</v>
      </c>
      <c r="W1432" s="53">
        <f t="shared" si="406"/>
        <v>2.4156024402977039E-16</v>
      </c>
      <c r="X1432" s="53">
        <f>MAX((SetUp!$B$56*(1-($H1432/SetUp!$B$56)^2)*TANH(($B1432-$D1432)/SetUp!$B$56))/(1+$H1432/SetUp!$B$56*TANH(($B1432-$D1432)/SetUp!$B$56)),0)</f>
        <v>10.883635027226836</v>
      </c>
    </row>
    <row r="1433" spans="1:24" x14ac:dyDescent="0.3">
      <c r="A1433" s="60">
        <v>32478</v>
      </c>
      <c r="B1433" s="53">
        <v>10.455</v>
      </c>
      <c r="C1433" s="53">
        <v>0</v>
      </c>
      <c r="D1433" s="53">
        <v>5.2050000000000001</v>
      </c>
      <c r="E1433" s="53">
        <f t="shared" si="398"/>
        <v>5.2050000000000001</v>
      </c>
      <c r="F1433" s="53">
        <f t="shared" si="399"/>
        <v>0</v>
      </c>
      <c r="G1433" s="53">
        <f t="shared" si="400"/>
        <v>3.6034393455956604E-2</v>
      </c>
      <c r="H1433" s="53">
        <f>IF(Q1432&gt;SetUp!$B$56,SetUp!$B$56,Q1432)</f>
        <v>11.977430921921414</v>
      </c>
      <c r="I1433" s="53">
        <f t="shared" si="405"/>
        <v>0.36384399145302054</v>
      </c>
      <c r="J1433" s="53">
        <f>MIN(F1433,H1433,(1-EXP(-SetUp!$B$52*H1433/SetUp!$B$56))*F1433)</f>
        <v>0</v>
      </c>
      <c r="K1433" s="53">
        <f t="shared" si="401"/>
        <v>11.977430921921414</v>
      </c>
      <c r="L1433" s="53">
        <f>IF(I1433&lt;=0,0,MIN(SetUp!$B$50*I1433^SetUp!$B$55,I1433))</f>
        <v>3.9885662785612737E-3</v>
      </c>
      <c r="M1433" s="53">
        <f t="shared" si="402"/>
        <v>0.35985542517445929</v>
      </c>
      <c r="N1433" s="53">
        <f>IF(SetUp!$B$62=0,X1433,(B1433-E1433)*(1-(H1433/SetUp!$B$66/SetUp!$B$56)))</f>
        <v>5.2139656065440434</v>
      </c>
      <c r="O1433" s="53">
        <f>K1433*SetUp!$B$65</f>
        <v>0.11055169916277548</v>
      </c>
      <c r="P1433" s="53">
        <f>MIN(SetUp!$B$54*L1433^SetUp!$B$51,L1433)</f>
        <v>2.6025250041068065E-3</v>
      </c>
      <c r="Q1433" s="53">
        <f t="shared" si="403"/>
        <v>17.080844829302681</v>
      </c>
      <c r="R1433" s="53">
        <f>IF((H1433+N1433-O1433)&gt;SetUp!$B$56,T1432+H1433+N1433-O1433-SetUp!$B$56,T1432)</f>
        <v>0</v>
      </c>
      <c r="S1433" s="53">
        <f>R1433*SetUp!$B$65</f>
        <v>0</v>
      </c>
      <c r="T1433" s="53">
        <f>IF((R1433-S1433)&lt;SetUp!$B$53,R1433-S1433,SetUp!$B$53)</f>
        <v>0</v>
      </c>
      <c r="U1433" s="53">
        <f t="shared" si="404"/>
        <v>0.35985542517445929</v>
      </c>
      <c r="V1433" s="53">
        <f>(L1433-P1433)/1000*SetUp!$B$13*1000000/SetUp!$B$48</f>
        <v>5.6405367171447549E-2</v>
      </c>
      <c r="W1433" s="53">
        <f t="shared" si="406"/>
        <v>-1.9810542095655137E-15</v>
      </c>
      <c r="X1433" s="53">
        <f>MAX((SetUp!$B$56*(1-($H1433/SetUp!$B$56)^2)*TANH(($B1433-$D1433)/SetUp!$B$56))/(1+$H1433/SetUp!$B$56*TANH(($B1433-$D1433)/SetUp!$B$56)),0)</f>
        <v>5.2139656065440434</v>
      </c>
    </row>
    <row r="1434" spans="1:24" x14ac:dyDescent="0.3">
      <c r="A1434" s="60">
        <v>32479</v>
      </c>
      <c r="B1434" s="53">
        <v>30.884</v>
      </c>
      <c r="C1434" s="53">
        <v>26.26</v>
      </c>
      <c r="D1434" s="53">
        <v>5.2050000000000001</v>
      </c>
      <c r="E1434" s="53">
        <f t="shared" si="398"/>
        <v>5.2050000000000001</v>
      </c>
      <c r="F1434" s="53">
        <f t="shared" si="399"/>
        <v>0</v>
      </c>
      <c r="G1434" s="53">
        <f t="shared" si="400"/>
        <v>0.76254815470171877</v>
      </c>
      <c r="H1434" s="53">
        <f>IF(Q1433&gt;SetUp!$B$56,SetUp!$B$56,Q1433)</f>
        <v>17.080844829302681</v>
      </c>
      <c r="I1434" s="53">
        <f t="shared" si="405"/>
        <v>1.2800597944120575</v>
      </c>
      <c r="J1434" s="53">
        <f>MIN(F1434,H1434,(1-EXP(-SetUp!$B$52*H1434/SetUp!$B$56))*F1434)</f>
        <v>0</v>
      </c>
      <c r="K1434" s="53">
        <f t="shared" si="401"/>
        <v>17.080844829302681</v>
      </c>
      <c r="L1434" s="53">
        <f>IF(I1434&lt;=0,0,MIN(SetUp!$B$50*I1434^SetUp!$B$55,I1434))</f>
        <v>3.2459505242420972E-2</v>
      </c>
      <c r="M1434" s="53">
        <f t="shared" si="402"/>
        <v>1.2476002891696365</v>
      </c>
      <c r="N1434" s="53">
        <f>IF(SetUp!$B$62=0,X1434,(B1434-E1434)*(1-(H1434/SetUp!$B$66/SetUp!$B$56)))</f>
        <v>24.916451845298283</v>
      </c>
      <c r="O1434" s="53">
        <f>K1434*SetUp!$B$65</f>
        <v>0.15765621453587947</v>
      </c>
      <c r="P1434" s="53">
        <f>MIN(SetUp!$B$54*L1434^SetUp!$B$51,L1434)</f>
        <v>2.1615655609286626E-2</v>
      </c>
      <c r="Q1434" s="53">
        <f t="shared" si="403"/>
        <v>41.839640460065084</v>
      </c>
      <c r="R1434" s="53">
        <f>IF((H1434+N1434-O1434)&gt;SetUp!$B$56,T1433+H1434+N1434-O1434-SetUp!$B$56,T1433)</f>
        <v>0</v>
      </c>
      <c r="S1434" s="53">
        <f>R1434*SetUp!$B$65</f>
        <v>0</v>
      </c>
      <c r="T1434" s="53">
        <f>IF((R1434-S1434)&lt;SetUp!$B$53,R1434-S1434,SetUp!$B$53)</f>
        <v>0</v>
      </c>
      <c r="U1434" s="53">
        <f t="shared" si="404"/>
        <v>1.2476002891696365</v>
      </c>
      <c r="V1434" s="53">
        <f>(L1434-P1434)/1000*SetUp!$B$13*1000000/SetUp!$B$48</f>
        <v>0.44129372723741567</v>
      </c>
      <c r="W1434" s="53">
        <f t="shared" si="406"/>
        <v>4.829470157119431E-15</v>
      </c>
      <c r="X1434" s="53">
        <f>MAX((SetUp!$B$56*(1-($H1434/SetUp!$B$56)^2)*TANH(($B1434-$D1434)/SetUp!$B$56))/(1+$H1434/SetUp!$B$56*TANH(($B1434-$D1434)/SetUp!$B$56)),0)</f>
        <v>24.916451845298283</v>
      </c>
    </row>
    <row r="1435" spans="1:24" x14ac:dyDescent="0.3">
      <c r="A1435" s="60">
        <v>32480</v>
      </c>
      <c r="B1435" s="53">
        <v>0.96599999999999997</v>
      </c>
      <c r="C1435" s="53">
        <v>8.98</v>
      </c>
      <c r="D1435" s="53">
        <v>5.2050000000000001</v>
      </c>
      <c r="E1435" s="53">
        <f t="shared" si="398"/>
        <v>0.96599999999999997</v>
      </c>
      <c r="F1435" s="53">
        <f t="shared" si="399"/>
        <v>4.2389999999999999</v>
      </c>
      <c r="G1435" s="53">
        <f t="shared" si="400"/>
        <v>0</v>
      </c>
      <c r="H1435" s="53">
        <f>IF(Q1434&gt;SetUp!$B$56,SetUp!$B$56,Q1434)</f>
        <v>41.839640460065084</v>
      </c>
      <c r="I1435" s="53">
        <f t="shared" si="405"/>
        <v>1.598334429982915</v>
      </c>
      <c r="J1435" s="53">
        <f>MIN(F1435,H1435,(1-EXP(-SetUp!$B$52*H1435/SetUp!$B$56))*F1435)</f>
        <v>3.840279298142665</v>
      </c>
      <c r="K1435" s="53">
        <f t="shared" si="401"/>
        <v>37.999361161922423</v>
      </c>
      <c r="L1435" s="53">
        <f>IF(I1435&lt;=0,0,MIN(SetUp!$B$50*I1435^SetUp!$B$55,I1435))</f>
        <v>4.6997081819649913E-2</v>
      </c>
      <c r="M1435" s="53">
        <f t="shared" si="402"/>
        <v>1.5513373481632651</v>
      </c>
      <c r="N1435" s="53">
        <f>IF(SetUp!$B$62=0,X1435,(B1435-E1435)*(1-(H1435/SetUp!$B$66/SetUp!$B$56)))</f>
        <v>0</v>
      </c>
      <c r="O1435" s="53">
        <f>K1435*SetUp!$B$65</f>
        <v>0.35073414081327858</v>
      </c>
      <c r="P1435" s="53">
        <f>MIN(SetUp!$B$54*L1435^SetUp!$B$51,L1435)</f>
        <v>3.140937985398732E-2</v>
      </c>
      <c r="Q1435" s="53">
        <f t="shared" si="403"/>
        <v>37.648627021109142</v>
      </c>
      <c r="R1435" s="53">
        <f>IF((H1435+N1435-O1435)&gt;SetUp!$B$56,T1434+H1435+N1435-O1435-SetUp!$B$56,T1434)</f>
        <v>0</v>
      </c>
      <c r="S1435" s="53">
        <f>R1435*SetUp!$B$65</f>
        <v>0</v>
      </c>
      <c r="T1435" s="53">
        <f>IF((R1435-S1435)&lt;SetUp!$B$53,R1435-S1435,SetUp!$B$53)</f>
        <v>0</v>
      </c>
      <c r="U1435" s="53">
        <f t="shared" si="404"/>
        <v>1.5513373481632651</v>
      </c>
      <c r="V1435" s="53">
        <f>(L1435-P1435)/1000*SetUp!$B$13*1000000/SetUp!$B$48</f>
        <v>0.63434622686712572</v>
      </c>
      <c r="W1435" s="53">
        <f t="shared" si="406"/>
        <v>2.6784130469081902E-15</v>
      </c>
      <c r="X1435" s="53">
        <f>MAX((SetUp!$B$56*(1-($H1435/SetUp!$B$56)^2)*TANH(($B1435-$D1435)/SetUp!$B$56))/(1+$H1435/SetUp!$B$56*TANH(($B1435-$D1435)/SetUp!$B$56)),0)</f>
        <v>0</v>
      </c>
    </row>
    <row r="1436" spans="1:24" x14ac:dyDescent="0.3">
      <c r="A1436" s="60">
        <v>32481</v>
      </c>
      <c r="B1436" s="53">
        <v>2.2080000000000002</v>
      </c>
      <c r="C1436" s="53">
        <v>7.8890000000000002</v>
      </c>
      <c r="D1436" s="53">
        <v>5.2050000000000001</v>
      </c>
      <c r="E1436" s="53">
        <f t="shared" si="398"/>
        <v>2.2080000000000002</v>
      </c>
      <c r="F1436" s="53">
        <f t="shared" si="399"/>
        <v>2.9969999999999999</v>
      </c>
      <c r="G1436" s="53">
        <f t="shared" si="400"/>
        <v>0</v>
      </c>
      <c r="H1436" s="53">
        <f>IF(Q1435&gt;SetUp!$B$56,SetUp!$B$56,Q1435)</f>
        <v>37.648627021109142</v>
      </c>
      <c r="I1436" s="53">
        <f t="shared" si="405"/>
        <v>1.8744689553061087</v>
      </c>
      <c r="J1436" s="53">
        <f>MIN(F1436,H1436,(1-EXP(-SetUp!$B$52*H1436/SetUp!$B$56))*F1436)</f>
        <v>2.6397892325168679</v>
      </c>
      <c r="K1436" s="53">
        <f t="shared" si="401"/>
        <v>35.008837788592274</v>
      </c>
      <c r="L1436" s="53">
        <f>IF(I1436&lt;=0,0,MIN(SetUp!$B$50*I1436^SetUp!$B$55,I1436))</f>
        <v>6.129455377990476E-2</v>
      </c>
      <c r="M1436" s="53">
        <f t="shared" si="402"/>
        <v>1.8131744015262039</v>
      </c>
      <c r="N1436" s="53">
        <f>IF(SetUp!$B$62=0,X1436,(B1436-E1436)*(1-(H1436/SetUp!$B$66/SetUp!$B$56)))</f>
        <v>0</v>
      </c>
      <c r="O1436" s="53">
        <f>K1436*SetUp!$B$65</f>
        <v>0.32313160714284372</v>
      </c>
      <c r="P1436" s="53">
        <f>MIN(SetUp!$B$54*L1436^SetUp!$B$51,L1436)</f>
        <v>4.107062673540382E-2</v>
      </c>
      <c r="Q1436" s="53">
        <f t="shared" si="403"/>
        <v>34.685706181449433</v>
      </c>
      <c r="R1436" s="53">
        <f>IF((H1436+N1436-O1436)&gt;SetUp!$B$56,T1435+H1436+N1436-O1436-SetUp!$B$56,T1435)</f>
        <v>0</v>
      </c>
      <c r="S1436" s="53">
        <f>R1436*SetUp!$B$65</f>
        <v>0</v>
      </c>
      <c r="T1436" s="53">
        <f>IF((R1436-S1436)&lt;SetUp!$B$53,R1436-S1436,SetUp!$B$53)</f>
        <v>0</v>
      </c>
      <c r="U1436" s="53">
        <f t="shared" si="404"/>
        <v>1.8131744015262039</v>
      </c>
      <c r="V1436" s="53">
        <f>(L1436-P1436)/1000*SetUp!$B$13*1000000/SetUp!$B$48</f>
        <v>0.82301880298811969</v>
      </c>
      <c r="W1436" s="53">
        <f t="shared" si="406"/>
        <v>2.1996293675385914E-15</v>
      </c>
      <c r="X1436" s="53">
        <f>MAX((SetUp!$B$56*(1-($H1436/SetUp!$B$56)^2)*TANH(($B1436-$D1436)/SetUp!$B$56))/(1+$H1436/SetUp!$B$56*TANH(($B1436-$D1436)/SetUp!$B$56)),0)</f>
        <v>0</v>
      </c>
    </row>
    <row r="1437" spans="1:24" x14ac:dyDescent="0.3">
      <c r="A1437" s="60">
        <v>32482</v>
      </c>
      <c r="B1437" s="53">
        <v>0.85199999999999998</v>
      </c>
      <c r="C1437" s="53">
        <v>7.5869999999999997</v>
      </c>
      <c r="D1437" s="53">
        <v>5.2050000000000001</v>
      </c>
      <c r="E1437" s="53">
        <f t="shared" si="398"/>
        <v>0.85199999999999998</v>
      </c>
      <c r="F1437" s="53">
        <f t="shared" si="399"/>
        <v>4.3529999999999998</v>
      </c>
      <c r="G1437" s="53">
        <f t="shared" si="400"/>
        <v>0</v>
      </c>
      <c r="H1437" s="53">
        <f>IF(Q1436&gt;SetUp!$B$56,SetUp!$B$56,Q1436)</f>
        <v>34.685706181449433</v>
      </c>
      <c r="I1437" s="53">
        <f t="shared" si="405"/>
        <v>2.098806759104233</v>
      </c>
      <c r="J1437" s="53">
        <f>MIN(F1437,H1437,(1-EXP(-SetUp!$B$52*H1437/SetUp!$B$56))*F1437)</f>
        <v>3.7396252268805075</v>
      </c>
      <c r="K1437" s="53">
        <f t="shared" si="401"/>
        <v>30.946080954568927</v>
      </c>
      <c r="L1437" s="53">
        <f>IF(I1437&lt;=0,0,MIN(SetUp!$B$50*I1437^SetUp!$B$55,I1437))</f>
        <v>7.4002357934051008E-2</v>
      </c>
      <c r="M1437" s="53">
        <f t="shared" si="402"/>
        <v>2.024804401170182</v>
      </c>
      <c r="N1437" s="53">
        <f>IF(SetUp!$B$62=0,X1437,(B1437-E1437)*(1-(H1437/SetUp!$B$66/SetUp!$B$56)))</f>
        <v>0</v>
      </c>
      <c r="O1437" s="53">
        <f>K1437*SetUp!$B$65</f>
        <v>0.28563235757802907</v>
      </c>
      <c r="P1437" s="53">
        <f>MIN(SetUp!$B$54*L1437^SetUp!$B$51,L1437)</f>
        <v>4.9676404756893944E-2</v>
      </c>
      <c r="Q1437" s="53">
        <f t="shared" si="403"/>
        <v>30.660448596990896</v>
      </c>
      <c r="R1437" s="53">
        <f>IF((H1437+N1437-O1437)&gt;SetUp!$B$56,T1436+H1437+N1437-O1437-SetUp!$B$56,T1436)</f>
        <v>0</v>
      </c>
      <c r="S1437" s="53">
        <f>R1437*SetUp!$B$65</f>
        <v>0</v>
      </c>
      <c r="T1437" s="53">
        <f>IF((R1437-S1437)&lt;SetUp!$B$53,R1437-S1437,SetUp!$B$53)</f>
        <v>0</v>
      </c>
      <c r="U1437" s="53">
        <f t="shared" si="404"/>
        <v>2.024804401170182</v>
      </c>
      <c r="V1437" s="53">
        <f>(L1437-P1437)/1000*SetUp!$B$13*1000000/SetUp!$B$48</f>
        <v>0.98995199208121465</v>
      </c>
      <c r="W1437" s="53">
        <f t="shared" si="406"/>
        <v>-2.6229018956769323E-15</v>
      </c>
      <c r="X1437" s="53">
        <f>MAX((SetUp!$B$56*(1-($H1437/SetUp!$B$56)^2)*TANH(($B1437-$D1437)/SetUp!$B$56))/(1+$H1437/SetUp!$B$56*TANH(($B1437-$D1437)/SetUp!$B$56)),0)</f>
        <v>0</v>
      </c>
    </row>
    <row r="1438" spans="1:24" x14ac:dyDescent="0.3">
      <c r="A1438" s="60">
        <v>32483</v>
      </c>
      <c r="B1438" s="53">
        <v>0.84699999999999998</v>
      </c>
      <c r="C1438" s="53">
        <v>7.5869999999999997</v>
      </c>
      <c r="D1438" s="53">
        <v>5.2050000000000001</v>
      </c>
      <c r="E1438" s="53">
        <f t="shared" si="398"/>
        <v>0.84699999999999998</v>
      </c>
      <c r="F1438" s="53">
        <f t="shared" si="399"/>
        <v>4.3580000000000005</v>
      </c>
      <c r="G1438" s="53">
        <f t="shared" si="400"/>
        <v>0</v>
      </c>
      <c r="H1438" s="53">
        <f>IF(Q1437&gt;SetUp!$B$56,SetUp!$B$56,Q1437)</f>
        <v>30.660448596990896</v>
      </c>
      <c r="I1438" s="53">
        <f t="shared" si="405"/>
        <v>2.2746913009337901</v>
      </c>
      <c r="J1438" s="53">
        <f>MIN(F1438,H1438,(1-EXP(-SetUp!$B$52*H1438/SetUp!$B$56))*F1438)</f>
        <v>3.5871145561921218</v>
      </c>
      <c r="K1438" s="53">
        <f t="shared" si="401"/>
        <v>27.073334040798773</v>
      </c>
      <c r="L1438" s="53">
        <f>IF(I1438&lt;=0,0,MIN(SetUp!$B$50*I1438^SetUp!$B$55,I1438))</f>
        <v>8.4624395395291319E-2</v>
      </c>
      <c r="M1438" s="53">
        <f t="shared" si="402"/>
        <v>2.1900669055384987</v>
      </c>
      <c r="N1438" s="53">
        <f>IF(SetUp!$B$62=0,X1438,(B1438-E1438)*(1-(H1438/SetUp!$B$66/SetUp!$B$56)))</f>
        <v>0</v>
      </c>
      <c r="O1438" s="53">
        <f>K1438*SetUp!$B$65</f>
        <v>0.24988689976360795</v>
      </c>
      <c r="P1438" s="53">
        <f>MIN(SetUp!$B$54*L1438^SetUp!$B$51,L1438)</f>
        <v>5.6880872260330201E-2</v>
      </c>
      <c r="Q1438" s="53">
        <f t="shared" si="403"/>
        <v>26.823447141035164</v>
      </c>
      <c r="R1438" s="53">
        <f>IF((H1438+N1438-O1438)&gt;SetUp!$B$56,T1437+H1438+N1438-O1438-SetUp!$B$56,T1437)</f>
        <v>0</v>
      </c>
      <c r="S1438" s="53">
        <f>R1438*SetUp!$B$65</f>
        <v>0</v>
      </c>
      <c r="T1438" s="53">
        <f>IF((R1438-S1438)&lt;SetUp!$B$53,R1438-S1438,SetUp!$B$53)</f>
        <v>0</v>
      </c>
      <c r="U1438" s="53">
        <f t="shared" si="404"/>
        <v>2.1900669055384987</v>
      </c>
      <c r="V1438" s="53">
        <f>(L1438-P1438)/1000*SetUp!$B$13*1000000/SetUp!$B$48</f>
        <v>1.129031030964756</v>
      </c>
      <c r="W1438" s="53">
        <f t="shared" si="406"/>
        <v>-4.5519144009631418E-15</v>
      </c>
      <c r="X1438" s="53">
        <f>MAX((SetUp!$B$56*(1-($H1438/SetUp!$B$56)^2)*TANH(($B1438-$D1438)/SetUp!$B$56))/(1+$H1438/SetUp!$B$56*TANH(($B1438-$D1438)/SetUp!$B$56)),0)</f>
        <v>0</v>
      </c>
    </row>
    <row r="1439" spans="1:24" x14ac:dyDescent="0.3">
      <c r="A1439" s="60">
        <v>32484</v>
      </c>
      <c r="B1439" s="53">
        <v>10.944000000000001</v>
      </c>
      <c r="C1439" s="53">
        <v>7.1420000000000003</v>
      </c>
      <c r="D1439" s="53">
        <v>5.2050000000000001</v>
      </c>
      <c r="E1439" s="53">
        <f t="shared" si="398"/>
        <v>5.2050000000000001</v>
      </c>
      <c r="F1439" s="53">
        <f t="shared" si="399"/>
        <v>0</v>
      </c>
      <c r="G1439" s="53">
        <f t="shared" si="400"/>
        <v>0.16116311195198207</v>
      </c>
      <c r="H1439" s="53">
        <f>IF(Q1438&gt;SetUp!$B$56,SetUp!$B$56,Q1438)</f>
        <v>26.823447141035164</v>
      </c>
      <c r="I1439" s="53">
        <f t="shared" si="405"/>
        <v>2.598810460924057</v>
      </c>
      <c r="J1439" s="53">
        <f>MIN(F1439,H1439,(1-EXP(-SetUp!$B$52*H1439/SetUp!$B$56))*F1439)</f>
        <v>0</v>
      </c>
      <c r="K1439" s="53">
        <f t="shared" si="401"/>
        <v>26.823447141035164</v>
      </c>
      <c r="L1439" s="53">
        <f>IF(I1439&lt;=0,0,MIN(SetUp!$B$50*I1439^SetUp!$B$55,I1439))</f>
        <v>0.10566126633919157</v>
      </c>
      <c r="M1439" s="53">
        <f t="shared" si="402"/>
        <v>2.4931491945848654</v>
      </c>
      <c r="N1439" s="53">
        <f>IF(SetUp!$B$62=0,X1439,(B1439-E1439)*(1-(H1439/SetUp!$B$66/SetUp!$B$56)))</f>
        <v>5.5778368880480187</v>
      </c>
      <c r="O1439" s="53">
        <f>K1439*SetUp!$B$65</f>
        <v>0.24758044343357608</v>
      </c>
      <c r="P1439" s="53">
        <f>MIN(SetUp!$B$54*L1439^SetUp!$B$51,L1439)</f>
        <v>7.1174345990085902E-2</v>
      </c>
      <c r="Q1439" s="53">
        <f t="shared" si="403"/>
        <v>32.153703585649609</v>
      </c>
      <c r="R1439" s="53">
        <f>IF((H1439+N1439-O1439)&gt;SetUp!$B$56,T1438+H1439+N1439-O1439-SetUp!$B$56,T1438)</f>
        <v>0</v>
      </c>
      <c r="S1439" s="53">
        <f>R1439*SetUp!$B$65</f>
        <v>0</v>
      </c>
      <c r="T1439" s="53">
        <f>IF((R1439-S1439)&lt;SetUp!$B$53,R1439-S1439,SetUp!$B$53)</f>
        <v>0</v>
      </c>
      <c r="U1439" s="53">
        <f t="shared" si="404"/>
        <v>2.4931491945848654</v>
      </c>
      <c r="V1439" s="53">
        <f>(L1439-P1439)/1000*SetUp!$B$13*1000000/SetUp!$B$48</f>
        <v>1.4034556118607668</v>
      </c>
      <c r="W1439" s="53">
        <f t="shared" si="406"/>
        <v>3.0808688933348094E-15</v>
      </c>
      <c r="X1439" s="53">
        <f>MAX((SetUp!$B$56*(1-($H1439/SetUp!$B$56)^2)*TANH(($B1439-$D1439)/SetUp!$B$56))/(1+$H1439/SetUp!$B$56*TANH(($B1439-$D1439)/SetUp!$B$56)),0)</f>
        <v>5.5778368880480187</v>
      </c>
    </row>
    <row r="1440" spans="1:24" x14ac:dyDescent="0.3">
      <c r="A1440" s="60">
        <v>32485</v>
      </c>
      <c r="B1440" s="53">
        <v>36.058</v>
      </c>
      <c r="C1440" s="53">
        <v>29.931999999999999</v>
      </c>
      <c r="D1440" s="53">
        <v>5.2050000000000001</v>
      </c>
      <c r="E1440" s="53">
        <f t="shared" si="398"/>
        <v>5.2050000000000001</v>
      </c>
      <c r="F1440" s="53">
        <f t="shared" si="399"/>
        <v>0</v>
      </c>
      <c r="G1440" s="53">
        <f t="shared" si="400"/>
        <v>2.2144642627781899</v>
      </c>
      <c r="H1440" s="53">
        <f>IF(Q1439&gt;SetUp!$B$56,SetUp!$B$56,Q1439)</f>
        <v>32.153703585649609</v>
      </c>
      <c r="I1440" s="53">
        <f t="shared" si="405"/>
        <v>5.0043921730109977</v>
      </c>
      <c r="J1440" s="53">
        <f>MIN(F1440,H1440,(1-EXP(-SetUp!$B$52*H1440/SetUp!$B$56))*F1440)</f>
        <v>0</v>
      </c>
      <c r="K1440" s="53">
        <f t="shared" si="401"/>
        <v>32.153703585649609</v>
      </c>
      <c r="L1440" s="53">
        <f>IF(I1440&lt;=0,0,MIN(SetUp!$B$50*I1440^SetUp!$B$55,I1440))</f>
        <v>0.31492733728279776</v>
      </c>
      <c r="M1440" s="53">
        <f t="shared" si="402"/>
        <v>4.6894648357281996</v>
      </c>
      <c r="N1440" s="53">
        <f>IF(SetUp!$B$62=0,X1440,(B1440-E1440)*(1-(H1440/SetUp!$B$66/SetUp!$B$56)))</f>
        <v>28.638535737221812</v>
      </c>
      <c r="O1440" s="53">
        <f>K1440*SetUp!$B$65</f>
        <v>0.29677871564794267</v>
      </c>
      <c r="P1440" s="53">
        <f>MIN(SetUp!$B$54*L1440^SetUp!$B$51,L1440)</f>
        <v>0.21440119232188448</v>
      </c>
      <c r="Q1440" s="53">
        <f t="shared" si="403"/>
        <v>60.495460607223478</v>
      </c>
      <c r="R1440" s="53">
        <f>IF((H1440+N1440-O1440)&gt;SetUp!$B$56,T1439+H1440+N1440-O1440-SetUp!$B$56,T1439)</f>
        <v>0</v>
      </c>
      <c r="S1440" s="53">
        <f>R1440*SetUp!$B$65</f>
        <v>0</v>
      </c>
      <c r="T1440" s="53">
        <f>IF((R1440-S1440)&lt;SetUp!$B$53,R1440-S1440,SetUp!$B$53)</f>
        <v>0</v>
      </c>
      <c r="U1440" s="53">
        <f t="shared" si="404"/>
        <v>4.6894648357281996</v>
      </c>
      <c r="V1440" s="53">
        <f>(L1440-P1440)/1000*SetUp!$B$13*1000000/SetUp!$B$48</f>
        <v>4.090941749972214</v>
      </c>
      <c r="W1440" s="53">
        <f t="shared" si="406"/>
        <v>3.219646771412954E-15</v>
      </c>
      <c r="X1440" s="53">
        <f>MAX((SetUp!$B$56*(1-($H1440/SetUp!$B$56)^2)*TANH(($B1440-$D1440)/SetUp!$B$56))/(1+$H1440/SetUp!$B$56*TANH(($B1440-$D1440)/SetUp!$B$56)),0)</f>
        <v>28.638535737221812</v>
      </c>
    </row>
    <row r="1441" spans="1:24" x14ac:dyDescent="0.3">
      <c r="A1441" s="60">
        <v>32486</v>
      </c>
      <c r="B1441" s="53">
        <v>14.066000000000001</v>
      </c>
      <c r="C1441" s="53">
        <v>40.014000000000003</v>
      </c>
      <c r="D1441" s="53">
        <v>5.2050000000000001</v>
      </c>
      <c r="E1441" s="53">
        <f t="shared" si="398"/>
        <v>5.2050000000000001</v>
      </c>
      <c r="F1441" s="53">
        <f t="shared" si="399"/>
        <v>0</v>
      </c>
      <c r="G1441" s="53">
        <f t="shared" si="400"/>
        <v>1.1730635290074272</v>
      </c>
      <c r="H1441" s="53">
        <f>IF(Q1440&gt;SetUp!$B$56,SetUp!$B$56,Q1440)</f>
        <v>60.495460607223478</v>
      </c>
      <c r="I1441" s="53">
        <f t="shared" si="405"/>
        <v>6.4209015255044335</v>
      </c>
      <c r="J1441" s="53">
        <f>MIN(F1441,H1441,(1-EXP(-SetUp!$B$52*H1441/SetUp!$B$56))*F1441)</f>
        <v>0</v>
      </c>
      <c r="K1441" s="53">
        <f t="shared" si="401"/>
        <v>60.495460607223478</v>
      </c>
      <c r="L1441" s="53">
        <f>IF(I1441&lt;=0,0,MIN(SetUp!$B$50*I1441^SetUp!$B$55,I1441))</f>
        <v>0.47710959424268778</v>
      </c>
      <c r="M1441" s="53">
        <f t="shared" si="402"/>
        <v>5.943791931261746</v>
      </c>
      <c r="N1441" s="53">
        <f>IF(SetUp!$B$62=0,X1441,(B1441-E1441)*(1-(H1441/SetUp!$B$66/SetUp!$B$56)))</f>
        <v>7.6879364709925735</v>
      </c>
      <c r="O1441" s="53">
        <f>K1441*SetUp!$B$65</f>
        <v>0.55837316076880694</v>
      </c>
      <c r="P1441" s="53">
        <f>MIN(SetUp!$B$54*L1441^SetUp!$B$51,L1441)</f>
        <v>0.32612806608818645</v>
      </c>
      <c r="Q1441" s="53">
        <f t="shared" si="403"/>
        <v>67.625023917447237</v>
      </c>
      <c r="R1441" s="53">
        <f>IF((H1441+N1441-O1441)&gt;SetUp!$B$56,T1440+H1441+N1441-O1441-SetUp!$B$56,T1440)</f>
        <v>0</v>
      </c>
      <c r="S1441" s="53">
        <f>R1441*SetUp!$B$65</f>
        <v>0</v>
      </c>
      <c r="T1441" s="53">
        <f>IF((R1441-S1441)&lt;SetUp!$B$53,R1441-S1441,SetUp!$B$53)</f>
        <v>0</v>
      </c>
      <c r="U1441" s="53">
        <f t="shared" si="404"/>
        <v>5.943791931261746</v>
      </c>
      <c r="V1441" s="53">
        <f>(L1441-P1441)/1000*SetUp!$B$13*1000000/SetUp!$B$48</f>
        <v>6.1442387673576144</v>
      </c>
      <c r="W1441" s="53">
        <f t="shared" si="406"/>
        <v>-1.0380585280245214E-14</v>
      </c>
      <c r="X1441" s="53">
        <f>MAX((SetUp!$B$56*(1-($H1441/SetUp!$B$56)^2)*TANH(($B1441-$D1441)/SetUp!$B$56))/(1+$H1441/SetUp!$B$56*TANH(($B1441-$D1441)/SetUp!$B$56)),0)</f>
        <v>7.6879364709925735</v>
      </c>
    </row>
    <row r="1442" spans="1:24" x14ac:dyDescent="0.3">
      <c r="A1442" s="60">
        <v>32487</v>
      </c>
      <c r="B1442" s="53">
        <v>4.6310000000000002</v>
      </c>
      <c r="C1442" s="53">
        <v>17.588999999999999</v>
      </c>
      <c r="D1442" s="53">
        <v>5.2050000000000001</v>
      </c>
      <c r="E1442" s="53">
        <f t="shared" si="398"/>
        <v>4.6310000000000002</v>
      </c>
      <c r="F1442" s="53">
        <f t="shared" si="399"/>
        <v>0.57399999999999984</v>
      </c>
      <c r="G1442" s="53">
        <f t="shared" si="400"/>
        <v>0</v>
      </c>
      <c r="H1442" s="53">
        <f>IF(Q1441&gt;SetUp!$B$56,SetUp!$B$56,Q1441)</f>
        <v>67.625023917447237</v>
      </c>
      <c r="I1442" s="53">
        <f t="shared" si="405"/>
        <v>6.5627890494239827</v>
      </c>
      <c r="J1442" s="53">
        <f>MIN(F1442,H1442,(1-EXP(-SetUp!$B$52*H1442/SetUp!$B$56))*F1442)</f>
        <v>0.5614212790083325</v>
      </c>
      <c r="K1442" s="53">
        <f t="shared" si="401"/>
        <v>67.063602638438908</v>
      </c>
      <c r="L1442" s="53">
        <f>IF(I1442&lt;=0,0,MIN(SetUp!$B$50*I1442^SetUp!$B$55,I1442))</f>
        <v>0.49481046428852138</v>
      </c>
      <c r="M1442" s="53">
        <f t="shared" si="402"/>
        <v>6.0679785851354611</v>
      </c>
      <c r="N1442" s="53">
        <f>IF(SetUp!$B$62=0,X1442,(B1442-E1442)*(1-(H1442/SetUp!$B$66/SetUp!$B$56)))</f>
        <v>0</v>
      </c>
      <c r="O1442" s="53">
        <f>K1442*SetUp!$B$65</f>
        <v>0.61899711816223646</v>
      </c>
      <c r="P1442" s="53">
        <f>MIN(SetUp!$B$54*L1442^SetUp!$B$51,L1442)</f>
        <v>0.33834724569439151</v>
      </c>
      <c r="Q1442" s="53">
        <f t="shared" si="403"/>
        <v>66.444605520276667</v>
      </c>
      <c r="R1442" s="53">
        <f>IF((H1442+N1442-O1442)&gt;SetUp!$B$56,T1441+H1442+N1442-O1442-SetUp!$B$56,T1441)</f>
        <v>0</v>
      </c>
      <c r="S1442" s="53">
        <f>R1442*SetUp!$B$65</f>
        <v>0</v>
      </c>
      <c r="T1442" s="53">
        <f>IF((R1442-S1442)&lt;SetUp!$B$53,R1442-S1442,SetUp!$B$53)</f>
        <v>0</v>
      </c>
      <c r="U1442" s="53">
        <f t="shared" si="404"/>
        <v>6.0679785851354611</v>
      </c>
      <c r="V1442" s="53">
        <f>(L1442-P1442)/1000*SetUp!$B$13*1000000/SetUp!$B$48</f>
        <v>6.3673178110095874</v>
      </c>
      <c r="W1442" s="53">
        <f t="shared" si="406"/>
        <v>1.8873791418627661E-15</v>
      </c>
      <c r="X1442" s="53">
        <f>MAX((SetUp!$B$56*(1-($H1442/SetUp!$B$56)^2)*TANH(($B1442-$D1442)/SetUp!$B$56))/(1+$H1442/SetUp!$B$56*TANH(($B1442-$D1442)/SetUp!$B$56)),0)</f>
        <v>0</v>
      </c>
    </row>
    <row r="1443" spans="1:24" x14ac:dyDescent="0.3">
      <c r="A1443" s="60">
        <v>32488</v>
      </c>
      <c r="B1443" s="53">
        <v>0.40899999999999997</v>
      </c>
      <c r="C1443" s="53">
        <v>11.317</v>
      </c>
      <c r="D1443" s="53">
        <v>5.2050000000000001</v>
      </c>
      <c r="E1443" s="53">
        <f t="shared" si="398"/>
        <v>0.40899999999999997</v>
      </c>
      <c r="F1443" s="53">
        <f t="shared" si="399"/>
        <v>4.7960000000000003</v>
      </c>
      <c r="G1443" s="53">
        <f t="shared" si="400"/>
        <v>0</v>
      </c>
      <c r="H1443" s="53">
        <f>IF(Q1442&gt;SetUp!$B$56,SetUp!$B$56,Q1442)</f>
        <v>66.444605520276667</v>
      </c>
      <c r="I1443" s="53">
        <f t="shared" si="405"/>
        <v>6.6380322506781404</v>
      </c>
      <c r="J1443" s="53">
        <f>MIN(F1443,H1443,(1-EXP(-SetUp!$B$52*H1443/SetUp!$B$56))*F1443)</f>
        <v>4.6836515726366326</v>
      </c>
      <c r="K1443" s="53">
        <f t="shared" si="401"/>
        <v>61.760953947640033</v>
      </c>
      <c r="L1443" s="53">
        <f>IF(I1443&lt;=0,0,MIN(SetUp!$B$50*I1443^SetUp!$B$55,I1443))</f>
        <v>0.50430166002819377</v>
      </c>
      <c r="M1443" s="53">
        <f t="shared" si="402"/>
        <v>6.1337305906499466</v>
      </c>
      <c r="N1443" s="53">
        <f>IF(SetUp!$B$62=0,X1443,(B1443-E1443)*(1-(H1443/SetUp!$B$66/SetUp!$B$56)))</f>
        <v>0</v>
      </c>
      <c r="O1443" s="53">
        <f>K1443*SetUp!$B$65</f>
        <v>0.570053665542679</v>
      </c>
      <c r="P1443" s="53">
        <f>MIN(SetUp!$B$54*L1443^SetUp!$B$51,L1443)</f>
        <v>0.34490092203677103</v>
      </c>
      <c r="Q1443" s="53">
        <f t="shared" si="403"/>
        <v>61.190900282097353</v>
      </c>
      <c r="R1443" s="53">
        <f>IF((H1443+N1443-O1443)&gt;SetUp!$B$56,T1442+H1443+N1443-O1443-SetUp!$B$56,T1442)</f>
        <v>0</v>
      </c>
      <c r="S1443" s="53">
        <f>R1443*SetUp!$B$65</f>
        <v>0</v>
      </c>
      <c r="T1443" s="53">
        <f>IF((R1443-S1443)&lt;SetUp!$B$53,R1443-S1443,SetUp!$B$53)</f>
        <v>0</v>
      </c>
      <c r="U1443" s="53">
        <f t="shared" si="404"/>
        <v>6.1337305906499466</v>
      </c>
      <c r="V1443" s="53">
        <f>(L1443-P1443)/1000*SetUp!$B$13*1000000/SetUp!$B$48</f>
        <v>6.4868610477308515</v>
      </c>
      <c r="W1443" s="53">
        <f t="shared" si="406"/>
        <v>-9.7699626167013776E-15</v>
      </c>
      <c r="X1443" s="53">
        <f>MAX((SetUp!$B$56*(1-($H1443/SetUp!$B$56)^2)*TANH(($B1443-$D1443)/SetUp!$B$56))/(1+$H1443/SetUp!$B$56*TANH(($B1443-$D1443)/SetUp!$B$56)),0)</f>
        <v>0</v>
      </c>
    </row>
    <row r="1444" spans="1:24" x14ac:dyDescent="0.3">
      <c r="A1444" s="60">
        <v>32489</v>
      </c>
      <c r="B1444" s="53">
        <v>0.31</v>
      </c>
      <c r="C1444" s="53">
        <v>10.122999999999999</v>
      </c>
      <c r="D1444" s="53">
        <v>5.2050000000000001</v>
      </c>
      <c r="E1444" s="53">
        <f t="shared" si="398"/>
        <v>0.31</v>
      </c>
      <c r="F1444" s="53">
        <f t="shared" si="399"/>
        <v>4.8950000000000005</v>
      </c>
      <c r="G1444" s="53">
        <f t="shared" si="400"/>
        <v>0</v>
      </c>
      <c r="H1444" s="53">
        <f>IF(Q1443&gt;SetUp!$B$56,SetUp!$B$56,Q1443)</f>
        <v>61.190900282097353</v>
      </c>
      <c r="I1444" s="53">
        <f t="shared" si="405"/>
        <v>6.6547659345277914</v>
      </c>
      <c r="J1444" s="53">
        <f>MIN(F1444,H1444,(1-EXP(-SetUp!$B$52*H1444/SetUp!$B$56))*F1444)</f>
        <v>4.7407065135895667</v>
      </c>
      <c r="K1444" s="53">
        <f t="shared" si="401"/>
        <v>56.450193768507788</v>
      </c>
      <c r="L1444" s="53">
        <f>IF(I1444&lt;=0,0,MIN(SetUp!$B$50*I1444^SetUp!$B$55,I1444))</f>
        <v>0.50642224670427483</v>
      </c>
      <c r="M1444" s="53">
        <f t="shared" si="402"/>
        <v>6.1483436878235169</v>
      </c>
      <c r="N1444" s="53">
        <f>IF(SetUp!$B$62=0,X1444,(B1444-E1444)*(1-(H1444/SetUp!$B$66/SetUp!$B$56)))</f>
        <v>0</v>
      </c>
      <c r="O1444" s="53">
        <f>K1444*SetUp!$B$65</f>
        <v>0.52103534387784478</v>
      </c>
      <c r="P1444" s="53">
        <f>MIN(SetUp!$B$54*L1444^SetUp!$B$51,L1444)</f>
        <v>0.3463653530421103</v>
      </c>
      <c r="Q1444" s="53">
        <f t="shared" si="403"/>
        <v>55.929158424629946</v>
      </c>
      <c r="R1444" s="53">
        <f>IF((H1444+N1444-O1444)&gt;SetUp!$B$56,T1443+H1444+N1444-O1444-SetUp!$B$56,T1443)</f>
        <v>0</v>
      </c>
      <c r="S1444" s="53">
        <f>R1444*SetUp!$B$65</f>
        <v>0</v>
      </c>
      <c r="T1444" s="53">
        <f>IF((R1444-S1444)&lt;SetUp!$B$53,R1444-S1444,SetUp!$B$53)</f>
        <v>0</v>
      </c>
      <c r="U1444" s="53">
        <f t="shared" si="404"/>
        <v>6.1483436878235169</v>
      </c>
      <c r="V1444" s="53">
        <f>(L1444-P1444)/1000*SetUp!$B$13*1000000/SetUp!$B$48</f>
        <v>6.5135635004008741</v>
      </c>
      <c r="W1444" s="53">
        <f t="shared" si="406"/>
        <v>8.3266726846886741E-15</v>
      </c>
      <c r="X1444" s="53">
        <f>MAX((SetUp!$B$56*(1-($H1444/SetUp!$B$56)^2)*TANH(($B1444-$D1444)/SetUp!$B$56))/(1+$H1444/SetUp!$B$56*TANH(($B1444-$D1444)/SetUp!$B$56)),0)</f>
        <v>0</v>
      </c>
    </row>
    <row r="1445" spans="1:24" x14ac:dyDescent="0.3">
      <c r="A1445" s="60">
        <v>32490</v>
      </c>
      <c r="B1445" s="53">
        <v>0.09</v>
      </c>
      <c r="C1445" s="53">
        <v>9.4629999999999992</v>
      </c>
      <c r="D1445" s="53">
        <v>5.2050000000000001</v>
      </c>
      <c r="E1445" s="53">
        <f t="shared" si="398"/>
        <v>0.09</v>
      </c>
      <c r="F1445" s="53">
        <f t="shared" si="399"/>
        <v>5.1150000000000002</v>
      </c>
      <c r="G1445" s="53">
        <f t="shared" si="400"/>
        <v>0</v>
      </c>
      <c r="H1445" s="53">
        <f>IF(Q1444&gt;SetUp!$B$56,SetUp!$B$56,Q1444)</f>
        <v>55.929158424629946</v>
      </c>
      <c r="I1445" s="53">
        <f t="shared" si="405"/>
        <v>6.6193617224997618</v>
      </c>
      <c r="J1445" s="53">
        <f>MIN(F1445,H1445,(1-EXP(-SetUp!$B$52*H1445/SetUp!$B$56))*F1445)</f>
        <v>4.8979574929529193</v>
      </c>
      <c r="K1445" s="53">
        <f t="shared" si="401"/>
        <v>51.031200931677027</v>
      </c>
      <c r="L1445" s="53">
        <f>IF(I1445&lt;=0,0,MIN(SetUp!$B$50*I1445^SetUp!$B$55,I1445))</f>
        <v>0.5019398285821931</v>
      </c>
      <c r="M1445" s="53">
        <f t="shared" si="402"/>
        <v>6.1174218939175686</v>
      </c>
      <c r="N1445" s="53">
        <f>IF(SetUp!$B$62=0,X1445,(B1445-E1445)*(1-(H1445/SetUp!$B$66/SetUp!$B$56)))</f>
        <v>0</v>
      </c>
      <c r="O1445" s="53">
        <f>K1445*SetUp!$B$65</f>
        <v>0.47101803467624476</v>
      </c>
      <c r="P1445" s="53">
        <f>MIN(SetUp!$B$54*L1445^SetUp!$B$51,L1445)</f>
        <v>0.34326996309509966</v>
      </c>
      <c r="Q1445" s="53">
        <f t="shared" si="403"/>
        <v>50.560182897000786</v>
      </c>
      <c r="R1445" s="53">
        <f>IF((H1445+N1445-O1445)&gt;SetUp!$B$56,T1444+H1445+N1445-O1445-SetUp!$B$56,T1444)</f>
        <v>0</v>
      </c>
      <c r="S1445" s="53">
        <f>R1445*SetUp!$B$65</f>
        <v>0</v>
      </c>
      <c r="T1445" s="53">
        <f>IF((R1445-S1445)&lt;SetUp!$B$53,R1445-S1445,SetUp!$B$53)</f>
        <v>0</v>
      </c>
      <c r="U1445" s="53">
        <f t="shared" si="404"/>
        <v>6.1174218939175686</v>
      </c>
      <c r="V1445" s="53">
        <f>(L1445-P1445)/1000*SetUp!$B$13*1000000/SetUp!$B$48</f>
        <v>6.457117971011554</v>
      </c>
      <c r="W1445" s="53">
        <f t="shared" si="406"/>
        <v>0</v>
      </c>
      <c r="X1445" s="53">
        <f>MAX((SetUp!$B$56*(1-($H1445/SetUp!$B$56)^2)*TANH(($B1445-$D1445)/SetUp!$B$56))/(1+$H1445/SetUp!$B$56*TANH(($B1445-$D1445)/SetUp!$B$56)),0)</f>
        <v>0</v>
      </c>
    </row>
    <row r="1446" spans="1:24" x14ac:dyDescent="0.3">
      <c r="A1446" s="60">
        <v>32491</v>
      </c>
      <c r="B1446" s="53">
        <v>1.669</v>
      </c>
      <c r="C1446" s="53">
        <v>8.8209999999999997</v>
      </c>
      <c r="D1446" s="53">
        <v>5.2050000000000001</v>
      </c>
      <c r="E1446" s="53">
        <f t="shared" si="398"/>
        <v>1.669</v>
      </c>
      <c r="F1446" s="53">
        <f t="shared" si="399"/>
        <v>3.536</v>
      </c>
      <c r="G1446" s="53">
        <f t="shared" si="400"/>
        <v>0</v>
      </c>
      <c r="H1446" s="53">
        <f>IF(Q1445&gt;SetUp!$B$56,SetUp!$B$56,Q1445)</f>
        <v>50.560182897000786</v>
      </c>
      <c r="I1446" s="53">
        <f t="shared" si="405"/>
        <v>6.5533307841817763</v>
      </c>
      <c r="J1446" s="53">
        <f>MIN(F1446,H1446,(1-EXP(-SetUp!$B$52*H1446/SetUp!$B$56))*F1446)</f>
        <v>3.3327891895236355</v>
      </c>
      <c r="K1446" s="53">
        <f t="shared" si="401"/>
        <v>47.227393707477148</v>
      </c>
      <c r="L1446" s="53">
        <f>IF(I1446&lt;=0,0,MIN(SetUp!$B$50*I1446^SetUp!$B$55,I1446))</f>
        <v>0.49362250392305818</v>
      </c>
      <c r="M1446" s="53">
        <f t="shared" si="402"/>
        <v>6.0597082802587181</v>
      </c>
      <c r="N1446" s="53">
        <f>IF(SetUp!$B$62=0,X1446,(B1446-E1446)*(1-(H1446/SetUp!$B$66/SetUp!$B$56)))</f>
        <v>0</v>
      </c>
      <c r="O1446" s="53">
        <f>K1446*SetUp!$B$65</f>
        <v>0.43590889026420765</v>
      </c>
      <c r="P1446" s="53">
        <f>MIN(SetUp!$B$54*L1446^SetUp!$B$51,L1446)</f>
        <v>0.33752704389241445</v>
      </c>
      <c r="Q1446" s="53">
        <f t="shared" si="403"/>
        <v>46.79148481721294</v>
      </c>
      <c r="R1446" s="53">
        <f>IF((H1446+N1446-O1446)&gt;SetUp!$B$56,T1445+H1446+N1446-O1446-SetUp!$B$56,T1445)</f>
        <v>0</v>
      </c>
      <c r="S1446" s="53">
        <f>R1446*SetUp!$B$65</f>
        <v>0</v>
      </c>
      <c r="T1446" s="53">
        <f>IF((R1446-S1446)&lt;SetUp!$B$53,R1446-S1446,SetUp!$B$53)</f>
        <v>0</v>
      </c>
      <c r="U1446" s="53">
        <f t="shared" si="404"/>
        <v>6.0597082802587181</v>
      </c>
      <c r="V1446" s="53">
        <f>(L1446-P1446)/1000*SetUp!$B$13*1000000/SetUp!$B$48</f>
        <v>6.3523517654911767</v>
      </c>
      <c r="W1446" s="53">
        <f t="shared" si="406"/>
        <v>-2.6645352591003757E-15</v>
      </c>
      <c r="X1446" s="53">
        <f>MAX((SetUp!$B$56*(1-($H1446/SetUp!$B$56)^2)*TANH(($B1446-$D1446)/SetUp!$B$56))/(1+$H1446/SetUp!$B$56*TANH(($B1446-$D1446)/SetUp!$B$56)),0)</f>
        <v>0</v>
      </c>
    </row>
    <row r="1447" spans="1:24" x14ac:dyDescent="0.3">
      <c r="A1447" s="60">
        <v>32492</v>
      </c>
      <c r="B1447" s="53">
        <v>1.9970000000000001</v>
      </c>
      <c r="C1447" s="53">
        <v>8.5060000000000002</v>
      </c>
      <c r="D1447" s="53">
        <v>5.2050000000000001</v>
      </c>
      <c r="E1447" s="53">
        <f t="shared" si="398"/>
        <v>1.9970000000000001</v>
      </c>
      <c r="F1447" s="53">
        <f t="shared" si="399"/>
        <v>3.2080000000000002</v>
      </c>
      <c r="G1447" s="53">
        <f t="shared" si="400"/>
        <v>0</v>
      </c>
      <c r="H1447" s="53">
        <f>IF(Q1446&gt;SetUp!$B$56,SetUp!$B$56,Q1446)</f>
        <v>46.79148481721294</v>
      </c>
      <c r="I1447" s="53">
        <f t="shared" si="405"/>
        <v>6.4640893187536514</v>
      </c>
      <c r="J1447" s="53">
        <f>MIN(F1447,H1447,(1-EXP(-SetUp!$B$52*H1447/SetUp!$B$56))*F1447)</f>
        <v>2.9798926717457062</v>
      </c>
      <c r="K1447" s="53">
        <f t="shared" si="401"/>
        <v>43.81159214546723</v>
      </c>
      <c r="L1447" s="53">
        <f>IF(I1447&lt;=0,0,MIN(SetUp!$B$50*I1447^SetUp!$B$55,I1447))</f>
        <v>0.48247007567320638</v>
      </c>
      <c r="M1447" s="53">
        <f t="shared" si="402"/>
        <v>5.9816192430804449</v>
      </c>
      <c r="N1447" s="53">
        <f>IF(SetUp!$B$62=0,X1447,(B1447-E1447)*(1-(H1447/SetUp!$B$66/SetUp!$B$56)))</f>
        <v>0</v>
      </c>
      <c r="O1447" s="53">
        <f>K1447*SetUp!$B$65</f>
        <v>0.40438103849493351</v>
      </c>
      <c r="P1447" s="53">
        <f>MIN(SetUp!$B$54*L1447^SetUp!$B$51,L1447)</f>
        <v>0.32982803018876117</v>
      </c>
      <c r="Q1447" s="53">
        <f t="shared" si="403"/>
        <v>43.407211106972298</v>
      </c>
      <c r="R1447" s="53">
        <f>IF((H1447+N1447-O1447)&gt;SetUp!$B$56,T1446+H1447+N1447-O1447-SetUp!$B$56,T1446)</f>
        <v>0</v>
      </c>
      <c r="S1447" s="53">
        <f>R1447*SetUp!$B$65</f>
        <v>0</v>
      </c>
      <c r="T1447" s="53">
        <f>IF((R1447-S1447)&lt;SetUp!$B$53,R1447-S1447,SetUp!$B$53)</f>
        <v>0</v>
      </c>
      <c r="U1447" s="53">
        <f t="shared" si="404"/>
        <v>5.9816192430804449</v>
      </c>
      <c r="V1447" s="53">
        <f>(L1447-P1447)/1000*SetUp!$B$13*1000000/SetUp!$B$48</f>
        <v>6.2118140202857077</v>
      </c>
      <c r="W1447" s="53">
        <f t="shared" si="406"/>
        <v>-2.3869795029440866E-15</v>
      </c>
      <c r="X1447" s="53">
        <f>MAX((SetUp!$B$56*(1-($H1447/SetUp!$B$56)^2)*TANH(($B1447-$D1447)/SetUp!$B$56))/(1+$H1447/SetUp!$B$56*TANH(($B1447-$D1447)/SetUp!$B$56)),0)</f>
        <v>0</v>
      </c>
    </row>
    <row r="1448" spans="1:24" x14ac:dyDescent="0.3">
      <c r="A1448" s="60">
        <v>32493</v>
      </c>
      <c r="B1448" s="53">
        <v>10.446999999999999</v>
      </c>
      <c r="C1448" s="53">
        <v>8.35</v>
      </c>
      <c r="D1448" s="53">
        <v>5.2050000000000001</v>
      </c>
      <c r="E1448" s="53">
        <f t="shared" si="398"/>
        <v>5.2050000000000001</v>
      </c>
      <c r="F1448" s="53">
        <f t="shared" si="399"/>
        <v>0</v>
      </c>
      <c r="G1448" s="53">
        <f t="shared" si="400"/>
        <v>0.35220768949506809</v>
      </c>
      <c r="H1448" s="53">
        <f>IF(Q1447&gt;SetUp!$B$56,SetUp!$B$56,Q1447)</f>
        <v>43.407211106972298</v>
      </c>
      <c r="I1448" s="53">
        <f t="shared" si="405"/>
        <v>6.73447553368832</v>
      </c>
      <c r="J1448" s="53">
        <f>MIN(F1448,H1448,(1-EXP(-SetUp!$B$52*H1448/SetUp!$B$56))*F1448)</f>
        <v>0</v>
      </c>
      <c r="K1448" s="53">
        <f t="shared" si="401"/>
        <v>43.407211106972298</v>
      </c>
      <c r="L1448" s="53">
        <f>IF(I1448&lt;=0,0,MIN(SetUp!$B$50*I1448^SetUp!$B$55,I1448))</f>
        <v>0.51657228290419099</v>
      </c>
      <c r="M1448" s="53">
        <f t="shared" si="402"/>
        <v>6.2179032507841292</v>
      </c>
      <c r="N1448" s="53">
        <f>IF(SetUp!$B$62=0,X1448,(B1448-E1448)*(1-(H1448/SetUp!$B$66/SetUp!$B$56)))</f>
        <v>4.889792310504931</v>
      </c>
      <c r="O1448" s="53">
        <f>K1448*SetUp!$B$65</f>
        <v>0.40064860111280659</v>
      </c>
      <c r="P1448" s="53">
        <f>MIN(SetUp!$B$54*L1448^SetUp!$B$51,L1448)</f>
        <v>0.35337556811138687</v>
      </c>
      <c r="Q1448" s="53">
        <f t="shared" si="403"/>
        <v>47.896354816364422</v>
      </c>
      <c r="R1448" s="53">
        <f>IF((H1448+N1448-O1448)&gt;SetUp!$B$56,T1447+H1448+N1448-O1448-SetUp!$B$56,T1447)</f>
        <v>0</v>
      </c>
      <c r="S1448" s="53">
        <f>R1448*SetUp!$B$65</f>
        <v>0</v>
      </c>
      <c r="T1448" s="53">
        <f>IF((R1448-S1448)&lt;SetUp!$B$53,R1448-S1448,SetUp!$B$53)</f>
        <v>0</v>
      </c>
      <c r="U1448" s="53">
        <f t="shared" si="404"/>
        <v>6.2179032507841292</v>
      </c>
      <c r="V1448" s="53">
        <f>(L1448-P1448)/1000*SetUp!$B$13*1000000/SetUp!$B$48</f>
        <v>6.6413394670986197</v>
      </c>
      <c r="W1448" s="53">
        <f t="shared" si="406"/>
        <v>3.7747582837255322E-15</v>
      </c>
      <c r="X1448" s="53">
        <f>MAX((SetUp!$B$56*(1-($H1448/SetUp!$B$56)^2)*TANH(($B1448-$D1448)/SetUp!$B$56))/(1+$H1448/SetUp!$B$56*TANH(($B1448-$D1448)/SetUp!$B$56)),0)</f>
        <v>4.889792310504931</v>
      </c>
    </row>
    <row r="1449" spans="1:24" x14ac:dyDescent="0.3">
      <c r="A1449" s="60">
        <v>32494</v>
      </c>
      <c r="B1449" s="53">
        <v>13.073</v>
      </c>
      <c r="C1449" s="53">
        <v>10.971</v>
      </c>
      <c r="D1449" s="53">
        <v>5.2050000000000001</v>
      </c>
      <c r="E1449" s="53">
        <f t="shared" si="398"/>
        <v>5.2050000000000001</v>
      </c>
      <c r="F1449" s="53">
        <f t="shared" si="399"/>
        <v>0</v>
      </c>
      <c r="G1449" s="53">
        <f t="shared" si="400"/>
        <v>0.66748816266750488</v>
      </c>
      <c r="H1449" s="53">
        <f>IF(Q1448&gt;SetUp!$B$56,SetUp!$B$56,Q1448)</f>
        <v>47.896354816364422</v>
      </c>
      <c r="I1449" s="53">
        <f t="shared" si="405"/>
        <v>7.3274748154073226</v>
      </c>
      <c r="J1449" s="53">
        <f>MIN(F1449,H1449,(1-EXP(-SetUp!$B$52*H1449/SetUp!$B$56))*F1449)</f>
        <v>0</v>
      </c>
      <c r="K1449" s="53">
        <f t="shared" si="401"/>
        <v>47.896354816364422</v>
      </c>
      <c r="L1449" s="53">
        <f>IF(I1449&lt;=0,0,MIN(SetUp!$B$50*I1449^SetUp!$B$55,I1449))</f>
        <v>0.59458692982239902</v>
      </c>
      <c r="M1449" s="53">
        <f t="shared" si="402"/>
        <v>6.7328878855849235</v>
      </c>
      <c r="N1449" s="53">
        <f>IF(SetUp!$B$62=0,X1449,(B1449-E1449)*(1-(H1449/SetUp!$B$66/SetUp!$B$56)))</f>
        <v>7.2005118373324954</v>
      </c>
      <c r="O1449" s="53">
        <f>K1449*SetUp!$B$65</f>
        <v>0.44208340195568807</v>
      </c>
      <c r="P1449" s="53">
        <f>MIN(SetUp!$B$54*L1449^SetUp!$B$51,L1449)</f>
        <v>0.4072999816567352</v>
      </c>
      <c r="Q1449" s="53">
        <f t="shared" si="403"/>
        <v>54.654783251741236</v>
      </c>
      <c r="R1449" s="53">
        <f>IF((H1449+N1449-O1449)&gt;SetUp!$B$56,T1448+H1449+N1449-O1449-SetUp!$B$56,T1448)</f>
        <v>0</v>
      </c>
      <c r="S1449" s="53">
        <f>R1449*SetUp!$B$65</f>
        <v>0</v>
      </c>
      <c r="T1449" s="53">
        <f>IF((R1449-S1449)&lt;SetUp!$B$53,R1449-S1449,SetUp!$B$53)</f>
        <v>0</v>
      </c>
      <c r="U1449" s="53">
        <f t="shared" si="404"/>
        <v>6.7328878855849235</v>
      </c>
      <c r="V1449" s="53">
        <f>(L1449-P1449)/1000*SetUp!$B$13*1000000/SetUp!$B$48</f>
        <v>7.6216987707397239</v>
      </c>
      <c r="W1449" s="53">
        <f t="shared" si="406"/>
        <v>6.106226635438361E-15</v>
      </c>
      <c r="X1449" s="53">
        <f>MAX((SetUp!$B$56*(1-($H1449/SetUp!$B$56)^2)*TANH(($B1449-$D1449)/SetUp!$B$56))/(1+$H1449/SetUp!$B$56*TANH(($B1449-$D1449)/SetUp!$B$56)),0)</f>
        <v>7.2005118373324954</v>
      </c>
    </row>
    <row r="1450" spans="1:24" x14ac:dyDescent="0.3">
      <c r="A1450" s="60">
        <v>32495</v>
      </c>
      <c r="B1450" s="53">
        <v>4.351</v>
      </c>
      <c r="C1450" s="53">
        <v>26.021999999999998</v>
      </c>
      <c r="D1450" s="53">
        <v>5.2050000000000001</v>
      </c>
      <c r="E1450" s="53">
        <f t="shared" si="398"/>
        <v>4.351</v>
      </c>
      <c r="F1450" s="53">
        <f t="shared" si="399"/>
        <v>0.85400000000000009</v>
      </c>
      <c r="G1450" s="53">
        <f t="shared" si="400"/>
        <v>0</v>
      </c>
      <c r="H1450" s="53">
        <f>IF(Q1449&gt;SetUp!$B$56,SetUp!$B$56,Q1449)</f>
        <v>54.654783251741236</v>
      </c>
      <c r="I1450" s="53">
        <f t="shared" si="405"/>
        <v>7.2298286085918892</v>
      </c>
      <c r="J1450" s="53">
        <f>MIN(F1450,H1450,(1-EXP(-SetUp!$B$52*H1450/SetUp!$B$56))*F1450)</f>
        <v>0.81505733905461231</v>
      </c>
      <c r="K1450" s="53">
        <f t="shared" si="401"/>
        <v>53.839725912686625</v>
      </c>
      <c r="L1450" s="53">
        <f>IF(I1450&lt;=0,0,MIN(SetUp!$B$50*I1450^SetUp!$B$55,I1450))</f>
        <v>0.58143986422564364</v>
      </c>
      <c r="M1450" s="53">
        <f t="shared" si="402"/>
        <v>6.6483887443662457</v>
      </c>
      <c r="N1450" s="53">
        <f>IF(SetUp!$B$62=0,X1450,(B1450-E1450)*(1-(H1450/SetUp!$B$66/SetUp!$B$56)))</f>
        <v>0</v>
      </c>
      <c r="O1450" s="53">
        <f>K1450*SetUp!$B$65</f>
        <v>0.49694072300696601</v>
      </c>
      <c r="P1450" s="53">
        <f>MIN(SetUp!$B$54*L1450^SetUp!$B$51,L1450)</f>
        <v>0.39820753161123951</v>
      </c>
      <c r="Q1450" s="53">
        <f t="shared" si="403"/>
        <v>53.34278518967966</v>
      </c>
      <c r="R1450" s="53">
        <f>IF((H1450+N1450-O1450)&gt;SetUp!$B$56,T1449+H1450+N1450-O1450-SetUp!$B$56,T1449)</f>
        <v>0</v>
      </c>
      <c r="S1450" s="53">
        <f>R1450*SetUp!$B$65</f>
        <v>0</v>
      </c>
      <c r="T1450" s="53">
        <f>IF((R1450-S1450)&lt;SetUp!$B$53,R1450-S1450,SetUp!$B$53)</f>
        <v>0</v>
      </c>
      <c r="U1450" s="53">
        <f t="shared" si="404"/>
        <v>6.6483887443662457</v>
      </c>
      <c r="V1450" s="53">
        <f>(L1450-P1450)/1000*SetUp!$B$13*1000000/SetUp!$B$48</f>
        <v>7.4566949695377156</v>
      </c>
      <c r="W1450" s="53">
        <f t="shared" si="406"/>
        <v>0</v>
      </c>
      <c r="X1450" s="53">
        <f>MAX((SetUp!$B$56*(1-($H1450/SetUp!$B$56)^2)*TANH(($B1450-$D1450)/SetUp!$B$56))/(1+$H1450/SetUp!$B$56*TANH(($B1450-$D1450)/SetUp!$B$56)),0)</f>
        <v>0</v>
      </c>
    </row>
    <row r="1451" spans="1:24" x14ac:dyDescent="0.3">
      <c r="A1451" s="60">
        <v>32496</v>
      </c>
      <c r="B1451" s="53">
        <v>3.391</v>
      </c>
      <c r="C1451" s="53">
        <v>10.971</v>
      </c>
      <c r="D1451" s="53">
        <v>5.2050000000000001</v>
      </c>
      <c r="E1451" s="53">
        <f t="shared" si="398"/>
        <v>3.391</v>
      </c>
      <c r="F1451" s="53">
        <f t="shared" si="399"/>
        <v>1.8140000000000001</v>
      </c>
      <c r="G1451" s="53">
        <f t="shared" si="400"/>
        <v>0</v>
      </c>
      <c r="H1451" s="53">
        <f>IF(Q1450&gt;SetUp!$B$56,SetUp!$B$56,Q1450)</f>
        <v>53.34278518967966</v>
      </c>
      <c r="I1451" s="53">
        <f t="shared" si="405"/>
        <v>7.1248217220552528</v>
      </c>
      <c r="J1451" s="53">
        <f>MIN(F1451,H1451,(1-EXP(-SetUp!$B$52*H1451/SetUp!$B$56))*F1451)</f>
        <v>1.7249166050160787</v>
      </c>
      <c r="K1451" s="53">
        <f t="shared" si="401"/>
        <v>51.617868584663583</v>
      </c>
      <c r="L1451" s="53">
        <f>IF(I1451&lt;=0,0,MIN(SetUp!$B$50*I1451^SetUp!$B$55,I1451))</f>
        <v>0.5674332805618888</v>
      </c>
      <c r="M1451" s="53">
        <f t="shared" si="402"/>
        <v>6.5573884414933641</v>
      </c>
      <c r="N1451" s="53">
        <f>IF(SetUp!$B$62=0,X1451,(B1451-E1451)*(1-(H1451/SetUp!$B$66/SetUp!$B$56)))</f>
        <v>0</v>
      </c>
      <c r="O1451" s="53">
        <f>K1451*SetUp!$B$65</f>
        <v>0.476432977689007</v>
      </c>
      <c r="P1451" s="53">
        <f>MIN(SetUp!$B$54*L1451^SetUp!$B$51,L1451)</f>
        <v>0.38852284197832376</v>
      </c>
      <c r="Q1451" s="53">
        <f t="shared" si="403"/>
        <v>51.141435606974575</v>
      </c>
      <c r="R1451" s="53">
        <f>IF((H1451+N1451-O1451)&gt;SetUp!$B$56,T1450+H1451+N1451-O1451-SetUp!$B$56,T1450)</f>
        <v>0</v>
      </c>
      <c r="S1451" s="53">
        <f>R1451*SetUp!$B$65</f>
        <v>0</v>
      </c>
      <c r="T1451" s="53">
        <f>IF((R1451-S1451)&lt;SetUp!$B$53,R1451-S1451,SetUp!$B$53)</f>
        <v>0</v>
      </c>
      <c r="U1451" s="53">
        <f t="shared" si="404"/>
        <v>6.5573884414933641</v>
      </c>
      <c r="V1451" s="53">
        <f>(L1451-P1451)/1000*SetUp!$B$13*1000000/SetUp!$B$48</f>
        <v>7.2808141900987939</v>
      </c>
      <c r="W1451" s="53">
        <f t="shared" si="406"/>
        <v>2.9976021664879227E-15</v>
      </c>
      <c r="X1451" s="53">
        <f>MAX((SetUp!$B$56*(1-($H1451/SetUp!$B$56)^2)*TANH(($B1451-$D1451)/SetUp!$B$56))/(1+$H1451/SetUp!$B$56*TANH(($B1451-$D1451)/SetUp!$B$56)),0)</f>
        <v>0</v>
      </c>
    </row>
    <row r="1452" spans="1:24" x14ac:dyDescent="0.3">
      <c r="A1452" s="60">
        <v>32497</v>
      </c>
      <c r="B1452" s="53">
        <v>0.19600000000000001</v>
      </c>
      <c r="C1452" s="53">
        <v>11.667</v>
      </c>
      <c r="D1452" s="53">
        <v>5.2050000000000001</v>
      </c>
      <c r="E1452" s="53">
        <f t="shared" si="398"/>
        <v>0.19600000000000001</v>
      </c>
      <c r="F1452" s="53">
        <f t="shared" si="399"/>
        <v>5.0090000000000003</v>
      </c>
      <c r="G1452" s="53">
        <f t="shared" si="400"/>
        <v>0</v>
      </c>
      <c r="H1452" s="53">
        <f>IF(Q1451&gt;SetUp!$B$56,SetUp!$B$56,Q1451)</f>
        <v>51.141435606974575</v>
      </c>
      <c r="I1452" s="53">
        <f t="shared" si="405"/>
        <v>6.9857620059355643</v>
      </c>
      <c r="J1452" s="53">
        <f>MIN(F1452,H1452,(1-EXP(-SetUp!$B$52*H1452/SetUp!$B$56))*F1452)</f>
        <v>4.7304368096686211</v>
      </c>
      <c r="K1452" s="53">
        <f t="shared" si="401"/>
        <v>46.41099879730595</v>
      </c>
      <c r="L1452" s="53">
        <f>IF(I1452&lt;=0,0,MIN(SetUp!$B$50*I1452^SetUp!$B$55,I1452))</f>
        <v>0.54909536439140039</v>
      </c>
      <c r="M1452" s="53">
        <f t="shared" si="402"/>
        <v>6.4366666415441642</v>
      </c>
      <c r="N1452" s="53">
        <f>IF(SetUp!$B$62=0,X1452,(B1452-E1452)*(1-(H1452/SetUp!$B$66/SetUp!$B$56)))</f>
        <v>0</v>
      </c>
      <c r="O1452" s="53">
        <f>K1452*SetUp!$B$65</f>
        <v>0.42837356444220004</v>
      </c>
      <c r="P1452" s="53">
        <f>MIN(SetUp!$B$54*L1452^SetUp!$B$51,L1452)</f>
        <v>0.37584682353120058</v>
      </c>
      <c r="Q1452" s="53">
        <f t="shared" si="403"/>
        <v>45.982625232863754</v>
      </c>
      <c r="R1452" s="53">
        <f>IF((H1452+N1452-O1452)&gt;SetUp!$B$56,T1451+H1452+N1452-O1452-SetUp!$B$56,T1451)</f>
        <v>0</v>
      </c>
      <c r="S1452" s="53">
        <f>R1452*SetUp!$B$65</f>
        <v>0</v>
      </c>
      <c r="T1452" s="53">
        <f>IF((R1452-S1452)&lt;SetUp!$B$53,R1452-S1452,SetUp!$B$53)</f>
        <v>0</v>
      </c>
      <c r="U1452" s="53">
        <f t="shared" si="404"/>
        <v>6.4366666415441642</v>
      </c>
      <c r="V1452" s="53">
        <f>(L1452-P1452)/1000*SetUp!$B$13*1000000/SetUp!$B$48</f>
        <v>7.0504015567525791</v>
      </c>
      <c r="W1452" s="53">
        <f t="shared" si="406"/>
        <v>0</v>
      </c>
      <c r="X1452" s="53">
        <f>MAX((SetUp!$B$56*(1-($H1452/SetUp!$B$56)^2)*TANH(($B1452-$D1452)/SetUp!$B$56))/(1+$H1452/SetUp!$B$56*TANH(($B1452-$D1452)/SetUp!$B$56)),0)</f>
        <v>0</v>
      </c>
    </row>
    <row r="1453" spans="1:24" x14ac:dyDescent="0.3">
      <c r="A1453" s="60">
        <v>32498</v>
      </c>
      <c r="B1453" s="53">
        <v>1.3720000000000001</v>
      </c>
      <c r="C1453" s="53">
        <v>9.9570000000000007</v>
      </c>
      <c r="D1453" s="53">
        <v>5.2050000000000001</v>
      </c>
      <c r="E1453" s="53">
        <f t="shared" si="398"/>
        <v>1.3720000000000001</v>
      </c>
      <c r="F1453" s="53">
        <f t="shared" si="399"/>
        <v>3.8330000000000002</v>
      </c>
      <c r="G1453" s="53">
        <f t="shared" si="400"/>
        <v>0</v>
      </c>
      <c r="H1453" s="53">
        <f>IF(Q1452&gt;SetUp!$B$56,SetUp!$B$56,Q1452)</f>
        <v>45.982625232863754</v>
      </c>
      <c r="I1453" s="53">
        <f t="shared" si="405"/>
        <v>6.8283409729760915</v>
      </c>
      <c r="J1453" s="53">
        <f>MIN(F1453,H1453,(1-EXP(-SetUp!$B$52*H1453/SetUp!$B$56))*F1453)</f>
        <v>3.5477075957472368</v>
      </c>
      <c r="K1453" s="53">
        <f t="shared" si="401"/>
        <v>42.43491763711652</v>
      </c>
      <c r="L1453" s="53">
        <f>IF(I1453&lt;=0,0,MIN(SetUp!$B$50*I1453^SetUp!$B$55,I1453))</f>
        <v>0.52862796417185842</v>
      </c>
      <c r="M1453" s="53">
        <f t="shared" si="402"/>
        <v>6.2997130088042335</v>
      </c>
      <c r="N1453" s="53">
        <f>IF(SetUp!$B$62=0,X1453,(B1453-E1453)*(1-(H1453/SetUp!$B$66/SetUp!$B$56)))</f>
        <v>0</v>
      </c>
      <c r="O1453" s="53">
        <f>K1453*SetUp!$B$65</f>
        <v>0.39167433143192715</v>
      </c>
      <c r="P1453" s="53">
        <f>MIN(SetUp!$B$54*L1453^SetUp!$B$51,L1453)</f>
        <v>0.36170367164331996</v>
      </c>
      <c r="Q1453" s="53">
        <f t="shared" si="403"/>
        <v>42.043243305684591</v>
      </c>
      <c r="R1453" s="53">
        <f>IF((H1453+N1453-O1453)&gt;SetUp!$B$56,T1452+H1453+N1453-O1453-SetUp!$B$56,T1452)</f>
        <v>0</v>
      </c>
      <c r="S1453" s="53">
        <f>R1453*SetUp!$B$65</f>
        <v>0</v>
      </c>
      <c r="T1453" s="53">
        <f>IF((R1453-S1453)&lt;SetUp!$B$53,R1453-S1453,SetUp!$B$53)</f>
        <v>0</v>
      </c>
      <c r="U1453" s="53">
        <f t="shared" si="404"/>
        <v>6.2997130088042335</v>
      </c>
      <c r="V1453" s="53">
        <f>(L1453-P1453)/1000*SetUp!$B$13*1000000/SetUp!$B$48</f>
        <v>6.7930343658865091</v>
      </c>
      <c r="W1453" s="53">
        <f t="shared" si="406"/>
        <v>0</v>
      </c>
      <c r="X1453" s="53">
        <f>MAX((SetUp!$B$56*(1-($H1453/SetUp!$B$56)^2)*TANH(($B1453-$D1453)/SetUp!$B$56))/(1+$H1453/SetUp!$B$56*TANH(($B1453-$D1453)/SetUp!$B$56)),0)</f>
        <v>0</v>
      </c>
    </row>
    <row r="1454" spans="1:24" x14ac:dyDescent="0.3">
      <c r="A1454" s="60">
        <v>32499</v>
      </c>
      <c r="B1454" s="53">
        <v>1.2130000000000001</v>
      </c>
      <c r="C1454" s="53">
        <v>9.14</v>
      </c>
      <c r="D1454" s="53">
        <v>5.2050000000000001</v>
      </c>
      <c r="E1454" s="53">
        <f t="shared" si="398"/>
        <v>1.2130000000000001</v>
      </c>
      <c r="F1454" s="53">
        <f t="shared" si="399"/>
        <v>3.992</v>
      </c>
      <c r="G1454" s="53">
        <f t="shared" si="400"/>
        <v>0</v>
      </c>
      <c r="H1454" s="53">
        <f>IF(Q1453&gt;SetUp!$B$56,SetUp!$B$56,Q1453)</f>
        <v>42.043243305684591</v>
      </c>
      <c r="I1454" s="53">
        <f t="shared" si="405"/>
        <v>6.6543521370833663</v>
      </c>
      <c r="J1454" s="53">
        <f>MIN(F1454,H1454,(1-EXP(-SetUp!$B$52*H1454/SetUp!$B$56))*F1454)</f>
        <v>3.620806623644039</v>
      </c>
      <c r="K1454" s="53">
        <f t="shared" si="401"/>
        <v>38.422436682040555</v>
      </c>
      <c r="L1454" s="53">
        <f>IF(I1454&lt;=0,0,MIN(SetUp!$B$50*I1454^SetUp!$B$55,I1454))</f>
        <v>0.5063697650467498</v>
      </c>
      <c r="M1454" s="53">
        <f t="shared" si="402"/>
        <v>6.1479823720366165</v>
      </c>
      <c r="N1454" s="53">
        <f>IF(SetUp!$B$62=0,X1454,(B1454-E1454)*(1-(H1454/SetUp!$B$66/SetUp!$B$56)))</f>
        <v>0</v>
      </c>
      <c r="O1454" s="53">
        <f>K1454*SetUp!$B$65</f>
        <v>0.35463912827913252</v>
      </c>
      <c r="P1454" s="53">
        <f>MIN(SetUp!$B$54*L1454^SetUp!$B$51,L1454)</f>
        <v>0.34632910963145908</v>
      </c>
      <c r="Q1454" s="53">
        <f t="shared" si="403"/>
        <v>38.067797553761423</v>
      </c>
      <c r="R1454" s="53">
        <f>IF((H1454+N1454-O1454)&gt;SetUp!$B$56,T1453+H1454+N1454-O1454-SetUp!$B$56,T1453)</f>
        <v>0</v>
      </c>
      <c r="S1454" s="53">
        <f>R1454*SetUp!$B$65</f>
        <v>0</v>
      </c>
      <c r="T1454" s="53">
        <f>IF((R1454-S1454)&lt;SetUp!$B$53,R1454-S1454,SetUp!$B$53)</f>
        <v>0</v>
      </c>
      <c r="U1454" s="53">
        <f t="shared" si="404"/>
        <v>6.1479823720366165</v>
      </c>
      <c r="V1454" s="53">
        <f>(L1454-P1454)/1000*SetUp!$B$13*1000000/SetUp!$B$48</f>
        <v>6.512902680053009</v>
      </c>
      <c r="W1454" s="53">
        <f t="shared" si="406"/>
        <v>3.1086244689504383E-15</v>
      </c>
      <c r="X1454" s="53">
        <f>MAX((SetUp!$B$56*(1-($H1454/SetUp!$B$56)^2)*TANH(($B1454-$D1454)/SetUp!$B$56))/(1+$H1454/SetUp!$B$56*TANH(($B1454-$D1454)/SetUp!$B$56)),0)</f>
        <v>0</v>
      </c>
    </row>
    <row r="1455" spans="1:24" x14ac:dyDescent="0.3">
      <c r="A1455" s="60">
        <v>32500</v>
      </c>
      <c r="B1455" s="53">
        <v>1.52</v>
      </c>
      <c r="C1455" s="53">
        <v>8.8209999999999997</v>
      </c>
      <c r="D1455" s="53">
        <v>5.2050000000000001</v>
      </c>
      <c r="E1455" s="53">
        <f t="shared" si="398"/>
        <v>1.52</v>
      </c>
      <c r="F1455" s="53">
        <f t="shared" si="399"/>
        <v>3.6850000000000001</v>
      </c>
      <c r="G1455" s="53">
        <f t="shared" si="400"/>
        <v>0</v>
      </c>
      <c r="H1455" s="53">
        <f>IF(Q1454&gt;SetUp!$B$56,SetUp!$B$56,Q1454)</f>
        <v>38.067797553761423</v>
      </c>
      <c r="I1455" s="53">
        <f t="shared" si="405"/>
        <v>6.4692946873222885</v>
      </c>
      <c r="J1455" s="53">
        <f>MIN(F1455,H1455,(1-EXP(-SetUp!$B$52*H1455/SetUp!$B$56))*F1455)</f>
        <v>3.2560661209385415</v>
      </c>
      <c r="K1455" s="53">
        <f t="shared" si="401"/>
        <v>34.811731432822882</v>
      </c>
      <c r="L1455" s="53">
        <f>IF(I1455&lt;=0,0,MIN(SetUp!$B$50*I1455^SetUp!$B$55,I1455))</f>
        <v>0.48311778450341691</v>
      </c>
      <c r="M1455" s="53">
        <f t="shared" si="402"/>
        <v>5.9861769028188716</v>
      </c>
      <c r="N1455" s="53">
        <f>IF(SetUp!$B$62=0,X1455,(B1455-E1455)*(1-(H1455/SetUp!$B$66/SetUp!$B$56)))</f>
        <v>0</v>
      </c>
      <c r="O1455" s="53">
        <f>K1455*SetUp!$B$65</f>
        <v>0.321312315285672</v>
      </c>
      <c r="P1455" s="53">
        <f>MIN(SetUp!$B$54*L1455^SetUp!$B$51,L1455)</f>
        <v>0.33027512527478431</v>
      </c>
      <c r="Q1455" s="53">
        <f t="shared" si="403"/>
        <v>34.490419117537208</v>
      </c>
      <c r="R1455" s="53">
        <f>IF((H1455+N1455-O1455)&gt;SetUp!$B$56,T1454+H1455+N1455-O1455-SetUp!$B$56,T1454)</f>
        <v>0</v>
      </c>
      <c r="S1455" s="53">
        <f>R1455*SetUp!$B$65</f>
        <v>0</v>
      </c>
      <c r="T1455" s="53">
        <f>IF((R1455-S1455)&lt;SetUp!$B$53,R1455-S1455,SetUp!$B$53)</f>
        <v>0</v>
      </c>
      <c r="U1455" s="53">
        <f t="shared" si="404"/>
        <v>5.9861769028188716</v>
      </c>
      <c r="V1455" s="53">
        <f>(L1455-P1455)/1000*SetUp!$B$13*1000000/SetUp!$B$48</f>
        <v>6.219978057034889</v>
      </c>
      <c r="W1455" s="53">
        <f t="shared" si="406"/>
        <v>-4.8849813083506888E-15</v>
      </c>
      <c r="X1455" s="53">
        <f>MAX((SetUp!$B$56*(1-($H1455/SetUp!$B$56)^2)*TANH(($B1455-$D1455)/SetUp!$B$56))/(1+$H1455/SetUp!$B$56*TANH(($B1455-$D1455)/SetUp!$B$56)),0)</f>
        <v>0</v>
      </c>
    </row>
    <row r="1456" spans="1:24" x14ac:dyDescent="0.3">
      <c r="A1456" s="60">
        <v>32501</v>
      </c>
      <c r="B1456" s="53">
        <v>0.90700000000000003</v>
      </c>
      <c r="C1456" s="53">
        <v>8.5060000000000002</v>
      </c>
      <c r="D1456" s="53">
        <v>5.2050000000000001</v>
      </c>
      <c r="E1456" s="53">
        <f t="shared" si="398"/>
        <v>0.90700000000000003</v>
      </c>
      <c r="F1456" s="53">
        <f t="shared" si="399"/>
        <v>4.298</v>
      </c>
      <c r="G1456" s="53">
        <f t="shared" si="400"/>
        <v>0</v>
      </c>
      <c r="H1456" s="53">
        <f>IF(Q1455&gt;SetUp!$B$56,SetUp!$B$56,Q1455)</f>
        <v>34.490419117537208</v>
      </c>
      <c r="I1456" s="53">
        <f t="shared" si="405"/>
        <v>6.2705048944267752</v>
      </c>
      <c r="J1456" s="53">
        <f>MIN(F1456,H1456,(1-EXP(-SetUp!$B$52*H1456/SetUp!$B$56))*F1456)</f>
        <v>3.6856562378816697</v>
      </c>
      <c r="K1456" s="53">
        <f t="shared" si="401"/>
        <v>30.804762879655538</v>
      </c>
      <c r="L1456" s="53">
        <f>IF(I1456&lt;=0,0,MIN(SetUp!$B$50*I1456^SetUp!$B$55,I1456))</f>
        <v>0.45862985223233005</v>
      </c>
      <c r="M1456" s="53">
        <f t="shared" si="402"/>
        <v>5.811875042194445</v>
      </c>
      <c r="N1456" s="53">
        <f>IF(SetUp!$B$62=0,X1456,(B1456-E1456)*(1-(H1456/SetUp!$B$66/SetUp!$B$56)))</f>
        <v>0</v>
      </c>
      <c r="O1456" s="53">
        <f>K1456*SetUp!$B$65</f>
        <v>0.28432799160790323</v>
      </c>
      <c r="P1456" s="53">
        <f>MIN(SetUp!$B$54*L1456^SetUp!$B$51,L1456)</f>
        <v>0.31337592264606434</v>
      </c>
      <c r="Q1456" s="53">
        <f t="shared" si="403"/>
        <v>30.520434888047635</v>
      </c>
      <c r="R1456" s="53">
        <f>IF((H1456+N1456-O1456)&gt;SetUp!$B$56,T1455+H1456+N1456-O1456-SetUp!$B$56,T1455)</f>
        <v>0</v>
      </c>
      <c r="S1456" s="53">
        <f>R1456*SetUp!$B$65</f>
        <v>0</v>
      </c>
      <c r="T1456" s="53">
        <f>IF((R1456-S1456)&lt;SetUp!$B$53,R1456-S1456,SetUp!$B$53)</f>
        <v>0</v>
      </c>
      <c r="U1456" s="53">
        <f t="shared" si="404"/>
        <v>5.811875042194445</v>
      </c>
      <c r="V1456" s="53">
        <f>(L1456-P1456)/1000*SetUp!$B$13*1000000/SetUp!$B$48</f>
        <v>5.9111524183387925</v>
      </c>
      <c r="W1456" s="53">
        <f t="shared" si="406"/>
        <v>3.3861802251067274E-15</v>
      </c>
      <c r="X1456" s="53">
        <f>MAX((SetUp!$B$56*(1-($H1456/SetUp!$B$56)^2)*TANH(($B1456-$D1456)/SetUp!$B$56))/(1+$H1456/SetUp!$B$56*TANH(($B1456-$D1456)/SetUp!$B$56)),0)</f>
        <v>0</v>
      </c>
    </row>
    <row r="1457" spans="1:24" x14ac:dyDescent="0.3">
      <c r="A1457" s="60">
        <v>32502</v>
      </c>
      <c r="B1457" s="53">
        <v>0.58099999999999996</v>
      </c>
      <c r="C1457" s="53">
        <v>8.5060000000000002</v>
      </c>
      <c r="D1457" s="53">
        <v>5.2050000000000001</v>
      </c>
      <c r="E1457" s="53">
        <f t="shared" si="398"/>
        <v>0.58099999999999996</v>
      </c>
      <c r="F1457" s="53">
        <f t="shared" si="399"/>
        <v>4.6240000000000006</v>
      </c>
      <c r="G1457" s="53">
        <f t="shared" si="400"/>
        <v>0</v>
      </c>
      <c r="H1457" s="53">
        <f>IF(Q1456&gt;SetUp!$B$56,SetUp!$B$56,Q1456)</f>
        <v>30.520434888047635</v>
      </c>
      <c r="I1457" s="53">
        <f t="shared" si="405"/>
        <v>6.0585086879845367</v>
      </c>
      <c r="J1457" s="53">
        <f>MIN(F1457,H1457,(1-EXP(-SetUp!$B$52*H1457/SetUp!$B$56))*F1457)</f>
        <v>3.799566029008588</v>
      </c>
      <c r="K1457" s="53">
        <f t="shared" si="401"/>
        <v>26.720868859039047</v>
      </c>
      <c r="L1457" s="53">
        <f>IF(I1457&lt;=0,0,MIN(SetUp!$B$50*I1457^SetUp!$B$55,I1457))</f>
        <v>0.43307956573221695</v>
      </c>
      <c r="M1457" s="53">
        <f t="shared" si="402"/>
        <v>5.6254291222523198</v>
      </c>
      <c r="N1457" s="53">
        <f>IF(SetUp!$B$62=0,X1457,(B1457-E1457)*(1-(H1457/SetUp!$B$66/SetUp!$B$56)))</f>
        <v>0</v>
      </c>
      <c r="O1457" s="53">
        <f>K1457*SetUp!$B$65</f>
        <v>0.24663364579009195</v>
      </c>
      <c r="P1457" s="53">
        <f>MIN(SetUp!$B$54*L1457^SetUp!$B$51,L1457)</f>
        <v>0.29575294267332569</v>
      </c>
      <c r="Q1457" s="53">
        <f t="shared" si="403"/>
        <v>26.474235213248956</v>
      </c>
      <c r="R1457" s="53">
        <f>IF((H1457+N1457-O1457)&gt;SetUp!$B$56,T1456+H1457+N1457-O1457-SetUp!$B$56,T1456)</f>
        <v>0</v>
      </c>
      <c r="S1457" s="53">
        <f>R1457*SetUp!$B$65</f>
        <v>0</v>
      </c>
      <c r="T1457" s="53">
        <f>IF((R1457-S1457)&lt;SetUp!$B$53,R1457-S1457,SetUp!$B$53)</f>
        <v>0</v>
      </c>
      <c r="U1457" s="53">
        <f t="shared" si="404"/>
        <v>5.6254291222523198</v>
      </c>
      <c r="V1457" s="53">
        <f>(L1457-P1457)/1000*SetUp!$B$13*1000000/SetUp!$B$48</f>
        <v>5.5885482913201665</v>
      </c>
      <c r="W1457" s="53">
        <f t="shared" si="406"/>
        <v>-2.55351295663786E-15</v>
      </c>
      <c r="X1457" s="53">
        <f>MAX((SetUp!$B$56*(1-($H1457/SetUp!$B$56)^2)*TANH(($B1457-$D1457)/SetUp!$B$56))/(1+$H1457/SetUp!$B$56*TANH(($B1457-$D1457)/SetUp!$B$56)),0)</f>
        <v>0</v>
      </c>
    </row>
    <row r="1458" spans="1:24" x14ac:dyDescent="0.3">
      <c r="A1458" s="60">
        <v>32503</v>
      </c>
      <c r="B1458" s="53">
        <v>0.33500000000000002</v>
      </c>
      <c r="C1458" s="53">
        <v>8.1950000000000003</v>
      </c>
      <c r="D1458" s="53">
        <v>5.2050000000000001</v>
      </c>
      <c r="E1458" s="53">
        <f t="shared" si="398"/>
        <v>0.33500000000000002</v>
      </c>
      <c r="F1458" s="53">
        <f t="shared" si="399"/>
        <v>4.87</v>
      </c>
      <c r="G1458" s="53">
        <f t="shared" si="400"/>
        <v>0</v>
      </c>
      <c r="H1458" s="53">
        <f>IF(Q1457&gt;SetUp!$B$56,SetUp!$B$56,Q1457)</f>
        <v>26.474235213248956</v>
      </c>
      <c r="I1458" s="53">
        <f t="shared" si="405"/>
        <v>5.8349089827637144</v>
      </c>
      <c r="J1458" s="53">
        <f>MIN(F1458,H1458,(1-EXP(-SetUp!$B$52*H1458/SetUp!$B$56))*F1458)</f>
        <v>3.7786947755151123</v>
      </c>
      <c r="K1458" s="53">
        <f t="shared" si="401"/>
        <v>22.695540437733843</v>
      </c>
      <c r="L1458" s="53">
        <f>IF(I1458&lt;=0,0,MIN(SetUp!$B$50*I1458^SetUp!$B$55,I1458))</f>
        <v>0.40676940255628113</v>
      </c>
      <c r="M1458" s="53">
        <f t="shared" si="402"/>
        <v>5.428139580207433</v>
      </c>
      <c r="N1458" s="53">
        <f>IF(SetUp!$B$62=0,X1458,(B1458-E1458)*(1-(H1458/SetUp!$B$66/SetUp!$B$56)))</f>
        <v>0</v>
      </c>
      <c r="O1458" s="53">
        <f>K1458*SetUp!$B$65</f>
        <v>0.20947986051139422</v>
      </c>
      <c r="P1458" s="53">
        <f>MIN(SetUp!$B$54*L1458^SetUp!$B$51,L1458)</f>
        <v>0.27761641588752761</v>
      </c>
      <c r="Q1458" s="53">
        <f t="shared" si="403"/>
        <v>22.48606057722245</v>
      </c>
      <c r="R1458" s="53">
        <f>IF((H1458+N1458-O1458)&gt;SetUp!$B$56,T1457+H1458+N1458-O1458-SetUp!$B$56,T1457)</f>
        <v>0</v>
      </c>
      <c r="S1458" s="53">
        <f>R1458*SetUp!$B$65</f>
        <v>0</v>
      </c>
      <c r="T1458" s="53">
        <f>IF((R1458-S1458)&lt;SetUp!$B$53,R1458-S1458,SetUp!$B$53)</f>
        <v>0</v>
      </c>
      <c r="U1458" s="53">
        <f t="shared" si="404"/>
        <v>5.428139580207433</v>
      </c>
      <c r="V1458" s="53">
        <f>(L1458-P1458)/1000*SetUp!$B$13*1000000/SetUp!$B$48</f>
        <v>5.2559196963361652</v>
      </c>
      <c r="W1458" s="53">
        <f t="shared" si="406"/>
        <v>-1.1102230246251565E-15</v>
      </c>
      <c r="X1458" s="53">
        <f>MAX((SetUp!$B$56*(1-($H1458/SetUp!$B$56)^2)*TANH(($B1458-$D1458)/SetUp!$B$56))/(1+$H1458/SetUp!$B$56*TANH(($B1458-$D1458)/SetUp!$B$56)),0)</f>
        <v>0</v>
      </c>
    </row>
    <row r="1459" spans="1:24" x14ac:dyDescent="0.3">
      <c r="A1459" s="60">
        <v>32504</v>
      </c>
      <c r="B1459" s="53">
        <v>0.37</v>
      </c>
      <c r="C1459" s="53">
        <v>8.0410000000000004</v>
      </c>
      <c r="D1459" s="53">
        <v>5.2050000000000001</v>
      </c>
      <c r="E1459" s="53">
        <f t="shared" si="398"/>
        <v>0.37</v>
      </c>
      <c r="F1459" s="53">
        <f t="shared" si="399"/>
        <v>4.835</v>
      </c>
      <c r="G1459" s="53">
        <f t="shared" si="400"/>
        <v>0</v>
      </c>
      <c r="H1459" s="53">
        <f>IF(Q1458&gt;SetUp!$B$56,SetUp!$B$56,Q1458)</f>
        <v>22.48606057722245</v>
      </c>
      <c r="I1459" s="53">
        <f t="shared" si="405"/>
        <v>5.6035865764895227</v>
      </c>
      <c r="J1459" s="53">
        <f>MIN(F1459,H1459,(1-EXP(-SetUp!$B$52*H1459/SetUp!$B$56))*F1459)</f>
        <v>3.4777206390615172</v>
      </c>
      <c r="K1459" s="53">
        <f t="shared" si="401"/>
        <v>19.008339938160933</v>
      </c>
      <c r="L1459" s="53">
        <f>IF(I1459&lt;=0,0,MIN(SetUp!$B$50*I1459^SetUp!$B$55,I1459))</f>
        <v>0.38024917286423793</v>
      </c>
      <c r="M1459" s="53">
        <f t="shared" si="402"/>
        <v>5.2233374036252851</v>
      </c>
      <c r="N1459" s="53">
        <f>IF(SetUp!$B$62=0,X1459,(B1459-E1459)*(1-(H1459/SetUp!$B$66/SetUp!$B$56)))</f>
        <v>0</v>
      </c>
      <c r="O1459" s="53">
        <f>K1459*SetUp!$B$65</f>
        <v>0.17544699628209015</v>
      </c>
      <c r="P1459" s="53">
        <f>MIN(SetUp!$B$54*L1459^SetUp!$B$51,L1459)</f>
        <v>0.25934662608833114</v>
      </c>
      <c r="Q1459" s="53">
        <f t="shared" si="403"/>
        <v>18.832892941878843</v>
      </c>
      <c r="R1459" s="53">
        <f>IF((H1459+N1459-O1459)&gt;SetUp!$B$56,T1458+H1459+N1459-O1459-SetUp!$B$56,T1458)</f>
        <v>0</v>
      </c>
      <c r="S1459" s="53">
        <f>R1459*SetUp!$B$65</f>
        <v>0</v>
      </c>
      <c r="T1459" s="53">
        <f>IF((R1459-S1459)&lt;SetUp!$B$53,R1459-S1459,SetUp!$B$53)</f>
        <v>0</v>
      </c>
      <c r="U1459" s="53">
        <f t="shared" si="404"/>
        <v>5.2233374036252851</v>
      </c>
      <c r="V1459" s="53">
        <f>(L1459-P1459)/1000*SetUp!$B$13*1000000/SetUp!$B$48</f>
        <v>4.9201655596744374</v>
      </c>
      <c r="W1459" s="53">
        <f t="shared" si="406"/>
        <v>-1.4988010832439613E-15</v>
      </c>
      <c r="X1459" s="53">
        <f>MAX((SetUp!$B$56*(1-($H1459/SetUp!$B$56)^2)*TANH(($B1459-$D1459)/SetUp!$B$56))/(1+$H1459/SetUp!$B$56*TANH(($B1459-$D1459)/SetUp!$B$56)),0)</f>
        <v>0</v>
      </c>
    </row>
    <row r="1460" spans="1:24" x14ac:dyDescent="0.3">
      <c r="A1460" s="60">
        <v>32505</v>
      </c>
      <c r="B1460" s="53">
        <v>2.3E-2</v>
      </c>
      <c r="C1460" s="53">
        <v>7.8890000000000002</v>
      </c>
      <c r="D1460" s="53">
        <v>5.2050000000000001</v>
      </c>
      <c r="E1460" s="53">
        <f t="shared" si="398"/>
        <v>2.3E-2</v>
      </c>
      <c r="F1460" s="53">
        <f t="shared" si="399"/>
        <v>5.1820000000000004</v>
      </c>
      <c r="G1460" s="53">
        <f t="shared" si="400"/>
        <v>0</v>
      </c>
      <c r="H1460" s="53">
        <f>IF(Q1459&gt;SetUp!$B$56,SetUp!$B$56,Q1459)</f>
        <v>18.832892941878843</v>
      </c>
      <c r="I1460" s="53">
        <f t="shared" si="405"/>
        <v>5.3658398555270761</v>
      </c>
      <c r="J1460" s="53">
        <f>MIN(F1460,H1460,(1-EXP(-SetUp!$B$52*H1460/SetUp!$B$56))*F1460)</f>
        <v>3.3938423729225793</v>
      </c>
      <c r="K1460" s="53">
        <f t="shared" si="401"/>
        <v>15.439050568956263</v>
      </c>
      <c r="L1460" s="53">
        <f>IF(I1460&lt;=0,0,MIN(SetUp!$B$50*I1460^SetUp!$B$55,I1460))</f>
        <v>0.35374282991791439</v>
      </c>
      <c r="M1460" s="53">
        <f t="shared" si="402"/>
        <v>5.0120970256091617</v>
      </c>
      <c r="N1460" s="53">
        <f>IF(SetUp!$B$62=0,X1460,(B1460-E1460)*(1-(H1460/SetUp!$B$66/SetUp!$B$56)))</f>
        <v>0</v>
      </c>
      <c r="O1460" s="53">
        <f>K1460*SetUp!$B$65</f>
        <v>0.14250245190179101</v>
      </c>
      <c r="P1460" s="53">
        <f>MIN(SetUp!$B$54*L1460^SetUp!$B$51,L1460)</f>
        <v>0.24109878152136188</v>
      </c>
      <c r="Q1460" s="53">
        <f t="shared" si="403"/>
        <v>15.296548117054472</v>
      </c>
      <c r="R1460" s="53">
        <f>IF((H1460+N1460-O1460)&gt;SetUp!$B$56,T1459+H1460+N1460-O1460-SetUp!$B$56,T1459)</f>
        <v>0</v>
      </c>
      <c r="S1460" s="53">
        <f>R1460*SetUp!$B$65</f>
        <v>0</v>
      </c>
      <c r="T1460" s="53">
        <f>IF((R1460-S1460)&lt;SetUp!$B$53,R1460-S1460,SetUp!$B$53)</f>
        <v>0</v>
      </c>
      <c r="U1460" s="53">
        <f t="shared" si="404"/>
        <v>5.0120970256091617</v>
      </c>
      <c r="V1460" s="53">
        <f>(L1460-P1460)/1000*SetUp!$B$13*1000000/SetUp!$B$48</f>
        <v>4.5840834804768855</v>
      </c>
      <c r="W1460" s="53">
        <f t="shared" si="406"/>
        <v>1.7763568394002505E-15</v>
      </c>
      <c r="X1460" s="53">
        <f>MAX((SetUp!$B$56*(1-($H1460/SetUp!$B$56)^2)*TANH(($B1460-$D1460)/SetUp!$B$56))/(1+$H1460/SetUp!$B$56*TANH(($B1460-$D1460)/SetUp!$B$56)),0)</f>
        <v>0</v>
      </c>
    </row>
    <row r="1461" spans="1:24" x14ac:dyDescent="0.3">
      <c r="A1461" s="60">
        <v>32506</v>
      </c>
      <c r="B1461" s="53">
        <v>0.40400000000000003</v>
      </c>
      <c r="C1461" s="53">
        <v>7.8890000000000002</v>
      </c>
      <c r="D1461" s="53">
        <v>5.2050000000000001</v>
      </c>
      <c r="E1461" s="53">
        <f t="shared" si="398"/>
        <v>0.40400000000000003</v>
      </c>
      <c r="F1461" s="53">
        <f t="shared" si="399"/>
        <v>4.8010000000000002</v>
      </c>
      <c r="G1461" s="53">
        <f t="shared" si="400"/>
        <v>0</v>
      </c>
      <c r="H1461" s="53">
        <f>IF(Q1460&gt;SetUp!$B$56,SetUp!$B$56,Q1460)</f>
        <v>15.296548117054472</v>
      </c>
      <c r="I1461" s="53">
        <f t="shared" si="405"/>
        <v>5.1276438142457996</v>
      </c>
      <c r="J1461" s="53">
        <f>MIN(F1461,H1461,(1-EXP(-SetUp!$B$52*H1461/SetUp!$B$56))*F1461)</f>
        <v>2.7779374613515664</v>
      </c>
      <c r="K1461" s="53">
        <f t="shared" si="401"/>
        <v>12.518610655702906</v>
      </c>
      <c r="L1461" s="53">
        <f>IF(I1461&lt;=0,0,MIN(SetUp!$B$50*I1461^SetUp!$B$55,I1461))</f>
        <v>0.32796025640158755</v>
      </c>
      <c r="M1461" s="53">
        <f t="shared" si="402"/>
        <v>4.7996835578442116</v>
      </c>
      <c r="N1461" s="53">
        <f>IF(SetUp!$B$62=0,X1461,(B1461-E1461)*(1-(H1461/SetUp!$B$66/SetUp!$B$56)))</f>
        <v>0</v>
      </c>
      <c r="O1461" s="53">
        <f>K1461*SetUp!$B$65</f>
        <v>0.11554678863663778</v>
      </c>
      <c r="P1461" s="53">
        <f>MIN(SetUp!$B$54*L1461^SetUp!$B$51,L1461)</f>
        <v>0.22336195045156035</v>
      </c>
      <c r="Q1461" s="53">
        <f t="shared" si="403"/>
        <v>12.403063867066269</v>
      </c>
      <c r="R1461" s="53">
        <f>IF((H1461+N1461-O1461)&gt;SetUp!$B$56,T1460+H1461+N1461-O1461-SetUp!$B$56,T1460)</f>
        <v>0</v>
      </c>
      <c r="S1461" s="53">
        <f>R1461*SetUp!$B$65</f>
        <v>0</v>
      </c>
      <c r="T1461" s="53">
        <f>IF((R1461-S1461)&lt;SetUp!$B$53,R1461-S1461,SetUp!$B$53)</f>
        <v>0</v>
      </c>
      <c r="U1461" s="53">
        <f t="shared" si="404"/>
        <v>4.7996835578442116</v>
      </c>
      <c r="V1461" s="53">
        <f>(L1461-P1461)/1000*SetUp!$B$13*1000000/SetUp!$B$48</f>
        <v>4.2566595680527897</v>
      </c>
      <c r="W1461" s="53">
        <f t="shared" si="406"/>
        <v>4.4408920985006262E-16</v>
      </c>
      <c r="X1461" s="53">
        <f>MAX((SetUp!$B$56*(1-($H1461/SetUp!$B$56)^2)*TANH(($B1461-$D1461)/SetUp!$B$56))/(1+$H1461/SetUp!$B$56*TANH(($B1461-$D1461)/SetUp!$B$56)),0)</f>
        <v>0</v>
      </c>
    </row>
    <row r="1462" spans="1:24" x14ac:dyDescent="0.3">
      <c r="A1462" s="60">
        <v>32507</v>
      </c>
      <c r="B1462" s="53">
        <v>0</v>
      </c>
      <c r="C1462" s="53">
        <v>7.7370000000000001</v>
      </c>
      <c r="D1462" s="53">
        <v>5.2050000000000001</v>
      </c>
      <c r="E1462" s="53">
        <f t="shared" si="398"/>
        <v>0</v>
      </c>
      <c r="F1462" s="53">
        <f t="shared" si="399"/>
        <v>5.2050000000000001</v>
      </c>
      <c r="G1462" s="53">
        <f t="shared" si="400"/>
        <v>0</v>
      </c>
      <c r="H1462" s="53">
        <f>IF(Q1461&gt;SetUp!$B$56,SetUp!$B$56,Q1461)</f>
        <v>12.403063867066269</v>
      </c>
      <c r="I1462" s="53">
        <f t="shared" si="405"/>
        <v>4.8899611208914493</v>
      </c>
      <c r="J1462" s="53">
        <f>MIN(F1462,H1462,(1-EXP(-SetUp!$B$52*H1462/SetUp!$B$56))*F1462)</f>
        <v>2.6221805031154024</v>
      </c>
      <c r="K1462" s="53">
        <f t="shared" si="401"/>
        <v>9.780883363950867</v>
      </c>
      <c r="L1462" s="53">
        <f>IF(I1462&lt;=0,0,MIN(SetUp!$B$50*I1462^SetUp!$B$55,I1462))</f>
        <v>0.30301710489699774</v>
      </c>
      <c r="M1462" s="53">
        <f t="shared" si="402"/>
        <v>4.5869440159944519</v>
      </c>
      <c r="N1462" s="53">
        <f>IF(SetUp!$B$62=0,X1462,(B1462-E1462)*(1-(H1462/SetUp!$B$66/SetUp!$B$56)))</f>
        <v>0</v>
      </c>
      <c r="O1462" s="53">
        <f>K1462*SetUp!$B$65</f>
        <v>9.0277563047237441E-2</v>
      </c>
      <c r="P1462" s="53">
        <f>MIN(SetUp!$B$54*L1462^SetUp!$B$51,L1462)</f>
        <v>0.20621548317986962</v>
      </c>
      <c r="Q1462" s="53">
        <f t="shared" si="403"/>
        <v>9.6906058009036293</v>
      </c>
      <c r="R1462" s="53">
        <f>IF((H1462+N1462-O1462)&gt;SetUp!$B$56,T1461+H1462+N1462-O1462-SetUp!$B$56,T1461)</f>
        <v>0</v>
      </c>
      <c r="S1462" s="53">
        <f>R1462*SetUp!$B$65</f>
        <v>0</v>
      </c>
      <c r="T1462" s="53">
        <f>IF((R1462-S1462)&lt;SetUp!$B$53,R1462-S1462,SetUp!$B$53)</f>
        <v>0</v>
      </c>
      <c r="U1462" s="53">
        <f t="shared" si="404"/>
        <v>4.5869440159944519</v>
      </c>
      <c r="V1462" s="53">
        <f>(L1462-P1462)/1000*SetUp!$B$13*1000000/SetUp!$B$48</f>
        <v>3.9393711546542787</v>
      </c>
      <c r="W1462" s="53">
        <f t="shared" si="406"/>
        <v>0</v>
      </c>
      <c r="X1462" s="53">
        <f>MAX((SetUp!$B$56*(1-($H1462/SetUp!$B$56)^2)*TANH(($B1462-$D1462)/SetUp!$B$56))/(1+$H1462/SetUp!$B$56*TANH(($B1462-$D1462)/SetUp!$B$56)),0)</f>
        <v>0</v>
      </c>
    </row>
    <row r="1463" spans="1:24" x14ac:dyDescent="0.3">
      <c r="A1463" s="60">
        <v>32508</v>
      </c>
      <c r="B1463" s="53">
        <v>0.29099999999999998</v>
      </c>
      <c r="C1463" s="53">
        <v>7.5869999999999997</v>
      </c>
      <c r="D1463" s="53">
        <v>5.2050000000000001</v>
      </c>
      <c r="E1463" s="53">
        <f t="shared" si="398"/>
        <v>0.29099999999999998</v>
      </c>
      <c r="F1463" s="53">
        <f t="shared" si="399"/>
        <v>4.9139999999999997</v>
      </c>
      <c r="G1463" s="53">
        <f t="shared" si="400"/>
        <v>0</v>
      </c>
      <c r="H1463" s="53">
        <f>IF(Q1462&gt;SetUp!$B$56,SetUp!$B$56,Q1462)</f>
        <v>9.6906058009036293</v>
      </c>
      <c r="I1463" s="53">
        <f t="shared" si="405"/>
        <v>4.6572660737652747</v>
      </c>
      <c r="J1463" s="53">
        <f>MIN(F1463,H1463,(1-EXP(-SetUp!$B$52*H1463/SetUp!$B$56))*F1463)</f>
        <v>2.0717487809203106</v>
      </c>
      <c r="K1463" s="53">
        <f t="shared" si="401"/>
        <v>7.6188570199833183</v>
      </c>
      <c r="L1463" s="53">
        <f>IF(I1463&lt;=0,0,MIN(SetUp!$B$50*I1463^SetUp!$B$55,I1463))</f>
        <v>0.2793679309796091</v>
      </c>
      <c r="M1463" s="53">
        <f t="shared" si="402"/>
        <v>4.377898142785666</v>
      </c>
      <c r="N1463" s="53">
        <f>IF(SetUp!$B$62=0,X1463,(B1463-E1463)*(1-(H1463/SetUp!$B$66/SetUp!$B$56)))</f>
        <v>0</v>
      </c>
      <c r="O1463" s="53">
        <f>K1463*SetUp!$B$65</f>
        <v>7.0322057770822705E-2</v>
      </c>
      <c r="P1463" s="53">
        <f>MIN(SetUp!$B$54*L1463^SetUp!$B$51,L1463)</f>
        <v>0.18997118224141013</v>
      </c>
      <c r="Q1463" s="53">
        <f t="shared" si="403"/>
        <v>7.5485349622124955</v>
      </c>
      <c r="R1463" s="53">
        <f>IF((H1463+N1463-O1463)&gt;SetUp!$B$56,T1462+H1463+N1463-O1463-SetUp!$B$56,T1462)</f>
        <v>0</v>
      </c>
      <c r="S1463" s="53">
        <f>R1463*SetUp!$B$65</f>
        <v>0</v>
      </c>
      <c r="T1463" s="53">
        <f>IF((R1463-S1463)&lt;SetUp!$B$53,R1463-S1463,SetUp!$B$53)</f>
        <v>0</v>
      </c>
      <c r="U1463" s="53">
        <f t="shared" si="404"/>
        <v>4.377898142785666</v>
      </c>
      <c r="V1463" s="53">
        <f>(L1463-P1463)/1000*SetUp!$B$13*1000000/SetUp!$B$48</f>
        <v>3.6380276182586391</v>
      </c>
      <c r="W1463" s="53">
        <f t="shared" si="406"/>
        <v>-8.8817841970012523E-16</v>
      </c>
      <c r="X1463" s="53">
        <f>MAX((SetUp!$B$56*(1-($H1463/SetUp!$B$56)^2)*TANH(($B1463-$D1463)/SetUp!$B$56))/(1+$H1463/SetUp!$B$56*TANH(($B1463-$D1463)/SetUp!$B$56)),0)</f>
        <v>0</v>
      </c>
    </row>
    <row r="1464" spans="1:24" x14ac:dyDescent="0.3">
      <c r="A1464" s="60">
        <v>32509</v>
      </c>
      <c r="B1464" s="53">
        <v>2.3519999999999999</v>
      </c>
      <c r="C1464" s="53">
        <v>7.5869999999999997</v>
      </c>
      <c r="D1464" s="53">
        <v>5.0170000000000003</v>
      </c>
      <c r="E1464" s="53">
        <f t="shared" si="398"/>
        <v>2.3519999999999999</v>
      </c>
      <c r="F1464" s="53">
        <f t="shared" si="399"/>
        <v>2.6650000000000005</v>
      </c>
      <c r="G1464" s="53">
        <f t="shared" si="400"/>
        <v>0</v>
      </c>
      <c r="H1464" s="53">
        <f>IF(Q1463&gt;SetUp!$B$56,SetUp!$B$56,Q1463)</f>
        <v>7.5485349622124955</v>
      </c>
      <c r="I1464" s="53">
        <f t="shared" si="405"/>
        <v>4.4390309367050165</v>
      </c>
      <c r="J1464" s="53">
        <f>MIN(F1464,H1464,(1-EXP(-SetUp!$B$52*H1464/SetUp!$B$56))*F1464)</f>
        <v>0.92526438583746329</v>
      </c>
      <c r="K1464" s="53">
        <f t="shared" si="401"/>
        <v>6.6232705763750319</v>
      </c>
      <c r="L1464" s="53">
        <f>IF(I1464&lt;=0,0,MIN(SetUp!$B$50*I1464^SetUp!$B$55,I1464))</f>
        <v>0.25789232677539164</v>
      </c>
      <c r="M1464" s="53">
        <f t="shared" si="402"/>
        <v>4.1811386099296248</v>
      </c>
      <c r="N1464" s="53">
        <f>IF(SetUp!$B$62=0,X1464,(B1464-E1464)*(1-(H1464/SetUp!$B$66/SetUp!$B$56)))</f>
        <v>0</v>
      </c>
      <c r="O1464" s="53">
        <f>K1464*SetUp!$B$65</f>
        <v>6.1132793919350253E-2</v>
      </c>
      <c r="P1464" s="53">
        <f>MIN(SetUp!$B$54*L1464^SetUp!$B$51,L1464)</f>
        <v>0.17523143273033145</v>
      </c>
      <c r="Q1464" s="53">
        <f t="shared" si="403"/>
        <v>6.5621377824556815</v>
      </c>
      <c r="R1464" s="53">
        <f>IF((H1464+N1464-O1464)&gt;SetUp!$B$56,T1463+H1464+N1464-O1464-SetUp!$B$56,T1463)</f>
        <v>0</v>
      </c>
      <c r="S1464" s="53">
        <f>R1464*SetUp!$B$65</f>
        <v>0</v>
      </c>
      <c r="T1464" s="53">
        <f>IF((R1464-S1464)&lt;SetUp!$B$53,R1464-S1464,SetUp!$B$53)</f>
        <v>0</v>
      </c>
      <c r="U1464" s="53">
        <f t="shared" si="404"/>
        <v>4.1811386099296248</v>
      </c>
      <c r="V1464" s="53">
        <f>(L1464-P1464)/1000*SetUp!$B$13*1000000/SetUp!$B$48</f>
        <v>3.3639099825269381</v>
      </c>
      <c r="W1464" s="53">
        <f t="shared" si="406"/>
        <v>0</v>
      </c>
      <c r="X1464" s="53">
        <f>MAX((SetUp!$B$56*(1-($H1464/SetUp!$B$56)^2)*TANH(($B1464-$D1464)/SetUp!$B$56))/(1+$H1464/SetUp!$B$56*TANH(($B1464-$D1464)/SetUp!$B$56)),0)</f>
        <v>0</v>
      </c>
    </row>
    <row r="1465" spans="1:24" x14ac:dyDescent="0.3">
      <c r="A1465" s="60">
        <v>32510</v>
      </c>
      <c r="B1465" s="53">
        <v>0.89500000000000002</v>
      </c>
      <c r="C1465" s="53">
        <v>7.5869999999999997</v>
      </c>
      <c r="D1465" s="53">
        <v>5.0170000000000003</v>
      </c>
      <c r="E1465" s="53">
        <f t="shared" si="398"/>
        <v>0.89500000000000002</v>
      </c>
      <c r="F1465" s="53">
        <f t="shared" si="399"/>
        <v>4.1219999999999999</v>
      </c>
      <c r="G1465" s="53">
        <f t="shared" si="400"/>
        <v>0</v>
      </c>
      <c r="H1465" s="53">
        <f>IF(Q1464&gt;SetUp!$B$56,SetUp!$B$56,Q1464)</f>
        <v>6.5621377824556815</v>
      </c>
      <c r="I1465" s="53">
        <f t="shared" si="405"/>
        <v>4.2299213078140987</v>
      </c>
      <c r="J1465" s="53">
        <f>MIN(F1465,H1465,(1-EXP(-SetUp!$B$52*H1465/SetUp!$B$56))*F1465)</f>
        <v>1.2769056374848222</v>
      </c>
      <c r="K1465" s="53">
        <f t="shared" si="401"/>
        <v>5.285232144970859</v>
      </c>
      <c r="L1465" s="53">
        <f>IF(I1465&lt;=0,0,MIN(SetUp!$B$50*I1465^SetUp!$B$55,I1465))</f>
        <v>0.23796437646382843</v>
      </c>
      <c r="M1465" s="53">
        <f t="shared" si="402"/>
        <v>3.9919569313502703</v>
      </c>
      <c r="N1465" s="53">
        <f>IF(SetUp!$B$62=0,X1465,(B1465-E1465)*(1-(H1465/SetUp!$B$66/SetUp!$B$56)))</f>
        <v>0</v>
      </c>
      <c r="O1465" s="53">
        <f>K1465*SetUp!$B$65</f>
        <v>4.878269788447398E-2</v>
      </c>
      <c r="P1465" s="53">
        <f>MIN(SetUp!$B$54*L1465^SetUp!$B$51,L1465)</f>
        <v>0.16156456881040554</v>
      </c>
      <c r="Q1465" s="53">
        <f t="shared" si="403"/>
        <v>5.2364494470863852</v>
      </c>
      <c r="R1465" s="53">
        <f>IF((H1465+N1465-O1465)&gt;SetUp!$B$56,T1464+H1465+N1465-O1465-SetUp!$B$56,T1464)</f>
        <v>0</v>
      </c>
      <c r="S1465" s="53">
        <f>R1465*SetUp!$B$65</f>
        <v>0</v>
      </c>
      <c r="T1465" s="53">
        <f>IF((R1465-S1465)&lt;SetUp!$B$53,R1465-S1465,SetUp!$B$53)</f>
        <v>0</v>
      </c>
      <c r="U1465" s="53">
        <f t="shared" si="404"/>
        <v>3.9919569313502703</v>
      </c>
      <c r="V1465" s="53">
        <f>(L1465-P1465)/1000*SetUp!$B$13*1000000/SetUp!$B$48</f>
        <v>3.1091131858359775</v>
      </c>
      <c r="W1465" s="53">
        <f t="shared" si="406"/>
        <v>2.4980018054066022E-16</v>
      </c>
      <c r="X1465" s="53">
        <f>MAX((SetUp!$B$56*(1-($H1465/SetUp!$B$56)^2)*TANH(($B1465-$D1465)/SetUp!$B$56))/(1+$H1465/SetUp!$B$56*TANH(($B1465-$D1465)/SetUp!$B$56)),0)</f>
        <v>0</v>
      </c>
    </row>
    <row r="1466" spans="1:24" x14ac:dyDescent="0.3">
      <c r="A1466" s="60">
        <v>32511</v>
      </c>
      <c r="B1466" s="53">
        <v>1.1060000000000001</v>
      </c>
      <c r="C1466" s="53">
        <v>7.5869999999999997</v>
      </c>
      <c r="D1466" s="53">
        <v>5.0170000000000003</v>
      </c>
      <c r="E1466" s="53">
        <f t="shared" si="398"/>
        <v>1.1060000000000001</v>
      </c>
      <c r="F1466" s="53">
        <f t="shared" si="399"/>
        <v>3.9110000000000005</v>
      </c>
      <c r="G1466" s="53">
        <f t="shared" si="400"/>
        <v>0</v>
      </c>
      <c r="H1466" s="53">
        <f>IF(Q1465&gt;SetUp!$B$56,SetUp!$B$56,Q1465)</f>
        <v>5.2364494470863852</v>
      </c>
      <c r="I1466" s="53">
        <f t="shared" si="405"/>
        <v>4.0310446394025998</v>
      </c>
      <c r="J1466" s="53">
        <f>MIN(F1466,H1466,(1-EXP(-SetUp!$B$52*H1466/SetUp!$B$56))*F1466)</f>
        <v>1.0015952871002962</v>
      </c>
      <c r="K1466" s="53">
        <f t="shared" si="401"/>
        <v>4.2348541599860887</v>
      </c>
      <c r="L1466" s="53">
        <f>IF(I1466&lt;=0,0,MIN(SetUp!$B$50*I1466^SetUp!$B$55,I1466))</f>
        <v>0.21961102896774684</v>
      </c>
      <c r="M1466" s="53">
        <f t="shared" si="402"/>
        <v>3.811433610434853</v>
      </c>
      <c r="N1466" s="53">
        <f>IF(SetUp!$B$62=0,X1466,(B1466-E1466)*(1-(H1466/SetUp!$B$66/SetUp!$B$56)))</f>
        <v>0</v>
      </c>
      <c r="O1466" s="53">
        <f>K1466*SetUp!$B$65</f>
        <v>3.9087708052329695E-2</v>
      </c>
      <c r="P1466" s="53">
        <f>MIN(SetUp!$B$54*L1466^SetUp!$B$51,L1466)</f>
        <v>0.14898741310002911</v>
      </c>
      <c r="Q1466" s="53">
        <f t="shared" si="403"/>
        <v>4.1957664519337587</v>
      </c>
      <c r="R1466" s="53">
        <f>IF((H1466+N1466-O1466)&gt;SetUp!$B$56,T1465+H1466+N1466-O1466-SetUp!$B$56,T1465)</f>
        <v>0</v>
      </c>
      <c r="S1466" s="53">
        <f>R1466*SetUp!$B$65</f>
        <v>0</v>
      </c>
      <c r="T1466" s="53">
        <f>IF((R1466-S1466)&lt;SetUp!$B$53,R1466-S1466,SetUp!$B$53)</f>
        <v>0</v>
      </c>
      <c r="U1466" s="53">
        <f t="shared" si="404"/>
        <v>3.811433610434853</v>
      </c>
      <c r="V1466" s="53">
        <f>(L1466-P1466)/1000*SetUp!$B$13*1000000/SetUp!$B$48</f>
        <v>2.8740493211948372</v>
      </c>
      <c r="W1466" s="53">
        <f t="shared" si="406"/>
        <v>-1.8041124150158794E-15</v>
      </c>
      <c r="X1466" s="53">
        <f>MAX((SetUp!$B$56*(1-($H1466/SetUp!$B$56)^2)*TANH(($B1466-$D1466)/SetUp!$B$56))/(1+$H1466/SetUp!$B$56*TANH(($B1466-$D1466)/SetUp!$B$56)),0)</f>
        <v>0</v>
      </c>
    </row>
    <row r="1467" spans="1:24" x14ac:dyDescent="0.3">
      <c r="A1467" s="60">
        <v>32512</v>
      </c>
      <c r="B1467" s="53">
        <v>0.154</v>
      </c>
      <c r="C1467" s="53">
        <v>7.4370000000000003</v>
      </c>
      <c r="D1467" s="53">
        <v>5.0170000000000003</v>
      </c>
      <c r="E1467" s="53">
        <f t="shared" si="398"/>
        <v>0.154</v>
      </c>
      <c r="F1467" s="53">
        <f t="shared" si="399"/>
        <v>4.8630000000000004</v>
      </c>
      <c r="G1467" s="53">
        <f t="shared" si="400"/>
        <v>0</v>
      </c>
      <c r="H1467" s="53">
        <f>IF(Q1466&gt;SetUp!$B$56,SetUp!$B$56,Q1466)</f>
        <v>4.1957664519337587</v>
      </c>
      <c r="I1467" s="53">
        <f t="shared" si="405"/>
        <v>3.8406875749052536</v>
      </c>
      <c r="J1467" s="53">
        <f>MIN(F1467,H1467,(1-EXP(-SetUp!$B$52*H1467/SetUp!$B$56))*F1467)</f>
        <v>1.0263231843033078</v>
      </c>
      <c r="K1467" s="53">
        <f t="shared" si="401"/>
        <v>3.1694432676304509</v>
      </c>
      <c r="L1467" s="53">
        <f>IF(I1467&lt;=0,0,MIN(SetUp!$B$50*I1467^SetUp!$B$55,I1467))</f>
        <v>0.20260015268034287</v>
      </c>
      <c r="M1467" s="53">
        <f t="shared" si="402"/>
        <v>3.6380874222249107</v>
      </c>
      <c r="N1467" s="53">
        <f>IF(SetUp!$B$62=0,X1467,(B1467-E1467)*(1-(H1467/SetUp!$B$66/SetUp!$B$56)))</f>
        <v>0</v>
      </c>
      <c r="O1467" s="53">
        <f>K1467*SetUp!$B$65</f>
        <v>2.9253964470400528E-2</v>
      </c>
      <c r="P1467" s="53">
        <f>MIN(SetUp!$B$54*L1467^SetUp!$B$51,L1467)</f>
        <v>0.1373393329482834</v>
      </c>
      <c r="Q1467" s="53">
        <f t="shared" si="403"/>
        <v>3.1401893031600503</v>
      </c>
      <c r="R1467" s="53">
        <f>IF((H1467+N1467-O1467)&gt;SetUp!$B$56,T1466+H1467+N1467-O1467-SetUp!$B$56,T1466)</f>
        <v>0</v>
      </c>
      <c r="S1467" s="53">
        <f>R1467*SetUp!$B$65</f>
        <v>0</v>
      </c>
      <c r="T1467" s="53">
        <f>IF((R1467-S1467)&lt;SetUp!$B$53,R1467-S1467,SetUp!$B$53)</f>
        <v>0</v>
      </c>
      <c r="U1467" s="53">
        <f t="shared" si="404"/>
        <v>3.6380874222249107</v>
      </c>
      <c r="V1467" s="53">
        <f>(L1467-P1467)/1000*SetUp!$B$13*1000000/SetUp!$B$48</f>
        <v>2.6558087170566358</v>
      </c>
      <c r="W1467" s="53">
        <f t="shared" si="406"/>
        <v>0</v>
      </c>
      <c r="X1467" s="53">
        <f>MAX((SetUp!$B$56*(1-($H1467/SetUp!$B$56)^2)*TANH(($B1467-$D1467)/SetUp!$B$56))/(1+$H1467/SetUp!$B$56*TANH(($B1467-$D1467)/SetUp!$B$56)),0)</f>
        <v>0</v>
      </c>
    </row>
    <row r="1468" spans="1:24" x14ac:dyDescent="0.3">
      <c r="A1468" s="60">
        <v>32513</v>
      </c>
      <c r="B1468" s="53">
        <v>0</v>
      </c>
      <c r="C1468" s="53">
        <v>7.4370000000000003</v>
      </c>
      <c r="D1468" s="53">
        <v>5.0170000000000003</v>
      </c>
      <c r="E1468" s="53">
        <f t="shared" si="398"/>
        <v>0</v>
      </c>
      <c r="F1468" s="53">
        <f t="shared" si="399"/>
        <v>5.0170000000000003</v>
      </c>
      <c r="G1468" s="53">
        <f t="shared" si="400"/>
        <v>0</v>
      </c>
      <c r="H1468" s="53">
        <f>IF(Q1467&gt;SetUp!$B$56,SetUp!$B$56,Q1467)</f>
        <v>3.1401893031600503</v>
      </c>
      <c r="I1468" s="53">
        <f t="shared" si="405"/>
        <v>3.6595434813958199</v>
      </c>
      <c r="J1468" s="53">
        <f>MIN(F1468,H1468,(1-EXP(-SetUp!$B$52*H1468/SetUp!$B$56))*F1468)</f>
        <v>0.81558942344374397</v>
      </c>
      <c r="K1468" s="53">
        <f t="shared" si="401"/>
        <v>2.3245998797163061</v>
      </c>
      <c r="L1468" s="53">
        <f>IF(I1468&lt;=0,0,MIN(SetUp!$B$50*I1468^SetUp!$B$55,I1468))</f>
        <v>0.18692597461656407</v>
      </c>
      <c r="M1468" s="53">
        <f t="shared" si="402"/>
        <v>3.472617506779256</v>
      </c>
      <c r="N1468" s="53">
        <f>IF(SetUp!$B$62=0,X1468,(B1468-E1468)*(1-(H1468/SetUp!$B$66/SetUp!$B$56)))</f>
        <v>0</v>
      </c>
      <c r="O1468" s="53">
        <f>K1468*SetUp!$B$65</f>
        <v>2.1456059170909012E-2</v>
      </c>
      <c r="P1468" s="53">
        <f>MIN(SetUp!$B$54*L1468^SetUp!$B$51,L1468)</f>
        <v>0.12661494829660822</v>
      </c>
      <c r="Q1468" s="53">
        <f t="shared" si="403"/>
        <v>2.3031438205453969</v>
      </c>
      <c r="R1468" s="53">
        <f>IF((H1468+N1468-O1468)&gt;SetUp!$B$56,T1467+H1468+N1468-O1468-SetUp!$B$56,T1467)</f>
        <v>0</v>
      </c>
      <c r="S1468" s="53">
        <f>R1468*SetUp!$B$65</f>
        <v>0</v>
      </c>
      <c r="T1468" s="53">
        <f>IF((R1468-S1468)&lt;SetUp!$B$53,R1468-S1468,SetUp!$B$53)</f>
        <v>0</v>
      </c>
      <c r="U1468" s="53">
        <f t="shared" si="404"/>
        <v>3.472617506779256</v>
      </c>
      <c r="V1468" s="53">
        <f>(L1468-P1468)/1000*SetUp!$B$13*1000000/SetUp!$B$48</f>
        <v>2.4543753831594151</v>
      </c>
      <c r="W1468" s="53">
        <f t="shared" si="406"/>
        <v>0</v>
      </c>
      <c r="X1468" s="53">
        <f>MAX((SetUp!$B$56*(1-($H1468/SetUp!$B$56)^2)*TANH(($B1468-$D1468)/SetUp!$B$56))/(1+$H1468/SetUp!$B$56*TANH(($B1468-$D1468)/SetUp!$B$56)),0)</f>
        <v>0</v>
      </c>
    </row>
    <row r="1469" spans="1:24" x14ac:dyDescent="0.3">
      <c r="A1469" s="60">
        <v>32514</v>
      </c>
      <c r="B1469" s="53">
        <v>0.12</v>
      </c>
      <c r="C1469" s="53">
        <v>7.4370000000000003</v>
      </c>
      <c r="D1469" s="53">
        <v>5.0170000000000003</v>
      </c>
      <c r="E1469" s="53">
        <f t="shared" si="398"/>
        <v>0.12</v>
      </c>
      <c r="F1469" s="53">
        <f t="shared" si="399"/>
        <v>4.8970000000000002</v>
      </c>
      <c r="G1469" s="53">
        <f t="shared" si="400"/>
        <v>0</v>
      </c>
      <c r="H1469" s="53">
        <f>IF(Q1468&gt;SetUp!$B$56,SetUp!$B$56,Q1468)</f>
        <v>2.3031438205453969</v>
      </c>
      <c r="I1469" s="53">
        <f t="shared" si="405"/>
        <v>3.488360716638331</v>
      </c>
      <c r="J1469" s="53">
        <f>MIN(F1469,H1469,(1-EXP(-SetUp!$B$52*H1469/SetUp!$B$56))*F1469)</f>
        <v>0.59748746243961504</v>
      </c>
      <c r="K1469" s="53">
        <f t="shared" si="401"/>
        <v>1.7056563581057818</v>
      </c>
      <c r="L1469" s="53">
        <f>IF(I1469&lt;=0,0,MIN(SetUp!$B$50*I1469^SetUp!$B$55,I1469))</f>
        <v>0.17258131726055936</v>
      </c>
      <c r="M1469" s="53">
        <f t="shared" si="402"/>
        <v>3.3157793993777718</v>
      </c>
      <c r="N1469" s="53">
        <f>IF(SetUp!$B$62=0,X1469,(B1469-E1469)*(1-(H1469/SetUp!$B$66/SetUp!$B$56)))</f>
        <v>0</v>
      </c>
      <c r="O1469" s="53">
        <f>K1469*SetUp!$B$65</f>
        <v>1.5743209859075222E-2</v>
      </c>
      <c r="P1469" s="53">
        <f>MIN(SetUp!$B$54*L1469^SetUp!$B$51,L1469)</f>
        <v>0.11680787684719669</v>
      </c>
      <c r="Q1469" s="53">
        <f t="shared" si="403"/>
        <v>1.6899131482467065</v>
      </c>
      <c r="R1469" s="53">
        <f>IF((H1469+N1469-O1469)&gt;SetUp!$B$56,T1468+H1469+N1469-O1469-SetUp!$B$56,T1468)</f>
        <v>0</v>
      </c>
      <c r="S1469" s="53">
        <f>R1469*SetUp!$B$65</f>
        <v>0</v>
      </c>
      <c r="T1469" s="53">
        <f>IF((R1469-S1469)&lt;SetUp!$B$53,R1469-S1469,SetUp!$B$53)</f>
        <v>0</v>
      </c>
      <c r="U1469" s="53">
        <f t="shared" si="404"/>
        <v>3.3157793993777718</v>
      </c>
      <c r="V1469" s="53">
        <f>(L1469-P1469)/1000*SetUp!$B$13*1000000/SetUp!$B$48</f>
        <v>2.269716957865326</v>
      </c>
      <c r="W1469" s="53">
        <f t="shared" si="406"/>
        <v>-4.4408920985006262E-16</v>
      </c>
      <c r="X1469" s="53">
        <f>MAX((SetUp!$B$56*(1-($H1469/SetUp!$B$56)^2)*TANH(($B1469-$D1469)/SetUp!$B$56))/(1+$H1469/SetUp!$B$56*TANH(($B1469-$D1469)/SetUp!$B$56)),0)</f>
        <v>0</v>
      </c>
    </row>
    <row r="1470" spans="1:24" x14ac:dyDescent="0.3">
      <c r="A1470" s="60">
        <v>32515</v>
      </c>
      <c r="B1470" s="53">
        <v>0.94699999999999995</v>
      </c>
      <c r="C1470" s="53">
        <v>7.2889999999999997</v>
      </c>
      <c r="D1470" s="53">
        <v>5.0170000000000003</v>
      </c>
      <c r="E1470" s="53">
        <f t="shared" si="398"/>
        <v>0.94699999999999995</v>
      </c>
      <c r="F1470" s="53">
        <f t="shared" si="399"/>
        <v>4.07</v>
      </c>
      <c r="G1470" s="53">
        <f t="shared" si="400"/>
        <v>0</v>
      </c>
      <c r="H1470" s="53">
        <f>IF(Q1469&gt;SetUp!$B$56,SetUp!$B$56,Q1469)</f>
        <v>1.6899131482467065</v>
      </c>
      <c r="I1470" s="53">
        <f t="shared" si="405"/>
        <v>3.3279565598239316</v>
      </c>
      <c r="J1470" s="53">
        <f>MIN(F1470,H1470,(1-EXP(-SetUp!$B$52*H1470/SetUp!$B$56))*F1470)</f>
        <v>0.37061096498238177</v>
      </c>
      <c r="K1470" s="53">
        <f t="shared" si="401"/>
        <v>1.3193021832643246</v>
      </c>
      <c r="L1470" s="53">
        <f>IF(I1470&lt;=0,0,MIN(SetUp!$B$50*I1470^SetUp!$B$55,I1470))</f>
        <v>0.15955884437213089</v>
      </c>
      <c r="M1470" s="53">
        <f t="shared" si="402"/>
        <v>3.1683977154518006</v>
      </c>
      <c r="N1470" s="53">
        <f>IF(SetUp!$B$62=0,X1470,(B1470-E1470)*(1-(H1470/SetUp!$B$66/SetUp!$B$56)))</f>
        <v>0</v>
      </c>
      <c r="O1470" s="53">
        <f>K1470*SetUp!$B$65</f>
        <v>1.2177160446159612E-2</v>
      </c>
      <c r="P1470" s="53">
        <f>MIN(SetUp!$B$54*L1470^SetUp!$B$51,L1470)</f>
        <v>0.10791159575134565</v>
      </c>
      <c r="Q1470" s="53">
        <f t="shared" si="403"/>
        <v>1.307125022818165</v>
      </c>
      <c r="R1470" s="53">
        <f>IF((H1470+N1470-O1470)&gt;SetUp!$B$56,T1469+H1470+N1470-O1470-SetUp!$B$56,T1469)</f>
        <v>0</v>
      </c>
      <c r="S1470" s="53">
        <f>R1470*SetUp!$B$65</f>
        <v>0</v>
      </c>
      <c r="T1470" s="53">
        <f>IF((R1470-S1470)&lt;SetUp!$B$53,R1470-S1470,SetUp!$B$53)</f>
        <v>0</v>
      </c>
      <c r="U1470" s="53">
        <f t="shared" si="404"/>
        <v>3.1683977154518006</v>
      </c>
      <c r="V1470" s="53">
        <f>(L1470-P1470)/1000*SetUp!$B$13*1000000/SetUp!$B$48</f>
        <v>2.1018003399624807</v>
      </c>
      <c r="W1470" s="53">
        <f t="shared" si="406"/>
        <v>3.6082248300317588E-16</v>
      </c>
      <c r="X1470" s="53">
        <f>MAX((SetUp!$B$56*(1-($H1470/SetUp!$B$56)^2)*TANH(($B1470-$D1470)/SetUp!$B$56))/(1+$H1470/SetUp!$B$56*TANH(($B1470-$D1470)/SetUp!$B$56)),0)</f>
        <v>0</v>
      </c>
    </row>
    <row r="1471" spans="1:24" x14ac:dyDescent="0.3">
      <c r="A1471" s="60">
        <v>32516</v>
      </c>
      <c r="B1471" s="53">
        <v>1.1559999999999999</v>
      </c>
      <c r="C1471" s="53">
        <v>7.2889999999999997</v>
      </c>
      <c r="D1471" s="53">
        <v>5.0170000000000003</v>
      </c>
      <c r="E1471" s="53">
        <f t="shared" si="398"/>
        <v>1.1559999999999999</v>
      </c>
      <c r="F1471" s="53">
        <f t="shared" si="399"/>
        <v>3.8610000000000007</v>
      </c>
      <c r="G1471" s="53">
        <f t="shared" si="400"/>
        <v>0</v>
      </c>
      <c r="H1471" s="53">
        <f>IF(Q1470&gt;SetUp!$B$56,SetUp!$B$56,Q1470)</f>
        <v>1.307125022818165</v>
      </c>
      <c r="I1471" s="53">
        <f t="shared" si="405"/>
        <v>3.1779255534349935</v>
      </c>
      <c r="J1471" s="53">
        <f>MIN(F1471,H1471,(1-EXP(-SetUp!$B$52*H1471/SetUp!$B$56))*F1471)</f>
        <v>0.27485666201330766</v>
      </c>
      <c r="K1471" s="53">
        <f t="shared" si="401"/>
        <v>1.0322683608048573</v>
      </c>
      <c r="L1471" s="53">
        <f>IF(I1471&lt;=0,0,MIN(SetUp!$B$50*I1471^SetUp!$B$55,I1471))</f>
        <v>0.14775119411574134</v>
      </c>
      <c r="M1471" s="53">
        <f t="shared" si="402"/>
        <v>3.0301743593192523</v>
      </c>
      <c r="N1471" s="53">
        <f>IF(SetUp!$B$62=0,X1471,(B1471-E1471)*(1-(H1471/SetUp!$B$66/SetUp!$B$56)))</f>
        <v>0</v>
      </c>
      <c r="O1471" s="53">
        <f>K1471*SetUp!$B$65</f>
        <v>9.5278379831927294E-3</v>
      </c>
      <c r="P1471" s="53">
        <f>MIN(SetUp!$B$54*L1471^SetUp!$B$51,L1471)</f>
        <v>9.9851306444782337E-2</v>
      </c>
      <c r="Q1471" s="53">
        <f t="shared" si="403"/>
        <v>1.0227405228216646</v>
      </c>
      <c r="R1471" s="53">
        <f>IF((H1471+N1471-O1471)&gt;SetUp!$B$56,T1470+H1471+N1471-O1471-SetUp!$B$56,T1470)</f>
        <v>0</v>
      </c>
      <c r="S1471" s="53">
        <f>R1471*SetUp!$B$65</f>
        <v>0</v>
      </c>
      <c r="T1471" s="53">
        <f>IF((R1471-S1471)&lt;SetUp!$B$53,R1471-S1471,SetUp!$B$53)</f>
        <v>0</v>
      </c>
      <c r="U1471" s="53">
        <f t="shared" si="404"/>
        <v>3.0301743593192523</v>
      </c>
      <c r="V1471" s="53">
        <f>(L1471-P1471)/1000*SetUp!$B$13*1000000/SetUp!$B$48</f>
        <v>1.9493003573179615</v>
      </c>
      <c r="W1471" s="53">
        <f t="shared" si="406"/>
        <v>2.7755575615628914E-16</v>
      </c>
      <c r="X1471" s="53">
        <f>MAX((SetUp!$B$56*(1-($H1471/SetUp!$B$56)^2)*TANH(($B1471-$D1471)/SetUp!$B$56))/(1+$H1471/SetUp!$B$56*TANH(($B1471-$D1471)/SetUp!$B$56)),0)</f>
        <v>0</v>
      </c>
    </row>
    <row r="1472" spans="1:24" x14ac:dyDescent="0.3">
      <c r="A1472" s="60">
        <v>32517</v>
      </c>
      <c r="B1472" s="53">
        <v>1.3320000000000001</v>
      </c>
      <c r="C1472" s="53">
        <v>7.1420000000000003</v>
      </c>
      <c r="D1472" s="53">
        <v>5.0170000000000003</v>
      </c>
      <c r="E1472" s="53">
        <f t="shared" si="398"/>
        <v>1.3320000000000001</v>
      </c>
      <c r="F1472" s="53">
        <f t="shared" si="399"/>
        <v>3.6850000000000005</v>
      </c>
      <c r="G1472" s="53">
        <f t="shared" si="400"/>
        <v>0</v>
      </c>
      <c r="H1472" s="53">
        <f>IF(Q1471&gt;SetUp!$B$56,SetUp!$B$56,Q1471)</f>
        <v>1.0227405228216646</v>
      </c>
      <c r="I1472" s="53">
        <f t="shared" si="405"/>
        <v>3.0377046454340015</v>
      </c>
      <c r="J1472" s="53">
        <f>MIN(F1472,H1472,(1-EXP(-SetUp!$B$52*H1472/SetUp!$B$56))*F1472)</f>
        <v>0.20689162637989505</v>
      </c>
      <c r="K1472" s="53">
        <f t="shared" si="401"/>
        <v>0.81584889644176961</v>
      </c>
      <c r="L1472" s="53">
        <f>IF(I1472&lt;=0,0,MIN(SetUp!$B$50*I1472^SetUp!$B$55,I1472))</f>
        <v>0.13704631944510023</v>
      </c>
      <c r="M1472" s="53">
        <f t="shared" si="402"/>
        <v>2.9006583259889012</v>
      </c>
      <c r="N1472" s="53">
        <f>IF(SetUp!$B$62=0,X1472,(B1472-E1472)*(1-(H1472/SetUp!$B$66/SetUp!$B$56)))</f>
        <v>0</v>
      </c>
      <c r="O1472" s="53">
        <f>K1472*SetUp!$B$65</f>
        <v>7.530286114749229E-3</v>
      </c>
      <c r="P1472" s="53">
        <f>MIN(SetUp!$B$54*L1472^SetUp!$B$51,L1472)</f>
        <v>9.2549207812323508E-2</v>
      </c>
      <c r="Q1472" s="53">
        <f t="shared" si="403"/>
        <v>0.80831861032702035</v>
      </c>
      <c r="R1472" s="53">
        <f>IF((H1472+N1472-O1472)&gt;SetUp!$B$56,T1471+H1472+N1472-O1472-SetUp!$B$56,T1471)</f>
        <v>0</v>
      </c>
      <c r="S1472" s="53">
        <f>R1472*SetUp!$B$65</f>
        <v>0</v>
      </c>
      <c r="T1472" s="53">
        <f>IF((R1472-S1472)&lt;SetUp!$B$53,R1472-S1472,SetUp!$B$53)</f>
        <v>0</v>
      </c>
      <c r="U1472" s="53">
        <f t="shared" si="404"/>
        <v>2.9006583259889012</v>
      </c>
      <c r="V1472" s="53">
        <f>(L1472-P1472)/1000*SetUp!$B$13*1000000/SetUp!$B$48</f>
        <v>1.8108233614496978</v>
      </c>
      <c r="W1472" s="53">
        <f t="shared" si="406"/>
        <v>-3.0531133177191805E-16</v>
      </c>
      <c r="X1472" s="53">
        <f>MAX((SetUp!$B$56*(1-($H1472/SetUp!$B$56)^2)*TANH(($B1472-$D1472)/SetUp!$B$56))/(1+$H1472/SetUp!$B$56*TANH(($B1472-$D1472)/SetUp!$B$56)),0)</f>
        <v>0</v>
      </c>
    </row>
    <row r="1473" spans="1:24" x14ac:dyDescent="0.3">
      <c r="A1473" s="60">
        <v>32518</v>
      </c>
      <c r="B1473" s="53">
        <v>0.34100000000000003</v>
      </c>
      <c r="C1473" s="53">
        <v>7.1420000000000003</v>
      </c>
      <c r="D1473" s="53">
        <v>5.0170000000000003</v>
      </c>
      <c r="E1473" s="53">
        <f t="shared" si="398"/>
        <v>0.34100000000000003</v>
      </c>
      <c r="F1473" s="53">
        <f t="shared" si="399"/>
        <v>4.6760000000000002</v>
      </c>
      <c r="G1473" s="53">
        <f t="shared" si="400"/>
        <v>0</v>
      </c>
      <c r="H1473" s="53">
        <f>IF(Q1472&gt;SetUp!$B$56,SetUp!$B$56,Q1472)</f>
        <v>0.80831861032702035</v>
      </c>
      <c r="I1473" s="53">
        <f t="shared" si="405"/>
        <v>2.9061924404584674</v>
      </c>
      <c r="J1473" s="53">
        <f>MIN(F1473,H1473,(1-EXP(-SetUp!$B$52*H1473/SetUp!$B$56))*F1473)</f>
        <v>0.20873964161630781</v>
      </c>
      <c r="K1473" s="53">
        <f t="shared" si="401"/>
        <v>0.59957896871071248</v>
      </c>
      <c r="L1473" s="53">
        <f>IF(I1473&lt;=0,0,MIN(SetUp!$B$50*I1473^SetUp!$B$55,I1473))</f>
        <v>0.12730107825705642</v>
      </c>
      <c r="M1473" s="53">
        <f t="shared" si="402"/>
        <v>2.7788913622014109</v>
      </c>
      <c r="N1473" s="53">
        <f>IF(SetUp!$B$62=0,X1473,(B1473-E1473)*(1-(H1473/SetUp!$B$66/SetUp!$B$56)))</f>
        <v>0</v>
      </c>
      <c r="O1473" s="53">
        <f>K1473*SetUp!$B$65</f>
        <v>5.5341144695661105E-3</v>
      </c>
      <c r="P1473" s="53">
        <f>MIN(SetUp!$B$54*L1473^SetUp!$B$51,L1473)</f>
        <v>8.5906513704084794E-2</v>
      </c>
      <c r="Q1473" s="53">
        <f t="shared" si="403"/>
        <v>0.59404485424114639</v>
      </c>
      <c r="R1473" s="53">
        <f>IF((H1473+N1473-O1473)&gt;SetUp!$B$56,T1472+H1473+N1473-O1473-SetUp!$B$56,T1472)</f>
        <v>0</v>
      </c>
      <c r="S1473" s="53">
        <f>R1473*SetUp!$B$65</f>
        <v>0</v>
      </c>
      <c r="T1473" s="53">
        <f>IF((R1473-S1473)&lt;SetUp!$B$53,R1473-S1473,SetUp!$B$53)</f>
        <v>0</v>
      </c>
      <c r="U1473" s="53">
        <f t="shared" si="404"/>
        <v>2.7788913622014109</v>
      </c>
      <c r="V1473" s="53">
        <f>(L1473-P1473)/1000*SetUp!$B$13*1000000/SetUp!$B$48</f>
        <v>1.6845642734784627</v>
      </c>
      <c r="W1473" s="53">
        <f t="shared" si="406"/>
        <v>0</v>
      </c>
      <c r="X1473" s="53">
        <f>MAX((SetUp!$B$56*(1-($H1473/SetUp!$B$56)^2)*TANH(($B1473-$D1473)/SetUp!$B$56))/(1+$H1473/SetUp!$B$56*TANH(($B1473-$D1473)/SetUp!$B$56)),0)</f>
        <v>0</v>
      </c>
    </row>
    <row r="1474" spans="1:24" x14ac:dyDescent="0.3">
      <c r="A1474" s="60">
        <v>32519</v>
      </c>
      <c r="B1474" s="53">
        <v>0.33700000000000002</v>
      </c>
      <c r="C1474" s="53">
        <v>6.9960000000000004</v>
      </c>
      <c r="D1474" s="53">
        <v>5.0170000000000003</v>
      </c>
      <c r="E1474" s="53">
        <f t="shared" si="398"/>
        <v>0.33700000000000002</v>
      </c>
      <c r="F1474" s="53">
        <f t="shared" si="399"/>
        <v>4.6800000000000006</v>
      </c>
      <c r="G1474" s="53">
        <f t="shared" si="400"/>
        <v>0</v>
      </c>
      <c r="H1474" s="53">
        <f>IF(Q1473&gt;SetUp!$B$56,SetUp!$B$56,Q1473)</f>
        <v>0.59404485424114639</v>
      </c>
      <c r="I1474" s="53">
        <f t="shared" si="405"/>
        <v>2.7829487035489975</v>
      </c>
      <c r="J1474" s="53">
        <f>MIN(F1474,H1474,(1-EXP(-SetUp!$B$52*H1474/SetUp!$B$56))*F1474)</f>
        <v>0.15446295649191011</v>
      </c>
      <c r="K1474" s="53">
        <f t="shared" si="401"/>
        <v>0.43958189774923628</v>
      </c>
      <c r="L1474" s="53">
        <f>IF(I1474&lt;=0,0,MIN(SetUp!$B$50*I1474^SetUp!$B$55,I1474))</f>
        <v>0.11843138362169059</v>
      </c>
      <c r="M1474" s="53">
        <f t="shared" si="402"/>
        <v>2.6645173199273069</v>
      </c>
      <c r="N1474" s="53">
        <f>IF(SetUp!$B$62=0,X1474,(B1474-E1474)*(1-(H1474/SetUp!$B$66/SetUp!$B$56)))</f>
        <v>0</v>
      </c>
      <c r="O1474" s="53">
        <f>K1474*SetUp!$B$65</f>
        <v>4.0573413475867215E-3</v>
      </c>
      <c r="P1474" s="53">
        <f>MIN(SetUp!$B$54*L1474^SetUp!$B$51,L1474)</f>
        <v>7.9864910628621735E-2</v>
      </c>
      <c r="Q1474" s="53">
        <f t="shared" si="403"/>
        <v>0.43552455640164955</v>
      </c>
      <c r="R1474" s="53">
        <f>IF((H1474+N1474-O1474)&gt;SetUp!$B$56,T1473+H1474+N1474-O1474-SetUp!$B$56,T1473)</f>
        <v>0</v>
      </c>
      <c r="S1474" s="53">
        <f>R1474*SetUp!$B$65</f>
        <v>0</v>
      </c>
      <c r="T1474" s="53">
        <f>IF((R1474-S1474)&lt;SetUp!$B$53,R1474-S1474,SetUp!$B$53)</f>
        <v>0</v>
      </c>
      <c r="U1474" s="53">
        <f t="shared" si="404"/>
        <v>2.6645173199273069</v>
      </c>
      <c r="V1474" s="53">
        <f>(L1474-P1474)/1000*SetUp!$B$13*1000000/SetUp!$B$48</f>
        <v>1.5694742355619706</v>
      </c>
      <c r="W1474" s="53">
        <f t="shared" si="406"/>
        <v>0</v>
      </c>
      <c r="X1474" s="53">
        <f>MAX((SetUp!$B$56*(1-($H1474/SetUp!$B$56)^2)*TANH(($B1474-$D1474)/SetUp!$B$56))/(1+$H1474/SetUp!$B$56*TANH(($B1474-$D1474)/SetUp!$B$56)),0)</f>
        <v>0</v>
      </c>
    </row>
    <row r="1475" spans="1:24" x14ac:dyDescent="0.3">
      <c r="A1475" s="60">
        <v>32520</v>
      </c>
      <c r="B1475" s="53">
        <v>0.15</v>
      </c>
      <c r="C1475" s="53">
        <v>0</v>
      </c>
      <c r="D1475" s="53">
        <v>5.0170000000000003</v>
      </c>
      <c r="E1475" s="53">
        <f t="shared" ref="E1475:E1538" si="407">IF(B1475&gt;=D1475,D1475,B1475)</f>
        <v>0.15</v>
      </c>
      <c r="F1475" s="53">
        <f t="shared" ref="F1475:F1538" si="408">D1475-E1475</f>
        <v>4.867</v>
      </c>
      <c r="G1475" s="53">
        <f t="shared" ref="G1475:G1538" si="409">MAX(B1475-D1475-N1475,0)</f>
        <v>0</v>
      </c>
      <c r="H1475" s="53">
        <f>IF(Q1474&gt;SetUp!$B$56,SetUp!$B$56,Q1474)</f>
        <v>0.43552455640164955</v>
      </c>
      <c r="I1475" s="53">
        <f t="shared" si="405"/>
        <v>2.6674453435396495</v>
      </c>
      <c r="J1475" s="53">
        <f>MIN(F1475,H1475,(1-EXP(-SetUp!$B$52*H1475/SetUp!$B$56))*F1475)</f>
        <v>0.11829559637499008</v>
      </c>
      <c r="K1475" s="53">
        <f t="shared" ref="K1475:K1538" si="410">MAX(H1475-J1475,0)</f>
        <v>0.31722896002665946</v>
      </c>
      <c r="L1475" s="53">
        <f>IF(I1475&lt;=0,0,MIN(SetUp!$B$50*I1475^SetUp!$B$55,I1475))</f>
        <v>0.11035296759199811</v>
      </c>
      <c r="M1475" s="53">
        <f t="shared" ref="M1475:M1538" si="411">MAX(I1475-L1475,0)</f>
        <v>2.5570923759476512</v>
      </c>
      <c r="N1475" s="53">
        <f>IF(SetUp!$B$62=0,X1475,(B1475-E1475)*(1-(H1475/SetUp!$B$66/SetUp!$B$56)))</f>
        <v>0</v>
      </c>
      <c r="O1475" s="53">
        <f>K1475*SetUp!$B$65</f>
        <v>2.928023612342524E-3</v>
      </c>
      <c r="P1475" s="53">
        <f>MIN(SetUp!$B$54*L1475^SetUp!$B$51,L1475)</f>
        <v>7.4366107545545498E-2</v>
      </c>
      <c r="Q1475" s="53">
        <f t="shared" ref="Q1475:Q1538" si="412">IF((K1475+N1475-O1475)&lt;0,0,K1475+N1475-O1475)</f>
        <v>0.31430093641431694</v>
      </c>
      <c r="R1475" s="53">
        <f>IF((H1475+N1475-O1475)&gt;SetUp!$B$56,T1474+H1475+N1475-O1475-SetUp!$B$56,T1474)</f>
        <v>0</v>
      </c>
      <c r="S1475" s="53">
        <f>R1475*SetUp!$B$65</f>
        <v>0</v>
      </c>
      <c r="T1475" s="53">
        <f>IF((R1475-S1475)&lt;SetUp!$B$53,R1475-S1475,SetUp!$B$53)</f>
        <v>0</v>
      </c>
      <c r="U1475" s="53">
        <f t="shared" ref="U1475:U1538" si="413">M1475+R1475-T1475</f>
        <v>2.5570923759476512</v>
      </c>
      <c r="V1475" s="53">
        <f>(L1475-P1475)/1000*SetUp!$B$13*1000000/SetUp!$B$48</f>
        <v>1.4644961096606495</v>
      </c>
      <c r="W1475" s="53">
        <f t="shared" si="406"/>
        <v>-2.3592239273284576E-16</v>
      </c>
      <c r="X1475" s="53">
        <f>MAX((SetUp!$B$56*(1-($H1475/SetUp!$B$56)^2)*TANH(($B1475-$D1475)/SetUp!$B$56))/(1+$H1475/SetUp!$B$56*TANH(($B1475-$D1475)/SetUp!$B$56)),0)</f>
        <v>0</v>
      </c>
    </row>
    <row r="1476" spans="1:24" x14ac:dyDescent="0.3">
      <c r="A1476" s="60">
        <v>32521</v>
      </c>
      <c r="B1476" s="53">
        <v>2.4169999999999998</v>
      </c>
      <c r="C1476" s="53">
        <v>0</v>
      </c>
      <c r="D1476" s="53">
        <v>5.0170000000000003</v>
      </c>
      <c r="E1476" s="53">
        <f t="shared" si="407"/>
        <v>2.4169999999999998</v>
      </c>
      <c r="F1476" s="53">
        <f t="shared" si="408"/>
        <v>2.6000000000000005</v>
      </c>
      <c r="G1476" s="53">
        <f t="shared" si="409"/>
        <v>0</v>
      </c>
      <c r="H1476" s="53">
        <f>IF(Q1475&gt;SetUp!$B$56,SetUp!$B$56,Q1475)</f>
        <v>0.31430093641431694</v>
      </c>
      <c r="I1476" s="53">
        <f t="shared" ref="I1476:I1539" si="414">U1475+G1476+O1476</f>
        <v>2.5595709997781491</v>
      </c>
      <c r="J1476" s="53">
        <f>MIN(F1476,H1476,(1-EXP(-SetUp!$B$52*H1476/SetUp!$B$56))*F1476)</f>
        <v>4.5761004997195938E-2</v>
      </c>
      <c r="K1476" s="53">
        <f t="shared" si="410"/>
        <v>0.26853993141712101</v>
      </c>
      <c r="L1476" s="53">
        <f>IF(I1476&lt;=0,0,MIN(SetUp!$B$50*I1476^SetUp!$B$55,I1476))</f>
        <v>0.1030157042362819</v>
      </c>
      <c r="M1476" s="53">
        <f t="shared" si="411"/>
        <v>2.4565552955418672</v>
      </c>
      <c r="N1476" s="53">
        <f>IF(SetUp!$B$62=0,X1476,(B1476-E1476)*(1-(H1476/SetUp!$B$66/SetUp!$B$56)))</f>
        <v>0</v>
      </c>
      <c r="O1476" s="53">
        <f>K1476*SetUp!$B$65</f>
        <v>2.4786238304979895E-3</v>
      </c>
      <c r="P1476" s="53">
        <f>MIN(SetUp!$B$54*L1476^SetUp!$B$51,L1476)</f>
        <v>6.9375175077029588E-2</v>
      </c>
      <c r="Q1476" s="53">
        <f t="shared" si="412"/>
        <v>0.266061307586623</v>
      </c>
      <c r="R1476" s="53">
        <f>IF((H1476+N1476-O1476)&gt;SetUp!$B$56,T1475+H1476+N1476-O1476-SetUp!$B$56,T1475)</f>
        <v>0</v>
      </c>
      <c r="S1476" s="53">
        <f>R1476*SetUp!$B$65</f>
        <v>0</v>
      </c>
      <c r="T1476" s="53">
        <f>IF((R1476-S1476)&lt;SetUp!$B$53,R1476-S1476,SetUp!$B$53)</f>
        <v>0</v>
      </c>
      <c r="U1476" s="53">
        <f t="shared" si="413"/>
        <v>2.4565552955418672</v>
      </c>
      <c r="V1476" s="53">
        <f>(L1476-P1476)/1000*SetUp!$B$13*1000000/SetUp!$B$48</f>
        <v>1.3690114674371836</v>
      </c>
      <c r="W1476" s="53">
        <f t="shared" ref="W1476:W1539" si="415">Q1476+U1476+T1476-H1476-U1475-T1475-B1476+E1476+J1476+L1476</f>
        <v>-1.3877787807814457E-16</v>
      </c>
      <c r="X1476" s="53">
        <f>MAX((SetUp!$B$56*(1-($H1476/SetUp!$B$56)^2)*TANH(($B1476-$D1476)/SetUp!$B$56))/(1+$H1476/SetUp!$B$56*TANH(($B1476-$D1476)/SetUp!$B$56)),0)</f>
        <v>0</v>
      </c>
    </row>
    <row r="1477" spans="1:24" x14ac:dyDescent="0.3">
      <c r="A1477" s="60">
        <v>32522</v>
      </c>
      <c r="B1477" s="53">
        <v>8.6829999999999998</v>
      </c>
      <c r="C1477" s="53">
        <v>0</v>
      </c>
      <c r="D1477" s="53">
        <v>5.0170000000000003</v>
      </c>
      <c r="E1477" s="53">
        <f t="shared" si="407"/>
        <v>5.0170000000000003</v>
      </c>
      <c r="F1477" s="53">
        <f t="shared" si="408"/>
        <v>0</v>
      </c>
      <c r="G1477" s="53">
        <f t="shared" si="409"/>
        <v>6.4650636571528253E-4</v>
      </c>
      <c r="H1477" s="53">
        <f>IF(Q1476&gt;SetUp!$B$56,SetUp!$B$56,Q1476)</f>
        <v>0.266061307586623</v>
      </c>
      <c r="I1477" s="53">
        <f t="shared" si="414"/>
        <v>2.4596575480376925</v>
      </c>
      <c r="J1477" s="53">
        <f>MIN(F1477,H1477,(1-EXP(-SetUp!$B$52*H1477/SetUp!$B$56))*F1477)</f>
        <v>0</v>
      </c>
      <c r="K1477" s="53">
        <f t="shared" si="410"/>
        <v>0.266061307586623</v>
      </c>
      <c r="L1477" s="53">
        <f>IF(I1477&lt;=0,0,MIN(SetUp!$B$50*I1477^SetUp!$B$55,I1477))</f>
        <v>9.6401222983917803E-2</v>
      </c>
      <c r="M1477" s="53">
        <f t="shared" si="411"/>
        <v>2.3632563250537748</v>
      </c>
      <c r="N1477" s="53">
        <f>IF(SetUp!$B$62=0,X1477,(B1477-E1477)*(1-(H1477/SetUp!$B$66/SetUp!$B$56)))</f>
        <v>3.6653534936342842</v>
      </c>
      <c r="O1477" s="53">
        <f>K1477*SetUp!$B$65</f>
        <v>2.455746130110222E-3</v>
      </c>
      <c r="P1477" s="53">
        <f>MIN(SetUp!$B$54*L1477^SetUp!$B$51,L1477)</f>
        <v>6.4878846598694917E-2</v>
      </c>
      <c r="Q1477" s="53">
        <f t="shared" si="412"/>
        <v>3.9289590550907971</v>
      </c>
      <c r="R1477" s="53">
        <f>IF((H1477+N1477-O1477)&gt;SetUp!$B$56,T1476+H1477+N1477-O1477-SetUp!$B$56,T1476)</f>
        <v>0</v>
      </c>
      <c r="S1477" s="53">
        <f>R1477*SetUp!$B$65</f>
        <v>0</v>
      </c>
      <c r="T1477" s="53">
        <f>IF((R1477-S1477)&lt;SetUp!$B$53,R1477-S1477,SetUp!$B$53)</f>
        <v>0</v>
      </c>
      <c r="U1477" s="53">
        <f t="shared" si="413"/>
        <v>2.3632563250537748</v>
      </c>
      <c r="V1477" s="53">
        <f>(L1477-P1477)/1000*SetUp!$B$13*1000000/SetUp!$B$48</f>
        <v>1.2828126022617046</v>
      </c>
      <c r="W1477" s="53">
        <f t="shared" si="415"/>
        <v>0</v>
      </c>
      <c r="X1477" s="53">
        <f>MAX((SetUp!$B$56*(1-($H1477/SetUp!$B$56)^2)*TANH(($B1477-$D1477)/SetUp!$B$56))/(1+$H1477/SetUp!$B$56*TANH(($B1477-$D1477)/SetUp!$B$56)),0)</f>
        <v>3.6653534936342842</v>
      </c>
    </row>
    <row r="1478" spans="1:24" x14ac:dyDescent="0.3">
      <c r="A1478" s="60">
        <v>32523</v>
      </c>
      <c r="B1478" s="53">
        <v>3.0550000000000002</v>
      </c>
      <c r="C1478" s="53">
        <v>0</v>
      </c>
      <c r="D1478" s="53">
        <v>5.0170000000000003</v>
      </c>
      <c r="E1478" s="53">
        <f t="shared" si="407"/>
        <v>3.0550000000000002</v>
      </c>
      <c r="F1478" s="53">
        <f t="shared" si="408"/>
        <v>1.9620000000000002</v>
      </c>
      <c r="G1478" s="53">
        <f t="shared" si="409"/>
        <v>0</v>
      </c>
      <c r="H1478" s="53">
        <f>IF(Q1477&gt;SetUp!$B$56,SetUp!$B$56,Q1477)</f>
        <v>3.9289590550907971</v>
      </c>
      <c r="I1478" s="53">
        <f t="shared" si="414"/>
        <v>2.3959157065050372</v>
      </c>
      <c r="J1478" s="53">
        <f>MIN(F1478,H1478,(1-EXP(-SetUp!$B$52*H1478/SetUp!$B$56))*F1478)</f>
        <v>0.39056490784923587</v>
      </c>
      <c r="K1478" s="53">
        <f t="shared" si="410"/>
        <v>3.5383941472415614</v>
      </c>
      <c r="L1478" s="53">
        <f>IF(I1478&lt;=0,0,MIN(SetUp!$B$50*I1478^SetUp!$B$55,I1478))</f>
        <v>9.2273577449707891E-2</v>
      </c>
      <c r="M1478" s="53">
        <f t="shared" si="411"/>
        <v>2.3036421290553291</v>
      </c>
      <c r="N1478" s="53">
        <f>IF(SetUp!$B$62=0,X1478,(B1478-E1478)*(1-(H1478/SetUp!$B$66/SetUp!$B$56)))</f>
        <v>0</v>
      </c>
      <c r="O1478" s="53">
        <f>K1478*SetUp!$B$65</f>
        <v>3.2659381451262202E-2</v>
      </c>
      <c r="P1478" s="53">
        <f>MIN(SetUp!$B$54*L1478^SetUp!$B$51,L1478)</f>
        <v>6.2074502049627049E-2</v>
      </c>
      <c r="Q1478" s="53">
        <f t="shared" si="412"/>
        <v>3.5057347657902991</v>
      </c>
      <c r="R1478" s="53">
        <f>IF((H1478+N1478-O1478)&gt;SetUp!$B$56,T1477+H1478+N1478-O1478-SetUp!$B$56,T1477)</f>
        <v>0</v>
      </c>
      <c r="S1478" s="53">
        <f>R1478*SetUp!$B$65</f>
        <v>0</v>
      </c>
      <c r="T1478" s="53">
        <f>IF((R1478-S1478)&lt;SetUp!$B$53,R1478-S1478,SetUp!$B$53)</f>
        <v>0</v>
      </c>
      <c r="U1478" s="53">
        <f t="shared" si="413"/>
        <v>2.3036421290553291</v>
      </c>
      <c r="V1478" s="53">
        <f>(L1478-P1478)/1000*SetUp!$B$13*1000000/SetUp!$B$48</f>
        <v>1.2289604700626449</v>
      </c>
      <c r="W1478" s="53">
        <f t="shared" si="415"/>
        <v>0</v>
      </c>
      <c r="X1478" s="53">
        <f>MAX((SetUp!$B$56*(1-($H1478/SetUp!$B$56)^2)*TANH(($B1478-$D1478)/SetUp!$B$56))/(1+$H1478/SetUp!$B$56*TANH(($B1478-$D1478)/SetUp!$B$56)),0)</f>
        <v>0</v>
      </c>
    </row>
    <row r="1479" spans="1:24" x14ac:dyDescent="0.3">
      <c r="A1479" s="60">
        <v>32524</v>
      </c>
      <c r="B1479" s="53">
        <v>0.82699999999999996</v>
      </c>
      <c r="C1479" s="53">
        <v>0</v>
      </c>
      <c r="D1479" s="53">
        <v>5.0170000000000003</v>
      </c>
      <c r="E1479" s="53">
        <f t="shared" si="407"/>
        <v>0.82699999999999996</v>
      </c>
      <c r="F1479" s="53">
        <f t="shared" si="408"/>
        <v>4.1900000000000004</v>
      </c>
      <c r="G1479" s="53">
        <f t="shared" si="409"/>
        <v>0</v>
      </c>
      <c r="H1479" s="53">
        <f>IF(Q1478&gt;SetUp!$B$56,SetUp!$B$56,Q1478)</f>
        <v>3.5057347657902991</v>
      </c>
      <c r="I1479" s="53">
        <f t="shared" si="414"/>
        <v>2.3290510672646256</v>
      </c>
      <c r="J1479" s="53">
        <f>MIN(F1479,H1479,(1-EXP(-SetUp!$B$52*H1479/SetUp!$B$56))*F1479)</f>
        <v>0.75287068042586214</v>
      </c>
      <c r="K1479" s="53">
        <f t="shared" si="410"/>
        <v>2.7528640853644371</v>
      </c>
      <c r="L1479" s="53">
        <f>IF(I1479&lt;=0,0,MIN(SetUp!$B$50*I1479^SetUp!$B$55,I1479))</f>
        <v>8.8021713654465136E-2</v>
      </c>
      <c r="M1479" s="53">
        <f t="shared" si="411"/>
        <v>2.2410293536101604</v>
      </c>
      <c r="N1479" s="53">
        <f>IF(SetUp!$B$62=0,X1479,(B1479-E1479)*(1-(H1479/SetUp!$B$66/SetUp!$B$56)))</f>
        <v>0</v>
      </c>
      <c r="O1479" s="53">
        <f>K1479*SetUp!$B$65</f>
        <v>2.5408938209296492E-2</v>
      </c>
      <c r="P1479" s="53">
        <f>MIN(SetUp!$B$54*L1479^SetUp!$B$51,L1479)</f>
        <v>5.9187038329848507E-2</v>
      </c>
      <c r="Q1479" s="53">
        <f t="shared" si="412"/>
        <v>2.7274551471551405</v>
      </c>
      <c r="R1479" s="53">
        <f>IF((H1479+N1479-O1479)&gt;SetUp!$B$56,T1478+H1479+N1479-O1479-SetUp!$B$56,T1478)</f>
        <v>0</v>
      </c>
      <c r="S1479" s="53">
        <f>R1479*SetUp!$B$65</f>
        <v>0</v>
      </c>
      <c r="T1479" s="53">
        <f>IF((R1479-S1479)&lt;SetUp!$B$53,R1479-S1479,SetUp!$B$53)</f>
        <v>0</v>
      </c>
      <c r="U1479" s="53">
        <f t="shared" si="413"/>
        <v>2.2410293536101604</v>
      </c>
      <c r="V1479" s="53">
        <f>(L1479-P1479)/1000*SetUp!$B$13*1000000/SetUp!$B$48</f>
        <v>1.1734357980029326</v>
      </c>
      <c r="W1479" s="53">
        <f t="shared" si="415"/>
        <v>4.8572257327350599E-16</v>
      </c>
      <c r="X1479" s="53">
        <f>MAX((SetUp!$B$56*(1-($H1479/SetUp!$B$56)^2)*TANH(($B1479-$D1479)/SetUp!$B$56))/(1+$H1479/SetUp!$B$56*TANH(($B1479-$D1479)/SetUp!$B$56)),0)</f>
        <v>0</v>
      </c>
    </row>
    <row r="1480" spans="1:24" x14ac:dyDescent="0.3">
      <c r="A1480" s="60">
        <v>32525</v>
      </c>
      <c r="B1480" s="53">
        <v>6.5000000000000002E-2</v>
      </c>
      <c r="C1480" s="53">
        <v>0</v>
      </c>
      <c r="D1480" s="53">
        <v>5.0170000000000003</v>
      </c>
      <c r="E1480" s="53">
        <f t="shared" si="407"/>
        <v>6.5000000000000002E-2</v>
      </c>
      <c r="F1480" s="53">
        <f t="shared" si="408"/>
        <v>4.952</v>
      </c>
      <c r="G1480" s="53">
        <f t="shared" si="409"/>
        <v>0</v>
      </c>
      <c r="H1480" s="53">
        <f>IF(Q1479&gt;SetUp!$B$56,SetUp!$B$56,Q1479)</f>
        <v>2.7274551471551405</v>
      </c>
      <c r="I1480" s="53">
        <f t="shared" si="414"/>
        <v>2.2596764406708791</v>
      </c>
      <c r="J1480" s="53">
        <f>MIN(F1480,H1480,(1-EXP(-SetUp!$B$52*H1480/SetUp!$B$56))*F1480)</f>
        <v>0.70718590791023284</v>
      </c>
      <c r="K1480" s="53">
        <f t="shared" si="410"/>
        <v>2.0202692392449078</v>
      </c>
      <c r="L1480" s="53">
        <f>IF(I1480&lt;=0,0,MIN(SetUp!$B$50*I1480^SetUp!$B$55,I1480))</f>
        <v>8.3695459315620238E-2</v>
      </c>
      <c r="M1480" s="53">
        <f t="shared" si="411"/>
        <v>2.1759809813552589</v>
      </c>
      <c r="N1480" s="53">
        <f>IF(SetUp!$B$62=0,X1480,(B1480-E1480)*(1-(H1480/SetUp!$B$66/SetUp!$B$56)))</f>
        <v>0</v>
      </c>
      <c r="O1480" s="53">
        <f>K1480*SetUp!$B$65</f>
        <v>1.8647087060718655E-2</v>
      </c>
      <c r="P1480" s="53">
        <f>MIN(SetUp!$B$54*L1480^SetUp!$B$51,L1480)</f>
        <v>5.625044741752995E-2</v>
      </c>
      <c r="Q1480" s="53">
        <f t="shared" si="412"/>
        <v>2.001622152184189</v>
      </c>
      <c r="R1480" s="53">
        <f>IF((H1480+N1480-O1480)&gt;SetUp!$B$56,T1479+H1480+N1480-O1480-SetUp!$B$56,T1479)</f>
        <v>0</v>
      </c>
      <c r="S1480" s="53">
        <f>R1480*SetUp!$B$65</f>
        <v>0</v>
      </c>
      <c r="T1480" s="53">
        <f>IF((R1480-S1480)&lt;SetUp!$B$53,R1480-S1480,SetUp!$B$53)</f>
        <v>0</v>
      </c>
      <c r="U1480" s="53">
        <f t="shared" si="413"/>
        <v>2.1759809813552589</v>
      </c>
      <c r="V1480" s="53">
        <f>(L1480-P1480)/1000*SetUp!$B$13*1000000/SetUp!$B$48</f>
        <v>1.1168830262618445</v>
      </c>
      <c r="W1480" s="53">
        <f t="shared" si="415"/>
        <v>-3.7470027081099033E-16</v>
      </c>
      <c r="X1480" s="53">
        <f>MAX((SetUp!$B$56*(1-($H1480/SetUp!$B$56)^2)*TANH(($B1480-$D1480)/SetUp!$B$56))/(1+$H1480/SetUp!$B$56*TANH(($B1480-$D1480)/SetUp!$B$56)),0)</f>
        <v>0</v>
      </c>
    </row>
    <row r="1481" spans="1:24" x14ac:dyDescent="0.3">
      <c r="A1481" s="60">
        <v>32526</v>
      </c>
      <c r="B1481" s="53">
        <v>0.39300000000000002</v>
      </c>
      <c r="C1481" s="53">
        <v>0</v>
      </c>
      <c r="D1481" s="53">
        <v>5.0170000000000003</v>
      </c>
      <c r="E1481" s="53">
        <f t="shared" si="407"/>
        <v>0.39300000000000002</v>
      </c>
      <c r="F1481" s="53">
        <f t="shared" si="408"/>
        <v>4.6240000000000006</v>
      </c>
      <c r="G1481" s="53">
        <f t="shared" si="409"/>
        <v>0</v>
      </c>
      <c r="H1481" s="53">
        <f>IF(Q1480&gt;SetUp!$B$56,SetUp!$B$56,Q1480)</f>
        <v>2.001622152184189</v>
      </c>
      <c r="I1481" s="53">
        <f t="shared" si="414"/>
        <v>2.1898923987495271</v>
      </c>
      <c r="J1481" s="53">
        <f>MIN(F1481,H1481,(1-EXP(-SetUp!$B$52*H1481/SetUp!$B$56))*F1481)</f>
        <v>0.49442649505973979</v>
      </c>
      <c r="K1481" s="53">
        <f t="shared" si="410"/>
        <v>1.5071956571244494</v>
      </c>
      <c r="L1481" s="53">
        <f>IF(I1481&lt;=0,0,MIN(SetUp!$B$50*I1481^SetUp!$B$55,I1481))</f>
        <v>7.9432109153813157E-2</v>
      </c>
      <c r="M1481" s="53">
        <f t="shared" si="411"/>
        <v>2.1104602895957139</v>
      </c>
      <c r="N1481" s="53">
        <f>IF(SetUp!$B$62=0,X1481,(B1481-E1481)*(1-(H1481/SetUp!$B$66/SetUp!$B$56)))</f>
        <v>0</v>
      </c>
      <c r="O1481" s="53">
        <f>K1481*SetUp!$B$65</f>
        <v>1.3911417394268238E-2</v>
      </c>
      <c r="P1481" s="53">
        <f>MIN(SetUp!$B$54*L1481^SetUp!$B$51,L1481)</f>
        <v>5.3357997848296923E-2</v>
      </c>
      <c r="Q1481" s="53">
        <f t="shared" si="412"/>
        <v>1.4932842397301811</v>
      </c>
      <c r="R1481" s="53">
        <f>IF((H1481+N1481-O1481)&gt;SetUp!$B$56,T1480+H1481+N1481-O1481-SetUp!$B$56,T1480)</f>
        <v>0</v>
      </c>
      <c r="S1481" s="53">
        <f>R1481*SetUp!$B$65</f>
        <v>0</v>
      </c>
      <c r="T1481" s="53">
        <f>IF((R1481-S1481)&lt;SetUp!$B$53,R1481-S1481,SetUp!$B$53)</f>
        <v>0</v>
      </c>
      <c r="U1481" s="53">
        <f t="shared" si="413"/>
        <v>2.1104602895957139</v>
      </c>
      <c r="V1481" s="53">
        <f>(L1481-P1481)/1000*SetUp!$B$13*1000000/SetUp!$B$48</f>
        <v>1.0610938137002421</v>
      </c>
      <c r="W1481" s="53">
        <f t="shared" si="415"/>
        <v>0</v>
      </c>
      <c r="X1481" s="53">
        <f>MAX((SetUp!$B$56*(1-($H1481/SetUp!$B$56)^2)*TANH(($B1481-$D1481)/SetUp!$B$56))/(1+$H1481/SetUp!$B$56*TANH(($B1481-$D1481)/SetUp!$B$56)),0)</f>
        <v>0</v>
      </c>
    </row>
    <row r="1482" spans="1:24" x14ac:dyDescent="0.3">
      <c r="A1482" s="60">
        <v>32527</v>
      </c>
      <c r="B1482" s="53">
        <v>0.71599999999999997</v>
      </c>
      <c r="C1482" s="53">
        <v>0</v>
      </c>
      <c r="D1482" s="53">
        <v>5.0170000000000003</v>
      </c>
      <c r="E1482" s="53">
        <f t="shared" si="407"/>
        <v>0.71599999999999997</v>
      </c>
      <c r="F1482" s="53">
        <f t="shared" si="408"/>
        <v>4.3010000000000002</v>
      </c>
      <c r="G1482" s="53">
        <f t="shared" si="409"/>
        <v>0</v>
      </c>
      <c r="H1482" s="53">
        <f>IF(Q1481&gt;SetUp!$B$56,SetUp!$B$56,Q1481)</f>
        <v>1.4932842397301811</v>
      </c>
      <c r="I1482" s="53">
        <f t="shared" si="414"/>
        <v>2.1210314987957606</v>
      </c>
      <c r="J1482" s="53">
        <f>MIN(F1482,H1482,(1-EXP(-SetUp!$B$52*H1482/SetUp!$B$56))*F1482)</f>
        <v>0.34797458900908779</v>
      </c>
      <c r="K1482" s="53">
        <f t="shared" si="410"/>
        <v>1.1453096507210934</v>
      </c>
      <c r="L1482" s="53">
        <f>IF(I1482&lt;=0,0,MIN(SetUp!$B$50*I1482^SetUp!$B$55,I1482))</f>
        <v>7.5313008724377684E-2</v>
      </c>
      <c r="M1482" s="53">
        <f t="shared" si="411"/>
        <v>2.045718490071383</v>
      </c>
      <c r="N1482" s="53">
        <f>IF(SetUp!$B$62=0,X1482,(B1482-E1482)*(1-(H1482/SetUp!$B$66/SetUp!$B$56)))</f>
        <v>0</v>
      </c>
      <c r="O1482" s="53">
        <f>K1482*SetUp!$B$65</f>
        <v>1.0571209200046892E-2</v>
      </c>
      <c r="P1482" s="53">
        <f>MIN(SetUp!$B$54*L1482^SetUp!$B$51,L1482)</f>
        <v>5.0564846216421308E-2</v>
      </c>
      <c r="Q1482" s="53">
        <f t="shared" si="412"/>
        <v>1.1347384415210464</v>
      </c>
      <c r="R1482" s="53">
        <f>IF((H1482+N1482-O1482)&gt;SetUp!$B$56,T1481+H1482+N1482-O1482-SetUp!$B$56,T1481)</f>
        <v>0</v>
      </c>
      <c r="S1482" s="53">
        <f>R1482*SetUp!$B$65</f>
        <v>0</v>
      </c>
      <c r="T1482" s="53">
        <f>IF((R1482-S1482)&lt;SetUp!$B$53,R1482-S1482,SetUp!$B$53)</f>
        <v>0</v>
      </c>
      <c r="U1482" s="53">
        <f t="shared" si="413"/>
        <v>2.045718490071383</v>
      </c>
      <c r="V1482" s="53">
        <f>(L1482-P1482)/1000*SetUp!$B$13*1000000/SetUp!$B$48</f>
        <v>1.0071339279772575</v>
      </c>
      <c r="W1482" s="53">
        <f t="shared" si="415"/>
        <v>-1.1102230246251565E-16</v>
      </c>
      <c r="X1482" s="53">
        <f>MAX((SetUp!$B$56*(1-($H1482/SetUp!$B$56)^2)*TANH(($B1482-$D1482)/SetUp!$B$56))/(1+$H1482/SetUp!$B$56*TANH(($B1482-$D1482)/SetUp!$B$56)),0)</f>
        <v>0</v>
      </c>
    </row>
    <row r="1483" spans="1:24" x14ac:dyDescent="0.3">
      <c r="A1483" s="60">
        <v>32528</v>
      </c>
      <c r="B1483" s="53">
        <v>0.57799999999999996</v>
      </c>
      <c r="C1483" s="53">
        <v>0</v>
      </c>
      <c r="D1483" s="53">
        <v>5.0170000000000003</v>
      </c>
      <c r="E1483" s="53">
        <f t="shared" si="407"/>
        <v>0.57799999999999996</v>
      </c>
      <c r="F1483" s="53">
        <f t="shared" si="408"/>
        <v>4.4390000000000001</v>
      </c>
      <c r="G1483" s="53">
        <f t="shared" si="409"/>
        <v>0</v>
      </c>
      <c r="H1483" s="53">
        <f>IF(Q1482&gt;SetUp!$B$56,SetUp!$B$56,Q1482)</f>
        <v>1.1347384415210464</v>
      </c>
      <c r="I1483" s="53">
        <f t="shared" si="414"/>
        <v>2.0536478607333124</v>
      </c>
      <c r="J1483" s="53">
        <f>MIN(F1483,H1483,(1-EXP(-SetUp!$B$52*H1483/SetUp!$B$56))*F1483)</f>
        <v>0.27565178725142792</v>
      </c>
      <c r="K1483" s="53">
        <f t="shared" si="410"/>
        <v>0.8590866542696185</v>
      </c>
      <c r="L1483" s="53">
        <f>IF(I1483&lt;=0,0,MIN(SetUp!$B$50*I1483^SetUp!$B$55,I1483))</f>
        <v>7.1367655415175091E-2</v>
      </c>
      <c r="M1483" s="53">
        <f t="shared" si="411"/>
        <v>1.9822802053181374</v>
      </c>
      <c r="N1483" s="53">
        <f>IF(SetUp!$B$62=0,X1483,(B1483-E1483)*(1-(H1483/SetUp!$B$66/SetUp!$B$56)))</f>
        <v>0</v>
      </c>
      <c r="O1483" s="53">
        <f>K1483*SetUp!$B$65</f>
        <v>7.9293706619294416E-3</v>
      </c>
      <c r="P1483" s="53">
        <f>MIN(SetUp!$B$54*L1483^SetUp!$B$51,L1483)</f>
        <v>4.7890903261352952E-2</v>
      </c>
      <c r="Q1483" s="53">
        <f t="shared" si="412"/>
        <v>0.85115728360768905</v>
      </c>
      <c r="R1483" s="53">
        <f>IF((H1483+N1483-O1483)&gt;SetUp!$B$56,T1482+H1483+N1483-O1483-SetUp!$B$56,T1482)</f>
        <v>0</v>
      </c>
      <c r="S1483" s="53">
        <f>R1483*SetUp!$B$65</f>
        <v>0</v>
      </c>
      <c r="T1483" s="53">
        <f>IF((R1483-S1483)&lt;SetUp!$B$53,R1483-S1483,SetUp!$B$53)</f>
        <v>0</v>
      </c>
      <c r="U1483" s="53">
        <f t="shared" si="413"/>
        <v>1.9822802053181374</v>
      </c>
      <c r="V1483" s="53">
        <f>(L1483-P1483)/1000*SetUp!$B$13*1000000/SetUp!$B$48</f>
        <v>0.95539350063771233</v>
      </c>
      <c r="W1483" s="53">
        <f t="shared" si="415"/>
        <v>1.1102230246251565E-16</v>
      </c>
      <c r="X1483" s="53">
        <f>MAX((SetUp!$B$56*(1-($H1483/SetUp!$B$56)^2)*TANH(($B1483-$D1483)/SetUp!$B$56))/(1+$H1483/SetUp!$B$56*TANH(($B1483-$D1483)/SetUp!$B$56)),0)</f>
        <v>0</v>
      </c>
    </row>
    <row r="1484" spans="1:24" x14ac:dyDescent="0.3">
      <c r="A1484" s="60">
        <v>32529</v>
      </c>
      <c r="B1484" s="53">
        <v>4.742</v>
      </c>
      <c r="C1484" s="53">
        <v>0</v>
      </c>
      <c r="D1484" s="53">
        <v>5.0170000000000003</v>
      </c>
      <c r="E1484" s="53">
        <f t="shared" si="407"/>
        <v>4.742</v>
      </c>
      <c r="F1484" s="53">
        <f t="shared" si="408"/>
        <v>0.27500000000000036</v>
      </c>
      <c r="G1484" s="53">
        <f t="shared" si="409"/>
        <v>0</v>
      </c>
      <c r="H1484" s="53">
        <f>IF(Q1483&gt;SetUp!$B$56,SetUp!$B$56,Q1483)</f>
        <v>0.85115728360768905</v>
      </c>
      <c r="I1484" s="53">
        <f t="shared" si="414"/>
        <v>1.9900172168583832</v>
      </c>
      <c r="J1484" s="53">
        <f>MIN(F1484,H1484,(1-EXP(-SetUp!$B$52*H1484/SetUp!$B$56))*F1484)</f>
        <v>1.2911268691559138E-2</v>
      </c>
      <c r="K1484" s="53">
        <f t="shared" si="410"/>
        <v>0.83824601491612993</v>
      </c>
      <c r="L1484" s="53">
        <f>IF(I1484&lt;=0,0,MIN(SetUp!$B$50*I1484^SetUp!$B$55,I1484))</f>
        <v>6.7720401438938482E-2</v>
      </c>
      <c r="M1484" s="53">
        <f t="shared" si="411"/>
        <v>1.9222968154194446</v>
      </c>
      <c r="N1484" s="53">
        <f>IF(SetUp!$B$62=0,X1484,(B1484-E1484)*(1-(H1484/SetUp!$B$66/SetUp!$B$56)))</f>
        <v>0</v>
      </c>
      <c r="O1484" s="53">
        <f>K1484*SetUp!$B$65</f>
        <v>7.7370115402458448E-3</v>
      </c>
      <c r="P1484" s="53">
        <f>MIN(SetUp!$B$54*L1484^SetUp!$B$51,L1484)</f>
        <v>4.5420271902628852E-2</v>
      </c>
      <c r="Q1484" s="53">
        <f t="shared" si="412"/>
        <v>0.83050900337588407</v>
      </c>
      <c r="R1484" s="53">
        <f>IF((H1484+N1484-O1484)&gt;SetUp!$B$56,T1483+H1484+N1484-O1484-SetUp!$B$56,T1483)</f>
        <v>0</v>
      </c>
      <c r="S1484" s="53">
        <f>R1484*SetUp!$B$65</f>
        <v>0</v>
      </c>
      <c r="T1484" s="53">
        <f>IF((R1484-S1484)&lt;SetUp!$B$53,R1484-S1484,SetUp!$B$53)</f>
        <v>0</v>
      </c>
      <c r="U1484" s="53">
        <f t="shared" si="413"/>
        <v>1.9222968154194446</v>
      </c>
      <c r="V1484" s="53">
        <f>(L1484-P1484)/1000*SetUp!$B$13*1000000/SetUp!$B$48</f>
        <v>0.90751048879223606</v>
      </c>
      <c r="W1484" s="53">
        <f t="shared" si="415"/>
        <v>-4.8572257327350599E-16</v>
      </c>
      <c r="X1484" s="53">
        <f>MAX((SetUp!$B$56*(1-($H1484/SetUp!$B$56)^2)*TANH(($B1484-$D1484)/SetUp!$B$56))/(1+$H1484/SetUp!$B$56*TANH(($B1484-$D1484)/SetUp!$B$56)),0)</f>
        <v>0</v>
      </c>
    </row>
    <row r="1485" spans="1:24" x14ac:dyDescent="0.3">
      <c r="A1485" s="60">
        <v>32530</v>
      </c>
      <c r="B1485" s="53">
        <v>0.59599999999999997</v>
      </c>
      <c r="C1485" s="53">
        <v>0</v>
      </c>
      <c r="D1485" s="53">
        <v>5.0170000000000003</v>
      </c>
      <c r="E1485" s="53">
        <f t="shared" si="407"/>
        <v>0.59599999999999997</v>
      </c>
      <c r="F1485" s="53">
        <f t="shared" si="408"/>
        <v>4.4210000000000003</v>
      </c>
      <c r="G1485" s="53">
        <f t="shared" si="409"/>
        <v>0</v>
      </c>
      <c r="H1485" s="53">
        <f>IF(Q1484&gt;SetUp!$B$56,SetUp!$B$56,Q1484)</f>
        <v>0.83050900337588407</v>
      </c>
      <c r="I1485" s="53">
        <f t="shared" si="414"/>
        <v>1.9280919719978267</v>
      </c>
      <c r="J1485" s="53">
        <f>MIN(F1485,H1485,(1-EXP(-SetUp!$B$52*H1485/SetUp!$B$56))*F1485)</f>
        <v>0.20264811905705629</v>
      </c>
      <c r="K1485" s="53">
        <f t="shared" si="410"/>
        <v>0.62786088431882781</v>
      </c>
      <c r="L1485" s="53">
        <f>IF(I1485&lt;=0,0,MIN(SetUp!$B$50*I1485^SetUp!$B$55,I1485))</f>
        <v>6.4244760071418591E-2</v>
      </c>
      <c r="M1485" s="53">
        <f t="shared" si="411"/>
        <v>1.863847211926408</v>
      </c>
      <c r="N1485" s="53">
        <f>IF(SetUp!$B$62=0,X1485,(B1485-E1485)*(1-(H1485/SetUp!$B$66/SetUp!$B$56)))</f>
        <v>0</v>
      </c>
      <c r="O1485" s="53">
        <f>K1485*SetUp!$B$65</f>
        <v>5.7951565783820307E-3</v>
      </c>
      <c r="P1485" s="53">
        <f>MIN(SetUp!$B$54*L1485^SetUp!$B$51,L1485)</f>
        <v>4.3067092541107459E-2</v>
      </c>
      <c r="Q1485" s="53">
        <f t="shared" si="412"/>
        <v>0.62206572774044577</v>
      </c>
      <c r="R1485" s="53">
        <f>IF((H1485+N1485-O1485)&gt;SetUp!$B$56,T1484+H1485+N1485-O1485-SetUp!$B$56,T1484)</f>
        <v>0</v>
      </c>
      <c r="S1485" s="53">
        <f>R1485*SetUp!$B$65</f>
        <v>0</v>
      </c>
      <c r="T1485" s="53">
        <f>IF((R1485-S1485)&lt;SetUp!$B$53,R1485-S1485,SetUp!$B$53)</f>
        <v>0</v>
      </c>
      <c r="U1485" s="53">
        <f t="shared" si="413"/>
        <v>1.863847211926408</v>
      </c>
      <c r="V1485" s="53">
        <f>(L1485-P1485)/1000*SetUp!$B$13*1000000/SetUp!$B$48</f>
        <v>0.86183155934674416</v>
      </c>
      <c r="W1485" s="53">
        <f t="shared" si="415"/>
        <v>-3.7470027081099033E-16</v>
      </c>
      <c r="X1485" s="53">
        <f>MAX((SetUp!$B$56*(1-($H1485/SetUp!$B$56)^2)*TANH(($B1485-$D1485)/SetUp!$B$56))/(1+$H1485/SetUp!$B$56*TANH(($B1485-$D1485)/SetUp!$B$56)),0)</f>
        <v>0</v>
      </c>
    </row>
    <row r="1486" spans="1:24" x14ac:dyDescent="0.3">
      <c r="A1486" s="60">
        <v>32531</v>
      </c>
      <c r="B1486" s="53">
        <v>0.41799999999999998</v>
      </c>
      <c r="C1486" s="53">
        <v>0</v>
      </c>
      <c r="D1486" s="53">
        <v>5.0170000000000003</v>
      </c>
      <c r="E1486" s="53">
        <f t="shared" si="407"/>
        <v>0.41799999999999998</v>
      </c>
      <c r="F1486" s="53">
        <f t="shared" si="408"/>
        <v>4.5990000000000002</v>
      </c>
      <c r="G1486" s="53">
        <f t="shared" si="409"/>
        <v>0</v>
      </c>
      <c r="H1486" s="53">
        <f>IF(Q1485&gt;SetUp!$B$56,SetUp!$B$56,Q1485)</f>
        <v>0.62206572774044577</v>
      </c>
      <c r="I1486" s="53">
        <f t="shared" si="414"/>
        <v>1.8681229301219533</v>
      </c>
      <c r="J1486" s="53">
        <f>MIN(F1486,H1486,(1-EXP(-SetUp!$B$52*H1486/SetUp!$B$56))*F1486)</f>
        <v>0.15882436902244901</v>
      </c>
      <c r="K1486" s="53">
        <f t="shared" si="410"/>
        <v>0.46324135871799677</v>
      </c>
      <c r="L1486" s="53">
        <f>IF(I1486&lt;=0,0,MIN(SetUp!$B$50*I1486^SetUp!$B$55,I1486))</f>
        <v>6.0949089131101718E-2</v>
      </c>
      <c r="M1486" s="53">
        <f t="shared" si="411"/>
        <v>1.8071738409908515</v>
      </c>
      <c r="N1486" s="53">
        <f>IF(SetUp!$B$62=0,X1486,(B1486-E1486)*(1-(H1486/SetUp!$B$66/SetUp!$B$56)))</f>
        <v>0</v>
      </c>
      <c r="O1486" s="53">
        <f>K1486*SetUp!$B$65</f>
        <v>4.2757181955453858E-3</v>
      </c>
      <c r="P1486" s="53">
        <f>MIN(SetUp!$B$54*L1486^SetUp!$B$51,L1486)</f>
        <v>4.0836903866956424E-2</v>
      </c>
      <c r="Q1486" s="53">
        <f t="shared" si="412"/>
        <v>0.45896564052245137</v>
      </c>
      <c r="R1486" s="53">
        <f>IF((H1486+N1486-O1486)&gt;SetUp!$B$56,T1485+H1486+N1486-O1486-SetUp!$B$56,T1485)</f>
        <v>0</v>
      </c>
      <c r="S1486" s="53">
        <f>R1486*SetUp!$B$65</f>
        <v>0</v>
      </c>
      <c r="T1486" s="53">
        <f>IF((R1486-S1486)&lt;SetUp!$B$53,R1486-S1486,SetUp!$B$53)</f>
        <v>0</v>
      </c>
      <c r="U1486" s="53">
        <f t="shared" si="413"/>
        <v>1.8071738409908515</v>
      </c>
      <c r="V1486" s="53">
        <f>(L1486-P1486)/1000*SetUp!$B$13*1000000/SetUp!$B$48</f>
        <v>0.81847143757735141</v>
      </c>
      <c r="W1486" s="53">
        <f t="shared" si="415"/>
        <v>-9.0205620750793969E-17</v>
      </c>
      <c r="X1486" s="53">
        <f>MAX((SetUp!$B$56*(1-($H1486/SetUp!$B$56)^2)*TANH(($B1486-$D1486)/SetUp!$B$56))/(1+$H1486/SetUp!$B$56*TANH(($B1486-$D1486)/SetUp!$B$56)),0)</f>
        <v>0</v>
      </c>
    </row>
    <row r="1487" spans="1:24" x14ac:dyDescent="0.3">
      <c r="A1487" s="60">
        <v>32532</v>
      </c>
      <c r="B1487" s="53">
        <v>1.492</v>
      </c>
      <c r="C1487" s="53">
        <v>0</v>
      </c>
      <c r="D1487" s="53">
        <v>5.0170000000000003</v>
      </c>
      <c r="E1487" s="53">
        <f t="shared" si="407"/>
        <v>1.492</v>
      </c>
      <c r="F1487" s="53">
        <f t="shared" si="408"/>
        <v>3.5250000000000004</v>
      </c>
      <c r="G1487" s="53">
        <f t="shared" si="409"/>
        <v>0</v>
      </c>
      <c r="H1487" s="53">
        <f>IF(Q1486&gt;SetUp!$B$56,SetUp!$B$56,Q1486)</f>
        <v>0.45896564052245137</v>
      </c>
      <c r="I1487" s="53">
        <f t="shared" si="414"/>
        <v>1.8105772779229607</v>
      </c>
      <c r="J1487" s="53">
        <f>MIN(F1487,H1487,(1-EXP(-SetUp!$B$52*H1487/SetUp!$B$56))*F1487)</f>
        <v>9.0229284046972238E-2</v>
      </c>
      <c r="K1487" s="53">
        <f t="shared" si="410"/>
        <v>0.36873635647547914</v>
      </c>
      <c r="L1487" s="53">
        <f>IF(I1487&lt;=0,0,MIN(SetUp!$B$50*I1487^SetUp!$B$55,I1487))</f>
        <v>5.7852204227122832E-2</v>
      </c>
      <c r="M1487" s="53">
        <f t="shared" si="411"/>
        <v>1.752725073695838</v>
      </c>
      <c r="N1487" s="53">
        <f>IF(SetUp!$B$62=0,X1487,(B1487-E1487)*(1-(H1487/SetUp!$B$66/SetUp!$B$56)))</f>
        <v>0</v>
      </c>
      <c r="O1487" s="53">
        <f>K1487*SetUp!$B$65</f>
        <v>3.4034369321092857E-3</v>
      </c>
      <c r="P1487" s="53">
        <f>MIN(SetUp!$B$54*L1487^SetUp!$B$51,L1487)</f>
        <v>3.8742301258788372E-2</v>
      </c>
      <c r="Q1487" s="53">
        <f t="shared" si="412"/>
        <v>0.36533291954336988</v>
      </c>
      <c r="R1487" s="53">
        <f>IF((H1487+N1487-O1487)&gt;SetUp!$B$56,T1486+H1487+N1487-O1487-SetUp!$B$56,T1486)</f>
        <v>0</v>
      </c>
      <c r="S1487" s="53">
        <f>R1487*SetUp!$B$65</f>
        <v>0</v>
      </c>
      <c r="T1487" s="53">
        <f>IF((R1487-S1487)&lt;SetUp!$B$53,R1487-S1487,SetUp!$B$53)</f>
        <v>0</v>
      </c>
      <c r="U1487" s="53">
        <f t="shared" si="413"/>
        <v>1.752725073695838</v>
      </c>
      <c r="V1487" s="53">
        <f>(L1487-P1487)/1000*SetUp!$B$13*1000000/SetUp!$B$48</f>
        <v>0.77768325763884061</v>
      </c>
      <c r="W1487" s="53">
        <f t="shared" si="415"/>
        <v>-2.1510571102112408E-16</v>
      </c>
      <c r="X1487" s="53">
        <f>MAX((SetUp!$B$56*(1-($H1487/SetUp!$B$56)^2)*TANH(($B1487-$D1487)/SetUp!$B$56))/(1+$H1487/SetUp!$B$56*TANH(($B1487-$D1487)/SetUp!$B$56)),0)</f>
        <v>0</v>
      </c>
    </row>
    <row r="1488" spans="1:24" x14ac:dyDescent="0.3">
      <c r="A1488" s="60">
        <v>32533</v>
      </c>
      <c r="B1488" s="53">
        <v>4.8890000000000002</v>
      </c>
      <c r="C1488" s="53">
        <v>0</v>
      </c>
      <c r="D1488" s="53">
        <v>5.0170000000000003</v>
      </c>
      <c r="E1488" s="53">
        <f t="shared" si="407"/>
        <v>4.8890000000000002</v>
      </c>
      <c r="F1488" s="53">
        <f t="shared" si="408"/>
        <v>0.12800000000000011</v>
      </c>
      <c r="G1488" s="53">
        <f t="shared" si="409"/>
        <v>0</v>
      </c>
      <c r="H1488" s="53">
        <f>IF(Q1487&gt;SetUp!$B$56,SetUp!$B$56,Q1487)</f>
        <v>0.36533291954336988</v>
      </c>
      <c r="I1488" s="53">
        <f t="shared" si="414"/>
        <v>1.7560729615858159</v>
      </c>
      <c r="J1488" s="53">
        <f>MIN(F1488,H1488,(1-EXP(-SetUp!$B$52*H1488/SetUp!$B$56))*F1488)</f>
        <v>2.6148768517973075E-3</v>
      </c>
      <c r="K1488" s="53">
        <f t="shared" si="410"/>
        <v>0.3627180426915726</v>
      </c>
      <c r="L1488" s="53">
        <f>IF(I1488&lt;=0,0,MIN(SetUp!$B$50*I1488^SetUp!$B$55,I1488))</f>
        <v>5.4978859662580801E-2</v>
      </c>
      <c r="M1488" s="53">
        <f t="shared" si="411"/>
        <v>1.7010941019232351</v>
      </c>
      <c r="N1488" s="53">
        <f>IF(SetUp!$B$62=0,X1488,(B1488-E1488)*(1-(H1488/SetUp!$B$66/SetUp!$B$56)))</f>
        <v>0</v>
      </c>
      <c r="O1488" s="53">
        <f>K1488*SetUp!$B$65</f>
        <v>3.3478878899780629E-3</v>
      </c>
      <c r="P1488" s="53">
        <f>MIN(SetUp!$B$54*L1488^SetUp!$B$51,L1488)</f>
        <v>3.6799865356522583E-2</v>
      </c>
      <c r="Q1488" s="53">
        <f t="shared" si="412"/>
        <v>0.35937015480159451</v>
      </c>
      <c r="R1488" s="53">
        <f>IF((H1488+N1488-O1488)&gt;SetUp!$B$56,T1487+H1488+N1488-O1488-SetUp!$B$56,T1487)</f>
        <v>0</v>
      </c>
      <c r="S1488" s="53">
        <f>R1488*SetUp!$B$65</f>
        <v>0</v>
      </c>
      <c r="T1488" s="53">
        <f>IF((R1488-S1488)&lt;SetUp!$B$53,R1488-S1488,SetUp!$B$53)</f>
        <v>0</v>
      </c>
      <c r="U1488" s="53">
        <f t="shared" si="413"/>
        <v>1.7010941019232351</v>
      </c>
      <c r="V1488" s="53">
        <f>(L1488-P1488)/1000*SetUp!$B$13*1000000/SetUp!$B$48</f>
        <v>0.73979964921640096</v>
      </c>
      <c r="W1488" s="53">
        <f t="shared" si="415"/>
        <v>0</v>
      </c>
      <c r="X1488" s="53">
        <f>MAX((SetUp!$B$56*(1-($H1488/SetUp!$B$56)^2)*TANH(($B1488-$D1488)/SetUp!$B$56))/(1+$H1488/SetUp!$B$56*TANH(($B1488-$D1488)/SetUp!$B$56)),0)</f>
        <v>0</v>
      </c>
    </row>
    <row r="1489" spans="1:24" x14ac:dyDescent="0.3">
      <c r="A1489" s="60">
        <v>32534</v>
      </c>
      <c r="B1489" s="53">
        <v>0.99399999999999999</v>
      </c>
      <c r="C1489" s="53">
        <v>0</v>
      </c>
      <c r="D1489" s="53">
        <v>5.0170000000000003</v>
      </c>
      <c r="E1489" s="53">
        <f t="shared" si="407"/>
        <v>0.99399999999999999</v>
      </c>
      <c r="F1489" s="53">
        <f t="shared" si="408"/>
        <v>4.0230000000000006</v>
      </c>
      <c r="G1489" s="53">
        <f t="shared" si="409"/>
        <v>0</v>
      </c>
      <c r="H1489" s="53">
        <f>IF(Q1488&gt;SetUp!$B$56,SetUp!$B$56,Q1488)</f>
        <v>0.35937015480159451</v>
      </c>
      <c r="I1489" s="53">
        <f t="shared" si="414"/>
        <v>1.7036647789907413</v>
      </c>
      <c r="J1489" s="53">
        <f>MIN(F1489,H1489,(1-EXP(-SetUp!$B$52*H1489/SetUp!$B$56))*F1489)</f>
        <v>8.0856959330131345E-2</v>
      </c>
      <c r="K1489" s="53">
        <f t="shared" si="410"/>
        <v>0.27851319547146314</v>
      </c>
      <c r="L1489" s="53">
        <f>IF(I1489&lt;=0,0,MIN(SetUp!$B$50*I1489^SetUp!$B$55,I1489))</f>
        <v>5.2271509595976061E-2</v>
      </c>
      <c r="M1489" s="53">
        <f t="shared" si="411"/>
        <v>1.6513932693947653</v>
      </c>
      <c r="N1489" s="53">
        <f>IF(SetUp!$B$62=0,X1489,(B1489-E1489)*(1-(H1489/SetUp!$B$66/SetUp!$B$56)))</f>
        <v>0</v>
      </c>
      <c r="O1489" s="53">
        <f>K1489*SetUp!$B$65</f>
        <v>2.5706770675063212E-3</v>
      </c>
      <c r="P1489" s="53">
        <f>MIN(SetUp!$B$54*L1489^SetUp!$B$51,L1489)</f>
        <v>3.4970546860194511E-2</v>
      </c>
      <c r="Q1489" s="53">
        <f t="shared" si="412"/>
        <v>0.27594251840395684</v>
      </c>
      <c r="R1489" s="53">
        <f>IF((H1489+N1489-O1489)&gt;SetUp!$B$56,T1488+H1489+N1489-O1489-SetUp!$B$56,T1488)</f>
        <v>0</v>
      </c>
      <c r="S1489" s="53">
        <f>R1489*SetUp!$B$65</f>
        <v>0</v>
      </c>
      <c r="T1489" s="53">
        <f>IF((R1489-S1489)&lt;SetUp!$B$53,R1489-S1489,SetUp!$B$53)</f>
        <v>0</v>
      </c>
      <c r="U1489" s="53">
        <f t="shared" si="413"/>
        <v>1.6513932693947653</v>
      </c>
      <c r="V1489" s="53">
        <f>(L1489-P1489)/1000*SetUp!$B$13*1000000/SetUp!$B$48</f>
        <v>0.70406788998068059</v>
      </c>
      <c r="W1489" s="53">
        <f t="shared" si="415"/>
        <v>0</v>
      </c>
      <c r="X1489" s="53">
        <f>MAX((SetUp!$B$56*(1-($H1489/SetUp!$B$56)^2)*TANH(($B1489-$D1489)/SetUp!$B$56))/(1+$H1489/SetUp!$B$56*TANH(($B1489-$D1489)/SetUp!$B$56)),0)</f>
        <v>0</v>
      </c>
    </row>
    <row r="1490" spans="1:24" x14ac:dyDescent="0.3">
      <c r="A1490" s="60">
        <v>32535</v>
      </c>
      <c r="B1490" s="53">
        <v>9.0969999999999995</v>
      </c>
      <c r="C1490" s="53">
        <v>0</v>
      </c>
      <c r="D1490" s="53">
        <v>5.0170000000000003</v>
      </c>
      <c r="E1490" s="53">
        <f t="shared" si="407"/>
        <v>5.0170000000000003</v>
      </c>
      <c r="F1490" s="53">
        <f t="shared" si="408"/>
        <v>0</v>
      </c>
      <c r="G1490" s="53">
        <f t="shared" si="409"/>
        <v>8.7894774116836771E-4</v>
      </c>
      <c r="H1490" s="53">
        <f>IF(Q1489&gt;SetUp!$B$56,SetUp!$B$56,Q1489)</f>
        <v>0.27594251840395684</v>
      </c>
      <c r="I1490" s="53">
        <f t="shared" si="414"/>
        <v>1.6548191668515844</v>
      </c>
      <c r="J1490" s="53">
        <f>MIN(F1490,H1490,(1-EXP(-SetUp!$B$52*H1490/SetUp!$B$56))*F1490)</f>
        <v>0</v>
      </c>
      <c r="K1490" s="53">
        <f t="shared" si="410"/>
        <v>0.27594251840395684</v>
      </c>
      <c r="L1490" s="53">
        <f>IF(I1490&lt;=0,0,MIN(SetUp!$B$50*I1490^SetUp!$B$55,I1490))</f>
        <v>4.9797671772799507E-2</v>
      </c>
      <c r="M1490" s="53">
        <f t="shared" si="411"/>
        <v>1.6050214950787849</v>
      </c>
      <c r="N1490" s="53">
        <f>IF(SetUp!$B$62=0,X1490,(B1490-E1490)*(1-(H1490/SetUp!$B$66/SetUp!$B$56)))</f>
        <v>4.0791210522588308</v>
      </c>
      <c r="O1490" s="53">
        <f>K1490*SetUp!$B$65</f>
        <v>2.5469497156506353E-3</v>
      </c>
      <c r="P1490" s="53">
        <f>MIN(SetUp!$B$54*L1490^SetUp!$B$51,L1490)</f>
        <v>3.3299813305778636E-2</v>
      </c>
      <c r="Q1490" s="53">
        <f t="shared" si="412"/>
        <v>4.3525166209471369</v>
      </c>
      <c r="R1490" s="53">
        <f>IF((H1490+N1490-O1490)&gt;SetUp!$B$56,T1489+H1490+N1490-O1490-SetUp!$B$56,T1489)</f>
        <v>0</v>
      </c>
      <c r="S1490" s="53">
        <f>R1490*SetUp!$B$65</f>
        <v>0</v>
      </c>
      <c r="T1490" s="53">
        <f>IF((R1490-S1490)&lt;SetUp!$B$53,R1490-S1490,SetUp!$B$53)</f>
        <v>0</v>
      </c>
      <c r="U1490" s="53">
        <f t="shared" si="413"/>
        <v>1.6050214950787849</v>
      </c>
      <c r="V1490" s="53">
        <f>(L1490-P1490)/1000*SetUp!$B$13*1000000/SetUp!$B$48</f>
        <v>0.6713853198499804</v>
      </c>
      <c r="W1490" s="53">
        <f t="shared" si="415"/>
        <v>-4.163336342344337E-16</v>
      </c>
      <c r="X1490" s="53">
        <f>MAX((SetUp!$B$56*(1-($H1490/SetUp!$B$56)^2)*TANH(($B1490-$D1490)/SetUp!$B$56))/(1+$H1490/SetUp!$B$56*TANH(($B1490-$D1490)/SetUp!$B$56)),0)</f>
        <v>4.0791210522588308</v>
      </c>
    </row>
    <row r="1491" spans="1:24" x14ac:dyDescent="0.3">
      <c r="A1491" s="60">
        <v>32536</v>
      </c>
      <c r="B1491" s="53">
        <v>4.5220000000000002</v>
      </c>
      <c r="C1491" s="53">
        <v>0</v>
      </c>
      <c r="D1491" s="53">
        <v>5.0170000000000003</v>
      </c>
      <c r="E1491" s="53">
        <f t="shared" si="407"/>
        <v>4.5220000000000002</v>
      </c>
      <c r="F1491" s="53">
        <f t="shared" si="408"/>
        <v>0.49500000000000011</v>
      </c>
      <c r="G1491" s="53">
        <f t="shared" si="409"/>
        <v>0</v>
      </c>
      <c r="H1491" s="53">
        <f>IF(Q1490&gt;SetUp!$B$56,SetUp!$B$56,Q1490)</f>
        <v>4.3525166209471369</v>
      </c>
      <c r="I1491" s="53">
        <f t="shared" si="414"/>
        <v>1.6441992027942298</v>
      </c>
      <c r="J1491" s="53">
        <f>MIN(F1491,H1491,(1-EXP(-SetUp!$B$52*H1491/SetUp!$B$56))*F1491)</f>
        <v>0.10791168592888692</v>
      </c>
      <c r="K1491" s="53">
        <f t="shared" si="410"/>
        <v>4.2446049350182502</v>
      </c>
      <c r="L1491" s="53">
        <f>IF(I1491&lt;=0,0,MIN(SetUp!$B$50*I1491^SetUp!$B$55,I1491))</f>
        <v>4.926617627563485E-2</v>
      </c>
      <c r="M1491" s="53">
        <f t="shared" si="411"/>
        <v>1.594933026518595</v>
      </c>
      <c r="N1491" s="53">
        <f>IF(SetUp!$B$62=0,X1491,(B1491-E1491)*(1-(H1491/SetUp!$B$66/SetUp!$B$56)))</f>
        <v>0</v>
      </c>
      <c r="O1491" s="53">
        <f>K1491*SetUp!$B$65</f>
        <v>3.9177707715444973E-2</v>
      </c>
      <c r="P1491" s="53">
        <f>MIN(SetUp!$B$54*L1491^SetUp!$B$51,L1491)</f>
        <v>3.2940965896555256E-2</v>
      </c>
      <c r="Q1491" s="53">
        <f t="shared" si="412"/>
        <v>4.2054272273028053</v>
      </c>
      <c r="R1491" s="53">
        <f>IF((H1491+N1491-O1491)&gt;SetUp!$B$56,T1490+H1491+N1491-O1491-SetUp!$B$56,T1490)</f>
        <v>0</v>
      </c>
      <c r="S1491" s="53">
        <f>R1491*SetUp!$B$65</f>
        <v>0</v>
      </c>
      <c r="T1491" s="53">
        <f>IF((R1491-S1491)&lt;SetUp!$B$53,R1491-S1491,SetUp!$B$53)</f>
        <v>0</v>
      </c>
      <c r="U1491" s="53">
        <f t="shared" si="413"/>
        <v>1.594933026518595</v>
      </c>
      <c r="V1491" s="53">
        <f>(L1491-P1491)/1000*SetUp!$B$13*1000000/SetUp!$B$48</f>
        <v>0.66435935390563372</v>
      </c>
      <c r="W1491" s="53">
        <f t="shared" si="415"/>
        <v>7.5633943552588789E-16</v>
      </c>
      <c r="X1491" s="53">
        <f>MAX((SetUp!$B$56*(1-($H1491/SetUp!$B$56)^2)*TANH(($B1491-$D1491)/SetUp!$B$56))/(1+$H1491/SetUp!$B$56*TANH(($B1491-$D1491)/SetUp!$B$56)),0)</f>
        <v>0</v>
      </c>
    </row>
    <row r="1492" spans="1:24" x14ac:dyDescent="0.3">
      <c r="A1492" s="60">
        <v>32537</v>
      </c>
      <c r="B1492" s="53">
        <v>0.182</v>
      </c>
      <c r="C1492" s="53">
        <v>0</v>
      </c>
      <c r="D1492" s="53">
        <v>5.0170000000000003</v>
      </c>
      <c r="E1492" s="53">
        <f t="shared" si="407"/>
        <v>0.182</v>
      </c>
      <c r="F1492" s="53">
        <f t="shared" si="408"/>
        <v>4.835</v>
      </c>
      <c r="G1492" s="53">
        <f t="shared" si="409"/>
        <v>0</v>
      </c>
      <c r="H1492" s="53">
        <f>IF(Q1491&gt;SetUp!$B$56,SetUp!$B$56,Q1491)</f>
        <v>4.2054272273028053</v>
      </c>
      <c r="I1492" s="53">
        <f t="shared" si="414"/>
        <v>1.624311491175503</v>
      </c>
      <c r="J1492" s="53">
        <f>MIN(F1492,H1492,(1-EXP(-SetUp!$B$52*H1492/SetUp!$B$56))*F1492)</f>
        <v>1.0224953168477477</v>
      </c>
      <c r="K1492" s="53">
        <f t="shared" si="410"/>
        <v>3.1829319104550575</v>
      </c>
      <c r="L1492" s="53">
        <f>IF(I1492&lt;=0,0,MIN(SetUp!$B$50*I1492^SetUp!$B$55,I1492))</f>
        <v>4.8277006027646417E-2</v>
      </c>
      <c r="M1492" s="53">
        <f t="shared" si="411"/>
        <v>1.5760344851478565</v>
      </c>
      <c r="N1492" s="53">
        <f>IF(SetUp!$B$62=0,X1492,(B1492-E1492)*(1-(H1492/SetUp!$B$66/SetUp!$B$56)))</f>
        <v>0</v>
      </c>
      <c r="O1492" s="53">
        <f>K1492*SetUp!$B$65</f>
        <v>2.9378464656908038E-2</v>
      </c>
      <c r="P1492" s="53">
        <f>MIN(SetUp!$B$54*L1492^SetUp!$B$51,L1492)</f>
        <v>3.2273212767837081E-2</v>
      </c>
      <c r="Q1492" s="53">
        <f t="shared" si="412"/>
        <v>3.1535534457981496</v>
      </c>
      <c r="R1492" s="53">
        <f>IF((H1492+N1492-O1492)&gt;SetUp!$B$56,T1491+H1492+N1492-O1492-SetUp!$B$56,T1491)</f>
        <v>0</v>
      </c>
      <c r="S1492" s="53">
        <f>R1492*SetUp!$B$65</f>
        <v>0</v>
      </c>
      <c r="T1492" s="53">
        <f>IF((R1492-S1492)&lt;SetUp!$B$53,R1492-S1492,SetUp!$B$53)</f>
        <v>0</v>
      </c>
      <c r="U1492" s="53">
        <f t="shared" si="413"/>
        <v>1.5760344851478565</v>
      </c>
      <c r="V1492" s="53">
        <f>(L1492-P1492)/1000*SetUp!$B$13*1000000/SetUp!$B$48</f>
        <v>0.65127918741869872</v>
      </c>
      <c r="W1492" s="53">
        <f t="shared" si="415"/>
        <v>-9.0205620750793969E-17</v>
      </c>
      <c r="X1492" s="53">
        <f>MAX((SetUp!$B$56*(1-($H1492/SetUp!$B$56)^2)*TANH(($B1492-$D1492)/SetUp!$B$56))/(1+$H1492/SetUp!$B$56*TANH(($B1492-$D1492)/SetUp!$B$56)),0)</f>
        <v>0</v>
      </c>
    </row>
    <row r="1493" spans="1:24" x14ac:dyDescent="0.3">
      <c r="A1493" s="60">
        <v>32538</v>
      </c>
      <c r="B1493" s="53">
        <v>0.32600000000000001</v>
      </c>
      <c r="C1493" s="53">
        <v>0</v>
      </c>
      <c r="D1493" s="53">
        <v>5.0170000000000003</v>
      </c>
      <c r="E1493" s="53">
        <f t="shared" si="407"/>
        <v>0.32600000000000001</v>
      </c>
      <c r="F1493" s="53">
        <f t="shared" si="408"/>
        <v>4.6910000000000007</v>
      </c>
      <c r="G1493" s="53">
        <f t="shared" si="409"/>
        <v>0</v>
      </c>
      <c r="H1493" s="53">
        <f>IF(Q1492&gt;SetUp!$B$56,SetUp!$B$56,Q1492)</f>
        <v>3.1535534457981496</v>
      </c>
      <c r="I1493" s="53">
        <f t="shared" si="414"/>
        <v>1.5980756840661539</v>
      </c>
      <c r="J1493" s="53">
        <f>MIN(F1493,H1493,(1-EXP(-SetUp!$B$52*H1493/SetUp!$B$56))*F1493)</f>
        <v>0.76555815056955823</v>
      </c>
      <c r="K1493" s="53">
        <f t="shared" si="410"/>
        <v>2.3879952952285914</v>
      </c>
      <c r="L1493" s="53">
        <f>IF(I1493&lt;=0,0,MIN(SetUp!$B$50*I1493^SetUp!$B$55,I1493))</f>
        <v>4.6984402321759752E-2</v>
      </c>
      <c r="M1493" s="53">
        <f t="shared" si="411"/>
        <v>1.551091281744394</v>
      </c>
      <c r="N1493" s="53">
        <f>IF(SetUp!$B$62=0,X1493,(B1493-E1493)*(1-(H1493/SetUp!$B$66/SetUp!$B$56)))</f>
        <v>0</v>
      </c>
      <c r="O1493" s="53">
        <f>K1493*SetUp!$B$65</f>
        <v>2.2041198918297263E-2</v>
      </c>
      <c r="P1493" s="53">
        <f>MIN(SetUp!$B$54*L1493^SetUp!$B$51,L1493)</f>
        <v>3.1400823474769982E-2</v>
      </c>
      <c r="Q1493" s="53">
        <f t="shared" si="412"/>
        <v>2.3659540963102943</v>
      </c>
      <c r="R1493" s="53">
        <f>IF((H1493+N1493-O1493)&gt;SetUp!$B$56,T1492+H1493+N1493-O1493-SetUp!$B$56,T1492)</f>
        <v>0</v>
      </c>
      <c r="S1493" s="53">
        <f>R1493*SetUp!$B$65</f>
        <v>0</v>
      </c>
      <c r="T1493" s="53">
        <f>IF((R1493-S1493)&lt;SetUp!$B$53,R1493-S1493,SetUp!$B$53)</f>
        <v>0</v>
      </c>
      <c r="U1493" s="53">
        <f t="shared" si="413"/>
        <v>1.551091281744394</v>
      </c>
      <c r="V1493" s="53">
        <f>(L1493-P1493)/1000*SetUp!$B$13*1000000/SetUp!$B$48</f>
        <v>0.63417843531075679</v>
      </c>
      <c r="W1493" s="53">
        <f t="shared" si="415"/>
        <v>2.6367796834847468E-16</v>
      </c>
      <c r="X1493" s="53">
        <f>MAX((SetUp!$B$56*(1-($H1493/SetUp!$B$56)^2)*TANH(($B1493-$D1493)/SetUp!$B$56))/(1+$H1493/SetUp!$B$56*TANH(($B1493-$D1493)/SetUp!$B$56)),0)</f>
        <v>0</v>
      </c>
    </row>
    <row r="1494" spans="1:24" x14ac:dyDescent="0.3">
      <c r="A1494" s="60">
        <v>32539</v>
      </c>
      <c r="B1494" s="53">
        <v>0</v>
      </c>
      <c r="C1494" s="53">
        <v>0</v>
      </c>
      <c r="D1494" s="53">
        <v>5.0170000000000003</v>
      </c>
      <c r="E1494" s="53">
        <f t="shared" si="407"/>
        <v>0</v>
      </c>
      <c r="F1494" s="53">
        <f t="shared" si="408"/>
        <v>5.0170000000000003</v>
      </c>
      <c r="G1494" s="53">
        <f t="shared" si="409"/>
        <v>0</v>
      </c>
      <c r="H1494" s="53">
        <f>IF(Q1493&gt;SetUp!$B$56,SetUp!$B$56,Q1493)</f>
        <v>2.3659540963102943</v>
      </c>
      <c r="I1494" s="53">
        <f t="shared" si="414"/>
        <v>1.5671350714527936</v>
      </c>
      <c r="J1494" s="53">
        <f>MIN(F1494,H1494,(1-EXP(-SetUp!$B$52*H1494/SetUp!$B$56))*F1494)</f>
        <v>0.62773221086238129</v>
      </c>
      <c r="K1494" s="53">
        <f t="shared" si="410"/>
        <v>1.738221885447913</v>
      </c>
      <c r="L1494" s="53">
        <f>IF(I1494&lt;=0,0,MIN(SetUp!$B$50*I1494^SetUp!$B$55,I1494))</f>
        <v>4.5478086584943837E-2</v>
      </c>
      <c r="M1494" s="53">
        <f t="shared" si="411"/>
        <v>1.5216569848678498</v>
      </c>
      <c r="N1494" s="53">
        <f>IF(SetUp!$B$62=0,X1494,(B1494-E1494)*(1-(H1494/SetUp!$B$66/SetUp!$B$56)))</f>
        <v>0</v>
      </c>
      <c r="O1494" s="53">
        <f>K1494*SetUp!$B$65</f>
        <v>1.6043789708399613E-2</v>
      </c>
      <c r="P1494" s="53">
        <f>MIN(SetUp!$B$54*L1494^SetUp!$B$51,L1494)</f>
        <v>3.0384492818313825E-2</v>
      </c>
      <c r="Q1494" s="53">
        <f t="shared" si="412"/>
        <v>1.7221780957395134</v>
      </c>
      <c r="R1494" s="53">
        <f>IF((H1494+N1494-O1494)&gt;SetUp!$B$56,T1493+H1494+N1494-O1494-SetUp!$B$56,T1493)</f>
        <v>0</v>
      </c>
      <c r="S1494" s="53">
        <f>R1494*SetUp!$B$65</f>
        <v>0</v>
      </c>
      <c r="T1494" s="53">
        <f>IF((R1494-S1494)&lt;SetUp!$B$53,R1494-S1494,SetUp!$B$53)</f>
        <v>0</v>
      </c>
      <c r="U1494" s="53">
        <f t="shared" si="413"/>
        <v>1.5216569848678498</v>
      </c>
      <c r="V1494" s="53">
        <f>(L1494-P1494)/1000*SetUp!$B$13*1000000/SetUp!$B$48</f>
        <v>0.61423834487073625</v>
      </c>
      <c r="W1494" s="53">
        <f t="shared" si="415"/>
        <v>0</v>
      </c>
      <c r="X1494" s="53">
        <f>MAX((SetUp!$B$56*(1-($H1494/SetUp!$B$56)^2)*TANH(($B1494-$D1494)/SetUp!$B$56))/(1+$H1494/SetUp!$B$56*TANH(($B1494-$D1494)/SetUp!$B$56)),0)</f>
        <v>0</v>
      </c>
    </row>
    <row r="1495" spans="1:24" x14ac:dyDescent="0.3">
      <c r="A1495" s="60">
        <v>32540</v>
      </c>
      <c r="B1495" s="53">
        <v>0</v>
      </c>
      <c r="C1495" s="53"/>
      <c r="D1495" s="53">
        <v>4.5679999999999996</v>
      </c>
      <c r="E1495" s="53">
        <f t="shared" si="407"/>
        <v>0</v>
      </c>
      <c r="F1495" s="53">
        <f t="shared" si="408"/>
        <v>4.5679999999999996</v>
      </c>
      <c r="G1495" s="53">
        <f t="shared" si="409"/>
        <v>0</v>
      </c>
      <c r="H1495" s="53">
        <f>IF(Q1494&gt;SetUp!$B$56,SetUp!$B$56,Q1494)</f>
        <v>1.7221780957395134</v>
      </c>
      <c r="I1495" s="53">
        <f t="shared" si="414"/>
        <v>1.5336435983189145</v>
      </c>
      <c r="J1495" s="53">
        <f>MIN(F1495,H1495,(1-EXP(-SetUp!$B$52*H1495/SetUp!$B$56))*F1495)</f>
        <v>0.42352022177493398</v>
      </c>
      <c r="K1495" s="53">
        <f t="shared" si="410"/>
        <v>1.2986578739645793</v>
      </c>
      <c r="L1495" s="53">
        <f>IF(I1495&lt;=0,0,MIN(SetUp!$B$50*I1495^SetUp!$B$55,I1495))</f>
        <v>4.3869788890464216E-2</v>
      </c>
      <c r="M1495" s="53">
        <f t="shared" si="411"/>
        <v>1.4897738094284503</v>
      </c>
      <c r="N1495" s="53">
        <f>IF(SetUp!$B$62=0,X1495,(B1495-E1495)*(1-(H1495/SetUp!$B$66/SetUp!$B$56)))</f>
        <v>0</v>
      </c>
      <c r="O1495" s="53">
        <f>K1495*SetUp!$B$65</f>
        <v>1.1986613451064724E-2</v>
      </c>
      <c r="P1495" s="53">
        <f>MIN(SetUp!$B$54*L1495^SetUp!$B$51,L1495)</f>
        <v>2.9299715002455578E-2</v>
      </c>
      <c r="Q1495" s="53">
        <f t="shared" si="412"/>
        <v>1.2866712605135147</v>
      </c>
      <c r="R1495" s="53">
        <f>IF((H1495+N1495-O1495)&gt;SetUp!$B$56,T1494+H1495+N1495-O1495-SetUp!$B$56,T1494)</f>
        <v>0</v>
      </c>
      <c r="S1495" s="53">
        <f>R1495*SetUp!$B$65</f>
        <v>0</v>
      </c>
      <c r="T1495" s="53">
        <f>IF((R1495-S1495)&lt;SetUp!$B$53,R1495-S1495,SetUp!$B$53)</f>
        <v>0</v>
      </c>
      <c r="U1495" s="53">
        <f t="shared" si="413"/>
        <v>1.4897738094284503</v>
      </c>
      <c r="V1495" s="53">
        <f>(L1495-P1495)/1000*SetUp!$B$13*1000000/SetUp!$B$48</f>
        <v>0.59293354571400636</v>
      </c>
      <c r="W1495" s="53">
        <f t="shared" si="415"/>
        <v>-1.1796119636642288E-16</v>
      </c>
      <c r="X1495" s="53">
        <f>MAX((SetUp!$B$56*(1-($H1495/SetUp!$B$56)^2)*TANH(($B1495-$D1495)/SetUp!$B$56))/(1+$H1495/SetUp!$B$56*TANH(($B1495-$D1495)/SetUp!$B$56)),0)</f>
        <v>0</v>
      </c>
    </row>
    <row r="1496" spans="1:24" x14ac:dyDescent="0.3">
      <c r="A1496" s="60">
        <v>32541</v>
      </c>
      <c r="B1496" s="53">
        <v>1.4999999999999999E-2</v>
      </c>
      <c r="C1496" s="53"/>
      <c r="D1496" s="53">
        <v>4.5679999999999996</v>
      </c>
      <c r="E1496" s="53">
        <f t="shared" si="407"/>
        <v>1.4999999999999999E-2</v>
      </c>
      <c r="F1496" s="53">
        <f t="shared" si="408"/>
        <v>4.5529999999999999</v>
      </c>
      <c r="G1496" s="53">
        <f t="shared" si="409"/>
        <v>0</v>
      </c>
      <c r="H1496" s="53">
        <f>IF(Q1495&gt;SetUp!$B$56,SetUp!$B$56,Q1495)</f>
        <v>1.2866712605135147</v>
      </c>
      <c r="I1496" s="53">
        <f t="shared" si="414"/>
        <v>1.4987033016419875</v>
      </c>
      <c r="J1496" s="53">
        <f>MIN(F1496,H1496,(1-EXP(-SetUp!$B$52*H1496/SetUp!$B$56))*F1496)</f>
        <v>0.31922908671208383</v>
      </c>
      <c r="K1496" s="53">
        <f t="shared" si="410"/>
        <v>0.96744217380143083</v>
      </c>
      <c r="L1496" s="53">
        <f>IF(I1496&lt;=0,0,MIN(SetUp!$B$50*I1496^SetUp!$B$55,I1496))</f>
        <v>4.2216695987426882E-2</v>
      </c>
      <c r="M1496" s="53">
        <f t="shared" si="411"/>
        <v>1.4564866056545607</v>
      </c>
      <c r="N1496" s="53">
        <f>IF(SetUp!$B$62=0,X1496,(B1496-E1496)*(1-(H1496/SetUp!$B$66/SetUp!$B$56)))</f>
        <v>0</v>
      </c>
      <c r="O1496" s="53">
        <f>K1496*SetUp!$B$65</f>
        <v>8.929492213537232E-3</v>
      </c>
      <c r="P1496" s="53">
        <f>MIN(SetUp!$B$54*L1496^SetUp!$B$51,L1496)</f>
        <v>2.8185126269352906E-2</v>
      </c>
      <c r="Q1496" s="53">
        <f t="shared" si="412"/>
        <v>0.9585126815878936</v>
      </c>
      <c r="R1496" s="53">
        <f>IF((H1496+N1496-O1496)&gt;SetUp!$B$56,T1495+H1496+N1496-O1496-SetUp!$B$56,T1495)</f>
        <v>0</v>
      </c>
      <c r="S1496" s="53">
        <f>R1496*SetUp!$B$65</f>
        <v>0</v>
      </c>
      <c r="T1496" s="53">
        <f>IF((R1496-S1496)&lt;SetUp!$B$53,R1496-S1496,SetUp!$B$53)</f>
        <v>0</v>
      </c>
      <c r="U1496" s="53">
        <f t="shared" si="413"/>
        <v>1.4564866056545607</v>
      </c>
      <c r="V1496" s="53">
        <f>(L1496-P1496)/1000*SetUp!$B$13*1000000/SetUp!$B$48</f>
        <v>0.57101895630866917</v>
      </c>
      <c r="W1496" s="53">
        <f t="shared" si="415"/>
        <v>-6.2450045135165055E-17</v>
      </c>
      <c r="X1496" s="53">
        <f>MAX((SetUp!$B$56*(1-($H1496/SetUp!$B$56)^2)*TANH(($B1496-$D1496)/SetUp!$B$56))/(1+$H1496/SetUp!$B$56*TANH(($B1496-$D1496)/SetUp!$B$56)),0)</f>
        <v>0</v>
      </c>
    </row>
    <row r="1497" spans="1:24" x14ac:dyDescent="0.3">
      <c r="A1497" s="60">
        <v>32542</v>
      </c>
      <c r="B1497" s="53">
        <v>0</v>
      </c>
      <c r="C1497" s="53"/>
      <c r="D1497" s="53">
        <v>4.5679999999999996</v>
      </c>
      <c r="E1497" s="53">
        <f t="shared" si="407"/>
        <v>0</v>
      </c>
      <c r="F1497" s="53">
        <f t="shared" si="408"/>
        <v>4.5679999999999996</v>
      </c>
      <c r="G1497" s="53">
        <f t="shared" si="409"/>
        <v>0</v>
      </c>
      <c r="H1497" s="53">
        <f>IF(Q1496&gt;SetUp!$B$56,SetUp!$B$56,Q1496)</f>
        <v>0.9585126815878936</v>
      </c>
      <c r="I1497" s="53">
        <f t="shared" si="414"/>
        <v>1.4631111555954051</v>
      </c>
      <c r="J1497" s="53">
        <f>MIN(F1497,H1497,(1-EXP(-SetUp!$B$52*H1497/SetUp!$B$56))*F1497)</f>
        <v>0.24079337101939804</v>
      </c>
      <c r="K1497" s="53">
        <f t="shared" si="410"/>
        <v>0.71771931056849558</v>
      </c>
      <c r="L1497" s="53">
        <f>IF(I1497&lt;=0,0,MIN(SetUp!$B$50*I1497^SetUp!$B$55,I1497))</f>
        <v>4.055897804609284E-2</v>
      </c>
      <c r="M1497" s="53">
        <f t="shared" si="411"/>
        <v>1.4225521775493122</v>
      </c>
      <c r="N1497" s="53">
        <f>IF(SetUp!$B$62=0,X1497,(B1497-E1497)*(1-(H1497/SetUp!$B$66/SetUp!$B$56)))</f>
        <v>0</v>
      </c>
      <c r="O1497" s="53">
        <f>K1497*SetUp!$B$65</f>
        <v>6.6245499408444462E-3</v>
      </c>
      <c r="P1497" s="53">
        <f>MIN(SetUp!$B$54*L1497^SetUp!$B$51,L1497)</f>
        <v>2.7067845086826716E-2</v>
      </c>
      <c r="Q1497" s="53">
        <f t="shared" si="412"/>
        <v>0.71109476062765109</v>
      </c>
      <c r="R1497" s="53">
        <f>IF((H1497+N1497-O1497)&gt;SetUp!$B$56,T1496+H1497+N1497-O1497-SetUp!$B$56,T1496)</f>
        <v>0</v>
      </c>
      <c r="S1497" s="53">
        <f>R1497*SetUp!$B$65</f>
        <v>0</v>
      </c>
      <c r="T1497" s="53">
        <f>IF((R1497-S1497)&lt;SetUp!$B$53,R1497-S1497,SetUp!$B$53)</f>
        <v>0</v>
      </c>
      <c r="U1497" s="53">
        <f t="shared" si="413"/>
        <v>1.4225521775493122</v>
      </c>
      <c r="V1497" s="53">
        <f>(L1497-P1497)/1000*SetUp!$B$13*1000000/SetUp!$B$48</f>
        <v>0.54902571961699698</v>
      </c>
      <c r="W1497" s="53">
        <f t="shared" si="415"/>
        <v>1.0408340855860843E-16</v>
      </c>
      <c r="X1497" s="53">
        <f>MAX((SetUp!$B$56*(1-($H1497/SetUp!$B$56)^2)*TANH(($B1497-$D1497)/SetUp!$B$56))/(1+$H1497/SetUp!$B$56*TANH(($B1497-$D1497)/SetUp!$B$56)),0)</f>
        <v>0</v>
      </c>
    </row>
    <row r="1498" spans="1:24" x14ac:dyDescent="0.3">
      <c r="A1498" s="60">
        <v>32543</v>
      </c>
      <c r="B1498" s="53">
        <v>1.008</v>
      </c>
      <c r="C1498" s="53"/>
      <c r="D1498" s="53">
        <v>4.5679999999999996</v>
      </c>
      <c r="E1498" s="53">
        <f t="shared" si="407"/>
        <v>1.008</v>
      </c>
      <c r="F1498" s="53">
        <f t="shared" si="408"/>
        <v>3.5599999999999996</v>
      </c>
      <c r="G1498" s="53">
        <f t="shared" si="409"/>
        <v>0</v>
      </c>
      <c r="H1498" s="53">
        <f>IF(Q1497&gt;SetUp!$B$56,SetUp!$B$56,Q1497)</f>
        <v>0.71109476062765109</v>
      </c>
      <c r="I1498" s="53">
        <f t="shared" si="414"/>
        <v>1.4278216513240369</v>
      </c>
      <c r="J1498" s="53">
        <f>MIN(F1498,H1498,(1-EXP(-SetUp!$B$52*H1498/SetUp!$B$56))*F1498)</f>
        <v>0.14018758679296126</v>
      </c>
      <c r="K1498" s="53">
        <f t="shared" si="410"/>
        <v>0.57090717383468981</v>
      </c>
      <c r="L1498" s="53">
        <f>IF(I1498&lt;=0,0,MIN(SetUp!$B$50*I1498^SetUp!$B$55,I1498))</f>
        <v>3.8941685024500863E-2</v>
      </c>
      <c r="M1498" s="53">
        <f t="shared" si="411"/>
        <v>1.3888799662995361</v>
      </c>
      <c r="N1498" s="53">
        <f>IF(SetUp!$B$62=0,X1498,(B1498-E1498)*(1-(H1498/SetUp!$B$66/SetUp!$B$56)))</f>
        <v>0</v>
      </c>
      <c r="O1498" s="53">
        <f>K1498*SetUp!$B$65</f>
        <v>5.2694737747248184E-3</v>
      </c>
      <c r="P1498" s="53">
        <f>MIN(SetUp!$B$54*L1498^SetUp!$B$51,L1498)</f>
        <v>2.5978237356441905E-2</v>
      </c>
      <c r="Q1498" s="53">
        <f t="shared" si="412"/>
        <v>0.56563770005996494</v>
      </c>
      <c r="R1498" s="53">
        <f>IF((H1498+N1498-O1498)&gt;SetUp!$B$56,T1497+H1498+N1498-O1498-SetUp!$B$56,T1497)</f>
        <v>0</v>
      </c>
      <c r="S1498" s="53">
        <f>R1498*SetUp!$B$65</f>
        <v>0</v>
      </c>
      <c r="T1498" s="53">
        <f>IF((R1498-S1498)&lt;SetUp!$B$53,R1498-S1498,SetUp!$B$53)</f>
        <v>0</v>
      </c>
      <c r="U1498" s="53">
        <f t="shared" si="413"/>
        <v>1.3888799662995361</v>
      </c>
      <c r="V1498" s="53">
        <f>(L1498-P1498)/1000*SetUp!$B$13*1000000/SetUp!$B$48</f>
        <v>0.52755140774037024</v>
      </c>
      <c r="W1498" s="53">
        <f t="shared" si="415"/>
        <v>-2.9143354396410359E-16</v>
      </c>
      <c r="X1498" s="53">
        <f>MAX((SetUp!$B$56*(1-($H1498/SetUp!$B$56)^2)*TANH(($B1498-$D1498)/SetUp!$B$56))/(1+$H1498/SetUp!$B$56*TANH(($B1498-$D1498)/SetUp!$B$56)),0)</f>
        <v>0</v>
      </c>
    </row>
    <row r="1499" spans="1:24" x14ac:dyDescent="0.3">
      <c r="A1499" s="60">
        <v>32544</v>
      </c>
      <c r="B1499" s="53">
        <v>1.966</v>
      </c>
      <c r="C1499" s="53"/>
      <c r="D1499" s="53">
        <v>4.5679999999999996</v>
      </c>
      <c r="E1499" s="53">
        <f t="shared" si="407"/>
        <v>1.966</v>
      </c>
      <c r="F1499" s="53">
        <f t="shared" si="408"/>
        <v>2.6019999999999994</v>
      </c>
      <c r="G1499" s="53">
        <f t="shared" si="409"/>
        <v>0</v>
      </c>
      <c r="H1499" s="53">
        <f>IF(Q1498&gt;SetUp!$B$56,SetUp!$B$56,Q1498)</f>
        <v>0.56563770005996494</v>
      </c>
      <c r="I1499" s="53">
        <f t="shared" si="414"/>
        <v>1.3933454441168158</v>
      </c>
      <c r="J1499" s="53">
        <f>MIN(F1499,H1499,(1-EXP(-SetUp!$B$52*H1499/SetUp!$B$56))*F1499)</f>
        <v>8.1837337922720105E-2</v>
      </c>
      <c r="K1499" s="53">
        <f t="shared" si="410"/>
        <v>0.48380036213724487</v>
      </c>
      <c r="L1499" s="53">
        <f>IF(I1499&lt;=0,0,MIN(SetUp!$B$50*I1499^SetUp!$B$55,I1499))</f>
        <v>3.7387188197187164E-2</v>
      </c>
      <c r="M1499" s="53">
        <f t="shared" si="411"/>
        <v>1.3559582559196286</v>
      </c>
      <c r="N1499" s="53">
        <f>IF(SetUp!$B$62=0,X1499,(B1499-E1499)*(1-(H1499/SetUp!$B$66/SetUp!$B$56)))</f>
        <v>0</v>
      </c>
      <c r="O1499" s="53">
        <f>K1499*SetUp!$B$65</f>
        <v>4.4654778172795754E-3</v>
      </c>
      <c r="P1499" s="53">
        <f>MIN(SetUp!$B$54*L1499^SetUp!$B$51,L1499)</f>
        <v>2.4931351166040137E-2</v>
      </c>
      <c r="Q1499" s="53">
        <f t="shared" si="412"/>
        <v>0.47933488431996529</v>
      </c>
      <c r="R1499" s="53">
        <f>IF((H1499+N1499-O1499)&gt;SetUp!$B$56,T1498+H1499+N1499-O1499-SetUp!$B$56,T1498)</f>
        <v>0</v>
      </c>
      <c r="S1499" s="53">
        <f>R1499*SetUp!$B$65</f>
        <v>0</v>
      </c>
      <c r="T1499" s="53">
        <f>IF((R1499-S1499)&lt;SetUp!$B$53,R1499-S1499,SetUp!$B$53)</f>
        <v>0</v>
      </c>
      <c r="U1499" s="53">
        <f t="shared" si="413"/>
        <v>1.3559582559196286</v>
      </c>
      <c r="V1499" s="53">
        <f>(L1499-P1499)/1000*SetUp!$B$13*1000000/SetUp!$B$48</f>
        <v>0.50689403996723592</v>
      </c>
      <c r="W1499" s="53">
        <f t="shared" si="415"/>
        <v>2.9837243786801082E-16</v>
      </c>
      <c r="X1499" s="53">
        <f>MAX((SetUp!$B$56*(1-($H1499/SetUp!$B$56)^2)*TANH(($B1499-$D1499)/SetUp!$B$56))/(1+$H1499/SetUp!$B$56*TANH(($B1499-$D1499)/SetUp!$B$56)),0)</f>
        <v>0</v>
      </c>
    </row>
    <row r="1500" spans="1:24" x14ac:dyDescent="0.3">
      <c r="A1500" s="60">
        <v>32545</v>
      </c>
      <c r="B1500" s="53">
        <v>0</v>
      </c>
      <c r="C1500" s="53"/>
      <c r="D1500" s="53">
        <v>4.5679999999999996</v>
      </c>
      <c r="E1500" s="53">
        <f t="shared" si="407"/>
        <v>0</v>
      </c>
      <c r="F1500" s="53">
        <f t="shared" si="408"/>
        <v>4.5679999999999996</v>
      </c>
      <c r="G1500" s="53">
        <f t="shared" si="409"/>
        <v>0</v>
      </c>
      <c r="H1500" s="53">
        <f>IF(Q1499&gt;SetUp!$B$56,SetUp!$B$56,Q1499)</f>
        <v>0.47933488431996529</v>
      </c>
      <c r="I1500" s="53">
        <f t="shared" si="414"/>
        <v>1.3592560300598708</v>
      </c>
      <c r="J1500" s="53">
        <f>MIN(F1500,H1500,(1-EXP(-SetUp!$B$52*H1500/SetUp!$B$56))*F1500)</f>
        <v>0.12204628305937358</v>
      </c>
      <c r="K1500" s="53">
        <f t="shared" si="410"/>
        <v>0.3572886012605917</v>
      </c>
      <c r="L1500" s="53">
        <f>IF(I1500&lt;=0,0,MIN(SetUp!$B$50*I1500^SetUp!$B$55,I1500))</f>
        <v>3.5875138096042702E-2</v>
      </c>
      <c r="M1500" s="53">
        <f t="shared" si="411"/>
        <v>1.3233808919638281</v>
      </c>
      <c r="N1500" s="53">
        <f>IF(SetUp!$B$62=0,X1500,(B1500-E1500)*(1-(H1500/SetUp!$B$66/SetUp!$B$56)))</f>
        <v>0</v>
      </c>
      <c r="O1500" s="53">
        <f>K1500*SetUp!$B$65</f>
        <v>3.297774140242204E-3</v>
      </c>
      <c r="P1500" s="53">
        <f>MIN(SetUp!$B$54*L1500^SetUp!$B$51,L1500)</f>
        <v>2.3913456715915563E-2</v>
      </c>
      <c r="Q1500" s="53">
        <f t="shared" si="412"/>
        <v>0.35399082712034952</v>
      </c>
      <c r="R1500" s="53">
        <f>IF((H1500+N1500-O1500)&gt;SetUp!$B$56,T1499+H1500+N1500-O1500-SetUp!$B$56,T1499)</f>
        <v>0</v>
      </c>
      <c r="S1500" s="53">
        <f>R1500*SetUp!$B$65</f>
        <v>0</v>
      </c>
      <c r="T1500" s="53">
        <f>IF((R1500-S1500)&lt;SetUp!$B$53,R1500-S1500,SetUp!$B$53)</f>
        <v>0</v>
      </c>
      <c r="U1500" s="53">
        <f t="shared" si="413"/>
        <v>1.3233808919638281</v>
      </c>
      <c r="V1500" s="53">
        <f>(L1500-P1500)/1000*SetUp!$B$13*1000000/SetUp!$B$48</f>
        <v>0.48678422689792955</v>
      </c>
      <c r="W1500" s="53">
        <f t="shared" si="415"/>
        <v>2.0816681711721685E-16</v>
      </c>
      <c r="X1500" s="53">
        <f>MAX((SetUp!$B$56*(1-($H1500/SetUp!$B$56)^2)*TANH(($B1500-$D1500)/SetUp!$B$56))/(1+$H1500/SetUp!$B$56*TANH(($B1500-$D1500)/SetUp!$B$56)),0)</f>
        <v>0</v>
      </c>
    </row>
    <row r="1501" spans="1:24" x14ac:dyDescent="0.3">
      <c r="A1501" s="60">
        <v>32546</v>
      </c>
      <c r="B1501" s="53">
        <v>0</v>
      </c>
      <c r="C1501" s="53"/>
      <c r="D1501" s="53">
        <v>4.5679999999999996</v>
      </c>
      <c r="E1501" s="53">
        <f t="shared" si="407"/>
        <v>0</v>
      </c>
      <c r="F1501" s="53">
        <f t="shared" si="408"/>
        <v>4.5679999999999996</v>
      </c>
      <c r="G1501" s="53">
        <f t="shared" si="409"/>
        <v>0</v>
      </c>
      <c r="H1501" s="53">
        <f>IF(Q1500&gt;SetUp!$B$56,SetUp!$B$56,Q1500)</f>
        <v>0.35399082712034952</v>
      </c>
      <c r="I1501" s="53">
        <f t="shared" si="414"/>
        <v>1.3258133727656514</v>
      </c>
      <c r="J1501" s="53">
        <f>MIN(F1501,H1501,(1-EXP(-SetUp!$B$52*H1501/SetUp!$B$56))*F1501)</f>
        <v>9.0450139881896818E-2</v>
      </c>
      <c r="K1501" s="53">
        <f t="shared" si="410"/>
        <v>0.2635406872384527</v>
      </c>
      <c r="L1501" s="53">
        <f>IF(I1501&lt;=0,0,MIN(SetUp!$B$50*I1501^SetUp!$B$55,I1501))</f>
        <v>3.4416137350969898E-2</v>
      </c>
      <c r="M1501" s="53">
        <f t="shared" si="411"/>
        <v>1.2913972354146814</v>
      </c>
      <c r="N1501" s="53">
        <f>IF(SetUp!$B$62=0,X1501,(B1501-E1501)*(1-(H1501/SetUp!$B$66/SetUp!$B$56)))</f>
        <v>0</v>
      </c>
      <c r="O1501" s="53">
        <f>K1501*SetUp!$B$65</f>
        <v>2.4324808018231277E-3</v>
      </c>
      <c r="P1501" s="53">
        <f>MIN(SetUp!$B$54*L1501^SetUp!$B$51,L1501)</f>
        <v>2.2931669542867881E-2</v>
      </c>
      <c r="Q1501" s="53">
        <f t="shared" si="412"/>
        <v>0.26110820643662958</v>
      </c>
      <c r="R1501" s="53">
        <f>IF((H1501+N1501-O1501)&gt;SetUp!$B$56,T1500+H1501+N1501-O1501-SetUp!$B$56,T1500)</f>
        <v>0</v>
      </c>
      <c r="S1501" s="53">
        <f>R1501*SetUp!$B$65</f>
        <v>0</v>
      </c>
      <c r="T1501" s="53">
        <f>IF((R1501-S1501)&lt;SetUp!$B$53,R1501-S1501,SetUp!$B$53)</f>
        <v>0</v>
      </c>
      <c r="U1501" s="53">
        <f t="shared" si="413"/>
        <v>1.2913972354146814</v>
      </c>
      <c r="V1501" s="53">
        <f>(L1501-P1501)/1000*SetUp!$B$13*1000000/SetUp!$B$48</f>
        <v>0.4673638768366592</v>
      </c>
      <c r="W1501" s="53">
        <f t="shared" si="415"/>
        <v>1.3183898417423734E-16</v>
      </c>
      <c r="X1501" s="53">
        <f>MAX((SetUp!$B$56*(1-($H1501/SetUp!$B$56)^2)*TANH(($B1501-$D1501)/SetUp!$B$56))/(1+$H1501/SetUp!$B$56*TANH(($B1501-$D1501)/SetUp!$B$56)),0)</f>
        <v>0</v>
      </c>
    </row>
    <row r="1502" spans="1:24" x14ac:dyDescent="0.3">
      <c r="A1502" s="60">
        <v>32547</v>
      </c>
      <c r="B1502" s="53">
        <v>1.2190000000000001</v>
      </c>
      <c r="C1502" s="53"/>
      <c r="D1502" s="53">
        <v>4.5679999999999996</v>
      </c>
      <c r="E1502" s="53">
        <f t="shared" si="407"/>
        <v>1.2190000000000001</v>
      </c>
      <c r="F1502" s="53">
        <f t="shared" si="408"/>
        <v>3.3489999999999993</v>
      </c>
      <c r="G1502" s="53">
        <f t="shared" si="409"/>
        <v>0</v>
      </c>
      <c r="H1502" s="53">
        <f>IF(Q1501&gt;SetUp!$B$56,SetUp!$B$56,Q1501)</f>
        <v>0.26110820643662958</v>
      </c>
      <c r="I1502" s="53">
        <f t="shared" si="414"/>
        <v>1.2933546120878991</v>
      </c>
      <c r="J1502" s="53">
        <f>MIN(F1502,H1502,(1-EXP(-SetUp!$B$52*H1502/SetUp!$B$56))*F1502)</f>
        <v>4.904141714986076E-2</v>
      </c>
      <c r="K1502" s="53">
        <f t="shared" si="410"/>
        <v>0.21206678928676881</v>
      </c>
      <c r="L1502" s="53">
        <f>IF(I1502&lt;=0,0,MIN(SetUp!$B$50*I1502^SetUp!$B$55,I1502))</f>
        <v>3.3023327213145139E-2</v>
      </c>
      <c r="M1502" s="53">
        <f t="shared" si="411"/>
        <v>1.2603312848747541</v>
      </c>
      <c r="N1502" s="53">
        <f>IF(SetUp!$B$62=0,X1502,(B1502-E1502)*(1-(H1502/SetUp!$B$66/SetUp!$B$56)))</f>
        <v>0</v>
      </c>
      <c r="O1502" s="53">
        <f>K1502*SetUp!$B$65</f>
        <v>1.9573766732178016E-3</v>
      </c>
      <c r="P1502" s="53">
        <f>MIN(SetUp!$B$54*L1502^SetUp!$B$51,L1502)</f>
        <v>2.1994800339973756E-2</v>
      </c>
      <c r="Q1502" s="53">
        <f t="shared" si="412"/>
        <v>0.21010941261355101</v>
      </c>
      <c r="R1502" s="53">
        <f>IF((H1502+N1502-O1502)&gt;SetUp!$B$56,T1501+H1502+N1502-O1502-SetUp!$B$56,T1501)</f>
        <v>0</v>
      </c>
      <c r="S1502" s="53">
        <f>R1502*SetUp!$B$65</f>
        <v>0</v>
      </c>
      <c r="T1502" s="53">
        <f>IF((R1502-S1502)&lt;SetUp!$B$53,R1502-S1502,SetUp!$B$53)</f>
        <v>0</v>
      </c>
      <c r="U1502" s="53">
        <f t="shared" si="413"/>
        <v>1.2603312848747541</v>
      </c>
      <c r="V1502" s="53">
        <f>(L1502-P1502)/1000*SetUp!$B$13*1000000/SetUp!$B$48</f>
        <v>0.4488092231497568</v>
      </c>
      <c r="W1502" s="53">
        <f t="shared" si="415"/>
        <v>8.3266726846886741E-17</v>
      </c>
      <c r="X1502" s="53">
        <f>MAX((SetUp!$B$56*(1-($H1502/SetUp!$B$56)^2)*TANH(($B1502-$D1502)/SetUp!$B$56))/(1+$H1502/SetUp!$B$56*TANH(($B1502-$D1502)/SetUp!$B$56)),0)</f>
        <v>0</v>
      </c>
    </row>
    <row r="1503" spans="1:24" x14ac:dyDescent="0.3">
      <c r="A1503" s="60">
        <v>32548</v>
      </c>
      <c r="B1503" s="53">
        <v>3.4969999999999999</v>
      </c>
      <c r="C1503" s="53"/>
      <c r="D1503" s="53">
        <v>4.5679999999999996</v>
      </c>
      <c r="E1503" s="53">
        <f t="shared" si="407"/>
        <v>3.4969999999999999</v>
      </c>
      <c r="F1503" s="53">
        <f t="shared" si="408"/>
        <v>1.0709999999999997</v>
      </c>
      <c r="G1503" s="53">
        <f t="shared" si="409"/>
        <v>0</v>
      </c>
      <c r="H1503" s="53">
        <f>IF(Q1502&gt;SetUp!$B$56,SetUp!$B$56,Q1502)</f>
        <v>0.21010941261355101</v>
      </c>
      <c r="I1503" s="53">
        <f t="shared" si="414"/>
        <v>1.26215394399199</v>
      </c>
      <c r="J1503" s="53">
        <f>MIN(F1503,H1503,(1-EXP(-SetUp!$B$52*H1503/SetUp!$B$56))*F1503)</f>
        <v>1.2638239974584039E-2</v>
      </c>
      <c r="K1503" s="53">
        <f t="shared" si="410"/>
        <v>0.19747117263896696</v>
      </c>
      <c r="L1503" s="53">
        <f>IF(I1503&lt;=0,0,MIN(SetUp!$B$50*I1503^SetUp!$B$55,I1503))</f>
        <v>3.170628425022929E-2</v>
      </c>
      <c r="M1503" s="53">
        <f t="shared" si="411"/>
        <v>1.2304476597417606</v>
      </c>
      <c r="N1503" s="53">
        <f>IF(SetUp!$B$62=0,X1503,(B1503-E1503)*(1-(H1503/SetUp!$B$66/SetUp!$B$56)))</f>
        <v>0</v>
      </c>
      <c r="O1503" s="53">
        <f>K1503*SetUp!$B$65</f>
        <v>1.8226591172359268E-3</v>
      </c>
      <c r="P1503" s="53">
        <f>MIN(SetUp!$B$54*L1503^SetUp!$B$51,L1503)</f>
        <v>2.1109248667778902E-2</v>
      </c>
      <c r="Q1503" s="53">
        <f t="shared" si="412"/>
        <v>0.19564851352173104</v>
      </c>
      <c r="R1503" s="53">
        <f>IF((H1503+N1503-O1503)&gt;SetUp!$B$56,T1502+H1503+N1503-O1503-SetUp!$B$56,T1502)</f>
        <v>0</v>
      </c>
      <c r="S1503" s="53">
        <f>R1503*SetUp!$B$65</f>
        <v>0</v>
      </c>
      <c r="T1503" s="53">
        <f>IF((R1503-S1503)&lt;SetUp!$B$53,R1503-S1503,SetUp!$B$53)</f>
        <v>0</v>
      </c>
      <c r="U1503" s="53">
        <f t="shared" si="413"/>
        <v>1.2304476597417606</v>
      </c>
      <c r="V1503" s="53">
        <f>(L1503-P1503)/1000*SetUp!$B$13*1000000/SetUp!$B$48</f>
        <v>0.43124955509876101</v>
      </c>
      <c r="W1503" s="53">
        <f t="shared" si="415"/>
        <v>-1.6653345369377348E-16</v>
      </c>
      <c r="X1503" s="53">
        <f>MAX((SetUp!$B$56*(1-($H1503/SetUp!$B$56)^2)*TANH(($B1503-$D1503)/SetUp!$B$56))/(1+$H1503/SetUp!$B$56*TANH(($B1503-$D1503)/SetUp!$B$56)),0)</f>
        <v>0</v>
      </c>
    </row>
    <row r="1504" spans="1:24" x14ac:dyDescent="0.3">
      <c r="A1504" s="60">
        <v>32549</v>
      </c>
      <c r="B1504" s="53">
        <v>6.1879999999999997</v>
      </c>
      <c r="C1504" s="53"/>
      <c r="D1504" s="53">
        <v>4.5679999999999996</v>
      </c>
      <c r="E1504" s="53">
        <f t="shared" si="407"/>
        <v>4.5679999999999996</v>
      </c>
      <c r="F1504" s="53">
        <f t="shared" si="408"/>
        <v>0</v>
      </c>
      <c r="G1504" s="53">
        <f t="shared" si="409"/>
        <v>6.3601237200172633E-5</v>
      </c>
      <c r="H1504" s="53">
        <f>IF(Q1503&gt;SetUp!$B$56,SetUp!$B$56,Q1503)</f>
        <v>0.19564851352173104</v>
      </c>
      <c r="I1504" s="53">
        <f t="shared" si="414"/>
        <v>1.232317096950756</v>
      </c>
      <c r="J1504" s="53">
        <f>MIN(F1504,H1504,(1-EXP(-SetUp!$B$52*H1504/SetUp!$B$56))*F1504)</f>
        <v>0</v>
      </c>
      <c r="K1504" s="53">
        <f t="shared" si="410"/>
        <v>0.19564851352173104</v>
      </c>
      <c r="L1504" s="53">
        <f>IF(I1504&lt;=0,0,MIN(SetUp!$B$50*I1504^SetUp!$B$55,I1504))</f>
        <v>3.0466946083980026E-2</v>
      </c>
      <c r="M1504" s="53">
        <f t="shared" si="411"/>
        <v>1.201850150866776</v>
      </c>
      <c r="N1504" s="53">
        <f>IF(SetUp!$B$62=0,X1504,(B1504-E1504)*(1-(H1504/SetUp!$B$66/SetUp!$B$56)))</f>
        <v>1.6199363987627999</v>
      </c>
      <c r="O1504" s="53">
        <f>K1504*SetUp!$B$65</f>
        <v>1.8058359717952656E-3</v>
      </c>
      <c r="P1504" s="53">
        <f>MIN(SetUp!$B$54*L1504^SetUp!$B$51,L1504)</f>
        <v>2.027627026442639E-2</v>
      </c>
      <c r="Q1504" s="53">
        <f t="shared" si="412"/>
        <v>1.8137790763127357</v>
      </c>
      <c r="R1504" s="53">
        <f>IF((H1504+N1504-O1504)&gt;SetUp!$B$56,T1503+H1504+N1504-O1504-SetUp!$B$56,T1503)</f>
        <v>0</v>
      </c>
      <c r="S1504" s="53">
        <f>R1504*SetUp!$B$65</f>
        <v>0</v>
      </c>
      <c r="T1504" s="53">
        <f>IF((R1504-S1504)&lt;SetUp!$B$53,R1504-S1504,SetUp!$B$53)</f>
        <v>0</v>
      </c>
      <c r="U1504" s="53">
        <f t="shared" si="413"/>
        <v>1.201850150866776</v>
      </c>
      <c r="V1504" s="53">
        <f>(L1504-P1504)/1000*SetUp!$B$13*1000000/SetUp!$B$48</f>
        <v>0.41471262214276733</v>
      </c>
      <c r="W1504" s="53">
        <f t="shared" si="415"/>
        <v>3.1918911957973251E-16</v>
      </c>
      <c r="X1504" s="53">
        <f>MAX((SetUp!$B$56*(1-($H1504/SetUp!$B$56)^2)*TANH(($B1504-$D1504)/SetUp!$B$56))/(1+$H1504/SetUp!$B$56*TANH(($B1504-$D1504)/SetUp!$B$56)),0)</f>
        <v>1.6199363987627999</v>
      </c>
    </row>
    <row r="1505" spans="1:24" x14ac:dyDescent="0.3">
      <c r="A1505" s="60">
        <v>32550</v>
      </c>
      <c r="B1505" s="53">
        <v>5.0620000000000003</v>
      </c>
      <c r="C1505" s="53"/>
      <c r="D1505" s="53">
        <v>4.5679999999999996</v>
      </c>
      <c r="E1505" s="53">
        <f t="shared" si="407"/>
        <v>4.5679999999999996</v>
      </c>
      <c r="F1505" s="53">
        <f t="shared" si="408"/>
        <v>0</v>
      </c>
      <c r="G1505" s="53">
        <f t="shared" si="409"/>
        <v>6.7282859555817254E-5</v>
      </c>
      <c r="H1505" s="53">
        <f>IF(Q1504&gt;SetUp!$B$56,SetUp!$B$56,Q1504)</f>
        <v>1.8137790763127357</v>
      </c>
      <c r="I1505" s="53">
        <f t="shared" si="414"/>
        <v>1.2186586163805579</v>
      </c>
      <c r="J1505" s="53">
        <f>MIN(F1505,H1505,(1-EXP(-SetUp!$B$52*H1505/SetUp!$B$56))*F1505)</f>
        <v>0</v>
      </c>
      <c r="K1505" s="53">
        <f t="shared" si="410"/>
        <v>1.8137790763127357</v>
      </c>
      <c r="L1505" s="53">
        <f>IF(I1505&lt;=0,0,MIN(SetUp!$B$50*I1505^SetUp!$B$55,I1505))</f>
        <v>2.9906223413901305E-2</v>
      </c>
      <c r="M1505" s="53">
        <f t="shared" si="411"/>
        <v>1.1887523929666566</v>
      </c>
      <c r="N1505" s="53">
        <f>IF(SetUp!$B$62=0,X1505,(B1505-E1505)*(1-(H1505/SetUp!$B$66/SetUp!$B$56)))</f>
        <v>0.49393271714044484</v>
      </c>
      <c r="O1505" s="53">
        <f>K1505*SetUp!$B$65</f>
        <v>1.6741182654226121E-2</v>
      </c>
      <c r="P1505" s="53">
        <f>MIN(SetUp!$B$54*L1505^SetUp!$B$51,L1505)</f>
        <v>1.9899507258167599E-2</v>
      </c>
      <c r="Q1505" s="53">
        <f t="shared" si="412"/>
        <v>2.2909706107989547</v>
      </c>
      <c r="R1505" s="53">
        <f>IF((H1505+N1505-O1505)&gt;SetUp!$B$56,T1504+H1505+N1505-O1505-SetUp!$B$56,T1504)</f>
        <v>0</v>
      </c>
      <c r="S1505" s="53">
        <f>R1505*SetUp!$B$65</f>
        <v>0</v>
      </c>
      <c r="T1505" s="53">
        <f>IF((R1505-S1505)&lt;SetUp!$B$53,R1505-S1505,SetUp!$B$53)</f>
        <v>0</v>
      </c>
      <c r="U1505" s="53">
        <f t="shared" si="413"/>
        <v>1.1887523929666566</v>
      </c>
      <c r="V1505" s="53">
        <f>(L1505-P1505)/1000*SetUp!$B$13*1000000/SetUp!$B$48</f>
        <v>0.40722632821073179</v>
      </c>
      <c r="W1505" s="53">
        <f t="shared" si="415"/>
        <v>1.5959455978986625E-16</v>
      </c>
      <c r="X1505" s="53">
        <f>MAX((SetUp!$B$56*(1-($H1505/SetUp!$B$56)^2)*TANH(($B1505-$D1505)/SetUp!$B$56))/(1+$H1505/SetUp!$B$56*TANH(($B1505-$D1505)/SetUp!$B$56)),0)</f>
        <v>0.49393271714044484</v>
      </c>
    </row>
    <row r="1506" spans="1:24" x14ac:dyDescent="0.3">
      <c r="A1506" s="60">
        <v>32551</v>
      </c>
      <c r="B1506" s="53">
        <v>0.69099999999999995</v>
      </c>
      <c r="C1506" s="53"/>
      <c r="D1506" s="53">
        <v>4.5679999999999996</v>
      </c>
      <c r="E1506" s="53">
        <f t="shared" si="407"/>
        <v>0.69099999999999995</v>
      </c>
      <c r="F1506" s="53">
        <f t="shared" si="408"/>
        <v>3.8769999999999998</v>
      </c>
      <c r="G1506" s="53">
        <f t="shared" si="409"/>
        <v>0</v>
      </c>
      <c r="H1506" s="53">
        <f>IF(Q1505&gt;SetUp!$B$56,SetUp!$B$56,Q1505)</f>
        <v>2.2909706107989547</v>
      </c>
      <c r="I1506" s="53">
        <f t="shared" si="414"/>
        <v>1.2055535438206215</v>
      </c>
      <c r="J1506" s="53">
        <f>MIN(F1506,H1506,(1-EXP(-SetUp!$B$52*H1506/SetUp!$B$56))*F1506)</f>
        <v>0.47069443878057121</v>
      </c>
      <c r="K1506" s="53">
        <f t="shared" si="410"/>
        <v>1.8202761720183835</v>
      </c>
      <c r="L1506" s="53">
        <f>IF(I1506&lt;=0,0,MIN(SetUp!$B$50*I1506^SetUp!$B$55,I1506))</f>
        <v>2.9372143477213345E-2</v>
      </c>
      <c r="M1506" s="53">
        <f t="shared" si="411"/>
        <v>1.1761814003434081</v>
      </c>
      <c r="N1506" s="53">
        <f>IF(SetUp!$B$62=0,X1506,(B1506-E1506)*(1-(H1506/SetUp!$B$66/SetUp!$B$56)))</f>
        <v>0</v>
      </c>
      <c r="O1506" s="53">
        <f>K1506*SetUp!$B$65</f>
        <v>1.6801150853964844E-2</v>
      </c>
      <c r="P1506" s="53">
        <f>MIN(SetUp!$B$54*L1506^SetUp!$B$51,L1506)</f>
        <v>1.9540709955119539E-2</v>
      </c>
      <c r="Q1506" s="53">
        <f t="shared" si="412"/>
        <v>1.8034750211644186</v>
      </c>
      <c r="R1506" s="53">
        <f>IF((H1506+N1506-O1506)&gt;SetUp!$B$56,T1505+H1506+N1506-O1506-SetUp!$B$56,T1505)</f>
        <v>0</v>
      </c>
      <c r="S1506" s="53">
        <f>R1506*SetUp!$B$65</f>
        <v>0</v>
      </c>
      <c r="T1506" s="53">
        <f>IF((R1506-S1506)&lt;SetUp!$B$53,R1506-S1506,SetUp!$B$53)</f>
        <v>0</v>
      </c>
      <c r="U1506" s="53">
        <f t="shared" si="413"/>
        <v>1.1761814003434081</v>
      </c>
      <c r="V1506" s="53">
        <f>(L1506-P1506)/1000*SetUp!$B$13*1000000/SetUp!$B$48</f>
        <v>0.40009314863559381</v>
      </c>
      <c r="W1506" s="53">
        <f t="shared" si="415"/>
        <v>1.1449174941446927E-16</v>
      </c>
      <c r="X1506" s="53">
        <f>MAX((SetUp!$B$56*(1-($H1506/SetUp!$B$56)^2)*TANH(($B1506-$D1506)/SetUp!$B$56))/(1+$H1506/SetUp!$B$56*TANH(($B1506-$D1506)/SetUp!$B$56)),0)</f>
        <v>0</v>
      </c>
    </row>
    <row r="1507" spans="1:24" x14ac:dyDescent="0.3">
      <c r="A1507" s="60">
        <v>32552</v>
      </c>
      <c r="B1507" s="53">
        <v>0.80500000000000005</v>
      </c>
      <c r="C1507" s="53"/>
      <c r="D1507" s="53">
        <v>4.5679999999999996</v>
      </c>
      <c r="E1507" s="53">
        <f t="shared" si="407"/>
        <v>0.80500000000000005</v>
      </c>
      <c r="F1507" s="53">
        <f t="shared" si="408"/>
        <v>3.7629999999999995</v>
      </c>
      <c r="G1507" s="53">
        <f t="shared" si="409"/>
        <v>0</v>
      </c>
      <c r="H1507" s="53">
        <f>IF(Q1506&gt;SetUp!$B$56,SetUp!$B$56,Q1506)</f>
        <v>1.8034750211644186</v>
      </c>
      <c r="I1507" s="53">
        <f t="shared" si="414"/>
        <v>1.1894628623288801</v>
      </c>
      <c r="J1507" s="53">
        <f>MIN(F1507,H1507,(1-EXP(-SetUp!$B$52*H1507/SetUp!$B$56))*F1507)</f>
        <v>0.36453021364145621</v>
      </c>
      <c r="K1507" s="53">
        <f t="shared" si="410"/>
        <v>1.4389448075229625</v>
      </c>
      <c r="L1507" s="53">
        <f>IF(I1507&lt;=0,0,MIN(SetUp!$B$50*I1507^SetUp!$B$55,I1507))</f>
        <v>2.8721665005817798E-2</v>
      </c>
      <c r="M1507" s="53">
        <f t="shared" si="411"/>
        <v>1.1607411973230624</v>
      </c>
      <c r="N1507" s="53">
        <f>IF(SetUp!$B$62=0,X1507,(B1507-E1507)*(1-(H1507/SetUp!$B$66/SetUp!$B$56)))</f>
        <v>0</v>
      </c>
      <c r="O1507" s="53">
        <f>K1507*SetUp!$B$65</f>
        <v>1.3281461985472027E-2</v>
      </c>
      <c r="P1507" s="53">
        <f>MIN(SetUp!$B$54*L1507^SetUp!$B$51,L1507)</f>
        <v>1.9103801336307881E-2</v>
      </c>
      <c r="Q1507" s="53">
        <f t="shared" si="412"/>
        <v>1.4256633455374905</v>
      </c>
      <c r="R1507" s="53">
        <f>IF((H1507+N1507-O1507)&gt;SetUp!$B$56,T1506+H1507+N1507-O1507-SetUp!$B$56,T1506)</f>
        <v>0</v>
      </c>
      <c r="S1507" s="53">
        <f>R1507*SetUp!$B$65</f>
        <v>0</v>
      </c>
      <c r="T1507" s="53">
        <f>IF((R1507-S1507)&lt;SetUp!$B$53,R1507-S1507,SetUp!$B$53)</f>
        <v>0</v>
      </c>
      <c r="U1507" s="53">
        <f t="shared" si="413"/>
        <v>1.1607411973230624</v>
      </c>
      <c r="V1507" s="53">
        <f>(L1507-P1507)/1000*SetUp!$B$13*1000000/SetUp!$B$48</f>
        <v>0.39140185915253883</v>
      </c>
      <c r="W1507" s="53">
        <f t="shared" si="415"/>
        <v>5.5511151231257827E-17</v>
      </c>
      <c r="X1507" s="53">
        <f>MAX((SetUp!$B$56*(1-($H1507/SetUp!$B$56)^2)*TANH(($B1507-$D1507)/SetUp!$B$56))/(1+$H1507/SetUp!$B$56*TANH(($B1507-$D1507)/SetUp!$B$56)),0)</f>
        <v>0</v>
      </c>
    </row>
    <row r="1508" spans="1:24" x14ac:dyDescent="0.3">
      <c r="A1508" s="60">
        <v>32553</v>
      </c>
      <c r="B1508" s="53">
        <v>8.1000000000000003E-2</v>
      </c>
      <c r="C1508" s="53"/>
      <c r="D1508" s="53">
        <v>4.5679999999999996</v>
      </c>
      <c r="E1508" s="53">
        <f t="shared" si="407"/>
        <v>8.1000000000000003E-2</v>
      </c>
      <c r="F1508" s="53">
        <f t="shared" si="408"/>
        <v>4.4869999999999992</v>
      </c>
      <c r="G1508" s="53">
        <f t="shared" si="409"/>
        <v>0</v>
      </c>
      <c r="H1508" s="53">
        <f>IF(Q1507&gt;SetUp!$B$56,SetUp!$B$56,Q1507)</f>
        <v>1.4256633455374905</v>
      </c>
      <c r="I1508" s="53">
        <f t="shared" si="414"/>
        <v>1.1706950672630516</v>
      </c>
      <c r="J1508" s="53">
        <f>MIN(F1508,H1508,(1-EXP(-SetUp!$B$52*H1508/SetUp!$B$56))*F1508)</f>
        <v>0.34723768121123727</v>
      </c>
      <c r="K1508" s="53">
        <f t="shared" si="410"/>
        <v>1.0784256643262533</v>
      </c>
      <c r="L1508" s="53">
        <f>IF(I1508&lt;=0,0,MIN(SetUp!$B$50*I1508^SetUp!$B$55,I1508))</f>
        <v>2.7970342326377139E-2</v>
      </c>
      <c r="M1508" s="53">
        <f t="shared" si="411"/>
        <v>1.1427247249366745</v>
      </c>
      <c r="N1508" s="53">
        <f>IF(SetUp!$B$62=0,X1508,(B1508-E1508)*(1-(H1508/SetUp!$B$66/SetUp!$B$56)))</f>
        <v>0</v>
      </c>
      <c r="O1508" s="53">
        <f>K1508*SetUp!$B$65</f>
        <v>9.95386993998933E-3</v>
      </c>
      <c r="P1508" s="53">
        <f>MIN(SetUp!$B$54*L1508^SetUp!$B$51,L1508)</f>
        <v>1.8599278230831809E-2</v>
      </c>
      <c r="Q1508" s="53">
        <f t="shared" si="412"/>
        <v>1.0684717943862641</v>
      </c>
      <c r="R1508" s="53">
        <f>IF((H1508+N1508-O1508)&gt;SetUp!$B$56,T1507+H1508+N1508-O1508-SetUp!$B$56,T1507)</f>
        <v>0</v>
      </c>
      <c r="S1508" s="53">
        <f>R1508*SetUp!$B$65</f>
        <v>0</v>
      </c>
      <c r="T1508" s="53">
        <f>IF((R1508-S1508)&lt;SetUp!$B$53,R1508-S1508,SetUp!$B$53)</f>
        <v>0</v>
      </c>
      <c r="U1508" s="53">
        <f t="shared" si="413"/>
        <v>1.1427247249366745</v>
      </c>
      <c r="V1508" s="53">
        <f>(L1508-P1508)/1000*SetUp!$B$13*1000000/SetUp!$B$48</f>
        <v>0.38135827614833978</v>
      </c>
      <c r="W1508" s="53">
        <f t="shared" si="415"/>
        <v>1.214306433183765E-16</v>
      </c>
      <c r="X1508" s="53">
        <f>MAX((SetUp!$B$56*(1-($H1508/SetUp!$B$56)^2)*TANH(($B1508-$D1508)/SetUp!$B$56))/(1+$H1508/SetUp!$B$56*TANH(($B1508-$D1508)/SetUp!$B$56)),0)</f>
        <v>0</v>
      </c>
    </row>
    <row r="1509" spans="1:24" x14ac:dyDescent="0.3">
      <c r="A1509" s="60">
        <v>32554</v>
      </c>
      <c r="B1509" s="53">
        <v>2.0350000000000001</v>
      </c>
      <c r="C1509" s="53"/>
      <c r="D1509" s="53">
        <v>4.5679999999999996</v>
      </c>
      <c r="E1509" s="53">
        <f t="shared" si="407"/>
        <v>2.0350000000000001</v>
      </c>
      <c r="F1509" s="53">
        <f t="shared" si="408"/>
        <v>2.5329999999999995</v>
      </c>
      <c r="G1509" s="53">
        <f t="shared" si="409"/>
        <v>0</v>
      </c>
      <c r="H1509" s="53">
        <f>IF(Q1508&gt;SetUp!$B$56,SetUp!$B$56,Q1508)</f>
        <v>1.0684717943862641</v>
      </c>
      <c r="I1509" s="53">
        <f t="shared" si="414"/>
        <v>1.1512171500003003</v>
      </c>
      <c r="J1509" s="53">
        <f>MIN(F1509,H1509,(1-EXP(-SetUp!$B$52*H1509/SetUp!$B$56))*F1509)</f>
        <v>0.14838250286481022</v>
      </c>
      <c r="K1509" s="53">
        <f t="shared" si="410"/>
        <v>0.9200892915214538</v>
      </c>
      <c r="L1509" s="53">
        <f>IF(I1509&lt;=0,0,MIN(SetUp!$B$50*I1509^SetUp!$B$55,I1509))</f>
        <v>2.7199038529314278E-2</v>
      </c>
      <c r="M1509" s="53">
        <f t="shared" si="411"/>
        <v>1.124018111470986</v>
      </c>
      <c r="N1509" s="53">
        <f>IF(SetUp!$B$62=0,X1509,(B1509-E1509)*(1-(H1509/SetUp!$B$66/SetUp!$B$56)))</f>
        <v>0</v>
      </c>
      <c r="O1509" s="53">
        <f>K1509*SetUp!$B$65</f>
        <v>8.4924250636257085E-3</v>
      </c>
      <c r="P1509" s="53">
        <f>MIN(SetUp!$B$54*L1509^SetUp!$B$51,L1509)</f>
        <v>1.808147457179262E-2</v>
      </c>
      <c r="Q1509" s="53">
        <f t="shared" si="412"/>
        <v>0.91159686645782811</v>
      </c>
      <c r="R1509" s="53">
        <f>IF((H1509+N1509-O1509)&gt;SetUp!$B$56,T1508+H1509+N1509-O1509-SetUp!$B$56,T1508)</f>
        <v>0</v>
      </c>
      <c r="S1509" s="53">
        <f>R1509*SetUp!$B$65</f>
        <v>0</v>
      </c>
      <c r="T1509" s="53">
        <f>IF((R1509-S1509)&lt;SetUp!$B$53,R1509-S1509,SetUp!$B$53)</f>
        <v>0</v>
      </c>
      <c r="U1509" s="53">
        <f t="shared" si="413"/>
        <v>1.124018111470986</v>
      </c>
      <c r="V1509" s="53">
        <f>(L1509-P1509)/1000*SetUp!$B$13*1000000/SetUp!$B$48</f>
        <v>0.37104201167139206</v>
      </c>
      <c r="W1509" s="53">
        <f t="shared" si="415"/>
        <v>9.3675067702747583E-17</v>
      </c>
      <c r="X1509" s="53">
        <f>MAX((SetUp!$B$56*(1-($H1509/SetUp!$B$56)^2)*TANH(($B1509-$D1509)/SetUp!$B$56))/(1+$H1509/SetUp!$B$56*TANH(($B1509-$D1509)/SetUp!$B$56)),0)</f>
        <v>0</v>
      </c>
    </row>
    <row r="1510" spans="1:24" x14ac:dyDescent="0.3">
      <c r="A1510" s="60">
        <v>32555</v>
      </c>
      <c r="B1510" s="53">
        <v>0.63900000000000001</v>
      </c>
      <c r="C1510" s="53"/>
      <c r="D1510" s="53">
        <v>4.5679999999999996</v>
      </c>
      <c r="E1510" s="53">
        <f t="shared" si="407"/>
        <v>0.63900000000000001</v>
      </c>
      <c r="F1510" s="53">
        <f t="shared" si="408"/>
        <v>3.9289999999999994</v>
      </c>
      <c r="G1510" s="53">
        <f t="shared" si="409"/>
        <v>0</v>
      </c>
      <c r="H1510" s="53">
        <f>IF(Q1509&gt;SetUp!$B$56,SetUp!$B$56,Q1509)</f>
        <v>0.91159686645782811</v>
      </c>
      <c r="I1510" s="53">
        <f t="shared" si="414"/>
        <v>1.1306117059777594</v>
      </c>
      <c r="J1510" s="53">
        <f>MIN(F1510,H1510,(1-EXP(-SetUp!$B$52*H1510/SetUp!$B$56))*F1510)</f>
        <v>0.19723134037253259</v>
      </c>
      <c r="K1510" s="53">
        <f t="shared" si="410"/>
        <v>0.71436552608529547</v>
      </c>
      <c r="L1510" s="53">
        <f>IF(I1510&lt;=0,0,MIN(SetUp!$B$50*I1510^SetUp!$B$55,I1510))</f>
        <v>2.6392504062982745E-2</v>
      </c>
      <c r="M1510" s="53">
        <f t="shared" si="411"/>
        <v>1.1042192019147767</v>
      </c>
      <c r="N1510" s="53">
        <f>IF(SetUp!$B$62=0,X1510,(B1510-E1510)*(1-(H1510/SetUp!$B$66/SetUp!$B$56)))</f>
        <v>0</v>
      </c>
      <c r="O1510" s="53">
        <f>K1510*SetUp!$B$65</f>
        <v>6.5935945067734439E-3</v>
      </c>
      <c r="P1510" s="53">
        <f>MIN(SetUp!$B$54*L1510^SetUp!$B$51,L1510)</f>
        <v>1.7540171998929089E-2</v>
      </c>
      <c r="Q1510" s="53">
        <f t="shared" si="412"/>
        <v>0.70777193157852203</v>
      </c>
      <c r="R1510" s="53">
        <f>IF((H1510+N1510-O1510)&gt;SetUp!$B$56,T1509+H1510+N1510-O1510-SetUp!$B$56,T1509)</f>
        <v>0</v>
      </c>
      <c r="S1510" s="53">
        <f>R1510*SetUp!$B$65</f>
        <v>0</v>
      </c>
      <c r="T1510" s="53">
        <f>IF((R1510-S1510)&lt;SetUp!$B$53,R1510-S1510,SetUp!$B$53)</f>
        <v>0</v>
      </c>
      <c r="U1510" s="53">
        <f t="shared" si="413"/>
        <v>1.1042192019147767</v>
      </c>
      <c r="V1510" s="53">
        <f>(L1510-P1510)/1000*SetUp!$B$13*1000000/SetUp!$B$48</f>
        <v>0.36024831987276273</v>
      </c>
      <c r="W1510" s="53">
        <f t="shared" si="415"/>
        <v>3.1225022567582528E-17</v>
      </c>
      <c r="X1510" s="53">
        <f>MAX((SetUp!$B$56*(1-($H1510/SetUp!$B$56)^2)*TANH(($B1510-$D1510)/SetUp!$B$56))/(1+$H1510/SetUp!$B$56*TANH(($B1510-$D1510)/SetUp!$B$56)),0)</f>
        <v>0</v>
      </c>
    </row>
    <row r="1511" spans="1:24" x14ac:dyDescent="0.3">
      <c r="A1511" s="60">
        <v>32556</v>
      </c>
      <c r="B1511" s="53">
        <v>0.80600000000000005</v>
      </c>
      <c r="C1511" s="53"/>
      <c r="D1511" s="53">
        <v>4.5679999999999996</v>
      </c>
      <c r="E1511" s="53">
        <f t="shared" si="407"/>
        <v>0.80600000000000005</v>
      </c>
      <c r="F1511" s="53">
        <f t="shared" si="408"/>
        <v>3.7619999999999996</v>
      </c>
      <c r="G1511" s="53">
        <f t="shared" si="409"/>
        <v>0</v>
      </c>
      <c r="H1511" s="53">
        <f>IF(Q1510&gt;SetUp!$B$56,SetUp!$B$56,Q1510)</f>
        <v>0.70777193157852203</v>
      </c>
      <c r="I1511" s="53">
        <f t="shared" si="414"/>
        <v>1.1093908487702169</v>
      </c>
      <c r="J1511" s="53">
        <f>MIN(F1511,H1511,(1-EXP(-SetUp!$B$52*H1511/SetUp!$B$56))*F1511)</f>
        <v>0.14746355610612868</v>
      </c>
      <c r="K1511" s="53">
        <f t="shared" si="410"/>
        <v>0.56030837547239332</v>
      </c>
      <c r="L1511" s="53">
        <f>IF(I1511&lt;=0,0,MIN(SetUp!$B$50*I1511^SetUp!$B$55,I1511))</f>
        <v>2.5572063025164109E-2</v>
      </c>
      <c r="M1511" s="53">
        <f t="shared" si="411"/>
        <v>1.0838187857450527</v>
      </c>
      <c r="N1511" s="53">
        <f>IF(SetUp!$B$62=0,X1511,(B1511-E1511)*(1-(H1511/SetUp!$B$66/SetUp!$B$56)))</f>
        <v>0</v>
      </c>
      <c r="O1511" s="53">
        <f>K1511*SetUp!$B$65</f>
        <v>5.1716468554402319E-3</v>
      </c>
      <c r="P1511" s="53">
        <f>MIN(SetUp!$B$54*L1511^SetUp!$B$51,L1511)</f>
        <v>1.6989701046572384E-2</v>
      </c>
      <c r="Q1511" s="53">
        <f t="shared" si="412"/>
        <v>0.55513672861695307</v>
      </c>
      <c r="R1511" s="53">
        <f>IF((H1511+N1511-O1511)&gt;SetUp!$B$56,T1510+H1511+N1511-O1511-SetUp!$B$56,T1510)</f>
        <v>0</v>
      </c>
      <c r="S1511" s="53">
        <f>R1511*SetUp!$B$65</f>
        <v>0</v>
      </c>
      <c r="T1511" s="53">
        <f>IF((R1511-S1511)&lt;SetUp!$B$53,R1511-S1511,SetUp!$B$53)</f>
        <v>0</v>
      </c>
      <c r="U1511" s="53">
        <f t="shared" si="413"/>
        <v>1.0838187857450527</v>
      </c>
      <c r="V1511" s="53">
        <f>(L1511-P1511)/1000*SetUp!$B$13*1000000/SetUp!$B$48</f>
        <v>0.34926180592368805</v>
      </c>
      <c r="W1511" s="53">
        <f t="shared" si="415"/>
        <v>-1.5612511283791264E-16</v>
      </c>
      <c r="X1511" s="53">
        <f>MAX((SetUp!$B$56*(1-($H1511/SetUp!$B$56)^2)*TANH(($B1511-$D1511)/SetUp!$B$56))/(1+$H1511/SetUp!$B$56*TANH(($B1511-$D1511)/SetUp!$B$56)),0)</f>
        <v>0</v>
      </c>
    </row>
    <row r="1512" spans="1:24" x14ac:dyDescent="0.3">
      <c r="A1512" s="60">
        <v>32557</v>
      </c>
      <c r="B1512" s="53">
        <v>0</v>
      </c>
      <c r="C1512" s="53"/>
      <c r="D1512" s="53">
        <v>4.5679999999999996</v>
      </c>
      <c r="E1512" s="53">
        <f t="shared" si="407"/>
        <v>0</v>
      </c>
      <c r="F1512" s="53">
        <f t="shared" si="408"/>
        <v>4.5679999999999996</v>
      </c>
      <c r="G1512" s="53">
        <f t="shared" si="409"/>
        <v>0</v>
      </c>
      <c r="H1512" s="53">
        <f>IF(Q1511&gt;SetUp!$B$56,SetUp!$B$56,Q1511)</f>
        <v>0.55513672861695307</v>
      </c>
      <c r="I1512" s="53">
        <f t="shared" si="414"/>
        <v>1.0876408457199893</v>
      </c>
      <c r="J1512" s="53">
        <f>MIN(F1512,H1512,(1-EXP(-SetUp!$B$52*H1512/SetUp!$B$56))*F1512)</f>
        <v>0.14104576777302111</v>
      </c>
      <c r="K1512" s="53">
        <f t="shared" si="410"/>
        <v>0.41409096084393193</v>
      </c>
      <c r="L1512" s="53">
        <f>IF(I1512&lt;=0,0,MIN(SetUp!$B$50*I1512^SetUp!$B$55,I1512))</f>
        <v>2.4741953276900073E-2</v>
      </c>
      <c r="M1512" s="53">
        <f t="shared" si="411"/>
        <v>1.0628988924430893</v>
      </c>
      <c r="N1512" s="53">
        <f>IF(SetUp!$B$62=0,X1512,(B1512-E1512)*(1-(H1512/SetUp!$B$66/SetUp!$B$56)))</f>
        <v>0</v>
      </c>
      <c r="O1512" s="53">
        <f>K1512*SetUp!$B$65</f>
        <v>3.8220599749365322E-3</v>
      </c>
      <c r="P1512" s="53">
        <f>MIN(SetUp!$B$54*L1512^SetUp!$B$51,L1512)</f>
        <v>1.6432917618863598E-2</v>
      </c>
      <c r="Q1512" s="53">
        <f t="shared" si="412"/>
        <v>0.41026890086899542</v>
      </c>
      <c r="R1512" s="53">
        <f>IF((H1512+N1512-O1512)&gt;SetUp!$B$56,T1511+H1512+N1512-O1512-SetUp!$B$56,T1511)</f>
        <v>0</v>
      </c>
      <c r="S1512" s="53">
        <f>R1512*SetUp!$B$65</f>
        <v>0</v>
      </c>
      <c r="T1512" s="53">
        <f>IF((R1512-S1512)&lt;SetUp!$B$53,R1512-S1512,SetUp!$B$53)</f>
        <v>0</v>
      </c>
      <c r="U1512" s="53">
        <f t="shared" si="413"/>
        <v>1.0628988924430893</v>
      </c>
      <c r="V1512" s="53">
        <f>(L1512-P1512)/1000*SetUp!$B$13*1000000/SetUp!$B$48</f>
        <v>0.33813870897651543</v>
      </c>
      <c r="W1512" s="53">
        <f t="shared" si="415"/>
        <v>1.700029006457271E-16</v>
      </c>
      <c r="X1512" s="53">
        <f>MAX((SetUp!$B$56*(1-($H1512/SetUp!$B$56)^2)*TANH(($B1512-$D1512)/SetUp!$B$56))/(1+$H1512/SetUp!$B$56*TANH(($B1512-$D1512)/SetUp!$B$56)),0)</f>
        <v>0</v>
      </c>
    </row>
    <row r="1513" spans="1:24" x14ac:dyDescent="0.3">
      <c r="A1513" s="60">
        <v>32558</v>
      </c>
      <c r="B1513" s="53">
        <v>5.0999999999999997E-2</v>
      </c>
      <c r="C1513" s="53"/>
      <c r="D1513" s="53">
        <v>4.5679999999999996</v>
      </c>
      <c r="E1513" s="53">
        <f t="shared" si="407"/>
        <v>5.0999999999999997E-2</v>
      </c>
      <c r="F1513" s="53">
        <f t="shared" si="408"/>
        <v>4.5169999999999995</v>
      </c>
      <c r="G1513" s="53">
        <f t="shared" si="409"/>
        <v>0</v>
      </c>
      <c r="H1513" s="53">
        <f>IF(Q1512&gt;SetUp!$B$56,SetUp!$B$56,Q1512)</f>
        <v>0.41026890086899542</v>
      </c>
      <c r="I1513" s="53">
        <f t="shared" si="414"/>
        <v>1.0657304103236205</v>
      </c>
      <c r="J1513" s="53">
        <f>MIN(F1513,H1513,(1-EXP(-SetUp!$B$52*H1513/SetUp!$B$56))*F1513)</f>
        <v>0.10349559864854255</v>
      </c>
      <c r="K1513" s="53">
        <f t="shared" si="410"/>
        <v>0.30677330222045285</v>
      </c>
      <c r="L1513" s="53">
        <f>IF(I1513&lt;=0,0,MIN(SetUp!$B$50*I1513^SetUp!$B$55,I1513))</f>
        <v>2.3916836336444591E-2</v>
      </c>
      <c r="M1513" s="53">
        <f t="shared" si="411"/>
        <v>1.0418135739871759</v>
      </c>
      <c r="N1513" s="53">
        <f>IF(SetUp!$B$62=0,X1513,(B1513-E1513)*(1-(H1513/SetUp!$B$66/SetUp!$B$56)))</f>
        <v>0</v>
      </c>
      <c r="O1513" s="53">
        <f>K1513*SetUp!$B$65</f>
        <v>2.8315178805311102E-3</v>
      </c>
      <c r="P1513" s="53">
        <f>MIN(SetUp!$B$54*L1513^SetUp!$B$51,L1513)</f>
        <v>1.5879662933758691E-2</v>
      </c>
      <c r="Q1513" s="53">
        <f t="shared" si="412"/>
        <v>0.30394178433992175</v>
      </c>
      <c r="R1513" s="53">
        <f>IF((H1513+N1513-O1513)&gt;SetUp!$B$56,T1512+H1513+N1513-O1513-SetUp!$B$56,T1512)</f>
        <v>0</v>
      </c>
      <c r="S1513" s="53">
        <f>R1513*SetUp!$B$65</f>
        <v>0</v>
      </c>
      <c r="T1513" s="53">
        <f>IF((R1513-S1513)&lt;SetUp!$B$53,R1513-S1513,SetUp!$B$53)</f>
        <v>0</v>
      </c>
      <c r="U1513" s="53">
        <f t="shared" si="413"/>
        <v>1.0418135739871759</v>
      </c>
      <c r="V1513" s="53">
        <f>(L1513-P1513)/1000*SetUp!$B$13*1000000/SetUp!$B$48</f>
        <v>0.32707519260385726</v>
      </c>
      <c r="W1513" s="53">
        <f t="shared" si="415"/>
        <v>-8.3266726846886741E-17</v>
      </c>
      <c r="X1513" s="53">
        <f>MAX((SetUp!$B$56*(1-($H1513/SetUp!$B$56)^2)*TANH(($B1513-$D1513)/SetUp!$B$56))/(1+$H1513/SetUp!$B$56*TANH(($B1513-$D1513)/SetUp!$B$56)),0)</f>
        <v>0</v>
      </c>
    </row>
    <row r="1514" spans="1:24" x14ac:dyDescent="0.3">
      <c r="A1514" s="60">
        <v>32559</v>
      </c>
      <c r="B1514" s="53">
        <v>0.182</v>
      </c>
      <c r="C1514" s="53"/>
      <c r="D1514" s="53">
        <v>4.5679999999999996</v>
      </c>
      <c r="E1514" s="53">
        <f t="shared" si="407"/>
        <v>0.182</v>
      </c>
      <c r="F1514" s="53">
        <f t="shared" si="408"/>
        <v>4.3859999999999992</v>
      </c>
      <c r="G1514" s="53">
        <f t="shared" si="409"/>
        <v>0</v>
      </c>
      <c r="H1514" s="53">
        <f>IF(Q1513&gt;SetUp!$B$56,SetUp!$B$56,Q1513)</f>
        <v>0.30394178433992175</v>
      </c>
      <c r="I1514" s="53">
        <f t="shared" si="414"/>
        <v>1.0439297271773671</v>
      </c>
      <c r="J1514" s="53">
        <f>MIN(F1514,H1514,(1-EXP(-SetUp!$B$52*H1514/SetUp!$B$56))*F1514)</f>
        <v>7.4672774024664365E-2</v>
      </c>
      <c r="K1514" s="53">
        <f t="shared" si="410"/>
        <v>0.22926901031525737</v>
      </c>
      <c r="L1514" s="53">
        <f>IF(I1514&lt;=0,0,MIN(SetUp!$B$50*I1514^SetUp!$B$55,I1514))</f>
        <v>2.3107000601625034E-2</v>
      </c>
      <c r="M1514" s="53">
        <f t="shared" si="411"/>
        <v>1.0208227265757421</v>
      </c>
      <c r="N1514" s="53">
        <f>IF(SetUp!$B$62=0,X1514,(B1514-E1514)*(1-(H1514/SetUp!$B$66/SetUp!$B$56)))</f>
        <v>0</v>
      </c>
      <c r="O1514" s="53">
        <f>K1514*SetUp!$B$65</f>
        <v>2.1161531901912733E-3</v>
      </c>
      <c r="P1514" s="53">
        <f>MIN(SetUp!$B$54*L1514^SetUp!$B$51,L1514)</f>
        <v>1.5336834883637853E-2</v>
      </c>
      <c r="Q1514" s="53">
        <f t="shared" si="412"/>
        <v>0.22715285712506611</v>
      </c>
      <c r="R1514" s="53">
        <f>IF((H1514+N1514-O1514)&gt;SetUp!$B$56,T1513+H1514+N1514-O1514-SetUp!$B$56,T1513)</f>
        <v>0</v>
      </c>
      <c r="S1514" s="53">
        <f>R1514*SetUp!$B$65</f>
        <v>0</v>
      </c>
      <c r="T1514" s="53">
        <f>IF((R1514-S1514)&lt;SetUp!$B$53,R1514-S1514,SetUp!$B$53)</f>
        <v>0</v>
      </c>
      <c r="U1514" s="53">
        <f t="shared" si="413"/>
        <v>1.0208227265757421</v>
      </c>
      <c r="V1514" s="53">
        <f>(L1514-P1514)/1000*SetUp!$B$13*1000000/SetUp!$B$48</f>
        <v>0.31620923444618476</v>
      </c>
      <c r="W1514" s="53">
        <f t="shared" si="415"/>
        <v>0</v>
      </c>
      <c r="X1514" s="53">
        <f>MAX((SetUp!$B$56*(1-($H1514/SetUp!$B$56)^2)*TANH(($B1514-$D1514)/SetUp!$B$56))/(1+$H1514/SetUp!$B$56*TANH(($B1514-$D1514)/SetUp!$B$56)),0)</f>
        <v>0</v>
      </c>
    </row>
    <row r="1515" spans="1:24" x14ac:dyDescent="0.3">
      <c r="A1515" s="60">
        <v>32560</v>
      </c>
      <c r="B1515" s="53">
        <v>4.3999999999999997E-2</v>
      </c>
      <c r="C1515" s="53"/>
      <c r="D1515" s="53">
        <v>4.5679999999999996</v>
      </c>
      <c r="E1515" s="53">
        <f t="shared" si="407"/>
        <v>4.3999999999999997E-2</v>
      </c>
      <c r="F1515" s="53">
        <f t="shared" si="408"/>
        <v>4.524</v>
      </c>
      <c r="G1515" s="53">
        <f t="shared" si="409"/>
        <v>0</v>
      </c>
      <c r="H1515" s="53">
        <f>IF(Q1514&gt;SetUp!$B$56,SetUp!$B$56,Q1514)</f>
        <v>0.22715285712506611</v>
      </c>
      <c r="I1515" s="53">
        <f t="shared" si="414"/>
        <v>1.0223868894901558</v>
      </c>
      <c r="J1515" s="53">
        <f>MIN(F1515,H1515,(1-EXP(-SetUp!$B$52*H1515/SetUp!$B$56))*F1515)</f>
        <v>5.7687770655105372E-2</v>
      </c>
      <c r="K1515" s="53">
        <f t="shared" si="410"/>
        <v>0.16946508646996072</v>
      </c>
      <c r="L1515" s="53">
        <f>IF(I1515&lt;=0,0,MIN(SetUp!$B$50*I1515^SetUp!$B$55,I1515))</f>
        <v>2.2317742055541791E-2</v>
      </c>
      <c r="M1515" s="53">
        <f t="shared" si="411"/>
        <v>1.0000691474346139</v>
      </c>
      <c r="N1515" s="53">
        <f>IF(SetUp!$B$62=0,X1515,(B1515-E1515)*(1-(H1515/SetUp!$B$66/SetUp!$B$56)))</f>
        <v>0</v>
      </c>
      <c r="O1515" s="53">
        <f>K1515*SetUp!$B$65</f>
        <v>1.5641629144136551E-3</v>
      </c>
      <c r="P1515" s="53">
        <f>MIN(SetUp!$B$54*L1515^SetUp!$B$51,L1515)</f>
        <v>1.4807977445833433E-2</v>
      </c>
      <c r="Q1515" s="53">
        <f t="shared" si="412"/>
        <v>0.16790092355554706</v>
      </c>
      <c r="R1515" s="53">
        <f>IF((H1515+N1515-O1515)&gt;SetUp!$B$56,T1514+H1515+N1515-O1515-SetUp!$B$56,T1514)</f>
        <v>0</v>
      </c>
      <c r="S1515" s="53">
        <f>R1515*SetUp!$B$65</f>
        <v>0</v>
      </c>
      <c r="T1515" s="53">
        <f>IF((R1515-S1515)&lt;SetUp!$B$53,R1515-S1515,SetUp!$B$53)</f>
        <v>0</v>
      </c>
      <c r="U1515" s="53">
        <f t="shared" si="413"/>
        <v>1.0000691474346139</v>
      </c>
      <c r="V1515" s="53">
        <f>(L1515-P1515)/1000*SetUp!$B$13*1000000/SetUp!$B$48</f>
        <v>0.30561213290597272</v>
      </c>
      <c r="W1515" s="53">
        <f t="shared" si="415"/>
        <v>0</v>
      </c>
      <c r="X1515" s="53">
        <f>MAX((SetUp!$B$56*(1-($H1515/SetUp!$B$56)^2)*TANH(($B1515-$D1515)/SetUp!$B$56))/(1+$H1515/SetUp!$B$56*TANH(($B1515-$D1515)/SetUp!$B$56)),0)</f>
        <v>0</v>
      </c>
    </row>
    <row r="1516" spans="1:24" x14ac:dyDescent="0.3">
      <c r="A1516" s="60">
        <v>32561</v>
      </c>
      <c r="B1516" s="53">
        <v>0.158</v>
      </c>
      <c r="C1516" s="53"/>
      <c r="D1516" s="53">
        <v>4.5679999999999996</v>
      </c>
      <c r="E1516" s="53">
        <f t="shared" si="407"/>
        <v>0.158</v>
      </c>
      <c r="F1516" s="53">
        <f t="shared" si="408"/>
        <v>4.4099999999999993</v>
      </c>
      <c r="G1516" s="53">
        <f t="shared" si="409"/>
        <v>0</v>
      </c>
      <c r="H1516" s="53">
        <f>IF(Q1515&gt;SetUp!$B$56,SetUp!$B$56,Q1515)</f>
        <v>0.16790092355554706</v>
      </c>
      <c r="I1516" s="53">
        <f t="shared" si="414"/>
        <v>1.0012345805955973</v>
      </c>
      <c r="J1516" s="53">
        <f>MIN(F1516,H1516,(1-EXP(-SetUp!$B$52*H1516/SetUp!$B$56))*F1516)</f>
        <v>4.1635155724668159E-2</v>
      </c>
      <c r="K1516" s="53">
        <f t="shared" si="410"/>
        <v>0.12626576783087889</v>
      </c>
      <c r="L1516" s="53">
        <f>IF(I1516&lt;=0,0,MIN(SetUp!$B$50*I1516^SetUp!$B$55,I1516))</f>
        <v>2.1553503234104675E-2</v>
      </c>
      <c r="M1516" s="53">
        <f t="shared" si="411"/>
        <v>0.97968107736149268</v>
      </c>
      <c r="N1516" s="53">
        <f>IF(SetUp!$B$62=0,X1516,(B1516-E1516)*(1-(H1516/SetUp!$B$66/SetUp!$B$56)))</f>
        <v>0</v>
      </c>
      <c r="O1516" s="53">
        <f>K1516*SetUp!$B$65</f>
        <v>1.1654331609834822E-3</v>
      </c>
      <c r="P1516" s="53">
        <f>MIN(SetUp!$B$54*L1516^SetUp!$B$51,L1516)</f>
        <v>1.4296058084846599E-2</v>
      </c>
      <c r="Q1516" s="53">
        <f t="shared" si="412"/>
        <v>0.12510033466989542</v>
      </c>
      <c r="R1516" s="53">
        <f>IF((H1516+N1516-O1516)&gt;SetUp!$B$56,T1515+H1516+N1516-O1516-SetUp!$B$56,T1515)</f>
        <v>0</v>
      </c>
      <c r="S1516" s="53">
        <f>R1516*SetUp!$B$65</f>
        <v>0</v>
      </c>
      <c r="T1516" s="53">
        <f>IF((R1516-S1516)&lt;SetUp!$B$53,R1516-S1516,SetUp!$B$53)</f>
        <v>0</v>
      </c>
      <c r="U1516" s="53">
        <f t="shared" si="413"/>
        <v>0.97968107736149268</v>
      </c>
      <c r="V1516" s="53">
        <f>(L1516-P1516)/1000*SetUp!$B$13*1000000/SetUp!$B$48</f>
        <v>0.29534391645852143</v>
      </c>
      <c r="W1516" s="53">
        <f t="shared" si="415"/>
        <v>-6.9388939039072284E-17</v>
      </c>
      <c r="X1516" s="53">
        <f>MAX((SetUp!$B$56*(1-($H1516/SetUp!$B$56)^2)*TANH(($B1516-$D1516)/SetUp!$B$56))/(1+$H1516/SetUp!$B$56*TANH(($B1516-$D1516)/SetUp!$B$56)),0)</f>
        <v>0</v>
      </c>
    </row>
    <row r="1517" spans="1:24" x14ac:dyDescent="0.3">
      <c r="A1517" s="60">
        <v>32562</v>
      </c>
      <c r="B1517" s="53">
        <v>2.1999999999999999E-2</v>
      </c>
      <c r="C1517" s="53"/>
      <c r="D1517" s="53">
        <v>4.5679999999999996</v>
      </c>
      <c r="E1517" s="53">
        <f t="shared" si="407"/>
        <v>2.1999999999999999E-2</v>
      </c>
      <c r="F1517" s="53">
        <f t="shared" si="408"/>
        <v>4.5459999999999994</v>
      </c>
      <c r="G1517" s="53">
        <f t="shared" si="409"/>
        <v>0</v>
      </c>
      <c r="H1517" s="53">
        <f>IF(Q1516&gt;SetUp!$B$56,SetUp!$B$56,Q1516)</f>
        <v>0.12510033466989542</v>
      </c>
      <c r="I1517" s="53">
        <f t="shared" si="414"/>
        <v>0.98054023653122668</v>
      </c>
      <c r="J1517" s="53">
        <f>MIN(F1517,H1517,(1-EXP(-SetUp!$B$52*H1517/SetUp!$B$56))*F1517)</f>
        <v>3.2017010900506016E-2</v>
      </c>
      <c r="K1517" s="53">
        <f t="shared" si="410"/>
        <v>9.3083323769389409E-2</v>
      </c>
      <c r="L1517" s="53">
        <f>IF(I1517&lt;=0,0,MIN(SetUp!$B$50*I1517^SetUp!$B$55,I1517))</f>
        <v>2.0816154393314652E-2</v>
      </c>
      <c r="M1517" s="53">
        <f t="shared" si="411"/>
        <v>0.95972408213791205</v>
      </c>
      <c r="N1517" s="53">
        <f>IF(SetUp!$B$62=0,X1517,(B1517-E1517)*(1-(H1517/SetUp!$B$66/SetUp!$B$56)))</f>
        <v>0</v>
      </c>
      <c r="O1517" s="53">
        <f>K1517*SetUp!$B$65</f>
        <v>8.591591697340356E-4</v>
      </c>
      <c r="P1517" s="53">
        <f>MIN(SetUp!$B$54*L1517^SetUp!$B$51,L1517)</f>
        <v>1.3802317896333004E-2</v>
      </c>
      <c r="Q1517" s="53">
        <f t="shared" si="412"/>
        <v>9.2224164599655378E-2</v>
      </c>
      <c r="R1517" s="53">
        <f>IF((H1517+N1517-O1517)&gt;SetUp!$B$56,T1516+H1517+N1517-O1517-SetUp!$B$56,T1516)</f>
        <v>0</v>
      </c>
      <c r="S1517" s="53">
        <f>R1517*SetUp!$B$65</f>
        <v>0</v>
      </c>
      <c r="T1517" s="53">
        <f>IF((R1517-S1517)&lt;SetUp!$B$53,R1517-S1517,SetUp!$B$53)</f>
        <v>0</v>
      </c>
      <c r="U1517" s="53">
        <f t="shared" si="413"/>
        <v>0.95972408213791205</v>
      </c>
      <c r="V1517" s="53">
        <f>(L1517-P1517)/1000*SetUp!$B$13*1000000/SetUp!$B$48</f>
        <v>0.28543018897360095</v>
      </c>
      <c r="W1517" s="53">
        <f t="shared" si="415"/>
        <v>-8.6736173798840355E-17</v>
      </c>
      <c r="X1517" s="53">
        <f>MAX((SetUp!$B$56*(1-($H1517/SetUp!$B$56)^2)*TANH(($B1517-$D1517)/SetUp!$B$56))/(1+$H1517/SetUp!$B$56*TANH(($B1517-$D1517)/SetUp!$B$56)),0)</f>
        <v>0</v>
      </c>
    </row>
    <row r="1518" spans="1:24" x14ac:dyDescent="0.3">
      <c r="A1518" s="60">
        <v>32563</v>
      </c>
      <c r="B1518" s="53">
        <v>1.6519999999999999</v>
      </c>
      <c r="C1518" s="53"/>
      <c r="D1518" s="53">
        <v>4.5679999999999996</v>
      </c>
      <c r="E1518" s="53">
        <f t="shared" si="407"/>
        <v>1.6519999999999999</v>
      </c>
      <c r="F1518" s="53">
        <f t="shared" si="408"/>
        <v>2.9159999999999995</v>
      </c>
      <c r="G1518" s="53">
        <f t="shared" si="409"/>
        <v>0</v>
      </c>
      <c r="H1518" s="53">
        <f>IF(Q1517&gt;SetUp!$B$56,SetUp!$B$56,Q1517)</f>
        <v>9.2224164599655378E-2</v>
      </c>
      <c r="I1518" s="53">
        <f t="shared" si="414"/>
        <v>0.96043543958592192</v>
      </c>
      <c r="J1518" s="53">
        <f>MIN(F1518,H1518,(1-EXP(-SetUp!$B$52*H1518/SetUp!$B$56))*F1518)</f>
        <v>1.515402674689253E-2</v>
      </c>
      <c r="K1518" s="53">
        <f t="shared" si="410"/>
        <v>7.7070137852762843E-2</v>
      </c>
      <c r="L1518" s="53">
        <f>IF(I1518&lt;=0,0,MIN(SetUp!$B$50*I1518^SetUp!$B$55,I1518))</f>
        <v>2.010967703562247E-2</v>
      </c>
      <c r="M1518" s="53">
        <f t="shared" si="411"/>
        <v>0.94032576255029943</v>
      </c>
      <c r="N1518" s="53">
        <f>IF(SetUp!$B$62=0,X1518,(B1518-E1518)*(1-(H1518/SetUp!$B$66/SetUp!$B$56)))</f>
        <v>0</v>
      </c>
      <c r="O1518" s="53">
        <f>K1518*SetUp!$B$65</f>
        <v>7.1135744800984919E-4</v>
      </c>
      <c r="P1518" s="53">
        <f>MIN(SetUp!$B$54*L1518^SetUp!$B$51,L1518)</f>
        <v>1.3329409091084828E-2</v>
      </c>
      <c r="Q1518" s="53">
        <f t="shared" si="412"/>
        <v>7.6358780404752996E-2</v>
      </c>
      <c r="R1518" s="53">
        <f>IF((H1518+N1518-O1518)&gt;SetUp!$B$56,T1517+H1518+N1518-O1518-SetUp!$B$56,T1517)</f>
        <v>0</v>
      </c>
      <c r="S1518" s="53">
        <f>R1518*SetUp!$B$65</f>
        <v>0</v>
      </c>
      <c r="T1518" s="53">
        <f>IF((R1518-S1518)&lt;SetUp!$B$53,R1518-S1518,SetUp!$B$53)</f>
        <v>0</v>
      </c>
      <c r="U1518" s="53">
        <f t="shared" si="413"/>
        <v>0.94032576255029943</v>
      </c>
      <c r="V1518" s="53">
        <f>(L1518-P1518)/1000*SetUp!$B$13*1000000/SetUp!$B$48</f>
        <v>0.27592504637567006</v>
      </c>
      <c r="W1518" s="53">
        <f t="shared" si="415"/>
        <v>0</v>
      </c>
      <c r="X1518" s="53">
        <f>MAX((SetUp!$B$56*(1-($H1518/SetUp!$B$56)^2)*TANH(($B1518-$D1518)/SetUp!$B$56))/(1+$H1518/SetUp!$B$56*TANH(($B1518-$D1518)/SetUp!$B$56)),0)</f>
        <v>0</v>
      </c>
    </row>
    <row r="1519" spans="1:24" x14ac:dyDescent="0.3">
      <c r="A1519" s="60">
        <v>32564</v>
      </c>
      <c r="B1519" s="53">
        <v>1.867</v>
      </c>
      <c r="C1519" s="53"/>
      <c r="D1519" s="53">
        <v>4.5679999999999996</v>
      </c>
      <c r="E1519" s="53">
        <f t="shared" si="407"/>
        <v>1.867</v>
      </c>
      <c r="F1519" s="53">
        <f t="shared" si="408"/>
        <v>2.7009999999999996</v>
      </c>
      <c r="G1519" s="53">
        <f t="shared" si="409"/>
        <v>0</v>
      </c>
      <c r="H1519" s="53">
        <f>IF(Q1518&gt;SetUp!$B$56,SetUp!$B$56,Q1518)</f>
        <v>7.6358780404752996E-2</v>
      </c>
      <c r="I1519" s="53">
        <f t="shared" si="414"/>
        <v>0.94092323541977974</v>
      </c>
      <c r="J1519" s="53">
        <f>MIN(F1519,H1519,(1-EXP(-SetUp!$B$52*H1519/SetUp!$B$56))*F1519)</f>
        <v>1.1627165457919168E-2</v>
      </c>
      <c r="K1519" s="53">
        <f t="shared" si="410"/>
        <v>6.4731614946833826E-2</v>
      </c>
      <c r="L1519" s="53">
        <f>IF(I1519&lt;=0,0,MIN(SetUp!$B$50*I1519^SetUp!$B$55,I1519))</f>
        <v>1.9433385075165805E-2</v>
      </c>
      <c r="M1519" s="53">
        <f t="shared" si="411"/>
        <v>0.92148985034461395</v>
      </c>
      <c r="N1519" s="53">
        <f>IF(SetUp!$B$62=0,X1519,(B1519-E1519)*(1-(H1519/SetUp!$B$66/SetUp!$B$56)))</f>
        <v>0</v>
      </c>
      <c r="O1519" s="53">
        <f>K1519*SetUp!$B$65</f>
        <v>5.9747286948034443E-4</v>
      </c>
      <c r="P1519" s="53">
        <f>MIN(SetUp!$B$54*L1519^SetUp!$B$51,L1519)</f>
        <v>1.2876857266903826E-2</v>
      </c>
      <c r="Q1519" s="53">
        <f t="shared" si="412"/>
        <v>6.4134142077353476E-2</v>
      </c>
      <c r="R1519" s="53">
        <f>IF((H1519+N1519-O1519)&gt;SetUp!$B$56,T1518+H1519+N1519-O1519-SetUp!$B$56,T1518)</f>
        <v>0</v>
      </c>
      <c r="S1519" s="53">
        <f>R1519*SetUp!$B$65</f>
        <v>0</v>
      </c>
      <c r="T1519" s="53">
        <f>IF((R1519-S1519)&lt;SetUp!$B$53,R1519-S1519,SetUp!$B$53)</f>
        <v>0</v>
      </c>
      <c r="U1519" s="53">
        <f t="shared" si="413"/>
        <v>0.92148985034461395</v>
      </c>
      <c r="V1519" s="53">
        <f>(L1519-P1519)/1000*SetUp!$B$13*1000000/SetUp!$B$48</f>
        <v>0.26681987413425495</v>
      </c>
      <c r="W1519" s="53">
        <f t="shared" si="415"/>
        <v>0</v>
      </c>
      <c r="X1519" s="53">
        <f>MAX((SetUp!$B$56*(1-($H1519/SetUp!$B$56)^2)*TANH(($B1519-$D1519)/SetUp!$B$56))/(1+$H1519/SetUp!$B$56*TANH(($B1519-$D1519)/SetUp!$B$56)),0)</f>
        <v>0</v>
      </c>
    </row>
    <row r="1520" spans="1:24" x14ac:dyDescent="0.3">
      <c r="A1520" s="60">
        <v>32565</v>
      </c>
      <c r="B1520" s="53">
        <v>0.95499999999999996</v>
      </c>
      <c r="C1520" s="53"/>
      <c r="D1520" s="53">
        <v>4.5679999999999996</v>
      </c>
      <c r="E1520" s="53">
        <f t="shared" si="407"/>
        <v>0.95499999999999996</v>
      </c>
      <c r="F1520" s="53">
        <f t="shared" si="408"/>
        <v>3.6129999999999995</v>
      </c>
      <c r="G1520" s="53">
        <f t="shared" si="409"/>
        <v>0</v>
      </c>
      <c r="H1520" s="53">
        <f>IF(Q1519&gt;SetUp!$B$56,SetUp!$B$56,Q1519)</f>
        <v>6.4134142077353476E-2</v>
      </c>
      <c r="I1520" s="53">
        <f t="shared" si="414"/>
        <v>0.92196119413949951</v>
      </c>
      <c r="J1520" s="53">
        <f>MIN(F1520,H1520,(1-EXP(-SetUp!$B$52*H1520/SetUp!$B$56))*F1520)</f>
        <v>1.3067647518949855E-2</v>
      </c>
      <c r="K1520" s="53">
        <f t="shared" si="410"/>
        <v>5.1066494558403619E-2</v>
      </c>
      <c r="L1520" s="53">
        <f>IF(I1520&lt;=0,0,MIN(SetUp!$B$50*I1520^SetUp!$B$55,I1520))</f>
        <v>1.8785057864241523E-2</v>
      </c>
      <c r="M1520" s="53">
        <f t="shared" si="411"/>
        <v>0.90317613627525795</v>
      </c>
      <c r="N1520" s="53">
        <f>IF(SetUp!$B$62=0,X1520,(B1520-E1520)*(1-(H1520/SetUp!$B$66/SetUp!$B$56)))</f>
        <v>0</v>
      </c>
      <c r="O1520" s="53">
        <f>K1520*SetUp!$B$65</f>
        <v>4.7134379488556475E-4</v>
      </c>
      <c r="P1520" s="53">
        <f>MIN(SetUp!$B$54*L1520^SetUp!$B$51,L1520)</f>
        <v>1.2443162133384764E-2</v>
      </c>
      <c r="Q1520" s="53">
        <f t="shared" si="412"/>
        <v>5.0595150763518053E-2</v>
      </c>
      <c r="R1520" s="53">
        <f>IF((H1520+N1520-O1520)&gt;SetUp!$B$56,T1519+H1520+N1520-O1520-SetUp!$B$56,T1519)</f>
        <v>0</v>
      </c>
      <c r="S1520" s="53">
        <f>R1520*SetUp!$B$65</f>
        <v>0</v>
      </c>
      <c r="T1520" s="53">
        <f>IF((R1520-S1520)&lt;SetUp!$B$53,R1520-S1520,SetUp!$B$53)</f>
        <v>0</v>
      </c>
      <c r="U1520" s="53">
        <f t="shared" si="413"/>
        <v>0.90317613627525795</v>
      </c>
      <c r="V1520" s="53">
        <f>(L1520-P1520)/1000*SetUp!$B$13*1000000/SetUp!$B$48</f>
        <v>0.25808535709212932</v>
      </c>
      <c r="W1520" s="53">
        <f t="shared" si="415"/>
        <v>0</v>
      </c>
      <c r="X1520" s="53">
        <f>MAX((SetUp!$B$56*(1-($H1520/SetUp!$B$56)^2)*TANH(($B1520-$D1520)/SetUp!$B$56))/(1+$H1520/SetUp!$B$56*TANH(($B1520-$D1520)/SetUp!$B$56)),0)</f>
        <v>0</v>
      </c>
    </row>
    <row r="1521" spans="1:24" x14ac:dyDescent="0.3">
      <c r="A1521" s="60">
        <v>32566</v>
      </c>
      <c r="B1521" s="53">
        <v>1.6240000000000001</v>
      </c>
      <c r="C1521" s="53"/>
      <c r="D1521" s="53">
        <v>4.5679999999999996</v>
      </c>
      <c r="E1521" s="53">
        <f t="shared" si="407"/>
        <v>1.6240000000000001</v>
      </c>
      <c r="F1521" s="53">
        <f t="shared" si="408"/>
        <v>2.9439999999999995</v>
      </c>
      <c r="G1521" s="53">
        <f t="shared" si="409"/>
        <v>0</v>
      </c>
      <c r="H1521" s="53">
        <f>IF(Q1520&gt;SetUp!$B$56,SetUp!$B$56,Q1520)</f>
        <v>5.0595150763518053E-2</v>
      </c>
      <c r="I1521" s="53">
        <f t="shared" si="414"/>
        <v>0.90356556656314568</v>
      </c>
      <c r="J1521" s="53">
        <f>MIN(F1521,H1521,(1-EXP(-SetUp!$B$52*H1521/SetUp!$B$56))*F1521)</f>
        <v>8.4033580782558476E-3</v>
      </c>
      <c r="K1521" s="53">
        <f t="shared" si="410"/>
        <v>4.2191792685262207E-2</v>
      </c>
      <c r="L1521" s="53">
        <f>IF(I1521&lt;=0,0,MIN(SetUp!$B$50*I1521^SetUp!$B$55,I1521))</f>
        <v>1.8164533748301185E-2</v>
      </c>
      <c r="M1521" s="53">
        <f t="shared" si="411"/>
        <v>0.8854010328148445</v>
      </c>
      <c r="N1521" s="53">
        <f>IF(SetUp!$B$62=0,X1521,(B1521-E1521)*(1-(H1521/SetUp!$B$66/SetUp!$B$56)))</f>
        <v>0</v>
      </c>
      <c r="O1521" s="53">
        <f>K1521*SetUp!$B$65</f>
        <v>3.8943028788773358E-4</v>
      </c>
      <c r="P1521" s="53">
        <f>MIN(SetUp!$B$54*L1521^SetUp!$B$51,L1521)</f>
        <v>1.2028201908498045E-2</v>
      </c>
      <c r="Q1521" s="53">
        <f t="shared" si="412"/>
        <v>4.1802362397374476E-2</v>
      </c>
      <c r="R1521" s="53">
        <f>IF((H1521+N1521-O1521)&gt;SetUp!$B$56,T1520+H1521+N1521-O1521-SetUp!$B$56,T1520)</f>
        <v>0</v>
      </c>
      <c r="S1521" s="53">
        <f>R1521*SetUp!$B$65</f>
        <v>0</v>
      </c>
      <c r="T1521" s="53">
        <f>IF((R1521-S1521)&lt;SetUp!$B$53,R1521-S1521,SetUp!$B$53)</f>
        <v>0</v>
      </c>
      <c r="U1521" s="53">
        <f t="shared" si="413"/>
        <v>0.8854010328148445</v>
      </c>
      <c r="V1521" s="53">
        <f>(L1521-P1521)/1000*SetUp!$B$13*1000000/SetUp!$B$48</f>
        <v>0.24971987262512857</v>
      </c>
      <c r="W1521" s="53">
        <f t="shared" si="415"/>
        <v>0</v>
      </c>
      <c r="X1521" s="53">
        <f>MAX((SetUp!$B$56*(1-($H1521/SetUp!$B$56)^2)*TANH(($B1521-$D1521)/SetUp!$B$56))/(1+$H1521/SetUp!$B$56*TANH(($B1521-$D1521)/SetUp!$B$56)),0)</f>
        <v>0</v>
      </c>
    </row>
    <row r="1522" spans="1:24" x14ac:dyDescent="0.3">
      <c r="A1522" s="60">
        <v>32567</v>
      </c>
      <c r="B1522" s="53">
        <v>0.28100000000000003</v>
      </c>
      <c r="C1522" s="53"/>
      <c r="D1522" s="53">
        <v>4.5679999999999996</v>
      </c>
      <c r="E1522" s="53">
        <f t="shared" si="407"/>
        <v>0.28100000000000003</v>
      </c>
      <c r="F1522" s="53">
        <f t="shared" si="408"/>
        <v>4.2869999999999999</v>
      </c>
      <c r="G1522" s="53">
        <f t="shared" si="409"/>
        <v>0</v>
      </c>
      <c r="H1522" s="53">
        <f>IF(Q1521&gt;SetUp!$B$56,SetUp!$B$56,Q1521)</f>
        <v>4.1802362397374476E-2</v>
      </c>
      <c r="I1522" s="53">
        <f t="shared" si="414"/>
        <v>0.88569352817620095</v>
      </c>
      <c r="J1522" s="53">
        <f>MIN(F1522,H1522,(1-EXP(-SetUp!$B$52*H1522/SetUp!$B$56))*F1522)</f>
        <v>1.011272748302405E-2</v>
      </c>
      <c r="K1522" s="53">
        <f t="shared" si="410"/>
        <v>3.1689634914350423E-2</v>
      </c>
      <c r="L1522" s="53">
        <f>IF(I1522&lt;=0,0,MIN(SetUp!$B$50*I1522^SetUp!$B$55,I1522))</f>
        <v>1.7569682752711466E-2</v>
      </c>
      <c r="M1522" s="53">
        <f t="shared" si="411"/>
        <v>0.86812384542348953</v>
      </c>
      <c r="N1522" s="53">
        <f>IF(SetUp!$B$62=0,X1522,(B1522-E1522)*(1-(H1522/SetUp!$B$66/SetUp!$B$56)))</f>
        <v>0</v>
      </c>
      <c r="O1522" s="53">
        <f>K1522*SetUp!$B$65</f>
        <v>2.9249536135646101E-4</v>
      </c>
      <c r="P1522" s="53">
        <f>MIN(SetUp!$B$54*L1522^SetUp!$B$51,L1522)</f>
        <v>1.1630539218980124E-2</v>
      </c>
      <c r="Q1522" s="53">
        <f t="shared" si="412"/>
        <v>3.1397139552993961E-2</v>
      </c>
      <c r="R1522" s="53">
        <f>IF((H1522+N1522-O1522)&gt;SetUp!$B$56,T1521+H1522+N1522-O1522-SetUp!$B$56,T1521)</f>
        <v>0</v>
      </c>
      <c r="S1522" s="53">
        <f>R1522*SetUp!$B$65</f>
        <v>0</v>
      </c>
      <c r="T1522" s="53">
        <f>IF((R1522-S1522)&lt;SetUp!$B$53,R1522-S1522,SetUp!$B$53)</f>
        <v>0</v>
      </c>
      <c r="U1522" s="53">
        <f t="shared" si="413"/>
        <v>0.86812384542348953</v>
      </c>
      <c r="V1522" s="53">
        <f>(L1522-P1522)/1000*SetUp!$B$13*1000000/SetUp!$B$48</f>
        <v>0.2416952351118819</v>
      </c>
      <c r="W1522" s="53">
        <f t="shared" si="415"/>
        <v>3.8163916471489756E-17</v>
      </c>
      <c r="X1522" s="53">
        <f>MAX((SetUp!$B$56*(1-($H1522/SetUp!$B$56)^2)*TANH(($B1522-$D1522)/SetUp!$B$56))/(1+$H1522/SetUp!$B$56*TANH(($B1522-$D1522)/SetUp!$B$56)),0)</f>
        <v>0</v>
      </c>
    </row>
    <row r="1523" spans="1:24" x14ac:dyDescent="0.3">
      <c r="A1523" s="60">
        <v>32568</v>
      </c>
      <c r="B1523" s="53">
        <v>0.54400000000000004</v>
      </c>
      <c r="C1523" s="53">
        <v>0</v>
      </c>
      <c r="D1523" s="53">
        <v>4.1970000000000001</v>
      </c>
      <c r="E1523" s="53">
        <f t="shared" si="407"/>
        <v>0.54400000000000004</v>
      </c>
      <c r="F1523" s="53">
        <f t="shared" si="408"/>
        <v>3.653</v>
      </c>
      <c r="G1523" s="53">
        <f t="shared" si="409"/>
        <v>0</v>
      </c>
      <c r="H1523" s="53">
        <f>IF(Q1522&gt;SetUp!$B$56,SetUp!$B$56,Q1522)</f>
        <v>3.1397139552993961E-2</v>
      </c>
      <c r="I1523" s="53">
        <f t="shared" si="414"/>
        <v>0.86835388483385334</v>
      </c>
      <c r="J1523" s="53">
        <f>MIN(F1523,H1523,(1-EXP(-SetUp!$B$52*H1523/SetUp!$B$56))*F1523)</f>
        <v>6.4741291622196929E-3</v>
      </c>
      <c r="K1523" s="53">
        <f t="shared" si="410"/>
        <v>2.4923010390774269E-2</v>
      </c>
      <c r="L1523" s="53">
        <f>IF(I1523&lt;=0,0,MIN(SetUp!$B$50*I1523^SetUp!$B$55,I1523))</f>
        <v>1.7000148702310359E-2</v>
      </c>
      <c r="M1523" s="53">
        <f t="shared" si="411"/>
        <v>0.85135373613154297</v>
      </c>
      <c r="N1523" s="53">
        <f>IF(SetUp!$B$62=0,X1523,(B1523-E1523)*(1-(H1523/SetUp!$B$66/SetUp!$B$56)))</f>
        <v>0</v>
      </c>
      <c r="O1523" s="53">
        <f>K1523*SetUp!$B$65</f>
        <v>2.3003941036377136E-4</v>
      </c>
      <c r="P1523" s="53">
        <f>MIN(SetUp!$B$54*L1523^SetUp!$B$51,L1523)</f>
        <v>1.1249923658908298E-2</v>
      </c>
      <c r="Q1523" s="53">
        <f t="shared" si="412"/>
        <v>2.4692970980410497E-2</v>
      </c>
      <c r="R1523" s="53">
        <f>IF((H1523+N1523-O1523)&gt;SetUp!$B$56,T1522+H1523+N1523-O1523-SetUp!$B$56,T1522)</f>
        <v>0</v>
      </c>
      <c r="S1523" s="53">
        <f>R1523*SetUp!$B$65</f>
        <v>0</v>
      </c>
      <c r="T1523" s="53">
        <f>IF((R1523-S1523)&lt;SetUp!$B$53,R1523-S1523,SetUp!$B$53)</f>
        <v>0</v>
      </c>
      <c r="U1523" s="53">
        <f t="shared" si="413"/>
        <v>0.85135373613154297</v>
      </c>
      <c r="V1523" s="53">
        <f>(L1523-P1523)/1000*SetUp!$B$13*1000000/SetUp!$B$48</f>
        <v>0.2340071402413357</v>
      </c>
      <c r="W1523" s="53">
        <f t="shared" si="415"/>
        <v>0</v>
      </c>
      <c r="X1523" s="53">
        <f>MAX((SetUp!$B$56*(1-($H1523/SetUp!$B$56)^2)*TANH(($B1523-$D1523)/SetUp!$B$56))/(1+$H1523/SetUp!$B$56*TANH(($B1523-$D1523)/SetUp!$B$56)),0)</f>
        <v>0</v>
      </c>
    </row>
    <row r="1524" spans="1:24" x14ac:dyDescent="0.3">
      <c r="A1524" s="60">
        <v>32569</v>
      </c>
      <c r="B1524" s="53">
        <v>11.061</v>
      </c>
      <c r="C1524" s="53">
        <v>0</v>
      </c>
      <c r="D1524" s="53">
        <v>4.1970000000000001</v>
      </c>
      <c r="E1524" s="53">
        <f t="shared" si="407"/>
        <v>4.1970000000000001</v>
      </c>
      <c r="F1524" s="53">
        <f t="shared" si="408"/>
        <v>0</v>
      </c>
      <c r="G1524" s="53">
        <f t="shared" si="409"/>
        <v>3.4759988936343689E-3</v>
      </c>
      <c r="H1524" s="53">
        <f>IF(Q1523&gt;SetUp!$B$56,SetUp!$B$56,Q1523)</f>
        <v>2.4692970980410497E-2</v>
      </c>
      <c r="I1524" s="53">
        <f t="shared" si="414"/>
        <v>0.85505765117155774</v>
      </c>
      <c r="J1524" s="53">
        <f>MIN(F1524,H1524,(1-EXP(-SetUp!$B$52*H1524/SetUp!$B$56))*F1524)</f>
        <v>0</v>
      </c>
      <c r="K1524" s="53">
        <f t="shared" si="410"/>
        <v>2.4692970980410497E-2</v>
      </c>
      <c r="L1524" s="53">
        <f>IF(I1524&lt;=0,0,MIN(SetUp!$B$50*I1524^SetUp!$B$55,I1524))</f>
        <v>1.6568523065866481E-2</v>
      </c>
      <c r="M1524" s="53">
        <f t="shared" si="411"/>
        <v>0.83848912810569121</v>
      </c>
      <c r="N1524" s="53">
        <f>IF(SetUp!$B$62=0,X1524,(B1524-E1524)*(1-(H1524/SetUp!$B$66/SetUp!$B$56)))</f>
        <v>6.8605240011063655</v>
      </c>
      <c r="O1524" s="53">
        <f>K1524*SetUp!$B$65</f>
        <v>2.2791614638037629E-4</v>
      </c>
      <c r="P1524" s="53">
        <f>MIN(SetUp!$B$54*L1524^SetUp!$B$51,L1524)</f>
        <v>1.096155363101458E-2</v>
      </c>
      <c r="Q1524" s="53">
        <f t="shared" si="412"/>
        <v>6.8849890559403955</v>
      </c>
      <c r="R1524" s="53">
        <f>IF((H1524+N1524-O1524)&gt;SetUp!$B$56,T1523+H1524+N1524-O1524-SetUp!$B$56,T1523)</f>
        <v>0</v>
      </c>
      <c r="S1524" s="53">
        <f>R1524*SetUp!$B$65</f>
        <v>0</v>
      </c>
      <c r="T1524" s="53">
        <f>IF((R1524-S1524)&lt;SetUp!$B$53,R1524-S1524,SetUp!$B$53)</f>
        <v>0</v>
      </c>
      <c r="U1524" s="53">
        <f t="shared" si="413"/>
        <v>0.83848912810569121</v>
      </c>
      <c r="V1524" s="53">
        <f>(L1524-P1524)/1000*SetUp!$B$13*1000000/SetUp!$B$48</f>
        <v>0.22817731009950151</v>
      </c>
      <c r="W1524" s="53">
        <f t="shared" si="415"/>
        <v>-5.5511151231257827E-17</v>
      </c>
      <c r="X1524" s="53">
        <f>MAX((SetUp!$B$56*(1-($H1524/SetUp!$B$56)^2)*TANH(($B1524-$D1524)/SetUp!$B$56))/(1+$H1524/SetUp!$B$56*TANH(($B1524-$D1524)/SetUp!$B$56)),0)</f>
        <v>6.8605240011063655</v>
      </c>
    </row>
    <row r="1525" spans="1:24" x14ac:dyDescent="0.3">
      <c r="A1525" s="60">
        <v>32570</v>
      </c>
      <c r="B1525" s="53">
        <v>3.9590000000000001</v>
      </c>
      <c r="C1525" s="53">
        <v>0</v>
      </c>
      <c r="D1525" s="53">
        <v>4.1970000000000001</v>
      </c>
      <c r="E1525" s="53">
        <f t="shared" si="407"/>
        <v>3.9590000000000001</v>
      </c>
      <c r="F1525" s="53">
        <f t="shared" si="408"/>
        <v>0.23799999999999999</v>
      </c>
      <c r="G1525" s="53">
        <f t="shared" si="409"/>
        <v>0</v>
      </c>
      <c r="H1525" s="53">
        <f>IF(Q1524&gt;SetUp!$B$56,SetUp!$B$56,Q1524)</f>
        <v>6.8849890559403955</v>
      </c>
      <c r="I1525" s="53">
        <f t="shared" si="414"/>
        <v>0.90132967590807289</v>
      </c>
      <c r="J1525" s="53">
        <f>MIN(F1525,H1525,(1-EXP(-SetUp!$B$52*H1525/SetUp!$B$56))*F1525)</f>
        <v>7.6696410067040685E-2</v>
      </c>
      <c r="K1525" s="53">
        <f t="shared" si="410"/>
        <v>6.8082926458733546</v>
      </c>
      <c r="L1525" s="53">
        <f>IF(I1525&lt;=0,0,MIN(SetUp!$B$50*I1525^SetUp!$B$55,I1525))</f>
        <v>1.8089681401161968E-2</v>
      </c>
      <c r="M1525" s="53">
        <f t="shared" si="411"/>
        <v>0.88323999450691093</v>
      </c>
      <c r="N1525" s="53">
        <f>IF(SetUp!$B$62=0,X1525,(B1525-E1525)*(1-(H1525/SetUp!$B$66/SetUp!$B$56)))</f>
        <v>0</v>
      </c>
      <c r="O1525" s="53">
        <f>K1525*SetUp!$B$65</f>
        <v>6.2840547802381741E-2</v>
      </c>
      <c r="P1525" s="53">
        <f>MIN(SetUp!$B$54*L1525^SetUp!$B$51,L1525)</f>
        <v>1.1978155462899261E-2</v>
      </c>
      <c r="Q1525" s="53">
        <f t="shared" si="412"/>
        <v>6.7454520980709729</v>
      </c>
      <c r="R1525" s="53">
        <f>IF((H1525+N1525-O1525)&gt;SetUp!$B$56,T1524+H1525+N1525-O1525-SetUp!$B$56,T1524)</f>
        <v>0</v>
      </c>
      <c r="S1525" s="53">
        <f>R1525*SetUp!$B$65</f>
        <v>0</v>
      </c>
      <c r="T1525" s="53">
        <f>IF((R1525-S1525)&lt;SetUp!$B$53,R1525-S1525,SetUp!$B$53)</f>
        <v>0</v>
      </c>
      <c r="U1525" s="53">
        <f t="shared" si="413"/>
        <v>0.88323999450691093</v>
      </c>
      <c r="V1525" s="53">
        <f>(L1525-P1525)/1000*SetUp!$B$13*1000000/SetUp!$B$48</f>
        <v>0.24871038898983233</v>
      </c>
      <c r="W1525" s="53">
        <f t="shared" si="415"/>
        <v>2.7061686225238191E-16</v>
      </c>
      <c r="X1525" s="53">
        <f>MAX((SetUp!$B$56*(1-($H1525/SetUp!$B$56)^2)*TANH(($B1525-$D1525)/SetUp!$B$56))/(1+$H1525/SetUp!$B$56*TANH(($B1525-$D1525)/SetUp!$B$56)),0)</f>
        <v>0</v>
      </c>
    </row>
    <row r="1526" spans="1:24" x14ac:dyDescent="0.3">
      <c r="A1526" s="60">
        <v>32571</v>
      </c>
      <c r="B1526" s="53">
        <v>0.39800000000000002</v>
      </c>
      <c r="C1526" s="53">
        <v>0</v>
      </c>
      <c r="D1526" s="53">
        <v>4.1970000000000001</v>
      </c>
      <c r="E1526" s="53">
        <f t="shared" si="407"/>
        <v>0.39800000000000002</v>
      </c>
      <c r="F1526" s="53">
        <f t="shared" si="408"/>
        <v>3.7989999999999999</v>
      </c>
      <c r="G1526" s="53">
        <f t="shared" si="409"/>
        <v>0</v>
      </c>
      <c r="H1526" s="53">
        <f>IF(Q1525&gt;SetUp!$B$56,SetUp!$B$56,Q1525)</f>
        <v>6.7454520980709729</v>
      </c>
      <c r="I1526" s="53">
        <f t="shared" si="414"/>
        <v>0.93438885717724363</v>
      </c>
      <c r="J1526" s="53">
        <f>MIN(F1526,H1526,(1-EXP(-SetUp!$B$52*H1526/SetUp!$B$56))*F1526)</f>
        <v>1.203864098896763</v>
      </c>
      <c r="K1526" s="53">
        <f t="shared" si="410"/>
        <v>5.5415879991742099</v>
      </c>
      <c r="L1526" s="53">
        <f>IF(I1526&lt;=0,0,MIN(SetUp!$B$50*I1526^SetUp!$B$55,I1526))</f>
        <v>1.9208976216181239E-2</v>
      </c>
      <c r="M1526" s="53">
        <f t="shared" si="411"/>
        <v>0.9151798809610624</v>
      </c>
      <c r="N1526" s="53">
        <f>IF(SetUp!$B$62=0,X1526,(B1526-E1526)*(1-(H1526/SetUp!$B$66/SetUp!$B$56)))</f>
        <v>0</v>
      </c>
      <c r="O1526" s="53">
        <f>K1526*SetUp!$B$65</f>
        <v>5.1148862670332647E-2</v>
      </c>
      <c r="P1526" s="53">
        <f>MIN(SetUp!$B$54*L1526^SetUp!$B$51,L1526)</f>
        <v>1.2726723967448268E-2</v>
      </c>
      <c r="Q1526" s="53">
        <f t="shared" si="412"/>
        <v>5.4904391365038769</v>
      </c>
      <c r="R1526" s="53">
        <f>IF((H1526+N1526-O1526)&gt;SetUp!$B$56,T1525+H1526+N1526-O1526-SetUp!$B$56,T1525)</f>
        <v>0</v>
      </c>
      <c r="S1526" s="53">
        <f>R1526*SetUp!$B$65</f>
        <v>0</v>
      </c>
      <c r="T1526" s="53">
        <f>IF((R1526-S1526)&lt;SetUp!$B$53,R1526-S1526,SetUp!$B$53)</f>
        <v>0</v>
      </c>
      <c r="U1526" s="53">
        <f t="shared" si="413"/>
        <v>0.9151798809610624</v>
      </c>
      <c r="V1526" s="53">
        <f>(L1526-P1526)/1000*SetUp!$B$13*1000000/SetUp!$B$48</f>
        <v>0.26379720786571437</v>
      </c>
      <c r="W1526" s="53">
        <f t="shared" si="415"/>
        <v>1.214306433183765E-16</v>
      </c>
      <c r="X1526" s="53">
        <f>MAX((SetUp!$B$56*(1-($H1526/SetUp!$B$56)^2)*TANH(($B1526-$D1526)/SetUp!$B$56))/(1+$H1526/SetUp!$B$56*TANH(($B1526-$D1526)/SetUp!$B$56)),0)</f>
        <v>0</v>
      </c>
    </row>
    <row r="1527" spans="1:24" x14ac:dyDescent="0.3">
      <c r="A1527" s="60">
        <v>32572</v>
      </c>
      <c r="B1527" s="53">
        <v>0.38500000000000001</v>
      </c>
      <c r="C1527" s="53">
        <v>0</v>
      </c>
      <c r="D1527" s="53">
        <v>4.1970000000000001</v>
      </c>
      <c r="E1527" s="53">
        <f t="shared" si="407"/>
        <v>0.38500000000000001</v>
      </c>
      <c r="F1527" s="53">
        <f t="shared" si="408"/>
        <v>3.8120000000000003</v>
      </c>
      <c r="G1527" s="53">
        <f t="shared" si="409"/>
        <v>0</v>
      </c>
      <c r="H1527" s="53">
        <f>IF(Q1526&gt;SetUp!$B$56,SetUp!$B$56,Q1526)</f>
        <v>5.4904391365038769</v>
      </c>
      <c r="I1527" s="53">
        <f t="shared" si="414"/>
        <v>0.95647302002112256</v>
      </c>
      <c r="J1527" s="53">
        <f>MIN(F1527,H1527,(1-EXP(-SetUp!$B$52*H1527/SetUp!$B$56))*F1527)</f>
        <v>1.0166433976166702</v>
      </c>
      <c r="K1527" s="53">
        <f t="shared" si="410"/>
        <v>4.4737957388872065</v>
      </c>
      <c r="L1527" s="53">
        <f>IF(I1527&lt;=0,0,MIN(SetUp!$B$50*I1527^SetUp!$B$55,I1527))</f>
        <v>1.9971591498562653E-2</v>
      </c>
      <c r="M1527" s="53">
        <f t="shared" si="411"/>
        <v>0.93650142852255991</v>
      </c>
      <c r="N1527" s="53">
        <f>IF(SetUp!$B$62=0,X1527,(B1527-E1527)*(1-(H1527/SetUp!$B$66/SetUp!$B$56)))</f>
        <v>0</v>
      </c>
      <c r="O1527" s="53">
        <f>K1527*SetUp!$B$65</f>
        <v>4.1293139060060144E-2</v>
      </c>
      <c r="P1527" s="53">
        <f>MIN(SetUp!$B$54*L1527^SetUp!$B$51,L1527)</f>
        <v>1.3236994714206517E-2</v>
      </c>
      <c r="Q1527" s="53">
        <f t="shared" si="412"/>
        <v>4.4325025998271466</v>
      </c>
      <c r="R1527" s="53">
        <f>IF((H1527+N1527-O1527)&gt;SetUp!$B$56,T1526+H1527+N1527-O1527-SetUp!$B$56,T1526)</f>
        <v>0</v>
      </c>
      <c r="S1527" s="53">
        <f>R1527*SetUp!$B$65</f>
        <v>0</v>
      </c>
      <c r="T1527" s="53">
        <f>IF((R1527-S1527)&lt;SetUp!$B$53,R1527-S1527,SetUp!$B$53)</f>
        <v>0</v>
      </c>
      <c r="U1527" s="53">
        <f t="shared" si="413"/>
        <v>0.93650142852255991</v>
      </c>
      <c r="V1527" s="53">
        <f>(L1527-P1527)/1000*SetUp!$B$13*1000000/SetUp!$B$48</f>
        <v>0.27406644475487935</v>
      </c>
      <c r="W1527" s="53">
        <f t="shared" si="415"/>
        <v>3.4000580129145419E-16</v>
      </c>
      <c r="X1527" s="53">
        <f>MAX((SetUp!$B$56*(1-($H1527/SetUp!$B$56)^2)*TANH(($B1527-$D1527)/SetUp!$B$56))/(1+$H1527/SetUp!$B$56*TANH(($B1527-$D1527)/SetUp!$B$56)),0)</f>
        <v>0</v>
      </c>
    </row>
    <row r="1528" spans="1:24" x14ac:dyDescent="0.3">
      <c r="A1528" s="60">
        <v>32573</v>
      </c>
      <c r="B1528" s="53">
        <v>4.3849999999999998</v>
      </c>
      <c r="C1528" s="53">
        <v>0</v>
      </c>
      <c r="D1528" s="53">
        <v>4.1970000000000001</v>
      </c>
      <c r="E1528" s="53">
        <f t="shared" si="407"/>
        <v>4.1970000000000001</v>
      </c>
      <c r="F1528" s="53">
        <f t="shared" si="408"/>
        <v>0</v>
      </c>
      <c r="G1528" s="53">
        <f t="shared" si="409"/>
        <v>1.2296671621014887E-4</v>
      </c>
      <c r="H1528" s="53">
        <f>IF(Q1527&gt;SetUp!$B$56,SetUp!$B$56,Q1527)</f>
        <v>4.4325025998271466</v>
      </c>
      <c r="I1528" s="53">
        <f t="shared" si="414"/>
        <v>0.97753639858478492</v>
      </c>
      <c r="J1528" s="53">
        <f>MIN(F1528,H1528,(1-EXP(-SetUp!$B$52*H1528/SetUp!$B$56))*F1528)</f>
        <v>0</v>
      </c>
      <c r="K1528" s="53">
        <f t="shared" si="410"/>
        <v>4.4325025998271466</v>
      </c>
      <c r="L1528" s="53">
        <f>IF(I1528&lt;=0,0,MIN(SetUp!$B$50*I1528^SetUp!$B$55,I1528))</f>
        <v>2.0709980810780546E-2</v>
      </c>
      <c r="M1528" s="53">
        <f t="shared" si="411"/>
        <v>0.95682641777400435</v>
      </c>
      <c r="N1528" s="53">
        <f>IF(SetUp!$B$62=0,X1528,(B1528-E1528)*(1-(H1528/SetUp!$B$66/SetUp!$B$56)))</f>
        <v>0.18787703328378957</v>
      </c>
      <c r="O1528" s="53">
        <f>K1528*SetUp!$B$65</f>
        <v>4.0912003346014872E-2</v>
      </c>
      <c r="P1528" s="53">
        <f>MIN(SetUp!$B$54*L1528^SetUp!$B$51,L1528)</f>
        <v>1.3731236281780673E-2</v>
      </c>
      <c r="Q1528" s="53">
        <f t="shared" si="412"/>
        <v>4.5794676297649213</v>
      </c>
      <c r="R1528" s="53">
        <f>IF((H1528+N1528-O1528)&gt;SetUp!$B$56,T1527+H1528+N1528-O1528-SetUp!$B$56,T1527)</f>
        <v>0</v>
      </c>
      <c r="S1528" s="53">
        <f>R1528*SetUp!$B$65</f>
        <v>0</v>
      </c>
      <c r="T1528" s="53">
        <f>IF((R1528-S1528)&lt;SetUp!$B$53,R1528-S1528,SetUp!$B$53)</f>
        <v>0</v>
      </c>
      <c r="U1528" s="53">
        <f t="shared" si="413"/>
        <v>0.95682641777400435</v>
      </c>
      <c r="V1528" s="53">
        <f>(L1528-P1528)/1000*SetUp!$B$13*1000000/SetUp!$B$48</f>
        <v>0.28400211076607451</v>
      </c>
      <c r="W1528" s="53">
        <f t="shared" si="415"/>
        <v>-5.7939764097625357E-16</v>
      </c>
      <c r="X1528" s="53">
        <f>MAX((SetUp!$B$56*(1-($H1528/SetUp!$B$56)^2)*TANH(($B1528-$D1528)/SetUp!$B$56))/(1+$H1528/SetUp!$B$56*TANH(($B1528-$D1528)/SetUp!$B$56)),0)</f>
        <v>0.18787703328378957</v>
      </c>
    </row>
    <row r="1529" spans="1:24" x14ac:dyDescent="0.3">
      <c r="A1529" s="60">
        <v>32574</v>
      </c>
      <c r="B1529" s="53">
        <v>2.6840000000000002</v>
      </c>
      <c r="C1529" s="53">
        <v>0</v>
      </c>
      <c r="D1529" s="53">
        <v>4.1970000000000001</v>
      </c>
      <c r="E1529" s="53">
        <f t="shared" si="407"/>
        <v>2.6840000000000002</v>
      </c>
      <c r="F1529" s="53">
        <f t="shared" si="408"/>
        <v>1.5129999999999999</v>
      </c>
      <c r="G1529" s="53">
        <f t="shared" si="409"/>
        <v>0</v>
      </c>
      <c r="H1529" s="53">
        <f>IF(Q1528&gt;SetUp!$B$56,SetUp!$B$56,Q1528)</f>
        <v>4.5794676297649213</v>
      </c>
      <c r="I1529" s="53">
        <f t="shared" si="414"/>
        <v>0.99591136204768982</v>
      </c>
      <c r="J1529" s="53">
        <f>MIN(F1529,H1529,(1-EXP(-SetUp!$B$52*H1529/SetUp!$B$56))*F1529)</f>
        <v>0.34491290405298042</v>
      </c>
      <c r="K1529" s="53">
        <f t="shared" si="410"/>
        <v>4.2345547257119405</v>
      </c>
      <c r="L1529" s="53">
        <f>IF(I1529&lt;=0,0,MIN(SetUp!$B$50*I1529^SetUp!$B$55,I1529))</f>
        <v>2.1362854348592815E-2</v>
      </c>
      <c r="M1529" s="53">
        <f t="shared" si="411"/>
        <v>0.97454850769909696</v>
      </c>
      <c r="N1529" s="53">
        <f>IF(SetUp!$B$62=0,X1529,(B1529-E1529)*(1-(H1529/SetUp!$B$66/SetUp!$B$56)))</f>
        <v>0</v>
      </c>
      <c r="O1529" s="53">
        <f>K1529*SetUp!$B$65</f>
        <v>3.9084944273685474E-2</v>
      </c>
      <c r="P1529" s="53">
        <f>MIN(SetUp!$B$54*L1529^SetUp!$B$51,L1529)</f>
        <v>1.416838067807253E-2</v>
      </c>
      <c r="Q1529" s="53">
        <f t="shared" si="412"/>
        <v>4.1954697814382547</v>
      </c>
      <c r="R1529" s="53">
        <f>IF((H1529+N1529-O1529)&gt;SetUp!$B$56,T1528+H1529+N1529-O1529-SetUp!$B$56,T1528)</f>
        <v>0</v>
      </c>
      <c r="S1529" s="53">
        <f>R1529*SetUp!$B$65</f>
        <v>0</v>
      </c>
      <c r="T1529" s="53">
        <f>IF((R1529-S1529)&lt;SetUp!$B$53,R1529-S1529,SetUp!$B$53)</f>
        <v>0</v>
      </c>
      <c r="U1529" s="53">
        <f t="shared" si="413"/>
        <v>0.97454850769909696</v>
      </c>
      <c r="V1529" s="53">
        <f>(L1529-P1529)/1000*SetUp!$B$13*1000000/SetUp!$B$48</f>
        <v>0.29278127316282876</v>
      </c>
      <c r="W1529" s="53">
        <f t="shared" si="415"/>
        <v>-1.1032841307212493E-15</v>
      </c>
      <c r="X1529" s="53">
        <f>MAX((SetUp!$B$56*(1-($H1529/SetUp!$B$56)^2)*TANH(($B1529-$D1529)/SetUp!$B$56))/(1+$H1529/SetUp!$B$56*TANH(($B1529-$D1529)/SetUp!$B$56)),0)</f>
        <v>0</v>
      </c>
    </row>
    <row r="1530" spans="1:24" x14ac:dyDescent="0.3">
      <c r="A1530" s="60">
        <v>32575</v>
      </c>
      <c r="B1530" s="53">
        <v>0.34</v>
      </c>
      <c r="C1530" s="53">
        <v>0</v>
      </c>
      <c r="D1530" s="53">
        <v>4.1970000000000001</v>
      </c>
      <c r="E1530" s="53">
        <f t="shared" si="407"/>
        <v>0.34</v>
      </c>
      <c r="F1530" s="53">
        <f t="shared" si="408"/>
        <v>3.8570000000000002</v>
      </c>
      <c r="G1530" s="53">
        <f t="shared" si="409"/>
        <v>0</v>
      </c>
      <c r="H1530" s="53">
        <f>IF(Q1529&gt;SetUp!$B$56,SetUp!$B$56,Q1529)</f>
        <v>4.1954697814382547</v>
      </c>
      <c r="I1530" s="53">
        <f t="shared" si="414"/>
        <v>1.0057598595694015</v>
      </c>
      <c r="J1530" s="53">
        <f>MIN(F1530,H1530,(1-EXP(-SetUp!$B$52*H1530/SetUp!$B$56))*F1530)</f>
        <v>0.81395856236663422</v>
      </c>
      <c r="K1530" s="53">
        <f t="shared" si="410"/>
        <v>3.3815112190716206</v>
      </c>
      <c r="L1530" s="53">
        <f>IF(I1530&lt;=0,0,MIN(SetUp!$B$50*I1530^SetUp!$B$55,I1530))</f>
        <v>2.1716106629091247E-2</v>
      </c>
      <c r="M1530" s="53">
        <f t="shared" si="411"/>
        <v>0.98404375294031021</v>
      </c>
      <c r="N1530" s="53">
        <f>IF(SetUp!$B$62=0,X1530,(B1530-E1530)*(1-(H1530/SetUp!$B$66/SetUp!$B$56)))</f>
        <v>0</v>
      </c>
      <c r="O1530" s="53">
        <f>K1530*SetUp!$B$65</f>
        <v>3.1211351870304591E-2</v>
      </c>
      <c r="P1530" s="53">
        <f>MIN(SetUp!$B$54*L1530^SetUp!$B$51,L1530)</f>
        <v>1.4404962125170529E-2</v>
      </c>
      <c r="Q1530" s="53">
        <f t="shared" si="412"/>
        <v>3.3502998672013158</v>
      </c>
      <c r="R1530" s="53">
        <f>IF((H1530+N1530-O1530)&gt;SetUp!$B$56,T1529+H1530+N1530-O1530-SetUp!$B$56,T1529)</f>
        <v>0</v>
      </c>
      <c r="S1530" s="53">
        <f>R1530*SetUp!$B$65</f>
        <v>0</v>
      </c>
      <c r="T1530" s="53">
        <f>IF((R1530-S1530)&lt;SetUp!$B$53,R1530-S1530,SetUp!$B$53)</f>
        <v>0</v>
      </c>
      <c r="U1530" s="53">
        <f t="shared" si="413"/>
        <v>0.98404375294031021</v>
      </c>
      <c r="V1530" s="53">
        <f>(L1530-P1530)/1000*SetUp!$B$13*1000000/SetUp!$B$48</f>
        <v>0.29752922787199881</v>
      </c>
      <c r="W1530" s="53">
        <f t="shared" si="415"/>
        <v>-4.891920202254596E-16</v>
      </c>
      <c r="X1530" s="53">
        <f>MAX((SetUp!$B$56*(1-($H1530/SetUp!$B$56)^2)*TANH(($B1530-$D1530)/SetUp!$B$56))/(1+$H1530/SetUp!$B$56*TANH(($B1530-$D1530)/SetUp!$B$56)),0)</f>
        <v>0</v>
      </c>
    </row>
    <row r="1531" spans="1:24" x14ac:dyDescent="0.3">
      <c r="A1531" s="60">
        <v>32576</v>
      </c>
      <c r="B1531" s="53">
        <v>1.95</v>
      </c>
      <c r="C1531" s="53">
        <v>0</v>
      </c>
      <c r="D1531" s="53">
        <v>4.1970000000000001</v>
      </c>
      <c r="E1531" s="53">
        <f t="shared" si="407"/>
        <v>1.95</v>
      </c>
      <c r="F1531" s="53">
        <f t="shared" si="408"/>
        <v>2.2469999999999999</v>
      </c>
      <c r="G1531" s="53">
        <f t="shared" si="409"/>
        <v>0</v>
      </c>
      <c r="H1531" s="53">
        <f>IF(Q1530&gt;SetUp!$B$56,SetUp!$B$56,Q1530)</f>
        <v>3.3502998672013158</v>
      </c>
      <c r="I1531" s="53">
        <f t="shared" si="414"/>
        <v>1.0113904995494825</v>
      </c>
      <c r="J1531" s="53">
        <f>MIN(F1531,H1531,(1-EXP(-SetUp!$B$52*H1531/SetUp!$B$56))*F1531)</f>
        <v>0.38748906527619031</v>
      </c>
      <c r="K1531" s="53">
        <f t="shared" si="410"/>
        <v>2.9628108019251256</v>
      </c>
      <c r="L1531" s="53">
        <f>IF(I1531&lt;=0,0,MIN(SetUp!$B$50*I1531^SetUp!$B$55,I1531))</f>
        <v>2.1919110055878731E-2</v>
      </c>
      <c r="M1531" s="53">
        <f t="shared" si="411"/>
        <v>0.98947138949360369</v>
      </c>
      <c r="N1531" s="53">
        <f>IF(SetUp!$B$62=0,X1531,(B1531-E1531)*(1-(H1531/SetUp!$B$66/SetUp!$B$56)))</f>
        <v>0</v>
      </c>
      <c r="O1531" s="53">
        <f>K1531*SetUp!$B$65</f>
        <v>2.7346746609172148E-2</v>
      </c>
      <c r="P1531" s="53">
        <f>MIN(SetUp!$B$54*L1531^SetUp!$B$51,L1531)</f>
        <v>1.4540935306273161E-2</v>
      </c>
      <c r="Q1531" s="53">
        <f t="shared" si="412"/>
        <v>2.9354640553159532</v>
      </c>
      <c r="R1531" s="53">
        <f>IF((H1531+N1531-O1531)&gt;SetUp!$B$56,T1530+H1531+N1531-O1531-SetUp!$B$56,T1530)</f>
        <v>0</v>
      </c>
      <c r="S1531" s="53">
        <f>R1531*SetUp!$B$65</f>
        <v>0</v>
      </c>
      <c r="T1531" s="53">
        <f>IF((R1531-S1531)&lt;SetUp!$B$53,R1531-S1531,SetUp!$B$53)</f>
        <v>0</v>
      </c>
      <c r="U1531" s="53">
        <f t="shared" si="413"/>
        <v>0.98947138949360369</v>
      </c>
      <c r="V1531" s="53">
        <f>(L1531-P1531)/1000*SetUp!$B$13*1000000/SetUp!$B$48</f>
        <v>0.30025704391119618</v>
      </c>
      <c r="W1531" s="53">
        <f t="shared" si="415"/>
        <v>-3.4694469519536142E-17</v>
      </c>
      <c r="X1531" s="53">
        <f>MAX((SetUp!$B$56*(1-($H1531/SetUp!$B$56)^2)*TANH(($B1531-$D1531)/SetUp!$B$56))/(1+$H1531/SetUp!$B$56*TANH(($B1531-$D1531)/SetUp!$B$56)),0)</f>
        <v>0</v>
      </c>
    </row>
    <row r="1532" spans="1:24" x14ac:dyDescent="0.3">
      <c r="A1532" s="60">
        <v>32577</v>
      </c>
      <c r="B1532" s="53">
        <v>2.5529999999999999</v>
      </c>
      <c r="C1532" s="53">
        <v>0</v>
      </c>
      <c r="D1532" s="53">
        <v>4.1970000000000001</v>
      </c>
      <c r="E1532" s="53">
        <f t="shared" si="407"/>
        <v>2.5529999999999999</v>
      </c>
      <c r="F1532" s="53">
        <f t="shared" si="408"/>
        <v>1.6440000000000001</v>
      </c>
      <c r="G1532" s="53">
        <f t="shared" si="409"/>
        <v>0</v>
      </c>
      <c r="H1532" s="53">
        <f>IF(Q1531&gt;SetUp!$B$56,SetUp!$B$56,Q1531)</f>
        <v>2.9354640553159532</v>
      </c>
      <c r="I1532" s="53">
        <f t="shared" si="414"/>
        <v>1.0142467734715457</v>
      </c>
      <c r="J1532" s="53">
        <f>MIN(F1532,H1532,(1-EXP(-SetUp!$B$52*H1532/SetUp!$B$56))*F1532)</f>
        <v>0.25124072444743839</v>
      </c>
      <c r="K1532" s="53">
        <f t="shared" si="410"/>
        <v>2.6842233308685151</v>
      </c>
      <c r="L1532" s="53">
        <f>IF(I1532&lt;=0,0,MIN(SetUp!$B$50*I1532^SetUp!$B$55,I1532))</f>
        <v>2.2022376961275472E-2</v>
      </c>
      <c r="M1532" s="53">
        <f t="shared" si="411"/>
        <v>0.99222439651027017</v>
      </c>
      <c r="N1532" s="53">
        <f>IF(SetUp!$B$62=0,X1532,(B1532-E1532)*(1-(H1532/SetUp!$B$66/SetUp!$B$56)))</f>
        <v>0</v>
      </c>
      <c r="O1532" s="53">
        <f>K1532*SetUp!$B$65</f>
        <v>2.4775383977942027E-2</v>
      </c>
      <c r="P1532" s="53">
        <f>MIN(SetUp!$B$54*L1532^SetUp!$B$51,L1532)</f>
        <v>1.4610108938758228E-2</v>
      </c>
      <c r="Q1532" s="53">
        <f t="shared" si="412"/>
        <v>2.6594479468905732</v>
      </c>
      <c r="R1532" s="53">
        <f>IF((H1532+N1532-O1532)&gt;SetUp!$B$56,T1531+H1532+N1532-O1532-SetUp!$B$56,T1531)</f>
        <v>0</v>
      </c>
      <c r="S1532" s="53">
        <f>R1532*SetUp!$B$65</f>
        <v>0</v>
      </c>
      <c r="T1532" s="53">
        <f>IF((R1532-S1532)&lt;SetUp!$B$53,R1532-S1532,SetUp!$B$53)</f>
        <v>0</v>
      </c>
      <c r="U1532" s="53">
        <f t="shared" si="413"/>
        <v>0.99222439651027017</v>
      </c>
      <c r="V1532" s="53">
        <f>(L1532-P1532)/1000*SetUp!$B$13*1000000/SetUp!$B$48</f>
        <v>0.30164447992201499</v>
      </c>
      <c r="W1532" s="53">
        <f t="shared" si="415"/>
        <v>4.0245584642661925E-16</v>
      </c>
      <c r="X1532" s="53">
        <f>MAX((SetUp!$B$56*(1-($H1532/SetUp!$B$56)^2)*TANH(($B1532-$D1532)/SetUp!$B$56))/(1+$H1532/SetUp!$B$56*TANH(($B1532-$D1532)/SetUp!$B$56)),0)</f>
        <v>0</v>
      </c>
    </row>
    <row r="1533" spans="1:24" x14ac:dyDescent="0.3">
      <c r="A1533" s="60">
        <v>32578</v>
      </c>
      <c r="B1533" s="53">
        <v>7.5650000000000004</v>
      </c>
      <c r="C1533" s="53">
        <v>0</v>
      </c>
      <c r="D1533" s="53">
        <v>4.1970000000000001</v>
      </c>
      <c r="E1533" s="53">
        <f t="shared" si="407"/>
        <v>4.1970000000000001</v>
      </c>
      <c r="F1533" s="53">
        <f t="shared" si="408"/>
        <v>0</v>
      </c>
      <c r="G1533" s="53">
        <f t="shared" si="409"/>
        <v>2.1288721260854793E-3</v>
      </c>
      <c r="H1533" s="53">
        <f>IF(Q1532&gt;SetUp!$B$56,SetUp!$B$56,Q1532)</f>
        <v>2.6594479468905732</v>
      </c>
      <c r="I1533" s="53">
        <f t="shared" si="414"/>
        <v>1.0188999757958692</v>
      </c>
      <c r="J1533" s="53">
        <f>MIN(F1533,H1533,(1-EXP(-SetUp!$B$52*H1533/SetUp!$B$56))*F1533)</f>
        <v>0</v>
      </c>
      <c r="K1533" s="53">
        <f t="shared" si="410"/>
        <v>2.6594479468905732</v>
      </c>
      <c r="L1533" s="53">
        <f>IF(I1533&lt;=0,0,MIN(SetUp!$B$50*I1533^SetUp!$B$55,I1533))</f>
        <v>2.2191026266547686E-2</v>
      </c>
      <c r="M1533" s="53">
        <f t="shared" si="411"/>
        <v>0.99670894952932154</v>
      </c>
      <c r="N1533" s="53">
        <f>IF(SetUp!$B$62=0,X1533,(B1533-E1533)*(1-(H1533/SetUp!$B$66/SetUp!$B$56)))</f>
        <v>3.3658711278739148</v>
      </c>
      <c r="O1533" s="53">
        <f>K1533*SetUp!$B$65</f>
        <v>2.4546707159513566E-2</v>
      </c>
      <c r="P1533" s="53">
        <f>MIN(SetUp!$B$54*L1533^SetUp!$B$51,L1533)</f>
        <v>1.472308593035346E-2</v>
      </c>
      <c r="Q1533" s="53">
        <f t="shared" si="412"/>
        <v>6.0007723676049745</v>
      </c>
      <c r="R1533" s="53">
        <f>IF((H1533+N1533-O1533)&gt;SetUp!$B$56,T1532+H1533+N1533-O1533-SetUp!$B$56,T1532)</f>
        <v>0</v>
      </c>
      <c r="S1533" s="53">
        <f>R1533*SetUp!$B$65</f>
        <v>0</v>
      </c>
      <c r="T1533" s="53">
        <f>IF((R1533-S1533)&lt;SetUp!$B$53,R1533-S1533,SetUp!$B$53)</f>
        <v>0</v>
      </c>
      <c r="U1533" s="53">
        <f t="shared" si="413"/>
        <v>0.99670894952932154</v>
      </c>
      <c r="V1533" s="53">
        <f>(L1533-P1533)/1000*SetUp!$B$13*1000000/SetUp!$B$48</f>
        <v>0.30391008149688165</v>
      </c>
      <c r="W1533" s="53">
        <f t="shared" si="415"/>
        <v>2.3245294578089215E-16</v>
      </c>
      <c r="X1533" s="53">
        <f>MAX((SetUp!$B$56*(1-($H1533/SetUp!$B$56)^2)*TANH(($B1533-$D1533)/SetUp!$B$56))/(1+$H1533/SetUp!$B$56*TANH(($B1533-$D1533)/SetUp!$B$56)),0)</f>
        <v>3.3658711278739148</v>
      </c>
    </row>
    <row r="1534" spans="1:24" x14ac:dyDescent="0.3">
      <c r="A1534" s="60">
        <v>32579</v>
      </c>
      <c r="B1534" s="53">
        <v>9.1549999999999994</v>
      </c>
      <c r="C1534" s="53">
        <v>0</v>
      </c>
      <c r="D1534" s="53">
        <v>4.1970000000000001</v>
      </c>
      <c r="E1534" s="53">
        <f t="shared" si="407"/>
        <v>4.1970000000000001</v>
      </c>
      <c r="F1534" s="53">
        <f t="shared" si="408"/>
        <v>0</v>
      </c>
      <c r="G1534" s="53">
        <f t="shared" si="409"/>
        <v>1.1689594227011213E-2</v>
      </c>
      <c r="H1534" s="53">
        <f>IF(Q1533&gt;SetUp!$B$56,SetUp!$B$56,Q1533)</f>
        <v>6.0007723676049745</v>
      </c>
      <c r="I1534" s="53">
        <f t="shared" si="414"/>
        <v>1.0637856785978785</v>
      </c>
      <c r="J1534" s="53">
        <f>MIN(F1534,H1534,(1-EXP(-SetUp!$B$52*H1534/SetUp!$B$56))*F1534)</f>
        <v>0</v>
      </c>
      <c r="K1534" s="53">
        <f t="shared" si="410"/>
        <v>6.0007723676049745</v>
      </c>
      <c r="L1534" s="53">
        <f>IF(I1534&lt;=0,0,MIN(SetUp!$B$50*I1534^SetUp!$B$55,I1534))</f>
        <v>2.3844142008986453E-2</v>
      </c>
      <c r="M1534" s="53">
        <f t="shared" si="411"/>
        <v>1.039941536588892</v>
      </c>
      <c r="N1534" s="53">
        <f>IF(SetUp!$B$62=0,X1534,(B1534-E1534)*(1-(H1534/SetUp!$B$66/SetUp!$B$56)))</f>
        <v>4.9463104057729881</v>
      </c>
      <c r="O1534" s="53">
        <f>K1534*SetUp!$B$65</f>
        <v>5.5387134841545761E-2</v>
      </c>
      <c r="P1534" s="53">
        <f>MIN(SetUp!$B$54*L1534^SetUp!$B$51,L1534)</f>
        <v>1.5830928971925198E-2</v>
      </c>
      <c r="Q1534" s="53">
        <f t="shared" si="412"/>
        <v>10.891695638536417</v>
      </c>
      <c r="R1534" s="53">
        <f>IF((H1534+N1534-O1534)&gt;SetUp!$B$56,T1533+H1534+N1534-O1534-SetUp!$B$56,T1533)</f>
        <v>0</v>
      </c>
      <c r="S1534" s="53">
        <f>R1534*SetUp!$B$65</f>
        <v>0</v>
      </c>
      <c r="T1534" s="53">
        <f>IF((R1534-S1534)&lt;SetUp!$B$53,R1534-S1534,SetUp!$B$53)</f>
        <v>0</v>
      </c>
      <c r="U1534" s="53">
        <f t="shared" si="413"/>
        <v>1.039941536588892</v>
      </c>
      <c r="V1534" s="53">
        <f>(L1534-P1534)/1000*SetUp!$B$13*1000000/SetUp!$B$48</f>
        <v>0.32610011830734886</v>
      </c>
      <c r="W1534" s="53">
        <f t="shared" si="415"/>
        <v>-7.5980888247784151E-16</v>
      </c>
      <c r="X1534" s="53">
        <f>MAX((SetUp!$B$56*(1-($H1534/SetUp!$B$56)^2)*TANH(($B1534-$D1534)/SetUp!$B$56))/(1+$H1534/SetUp!$B$56*TANH(($B1534-$D1534)/SetUp!$B$56)),0)</f>
        <v>4.9463104057729881</v>
      </c>
    </row>
    <row r="1535" spans="1:24" x14ac:dyDescent="0.3">
      <c r="A1535" s="60">
        <v>32580</v>
      </c>
      <c r="B1535" s="53">
        <v>5.3150000000000004</v>
      </c>
      <c r="C1535" s="53">
        <v>0</v>
      </c>
      <c r="D1535" s="53">
        <v>4.1970000000000001</v>
      </c>
      <c r="E1535" s="53">
        <f t="shared" si="407"/>
        <v>4.1970000000000001</v>
      </c>
      <c r="F1535" s="53">
        <f t="shared" si="408"/>
        <v>0</v>
      </c>
      <c r="G1535" s="53">
        <f t="shared" si="409"/>
        <v>4.6808996859009078E-3</v>
      </c>
      <c r="H1535" s="53">
        <f>IF(Q1534&gt;SetUp!$B$56,SetUp!$B$56,Q1534)</f>
        <v>10.891695638536417</v>
      </c>
      <c r="I1535" s="53">
        <f t="shared" si="414"/>
        <v>1.1451527977064939</v>
      </c>
      <c r="J1535" s="53">
        <f>MIN(F1535,H1535,(1-EXP(-SetUp!$B$52*H1535/SetUp!$B$56))*F1535)</f>
        <v>0</v>
      </c>
      <c r="K1535" s="53">
        <f t="shared" si="410"/>
        <v>10.891695638536417</v>
      </c>
      <c r="L1535" s="53">
        <f>IF(I1535&lt;=0,0,MIN(SetUp!$B$50*I1535^SetUp!$B$55,I1535))</f>
        <v>2.6960660751439148E-2</v>
      </c>
      <c r="M1535" s="53">
        <f t="shared" si="411"/>
        <v>1.1181921369550547</v>
      </c>
      <c r="N1535" s="53">
        <f>IF(SetUp!$B$62=0,X1535,(B1535-E1535)*(1-(H1535/SetUp!$B$66/SetUp!$B$56)))</f>
        <v>1.1133191003140994</v>
      </c>
      <c r="O1535" s="53">
        <f>K1535*SetUp!$B$65</f>
        <v>0.10053036143170102</v>
      </c>
      <c r="P1535" s="53">
        <f>MIN(SetUp!$B$54*L1535^SetUp!$B$51,L1535)</f>
        <v>1.7921471773012388E-2</v>
      </c>
      <c r="Q1535" s="53">
        <f t="shared" si="412"/>
        <v>11.904484377418814</v>
      </c>
      <c r="R1535" s="53">
        <f>IF((H1535+N1535-O1535)&gt;SetUp!$B$56,T1534+H1535+N1535-O1535-SetUp!$B$56,T1534)</f>
        <v>0</v>
      </c>
      <c r="S1535" s="53">
        <f>R1535*SetUp!$B$65</f>
        <v>0</v>
      </c>
      <c r="T1535" s="53">
        <f>IF((R1535-S1535)&lt;SetUp!$B$53,R1535-S1535,SetUp!$B$53)</f>
        <v>0</v>
      </c>
      <c r="U1535" s="53">
        <f t="shared" si="413"/>
        <v>1.1181921369550547</v>
      </c>
      <c r="V1535" s="53">
        <f>(L1535-P1535)/1000*SetUp!$B$13*1000000/SetUp!$B$48</f>
        <v>0.36785251828877819</v>
      </c>
      <c r="W1535" s="53">
        <f t="shared" si="415"/>
        <v>-1.8422763314873691E-15</v>
      </c>
      <c r="X1535" s="53">
        <f>MAX((SetUp!$B$56*(1-($H1535/SetUp!$B$56)^2)*TANH(($B1535-$D1535)/SetUp!$B$56))/(1+$H1535/SetUp!$B$56*TANH(($B1535-$D1535)/SetUp!$B$56)),0)</f>
        <v>1.1133191003140994</v>
      </c>
    </row>
    <row r="1536" spans="1:24" x14ac:dyDescent="0.3">
      <c r="A1536" s="60">
        <v>32581</v>
      </c>
      <c r="B1536" s="53">
        <v>2.0390000000000001</v>
      </c>
      <c r="C1536" s="53">
        <v>0</v>
      </c>
      <c r="D1536" s="53">
        <v>4.1970000000000001</v>
      </c>
      <c r="E1536" s="53">
        <f t="shared" si="407"/>
        <v>2.0390000000000001</v>
      </c>
      <c r="F1536" s="53">
        <f t="shared" si="408"/>
        <v>2.1579999999999999</v>
      </c>
      <c r="G1536" s="53">
        <f t="shared" si="409"/>
        <v>0</v>
      </c>
      <c r="H1536" s="53">
        <f>IF(Q1535&gt;SetUp!$B$56,SetUp!$B$56,Q1535)</f>
        <v>11.904484377418814</v>
      </c>
      <c r="I1536" s="53">
        <f t="shared" si="414"/>
        <v>1.2183184256924524</v>
      </c>
      <c r="J1536" s="53">
        <f>MIN(F1536,H1536,(1-EXP(-SetUp!$B$52*H1536/SetUp!$B$56))*F1536)</f>
        <v>1.0565669242934292</v>
      </c>
      <c r="K1536" s="53">
        <f t="shared" si="410"/>
        <v>10.847917453125385</v>
      </c>
      <c r="L1536" s="53">
        <f>IF(I1536&lt;=0,0,MIN(SetUp!$B$50*I1536^SetUp!$B$55,I1536))</f>
        <v>2.9892310750863526E-2</v>
      </c>
      <c r="M1536" s="53">
        <f t="shared" si="411"/>
        <v>1.1884261149415889</v>
      </c>
      <c r="N1536" s="53">
        <f>IF(SetUp!$B$62=0,X1536,(B1536-E1536)*(1-(H1536/SetUp!$B$66/SetUp!$B$56)))</f>
        <v>0</v>
      </c>
      <c r="O1536" s="53">
        <f>K1536*SetUp!$B$65</f>
        <v>0.10012628873739771</v>
      </c>
      <c r="P1536" s="53">
        <f>MIN(SetUp!$B$54*L1536^SetUp!$B$51,L1536)</f>
        <v>1.9890159873776622E-2</v>
      </c>
      <c r="Q1536" s="53">
        <f t="shared" si="412"/>
        <v>10.747791164387987</v>
      </c>
      <c r="R1536" s="53">
        <f>IF((H1536+N1536-O1536)&gt;SetUp!$B$56,T1535+H1536+N1536-O1536-SetUp!$B$56,T1535)</f>
        <v>0</v>
      </c>
      <c r="S1536" s="53">
        <f>R1536*SetUp!$B$65</f>
        <v>0</v>
      </c>
      <c r="T1536" s="53">
        <f>IF((R1536-S1536)&lt;SetUp!$B$53,R1536-S1536,SetUp!$B$53)</f>
        <v>0</v>
      </c>
      <c r="U1536" s="53">
        <f t="shared" si="413"/>
        <v>1.1884261149415889</v>
      </c>
      <c r="V1536" s="53">
        <f>(L1536-P1536)/1000*SetUp!$B$13*1000000/SetUp!$B$48</f>
        <v>0.40704054282103319</v>
      </c>
      <c r="W1536" s="53">
        <f t="shared" si="415"/>
        <v>-6.5572547391923308E-16</v>
      </c>
      <c r="X1536" s="53">
        <f>MAX((SetUp!$B$56*(1-($H1536/SetUp!$B$56)^2)*TANH(($B1536-$D1536)/SetUp!$B$56))/(1+$H1536/SetUp!$B$56*TANH(($B1536-$D1536)/SetUp!$B$56)),0)</f>
        <v>0</v>
      </c>
    </row>
    <row r="1537" spans="1:24" x14ac:dyDescent="0.3">
      <c r="A1537" s="60">
        <v>32582</v>
      </c>
      <c r="B1537" s="53">
        <v>6.0250000000000004</v>
      </c>
      <c r="C1537" s="53">
        <v>0</v>
      </c>
      <c r="D1537" s="53">
        <v>4.1970000000000001</v>
      </c>
      <c r="E1537" s="53">
        <f t="shared" si="407"/>
        <v>4.1970000000000001</v>
      </c>
      <c r="F1537" s="53">
        <f t="shared" si="408"/>
        <v>0</v>
      </c>
      <c r="G1537" s="53">
        <f t="shared" si="409"/>
        <v>7.9462238884562275E-3</v>
      </c>
      <c r="H1537" s="53">
        <f>IF(Q1536&gt;SetUp!$B$56,SetUp!$B$56,Q1536)</f>
        <v>10.747791164387987</v>
      </c>
      <c r="I1537" s="53">
        <f t="shared" si="414"/>
        <v>1.2955744618241427</v>
      </c>
      <c r="J1537" s="53">
        <f>MIN(F1537,H1537,(1-EXP(-SetUp!$B$52*H1537/SetUp!$B$56))*F1537)</f>
        <v>0</v>
      </c>
      <c r="K1537" s="53">
        <f t="shared" si="410"/>
        <v>10.747791164387987</v>
      </c>
      <c r="L1537" s="53">
        <f>IF(I1537&lt;=0,0,MIN(SetUp!$B$50*I1537^SetUp!$B$55,I1537))</f>
        <v>3.3117847251180443E-2</v>
      </c>
      <c r="M1537" s="53">
        <f t="shared" si="411"/>
        <v>1.2624566145729623</v>
      </c>
      <c r="N1537" s="53">
        <f>IF(SetUp!$B$62=0,X1537,(B1537-E1537)*(1-(H1537/SetUp!$B$66/SetUp!$B$56)))</f>
        <v>1.8200537761115441</v>
      </c>
      <c r="O1537" s="53">
        <f>K1537*SetUp!$B$65</f>
        <v>9.9202122994097697E-2</v>
      </c>
      <c r="P1537" s="53">
        <f>MIN(SetUp!$B$54*L1537^SetUp!$B$51,L1537)</f>
        <v>2.2058366969754786E-2</v>
      </c>
      <c r="Q1537" s="53">
        <f t="shared" si="412"/>
        <v>12.468642817505433</v>
      </c>
      <c r="R1537" s="53">
        <f>IF((H1537+N1537-O1537)&gt;SetUp!$B$56,T1536+H1537+N1537-O1537-SetUp!$B$56,T1536)</f>
        <v>0</v>
      </c>
      <c r="S1537" s="53">
        <f>R1537*SetUp!$B$65</f>
        <v>0</v>
      </c>
      <c r="T1537" s="53">
        <f>IF((R1537-S1537)&lt;SetUp!$B$53,R1537-S1537,SetUp!$B$53)</f>
        <v>0</v>
      </c>
      <c r="U1537" s="53">
        <f t="shared" si="413"/>
        <v>1.2624566145729623</v>
      </c>
      <c r="V1537" s="53">
        <f>(L1537-P1537)/1000*SetUp!$B$13*1000000/SetUp!$B$48</f>
        <v>0.4500688814225432</v>
      </c>
      <c r="W1537" s="53">
        <f t="shared" si="415"/>
        <v>-6.106226635438361E-16</v>
      </c>
      <c r="X1537" s="53">
        <f>MAX((SetUp!$B$56*(1-($H1537/SetUp!$B$56)^2)*TANH(($B1537-$D1537)/SetUp!$B$56))/(1+$H1537/SetUp!$B$56*TANH(($B1537-$D1537)/SetUp!$B$56)),0)</f>
        <v>1.8200537761115441</v>
      </c>
    </row>
    <row r="1538" spans="1:24" x14ac:dyDescent="0.3">
      <c r="A1538" s="60">
        <v>32583</v>
      </c>
      <c r="B1538" s="53">
        <v>17.446999999999999</v>
      </c>
      <c r="C1538" s="53">
        <v>0</v>
      </c>
      <c r="D1538" s="53">
        <v>4.1970000000000001</v>
      </c>
      <c r="E1538" s="53">
        <f t="shared" si="407"/>
        <v>4.1970000000000001</v>
      </c>
      <c r="F1538" s="53">
        <f t="shared" si="408"/>
        <v>0</v>
      </c>
      <c r="G1538" s="53">
        <f t="shared" si="409"/>
        <v>0.15922804476000429</v>
      </c>
      <c r="H1538" s="53">
        <f>IF(Q1537&gt;SetUp!$B$56,SetUp!$B$56,Q1537)</f>
        <v>12.468642817505433</v>
      </c>
      <c r="I1538" s="53">
        <f t="shared" si="414"/>
        <v>1.5367702447740084</v>
      </c>
      <c r="J1538" s="53">
        <f>MIN(F1538,H1538,(1-EXP(-SetUp!$B$52*H1538/SetUp!$B$56))*F1538)</f>
        <v>0</v>
      </c>
      <c r="K1538" s="53">
        <f t="shared" si="410"/>
        <v>12.468642817505433</v>
      </c>
      <c r="L1538" s="53">
        <f>IF(I1538&lt;=0,0,MIN(SetUp!$B$50*I1538^SetUp!$B$55,I1538))</f>
        <v>4.4018952742445404E-2</v>
      </c>
      <c r="M1538" s="53">
        <f t="shared" si="411"/>
        <v>1.4927512920315629</v>
      </c>
      <c r="N1538" s="53">
        <f>IF(SetUp!$B$62=0,X1538,(B1538-E1538)*(1-(H1538/SetUp!$B$66/SetUp!$B$56)))</f>
        <v>13.090771955239996</v>
      </c>
      <c r="O1538" s="53">
        <f>K1538*SetUp!$B$65</f>
        <v>0.11508558544104171</v>
      </c>
      <c r="P1538" s="53">
        <f>MIN(SetUp!$B$54*L1538^SetUp!$B$51,L1538)</f>
        <v>2.9400308214693582E-2</v>
      </c>
      <c r="Q1538" s="53">
        <f t="shared" si="412"/>
        <v>25.444329187304387</v>
      </c>
      <c r="R1538" s="53">
        <f>IF((H1538+N1538-O1538)&gt;SetUp!$B$56,T1537+H1538+N1538-O1538-SetUp!$B$56,T1537)</f>
        <v>0</v>
      </c>
      <c r="S1538" s="53">
        <f>R1538*SetUp!$B$65</f>
        <v>0</v>
      </c>
      <c r="T1538" s="53">
        <f>IF((R1538-S1538)&lt;SetUp!$B$53,R1538-S1538,SetUp!$B$53)</f>
        <v>0</v>
      </c>
      <c r="U1538" s="53">
        <f t="shared" si="413"/>
        <v>1.4927512920315629</v>
      </c>
      <c r="V1538" s="53">
        <f>(L1538-P1538)/1000*SetUp!$B$13*1000000/SetUp!$B$48</f>
        <v>0.59491014252894958</v>
      </c>
      <c r="W1538" s="53">
        <f t="shared" si="415"/>
        <v>1.9081958235744878E-15</v>
      </c>
      <c r="X1538" s="53">
        <f>MAX((SetUp!$B$56*(1-($H1538/SetUp!$B$56)^2)*TANH(($B1538-$D1538)/SetUp!$B$56))/(1+$H1538/SetUp!$B$56*TANH(($B1538-$D1538)/SetUp!$B$56)),0)</f>
        <v>13.090771955239996</v>
      </c>
    </row>
    <row r="1539" spans="1:24" x14ac:dyDescent="0.3">
      <c r="A1539" s="60">
        <v>32584</v>
      </c>
      <c r="B1539" s="53">
        <v>4.758</v>
      </c>
      <c r="C1539" s="53">
        <v>0</v>
      </c>
      <c r="D1539" s="53">
        <v>4.1970000000000001</v>
      </c>
      <c r="E1539" s="53">
        <f t="shared" ref="E1539:E1602" si="416">IF(B1539&gt;=D1539,D1539,B1539)</f>
        <v>4.1970000000000001</v>
      </c>
      <c r="F1539" s="53">
        <f t="shared" ref="F1539:F1602" si="417">D1539-E1539</f>
        <v>0</v>
      </c>
      <c r="G1539" s="53">
        <f t="shared" ref="G1539:G1602" si="418">MAX(B1539-D1539-N1539,0)</f>
        <v>1.1845114289845804E-2</v>
      </c>
      <c r="H1539" s="53">
        <f>IF(Q1538&gt;SetUp!$B$56,SetUp!$B$56,Q1538)</f>
        <v>25.444329187304387</v>
      </c>
      <c r="I1539" s="53">
        <f t="shared" si="414"/>
        <v>1.7394475896887227</v>
      </c>
      <c r="J1539" s="53">
        <f>MIN(F1539,H1539,(1-EXP(-SetUp!$B$52*H1539/SetUp!$B$56))*F1539)</f>
        <v>0</v>
      </c>
      <c r="K1539" s="53">
        <f t="shared" ref="K1539:K1602" si="419">MAX(H1539-J1539,0)</f>
        <v>25.444329187304387</v>
      </c>
      <c r="L1539" s="53">
        <f>IF(I1539&lt;=0,0,MIN(SetUp!$B$50*I1539^SetUp!$B$55,I1539))</f>
        <v>5.4114092616016317E-2</v>
      </c>
      <c r="M1539" s="53">
        <f t="shared" ref="M1539:M1602" si="420">MAX(I1539-L1539,0)</f>
        <v>1.6853334970727063</v>
      </c>
      <c r="N1539" s="53">
        <f>IF(SetUp!$B$62=0,X1539,(B1539-E1539)*(1-(H1539/SetUp!$B$66/SetUp!$B$56)))</f>
        <v>0.54915488571015414</v>
      </c>
      <c r="O1539" s="53">
        <f>K1539*SetUp!$B$65</f>
        <v>0.23485118336731395</v>
      </c>
      <c r="P1539" s="53">
        <f>MIN(SetUp!$B$54*L1539^SetUp!$B$51,L1539)</f>
        <v>3.6215457110708775E-2</v>
      </c>
      <c r="Q1539" s="53">
        <f t="shared" ref="Q1539:Q1602" si="421">IF((K1539+N1539-O1539)&lt;0,0,K1539+N1539-O1539)</f>
        <v>25.758632889647227</v>
      </c>
      <c r="R1539" s="53">
        <f>IF((H1539+N1539-O1539)&gt;SetUp!$B$56,T1538+H1539+N1539-O1539-SetUp!$B$56,T1538)</f>
        <v>0</v>
      </c>
      <c r="S1539" s="53">
        <f>R1539*SetUp!$B$65</f>
        <v>0</v>
      </c>
      <c r="T1539" s="53">
        <f>IF((R1539-S1539)&lt;SetUp!$B$53,R1539-S1539,SetUp!$B$53)</f>
        <v>0</v>
      </c>
      <c r="U1539" s="53">
        <f t="shared" ref="U1539:U1602" si="422">M1539+R1539-T1539</f>
        <v>1.6853334970727063</v>
      </c>
      <c r="V1539" s="53">
        <f>(L1539-P1539)/1000*SetUp!$B$13*1000000/SetUp!$B$48</f>
        <v>0.72839036336933061</v>
      </c>
      <c r="W1539" s="53">
        <f t="shared" si="415"/>
        <v>-9.783840404509192E-16</v>
      </c>
      <c r="X1539" s="53">
        <f>MAX((SetUp!$B$56*(1-($H1539/SetUp!$B$56)^2)*TANH(($B1539-$D1539)/SetUp!$B$56))/(1+$H1539/SetUp!$B$56*TANH(($B1539-$D1539)/SetUp!$B$56)),0)</f>
        <v>0.54915488571015414</v>
      </c>
    </row>
    <row r="1540" spans="1:24" x14ac:dyDescent="0.3">
      <c r="A1540" s="60">
        <v>32585</v>
      </c>
      <c r="B1540" s="53">
        <v>3.0950000000000002</v>
      </c>
      <c r="C1540" s="53">
        <v>0</v>
      </c>
      <c r="D1540" s="53">
        <v>4.1970000000000001</v>
      </c>
      <c r="E1540" s="53">
        <f t="shared" si="416"/>
        <v>3.0950000000000002</v>
      </c>
      <c r="F1540" s="53">
        <f t="shared" si="417"/>
        <v>1.1019999999999999</v>
      </c>
      <c r="G1540" s="53">
        <f t="shared" si="418"/>
        <v>0</v>
      </c>
      <c r="H1540" s="53">
        <f>IF(Q1539&gt;SetUp!$B$56,SetUp!$B$56,Q1539)</f>
        <v>25.758632889647227</v>
      </c>
      <c r="I1540" s="53">
        <f t="shared" ref="I1540:I1603" si="423">U1539+G1540+O1540</f>
        <v>1.9152875772055089</v>
      </c>
      <c r="J1540" s="53">
        <f>MIN(F1540,H1540,(1-EXP(-SetUp!$B$52*H1540/SetUp!$B$56))*F1540)</f>
        <v>0.84486737665158507</v>
      </c>
      <c r="K1540" s="53">
        <f t="shared" si="419"/>
        <v>24.913765512995642</v>
      </c>
      <c r="L1540" s="53">
        <f>IF(I1540&lt;=0,0,MIN(SetUp!$B$50*I1540^SetUp!$B$55,I1540))</f>
        <v>6.3535256453640707E-2</v>
      </c>
      <c r="M1540" s="53">
        <f t="shared" si="420"/>
        <v>1.8517523207518682</v>
      </c>
      <c r="N1540" s="53">
        <f>IF(SetUp!$B$62=0,X1540,(B1540-E1540)*(1-(H1540/SetUp!$B$66/SetUp!$B$56)))</f>
        <v>0</v>
      </c>
      <c r="O1540" s="53">
        <f>K1540*SetUp!$B$65</f>
        <v>0.22995408013280264</v>
      </c>
      <c r="P1540" s="53">
        <f>MIN(SetUp!$B$54*L1540^SetUp!$B$51,L1540)</f>
        <v>4.2586873768203179E-2</v>
      </c>
      <c r="Q1540" s="53">
        <f t="shared" si="421"/>
        <v>24.683811432862839</v>
      </c>
      <c r="R1540" s="53">
        <f>IF((H1540+N1540-O1540)&gt;SetUp!$B$56,T1539+H1540+N1540-O1540-SetUp!$B$56,T1539)</f>
        <v>0</v>
      </c>
      <c r="S1540" s="53">
        <f>R1540*SetUp!$B$65</f>
        <v>0</v>
      </c>
      <c r="T1540" s="53">
        <f>IF((R1540-S1540)&lt;SetUp!$B$53,R1540-S1540,SetUp!$B$53)</f>
        <v>0</v>
      </c>
      <c r="U1540" s="53">
        <f t="shared" si="422"/>
        <v>1.8517523207518682</v>
      </c>
      <c r="V1540" s="53">
        <f>(L1540-P1540)/1000*SetUp!$B$13*1000000/SetUp!$B$48</f>
        <v>0.85250074351874205</v>
      </c>
      <c r="W1540" s="53">
        <f t="shared" ref="W1540:W1603" si="424">Q1540+U1540+T1540-H1540-U1539-T1539-B1540+E1540+J1540+L1540</f>
        <v>-1.2906342661267445E-15</v>
      </c>
      <c r="X1540" s="53">
        <f>MAX((SetUp!$B$56*(1-($H1540/SetUp!$B$56)^2)*TANH(($B1540-$D1540)/SetUp!$B$56))/(1+$H1540/SetUp!$B$56*TANH(($B1540-$D1540)/SetUp!$B$56)),0)</f>
        <v>0</v>
      </c>
    </row>
    <row r="1541" spans="1:24" x14ac:dyDescent="0.3">
      <c r="A1541" s="60">
        <v>32586</v>
      </c>
      <c r="B1541" s="53">
        <v>10.331</v>
      </c>
      <c r="C1541" s="53">
        <v>0</v>
      </c>
      <c r="D1541" s="53">
        <v>4.1970000000000001</v>
      </c>
      <c r="E1541" s="53">
        <f t="shared" si="416"/>
        <v>4.1970000000000001</v>
      </c>
      <c r="F1541" s="53">
        <f t="shared" si="417"/>
        <v>0</v>
      </c>
      <c r="G1541" s="53">
        <f t="shared" si="418"/>
        <v>0.15060724299663253</v>
      </c>
      <c r="H1541" s="53">
        <f>IF(Q1540&gt;SetUp!$B$56,SetUp!$B$56,Q1540)</f>
        <v>24.683811432862839</v>
      </c>
      <c r="I1541" s="53">
        <f t="shared" si="423"/>
        <v>2.2301911674960238</v>
      </c>
      <c r="J1541" s="53">
        <f>MIN(F1541,H1541,(1-EXP(-SetUp!$B$52*H1541/SetUp!$B$56))*F1541)</f>
        <v>0</v>
      </c>
      <c r="K1541" s="53">
        <f t="shared" si="419"/>
        <v>24.683811432862839</v>
      </c>
      <c r="L1541" s="53">
        <f>IF(I1541&lt;=0,0,MIN(SetUp!$B$50*I1541^SetUp!$B$55,I1541))</f>
        <v>8.1883227687522486E-2</v>
      </c>
      <c r="M1541" s="53">
        <f t="shared" si="420"/>
        <v>2.1483079398085012</v>
      </c>
      <c r="N1541" s="53">
        <f>IF(SetUp!$B$62=0,X1541,(B1541-E1541)*(1-(H1541/SetUp!$B$66/SetUp!$B$56)))</f>
        <v>5.9833927570033669</v>
      </c>
      <c r="O1541" s="53">
        <f>K1541*SetUp!$B$65</f>
        <v>0.22783160374752315</v>
      </c>
      <c r="P1541" s="53">
        <f>MIN(SetUp!$B$54*L1541^SetUp!$B$51,L1541)</f>
        <v>5.5020768199287112E-2</v>
      </c>
      <c r="Q1541" s="53">
        <f t="shared" si="421"/>
        <v>30.439372586118683</v>
      </c>
      <c r="R1541" s="53">
        <f>IF((H1541+N1541-O1541)&gt;SetUp!$B$56,T1540+H1541+N1541-O1541-SetUp!$B$56,T1540)</f>
        <v>0</v>
      </c>
      <c r="S1541" s="53">
        <f>R1541*SetUp!$B$65</f>
        <v>0</v>
      </c>
      <c r="T1541" s="53">
        <f>IF((R1541-S1541)&lt;SetUp!$B$53,R1541-S1541,SetUp!$B$53)</f>
        <v>0</v>
      </c>
      <c r="U1541" s="53">
        <f t="shared" si="422"/>
        <v>2.1483079398085012</v>
      </c>
      <c r="V1541" s="53">
        <f>(L1541-P1541)/1000*SetUp!$B$13*1000000/SetUp!$B$48</f>
        <v>1.0931758804646095</v>
      </c>
      <c r="W1541" s="53">
        <f t="shared" si="424"/>
        <v>-9.4368957093138306E-16</v>
      </c>
      <c r="X1541" s="53">
        <f>MAX((SetUp!$B$56*(1-($H1541/SetUp!$B$56)^2)*TANH(($B1541-$D1541)/SetUp!$B$56))/(1+$H1541/SetUp!$B$56*TANH(($B1541-$D1541)/SetUp!$B$56)),0)</f>
        <v>5.9833927570033669</v>
      </c>
    </row>
    <row r="1542" spans="1:24" x14ac:dyDescent="0.3">
      <c r="A1542" s="60">
        <v>32587</v>
      </c>
      <c r="B1542" s="53">
        <v>8.1460000000000008</v>
      </c>
      <c r="C1542" s="53">
        <v>0</v>
      </c>
      <c r="D1542" s="53">
        <v>4.1970000000000001</v>
      </c>
      <c r="E1542" s="53">
        <f t="shared" si="416"/>
        <v>4.1970000000000001</v>
      </c>
      <c r="F1542" s="53">
        <f t="shared" si="417"/>
        <v>0</v>
      </c>
      <c r="G1542" s="53">
        <f t="shared" si="418"/>
        <v>0.13207003660935213</v>
      </c>
      <c r="H1542" s="53">
        <f>IF(Q1541&gt;SetUp!$B$56,SetUp!$B$56,Q1541)</f>
        <v>30.439372586118683</v>
      </c>
      <c r="I1542" s="53">
        <f t="shared" si="423"/>
        <v>2.5613334152578542</v>
      </c>
      <c r="J1542" s="53">
        <f>MIN(F1542,H1542,(1-EXP(-SetUp!$B$52*H1542/SetUp!$B$56))*F1542)</f>
        <v>0</v>
      </c>
      <c r="K1542" s="53">
        <f t="shared" si="419"/>
        <v>30.439372586118683</v>
      </c>
      <c r="L1542" s="53">
        <f>IF(I1542&lt;=0,0,MIN(SetUp!$B$50*I1542^SetUp!$B$55,I1542))</f>
        <v>0.10313395200736283</v>
      </c>
      <c r="M1542" s="53">
        <f t="shared" si="420"/>
        <v>2.4581994632504913</v>
      </c>
      <c r="N1542" s="53">
        <f>IF(SetUp!$B$62=0,X1542,(B1542-E1542)*(1-(H1542/SetUp!$B$66/SetUp!$B$56)))</f>
        <v>3.8169299633906486</v>
      </c>
      <c r="O1542" s="53">
        <f>K1542*SetUp!$B$65</f>
        <v>0.2809554388400009</v>
      </c>
      <c r="P1542" s="53">
        <f>MIN(SetUp!$B$54*L1542^SetUp!$B$51,L1542)</f>
        <v>6.9455582493656645E-2</v>
      </c>
      <c r="Q1542" s="53">
        <f t="shared" si="421"/>
        <v>33.975347110669325</v>
      </c>
      <c r="R1542" s="53">
        <f>IF((H1542+N1542-O1542)&gt;SetUp!$B$56,T1541+H1542+N1542-O1542-SetUp!$B$56,T1541)</f>
        <v>0</v>
      </c>
      <c r="S1542" s="53">
        <f>R1542*SetUp!$B$65</f>
        <v>0</v>
      </c>
      <c r="T1542" s="53">
        <f>IF((R1542-S1542)&lt;SetUp!$B$53,R1542-S1542,SetUp!$B$53)</f>
        <v>0</v>
      </c>
      <c r="U1542" s="53">
        <f t="shared" si="422"/>
        <v>2.4581994632504913</v>
      </c>
      <c r="V1542" s="53">
        <f>(L1542-P1542)/1000*SetUp!$B$13*1000000/SetUp!$B$48</f>
        <v>1.3705513920600696</v>
      </c>
      <c r="W1542" s="53">
        <f t="shared" si="424"/>
        <v>-2.248201624865942E-15</v>
      </c>
      <c r="X1542" s="53">
        <f>MAX((SetUp!$B$56*(1-($H1542/SetUp!$B$56)^2)*TANH(($B1542-$D1542)/SetUp!$B$56))/(1+$H1542/SetUp!$B$56*TANH(($B1542-$D1542)/SetUp!$B$56)),0)</f>
        <v>3.8169299633906486</v>
      </c>
    </row>
    <row r="1543" spans="1:24" x14ac:dyDescent="0.3">
      <c r="A1543" s="60">
        <v>32588</v>
      </c>
      <c r="B1543" s="53">
        <v>5.3949999999999996</v>
      </c>
      <c r="C1543" s="53">
        <v>0</v>
      </c>
      <c r="D1543" s="53">
        <v>4.1970000000000001</v>
      </c>
      <c r="E1543" s="53">
        <f t="shared" si="416"/>
        <v>4.1970000000000001</v>
      </c>
      <c r="F1543" s="53">
        <f t="shared" si="417"/>
        <v>0</v>
      </c>
      <c r="G1543" s="53">
        <f t="shared" si="418"/>
        <v>4.5655302032800105E-2</v>
      </c>
      <c r="H1543" s="53">
        <f>IF(Q1542&gt;SetUp!$B$56,SetUp!$B$56,Q1542)</f>
        <v>33.975347110669325</v>
      </c>
      <c r="I1543" s="53">
        <f t="shared" si="423"/>
        <v>2.8174472524547429</v>
      </c>
      <c r="J1543" s="53">
        <f>MIN(F1543,H1543,(1-EXP(-SetUp!$B$52*H1543/SetUp!$B$56))*F1543)</f>
        <v>0</v>
      </c>
      <c r="K1543" s="53">
        <f t="shared" si="419"/>
        <v>33.975347110669325</v>
      </c>
      <c r="L1543" s="53">
        <f>IF(I1543&lt;=0,0,MIN(SetUp!$B$50*I1543^SetUp!$B$55,I1543))</f>
        <v>0.1208883521482549</v>
      </c>
      <c r="M1543" s="53">
        <f t="shared" si="420"/>
        <v>2.696558900306488</v>
      </c>
      <c r="N1543" s="53">
        <f>IF(SetUp!$B$62=0,X1543,(B1543-E1543)*(1-(H1543/SetUp!$B$66/SetUp!$B$56)))</f>
        <v>1.1523446979671994</v>
      </c>
      <c r="O1543" s="53">
        <f>K1543*SetUp!$B$65</f>
        <v>0.31359248717145155</v>
      </c>
      <c r="P1543" s="53">
        <f>MIN(SetUp!$B$54*L1543^SetUp!$B$51,L1543)</f>
        <v>8.153805088238876E-2</v>
      </c>
      <c r="Q1543" s="53">
        <f t="shared" si="421"/>
        <v>34.814099321465072</v>
      </c>
      <c r="R1543" s="53">
        <f>IF((H1543+N1543-O1543)&gt;SetUp!$B$56,T1542+H1543+N1543-O1543-SetUp!$B$56,T1542)</f>
        <v>0</v>
      </c>
      <c r="S1543" s="53">
        <f>R1543*SetUp!$B$65</f>
        <v>0</v>
      </c>
      <c r="T1543" s="53">
        <f>IF((R1543-S1543)&lt;SetUp!$B$53,R1543-S1543,SetUp!$B$53)</f>
        <v>0</v>
      </c>
      <c r="U1543" s="53">
        <f t="shared" si="422"/>
        <v>2.696558900306488</v>
      </c>
      <c r="V1543" s="53">
        <f>(L1543-P1543)/1000*SetUp!$B$13*1000000/SetUp!$B$48</f>
        <v>1.6013723632305668</v>
      </c>
      <c r="W1543" s="53">
        <f t="shared" si="424"/>
        <v>-3.9829251008427491E-15</v>
      </c>
      <c r="X1543" s="53">
        <f>MAX((SetUp!$B$56*(1-($H1543/SetUp!$B$56)^2)*TANH(($B1543-$D1543)/SetUp!$B$56))/(1+$H1543/SetUp!$B$56*TANH(($B1543-$D1543)/SetUp!$B$56)),0)</f>
        <v>1.1523446979671994</v>
      </c>
    </row>
    <row r="1544" spans="1:24" x14ac:dyDescent="0.3">
      <c r="A1544" s="60">
        <v>32589</v>
      </c>
      <c r="B1544" s="53">
        <v>13.815</v>
      </c>
      <c r="C1544" s="53">
        <v>8.35</v>
      </c>
      <c r="D1544" s="53">
        <v>4.1970000000000001</v>
      </c>
      <c r="E1544" s="53">
        <f t="shared" si="416"/>
        <v>4.1970000000000001</v>
      </c>
      <c r="F1544" s="53">
        <f t="shared" si="417"/>
        <v>0</v>
      </c>
      <c r="G1544" s="53">
        <f t="shared" si="418"/>
        <v>0.47876341213783746</v>
      </c>
      <c r="H1544" s="53">
        <f>IF(Q1543&gt;SetUp!$B$56,SetUp!$B$56,Q1543)</f>
        <v>34.814099321465072</v>
      </c>
      <c r="I1544" s="53">
        <f t="shared" si="423"/>
        <v>3.4966564833444886</v>
      </c>
      <c r="J1544" s="53">
        <f>MIN(F1544,H1544,(1-EXP(-SetUp!$B$52*H1544/SetUp!$B$56))*F1544)</f>
        <v>0</v>
      </c>
      <c r="K1544" s="53">
        <f t="shared" si="419"/>
        <v>34.814099321465072</v>
      </c>
      <c r="L1544" s="53">
        <f>IF(I1544&lt;=0,0,MIN(SetUp!$B$50*I1544^SetUp!$B$55,I1544))</f>
        <v>0.17326589333120723</v>
      </c>
      <c r="M1544" s="53">
        <f t="shared" si="420"/>
        <v>3.3233905900132816</v>
      </c>
      <c r="N1544" s="53">
        <f>IF(SetUp!$B$62=0,X1544,(B1544-E1544)*(1-(H1544/SetUp!$B$66/SetUp!$B$56)))</f>
        <v>9.1392365878621611</v>
      </c>
      <c r="O1544" s="53">
        <f>K1544*SetUp!$B$65</f>
        <v>0.32133417090016303</v>
      </c>
      <c r="P1544" s="53">
        <f>MIN(SetUp!$B$54*L1544^SetUp!$B$51,L1544)</f>
        <v>0.11727572884967961</v>
      </c>
      <c r="Q1544" s="53">
        <f t="shared" si="421"/>
        <v>43.632001738427071</v>
      </c>
      <c r="R1544" s="53">
        <f>IF((H1544+N1544-O1544)&gt;SetUp!$B$56,T1543+H1544+N1544-O1544-SetUp!$B$56,T1543)</f>
        <v>0</v>
      </c>
      <c r="S1544" s="53">
        <f>R1544*SetUp!$B$65</f>
        <v>0</v>
      </c>
      <c r="T1544" s="53">
        <f>IF((R1544-S1544)&lt;SetUp!$B$53,R1544-S1544,SetUp!$B$53)</f>
        <v>0</v>
      </c>
      <c r="U1544" s="53">
        <f t="shared" si="422"/>
        <v>3.3233905900132816</v>
      </c>
      <c r="V1544" s="53">
        <f>(L1544-P1544)/1000*SetUp!$B$13*1000000/SetUp!$B$48</f>
        <v>2.2785366091015744</v>
      </c>
      <c r="W1544" s="53">
        <f t="shared" si="424"/>
        <v>1.1102230246251565E-15</v>
      </c>
      <c r="X1544" s="53">
        <f>MAX((SetUp!$B$56*(1-($H1544/SetUp!$B$56)^2)*TANH(($B1544-$D1544)/SetUp!$B$56))/(1+$H1544/SetUp!$B$56*TANH(($B1544-$D1544)/SetUp!$B$56)),0)</f>
        <v>9.1392365878621611</v>
      </c>
    </row>
    <row r="1545" spans="1:24" x14ac:dyDescent="0.3">
      <c r="A1545" s="60">
        <v>32590</v>
      </c>
      <c r="B1545" s="53">
        <v>9.4079999999999995</v>
      </c>
      <c r="C1545" s="53">
        <v>8.8209999999999997</v>
      </c>
      <c r="D1545" s="53">
        <v>4.1970000000000001</v>
      </c>
      <c r="E1545" s="53">
        <f t="shared" si="416"/>
        <v>4.1970000000000001</v>
      </c>
      <c r="F1545" s="53">
        <f t="shared" si="417"/>
        <v>0</v>
      </c>
      <c r="G1545" s="53">
        <f t="shared" si="418"/>
        <v>0.35331135097136368</v>
      </c>
      <c r="H1545" s="53">
        <f>IF(Q1544&gt;SetUp!$B$56,SetUp!$B$56,Q1544)</f>
        <v>43.632001738427071</v>
      </c>
      <c r="I1545" s="53">
        <f t="shared" si="423"/>
        <v>4.0794253598463666</v>
      </c>
      <c r="J1545" s="53">
        <f>MIN(F1545,H1545,(1-EXP(-SetUp!$B$52*H1545/SetUp!$B$56))*F1545)</f>
        <v>0</v>
      </c>
      <c r="K1545" s="53">
        <f t="shared" si="419"/>
        <v>43.632001738427071</v>
      </c>
      <c r="L1545" s="53">
        <f>IF(I1545&lt;=0,0,MIN(SetUp!$B$50*I1545^SetUp!$B$55,I1545))</f>
        <v>0.22402154420774861</v>
      </c>
      <c r="M1545" s="53">
        <f t="shared" si="420"/>
        <v>3.8554038156386179</v>
      </c>
      <c r="N1545" s="53">
        <f>IF(SetUp!$B$62=0,X1545,(B1545-E1545)*(1-(H1545/SetUp!$B$66/SetUp!$B$56)))</f>
        <v>4.8576886490286357</v>
      </c>
      <c r="O1545" s="53">
        <f>K1545*SetUp!$B$65</f>
        <v>0.40272341886172097</v>
      </c>
      <c r="P1545" s="53">
        <f>MIN(SetUp!$B$54*L1545^SetUp!$B$51,L1545)</f>
        <v>0.15200894322086542</v>
      </c>
      <c r="Q1545" s="53">
        <f t="shared" si="421"/>
        <v>48.086966968593991</v>
      </c>
      <c r="R1545" s="53">
        <f>IF((H1545+N1545-O1545)&gt;SetUp!$B$56,T1544+H1545+N1545-O1545-SetUp!$B$56,T1544)</f>
        <v>0</v>
      </c>
      <c r="S1545" s="53">
        <f>R1545*SetUp!$B$65</f>
        <v>0</v>
      </c>
      <c r="T1545" s="53">
        <f>IF((R1545-S1545)&lt;SetUp!$B$53,R1545-S1545,SetUp!$B$53)</f>
        <v>0</v>
      </c>
      <c r="U1545" s="53">
        <f t="shared" si="422"/>
        <v>3.8554038156386179</v>
      </c>
      <c r="V1545" s="53">
        <f>(L1545-P1545)/1000*SetUp!$B$13*1000000/SetUp!$B$48</f>
        <v>2.9305744890135523</v>
      </c>
      <c r="W1545" s="53">
        <f t="shared" si="424"/>
        <v>4.3853809472693683E-15</v>
      </c>
      <c r="X1545" s="53">
        <f>MAX((SetUp!$B$56*(1-($H1545/SetUp!$B$56)^2)*TANH(($B1545-$D1545)/SetUp!$B$56))/(1+$H1545/SetUp!$B$56*TANH(($B1545-$D1545)/SetUp!$B$56)),0)</f>
        <v>4.8576886490286357</v>
      </c>
    </row>
    <row r="1546" spans="1:24" x14ac:dyDescent="0.3">
      <c r="A1546" s="60">
        <v>32591</v>
      </c>
      <c r="B1546" s="53">
        <v>2.4020000000000001</v>
      </c>
      <c r="C1546" s="53">
        <v>8.1950000000000003</v>
      </c>
      <c r="D1546" s="53">
        <v>4.1970000000000001</v>
      </c>
      <c r="E1546" s="53">
        <f t="shared" si="416"/>
        <v>2.4020000000000001</v>
      </c>
      <c r="F1546" s="53">
        <f t="shared" si="417"/>
        <v>1.7949999999999999</v>
      </c>
      <c r="G1546" s="53">
        <f t="shared" si="418"/>
        <v>0</v>
      </c>
      <c r="H1546" s="53">
        <f>IF(Q1545&gt;SetUp!$B$56,SetUp!$B$56,Q1545)</f>
        <v>48.086966968593991</v>
      </c>
      <c r="I1546" s="53">
        <f t="shared" si="423"/>
        <v>4.2837736417479713</v>
      </c>
      <c r="J1546" s="53">
        <f>MIN(F1546,H1546,(1-EXP(-SetUp!$B$52*H1546/SetUp!$B$56))*F1546)</f>
        <v>1.6763731910550215</v>
      </c>
      <c r="K1546" s="53">
        <f t="shared" si="419"/>
        <v>46.410593777538971</v>
      </c>
      <c r="L1546" s="53">
        <f>IF(I1546&lt;=0,0,MIN(SetUp!$B$50*I1546^SetUp!$B$55,I1546))</f>
        <v>0.24303509490923983</v>
      </c>
      <c r="M1546" s="53">
        <f t="shared" si="420"/>
        <v>4.0407385468387318</v>
      </c>
      <c r="N1546" s="53">
        <f>IF(SetUp!$B$62=0,X1546,(B1546-E1546)*(1-(H1546/SetUp!$B$66/SetUp!$B$56)))</f>
        <v>0</v>
      </c>
      <c r="O1546" s="53">
        <f>K1546*SetUp!$B$65</f>
        <v>0.42836982610935337</v>
      </c>
      <c r="P1546" s="53">
        <f>MIN(SetUp!$B$54*L1546^SetUp!$B$51,L1546)</f>
        <v>0.16504111812498468</v>
      </c>
      <c r="Q1546" s="53">
        <f t="shared" si="421"/>
        <v>45.982223951429617</v>
      </c>
      <c r="R1546" s="53">
        <f>IF((H1546+N1546-O1546)&gt;SetUp!$B$56,T1545+H1546+N1546-O1546-SetUp!$B$56,T1545)</f>
        <v>0</v>
      </c>
      <c r="S1546" s="53">
        <f>R1546*SetUp!$B$65</f>
        <v>0</v>
      </c>
      <c r="T1546" s="53">
        <f>IF((R1546-S1546)&lt;SetUp!$B$53,R1546-S1546,SetUp!$B$53)</f>
        <v>0</v>
      </c>
      <c r="U1546" s="53">
        <f t="shared" si="422"/>
        <v>4.0407385468387318</v>
      </c>
      <c r="V1546" s="53">
        <f>(L1546-P1546)/1000*SetUp!$B$13*1000000/SetUp!$B$48</f>
        <v>3.1739883788156185</v>
      </c>
      <c r="W1546" s="53">
        <f t="shared" si="424"/>
        <v>1.2490009027033011E-15</v>
      </c>
      <c r="X1546" s="53">
        <f>MAX((SetUp!$B$56*(1-($H1546/SetUp!$B$56)^2)*TANH(($B1546-$D1546)/SetUp!$B$56))/(1+$H1546/SetUp!$B$56*TANH(($B1546-$D1546)/SetUp!$B$56)),0)</f>
        <v>0</v>
      </c>
    </row>
    <row r="1547" spans="1:24" x14ac:dyDescent="0.3">
      <c r="A1547" s="60">
        <v>32592</v>
      </c>
      <c r="B1547" s="53">
        <v>9.1829999999999998</v>
      </c>
      <c r="C1547" s="53">
        <v>8.1950000000000003</v>
      </c>
      <c r="D1547" s="53">
        <v>4.1970000000000001</v>
      </c>
      <c r="E1547" s="53">
        <f t="shared" si="416"/>
        <v>4.1970000000000001</v>
      </c>
      <c r="F1547" s="53">
        <f t="shared" si="417"/>
        <v>0</v>
      </c>
      <c r="G1547" s="53">
        <f t="shared" si="418"/>
        <v>0.37149022266705156</v>
      </c>
      <c r="H1547" s="53">
        <f>IF(Q1546&gt;SetUp!$B$56,SetUp!$B$56,Q1546)</f>
        <v>45.982223951429617</v>
      </c>
      <c r="I1547" s="53">
        <f t="shared" si="423"/>
        <v>4.8366447416997884</v>
      </c>
      <c r="J1547" s="53">
        <f>MIN(F1547,H1547,(1-EXP(-SetUp!$B$52*H1547/SetUp!$B$56))*F1547)</f>
        <v>0</v>
      </c>
      <c r="K1547" s="53">
        <f t="shared" si="419"/>
        <v>45.982223951429617</v>
      </c>
      <c r="L1547" s="53">
        <f>IF(I1547&lt;=0,0,MIN(SetUp!$B$50*I1547^SetUp!$B$55,I1547))</f>
        <v>0.29753069905589341</v>
      </c>
      <c r="M1547" s="53">
        <f t="shared" si="420"/>
        <v>4.5391140426438952</v>
      </c>
      <c r="N1547" s="53">
        <f>IF(SetUp!$B$62=0,X1547,(B1547-E1547)*(1-(H1547/SetUp!$B$66/SetUp!$B$56)))</f>
        <v>4.6145097773329482</v>
      </c>
      <c r="O1547" s="53">
        <f>K1547*SetUp!$B$65</f>
        <v>0.42441597219400512</v>
      </c>
      <c r="P1547" s="53">
        <f>MIN(SetUp!$B$54*L1547^SetUp!$B$51,L1547)</f>
        <v>0.20244581013389587</v>
      </c>
      <c r="Q1547" s="53">
        <f t="shared" si="421"/>
        <v>50.17231775656856</v>
      </c>
      <c r="R1547" s="53">
        <f>IF((H1547+N1547-O1547)&gt;SetUp!$B$56,T1546+H1547+N1547-O1547-SetUp!$B$56,T1546)</f>
        <v>0</v>
      </c>
      <c r="S1547" s="53">
        <f>R1547*SetUp!$B$65</f>
        <v>0</v>
      </c>
      <c r="T1547" s="53">
        <f>IF((R1547-S1547)&lt;SetUp!$B$53,R1547-S1547,SetUp!$B$53)</f>
        <v>0</v>
      </c>
      <c r="U1547" s="53">
        <f t="shared" si="422"/>
        <v>4.5391140426438952</v>
      </c>
      <c r="V1547" s="53">
        <f>(L1547-P1547)/1000*SetUp!$B$13*1000000/SetUp!$B$48</f>
        <v>3.8695081964370219</v>
      </c>
      <c r="W1547" s="53">
        <f t="shared" si="424"/>
        <v>0</v>
      </c>
      <c r="X1547" s="53">
        <f>MAX((SetUp!$B$56*(1-($H1547/SetUp!$B$56)^2)*TANH(($B1547-$D1547)/SetUp!$B$56))/(1+$H1547/SetUp!$B$56*TANH(($B1547-$D1547)/SetUp!$B$56)),0)</f>
        <v>4.6145097773329482</v>
      </c>
    </row>
    <row r="1548" spans="1:24" x14ac:dyDescent="0.3">
      <c r="A1548" s="60">
        <v>32593</v>
      </c>
      <c r="B1548" s="53">
        <v>9.0220000000000002</v>
      </c>
      <c r="C1548" s="53">
        <v>8.0410000000000004</v>
      </c>
      <c r="D1548" s="53">
        <v>4.1970000000000001</v>
      </c>
      <c r="E1548" s="53">
        <f t="shared" si="416"/>
        <v>4.1970000000000001</v>
      </c>
      <c r="F1548" s="53">
        <f t="shared" si="417"/>
        <v>0</v>
      </c>
      <c r="G1548" s="53">
        <f t="shared" si="418"/>
        <v>0.42279165802910601</v>
      </c>
      <c r="H1548" s="53">
        <f>IF(Q1547&gt;SetUp!$B$56,SetUp!$B$56,Q1547)</f>
        <v>50.17231775656856</v>
      </c>
      <c r="I1548" s="53">
        <f t="shared" si="423"/>
        <v>5.4249962428001739</v>
      </c>
      <c r="J1548" s="53">
        <f>MIN(F1548,H1548,(1-EXP(-SetUp!$B$52*H1548/SetUp!$B$56))*F1548)</f>
        <v>0</v>
      </c>
      <c r="K1548" s="53">
        <f t="shared" si="419"/>
        <v>50.17231775656856</v>
      </c>
      <c r="L1548" s="53">
        <f>IF(I1548&lt;=0,0,MIN(SetUp!$B$50*I1548^SetUp!$B$55,I1548))</f>
        <v>0.36026649180750575</v>
      </c>
      <c r="M1548" s="53">
        <f t="shared" si="420"/>
        <v>5.0647297509926679</v>
      </c>
      <c r="N1548" s="53">
        <f>IF(SetUp!$B$62=0,X1548,(B1548-E1548)*(1-(H1548/SetUp!$B$66/SetUp!$B$56)))</f>
        <v>4.4022083419708942</v>
      </c>
      <c r="O1548" s="53">
        <f>K1548*SetUp!$B$65</f>
        <v>0.46309054212717238</v>
      </c>
      <c r="P1548" s="53">
        <f>MIN(SetUp!$B$54*L1548^SetUp!$B$51,L1548)</f>
        <v>0.24558869075936809</v>
      </c>
      <c r="Q1548" s="53">
        <f t="shared" si="421"/>
        <v>54.111435556412282</v>
      </c>
      <c r="R1548" s="53">
        <f>IF((H1548+N1548-O1548)&gt;SetUp!$B$56,T1547+H1548+N1548-O1548-SetUp!$B$56,T1547)</f>
        <v>0</v>
      </c>
      <c r="S1548" s="53">
        <f>R1548*SetUp!$B$65</f>
        <v>0</v>
      </c>
      <c r="T1548" s="53">
        <f>IF((R1548-S1548)&lt;SetUp!$B$53,R1548-S1548,SetUp!$B$53)</f>
        <v>0</v>
      </c>
      <c r="U1548" s="53">
        <f t="shared" si="422"/>
        <v>5.0647297509926679</v>
      </c>
      <c r="V1548" s="53">
        <f>(L1548-P1548)/1000*SetUp!$B$13*1000000/SetUp!$B$48</f>
        <v>4.6668476572462358</v>
      </c>
      <c r="W1548" s="53">
        <f t="shared" si="424"/>
        <v>6.106226635438361E-16</v>
      </c>
      <c r="X1548" s="53">
        <f>MAX((SetUp!$B$56*(1-($H1548/SetUp!$B$56)^2)*TANH(($B1548-$D1548)/SetUp!$B$56))/(1+$H1548/SetUp!$B$56*TANH(($B1548-$D1548)/SetUp!$B$56)),0)</f>
        <v>4.4022083419708942</v>
      </c>
    </row>
    <row r="1549" spans="1:24" x14ac:dyDescent="0.3">
      <c r="A1549" s="60">
        <v>32594</v>
      </c>
      <c r="B1549" s="53">
        <v>4.7759999999999998</v>
      </c>
      <c r="C1549" s="53">
        <v>7.7370000000000001</v>
      </c>
      <c r="D1549" s="53">
        <v>4.1970000000000001</v>
      </c>
      <c r="E1549" s="53">
        <f t="shared" si="416"/>
        <v>4.1970000000000001</v>
      </c>
      <c r="F1549" s="53">
        <f t="shared" si="417"/>
        <v>0</v>
      </c>
      <c r="G1549" s="53">
        <f t="shared" si="418"/>
        <v>5.4640318422575107E-2</v>
      </c>
      <c r="H1549" s="53">
        <f>IF(Q1548&gt;SetUp!$B$56,SetUp!$B$56,Q1548)</f>
        <v>54.111435556412282</v>
      </c>
      <c r="I1549" s="53">
        <f t="shared" si="423"/>
        <v>5.6188186727004252</v>
      </c>
      <c r="J1549" s="53">
        <f>MIN(F1549,H1549,(1-EXP(-SetUp!$B$52*H1549/SetUp!$B$56))*F1549)</f>
        <v>0</v>
      </c>
      <c r="K1549" s="53">
        <f t="shared" si="419"/>
        <v>54.111435556412282</v>
      </c>
      <c r="L1549" s="53">
        <f>IF(I1549&lt;=0,0,MIN(SetUp!$B$50*I1549^SetUp!$B$55,I1549))</f>
        <v>0.38197343713690718</v>
      </c>
      <c r="M1549" s="53">
        <f t="shared" si="420"/>
        <v>5.2368452355635178</v>
      </c>
      <c r="N1549" s="53">
        <f>IF(SetUp!$B$62=0,X1549,(B1549-E1549)*(1-(H1549/SetUp!$B$66/SetUp!$B$56)))</f>
        <v>0.52435968157742463</v>
      </c>
      <c r="O1549" s="53">
        <f>K1549*SetUp!$B$65</f>
        <v>0.49944860328518226</v>
      </c>
      <c r="P1549" s="53">
        <f>MIN(SetUp!$B$54*L1549^SetUp!$B$51,L1549)</f>
        <v>0.26053410464739823</v>
      </c>
      <c r="Q1549" s="53">
        <f t="shared" si="421"/>
        <v>54.136346634704523</v>
      </c>
      <c r="R1549" s="53">
        <f>IF((H1549+N1549-O1549)&gt;SetUp!$B$56,T1548+H1549+N1549-O1549-SetUp!$B$56,T1548)</f>
        <v>0</v>
      </c>
      <c r="S1549" s="53">
        <f>R1549*SetUp!$B$65</f>
        <v>0</v>
      </c>
      <c r="T1549" s="53">
        <f>IF((R1549-S1549)&lt;SetUp!$B$53,R1549-S1549,SetUp!$B$53)</f>
        <v>0</v>
      </c>
      <c r="U1549" s="53">
        <f t="shared" si="422"/>
        <v>5.2368452355635178</v>
      </c>
      <c r="V1549" s="53">
        <f>(L1549-P1549)/1000*SetUp!$B$13*1000000/SetUp!$B$48</f>
        <v>4.9420102159816848</v>
      </c>
      <c r="W1549" s="53">
        <f t="shared" si="424"/>
        <v>2.3869795029440866E-15</v>
      </c>
      <c r="X1549" s="53">
        <f>MAX((SetUp!$B$56*(1-($H1549/SetUp!$B$56)^2)*TANH(($B1549-$D1549)/SetUp!$B$56))/(1+$H1549/SetUp!$B$56*TANH(($B1549-$D1549)/SetUp!$B$56)),0)</f>
        <v>0.52435968157742463</v>
      </c>
    </row>
    <row r="1550" spans="1:24" x14ac:dyDescent="0.3">
      <c r="A1550" s="60">
        <v>32595</v>
      </c>
      <c r="B1550" s="53">
        <v>9.6630000000000003</v>
      </c>
      <c r="C1550" s="53">
        <v>8.1950000000000003</v>
      </c>
      <c r="D1550" s="53">
        <v>4.1970000000000001</v>
      </c>
      <c r="E1550" s="53">
        <f t="shared" si="416"/>
        <v>4.1970000000000001</v>
      </c>
      <c r="F1550" s="53">
        <f t="shared" si="417"/>
        <v>0</v>
      </c>
      <c r="G1550" s="53">
        <f t="shared" si="418"/>
        <v>0.55923482330431717</v>
      </c>
      <c r="H1550" s="53">
        <f>IF(Q1549&gt;SetUp!$B$56,SetUp!$B$56,Q1549)</f>
        <v>54.136346634704523</v>
      </c>
      <c r="I1550" s="53">
        <f t="shared" si="423"/>
        <v>6.2957585914300997</v>
      </c>
      <c r="J1550" s="53">
        <f>MIN(F1550,H1550,(1-EXP(-SetUp!$B$52*H1550/SetUp!$B$56))*F1550)</f>
        <v>0</v>
      </c>
      <c r="K1550" s="53">
        <f t="shared" si="419"/>
        <v>54.136346634704523</v>
      </c>
      <c r="L1550" s="53">
        <f>IF(I1550&lt;=0,0,MIN(SetUp!$B$50*I1550^SetUp!$B$55,I1550))</f>
        <v>0.46171244315371979</v>
      </c>
      <c r="M1550" s="53">
        <f t="shared" si="420"/>
        <v>5.8340461482763804</v>
      </c>
      <c r="N1550" s="53">
        <f>IF(SetUp!$B$62=0,X1550,(B1550-E1550)*(1-(H1550/SetUp!$B$66/SetUp!$B$56)))</f>
        <v>4.906765176695683</v>
      </c>
      <c r="O1550" s="53">
        <f>K1550*SetUp!$B$65</f>
        <v>0.49967853256226485</v>
      </c>
      <c r="P1550" s="53">
        <f>MIN(SetUp!$B$54*L1550^SetUp!$B$51,L1550)</f>
        <v>0.31550275579761577</v>
      </c>
      <c r="Q1550" s="53">
        <f t="shared" si="421"/>
        <v>58.543433278837945</v>
      </c>
      <c r="R1550" s="53">
        <f>IF((H1550+N1550-O1550)&gt;SetUp!$B$56,T1549+H1550+N1550-O1550-SetUp!$B$56,T1549)</f>
        <v>0</v>
      </c>
      <c r="S1550" s="53">
        <f>R1550*SetUp!$B$65</f>
        <v>0</v>
      </c>
      <c r="T1550" s="53">
        <f>IF((R1550-S1550)&lt;SetUp!$B$53,R1550-S1550,SetUp!$B$53)</f>
        <v>0</v>
      </c>
      <c r="U1550" s="53">
        <f t="shared" si="422"/>
        <v>5.8340461482763804</v>
      </c>
      <c r="V1550" s="53">
        <f>(L1550-P1550)/1000*SetUp!$B$13*1000000/SetUp!$B$48</f>
        <v>5.9500472686785928</v>
      </c>
      <c r="W1550" s="53">
        <f t="shared" si="424"/>
        <v>2.1649348980190553E-15</v>
      </c>
      <c r="X1550" s="53">
        <f>MAX((SetUp!$B$56*(1-($H1550/SetUp!$B$56)^2)*TANH(($B1550-$D1550)/SetUp!$B$56))/(1+$H1550/SetUp!$B$56*TANH(($B1550-$D1550)/SetUp!$B$56)),0)</f>
        <v>4.906765176695683</v>
      </c>
    </row>
    <row r="1551" spans="1:24" x14ac:dyDescent="0.3">
      <c r="A1551" s="60">
        <v>32596</v>
      </c>
      <c r="B1551" s="53">
        <v>13.882</v>
      </c>
      <c r="C1551" s="53">
        <v>8.5060000000000002</v>
      </c>
      <c r="D1551" s="53">
        <v>4.1970000000000001</v>
      </c>
      <c r="E1551" s="53">
        <f t="shared" si="416"/>
        <v>4.1970000000000001</v>
      </c>
      <c r="F1551" s="53">
        <f t="shared" si="417"/>
        <v>0</v>
      </c>
      <c r="G1551" s="53">
        <f t="shared" si="418"/>
        <v>1.221145105774557</v>
      </c>
      <c r="H1551" s="53">
        <f>IF(Q1550&gt;SetUp!$B$56,SetUp!$B$56,Q1550)</f>
        <v>58.543433278837945</v>
      </c>
      <c r="I1551" s="53">
        <f t="shared" si="423"/>
        <v>7.5955472006632236</v>
      </c>
      <c r="J1551" s="53">
        <f>MIN(F1551,H1551,(1-EXP(-SetUp!$B$52*H1551/SetUp!$B$56))*F1551)</f>
        <v>0</v>
      </c>
      <c r="K1551" s="53">
        <f t="shared" si="419"/>
        <v>58.543433278837945</v>
      </c>
      <c r="L1551" s="53">
        <f>IF(I1551&lt;=0,0,MIN(SetUp!$B$50*I1551^SetUp!$B$55,I1551))</f>
        <v>0.63128176666822533</v>
      </c>
      <c r="M1551" s="53">
        <f t="shared" si="420"/>
        <v>6.9642654339949983</v>
      </c>
      <c r="N1551" s="53">
        <f>IF(SetUp!$B$62=0,X1551,(B1551-E1551)*(1-(H1551/SetUp!$B$66/SetUp!$B$56)))</f>
        <v>8.4638548942254417</v>
      </c>
      <c r="O1551" s="53">
        <f>K1551*SetUp!$B$65</f>
        <v>0.54035594661228603</v>
      </c>
      <c r="P1551" s="53">
        <f>MIN(SetUp!$B$54*L1551^SetUp!$B$51,L1551)</f>
        <v>0.43268816934276805</v>
      </c>
      <c r="Q1551" s="53">
        <f t="shared" si="421"/>
        <v>66.466932226451107</v>
      </c>
      <c r="R1551" s="53">
        <f>IF((H1551+N1551-O1551)&gt;SetUp!$B$56,T1550+H1551+N1551-O1551-SetUp!$B$56,T1550)</f>
        <v>0</v>
      </c>
      <c r="S1551" s="53">
        <f>R1551*SetUp!$B$65</f>
        <v>0</v>
      </c>
      <c r="T1551" s="53">
        <f>IF((R1551-S1551)&lt;SetUp!$B$53,R1551-S1551,SetUp!$B$53)</f>
        <v>0</v>
      </c>
      <c r="U1551" s="53">
        <f t="shared" si="422"/>
        <v>6.9642654339949983</v>
      </c>
      <c r="V1551" s="53">
        <f>(L1551-P1551)/1000*SetUp!$B$13*1000000/SetUp!$B$48</f>
        <v>8.081826264120398</v>
      </c>
      <c r="W1551" s="53">
        <f t="shared" si="424"/>
        <v>2.6645352591003757E-15</v>
      </c>
      <c r="X1551" s="53">
        <f>MAX((SetUp!$B$56*(1-($H1551/SetUp!$B$56)^2)*TANH(($B1551-$D1551)/SetUp!$B$56))/(1+$H1551/SetUp!$B$56*TANH(($B1551-$D1551)/SetUp!$B$56)),0)</f>
        <v>8.4638548942254417</v>
      </c>
    </row>
    <row r="1552" spans="1:24" x14ac:dyDescent="0.3">
      <c r="A1552" s="60">
        <v>32597</v>
      </c>
      <c r="B1552" s="53">
        <v>4.202</v>
      </c>
      <c r="C1552" s="53">
        <v>8.0410000000000004</v>
      </c>
      <c r="D1552" s="53">
        <v>4.1970000000000001</v>
      </c>
      <c r="E1552" s="53">
        <f t="shared" si="416"/>
        <v>4.1970000000000001</v>
      </c>
      <c r="F1552" s="53">
        <f t="shared" si="417"/>
        <v>0</v>
      </c>
      <c r="G1552" s="53">
        <f t="shared" si="418"/>
        <v>7.0511962626901639E-4</v>
      </c>
      <c r="H1552" s="53">
        <f>IF(Q1551&gt;SetUp!$B$56,SetUp!$B$56,Q1551)</f>
        <v>66.466932226451107</v>
      </c>
      <c r="I1552" s="53">
        <f t="shared" si="423"/>
        <v>7.5784604032953444</v>
      </c>
      <c r="J1552" s="53">
        <f>MIN(F1552,H1552,(1-EXP(-SetUp!$B$52*H1552/SetUp!$B$56))*F1552)</f>
        <v>0</v>
      </c>
      <c r="K1552" s="53">
        <f t="shared" si="419"/>
        <v>66.466932226451107</v>
      </c>
      <c r="L1552" s="53">
        <f>IF(I1552&lt;=0,0,MIN(SetUp!$B$50*I1552^SetUp!$B$55,I1552))</f>
        <v>0.62891667633075166</v>
      </c>
      <c r="M1552" s="53">
        <f t="shared" si="420"/>
        <v>6.9495437269645928</v>
      </c>
      <c r="N1552" s="53">
        <f>IF(SetUp!$B$62=0,X1552,(B1552-E1552)*(1-(H1552/SetUp!$B$66/SetUp!$B$56)))</f>
        <v>4.294880373730877E-3</v>
      </c>
      <c r="O1552" s="53">
        <f>K1552*SetUp!$B$65</f>
        <v>0.61348984967407694</v>
      </c>
      <c r="P1552" s="53">
        <f>MIN(SetUp!$B$54*L1552^SetUp!$B$51,L1552)</f>
        <v>0.43105138424905853</v>
      </c>
      <c r="Q1552" s="53">
        <f t="shared" si="421"/>
        <v>65.85773725715076</v>
      </c>
      <c r="R1552" s="53">
        <f>IF((H1552+N1552-O1552)&gt;SetUp!$B$56,T1551+H1552+N1552-O1552-SetUp!$B$56,T1551)</f>
        <v>0</v>
      </c>
      <c r="S1552" s="53">
        <f>R1552*SetUp!$B$65</f>
        <v>0</v>
      </c>
      <c r="T1552" s="53">
        <f>IF((R1552-S1552)&lt;SetUp!$B$53,R1552-S1552,SetUp!$B$53)</f>
        <v>0</v>
      </c>
      <c r="U1552" s="53">
        <f t="shared" si="422"/>
        <v>6.9495437269645928</v>
      </c>
      <c r="V1552" s="53">
        <f>(L1552-P1552)/1000*SetUp!$B$13*1000000/SetUp!$B$48</f>
        <v>8.052187662843119</v>
      </c>
      <c r="W1552" s="53">
        <f t="shared" si="424"/>
        <v>-1.7763568394002505E-15</v>
      </c>
      <c r="X1552" s="53">
        <f>MAX((SetUp!$B$56*(1-($H1552/SetUp!$B$56)^2)*TANH(($B1552-$D1552)/SetUp!$B$56))/(1+$H1552/SetUp!$B$56*TANH(($B1552-$D1552)/SetUp!$B$56)),0)</f>
        <v>4.294880373730877E-3</v>
      </c>
    </row>
    <row r="1553" spans="1:24" x14ac:dyDescent="0.3">
      <c r="A1553" s="60">
        <v>32598</v>
      </c>
      <c r="B1553" s="53">
        <v>1.133</v>
      </c>
      <c r="C1553" s="53">
        <v>7.8890000000000002</v>
      </c>
      <c r="D1553" s="53">
        <v>4.1970000000000001</v>
      </c>
      <c r="E1553" s="53">
        <f t="shared" si="416"/>
        <v>1.133</v>
      </c>
      <c r="F1553" s="53">
        <f t="shared" si="417"/>
        <v>3.0640000000000001</v>
      </c>
      <c r="G1553" s="53">
        <f t="shared" si="418"/>
        <v>0</v>
      </c>
      <c r="H1553" s="53">
        <f>IF(Q1552&gt;SetUp!$B$56,SetUp!$B$56,Q1552)</f>
        <v>65.85773725715076</v>
      </c>
      <c r="I1553" s="53">
        <f t="shared" si="423"/>
        <v>7.529814805891422</v>
      </c>
      <c r="J1553" s="53">
        <f>MIN(F1553,H1553,(1-EXP(-SetUp!$B$52*H1553/SetUp!$B$56))*F1553)</f>
        <v>2.9898047290260705</v>
      </c>
      <c r="K1553" s="53">
        <f t="shared" si="419"/>
        <v>62.86793252812469</v>
      </c>
      <c r="L1553" s="53">
        <f>IF(I1553&lt;=0,0,MIN(SetUp!$B$50*I1553^SetUp!$B$55,I1553))</f>
        <v>0.62220279718485072</v>
      </c>
      <c r="M1553" s="53">
        <f t="shared" si="420"/>
        <v>6.9076120087065718</v>
      </c>
      <c r="N1553" s="53">
        <f>IF(SetUp!$B$62=0,X1553,(B1553-E1553)*(1-(H1553/SetUp!$B$66/SetUp!$B$56)))</f>
        <v>0</v>
      </c>
      <c r="O1553" s="53">
        <f>K1553*SetUp!$B$65</f>
        <v>0.58027107892682939</v>
      </c>
      <c r="P1553" s="53">
        <f>MIN(SetUp!$B$54*L1553^SetUp!$B$51,L1553)</f>
        <v>0.42640530178979641</v>
      </c>
      <c r="Q1553" s="53">
        <f t="shared" si="421"/>
        <v>62.287661449197863</v>
      </c>
      <c r="R1553" s="53">
        <f>IF((H1553+N1553-O1553)&gt;SetUp!$B$56,T1552+H1553+N1553-O1553-SetUp!$B$56,T1552)</f>
        <v>0</v>
      </c>
      <c r="S1553" s="53">
        <f>R1553*SetUp!$B$65</f>
        <v>0</v>
      </c>
      <c r="T1553" s="53">
        <f>IF((R1553-S1553)&lt;SetUp!$B$53,R1553-S1553,SetUp!$B$53)</f>
        <v>0</v>
      </c>
      <c r="U1553" s="53">
        <f t="shared" si="422"/>
        <v>6.9076120087065718</v>
      </c>
      <c r="V1553" s="53">
        <f>(L1553-P1553)/1000*SetUp!$B$13*1000000/SetUp!$B$48</f>
        <v>7.968038053812414</v>
      </c>
      <c r="W1553" s="53">
        <f t="shared" si="424"/>
        <v>3.5527136788005009E-15</v>
      </c>
      <c r="X1553" s="53">
        <f>MAX((SetUp!$B$56*(1-($H1553/SetUp!$B$56)^2)*TANH(($B1553-$D1553)/SetUp!$B$56))/(1+$H1553/SetUp!$B$56*TANH(($B1553-$D1553)/SetUp!$B$56)),0)</f>
        <v>0</v>
      </c>
    </row>
    <row r="1554" spans="1:24" x14ac:dyDescent="0.3">
      <c r="A1554" s="60">
        <v>32599</v>
      </c>
      <c r="B1554" s="53">
        <v>2.677</v>
      </c>
      <c r="C1554" s="53">
        <v>8.0410000000000004</v>
      </c>
      <c r="D1554" s="53">
        <v>4.1100000000000003</v>
      </c>
      <c r="E1554" s="53">
        <f t="shared" si="416"/>
        <v>2.677</v>
      </c>
      <c r="F1554" s="53">
        <f t="shared" si="417"/>
        <v>1.4330000000000003</v>
      </c>
      <c r="G1554" s="53">
        <f t="shared" si="418"/>
        <v>0</v>
      </c>
      <c r="H1554" s="53">
        <f>IF(Q1553&gt;SetUp!$B$56,SetUp!$B$56,Q1553)</f>
        <v>62.287661449197863</v>
      </c>
      <c r="I1554" s="53">
        <f t="shared" si="423"/>
        <v>7.4696924547872046</v>
      </c>
      <c r="J1554" s="53">
        <f>MIN(F1554,H1554,(1-EXP(-SetUp!$B$52*H1554/SetUp!$B$56))*F1554)</f>
        <v>1.3905448378919358</v>
      </c>
      <c r="K1554" s="53">
        <f t="shared" si="419"/>
        <v>60.897116611305925</v>
      </c>
      <c r="L1554" s="53">
        <f>IF(I1554&lt;=0,0,MIN(SetUp!$B$50*I1554^SetUp!$B$55,I1554))</f>
        <v>0.61394481555959846</v>
      </c>
      <c r="M1554" s="53">
        <f t="shared" si="420"/>
        <v>6.855747639227606</v>
      </c>
      <c r="N1554" s="53">
        <f>IF(SetUp!$B$62=0,X1554,(B1554-E1554)*(1-(H1554/SetUp!$B$66/SetUp!$B$56)))</f>
        <v>0</v>
      </c>
      <c r="O1554" s="53">
        <f>K1554*SetUp!$B$65</f>
        <v>0.56208044608063257</v>
      </c>
      <c r="P1554" s="53">
        <f>MIN(SetUp!$B$54*L1554^SetUp!$B$51,L1554)</f>
        <v>0.42069135113535661</v>
      </c>
      <c r="Q1554" s="53">
        <f t="shared" si="421"/>
        <v>60.33503616522529</v>
      </c>
      <c r="R1554" s="53">
        <f>IF((H1554+N1554-O1554)&gt;SetUp!$B$56,T1553+H1554+N1554-O1554-SetUp!$B$56,T1553)</f>
        <v>0</v>
      </c>
      <c r="S1554" s="53">
        <f>R1554*SetUp!$B$65</f>
        <v>0</v>
      </c>
      <c r="T1554" s="53">
        <f>IF((R1554-S1554)&lt;SetUp!$B$53,R1554-S1554,SetUp!$B$53)</f>
        <v>0</v>
      </c>
      <c r="U1554" s="53">
        <f t="shared" si="422"/>
        <v>6.855747639227606</v>
      </c>
      <c r="V1554" s="53">
        <f>(L1554-P1554)/1000*SetUp!$B$13*1000000/SetUp!$B$48</f>
        <v>7.8645079471345367</v>
      </c>
      <c r="W1554" s="53">
        <f t="shared" si="424"/>
        <v>-8.3266726846886741E-15</v>
      </c>
      <c r="X1554" s="53">
        <f>MAX((SetUp!$B$56*(1-($H1554/SetUp!$B$56)^2)*TANH(($B1554-$D1554)/SetUp!$B$56))/(1+$H1554/SetUp!$B$56*TANH(($B1554-$D1554)/SetUp!$B$56)),0)</f>
        <v>0</v>
      </c>
    </row>
    <row r="1555" spans="1:24" x14ac:dyDescent="0.3">
      <c r="A1555" s="60">
        <v>32600</v>
      </c>
      <c r="B1555" s="53">
        <v>4.38</v>
      </c>
      <c r="C1555" s="53">
        <v>8.0410000000000004</v>
      </c>
      <c r="D1555" s="53">
        <v>4.1100000000000003</v>
      </c>
      <c r="E1555" s="53">
        <f t="shared" si="416"/>
        <v>4.1100000000000003</v>
      </c>
      <c r="F1555" s="53">
        <f t="shared" si="417"/>
        <v>0</v>
      </c>
      <c r="G1555" s="53">
        <f t="shared" si="418"/>
        <v>3.1497226036753367E-2</v>
      </c>
      <c r="H1555" s="53">
        <f>IF(Q1554&gt;SetUp!$B$56,SetUp!$B$56,Q1554)</f>
        <v>60.33503616522529</v>
      </c>
      <c r="I1555" s="53">
        <f t="shared" si="423"/>
        <v>7.4441373082760993</v>
      </c>
      <c r="J1555" s="53">
        <f>MIN(F1555,H1555,(1-EXP(-SetUp!$B$52*H1555/SetUp!$B$56))*F1555)</f>
        <v>0</v>
      </c>
      <c r="K1555" s="53">
        <f t="shared" si="419"/>
        <v>60.33503616522529</v>
      </c>
      <c r="L1555" s="53">
        <f>IF(I1555&lt;=0,0,MIN(SetUp!$B$50*I1555^SetUp!$B$55,I1555))</f>
        <v>0.61044811854822256</v>
      </c>
      <c r="M1555" s="53">
        <f t="shared" si="420"/>
        <v>6.8336891897278766</v>
      </c>
      <c r="N1555" s="53">
        <f>IF(SetUp!$B$62=0,X1555,(B1555-E1555)*(1-(H1555/SetUp!$B$66/SetUp!$B$56)))</f>
        <v>0.23850277396324621</v>
      </c>
      <c r="O1555" s="53">
        <f>K1555*SetUp!$B$65</f>
        <v>0.55689244301173924</v>
      </c>
      <c r="P1555" s="53">
        <f>MIN(SetUp!$B$54*L1555^SetUp!$B$51,L1555)</f>
        <v>0.41827210377247714</v>
      </c>
      <c r="Q1555" s="53">
        <f t="shared" si="421"/>
        <v>60.016646496176797</v>
      </c>
      <c r="R1555" s="53">
        <f>IF((H1555+N1555-O1555)&gt;SetUp!$B$56,T1554+H1555+N1555-O1555-SetUp!$B$56,T1554)</f>
        <v>0</v>
      </c>
      <c r="S1555" s="53">
        <f>R1555*SetUp!$B$65</f>
        <v>0</v>
      </c>
      <c r="T1555" s="53">
        <f>IF((R1555-S1555)&lt;SetUp!$B$53,R1555-S1555,SetUp!$B$53)</f>
        <v>0</v>
      </c>
      <c r="U1555" s="53">
        <f t="shared" si="422"/>
        <v>6.8336891897278766</v>
      </c>
      <c r="V1555" s="53">
        <f>(L1555-P1555)/1000*SetUp!$B$13*1000000/SetUp!$B$48</f>
        <v>7.8206608091363492</v>
      </c>
      <c r="W1555" s="53">
        <f t="shared" si="424"/>
        <v>-5.440092820663267E-15</v>
      </c>
      <c r="X1555" s="53">
        <f>MAX((SetUp!$B$56*(1-($H1555/SetUp!$B$56)^2)*TANH(($B1555-$D1555)/SetUp!$B$56))/(1+$H1555/SetUp!$B$56*TANH(($B1555-$D1555)/SetUp!$B$56)),0)</f>
        <v>0.23850277396324621</v>
      </c>
    </row>
    <row r="1556" spans="1:24" x14ac:dyDescent="0.3">
      <c r="A1556" s="60">
        <v>32601</v>
      </c>
      <c r="B1556" s="53">
        <v>5.2169999999999996</v>
      </c>
      <c r="C1556" s="53">
        <v>7.8890000000000002</v>
      </c>
      <c r="D1556" s="53">
        <v>4.1100000000000003</v>
      </c>
      <c r="E1556" s="53">
        <f t="shared" si="416"/>
        <v>4.1100000000000003</v>
      </c>
      <c r="F1556" s="53">
        <f t="shared" si="417"/>
        <v>0</v>
      </c>
      <c r="G1556" s="53">
        <f t="shared" si="418"/>
        <v>0.12936141420028224</v>
      </c>
      <c r="H1556" s="53">
        <f>IF(Q1555&gt;SetUp!$B$56,SetUp!$B$56,Q1555)</f>
        <v>60.016646496176797</v>
      </c>
      <c r="I1556" s="53">
        <f t="shared" si="423"/>
        <v>7.5170043099821449</v>
      </c>
      <c r="J1556" s="53">
        <f>MIN(F1556,H1556,(1-EXP(-SetUp!$B$52*H1556/SetUp!$B$56))*F1556)</f>
        <v>0</v>
      </c>
      <c r="K1556" s="53">
        <f t="shared" si="419"/>
        <v>60.016646496176797</v>
      </c>
      <c r="L1556" s="53">
        <f>IF(I1556&lt;=0,0,MIN(SetUp!$B$50*I1556^SetUp!$B$55,I1556))</f>
        <v>0.62043953882861624</v>
      </c>
      <c r="M1556" s="53">
        <f t="shared" si="420"/>
        <v>6.8965647711535283</v>
      </c>
      <c r="N1556" s="53">
        <f>IF(SetUp!$B$62=0,X1556,(B1556-E1556)*(1-(H1556/SetUp!$B$66/SetUp!$B$56)))</f>
        <v>0.97763858579971707</v>
      </c>
      <c r="O1556" s="53">
        <f>K1556*SetUp!$B$65</f>
        <v>0.55395370605398619</v>
      </c>
      <c r="P1556" s="53">
        <f>MIN(SetUp!$B$54*L1556^SetUp!$B$51,L1556)</f>
        <v>0.42518518706088393</v>
      </c>
      <c r="Q1556" s="53">
        <f t="shared" si="421"/>
        <v>60.440331375922526</v>
      </c>
      <c r="R1556" s="53">
        <f>IF((H1556+N1556-O1556)&gt;SetUp!$B$56,T1555+H1556+N1556-O1556-SetUp!$B$56,T1555)</f>
        <v>0</v>
      </c>
      <c r="S1556" s="53">
        <f>R1556*SetUp!$B$65</f>
        <v>0</v>
      </c>
      <c r="T1556" s="53">
        <f>IF((R1556-S1556)&lt;SetUp!$B$53,R1556-S1556,SetUp!$B$53)</f>
        <v>0</v>
      </c>
      <c r="U1556" s="53">
        <f t="shared" si="422"/>
        <v>6.8965647711535283</v>
      </c>
      <c r="V1556" s="53">
        <f>(L1556-P1556)/1000*SetUp!$B$13*1000000/SetUp!$B$48</f>
        <v>7.9459346602911873</v>
      </c>
      <c r="W1556" s="53">
        <f t="shared" si="424"/>
        <v>4.1078251911130792E-15</v>
      </c>
      <c r="X1556" s="53">
        <f>MAX((SetUp!$B$56*(1-($H1556/SetUp!$B$56)^2)*TANH(($B1556-$D1556)/SetUp!$B$56))/(1+$H1556/SetUp!$B$56*TANH(($B1556-$D1556)/SetUp!$B$56)),0)</f>
        <v>0.97763858579971707</v>
      </c>
    </row>
    <row r="1557" spans="1:24" x14ac:dyDescent="0.3">
      <c r="A1557" s="60">
        <v>32602</v>
      </c>
      <c r="B1557" s="53">
        <v>8.9600000000000009</v>
      </c>
      <c r="C1557" s="53">
        <v>7.8890000000000002</v>
      </c>
      <c r="D1557" s="53">
        <v>4.1100000000000003</v>
      </c>
      <c r="E1557" s="53">
        <f t="shared" si="416"/>
        <v>4.1100000000000003</v>
      </c>
      <c r="F1557" s="53">
        <f t="shared" si="417"/>
        <v>0</v>
      </c>
      <c r="G1557" s="53">
        <f t="shared" si="418"/>
        <v>0.60629028108015959</v>
      </c>
      <c r="H1557" s="53">
        <f>IF(Q1556&gt;SetUp!$B$56,SetUp!$B$56,Q1556)</f>
        <v>60.440331375922526</v>
      </c>
      <c r="I1557" s="53">
        <f t="shared" si="423"/>
        <v>8.060719370143488</v>
      </c>
      <c r="J1557" s="53">
        <f>MIN(F1557,H1557,(1-EXP(-SetUp!$B$52*H1557/SetUp!$B$56))*F1557)</f>
        <v>0</v>
      </c>
      <c r="K1557" s="53">
        <f t="shared" si="419"/>
        <v>60.440331375922526</v>
      </c>
      <c r="L1557" s="53">
        <f>IF(I1557&lt;=0,0,MIN(SetUp!$B$50*I1557^SetUp!$B$55,I1557))</f>
        <v>0.69702411507668283</v>
      </c>
      <c r="M1557" s="53">
        <f t="shared" si="420"/>
        <v>7.3636952550668049</v>
      </c>
      <c r="N1557" s="53">
        <f>IF(SetUp!$B$62=0,X1557,(B1557-E1557)*(1-(H1557/SetUp!$B$66/SetUp!$B$56)))</f>
        <v>4.2437097189198409</v>
      </c>
      <c r="O1557" s="53">
        <f>K1557*SetUp!$B$65</f>
        <v>0.55786431790980084</v>
      </c>
      <c r="P1557" s="53">
        <f>MIN(SetUp!$B$54*L1557^SetUp!$B$51,L1557)</f>
        <v>0.47820893724184116</v>
      </c>
      <c r="Q1557" s="53">
        <f t="shared" si="421"/>
        <v>64.126176776932567</v>
      </c>
      <c r="R1557" s="53">
        <f>IF((H1557+N1557-O1557)&gt;SetUp!$B$56,T1556+H1557+N1557-O1557-SetUp!$B$56,T1556)</f>
        <v>0</v>
      </c>
      <c r="S1557" s="53">
        <f>R1557*SetUp!$B$65</f>
        <v>0</v>
      </c>
      <c r="T1557" s="53">
        <f>IF((R1557-S1557)&lt;SetUp!$B$53,R1557-S1557,SetUp!$B$53)</f>
        <v>0</v>
      </c>
      <c r="U1557" s="53">
        <f t="shared" si="422"/>
        <v>7.3636952550668049</v>
      </c>
      <c r="V1557" s="53">
        <f>(L1557-P1557)/1000*SetUp!$B$13*1000000/SetUp!$B$48</f>
        <v>8.9047495741551188</v>
      </c>
      <c r="W1557" s="53">
        <f t="shared" si="424"/>
        <v>-2.9976021664879227E-15</v>
      </c>
      <c r="X1557" s="53">
        <f>MAX((SetUp!$B$56*(1-($H1557/SetUp!$B$56)^2)*TANH(($B1557-$D1557)/SetUp!$B$56))/(1+$H1557/SetUp!$B$56*TANH(($B1557-$D1557)/SetUp!$B$56)),0)</f>
        <v>4.2437097189198409</v>
      </c>
    </row>
    <row r="1558" spans="1:24" x14ac:dyDescent="0.3">
      <c r="A1558" s="60">
        <v>32603</v>
      </c>
      <c r="B1558" s="53">
        <v>19.311</v>
      </c>
      <c r="C1558" s="53">
        <v>11.143000000000001</v>
      </c>
      <c r="D1558" s="53">
        <v>4.1100000000000003</v>
      </c>
      <c r="E1558" s="53">
        <f t="shared" si="416"/>
        <v>4.1100000000000003</v>
      </c>
      <c r="F1558" s="53">
        <f t="shared" si="417"/>
        <v>0</v>
      </c>
      <c r="G1558" s="53">
        <f t="shared" si="418"/>
        <v>2.4241847625549902</v>
      </c>
      <c r="H1558" s="53">
        <f>IF(Q1557&gt;SetUp!$B$56,SetUp!$B$56,Q1557)</f>
        <v>64.126176776932567</v>
      </c>
      <c r="I1558" s="53">
        <f t="shared" si="423"/>
        <v>10.379764692199835</v>
      </c>
      <c r="J1558" s="53">
        <f>MIN(F1558,H1558,(1-EXP(-SetUp!$B$52*H1558/SetUp!$B$56))*F1558)</f>
        <v>0</v>
      </c>
      <c r="K1558" s="53">
        <f t="shared" si="419"/>
        <v>64.126176776932567</v>
      </c>
      <c r="L1558" s="53">
        <f>IF(I1558&lt;=0,0,MIN(SetUp!$B$50*I1558^SetUp!$B$55,I1558))</f>
        <v>1.0623574014792148</v>
      </c>
      <c r="M1558" s="53">
        <f t="shared" si="420"/>
        <v>9.3174072907206202</v>
      </c>
      <c r="N1558" s="53">
        <f>IF(SetUp!$B$62=0,X1558,(B1558-E1558)*(1-(H1558/SetUp!$B$66/SetUp!$B$56)))</f>
        <v>12.77681523744501</v>
      </c>
      <c r="O1558" s="53">
        <f>K1558*SetUp!$B$65</f>
        <v>0.59188467457803995</v>
      </c>
      <c r="P1558" s="53">
        <f>MIN(SetUp!$B$54*L1558^SetUp!$B$51,L1558)</f>
        <v>0.73184504338581124</v>
      </c>
      <c r="Q1558" s="53">
        <f t="shared" si="421"/>
        <v>76.311107339799534</v>
      </c>
      <c r="R1558" s="53">
        <f>IF((H1558+N1558-O1558)&gt;SetUp!$B$56,T1557+H1558+N1558-O1558-SetUp!$B$56,T1557)</f>
        <v>0</v>
      </c>
      <c r="S1558" s="53">
        <f>R1558*SetUp!$B$65</f>
        <v>0</v>
      </c>
      <c r="T1558" s="53">
        <f>IF((R1558-S1558)&lt;SetUp!$B$53,R1558-S1558,SetUp!$B$53)</f>
        <v>0</v>
      </c>
      <c r="U1558" s="53">
        <f t="shared" si="422"/>
        <v>9.3174072907206202</v>
      </c>
      <c r="V1558" s="53">
        <f>(L1558-P1558)/1000*SetUp!$B$13*1000000/SetUp!$B$48</f>
        <v>13.450299970538005</v>
      </c>
      <c r="W1558" s="53">
        <f t="shared" si="424"/>
        <v>0</v>
      </c>
      <c r="X1558" s="53">
        <f>MAX((SetUp!$B$56*(1-($H1558/SetUp!$B$56)^2)*TANH(($B1558-$D1558)/SetUp!$B$56))/(1+$H1558/SetUp!$B$56*TANH(($B1558-$D1558)/SetUp!$B$56)),0)</f>
        <v>12.77681523744501</v>
      </c>
    </row>
    <row r="1559" spans="1:24" x14ac:dyDescent="0.3">
      <c r="A1559" s="60">
        <v>32604</v>
      </c>
      <c r="B1559" s="53">
        <v>11.353</v>
      </c>
      <c r="C1559" s="53">
        <v>13.664</v>
      </c>
      <c r="D1559" s="53">
        <v>4.1100000000000003</v>
      </c>
      <c r="E1559" s="53">
        <f t="shared" si="416"/>
        <v>4.1100000000000003</v>
      </c>
      <c r="F1559" s="53">
        <f t="shared" si="417"/>
        <v>0</v>
      </c>
      <c r="G1559" s="53">
        <f t="shared" si="418"/>
        <v>1.4517221138733962</v>
      </c>
      <c r="H1559" s="53">
        <f>IF(Q1558&gt;SetUp!$B$56,SetUp!$B$56,Q1558)</f>
        <v>76.311107339799534</v>
      </c>
      <c r="I1559" s="53">
        <f t="shared" si="423"/>
        <v>11.473481000224378</v>
      </c>
      <c r="J1559" s="53">
        <f>MIN(F1559,H1559,(1-EXP(-SetUp!$B$52*H1559/SetUp!$B$56))*F1559)</f>
        <v>0</v>
      </c>
      <c r="K1559" s="53">
        <f t="shared" si="419"/>
        <v>76.311107339799534</v>
      </c>
      <c r="L1559" s="53">
        <f>IF(I1559&lt;=0,0,MIN(SetUp!$B$50*I1559^SetUp!$B$55,I1559))</f>
        <v>1.2554038868534743</v>
      </c>
      <c r="M1559" s="53">
        <f t="shared" si="420"/>
        <v>10.218077113370905</v>
      </c>
      <c r="N1559" s="53">
        <f>IF(SetUp!$B$62=0,X1559,(B1559-E1559)*(1-(H1559/SetUp!$B$66/SetUp!$B$56)))</f>
        <v>5.7912778861266032</v>
      </c>
      <c r="O1559" s="53">
        <f>K1559*SetUp!$B$65</f>
        <v>0.70435159563036198</v>
      </c>
      <c r="P1559" s="53">
        <f>MIN(SetUp!$B$54*L1559^SetUp!$B$51,L1559)</f>
        <v>0.86623680301494121</v>
      </c>
      <c r="Q1559" s="53">
        <f t="shared" si="421"/>
        <v>81.398033630295785</v>
      </c>
      <c r="R1559" s="53">
        <f>IF((H1559+N1559-O1559)&gt;SetUp!$B$56,T1558+H1559+N1559-O1559-SetUp!$B$56,T1558)</f>
        <v>0</v>
      </c>
      <c r="S1559" s="53">
        <f>R1559*SetUp!$B$65</f>
        <v>0</v>
      </c>
      <c r="T1559" s="53">
        <f>IF((R1559-S1559)&lt;SetUp!$B$53,R1559-S1559,SetUp!$B$53)</f>
        <v>0</v>
      </c>
      <c r="U1559" s="53">
        <f t="shared" si="422"/>
        <v>10.218077113370905</v>
      </c>
      <c r="V1559" s="53">
        <f>(L1559-P1559)/1000*SetUp!$B$13*1000000/SetUp!$B$48</f>
        <v>15.837271702889021</v>
      </c>
      <c r="W1559" s="53">
        <f t="shared" si="424"/>
        <v>1.5765166949677223E-14</v>
      </c>
      <c r="X1559" s="53">
        <f>MAX((SetUp!$B$56*(1-($H1559/SetUp!$B$56)^2)*TANH(($B1559-$D1559)/SetUp!$B$56))/(1+$H1559/SetUp!$B$56*TANH(($B1559-$D1559)/SetUp!$B$56)),0)</f>
        <v>5.7912778861266032</v>
      </c>
    </row>
    <row r="1560" spans="1:24" x14ac:dyDescent="0.3">
      <c r="A1560" s="60">
        <v>32605</v>
      </c>
      <c r="B1560" s="53">
        <v>9.1839999999999993</v>
      </c>
      <c r="C1560" s="53">
        <v>10.629</v>
      </c>
      <c r="D1560" s="53">
        <v>4.1100000000000003</v>
      </c>
      <c r="E1560" s="53">
        <f t="shared" si="416"/>
        <v>4.1100000000000003</v>
      </c>
      <c r="F1560" s="53">
        <f t="shared" si="417"/>
        <v>0</v>
      </c>
      <c r="G1560" s="53">
        <f t="shared" si="418"/>
        <v>1.1262047116912433</v>
      </c>
      <c r="H1560" s="53">
        <f>IF(Q1559&gt;SetUp!$B$56,SetUp!$B$56,Q1559)</f>
        <v>81.398033630295785</v>
      </c>
      <c r="I1560" s="53">
        <f t="shared" si="423"/>
        <v>12.095585755345585</v>
      </c>
      <c r="J1560" s="53">
        <f>MIN(F1560,H1560,(1-EXP(-SetUp!$B$52*H1560/SetUp!$B$56))*F1560)</f>
        <v>0</v>
      </c>
      <c r="K1560" s="53">
        <f t="shared" si="419"/>
        <v>81.398033630295785</v>
      </c>
      <c r="L1560" s="53">
        <f>IF(I1560&lt;=0,0,MIN(SetUp!$B$50*I1560^SetUp!$B$55,I1560))</f>
        <v>1.370891159287835</v>
      </c>
      <c r="M1560" s="53">
        <f t="shared" si="420"/>
        <v>10.72469459605775</v>
      </c>
      <c r="N1560" s="53">
        <f>IF(SetUp!$B$62=0,X1560,(B1560-E1560)*(1-(H1560/SetUp!$B$66/SetUp!$B$56)))</f>
        <v>3.9477952883087557</v>
      </c>
      <c r="O1560" s="53">
        <f>K1560*SetUp!$B$65</f>
        <v>0.751303930283438</v>
      </c>
      <c r="P1560" s="53">
        <f>MIN(SetUp!$B$54*L1560^SetUp!$B$51,L1560)</f>
        <v>0.94673308082711105</v>
      </c>
      <c r="Q1560" s="53">
        <f t="shared" si="421"/>
        <v>84.594524988321098</v>
      </c>
      <c r="R1560" s="53">
        <f>IF((H1560+N1560-O1560)&gt;SetUp!$B$56,T1559+H1560+N1560-O1560-SetUp!$B$56,T1559)</f>
        <v>0</v>
      </c>
      <c r="S1560" s="53">
        <f>R1560*SetUp!$B$65</f>
        <v>0</v>
      </c>
      <c r="T1560" s="53">
        <f>IF((R1560-S1560)&lt;SetUp!$B$53,R1560-S1560,SetUp!$B$53)</f>
        <v>0</v>
      </c>
      <c r="U1560" s="53">
        <f t="shared" si="422"/>
        <v>10.72469459605775</v>
      </c>
      <c r="V1560" s="53">
        <f>(L1560-P1560)/1000*SetUp!$B$13*1000000/SetUp!$B$48</f>
        <v>17.26124076913176</v>
      </c>
      <c r="W1560" s="53">
        <f t="shared" si="424"/>
        <v>-1.1324274851176597E-14</v>
      </c>
      <c r="X1560" s="53">
        <f>MAX((SetUp!$B$56*(1-($H1560/SetUp!$B$56)^2)*TANH(($B1560-$D1560)/SetUp!$B$56))/(1+$H1560/SetUp!$B$56*TANH(($B1560-$D1560)/SetUp!$B$56)),0)</f>
        <v>3.9477952883087557</v>
      </c>
    </row>
    <row r="1561" spans="1:24" x14ac:dyDescent="0.3">
      <c r="A1561" s="60">
        <v>32606</v>
      </c>
      <c r="B1561" s="53">
        <v>15.997</v>
      </c>
      <c r="C1561" s="53">
        <v>10.459</v>
      </c>
      <c r="D1561" s="53">
        <v>4.1100000000000003</v>
      </c>
      <c r="E1561" s="53">
        <f t="shared" si="416"/>
        <v>4.1100000000000003</v>
      </c>
      <c r="F1561" s="53">
        <f t="shared" si="417"/>
        <v>0</v>
      </c>
      <c r="G1561" s="53">
        <f t="shared" si="418"/>
        <v>3.0134072721269334</v>
      </c>
      <c r="H1561" s="53">
        <f>IF(Q1560&gt;SetUp!$B$56,SetUp!$B$56,Q1560)</f>
        <v>84.594524988321098</v>
      </c>
      <c r="I1561" s="53">
        <f t="shared" si="423"/>
        <v>14.518909416839408</v>
      </c>
      <c r="J1561" s="53">
        <f>MIN(F1561,H1561,(1-EXP(-SetUp!$B$52*H1561/SetUp!$B$56))*F1561)</f>
        <v>0</v>
      </c>
      <c r="K1561" s="53">
        <f t="shared" si="419"/>
        <v>84.594524988321098</v>
      </c>
      <c r="L1561" s="53">
        <f>IF(I1561&lt;=0,0,MIN(SetUp!$B$50*I1561^SetUp!$B$55,I1561))</f>
        <v>1.8585808601872233</v>
      </c>
      <c r="M1561" s="53">
        <f t="shared" si="420"/>
        <v>12.660328556652185</v>
      </c>
      <c r="N1561" s="53">
        <f>IF(SetUp!$B$62=0,X1561,(B1561-E1561)*(1-(H1561/SetUp!$B$66/SetUp!$B$56)))</f>
        <v>8.8735927278730671</v>
      </c>
      <c r="O1561" s="53">
        <f>K1561*SetUp!$B$65</f>
        <v>0.78080754865472535</v>
      </c>
      <c r="P1561" s="53">
        <f>MIN(SetUp!$B$54*L1561^SetUp!$B$51,L1561)</f>
        <v>1.2873319216949499</v>
      </c>
      <c r="Q1561" s="53">
        <f t="shared" si="421"/>
        <v>92.687310167539451</v>
      </c>
      <c r="R1561" s="53">
        <f>IF((H1561+N1561-O1561)&gt;SetUp!$B$56,T1560+H1561+N1561-O1561-SetUp!$B$56,T1560)</f>
        <v>0</v>
      </c>
      <c r="S1561" s="53">
        <f>R1561*SetUp!$B$65</f>
        <v>0</v>
      </c>
      <c r="T1561" s="53">
        <f>IF((R1561-S1561)&lt;SetUp!$B$53,R1561-S1561,SetUp!$B$53)</f>
        <v>0</v>
      </c>
      <c r="U1561" s="53">
        <f t="shared" si="422"/>
        <v>12.660328556652185</v>
      </c>
      <c r="V1561" s="53">
        <f>(L1561-P1561)/1000*SetUp!$B$13*1000000/SetUp!$B$48</f>
        <v>23.247147625267093</v>
      </c>
      <c r="W1561" s="53">
        <f t="shared" si="424"/>
        <v>1.5765166949677223E-14</v>
      </c>
      <c r="X1561" s="53">
        <f>MAX((SetUp!$B$56*(1-($H1561/SetUp!$B$56)^2)*TANH(($B1561-$D1561)/SetUp!$B$56))/(1+$H1561/SetUp!$B$56*TANH(($B1561-$D1561)/SetUp!$B$56)),0)</f>
        <v>8.8735927278730671</v>
      </c>
    </row>
    <row r="1562" spans="1:24" x14ac:dyDescent="0.3">
      <c r="A1562" s="60">
        <v>32607</v>
      </c>
      <c r="B1562" s="53">
        <v>14.298999999999999</v>
      </c>
      <c r="C1562" s="53">
        <v>24.609000000000002</v>
      </c>
      <c r="D1562" s="53">
        <v>4.1100000000000003</v>
      </c>
      <c r="E1562" s="53">
        <f t="shared" si="416"/>
        <v>4.1100000000000003</v>
      </c>
      <c r="F1562" s="53">
        <f t="shared" si="417"/>
        <v>0</v>
      </c>
      <c r="G1562" s="53">
        <f t="shared" si="418"/>
        <v>3.0180763619620929</v>
      </c>
      <c r="H1562" s="53">
        <f>IF(Q1561&gt;SetUp!$B$56,SetUp!$B$56,Q1561)</f>
        <v>92.687310167539451</v>
      </c>
      <c r="I1562" s="53">
        <f t="shared" si="423"/>
        <v>16.533908882414632</v>
      </c>
      <c r="J1562" s="53">
        <f>MIN(F1562,H1562,(1-EXP(-SetUp!$B$52*H1562/SetUp!$B$56))*F1562)</f>
        <v>0</v>
      </c>
      <c r="K1562" s="53">
        <f t="shared" si="419"/>
        <v>92.687310167539451</v>
      </c>
      <c r="L1562" s="53">
        <f>IF(I1562&lt;=0,0,MIN(SetUp!$B$50*I1562^SetUp!$B$55,I1562))</f>
        <v>2.3080791658807587</v>
      </c>
      <c r="M1562" s="53">
        <f t="shared" si="420"/>
        <v>14.225829716533873</v>
      </c>
      <c r="N1562" s="53">
        <f>IF(SetUp!$B$62=0,X1562,(B1562-E1562)*(1-(H1562/SetUp!$B$66/SetUp!$B$56)))</f>
        <v>7.1709236380379071</v>
      </c>
      <c r="O1562" s="53">
        <f>K1562*SetUp!$B$65</f>
        <v>0.85550396380035265</v>
      </c>
      <c r="P1562" s="53">
        <f>MIN(SetUp!$B$54*L1562^SetUp!$B$51,L1562)</f>
        <v>1.6020421458806373</v>
      </c>
      <c r="Q1562" s="53">
        <f t="shared" si="421"/>
        <v>99.002729841776997</v>
      </c>
      <c r="R1562" s="53">
        <f>IF((H1562+N1562-O1562)&gt;SetUp!$B$56,T1561+H1562+N1562-O1562-SetUp!$B$56,T1561)</f>
        <v>0</v>
      </c>
      <c r="S1562" s="53">
        <f>R1562*SetUp!$B$65</f>
        <v>0</v>
      </c>
      <c r="T1562" s="53">
        <f>IF((R1562-S1562)&lt;SetUp!$B$53,R1562-S1562,SetUp!$B$53)</f>
        <v>0</v>
      </c>
      <c r="U1562" s="53">
        <f t="shared" si="422"/>
        <v>14.225829716533873</v>
      </c>
      <c r="V1562" s="53">
        <f>(L1562-P1562)/1000*SetUp!$B$13*1000000/SetUp!$B$48</f>
        <v>28.732389203500421</v>
      </c>
      <c r="W1562" s="53">
        <f t="shared" si="424"/>
        <v>0</v>
      </c>
      <c r="X1562" s="53">
        <f>MAX((SetUp!$B$56*(1-($H1562/SetUp!$B$56)^2)*TANH(($B1562-$D1562)/SetUp!$B$56))/(1+$H1562/SetUp!$B$56*TANH(($B1562-$D1562)/SetUp!$B$56)),0)</f>
        <v>7.1709236380379071</v>
      </c>
    </row>
    <row r="1563" spans="1:24" x14ac:dyDescent="0.3">
      <c r="A1563" s="60">
        <v>32608</v>
      </c>
      <c r="B1563" s="53">
        <v>2.23</v>
      </c>
      <c r="C1563" s="53">
        <v>30.940999999999999</v>
      </c>
      <c r="D1563" s="53">
        <v>4.1100000000000003</v>
      </c>
      <c r="E1563" s="53">
        <f t="shared" si="416"/>
        <v>2.23</v>
      </c>
      <c r="F1563" s="53">
        <f t="shared" si="417"/>
        <v>1.8800000000000003</v>
      </c>
      <c r="G1563" s="53">
        <f t="shared" si="418"/>
        <v>0</v>
      </c>
      <c r="H1563" s="53">
        <f>IF(Q1562&gt;SetUp!$B$56,SetUp!$B$56,Q1562)</f>
        <v>99.002729841776997</v>
      </c>
      <c r="I1563" s="53">
        <f t="shared" si="423"/>
        <v>15.122337201641475</v>
      </c>
      <c r="J1563" s="53">
        <f>MIN(F1563,H1563,(1-EXP(-SetUp!$B$52*H1563/SetUp!$B$56))*F1563)</f>
        <v>1.8730018033916025</v>
      </c>
      <c r="K1563" s="53">
        <f t="shared" si="419"/>
        <v>97.129728038385394</v>
      </c>
      <c r="L1563" s="53">
        <f>IF(I1563&lt;=0,0,MIN(SetUp!$B$50*I1563^SetUp!$B$55,I1563))</f>
        <v>1.9890986868055711</v>
      </c>
      <c r="M1563" s="53">
        <f t="shared" si="420"/>
        <v>13.133238514835904</v>
      </c>
      <c r="N1563" s="53">
        <f>IF(SetUp!$B$62=0,X1563,(B1563-E1563)*(1-(H1563/SetUp!$B$66/SetUp!$B$56)))</f>
        <v>0</v>
      </c>
      <c r="O1563" s="53">
        <f>K1563*SetUp!$B$65</f>
        <v>0.89650748510760092</v>
      </c>
      <c r="P1563" s="53">
        <f>MIN(SetUp!$B$54*L1563^SetUp!$B$51,L1563)</f>
        <v>1.3786430742670446</v>
      </c>
      <c r="Q1563" s="53">
        <f t="shared" si="421"/>
        <v>96.233220553277789</v>
      </c>
      <c r="R1563" s="53">
        <f>IF((H1563+N1563-O1563)&gt;SetUp!$B$56,T1562+H1563+N1563-O1563-SetUp!$B$56,T1562)</f>
        <v>0</v>
      </c>
      <c r="S1563" s="53">
        <f>R1563*SetUp!$B$65</f>
        <v>0</v>
      </c>
      <c r="T1563" s="53">
        <f>IF((R1563-S1563)&lt;SetUp!$B$53,R1563-S1563,SetUp!$B$53)</f>
        <v>0</v>
      </c>
      <c r="U1563" s="53">
        <f t="shared" si="422"/>
        <v>13.133238514835904</v>
      </c>
      <c r="V1563" s="53">
        <f>(L1563-P1563)/1000*SetUp!$B$13*1000000/SetUp!$B$48</f>
        <v>24.842675035531681</v>
      </c>
      <c r="W1563" s="53">
        <f t="shared" si="424"/>
        <v>0</v>
      </c>
      <c r="X1563" s="53">
        <f>MAX((SetUp!$B$56*(1-($H1563/SetUp!$B$56)^2)*TANH(($B1563-$D1563)/SetUp!$B$56))/(1+$H1563/SetUp!$B$56*TANH(($B1563-$D1563)/SetUp!$B$56)),0)</f>
        <v>0</v>
      </c>
    </row>
    <row r="1564" spans="1:24" x14ac:dyDescent="0.3">
      <c r="A1564" s="60">
        <v>32609</v>
      </c>
      <c r="B1564" s="53">
        <v>2.3220000000000001</v>
      </c>
      <c r="C1564" s="53">
        <v>14.61</v>
      </c>
      <c r="D1564" s="53">
        <v>4.1100000000000003</v>
      </c>
      <c r="E1564" s="53">
        <f t="shared" si="416"/>
        <v>2.3220000000000001</v>
      </c>
      <c r="F1564" s="53">
        <f t="shared" si="417"/>
        <v>1.7880000000000003</v>
      </c>
      <c r="G1564" s="53">
        <f t="shared" si="418"/>
        <v>0</v>
      </c>
      <c r="H1564" s="53">
        <f>IF(Q1563&gt;SetUp!$B$56,SetUp!$B$56,Q1563)</f>
        <v>96.233220553277789</v>
      </c>
      <c r="I1564" s="53">
        <f t="shared" si="423"/>
        <v>14.00503983074829</v>
      </c>
      <c r="J1564" s="53">
        <f>MIN(F1564,H1564,(1-EXP(-SetUp!$B$52*H1564/SetUp!$B$56))*F1564)</f>
        <v>1.7802169535217169</v>
      </c>
      <c r="K1564" s="53">
        <f t="shared" si="419"/>
        <v>94.453003599756073</v>
      </c>
      <c r="L1564" s="53">
        <f>IF(I1564&lt;=0,0,MIN(SetUp!$B$50*I1564^SetUp!$B$55,I1564))</f>
        <v>1.7502444725643775</v>
      </c>
      <c r="M1564" s="53">
        <f t="shared" si="420"/>
        <v>12.254795358183912</v>
      </c>
      <c r="N1564" s="53">
        <f>IF(SetUp!$B$62=0,X1564,(B1564-E1564)*(1-(H1564/SetUp!$B$66/SetUp!$B$56)))</f>
        <v>0</v>
      </c>
      <c r="O1564" s="53">
        <f>K1564*SetUp!$B$65</f>
        <v>0.8718013159123853</v>
      </c>
      <c r="P1564" s="53">
        <f>MIN(SetUp!$B$54*L1564^SetUp!$B$51,L1564)</f>
        <v>1.2115862125070267</v>
      </c>
      <c r="Q1564" s="53">
        <f t="shared" si="421"/>
        <v>93.581202283843695</v>
      </c>
      <c r="R1564" s="53">
        <f>IF((H1564+N1564-O1564)&gt;SetUp!$B$56,T1563+H1564+N1564-O1564-SetUp!$B$56,T1563)</f>
        <v>0</v>
      </c>
      <c r="S1564" s="53">
        <f>R1564*SetUp!$B$65</f>
        <v>0</v>
      </c>
      <c r="T1564" s="53">
        <f>IF((R1564-S1564)&lt;SetUp!$B$53,R1564-S1564,SetUp!$B$53)</f>
        <v>0</v>
      </c>
      <c r="U1564" s="53">
        <f t="shared" si="422"/>
        <v>12.254795358183912</v>
      </c>
      <c r="V1564" s="53">
        <f>(L1564-P1564)/1000*SetUp!$B$13*1000000/SetUp!$B$48</f>
        <v>21.920860149295699</v>
      </c>
      <c r="W1564" s="53">
        <f t="shared" si="424"/>
        <v>8.2156503822261584E-15</v>
      </c>
      <c r="X1564" s="53">
        <f>MAX((SetUp!$B$56*(1-($H1564/SetUp!$B$56)^2)*TANH(($B1564-$D1564)/SetUp!$B$56))/(1+$H1564/SetUp!$B$56*TANH(($B1564-$D1564)/SetUp!$B$56)),0)</f>
        <v>0</v>
      </c>
    </row>
    <row r="1565" spans="1:24" x14ac:dyDescent="0.3">
      <c r="A1565" s="60">
        <v>32610</v>
      </c>
      <c r="B1565" s="53">
        <v>13.74</v>
      </c>
      <c r="C1565" s="53">
        <v>26.021999999999998</v>
      </c>
      <c r="D1565" s="53">
        <v>4.1100000000000003</v>
      </c>
      <c r="E1565" s="53">
        <f t="shared" si="416"/>
        <v>4.1100000000000003</v>
      </c>
      <c r="F1565" s="53">
        <f t="shared" si="417"/>
        <v>0</v>
      </c>
      <c r="G1565" s="53">
        <f t="shared" si="418"/>
        <v>2.89234520611158</v>
      </c>
      <c r="H1565" s="53">
        <f>IF(Q1564&gt;SetUp!$B$56,SetUp!$B$56,Q1564)</f>
        <v>93.581202283843695</v>
      </c>
      <c r="I1565" s="53">
        <f t="shared" si="423"/>
        <v>16.010895153206508</v>
      </c>
      <c r="J1565" s="53">
        <f>MIN(F1565,H1565,(1-EXP(-SetUp!$B$52*H1565/SetUp!$B$56))*F1565)</f>
        <v>0</v>
      </c>
      <c r="K1565" s="53">
        <f t="shared" si="419"/>
        <v>93.581202283843695</v>
      </c>
      <c r="L1565" s="53">
        <f>IF(I1565&lt;=0,0,MIN(SetUp!$B$50*I1565^SetUp!$B$55,I1565))</f>
        <v>2.1876818156111222</v>
      </c>
      <c r="M1565" s="53">
        <f t="shared" si="420"/>
        <v>13.823213337595387</v>
      </c>
      <c r="N1565" s="53">
        <f>IF(SetUp!$B$62=0,X1565,(B1565-E1565)*(1-(H1565/SetUp!$B$66/SetUp!$B$56)))</f>
        <v>6.737654793888419</v>
      </c>
      <c r="O1565" s="53">
        <f>K1565*SetUp!$B$65</f>
        <v>0.86375458891101631</v>
      </c>
      <c r="P1565" s="53">
        <f>MIN(SetUp!$B$54*L1565^SetUp!$B$51,L1565)</f>
        <v>1.517683772592344</v>
      </c>
      <c r="Q1565" s="53">
        <f t="shared" si="421"/>
        <v>99.455102488821097</v>
      </c>
      <c r="R1565" s="53">
        <f>IF((H1565+N1565-O1565)&gt;SetUp!$B$56,T1564+H1565+N1565-O1565-SetUp!$B$56,T1564)</f>
        <v>0</v>
      </c>
      <c r="S1565" s="53">
        <f>R1565*SetUp!$B$65</f>
        <v>0</v>
      </c>
      <c r="T1565" s="53">
        <f>IF((R1565-S1565)&lt;SetUp!$B$53,R1565-S1565,SetUp!$B$53)</f>
        <v>0</v>
      </c>
      <c r="U1565" s="53">
        <f t="shared" si="422"/>
        <v>13.823213337595387</v>
      </c>
      <c r="V1565" s="53">
        <f>(L1565-P1565)/1000*SetUp!$B$13*1000000/SetUp!$B$48</f>
        <v>27.265772179475587</v>
      </c>
      <c r="W1565" s="53">
        <f t="shared" si="424"/>
        <v>3.5527136788005009E-15</v>
      </c>
      <c r="X1565" s="53">
        <f>MAX((SetUp!$B$56*(1-($H1565/SetUp!$B$56)^2)*TANH(($B1565-$D1565)/SetUp!$B$56))/(1+$H1565/SetUp!$B$56*TANH(($B1565-$D1565)/SetUp!$B$56)),0)</f>
        <v>6.737654793888419</v>
      </c>
    </row>
    <row r="1566" spans="1:24" x14ac:dyDescent="0.3">
      <c r="A1566" s="60">
        <v>32611</v>
      </c>
      <c r="B1566" s="53">
        <v>1.871</v>
      </c>
      <c r="C1566" s="53">
        <v>17.384</v>
      </c>
      <c r="D1566" s="53">
        <v>4.1100000000000003</v>
      </c>
      <c r="E1566" s="53">
        <f t="shared" si="416"/>
        <v>1.871</v>
      </c>
      <c r="F1566" s="53">
        <f t="shared" si="417"/>
        <v>2.2390000000000003</v>
      </c>
      <c r="G1566" s="53">
        <f t="shared" si="418"/>
        <v>0</v>
      </c>
      <c r="H1566" s="53">
        <f>IF(Q1565&gt;SetUp!$B$56,SetUp!$B$56,Q1565)</f>
        <v>99.455102488821097</v>
      </c>
      <c r="I1566" s="53">
        <f t="shared" si="423"/>
        <v>14.720593045714981</v>
      </c>
      <c r="J1566" s="53">
        <f>MIN(F1566,H1566,(1-EXP(-SetUp!$B$52*H1566/SetUp!$B$56))*F1566)</f>
        <v>2.2308757592914179</v>
      </c>
      <c r="K1566" s="53">
        <f t="shared" si="419"/>
        <v>97.224226729529676</v>
      </c>
      <c r="L1566" s="53">
        <f>IF(I1566&lt;=0,0,MIN(SetUp!$B$50*I1566^SetUp!$B$55,I1566))</f>
        <v>1.9018093523566477</v>
      </c>
      <c r="M1566" s="53">
        <f t="shared" si="420"/>
        <v>12.818783693358334</v>
      </c>
      <c r="N1566" s="53">
        <f>IF(SetUp!$B$62=0,X1566,(B1566-E1566)*(1-(H1566/SetUp!$B$66/SetUp!$B$56)))</f>
        <v>0</v>
      </c>
      <c r="O1566" s="53">
        <f>K1566*SetUp!$B$65</f>
        <v>0.89737970811959411</v>
      </c>
      <c r="P1566" s="53">
        <f>MIN(SetUp!$B$54*L1566^SetUp!$B$51,L1566)</f>
        <v>1.3175681725489232</v>
      </c>
      <c r="Q1566" s="53">
        <f t="shared" si="421"/>
        <v>96.326847021410074</v>
      </c>
      <c r="R1566" s="53">
        <f>IF((H1566+N1566-O1566)&gt;SetUp!$B$56,T1565+H1566+N1566-O1566-SetUp!$B$56,T1565)</f>
        <v>0</v>
      </c>
      <c r="S1566" s="53">
        <f>R1566*SetUp!$B$65</f>
        <v>0</v>
      </c>
      <c r="T1566" s="53">
        <f>IF((R1566-S1566)&lt;SetUp!$B$53,R1566-S1566,SetUp!$B$53)</f>
        <v>0</v>
      </c>
      <c r="U1566" s="53">
        <f t="shared" si="422"/>
        <v>12.818783693358334</v>
      </c>
      <c r="V1566" s="53">
        <f>(L1566-P1566)/1000*SetUp!$B$13*1000000/SetUp!$B$48</f>
        <v>23.775870799161392</v>
      </c>
      <c r="W1566" s="53">
        <f t="shared" si="424"/>
        <v>-1.7541523789077473E-14</v>
      </c>
      <c r="X1566" s="53">
        <f>MAX((SetUp!$B$56*(1-($H1566/SetUp!$B$56)^2)*TANH(($B1566-$D1566)/SetUp!$B$56))/(1+$H1566/SetUp!$B$56*TANH(($B1566-$D1566)/SetUp!$B$56)),0)</f>
        <v>0</v>
      </c>
    </row>
    <row r="1567" spans="1:24" x14ac:dyDescent="0.3">
      <c r="A1567" s="60">
        <v>32612</v>
      </c>
      <c r="B1567" s="53">
        <v>0.98299999999999998</v>
      </c>
      <c r="C1567" s="53">
        <v>12.021000000000001</v>
      </c>
      <c r="D1567" s="53">
        <v>4.1100000000000003</v>
      </c>
      <c r="E1567" s="53">
        <f t="shared" si="416"/>
        <v>0.98299999999999998</v>
      </c>
      <c r="F1567" s="53">
        <f t="shared" si="417"/>
        <v>3.1270000000000002</v>
      </c>
      <c r="G1567" s="53">
        <f t="shared" si="418"/>
        <v>0</v>
      </c>
      <c r="H1567" s="53">
        <f>IF(Q1566&gt;SetUp!$B$56,SetUp!$B$56,Q1566)</f>
        <v>96.326847021410074</v>
      </c>
      <c r="I1567" s="53">
        <f t="shared" si="423"/>
        <v>13.67914334532939</v>
      </c>
      <c r="J1567" s="53">
        <f>MIN(F1567,H1567,(1-EXP(-SetUp!$B$52*H1567/SetUp!$B$56))*F1567)</f>
        <v>3.1134601849144987</v>
      </c>
      <c r="K1567" s="53">
        <f t="shared" si="419"/>
        <v>93.213386836495573</v>
      </c>
      <c r="L1567" s="53">
        <f>IF(I1567&lt;=0,0,MIN(SetUp!$B$50*I1567^SetUp!$B$55,I1567))</f>
        <v>1.6828922170607525</v>
      </c>
      <c r="M1567" s="53">
        <f t="shared" si="420"/>
        <v>11.996251128268637</v>
      </c>
      <c r="N1567" s="53">
        <f>IF(SetUp!$B$62=0,X1567,(B1567-E1567)*(1-(H1567/SetUp!$B$66/SetUp!$B$56)))</f>
        <v>0</v>
      </c>
      <c r="O1567" s="53">
        <f>K1567*SetUp!$B$65</f>
        <v>0.86035965197105624</v>
      </c>
      <c r="P1567" s="53">
        <f>MIN(SetUp!$B$54*L1567^SetUp!$B$51,L1567)</f>
        <v>1.1645182329953145</v>
      </c>
      <c r="Q1567" s="53">
        <f t="shared" si="421"/>
        <v>92.353027184524521</v>
      </c>
      <c r="R1567" s="53">
        <f>IF((H1567+N1567-O1567)&gt;SetUp!$B$56,T1566+H1567+N1567-O1567-SetUp!$B$56,T1566)</f>
        <v>0</v>
      </c>
      <c r="S1567" s="53">
        <f>R1567*SetUp!$B$65</f>
        <v>0</v>
      </c>
      <c r="T1567" s="53">
        <f>IF((R1567-S1567)&lt;SetUp!$B$53,R1567-S1567,SetUp!$B$53)</f>
        <v>0</v>
      </c>
      <c r="U1567" s="53">
        <f t="shared" si="422"/>
        <v>11.996251128268637</v>
      </c>
      <c r="V1567" s="53">
        <f>(L1567-P1567)/1000*SetUp!$B$13*1000000/SetUp!$B$48</f>
        <v>21.095385427714159</v>
      </c>
      <c r="W1567" s="53">
        <f t="shared" si="424"/>
        <v>2.886579864025407E-15</v>
      </c>
      <c r="X1567" s="53">
        <f>MAX((SetUp!$B$56*(1-($H1567/SetUp!$B$56)^2)*TANH(($B1567-$D1567)/SetUp!$B$56))/(1+$H1567/SetUp!$B$56*TANH(($B1567-$D1567)/SetUp!$B$56)),0)</f>
        <v>0</v>
      </c>
    </row>
    <row r="1568" spans="1:24" x14ac:dyDescent="0.3">
      <c r="A1568" s="60">
        <v>32613</v>
      </c>
      <c r="B1568" s="53">
        <v>1.91</v>
      </c>
      <c r="C1568" s="53">
        <v>10.971</v>
      </c>
      <c r="D1568" s="53">
        <v>4.1100000000000003</v>
      </c>
      <c r="E1568" s="53">
        <f t="shared" si="416"/>
        <v>1.91</v>
      </c>
      <c r="F1568" s="53">
        <f t="shared" si="417"/>
        <v>2.2000000000000002</v>
      </c>
      <c r="G1568" s="53">
        <f t="shared" si="418"/>
        <v>0</v>
      </c>
      <c r="H1568" s="53">
        <f>IF(Q1567&gt;SetUp!$B$56,SetUp!$B$56,Q1567)</f>
        <v>92.353027184524521</v>
      </c>
      <c r="I1568" s="53">
        <f t="shared" si="423"/>
        <v>12.828473713353411</v>
      </c>
      <c r="J1568" s="53">
        <f>MIN(F1568,H1568,(1-EXP(-SetUp!$B$52*H1568/SetUp!$B$56))*F1568)</f>
        <v>2.1880763063014173</v>
      </c>
      <c r="K1568" s="53">
        <f t="shared" si="419"/>
        <v>90.164950878223109</v>
      </c>
      <c r="L1568" s="53">
        <f>IF(I1568&lt;=0,0,MIN(SetUp!$B$50*I1568^SetUp!$B$55,I1568))</f>
        <v>1.5121090591922057</v>
      </c>
      <c r="M1568" s="53">
        <f t="shared" si="420"/>
        <v>11.316364654161205</v>
      </c>
      <c r="N1568" s="53">
        <f>IF(SetUp!$B$62=0,X1568,(B1568-E1568)*(1-(H1568/SetUp!$B$66/SetUp!$B$56)))</f>
        <v>0</v>
      </c>
      <c r="O1568" s="53">
        <f>K1568*SetUp!$B$65</f>
        <v>0.8322225850847742</v>
      </c>
      <c r="P1568" s="53">
        <f>MIN(SetUp!$B$54*L1568^SetUp!$B$51,L1568)</f>
        <v>1.0452531449469733</v>
      </c>
      <c r="Q1568" s="53">
        <f t="shared" si="421"/>
        <v>89.332728293138331</v>
      </c>
      <c r="R1568" s="53">
        <f>IF((H1568+N1568-O1568)&gt;SetUp!$B$56,T1567+H1568+N1568-O1568-SetUp!$B$56,T1567)</f>
        <v>0</v>
      </c>
      <c r="S1568" s="53">
        <f>R1568*SetUp!$B$65</f>
        <v>0</v>
      </c>
      <c r="T1568" s="53">
        <f>IF((R1568-S1568)&lt;SetUp!$B$53,R1568-S1568,SetUp!$B$53)</f>
        <v>0</v>
      </c>
      <c r="U1568" s="53">
        <f t="shared" si="422"/>
        <v>11.316364654161205</v>
      </c>
      <c r="V1568" s="53">
        <f>(L1568-P1568)/1000*SetUp!$B$13*1000000/SetUp!$B$48</f>
        <v>18.998842057952899</v>
      </c>
      <c r="W1568" s="53">
        <f t="shared" si="424"/>
        <v>0</v>
      </c>
      <c r="X1568" s="53">
        <f>MAX((SetUp!$B$56*(1-($H1568/SetUp!$B$56)^2)*TANH(($B1568-$D1568)/SetUp!$B$56))/(1+$H1568/SetUp!$B$56*TANH(($B1568-$D1568)/SetUp!$B$56)),0)</f>
        <v>0</v>
      </c>
    </row>
    <row r="1569" spans="1:24" x14ac:dyDescent="0.3">
      <c r="A1569" s="60">
        <v>32614</v>
      </c>
      <c r="B1569" s="53">
        <v>2.0579999999999998</v>
      </c>
      <c r="C1569" s="53">
        <v>9.7910000000000004</v>
      </c>
      <c r="D1569" s="53">
        <v>4.1100000000000003</v>
      </c>
      <c r="E1569" s="53">
        <f t="shared" si="416"/>
        <v>2.0579999999999998</v>
      </c>
      <c r="F1569" s="53">
        <f t="shared" si="417"/>
        <v>2.0520000000000005</v>
      </c>
      <c r="G1569" s="53">
        <f t="shared" si="418"/>
        <v>0</v>
      </c>
      <c r="H1569" s="53">
        <f>IF(Q1568&gt;SetUp!$B$56,SetUp!$B$56,Q1568)</f>
        <v>89.332728293138331</v>
      </c>
      <c r="I1569" s="53">
        <f t="shared" si="423"/>
        <v>12.122087613514129</v>
      </c>
      <c r="J1569" s="53">
        <f>MIN(F1569,H1569,(1-EXP(-SetUp!$B$52*H1569/SetUp!$B$56))*F1569)</f>
        <v>2.0388091499649708</v>
      </c>
      <c r="K1569" s="53">
        <f t="shared" si="419"/>
        <v>87.293919143173355</v>
      </c>
      <c r="L1569" s="53">
        <f>IF(I1569&lt;=0,0,MIN(SetUp!$B$50*I1569^SetUp!$B$55,I1569))</f>
        <v>1.3759009333269034</v>
      </c>
      <c r="M1569" s="53">
        <f t="shared" si="420"/>
        <v>10.746186680187225</v>
      </c>
      <c r="N1569" s="53">
        <f>IF(SetUp!$B$62=0,X1569,(B1569-E1569)*(1-(H1569/SetUp!$B$66/SetUp!$B$56)))</f>
        <v>0</v>
      </c>
      <c r="O1569" s="53">
        <f>K1569*SetUp!$B$65</f>
        <v>0.80572295935292448</v>
      </c>
      <c r="P1569" s="53">
        <f>MIN(SetUp!$B$54*L1569^SetUp!$B$51,L1569)</f>
        <v>0.9502264982761347</v>
      </c>
      <c r="Q1569" s="53">
        <f t="shared" si="421"/>
        <v>86.488196183820435</v>
      </c>
      <c r="R1569" s="53">
        <f>IF((H1569+N1569-O1569)&gt;SetUp!$B$56,T1568+H1569+N1569-O1569-SetUp!$B$56,T1568)</f>
        <v>0</v>
      </c>
      <c r="S1569" s="53">
        <f>R1569*SetUp!$B$65</f>
        <v>0</v>
      </c>
      <c r="T1569" s="53">
        <f>IF((R1569-S1569)&lt;SetUp!$B$53,R1569-S1569,SetUp!$B$53)</f>
        <v>0</v>
      </c>
      <c r="U1569" s="53">
        <f t="shared" si="422"/>
        <v>10.746186680187225</v>
      </c>
      <c r="V1569" s="53">
        <f>(L1569-P1569)/1000*SetUp!$B$13*1000000/SetUp!$B$48</f>
        <v>17.322949357325125</v>
      </c>
      <c r="W1569" s="53">
        <f t="shared" si="424"/>
        <v>-5.3290705182007514E-15</v>
      </c>
      <c r="X1569" s="53">
        <f>MAX((SetUp!$B$56*(1-($H1569/SetUp!$B$56)^2)*TANH(($B1569-$D1569)/SetUp!$B$56))/(1+$H1569/SetUp!$B$56*TANH(($B1569-$D1569)/SetUp!$B$56)),0)</f>
        <v>0</v>
      </c>
    </row>
    <row r="1570" spans="1:24" x14ac:dyDescent="0.3">
      <c r="A1570" s="60">
        <v>32615</v>
      </c>
      <c r="B1570" s="53">
        <v>0.48</v>
      </c>
      <c r="C1570" s="53">
        <v>9.3010000000000002</v>
      </c>
      <c r="D1570" s="53">
        <v>4.1100000000000003</v>
      </c>
      <c r="E1570" s="53">
        <f t="shared" si="416"/>
        <v>0.48</v>
      </c>
      <c r="F1570" s="53">
        <f t="shared" si="417"/>
        <v>3.6300000000000003</v>
      </c>
      <c r="G1570" s="53">
        <f t="shared" si="418"/>
        <v>0</v>
      </c>
      <c r="H1570" s="53">
        <f>IF(Q1569&gt;SetUp!$B$56,SetUp!$B$56,Q1569)</f>
        <v>86.488196183820435</v>
      </c>
      <c r="I1570" s="53">
        <f t="shared" si="423"/>
        <v>11.511220841145509</v>
      </c>
      <c r="J1570" s="53">
        <f>MIN(F1570,H1570,(1-EXP(-SetUp!$B$52*H1570/SetUp!$B$56))*F1570)</f>
        <v>3.6025970914337999</v>
      </c>
      <c r="K1570" s="53">
        <f t="shared" si="419"/>
        <v>82.885599092386641</v>
      </c>
      <c r="L1570" s="53">
        <f>IF(I1570&lt;=0,0,MIN(SetUp!$B$50*I1570^SetUp!$B$55,I1570))</f>
        <v>1.2622937853672356</v>
      </c>
      <c r="M1570" s="53">
        <f t="shared" si="420"/>
        <v>10.248927055778273</v>
      </c>
      <c r="N1570" s="53">
        <f>IF(SetUp!$B$62=0,X1570,(B1570-E1570)*(1-(H1570/SetUp!$B$66/SetUp!$B$56)))</f>
        <v>0</v>
      </c>
      <c r="O1570" s="53">
        <f>K1570*SetUp!$B$65</f>
        <v>0.76503416095828314</v>
      </c>
      <c r="P1570" s="53">
        <f>MIN(SetUp!$B$54*L1570^SetUp!$B$51,L1570)</f>
        <v>0.87103720509984417</v>
      </c>
      <c r="Q1570" s="53">
        <f t="shared" si="421"/>
        <v>82.120564931428362</v>
      </c>
      <c r="R1570" s="53">
        <f>IF((H1570+N1570-O1570)&gt;SetUp!$B$56,T1569+H1570+N1570-O1570-SetUp!$B$56,T1569)</f>
        <v>0</v>
      </c>
      <c r="S1570" s="53">
        <f>R1570*SetUp!$B$65</f>
        <v>0</v>
      </c>
      <c r="T1570" s="53">
        <f>IF((R1570-S1570)&lt;SetUp!$B$53,R1570-S1570,SetUp!$B$53)</f>
        <v>0</v>
      </c>
      <c r="U1570" s="53">
        <f t="shared" si="422"/>
        <v>10.248927055778273</v>
      </c>
      <c r="V1570" s="53">
        <f>(L1570-P1570)/1000*SetUp!$B$13*1000000/SetUp!$B$48</f>
        <v>15.922304389465813</v>
      </c>
      <c r="W1570" s="53">
        <f t="shared" si="424"/>
        <v>4.6629367034256575E-15</v>
      </c>
      <c r="X1570" s="53">
        <f>MAX((SetUp!$B$56*(1-($H1570/SetUp!$B$56)^2)*TANH(($B1570-$D1570)/SetUp!$B$56))/(1+$H1570/SetUp!$B$56*TANH(($B1570-$D1570)/SetUp!$B$56)),0)</f>
        <v>0</v>
      </c>
    </row>
    <row r="1571" spans="1:24" x14ac:dyDescent="0.3">
      <c r="A1571" s="60">
        <v>32616</v>
      </c>
      <c r="B1571" s="53">
        <v>0.46200000000000002</v>
      </c>
      <c r="C1571" s="53">
        <v>8.98</v>
      </c>
      <c r="D1571" s="53">
        <v>4.1100000000000003</v>
      </c>
      <c r="E1571" s="53">
        <f t="shared" si="416"/>
        <v>0.46200000000000002</v>
      </c>
      <c r="F1571" s="53">
        <f t="shared" si="417"/>
        <v>3.6480000000000001</v>
      </c>
      <c r="G1571" s="53">
        <f t="shared" si="418"/>
        <v>0</v>
      </c>
      <c r="H1571" s="53">
        <f>IF(Q1570&gt;SetUp!$B$56,SetUp!$B$56,Q1570)</f>
        <v>82.120564931428362</v>
      </c>
      <c r="I1571" s="53">
        <f t="shared" si="423"/>
        <v>10.973554228484026</v>
      </c>
      <c r="J1571" s="53">
        <f>MIN(F1571,H1571,(1-EXP(-SetUp!$B$52*H1571/SetUp!$B$56))*F1571)</f>
        <v>3.6127539166810601</v>
      </c>
      <c r="K1571" s="53">
        <f t="shared" si="419"/>
        <v>78.507811014747304</v>
      </c>
      <c r="L1571" s="53">
        <f>IF(I1571&lt;=0,0,MIN(SetUp!$B$50*I1571^SetUp!$B$55,I1571))</f>
        <v>1.1655663241711236</v>
      </c>
      <c r="M1571" s="53">
        <f t="shared" si="420"/>
        <v>9.8079879043129026</v>
      </c>
      <c r="N1571" s="53">
        <f>IF(SetUp!$B$62=0,X1571,(B1571-E1571)*(1-(H1571/SetUp!$B$66/SetUp!$B$56)))</f>
        <v>0</v>
      </c>
      <c r="O1571" s="53">
        <f>K1571*SetUp!$B$65</f>
        <v>0.72462717270575305</v>
      </c>
      <c r="P1571" s="53">
        <f>MIN(SetUp!$B$54*L1571^SetUp!$B$51,L1571)</f>
        <v>0.80366820048030108</v>
      </c>
      <c r="Q1571" s="53">
        <f t="shared" si="421"/>
        <v>77.783183842041552</v>
      </c>
      <c r="R1571" s="53">
        <f>IF((H1571+N1571-O1571)&gt;SetUp!$B$56,T1570+H1571+N1571-O1571-SetUp!$B$56,T1570)</f>
        <v>0</v>
      </c>
      <c r="S1571" s="53">
        <f>R1571*SetUp!$B$65</f>
        <v>0</v>
      </c>
      <c r="T1571" s="53">
        <f>IF((R1571-S1571)&lt;SetUp!$B$53,R1571-S1571,SetUp!$B$53)</f>
        <v>0</v>
      </c>
      <c r="U1571" s="53">
        <f t="shared" si="422"/>
        <v>9.8079879043129026</v>
      </c>
      <c r="V1571" s="53">
        <f>(L1571-P1571)/1000*SetUp!$B$13*1000000/SetUp!$B$48</f>
        <v>14.727553155639722</v>
      </c>
      <c r="W1571" s="53">
        <f t="shared" si="424"/>
        <v>1.0880185641326534E-14</v>
      </c>
      <c r="X1571" s="53">
        <f>MAX((SetUp!$B$56*(1-($H1571/SetUp!$B$56)^2)*TANH(($B1571-$D1571)/SetUp!$B$56))/(1+$H1571/SetUp!$B$56*TANH(($B1571-$D1571)/SetUp!$B$56)),0)</f>
        <v>0</v>
      </c>
    </row>
    <row r="1572" spans="1:24" x14ac:dyDescent="0.3">
      <c r="A1572" s="60">
        <v>32617</v>
      </c>
      <c r="B1572" s="53">
        <v>1.006</v>
      </c>
      <c r="C1572" s="53">
        <v>8.6630000000000003</v>
      </c>
      <c r="D1572" s="53">
        <v>4.1100000000000003</v>
      </c>
      <c r="E1572" s="53">
        <f t="shared" si="416"/>
        <v>1.006</v>
      </c>
      <c r="F1572" s="53">
        <f t="shared" si="417"/>
        <v>3.1040000000000001</v>
      </c>
      <c r="G1572" s="53">
        <f t="shared" si="418"/>
        <v>0</v>
      </c>
      <c r="H1572" s="53">
        <f>IF(Q1571&gt;SetUp!$B$56,SetUp!$B$56,Q1571)</f>
        <v>77.783183842041552</v>
      </c>
      <c r="I1572" s="53">
        <f t="shared" si="423"/>
        <v>10.49763051856036</v>
      </c>
      <c r="J1572" s="53">
        <f>MIN(F1572,H1572,(1-EXP(-SetUp!$B$52*H1572/SetUp!$B$56))*F1572)</f>
        <v>3.0656821164458496</v>
      </c>
      <c r="K1572" s="53">
        <f t="shared" si="419"/>
        <v>74.717501725595696</v>
      </c>
      <c r="L1572" s="53">
        <f>IF(I1572&lt;=0,0,MIN(SetUp!$B$50*I1572^SetUp!$B$55,I1572))</f>
        <v>1.0825391359472185</v>
      </c>
      <c r="M1572" s="53">
        <f t="shared" si="420"/>
        <v>9.4150913826131415</v>
      </c>
      <c r="N1572" s="53">
        <f>IF(SetUp!$B$62=0,X1572,(B1572-E1572)*(1-(H1572/SetUp!$B$66/SetUp!$B$56)))</f>
        <v>0</v>
      </c>
      <c r="O1572" s="53">
        <f>K1572*SetUp!$B$65</f>
        <v>0.68964261424745699</v>
      </c>
      <c r="P1572" s="53">
        <f>MIN(SetUp!$B$54*L1572^SetUp!$B$51,L1572)</f>
        <v>0.74588438950852931</v>
      </c>
      <c r="Q1572" s="53">
        <f t="shared" si="421"/>
        <v>74.027859111348235</v>
      </c>
      <c r="R1572" s="53">
        <f>IF((H1572+N1572-O1572)&gt;SetUp!$B$56,T1571+H1572+N1572-O1572-SetUp!$B$56,T1571)</f>
        <v>0</v>
      </c>
      <c r="S1572" s="53">
        <f>R1572*SetUp!$B$65</f>
        <v>0</v>
      </c>
      <c r="T1572" s="53">
        <f>IF((R1572-S1572)&lt;SetUp!$B$53,R1572-S1572,SetUp!$B$53)</f>
        <v>0</v>
      </c>
      <c r="U1572" s="53">
        <f t="shared" si="422"/>
        <v>9.4150913826131415</v>
      </c>
      <c r="V1572" s="53">
        <f>(L1572-P1572)/1000*SetUp!$B$13*1000000/SetUp!$B$48</f>
        <v>13.700266314478105</v>
      </c>
      <c r="W1572" s="53">
        <f t="shared" si="424"/>
        <v>-1.021405182655144E-14</v>
      </c>
      <c r="X1572" s="53">
        <f>MAX((SetUp!$B$56*(1-($H1572/SetUp!$B$56)^2)*TANH(($B1572-$D1572)/SetUp!$B$56))/(1+$H1572/SetUp!$B$56*TANH(($B1572-$D1572)/SetUp!$B$56)),0)</f>
        <v>0</v>
      </c>
    </row>
    <row r="1573" spans="1:24" x14ac:dyDescent="0.3">
      <c r="A1573" s="60">
        <v>32618</v>
      </c>
      <c r="B1573" s="53">
        <v>0.88100000000000001</v>
      </c>
      <c r="C1573" s="53">
        <v>8.5060000000000002</v>
      </c>
      <c r="D1573" s="53">
        <v>4.1100000000000003</v>
      </c>
      <c r="E1573" s="53">
        <f t="shared" si="416"/>
        <v>0.88100000000000001</v>
      </c>
      <c r="F1573" s="53">
        <f t="shared" si="417"/>
        <v>3.2290000000000001</v>
      </c>
      <c r="G1573" s="53">
        <f t="shared" si="418"/>
        <v>0</v>
      </c>
      <c r="H1573" s="53">
        <f>IF(Q1572&gt;SetUp!$B$56,SetUp!$B$56,Q1572)</f>
        <v>74.027859111348235</v>
      </c>
      <c r="I1573" s="53">
        <f t="shared" si="423"/>
        <v>10.069019796389206</v>
      </c>
      <c r="J1573" s="53">
        <f>MIN(F1573,H1573,(1-EXP(-SetUp!$B$52*H1573/SetUp!$B$56))*F1573)</f>
        <v>3.1797178055133357</v>
      </c>
      <c r="K1573" s="53">
        <f t="shared" si="419"/>
        <v>70.848141305834901</v>
      </c>
      <c r="L1573" s="53">
        <f>IF(I1573&lt;=0,0,MIN(SetUp!$B$50*I1573^SetUp!$B$55,I1573))</f>
        <v>1.0098808233603083</v>
      </c>
      <c r="M1573" s="53">
        <f t="shared" si="420"/>
        <v>9.0591389730288974</v>
      </c>
      <c r="N1573" s="53">
        <f>IF(SetUp!$B$62=0,X1573,(B1573-E1573)*(1-(H1573/SetUp!$B$66/SetUp!$B$56)))</f>
        <v>0</v>
      </c>
      <c r="O1573" s="53">
        <f>K1573*SetUp!$B$65</f>
        <v>0.65392841377606536</v>
      </c>
      <c r="P1573" s="53">
        <f>MIN(SetUp!$B$54*L1573^SetUp!$B$51,L1573)</f>
        <v>0.69535216909408426</v>
      </c>
      <c r="Q1573" s="53">
        <f t="shared" si="421"/>
        <v>70.194212892058829</v>
      </c>
      <c r="R1573" s="53">
        <f>IF((H1573+N1573-O1573)&gt;SetUp!$B$56,T1572+H1573+N1573-O1573-SetUp!$B$56,T1572)</f>
        <v>0</v>
      </c>
      <c r="S1573" s="53">
        <f>R1573*SetUp!$B$65</f>
        <v>0</v>
      </c>
      <c r="T1573" s="53">
        <f>IF((R1573-S1573)&lt;SetUp!$B$53,R1573-S1573,SetUp!$B$53)</f>
        <v>0</v>
      </c>
      <c r="U1573" s="53">
        <f t="shared" si="422"/>
        <v>9.0591389730288974</v>
      </c>
      <c r="V1573" s="53">
        <f>(L1573-P1573)/1000*SetUp!$B$13*1000000/SetUp!$B$48</f>
        <v>12.799838328631578</v>
      </c>
      <c r="W1573" s="53">
        <f t="shared" si="424"/>
        <v>-9.7699626167013776E-15</v>
      </c>
      <c r="X1573" s="53">
        <f>MAX((SetUp!$B$56*(1-($H1573/SetUp!$B$56)^2)*TANH(($B1573-$D1573)/SetUp!$B$56))/(1+$H1573/SetUp!$B$56*TANH(($B1573-$D1573)/SetUp!$B$56)),0)</f>
        <v>0</v>
      </c>
    </row>
    <row r="1574" spans="1:24" x14ac:dyDescent="0.3">
      <c r="A1574" s="60">
        <v>32619</v>
      </c>
      <c r="B1574" s="53">
        <v>2.194</v>
      </c>
      <c r="C1574" s="53">
        <v>8.35</v>
      </c>
      <c r="D1574" s="53">
        <v>4.1100000000000003</v>
      </c>
      <c r="E1574" s="53">
        <f t="shared" si="416"/>
        <v>2.194</v>
      </c>
      <c r="F1574" s="53">
        <f t="shared" si="417"/>
        <v>1.9160000000000004</v>
      </c>
      <c r="G1574" s="53">
        <f t="shared" si="418"/>
        <v>0</v>
      </c>
      <c r="H1574" s="53">
        <f>IF(Q1573&gt;SetUp!$B$56,SetUp!$B$56,Q1573)</f>
        <v>70.194212892058829</v>
      </c>
      <c r="I1574" s="53">
        <f t="shared" si="423"/>
        <v>9.6896821289364343</v>
      </c>
      <c r="J1574" s="53">
        <f>MIN(F1574,H1574,(1-EXP(-SetUp!$B$52*H1574/SetUp!$B$56))*F1574)</f>
        <v>1.8796853871227974</v>
      </c>
      <c r="K1574" s="53">
        <f t="shared" si="419"/>
        <v>68.314527504936038</v>
      </c>
      <c r="L1574" s="53">
        <f>IF(I1574&lt;=0,0,MIN(SetUp!$B$50*I1574^SetUp!$B$55,I1574))</f>
        <v>0.94727051151511577</v>
      </c>
      <c r="M1574" s="53">
        <f t="shared" si="420"/>
        <v>8.7424116174213182</v>
      </c>
      <c r="N1574" s="53">
        <f>IF(SetUp!$B$62=0,X1574,(B1574-E1574)*(1-(H1574/SetUp!$B$66/SetUp!$B$56)))</f>
        <v>0</v>
      </c>
      <c r="O1574" s="53">
        <f>K1574*SetUp!$B$65</f>
        <v>0.63054315590753629</v>
      </c>
      <c r="P1574" s="53">
        <f>MIN(SetUp!$B$54*L1574^SetUp!$B$51,L1574)</f>
        <v>0.65183636522209765</v>
      </c>
      <c r="Q1574" s="53">
        <f t="shared" si="421"/>
        <v>67.683984349028506</v>
      </c>
      <c r="R1574" s="53">
        <f>IF((H1574+N1574-O1574)&gt;SetUp!$B$56,T1573+H1574+N1574-O1574-SetUp!$B$56,T1573)</f>
        <v>0</v>
      </c>
      <c r="S1574" s="53">
        <f>R1574*SetUp!$B$65</f>
        <v>0</v>
      </c>
      <c r="T1574" s="53">
        <f>IF((R1574-S1574)&lt;SetUp!$B$53,R1574-S1574,SetUp!$B$53)</f>
        <v>0</v>
      </c>
      <c r="U1574" s="53">
        <f t="shared" si="422"/>
        <v>8.7424116174213182</v>
      </c>
      <c r="V1574" s="53">
        <f>(L1574-P1574)/1000*SetUp!$B$13*1000000/SetUp!$B$48</f>
        <v>12.022781574956822</v>
      </c>
      <c r="W1574" s="53">
        <f t="shared" si="424"/>
        <v>1.8540724511240114E-14</v>
      </c>
      <c r="X1574" s="53">
        <f>MAX((SetUp!$B$56*(1-($H1574/SetUp!$B$56)^2)*TANH(($B1574-$D1574)/SetUp!$B$56))/(1+$H1574/SetUp!$B$56*TANH(($B1574-$D1574)/SetUp!$B$56)),0)</f>
        <v>0</v>
      </c>
    </row>
    <row r="1575" spans="1:24" x14ac:dyDescent="0.3">
      <c r="A1575" s="60">
        <v>32620</v>
      </c>
      <c r="B1575" s="53">
        <v>1.694</v>
      </c>
      <c r="C1575" s="53">
        <v>8.1950000000000003</v>
      </c>
      <c r="D1575" s="53">
        <v>4.1100000000000003</v>
      </c>
      <c r="E1575" s="53">
        <f t="shared" si="416"/>
        <v>1.694</v>
      </c>
      <c r="F1575" s="53">
        <f t="shared" si="417"/>
        <v>2.4160000000000004</v>
      </c>
      <c r="G1575" s="53">
        <f t="shared" si="418"/>
        <v>0</v>
      </c>
      <c r="H1575" s="53">
        <f>IF(Q1574&gt;SetUp!$B$56,SetUp!$B$56,Q1574)</f>
        <v>67.683984349028506</v>
      </c>
      <c r="I1575" s="53">
        <f t="shared" si="423"/>
        <v>9.3453222304238306</v>
      </c>
      <c r="J1575" s="53">
        <f>MIN(F1575,H1575,(1-EXP(-SetUp!$B$52*H1575/SetUp!$B$56))*F1575)</f>
        <v>2.3632314884300549</v>
      </c>
      <c r="K1575" s="53">
        <f t="shared" si="419"/>
        <v>65.320752860598446</v>
      </c>
      <c r="L1575" s="53">
        <f>IF(I1575&lt;=0,0,MIN(SetUp!$B$50*I1575^SetUp!$B$55,I1575))</f>
        <v>0.89182970828335972</v>
      </c>
      <c r="M1575" s="53">
        <f t="shared" si="420"/>
        <v>8.4534925221404702</v>
      </c>
      <c r="N1575" s="53">
        <f>IF(SetUp!$B$62=0,X1575,(B1575-E1575)*(1-(H1575/SetUp!$B$66/SetUp!$B$56)))</f>
        <v>0</v>
      </c>
      <c r="O1575" s="53">
        <f>K1575*SetUp!$B$65</f>
        <v>0.60291061300251225</v>
      </c>
      <c r="P1575" s="53">
        <f>MIN(SetUp!$B$54*L1575^SetUp!$B$51,L1575)</f>
        <v>0.61332683962032664</v>
      </c>
      <c r="Q1575" s="53">
        <f t="shared" si="421"/>
        <v>64.717842247595939</v>
      </c>
      <c r="R1575" s="53">
        <f>IF((H1575+N1575-O1575)&gt;SetUp!$B$56,T1574+H1575+N1575-O1575-SetUp!$B$56,T1574)</f>
        <v>0</v>
      </c>
      <c r="S1575" s="53">
        <f>R1575*SetUp!$B$65</f>
        <v>0</v>
      </c>
      <c r="T1575" s="53">
        <f>IF((R1575-S1575)&lt;SetUp!$B$53,R1575-S1575,SetUp!$B$53)</f>
        <v>0</v>
      </c>
      <c r="U1575" s="53">
        <f t="shared" si="422"/>
        <v>8.4534925221404702</v>
      </c>
      <c r="V1575" s="53">
        <f>(L1575-P1575)/1000*SetUp!$B$13*1000000/SetUp!$B$48</f>
        <v>11.333758131714188</v>
      </c>
      <c r="W1575" s="53">
        <f t="shared" si="424"/>
        <v>-5.5511151231257827E-15</v>
      </c>
      <c r="X1575" s="53">
        <f>MAX((SetUp!$B$56*(1-($H1575/SetUp!$B$56)^2)*TANH(($B1575-$D1575)/SetUp!$B$56))/(1+$H1575/SetUp!$B$56*TANH(($B1575-$D1575)/SetUp!$B$56)),0)</f>
        <v>0</v>
      </c>
    </row>
    <row r="1576" spans="1:24" x14ac:dyDescent="0.3">
      <c r="A1576" s="60">
        <v>32621</v>
      </c>
      <c r="B1576" s="53">
        <v>7.891</v>
      </c>
      <c r="C1576" s="53">
        <v>8.35</v>
      </c>
      <c r="D1576" s="53">
        <v>4.1100000000000003</v>
      </c>
      <c r="E1576" s="53">
        <f t="shared" si="416"/>
        <v>4.1100000000000003</v>
      </c>
      <c r="F1576" s="53">
        <f t="shared" si="417"/>
        <v>0</v>
      </c>
      <c r="G1576" s="53">
        <f t="shared" si="418"/>
        <v>0.53136081114978673</v>
      </c>
      <c r="H1576" s="53">
        <f>IF(Q1575&gt;SetUp!$B$56,SetUp!$B$56,Q1575)</f>
        <v>64.717842247595939</v>
      </c>
      <c r="I1576" s="53">
        <f t="shared" si="423"/>
        <v>9.5821990807431199</v>
      </c>
      <c r="J1576" s="53">
        <f>MIN(F1576,H1576,(1-EXP(-SetUp!$B$52*H1576/SetUp!$B$56))*F1576)</f>
        <v>0</v>
      </c>
      <c r="K1576" s="53">
        <f t="shared" si="419"/>
        <v>64.717842247595939</v>
      </c>
      <c r="L1576" s="53">
        <f>IF(I1576&lt;=0,0,MIN(SetUp!$B$50*I1576^SetUp!$B$55,I1576))</f>
        <v>0.92982264081293287</v>
      </c>
      <c r="M1576" s="53">
        <f t="shared" si="420"/>
        <v>8.6523764399301868</v>
      </c>
      <c r="N1576" s="53">
        <f>IF(SetUp!$B$62=0,X1576,(B1576-E1576)*(1-(H1576/SetUp!$B$66/SetUp!$B$56)))</f>
        <v>3.249639188850213</v>
      </c>
      <c r="O1576" s="53">
        <f>K1576*SetUp!$B$65</f>
        <v>0.59734574745286351</v>
      </c>
      <c r="P1576" s="53">
        <f>MIN(SetUp!$B$54*L1576^SetUp!$B$51,L1576)</f>
        <v>0.63971454157436447</v>
      </c>
      <c r="Q1576" s="53">
        <f t="shared" si="421"/>
        <v>67.370135688993287</v>
      </c>
      <c r="R1576" s="53">
        <f>IF((H1576+N1576-O1576)&gt;SetUp!$B$56,T1575+H1576+N1576-O1576-SetUp!$B$56,T1575)</f>
        <v>0</v>
      </c>
      <c r="S1576" s="53">
        <f>R1576*SetUp!$B$65</f>
        <v>0</v>
      </c>
      <c r="T1576" s="53">
        <f>IF((R1576-S1576)&lt;SetUp!$B$53,R1576-S1576,SetUp!$B$53)</f>
        <v>0</v>
      </c>
      <c r="U1576" s="53">
        <f t="shared" si="422"/>
        <v>8.6523764399301868</v>
      </c>
      <c r="V1576" s="53">
        <f>(L1576-P1576)/1000*SetUp!$B$13*1000000/SetUp!$B$48</f>
        <v>11.80603648574807</v>
      </c>
      <c r="W1576" s="53">
        <f t="shared" si="424"/>
        <v>-9.9920072216264089E-15</v>
      </c>
      <c r="X1576" s="53">
        <f>MAX((SetUp!$B$56*(1-($H1576/SetUp!$B$56)^2)*TANH(($B1576-$D1576)/SetUp!$B$56))/(1+$H1576/SetUp!$B$56*TANH(($B1576-$D1576)/SetUp!$B$56)),0)</f>
        <v>3.249639188850213</v>
      </c>
    </row>
    <row r="1577" spans="1:24" x14ac:dyDescent="0.3">
      <c r="A1577" s="60">
        <v>32622</v>
      </c>
      <c r="B1577" s="53">
        <v>5.7030000000000003</v>
      </c>
      <c r="C1577" s="53">
        <v>8.35</v>
      </c>
      <c r="D1577" s="53">
        <v>4.1100000000000003</v>
      </c>
      <c r="E1577" s="53">
        <f t="shared" si="416"/>
        <v>4.1100000000000003</v>
      </c>
      <c r="F1577" s="53">
        <f t="shared" si="417"/>
        <v>0</v>
      </c>
      <c r="G1577" s="53">
        <f t="shared" si="418"/>
        <v>0.23547015240225821</v>
      </c>
      <c r="H1577" s="53">
        <f>IF(Q1576&gt;SetUp!$B$56,SetUp!$B$56,Q1576)</f>
        <v>67.370135688993287</v>
      </c>
      <c r="I1577" s="53">
        <f t="shared" si="423"/>
        <v>9.5096730108520973</v>
      </c>
      <c r="J1577" s="53">
        <f>MIN(F1577,H1577,(1-EXP(-SetUp!$B$52*H1577/SetUp!$B$56))*F1577)</f>
        <v>0</v>
      </c>
      <c r="K1577" s="53">
        <f t="shared" si="419"/>
        <v>67.370135688993287</v>
      </c>
      <c r="L1577" s="53">
        <f>IF(I1577&lt;=0,0,MIN(SetUp!$B$50*I1577^SetUp!$B$55,I1577))</f>
        <v>0.91812280385973355</v>
      </c>
      <c r="M1577" s="53">
        <f t="shared" si="420"/>
        <v>8.5915502069923644</v>
      </c>
      <c r="N1577" s="53">
        <f>IF(SetUp!$B$62=0,X1577,(B1577-E1577)*(1-(H1577/SetUp!$B$66/SetUp!$B$56)))</f>
        <v>1.3575298475977418</v>
      </c>
      <c r="O1577" s="53">
        <f>K1577*SetUp!$B$65</f>
        <v>0.62182641851965392</v>
      </c>
      <c r="P1577" s="53">
        <f>MIN(SetUp!$B$54*L1577^SetUp!$B$51,L1577)</f>
        <v>0.63158737203892223</v>
      </c>
      <c r="Q1577" s="53">
        <f t="shared" si="421"/>
        <v>68.105839118071373</v>
      </c>
      <c r="R1577" s="53">
        <f>IF((H1577+N1577-O1577)&gt;SetUp!$B$56,T1576+H1577+N1577-O1577-SetUp!$B$56,T1576)</f>
        <v>0</v>
      </c>
      <c r="S1577" s="53">
        <f>R1577*SetUp!$B$65</f>
        <v>0</v>
      </c>
      <c r="T1577" s="53">
        <f>IF((R1577-S1577)&lt;SetUp!$B$53,R1577-S1577,SetUp!$B$53)</f>
        <v>0</v>
      </c>
      <c r="U1577" s="53">
        <f t="shared" si="422"/>
        <v>8.5915502069923644</v>
      </c>
      <c r="V1577" s="53">
        <f>(L1577-P1577)/1000*SetUp!$B$13*1000000/SetUp!$B$48</f>
        <v>11.660645709012815</v>
      </c>
      <c r="W1577" s="53">
        <f t="shared" si="424"/>
        <v>-1.1102230246251565E-15</v>
      </c>
      <c r="X1577" s="53">
        <f>MAX((SetUp!$B$56*(1-($H1577/SetUp!$B$56)^2)*TANH(($B1577-$D1577)/SetUp!$B$56))/(1+$H1577/SetUp!$B$56*TANH(($B1577-$D1577)/SetUp!$B$56)),0)</f>
        <v>1.3575298475977418</v>
      </c>
    </row>
    <row r="1578" spans="1:24" x14ac:dyDescent="0.3">
      <c r="A1578" s="60">
        <v>32623</v>
      </c>
      <c r="B1578" s="53">
        <v>2.1259999999999999</v>
      </c>
      <c r="C1578" s="53">
        <v>8.1950000000000003</v>
      </c>
      <c r="D1578" s="53">
        <v>4.1100000000000003</v>
      </c>
      <c r="E1578" s="53">
        <f t="shared" si="416"/>
        <v>2.1259999999999999</v>
      </c>
      <c r="F1578" s="53">
        <f t="shared" si="417"/>
        <v>1.9840000000000004</v>
      </c>
      <c r="G1578" s="53">
        <f t="shared" si="418"/>
        <v>0</v>
      </c>
      <c r="H1578" s="53">
        <f>IF(Q1577&gt;SetUp!$B$56,SetUp!$B$56,Q1577)</f>
        <v>68.105839118071373</v>
      </c>
      <c r="I1578" s="53">
        <f t="shared" si="423"/>
        <v>9.202245391438483</v>
      </c>
      <c r="J1578" s="53">
        <f>MIN(F1578,H1578,(1-EXP(-SetUp!$B$52*H1578/SetUp!$B$56))*F1578)</f>
        <v>1.9416874908445336</v>
      </c>
      <c r="K1578" s="53">
        <f t="shared" si="419"/>
        <v>66.164151627226843</v>
      </c>
      <c r="L1578" s="53">
        <f>IF(I1578&lt;=0,0,MIN(SetUp!$B$50*I1578^SetUp!$B$55,I1578))</f>
        <v>0.86918952656400628</v>
      </c>
      <c r="M1578" s="53">
        <f t="shared" si="420"/>
        <v>8.3330558648744759</v>
      </c>
      <c r="N1578" s="53">
        <f>IF(SetUp!$B$62=0,X1578,(B1578-E1578)*(1-(H1578/SetUp!$B$66/SetUp!$B$56)))</f>
        <v>0</v>
      </c>
      <c r="O1578" s="53">
        <f>K1578*SetUp!$B$65</f>
        <v>0.6106951844461187</v>
      </c>
      <c r="P1578" s="53">
        <f>MIN(SetUp!$B$54*L1578^SetUp!$B$51,L1578)</f>
        <v>0.59760743898397051</v>
      </c>
      <c r="Q1578" s="53">
        <f t="shared" si="421"/>
        <v>65.553456442780728</v>
      </c>
      <c r="R1578" s="53">
        <f>IF((H1578+N1578-O1578)&gt;SetUp!$B$56,T1577+H1578+N1578-O1578-SetUp!$B$56,T1577)</f>
        <v>0</v>
      </c>
      <c r="S1578" s="53">
        <f>R1578*SetUp!$B$65</f>
        <v>0</v>
      </c>
      <c r="T1578" s="53">
        <f>IF((R1578-S1578)&lt;SetUp!$B$53,R1578-S1578,SetUp!$B$53)</f>
        <v>0</v>
      </c>
      <c r="U1578" s="53">
        <f t="shared" si="422"/>
        <v>8.3330558648744759</v>
      </c>
      <c r="V1578" s="53">
        <f>(L1578-P1578)/1000*SetUp!$B$13*1000000/SetUp!$B$48</f>
        <v>11.052114860843112</v>
      </c>
      <c r="W1578" s="53">
        <f t="shared" si="424"/>
        <v>1.27675647831893E-14</v>
      </c>
      <c r="X1578" s="53">
        <f>MAX((SetUp!$B$56*(1-($H1578/SetUp!$B$56)^2)*TANH(($B1578-$D1578)/SetUp!$B$56))/(1+$H1578/SetUp!$B$56*TANH(($B1578-$D1578)/SetUp!$B$56)),0)</f>
        <v>0</v>
      </c>
    </row>
    <row r="1579" spans="1:24" x14ac:dyDescent="0.3">
      <c r="A1579" s="60">
        <v>32624</v>
      </c>
      <c r="B1579" s="53">
        <v>0.86899999999999999</v>
      </c>
      <c r="C1579" s="53">
        <v>8.0410000000000004</v>
      </c>
      <c r="D1579" s="53">
        <v>4.1100000000000003</v>
      </c>
      <c r="E1579" s="53">
        <f t="shared" si="416"/>
        <v>0.86899999999999999</v>
      </c>
      <c r="F1579" s="53">
        <f t="shared" si="417"/>
        <v>3.2410000000000005</v>
      </c>
      <c r="G1579" s="53">
        <f t="shared" si="418"/>
        <v>0</v>
      </c>
      <c r="H1579" s="53">
        <f>IF(Q1578&gt;SetUp!$B$56,SetUp!$B$56,Q1578)</f>
        <v>65.553456442780728</v>
      </c>
      <c r="I1579" s="53">
        <f t="shared" si="423"/>
        <v>8.9089368425040441</v>
      </c>
      <c r="J1579" s="53">
        <f>MIN(F1579,H1579,(1-EXP(-SetUp!$B$52*H1579/SetUp!$B$56))*F1579)</f>
        <v>3.1611578074535784</v>
      </c>
      <c r="K1579" s="53">
        <f t="shared" si="419"/>
        <v>62.392298635327151</v>
      </c>
      <c r="L1579" s="53">
        <f>IF(I1579&lt;=0,0,MIN(SetUp!$B$50*I1579^SetUp!$B$55,I1579))</f>
        <v>0.82350821236626714</v>
      </c>
      <c r="M1579" s="53">
        <f t="shared" si="420"/>
        <v>8.0854286301377769</v>
      </c>
      <c r="N1579" s="53">
        <f>IF(SetUp!$B$62=0,X1579,(B1579-E1579)*(1-(H1579/SetUp!$B$66/SetUp!$B$56)))</f>
        <v>0</v>
      </c>
      <c r="O1579" s="53">
        <f>K1579*SetUp!$B$65</f>
        <v>0.57588097762956902</v>
      </c>
      <c r="P1579" s="53">
        <f>MIN(SetUp!$B$54*L1579^SetUp!$B$51,L1579)</f>
        <v>0.56590247441538122</v>
      </c>
      <c r="Q1579" s="53">
        <f t="shared" si="421"/>
        <v>61.816417657697585</v>
      </c>
      <c r="R1579" s="53">
        <f>IF((H1579+N1579-O1579)&gt;SetUp!$B$56,T1578+H1579+N1579-O1579-SetUp!$B$56,T1578)</f>
        <v>0</v>
      </c>
      <c r="S1579" s="53">
        <f>R1579*SetUp!$B$65</f>
        <v>0</v>
      </c>
      <c r="T1579" s="53">
        <f>IF((R1579-S1579)&lt;SetUp!$B$53,R1579-S1579,SetUp!$B$53)</f>
        <v>0</v>
      </c>
      <c r="U1579" s="53">
        <f t="shared" si="422"/>
        <v>8.0854286301377769</v>
      </c>
      <c r="V1579" s="53">
        <f>(L1579-P1579)/1000*SetUp!$B$13*1000000/SetUp!$B$48</f>
        <v>10.483343102686772</v>
      </c>
      <c r="W1579" s="53">
        <f t="shared" si="424"/>
        <v>-3.9968028886505635E-15</v>
      </c>
      <c r="X1579" s="53">
        <f>MAX((SetUp!$B$56*(1-($H1579/SetUp!$B$56)^2)*TANH(($B1579-$D1579)/SetUp!$B$56))/(1+$H1579/SetUp!$B$56*TANH(($B1579-$D1579)/SetUp!$B$56)),0)</f>
        <v>0</v>
      </c>
    </row>
    <row r="1580" spans="1:24" x14ac:dyDescent="0.3">
      <c r="A1580" s="60">
        <v>32625</v>
      </c>
      <c r="B1580" s="53">
        <v>1.63</v>
      </c>
      <c r="C1580" s="53">
        <v>8.0410000000000004</v>
      </c>
      <c r="D1580" s="53">
        <v>4.1100000000000003</v>
      </c>
      <c r="E1580" s="53">
        <f t="shared" si="416"/>
        <v>1.63</v>
      </c>
      <c r="F1580" s="53">
        <f t="shared" si="417"/>
        <v>2.4800000000000004</v>
      </c>
      <c r="G1580" s="53">
        <f t="shared" si="418"/>
        <v>0</v>
      </c>
      <c r="H1580" s="53">
        <f>IF(Q1579&gt;SetUp!$B$56,SetUp!$B$56,Q1579)</f>
        <v>61.816417657697585</v>
      </c>
      <c r="I1580" s="53">
        <f t="shared" si="423"/>
        <v>8.6338002900711288</v>
      </c>
      <c r="J1580" s="53">
        <f>MIN(F1580,H1580,(1-EXP(-SetUp!$B$52*H1580/SetUp!$B$56))*F1580)</f>
        <v>2.4045431579642198</v>
      </c>
      <c r="K1580" s="53">
        <f t="shared" si="419"/>
        <v>59.411874499733365</v>
      </c>
      <c r="L1580" s="53">
        <f>IF(I1580&lt;=0,0,MIN(SetUp!$B$50*I1580^SetUp!$B$55,I1580))</f>
        <v>0.7815584545128561</v>
      </c>
      <c r="M1580" s="53">
        <f t="shared" si="420"/>
        <v>7.8522418355582726</v>
      </c>
      <c r="N1580" s="53">
        <f>IF(SetUp!$B$62=0,X1580,(B1580-E1580)*(1-(H1580/SetUp!$B$66/SetUp!$B$56)))</f>
        <v>0</v>
      </c>
      <c r="O1580" s="53">
        <f>K1580*SetUp!$B$65</f>
        <v>0.54837165993335124</v>
      </c>
      <c r="P1580" s="53">
        <f>MIN(SetUp!$B$54*L1580^SetUp!$B$51,L1580)</f>
        <v>0.53680241866462852</v>
      </c>
      <c r="Q1580" s="53">
        <f t="shared" si="421"/>
        <v>58.863502839800013</v>
      </c>
      <c r="R1580" s="53">
        <f>IF((H1580+N1580-O1580)&gt;SetUp!$B$56,T1579+H1580+N1580-O1580-SetUp!$B$56,T1579)</f>
        <v>0</v>
      </c>
      <c r="S1580" s="53">
        <f>R1580*SetUp!$B$65</f>
        <v>0</v>
      </c>
      <c r="T1580" s="53">
        <f>IF((R1580-S1580)&lt;SetUp!$B$53,R1580-S1580,SetUp!$B$53)</f>
        <v>0</v>
      </c>
      <c r="U1580" s="53">
        <f t="shared" si="422"/>
        <v>7.8522418355582726</v>
      </c>
      <c r="V1580" s="53">
        <f>(L1580-P1580)/1000*SetUp!$B$13*1000000/SetUp!$B$48</f>
        <v>9.9604206049931605</v>
      </c>
      <c r="W1580" s="53">
        <f t="shared" si="424"/>
        <v>-5.440092820663267E-15</v>
      </c>
      <c r="X1580" s="53">
        <f>MAX((SetUp!$B$56*(1-($H1580/SetUp!$B$56)^2)*TANH(($B1580-$D1580)/SetUp!$B$56))/(1+$H1580/SetUp!$B$56*TANH(($B1580-$D1580)/SetUp!$B$56)),0)</f>
        <v>0</v>
      </c>
    </row>
    <row r="1581" spans="1:24" x14ac:dyDescent="0.3">
      <c r="A1581" s="60">
        <v>32626</v>
      </c>
      <c r="B1581" s="53">
        <v>13.760999999999999</v>
      </c>
      <c r="C1581" s="53">
        <v>8.1950000000000003</v>
      </c>
      <c r="D1581" s="53">
        <v>4.1100000000000003</v>
      </c>
      <c r="E1581" s="53">
        <f t="shared" si="416"/>
        <v>4.1100000000000003</v>
      </c>
      <c r="F1581" s="53">
        <f t="shared" si="417"/>
        <v>0</v>
      </c>
      <c r="G1581" s="53">
        <f t="shared" si="418"/>
        <v>1.2284494094326277</v>
      </c>
      <c r="H1581" s="53">
        <f>IF(Q1580&gt;SetUp!$B$56,SetUp!$B$56,Q1580)</f>
        <v>58.863502839800013</v>
      </c>
      <c r="I1581" s="53">
        <f t="shared" si="423"/>
        <v>9.6240014339649509</v>
      </c>
      <c r="J1581" s="53">
        <f>MIN(F1581,H1581,(1-EXP(-SetUp!$B$52*H1581/SetUp!$B$56))*F1581)</f>
        <v>0</v>
      </c>
      <c r="K1581" s="53">
        <f t="shared" si="419"/>
        <v>58.863502839800013</v>
      </c>
      <c r="L1581" s="53">
        <f>IF(I1581&lt;=0,0,MIN(SetUp!$B$50*I1581^SetUp!$B$55,I1581))</f>
        <v>0.93659305410197646</v>
      </c>
      <c r="M1581" s="53">
        <f t="shared" si="420"/>
        <v>8.6874083798629744</v>
      </c>
      <c r="N1581" s="53">
        <f>IF(SetUp!$B$62=0,X1581,(B1581-E1581)*(1-(H1581/SetUp!$B$66/SetUp!$B$56)))</f>
        <v>8.4225505905673721</v>
      </c>
      <c r="O1581" s="53">
        <f>K1581*SetUp!$B$65</f>
        <v>0.54331018897404981</v>
      </c>
      <c r="P1581" s="53">
        <f>MIN(SetUp!$B$54*L1581^SetUp!$B$51,L1581)</f>
        <v>0.64441799321263948</v>
      </c>
      <c r="Q1581" s="53">
        <f t="shared" si="421"/>
        <v>66.742743241393342</v>
      </c>
      <c r="R1581" s="53">
        <f>IF((H1581+N1581-O1581)&gt;SetUp!$B$56,T1580+H1581+N1581-O1581-SetUp!$B$56,T1580)</f>
        <v>0</v>
      </c>
      <c r="S1581" s="53">
        <f>R1581*SetUp!$B$65</f>
        <v>0</v>
      </c>
      <c r="T1581" s="53">
        <f>IF((R1581-S1581)&lt;SetUp!$B$53,R1581-S1581,SetUp!$B$53)</f>
        <v>0</v>
      </c>
      <c r="U1581" s="53">
        <f t="shared" si="422"/>
        <v>8.6874083798629744</v>
      </c>
      <c r="V1581" s="53">
        <f>(L1581-P1581)/1000*SetUp!$B$13*1000000/SetUp!$B$48</f>
        <v>11.890152112742506</v>
      </c>
      <c r="W1581" s="53">
        <f t="shared" si="424"/>
        <v>6.2172489379008766E-15</v>
      </c>
      <c r="X1581" s="53">
        <f>MAX((SetUp!$B$56*(1-($H1581/SetUp!$B$56)^2)*TANH(($B1581-$D1581)/SetUp!$B$56))/(1+$H1581/SetUp!$B$56*TANH(($B1581-$D1581)/SetUp!$B$56)),0)</f>
        <v>8.4225505905673721</v>
      </c>
    </row>
    <row r="1582" spans="1:24" x14ac:dyDescent="0.3">
      <c r="A1582" s="60">
        <v>32627</v>
      </c>
      <c r="B1582" s="53">
        <v>2.5339999999999998</v>
      </c>
      <c r="C1582" s="53">
        <v>8.35</v>
      </c>
      <c r="D1582" s="53">
        <v>4.1100000000000003</v>
      </c>
      <c r="E1582" s="53">
        <f t="shared" si="416"/>
        <v>2.5339999999999998</v>
      </c>
      <c r="F1582" s="53">
        <f t="shared" si="417"/>
        <v>1.5760000000000005</v>
      </c>
      <c r="G1582" s="53">
        <f t="shared" si="418"/>
        <v>0</v>
      </c>
      <c r="H1582" s="53">
        <f>IF(Q1581&gt;SetUp!$B$56,SetUp!$B$56,Q1581)</f>
        <v>66.742743241393342</v>
      </c>
      <c r="I1582" s="53">
        <f t="shared" si="423"/>
        <v>9.2892325500777257</v>
      </c>
      <c r="J1582" s="53">
        <f>MIN(F1582,H1582,(1-EXP(-SetUp!$B$52*H1582/SetUp!$B$56))*F1582)</f>
        <v>1.5396981459362871</v>
      </c>
      <c r="K1582" s="53">
        <f t="shared" si="419"/>
        <v>65.203045095457057</v>
      </c>
      <c r="L1582" s="53">
        <f>IF(I1582&lt;=0,0,MIN(SetUp!$B$50*I1582^SetUp!$B$55,I1582))</f>
        <v>0.88292644834110068</v>
      </c>
      <c r="M1582" s="53">
        <f t="shared" si="420"/>
        <v>8.4063061017366252</v>
      </c>
      <c r="N1582" s="53">
        <f>IF(SetUp!$B$62=0,X1582,(B1582-E1582)*(1-(H1582/SetUp!$B$66/SetUp!$B$56)))</f>
        <v>0</v>
      </c>
      <c r="O1582" s="53">
        <f>K1582*SetUp!$B$65</f>
        <v>0.60182417021475076</v>
      </c>
      <c r="P1582" s="53">
        <f>MIN(SetUp!$B$54*L1582^SetUp!$B$51,L1582)</f>
        <v>0.60714471124060332</v>
      </c>
      <c r="Q1582" s="53">
        <f t="shared" si="421"/>
        <v>64.601220925242302</v>
      </c>
      <c r="R1582" s="53">
        <f>IF((H1582+N1582-O1582)&gt;SetUp!$B$56,T1581+H1582+N1582-O1582-SetUp!$B$56,T1581)</f>
        <v>0</v>
      </c>
      <c r="S1582" s="53">
        <f>R1582*SetUp!$B$65</f>
        <v>0</v>
      </c>
      <c r="T1582" s="53">
        <f>IF((R1582-S1582)&lt;SetUp!$B$53,R1582-S1582,SetUp!$B$53)</f>
        <v>0</v>
      </c>
      <c r="U1582" s="53">
        <f t="shared" si="422"/>
        <v>8.4063061017366252</v>
      </c>
      <c r="V1582" s="53">
        <f>(L1582-P1582)/1000*SetUp!$B$13*1000000/SetUp!$B$48</f>
        <v>11.223020863109362</v>
      </c>
      <c r="W1582" s="53">
        <f t="shared" si="424"/>
        <v>-8.3266726846886741E-15</v>
      </c>
      <c r="X1582" s="53">
        <f>MAX((SetUp!$B$56*(1-($H1582/SetUp!$B$56)^2)*TANH(($B1582-$D1582)/SetUp!$B$56))/(1+$H1582/SetUp!$B$56*TANH(($B1582-$D1582)/SetUp!$B$56)),0)</f>
        <v>0</v>
      </c>
    </row>
    <row r="1583" spans="1:24" x14ac:dyDescent="0.3">
      <c r="A1583" s="60">
        <v>32628</v>
      </c>
      <c r="B1583" s="53">
        <v>3.81</v>
      </c>
      <c r="C1583" s="53">
        <v>8.6630000000000003</v>
      </c>
      <c r="D1583" s="53">
        <v>4.1100000000000003</v>
      </c>
      <c r="E1583" s="53">
        <f t="shared" si="416"/>
        <v>3.81</v>
      </c>
      <c r="F1583" s="53">
        <f t="shared" si="417"/>
        <v>0.30000000000000027</v>
      </c>
      <c r="G1583" s="53">
        <f t="shared" si="418"/>
        <v>0</v>
      </c>
      <c r="H1583" s="53">
        <f>IF(Q1582&gt;SetUp!$B$56,SetUp!$B$56,Q1582)</f>
        <v>64.601220925242302</v>
      </c>
      <c r="I1583" s="53">
        <f t="shared" si="423"/>
        <v>8.9998784187861975</v>
      </c>
      <c r="J1583" s="53">
        <f>MIN(F1583,H1583,(1-EXP(-SetUp!$B$52*H1583/SetUp!$B$56))*F1583)</f>
        <v>0.29220099640188163</v>
      </c>
      <c r="K1583" s="53">
        <f t="shared" si="419"/>
        <v>64.309019928840414</v>
      </c>
      <c r="L1583" s="53">
        <f>IF(I1583&lt;=0,0,MIN(SetUp!$B$50*I1583^SetUp!$B$55,I1583))</f>
        <v>0.83756631966851691</v>
      </c>
      <c r="M1583" s="53">
        <f t="shared" si="420"/>
        <v>8.1623120991176812</v>
      </c>
      <c r="N1583" s="53">
        <f>IF(SetUp!$B$62=0,X1583,(B1583-E1583)*(1-(H1583/SetUp!$B$66/SetUp!$B$56)))</f>
        <v>0</v>
      </c>
      <c r="O1583" s="53">
        <f>K1583*SetUp!$B$65</f>
        <v>0.59357231704957314</v>
      </c>
      <c r="P1583" s="53">
        <f>MIN(SetUp!$B$54*L1583^SetUp!$B$51,L1583)</f>
        <v>0.57565767943880508</v>
      </c>
      <c r="Q1583" s="53">
        <f t="shared" si="421"/>
        <v>63.715447611790843</v>
      </c>
      <c r="R1583" s="53">
        <f>IF((H1583+N1583-O1583)&gt;SetUp!$B$56,T1582+H1583+N1583-O1583-SetUp!$B$56,T1582)</f>
        <v>0</v>
      </c>
      <c r="S1583" s="53">
        <f>R1583*SetUp!$B$65</f>
        <v>0</v>
      </c>
      <c r="T1583" s="53">
        <f>IF((R1583-S1583)&lt;SetUp!$B$53,R1583-S1583,SetUp!$B$53)</f>
        <v>0</v>
      </c>
      <c r="U1583" s="53">
        <f t="shared" si="422"/>
        <v>8.1623120991176812</v>
      </c>
      <c r="V1583" s="53">
        <f>(L1583-P1583)/1000*SetUp!$B$13*1000000/SetUp!$B$48</f>
        <v>10.658451007056764</v>
      </c>
      <c r="W1583" s="53">
        <f t="shared" si="424"/>
        <v>-8.3266726846886741E-15</v>
      </c>
      <c r="X1583" s="53">
        <f>MAX((SetUp!$B$56*(1-($H1583/SetUp!$B$56)^2)*TANH(($B1583-$D1583)/SetUp!$B$56))/(1+$H1583/SetUp!$B$56*TANH(($B1583-$D1583)/SetUp!$B$56)),0)</f>
        <v>0</v>
      </c>
    </row>
    <row r="1584" spans="1:24" x14ac:dyDescent="0.3">
      <c r="A1584" s="60">
        <v>32629</v>
      </c>
      <c r="B1584" s="53">
        <v>1.901</v>
      </c>
      <c r="C1584" s="53">
        <v>8.5060000000000002</v>
      </c>
      <c r="D1584" s="53">
        <v>3.9409999999999998</v>
      </c>
      <c r="E1584" s="53">
        <f t="shared" si="416"/>
        <v>1.901</v>
      </c>
      <c r="F1584" s="53">
        <f t="shared" si="417"/>
        <v>2.04</v>
      </c>
      <c r="G1584" s="53">
        <f t="shared" si="418"/>
        <v>0</v>
      </c>
      <c r="H1584" s="53">
        <f>IF(Q1583&gt;SetUp!$B$56,SetUp!$B$56,Q1583)</f>
        <v>63.715447611790843</v>
      </c>
      <c r="I1584" s="53">
        <f t="shared" si="423"/>
        <v>8.732091157326737</v>
      </c>
      <c r="J1584" s="53">
        <f>MIN(F1584,H1584,(1-EXP(-SetUp!$B$52*H1584/SetUp!$B$56))*F1584)</f>
        <v>1.9842452680975573</v>
      </c>
      <c r="K1584" s="53">
        <f t="shared" si="419"/>
        <v>61.731202343693283</v>
      </c>
      <c r="L1584" s="53">
        <f>IF(I1584&lt;=0,0,MIN(SetUp!$B$50*I1584^SetUp!$B$55,I1584))</f>
        <v>0.79644398305539021</v>
      </c>
      <c r="M1584" s="53">
        <f t="shared" si="420"/>
        <v>7.935647174271347</v>
      </c>
      <c r="N1584" s="53">
        <f>IF(SetUp!$B$62=0,X1584,(B1584-E1584)*(1-(H1584/SetUp!$B$66/SetUp!$B$56)))</f>
        <v>0</v>
      </c>
      <c r="O1584" s="53">
        <f>K1584*SetUp!$B$65</f>
        <v>0.56977905820905528</v>
      </c>
      <c r="P1584" s="53">
        <f>MIN(SetUp!$B$54*L1584^SetUp!$B$51,L1584)</f>
        <v>0.54712663902612435</v>
      </c>
      <c r="Q1584" s="53">
        <f t="shared" si="421"/>
        <v>61.161423285484226</v>
      </c>
      <c r="R1584" s="53">
        <f>IF((H1584+N1584-O1584)&gt;SetUp!$B$56,T1583+H1584+N1584-O1584-SetUp!$B$56,T1583)</f>
        <v>0</v>
      </c>
      <c r="S1584" s="53">
        <f>R1584*SetUp!$B$65</f>
        <v>0</v>
      </c>
      <c r="T1584" s="53">
        <f>IF((R1584-S1584)&lt;SetUp!$B$53,R1584-S1584,SetUp!$B$53)</f>
        <v>0</v>
      </c>
      <c r="U1584" s="53">
        <f t="shared" si="422"/>
        <v>7.935647174271347</v>
      </c>
      <c r="V1584" s="53">
        <f>(L1584-P1584)/1000*SetUp!$B$13*1000000/SetUp!$B$48</f>
        <v>10.146044415391488</v>
      </c>
      <c r="W1584" s="53">
        <f t="shared" si="424"/>
        <v>-5.773159728050814E-15</v>
      </c>
      <c r="X1584" s="53">
        <f>MAX((SetUp!$B$56*(1-($H1584/SetUp!$B$56)^2)*TANH(($B1584-$D1584)/SetUp!$B$56))/(1+$H1584/SetUp!$B$56*TANH(($B1584-$D1584)/SetUp!$B$56)),0)</f>
        <v>0</v>
      </c>
    </row>
    <row r="1585" spans="1:24" x14ac:dyDescent="0.3">
      <c r="A1585" s="60">
        <v>32630</v>
      </c>
      <c r="B1585" s="53">
        <v>5.7220000000000004</v>
      </c>
      <c r="C1585" s="53">
        <v>8.5060000000000002</v>
      </c>
      <c r="D1585" s="53">
        <v>3.9409999999999998</v>
      </c>
      <c r="E1585" s="53">
        <f t="shared" si="416"/>
        <v>3.9409999999999998</v>
      </c>
      <c r="F1585" s="53">
        <f t="shared" si="417"/>
        <v>0</v>
      </c>
      <c r="G1585" s="53">
        <f t="shared" si="418"/>
        <v>0.2181401953841875</v>
      </c>
      <c r="H1585" s="53">
        <f>IF(Q1584&gt;SetUp!$B$56,SetUp!$B$56,Q1584)</f>
        <v>61.161423285484226</v>
      </c>
      <c r="I1585" s="53">
        <f t="shared" si="423"/>
        <v>8.7183073665981965</v>
      </c>
      <c r="J1585" s="53">
        <f>MIN(F1585,H1585,(1-EXP(-SetUp!$B$52*H1585/SetUp!$B$56))*F1585)</f>
        <v>0</v>
      </c>
      <c r="K1585" s="53">
        <f t="shared" si="419"/>
        <v>61.161423285484226</v>
      </c>
      <c r="L1585" s="53">
        <f>IF(I1585&lt;=0,0,MIN(SetUp!$B$50*I1585^SetUp!$B$55,I1585))</f>
        <v>0.7943497462847765</v>
      </c>
      <c r="M1585" s="53">
        <f t="shared" si="420"/>
        <v>7.9239576203134199</v>
      </c>
      <c r="N1585" s="53">
        <f>IF(SetUp!$B$62=0,X1585,(B1585-E1585)*(1-(H1585/SetUp!$B$66/SetUp!$B$56)))</f>
        <v>1.5628598046158131</v>
      </c>
      <c r="O1585" s="53">
        <f>K1585*SetUp!$B$65</f>
        <v>0.56451999694266208</v>
      </c>
      <c r="P1585" s="53">
        <f>MIN(SetUp!$B$54*L1585^SetUp!$B$51,L1585)</f>
        <v>0.54567401601273302</v>
      </c>
      <c r="Q1585" s="53">
        <f t="shared" si="421"/>
        <v>62.159763093157373</v>
      </c>
      <c r="R1585" s="53">
        <f>IF((H1585+N1585-O1585)&gt;SetUp!$B$56,T1584+H1585+N1585-O1585-SetUp!$B$56,T1584)</f>
        <v>0</v>
      </c>
      <c r="S1585" s="53">
        <f>R1585*SetUp!$B$65</f>
        <v>0</v>
      </c>
      <c r="T1585" s="53">
        <f>IF((R1585-S1585)&lt;SetUp!$B$53,R1585-S1585,SetUp!$B$53)</f>
        <v>0</v>
      </c>
      <c r="U1585" s="53">
        <f t="shared" si="422"/>
        <v>7.9239576203134199</v>
      </c>
      <c r="V1585" s="53">
        <f>(L1585-P1585)/1000*SetUp!$B$13*1000000/SetUp!$B$48</f>
        <v>10.119933750272498</v>
      </c>
      <c r="W1585" s="53">
        <f t="shared" si="424"/>
        <v>0</v>
      </c>
      <c r="X1585" s="53">
        <f>MAX((SetUp!$B$56*(1-($H1585/SetUp!$B$56)^2)*TANH(($B1585-$D1585)/SetUp!$B$56))/(1+$H1585/SetUp!$B$56*TANH(($B1585-$D1585)/SetUp!$B$56)),0)</f>
        <v>1.5628598046158131</v>
      </c>
    </row>
    <row r="1586" spans="1:24" x14ac:dyDescent="0.3">
      <c r="A1586" s="60">
        <v>32631</v>
      </c>
      <c r="B1586" s="53">
        <v>2.31</v>
      </c>
      <c r="C1586" s="53">
        <v>9.3010000000000002</v>
      </c>
      <c r="D1586" s="53">
        <v>3.9409999999999998</v>
      </c>
      <c r="E1586" s="53">
        <f t="shared" si="416"/>
        <v>2.31</v>
      </c>
      <c r="F1586" s="53">
        <f t="shared" si="417"/>
        <v>1.6309999999999998</v>
      </c>
      <c r="G1586" s="53">
        <f t="shared" si="418"/>
        <v>0</v>
      </c>
      <c r="H1586" s="53">
        <f>IF(Q1585&gt;SetUp!$B$56,SetUp!$B$56,Q1585)</f>
        <v>62.159763093157373</v>
      </c>
      <c r="I1586" s="53">
        <f t="shared" si="423"/>
        <v>8.4830874028215959</v>
      </c>
      <c r="J1586" s="53">
        <f>MIN(F1586,H1586,(1-EXP(-SetUp!$B$52*H1586/SetUp!$B$56))*F1586)</f>
        <v>1.582328308368663</v>
      </c>
      <c r="K1586" s="53">
        <f t="shared" si="419"/>
        <v>60.577434784788707</v>
      </c>
      <c r="L1586" s="53">
        <f>IF(I1586&lt;=0,0,MIN(SetUp!$B$50*I1586^SetUp!$B$55,I1586))</f>
        <v>0.75895268837746965</v>
      </c>
      <c r="M1586" s="53">
        <f t="shared" si="420"/>
        <v>7.7241347144441264</v>
      </c>
      <c r="N1586" s="53">
        <f>IF(SetUp!$B$62=0,X1586,(B1586-E1586)*(1-(H1586/SetUp!$B$66/SetUp!$B$56)))</f>
        <v>0</v>
      </c>
      <c r="O1586" s="53">
        <f>K1586*SetUp!$B$65</f>
        <v>0.55912978250817513</v>
      </c>
      <c r="P1586" s="53">
        <f>MIN(SetUp!$B$54*L1586^SetUp!$B$51,L1586)</f>
        <v>0.52112730619883907</v>
      </c>
      <c r="Q1586" s="53">
        <f t="shared" si="421"/>
        <v>60.018305002280535</v>
      </c>
      <c r="R1586" s="53">
        <f>IF((H1586+N1586-O1586)&gt;SetUp!$B$56,T1585+H1586+N1586-O1586-SetUp!$B$56,T1585)</f>
        <v>0</v>
      </c>
      <c r="S1586" s="53">
        <f>R1586*SetUp!$B$65</f>
        <v>0</v>
      </c>
      <c r="T1586" s="53">
        <f>IF((R1586-S1586)&lt;SetUp!$B$53,R1586-S1586,SetUp!$B$53)</f>
        <v>0</v>
      </c>
      <c r="U1586" s="53">
        <f t="shared" si="422"/>
        <v>7.7241347144441264</v>
      </c>
      <c r="V1586" s="53">
        <f>(L1586-P1586)/1000*SetUp!$B$13*1000000/SetUp!$B$48</f>
        <v>9.6783755662365607</v>
      </c>
      <c r="W1586" s="53">
        <f t="shared" si="424"/>
        <v>0</v>
      </c>
      <c r="X1586" s="53">
        <f>MAX((SetUp!$B$56*(1-($H1586/SetUp!$B$56)^2)*TANH(($B1586-$D1586)/SetUp!$B$56))/(1+$H1586/SetUp!$B$56*TANH(($B1586-$D1586)/SetUp!$B$56)),0)</f>
        <v>0</v>
      </c>
    </row>
    <row r="1587" spans="1:24" x14ac:dyDescent="0.3">
      <c r="A1587" s="60">
        <v>32632</v>
      </c>
      <c r="B1587" s="53">
        <v>2.4009999999999998</v>
      </c>
      <c r="C1587" s="53">
        <v>8.6630000000000003</v>
      </c>
      <c r="D1587" s="53">
        <v>3.9409999999999998</v>
      </c>
      <c r="E1587" s="53">
        <f t="shared" si="416"/>
        <v>2.4009999999999998</v>
      </c>
      <c r="F1587" s="53">
        <f t="shared" si="417"/>
        <v>1.54</v>
      </c>
      <c r="G1587" s="53">
        <f t="shared" si="418"/>
        <v>0</v>
      </c>
      <c r="H1587" s="53">
        <f>IF(Q1586&gt;SetUp!$B$56,SetUp!$B$56,Q1586)</f>
        <v>60.018305002280535</v>
      </c>
      <c r="I1587" s="53">
        <f t="shared" si="423"/>
        <v>8.2643682547961337</v>
      </c>
      <c r="J1587" s="53">
        <f>MIN(F1587,H1587,(1-EXP(-SetUp!$B$52*H1587/SetUp!$B$56))*F1587)</f>
        <v>1.4881335053780431</v>
      </c>
      <c r="K1587" s="53">
        <f t="shared" si="419"/>
        <v>58.53017149690249</v>
      </c>
      <c r="L1587" s="53">
        <f>IF(I1587&lt;=0,0,MIN(SetUp!$B$50*I1587^SetUp!$B$55,I1587))</f>
        <v>0.72662037050875239</v>
      </c>
      <c r="M1587" s="53">
        <f t="shared" si="420"/>
        <v>7.5377478842873815</v>
      </c>
      <c r="N1587" s="53">
        <f>IF(SetUp!$B$62=0,X1587,(B1587-E1587)*(1-(H1587/SetUp!$B$66/SetUp!$B$56)))</f>
        <v>0</v>
      </c>
      <c r="O1587" s="53">
        <f>K1587*SetUp!$B$65</f>
        <v>0.54023354035200799</v>
      </c>
      <c r="P1587" s="53">
        <f>MIN(SetUp!$B$54*L1587^SetUp!$B$51,L1587)</f>
        <v>0.49871560440693946</v>
      </c>
      <c r="Q1587" s="53">
        <f t="shared" si="421"/>
        <v>57.989937956550484</v>
      </c>
      <c r="R1587" s="53">
        <f>IF((H1587+N1587-O1587)&gt;SetUp!$B$56,T1586+H1587+N1587-O1587-SetUp!$B$56,T1586)</f>
        <v>0</v>
      </c>
      <c r="S1587" s="53">
        <f>R1587*SetUp!$B$65</f>
        <v>0</v>
      </c>
      <c r="T1587" s="53">
        <f>IF((R1587-S1587)&lt;SetUp!$B$53,R1587-S1587,SetUp!$B$53)</f>
        <v>0</v>
      </c>
      <c r="U1587" s="53">
        <f t="shared" si="422"/>
        <v>7.5377478842873815</v>
      </c>
      <c r="V1587" s="53">
        <f>(L1587-P1587)/1000*SetUp!$B$13*1000000/SetUp!$B$48</f>
        <v>9.2746531066726412</v>
      </c>
      <c r="W1587" s="53">
        <f t="shared" si="424"/>
        <v>-3.9968028886505635E-15</v>
      </c>
      <c r="X1587" s="53">
        <f>MAX((SetUp!$B$56*(1-($H1587/SetUp!$B$56)^2)*TANH(($B1587-$D1587)/SetUp!$B$56))/(1+$H1587/SetUp!$B$56*TANH(($B1587-$D1587)/SetUp!$B$56)),0)</f>
        <v>0</v>
      </c>
    </row>
    <row r="1588" spans="1:24" x14ac:dyDescent="0.3">
      <c r="A1588" s="60">
        <v>32633</v>
      </c>
      <c r="B1588" s="53">
        <v>2.605</v>
      </c>
      <c r="C1588" s="53">
        <v>8.35</v>
      </c>
      <c r="D1588" s="53">
        <v>3.9409999999999998</v>
      </c>
      <c r="E1588" s="53">
        <f t="shared" si="416"/>
        <v>2.605</v>
      </c>
      <c r="F1588" s="53">
        <f t="shared" si="417"/>
        <v>1.3359999999999999</v>
      </c>
      <c r="G1588" s="53">
        <f t="shared" si="418"/>
        <v>0</v>
      </c>
      <c r="H1588" s="53">
        <f>IF(Q1587&gt;SetUp!$B$56,SetUp!$B$56,Q1587)</f>
        <v>57.989937956550484</v>
      </c>
      <c r="I1588" s="53">
        <f t="shared" si="423"/>
        <v>8.0611295268897756</v>
      </c>
      <c r="J1588" s="53">
        <f>MIN(F1588,H1588,(1-EXP(-SetUp!$B$52*H1588/SetUp!$B$56))*F1588)</f>
        <v>1.2855406696137528</v>
      </c>
      <c r="K1588" s="53">
        <f t="shared" si="419"/>
        <v>56.704397286936732</v>
      </c>
      <c r="L1588" s="53">
        <f>IF(I1588&lt;=0,0,MIN(SetUp!$B$50*I1588^SetUp!$B$55,I1588))</f>
        <v>0.69708322766514463</v>
      </c>
      <c r="M1588" s="53">
        <f t="shared" si="420"/>
        <v>7.3640462992246309</v>
      </c>
      <c r="N1588" s="53">
        <f>IF(SetUp!$B$62=0,X1588,(B1588-E1588)*(1-(H1588/SetUp!$B$66/SetUp!$B$56)))</f>
        <v>0</v>
      </c>
      <c r="O1588" s="53">
        <f>K1588*SetUp!$B$65</f>
        <v>0.52338164260239362</v>
      </c>
      <c r="P1588" s="53">
        <f>MIN(SetUp!$B$54*L1588^SetUp!$B$51,L1588)</f>
        <v>0.47824988688379044</v>
      </c>
      <c r="Q1588" s="53">
        <f t="shared" si="421"/>
        <v>56.181015644334337</v>
      </c>
      <c r="R1588" s="53">
        <f>IF((H1588+N1588-O1588)&gt;SetUp!$B$56,T1587+H1588+N1588-O1588-SetUp!$B$56,T1587)</f>
        <v>0</v>
      </c>
      <c r="S1588" s="53">
        <f>R1588*SetUp!$B$65</f>
        <v>0</v>
      </c>
      <c r="T1588" s="53">
        <f>IF((R1588-S1588)&lt;SetUp!$B$53,R1588-S1588,SetUp!$B$53)</f>
        <v>0</v>
      </c>
      <c r="U1588" s="53">
        <f t="shared" si="422"/>
        <v>7.3640462992246309</v>
      </c>
      <c r="V1588" s="53">
        <f>(L1588-P1588)/1000*SetUp!$B$13*1000000/SetUp!$B$48</f>
        <v>8.9054887207345441</v>
      </c>
      <c r="W1588" s="53">
        <f t="shared" si="424"/>
        <v>1.9984014443252818E-15</v>
      </c>
      <c r="X1588" s="53">
        <f>MAX((SetUp!$B$56*(1-($H1588/SetUp!$B$56)^2)*TANH(($B1588-$D1588)/SetUp!$B$56))/(1+$H1588/SetUp!$B$56*TANH(($B1588-$D1588)/SetUp!$B$56)),0)</f>
        <v>0</v>
      </c>
    </row>
    <row r="1589" spans="1:24" x14ac:dyDescent="0.3">
      <c r="A1589" s="60">
        <v>32634</v>
      </c>
      <c r="B1589" s="53">
        <v>1.2430000000000001</v>
      </c>
      <c r="C1589" s="53">
        <v>8.1950000000000003</v>
      </c>
      <c r="D1589" s="53">
        <v>3.9409999999999998</v>
      </c>
      <c r="E1589" s="53">
        <f t="shared" si="416"/>
        <v>1.2430000000000001</v>
      </c>
      <c r="F1589" s="53">
        <f t="shared" si="417"/>
        <v>2.6979999999999995</v>
      </c>
      <c r="G1589" s="53">
        <f t="shared" si="418"/>
        <v>0</v>
      </c>
      <c r="H1589" s="53">
        <f>IF(Q1588&gt;SetUp!$B$56,SetUp!$B$56,Q1588)</f>
        <v>56.181015644334337</v>
      </c>
      <c r="I1589" s="53">
        <f t="shared" si="423"/>
        <v>7.8587363353137958</v>
      </c>
      <c r="J1589" s="53">
        <f>MIN(F1589,H1589,(1-EXP(-SetUp!$B$52*H1589/SetUp!$B$56))*F1589)</f>
        <v>2.5851344422128735</v>
      </c>
      <c r="K1589" s="53">
        <f t="shared" si="419"/>
        <v>53.595881202121461</v>
      </c>
      <c r="L1589" s="53">
        <f>IF(I1589&lt;=0,0,MIN(SetUp!$B$50*I1589^SetUp!$B$55,I1589))</f>
        <v>0.66815824402710788</v>
      </c>
      <c r="M1589" s="53">
        <f t="shared" si="420"/>
        <v>7.1905780912866879</v>
      </c>
      <c r="N1589" s="53">
        <f>IF(SetUp!$B$62=0,X1589,(B1589-E1589)*(1-(H1589/SetUp!$B$66/SetUp!$B$56)))</f>
        <v>0</v>
      </c>
      <c r="O1589" s="53">
        <f>K1589*SetUp!$B$65</f>
        <v>0.49469003608916501</v>
      </c>
      <c r="P1589" s="53">
        <f>MIN(SetUp!$B$54*L1589^SetUp!$B$51,L1589)</f>
        <v>0.45821648807245452</v>
      </c>
      <c r="Q1589" s="53">
        <f t="shared" si="421"/>
        <v>53.101191166032294</v>
      </c>
      <c r="R1589" s="53">
        <f>IF((H1589+N1589-O1589)&gt;SetUp!$B$56,T1588+H1589+N1589-O1589-SetUp!$B$56,T1588)</f>
        <v>0</v>
      </c>
      <c r="S1589" s="53">
        <f>R1589*SetUp!$B$65</f>
        <v>0</v>
      </c>
      <c r="T1589" s="53">
        <f>IF((R1589-S1589)&lt;SetUp!$B$53,R1589-S1589,SetUp!$B$53)</f>
        <v>0</v>
      </c>
      <c r="U1589" s="53">
        <f t="shared" si="422"/>
        <v>7.1905780912866879</v>
      </c>
      <c r="V1589" s="53">
        <f>(L1589-P1589)/1000*SetUp!$B$13*1000000/SetUp!$B$48</f>
        <v>8.543642997862019</v>
      </c>
      <c r="W1589" s="53">
        <f t="shared" si="424"/>
        <v>-4.4408920985006262E-15</v>
      </c>
      <c r="X1589" s="53">
        <f>MAX((SetUp!$B$56*(1-($H1589/SetUp!$B$56)^2)*TANH(($B1589-$D1589)/SetUp!$B$56))/(1+$H1589/SetUp!$B$56*TANH(($B1589-$D1589)/SetUp!$B$56)),0)</f>
        <v>0</v>
      </c>
    </row>
    <row r="1590" spans="1:24" x14ac:dyDescent="0.3">
      <c r="A1590" s="60">
        <v>32635</v>
      </c>
      <c r="B1590" s="53">
        <v>0.5</v>
      </c>
      <c r="C1590" s="53">
        <v>8.0410000000000004</v>
      </c>
      <c r="D1590" s="53">
        <v>3.9409999999999998</v>
      </c>
      <c r="E1590" s="53">
        <f t="shared" si="416"/>
        <v>0.5</v>
      </c>
      <c r="F1590" s="53">
        <f t="shared" si="417"/>
        <v>3.4409999999999998</v>
      </c>
      <c r="G1590" s="53">
        <f t="shared" si="418"/>
        <v>0</v>
      </c>
      <c r="H1590" s="53">
        <f>IF(Q1589&gt;SetUp!$B$56,SetUp!$B$56,Q1589)</f>
        <v>53.101191166032294</v>
      </c>
      <c r="I1590" s="53">
        <f t="shared" si="423"/>
        <v>7.6505228569373642</v>
      </c>
      <c r="J1590" s="53">
        <f>MIN(F1590,H1590,(1-EXP(-SetUp!$B$52*H1590/SetUp!$B$56))*F1590)</f>
        <v>3.2696942265871254</v>
      </c>
      <c r="K1590" s="53">
        <f t="shared" si="419"/>
        <v>49.831496939445167</v>
      </c>
      <c r="L1590" s="53">
        <f>IF(I1590&lt;=0,0,MIN(SetUp!$B$50*I1590^SetUp!$B$55,I1590))</f>
        <v>0.63891536036876062</v>
      </c>
      <c r="M1590" s="53">
        <f t="shared" si="420"/>
        <v>7.0116074965686037</v>
      </c>
      <c r="N1590" s="53">
        <f>IF(SetUp!$B$62=0,X1590,(B1590-E1590)*(1-(H1590/SetUp!$B$66/SetUp!$B$56)))</f>
        <v>0</v>
      </c>
      <c r="O1590" s="53">
        <f>K1590*SetUp!$B$65</f>
        <v>0.45994476565067632</v>
      </c>
      <c r="P1590" s="53">
        <f>MIN(SetUp!$B$54*L1590^SetUp!$B$51,L1590)</f>
        <v>0.43797148184291607</v>
      </c>
      <c r="Q1590" s="53">
        <f t="shared" si="421"/>
        <v>49.371552173794491</v>
      </c>
      <c r="R1590" s="53">
        <f>IF((H1590+N1590-O1590)&gt;SetUp!$B$56,T1589+H1590+N1590-O1590-SetUp!$B$56,T1589)</f>
        <v>0</v>
      </c>
      <c r="S1590" s="53">
        <f>R1590*SetUp!$B$65</f>
        <v>0</v>
      </c>
      <c r="T1590" s="53">
        <f>IF((R1590-S1590)&lt;SetUp!$B$53,R1590-S1590,SetUp!$B$53)</f>
        <v>0</v>
      </c>
      <c r="U1590" s="53">
        <f t="shared" si="422"/>
        <v>7.0116074965686037</v>
      </c>
      <c r="V1590" s="53">
        <f>(L1590-P1590)/1000*SetUp!$B$13*1000000/SetUp!$B$48</f>
        <v>8.1774716655289321</v>
      </c>
      <c r="W1590" s="53">
        <f t="shared" si="424"/>
        <v>-3.4416913763379853E-15</v>
      </c>
      <c r="X1590" s="53">
        <f>MAX((SetUp!$B$56*(1-($H1590/SetUp!$B$56)^2)*TANH(($B1590-$D1590)/SetUp!$B$56))/(1+$H1590/SetUp!$B$56*TANH(($B1590-$D1590)/SetUp!$B$56)),0)</f>
        <v>0</v>
      </c>
    </row>
    <row r="1591" spans="1:24" x14ac:dyDescent="0.3">
      <c r="A1591" s="60">
        <v>32636</v>
      </c>
      <c r="B1591" s="53">
        <v>1.536</v>
      </c>
      <c r="C1591" s="53">
        <v>8.0410000000000004</v>
      </c>
      <c r="D1591" s="53">
        <v>3.9409999999999998</v>
      </c>
      <c r="E1591" s="53">
        <f t="shared" si="416"/>
        <v>1.536</v>
      </c>
      <c r="F1591" s="53">
        <f t="shared" si="417"/>
        <v>2.4049999999999998</v>
      </c>
      <c r="G1591" s="53">
        <f t="shared" si="418"/>
        <v>0</v>
      </c>
      <c r="H1591" s="53">
        <f>IF(Q1590&gt;SetUp!$B$56,SetUp!$B$56,Q1590)</f>
        <v>49.371552173794491</v>
      </c>
      <c r="I1591" s="53">
        <f t="shared" si="423"/>
        <v>7.4464731388010454</v>
      </c>
      <c r="J1591" s="53">
        <f>MIN(F1591,H1591,(1-EXP(-SetUp!$B$52*H1591/SetUp!$B$56))*F1591)</f>
        <v>2.2571864100715815</v>
      </c>
      <c r="K1591" s="53">
        <f t="shared" si="419"/>
        <v>47.114365763722908</v>
      </c>
      <c r="L1591" s="53">
        <f>IF(I1591&lt;=0,0,MIN(SetUp!$B$50*I1591^SetUp!$B$55,I1591))</f>
        <v>0.61076739720235285</v>
      </c>
      <c r="M1591" s="53">
        <f t="shared" si="420"/>
        <v>6.8357057415986926</v>
      </c>
      <c r="N1591" s="53">
        <f>IF(SetUp!$B$62=0,X1591,(B1591-E1591)*(1-(H1591/SetUp!$B$66/SetUp!$B$56)))</f>
        <v>0</v>
      </c>
      <c r="O1591" s="53">
        <f>K1591*SetUp!$B$65</f>
        <v>0.43486564223244184</v>
      </c>
      <c r="P1591" s="53">
        <f>MIN(SetUp!$B$54*L1591^SetUp!$B$51,L1591)</f>
        <v>0.41849299638770088</v>
      </c>
      <c r="Q1591" s="53">
        <f t="shared" si="421"/>
        <v>46.679500121490463</v>
      </c>
      <c r="R1591" s="53">
        <f>IF((H1591+N1591-O1591)&gt;SetUp!$B$56,T1590+H1591+N1591-O1591-SetUp!$B$56,T1590)</f>
        <v>0</v>
      </c>
      <c r="S1591" s="53">
        <f>R1591*SetUp!$B$65</f>
        <v>0</v>
      </c>
      <c r="T1591" s="53">
        <f>IF((R1591-S1591)&lt;SetUp!$B$53,R1591-S1591,SetUp!$B$53)</f>
        <v>0</v>
      </c>
      <c r="U1591" s="53">
        <f t="shared" si="422"/>
        <v>6.8357057415986926</v>
      </c>
      <c r="V1591" s="53">
        <f>(L1591-P1591)/1000*SetUp!$B$13*1000000/SetUp!$B$48</f>
        <v>7.8246646586257906</v>
      </c>
      <c r="W1591" s="53">
        <f t="shared" si="424"/>
        <v>-3.5527136788005009E-15</v>
      </c>
      <c r="X1591" s="53">
        <f>MAX((SetUp!$B$56*(1-($H1591/SetUp!$B$56)^2)*TANH(($B1591-$D1591)/SetUp!$B$56))/(1+$H1591/SetUp!$B$56*TANH(($B1591-$D1591)/SetUp!$B$56)),0)</f>
        <v>0</v>
      </c>
    </row>
    <row r="1592" spans="1:24" x14ac:dyDescent="0.3">
      <c r="A1592" s="60">
        <v>32637</v>
      </c>
      <c r="B1592" s="53">
        <v>7.8410000000000002</v>
      </c>
      <c r="C1592" s="53">
        <v>7.8890000000000002</v>
      </c>
      <c r="D1592" s="53">
        <v>3.9409999999999998</v>
      </c>
      <c r="E1592" s="53">
        <f t="shared" si="416"/>
        <v>3.9409999999999998</v>
      </c>
      <c r="F1592" s="53">
        <f t="shared" si="417"/>
        <v>0</v>
      </c>
      <c r="G1592" s="53">
        <f t="shared" si="418"/>
        <v>0.29279533595432028</v>
      </c>
      <c r="H1592" s="53">
        <f>IF(Q1591&gt;SetUp!$B$56,SetUp!$B$56,Q1591)</f>
        <v>46.679500121490463</v>
      </c>
      <c r="I1592" s="53">
        <f t="shared" si="423"/>
        <v>7.559352909480916</v>
      </c>
      <c r="J1592" s="53">
        <f>MIN(F1592,H1592,(1-EXP(-SetUp!$B$52*H1592/SetUp!$B$56))*F1592)</f>
        <v>0</v>
      </c>
      <c r="K1592" s="53">
        <f t="shared" si="419"/>
        <v>46.679500121490463</v>
      </c>
      <c r="L1592" s="53">
        <f>IF(I1592&lt;=0,0,MIN(SetUp!$B$50*I1592^SetUp!$B$55,I1592))</f>
        <v>0.62627609619350677</v>
      </c>
      <c r="M1592" s="53">
        <f t="shared" si="420"/>
        <v>6.9330768132874088</v>
      </c>
      <c r="N1592" s="53">
        <f>IF(SetUp!$B$62=0,X1592,(B1592-E1592)*(1-(H1592/SetUp!$B$66/SetUp!$B$56)))</f>
        <v>3.6072046640456801</v>
      </c>
      <c r="O1592" s="53">
        <f>K1592*SetUp!$B$65</f>
        <v>0.43085183192790316</v>
      </c>
      <c r="P1592" s="53">
        <f>MIN(SetUp!$B$54*L1592^SetUp!$B$51,L1592)</f>
        <v>0.4292240142884704</v>
      </c>
      <c r="Q1592" s="53">
        <f t="shared" si="421"/>
        <v>49.855852953608242</v>
      </c>
      <c r="R1592" s="53">
        <f>IF((H1592+N1592-O1592)&gt;SetUp!$B$56,T1591+H1592+N1592-O1592-SetUp!$B$56,T1591)</f>
        <v>0</v>
      </c>
      <c r="S1592" s="53">
        <f>R1592*SetUp!$B$65</f>
        <v>0</v>
      </c>
      <c r="T1592" s="53">
        <f>IF((R1592-S1592)&lt;SetUp!$B$53,R1592-S1592,SetUp!$B$53)</f>
        <v>0</v>
      </c>
      <c r="U1592" s="53">
        <f t="shared" si="422"/>
        <v>6.9330768132874088</v>
      </c>
      <c r="V1592" s="53">
        <f>(L1592-P1592)/1000*SetUp!$B$13*1000000/SetUp!$B$48</f>
        <v>8.0190938297464562</v>
      </c>
      <c r="W1592" s="53">
        <f t="shared" si="424"/>
        <v>0</v>
      </c>
      <c r="X1592" s="53">
        <f>MAX((SetUp!$B$56*(1-($H1592/SetUp!$B$56)^2)*TANH(($B1592-$D1592)/SetUp!$B$56))/(1+$H1592/SetUp!$B$56*TANH(($B1592-$D1592)/SetUp!$B$56)),0)</f>
        <v>3.6072046640456801</v>
      </c>
    </row>
    <row r="1593" spans="1:24" x14ac:dyDescent="0.3">
      <c r="A1593" s="60">
        <v>32638</v>
      </c>
      <c r="B1593" s="53">
        <v>8.7430000000000003</v>
      </c>
      <c r="C1593" s="53">
        <v>7.8890000000000002</v>
      </c>
      <c r="D1593" s="53">
        <v>3.9409999999999998</v>
      </c>
      <c r="E1593" s="53">
        <f t="shared" si="416"/>
        <v>3.9409999999999998</v>
      </c>
      <c r="F1593" s="53">
        <f t="shared" si="417"/>
        <v>0</v>
      </c>
      <c r="G1593" s="53">
        <f t="shared" si="418"/>
        <v>0.415581009124117</v>
      </c>
      <c r="H1593" s="53">
        <f>IF(Q1592&gt;SetUp!$B$56,SetUp!$B$56,Q1592)</f>
        <v>49.855852953608242</v>
      </c>
      <c r="I1593" s="53">
        <f t="shared" si="423"/>
        <v>7.808827394096828</v>
      </c>
      <c r="J1593" s="53">
        <f>MIN(F1593,H1593,(1-EXP(-SetUp!$B$52*H1593/SetUp!$B$56))*F1593)</f>
        <v>0</v>
      </c>
      <c r="K1593" s="53">
        <f t="shared" si="419"/>
        <v>49.855852953608242</v>
      </c>
      <c r="L1593" s="53">
        <f>IF(I1593&lt;=0,0,MIN(SetUp!$B$50*I1593^SetUp!$B$55,I1593))</f>
        <v>0.66110103912895757</v>
      </c>
      <c r="M1593" s="53">
        <f t="shared" si="420"/>
        <v>7.1477263549678707</v>
      </c>
      <c r="N1593" s="53">
        <f>IF(SetUp!$B$62=0,X1593,(B1593-E1593)*(1-(H1593/SetUp!$B$66/SetUp!$B$56)))</f>
        <v>4.3864189908758835</v>
      </c>
      <c r="O1593" s="53">
        <f>K1593*SetUp!$B$65</f>
        <v>0.46016957168530204</v>
      </c>
      <c r="P1593" s="53">
        <f>MIN(SetUp!$B$54*L1593^SetUp!$B$51,L1593)</f>
        <v>0.45332994412476463</v>
      </c>
      <c r="Q1593" s="53">
        <f t="shared" si="421"/>
        <v>53.782102372798825</v>
      </c>
      <c r="R1593" s="53">
        <f>IF((H1593+N1593-O1593)&gt;SetUp!$B$56,T1592+H1593+N1593-O1593-SetUp!$B$56,T1592)</f>
        <v>0</v>
      </c>
      <c r="S1593" s="53">
        <f>R1593*SetUp!$B$65</f>
        <v>0</v>
      </c>
      <c r="T1593" s="53">
        <f>IF((R1593-S1593)&lt;SetUp!$B$53,R1593-S1593,SetUp!$B$53)</f>
        <v>0</v>
      </c>
      <c r="U1593" s="53">
        <f t="shared" si="422"/>
        <v>7.1477263549678707</v>
      </c>
      <c r="V1593" s="53">
        <f>(L1593-P1593)/1000*SetUp!$B$13*1000000/SetUp!$B$48</f>
        <v>8.4553072966300107</v>
      </c>
      <c r="W1593" s="53">
        <f t="shared" si="424"/>
        <v>3.7747582837255322E-15</v>
      </c>
      <c r="X1593" s="53">
        <f>MAX((SetUp!$B$56*(1-($H1593/SetUp!$B$56)^2)*TANH(($B1593-$D1593)/SetUp!$B$56))/(1+$H1593/SetUp!$B$56*TANH(($B1593-$D1593)/SetUp!$B$56)),0)</f>
        <v>4.3864189908758835</v>
      </c>
    </row>
    <row r="1594" spans="1:24" x14ac:dyDescent="0.3">
      <c r="A1594" s="60">
        <v>32639</v>
      </c>
      <c r="B1594" s="53">
        <v>19.446000000000002</v>
      </c>
      <c r="C1594" s="53">
        <v>11.667</v>
      </c>
      <c r="D1594" s="53">
        <v>3.9409999999999998</v>
      </c>
      <c r="E1594" s="53">
        <f t="shared" si="416"/>
        <v>3.9409999999999998</v>
      </c>
      <c r="F1594" s="53">
        <f t="shared" si="417"/>
        <v>0</v>
      </c>
      <c r="G1594" s="53">
        <f t="shared" si="418"/>
        <v>1.8304689437303292</v>
      </c>
      <c r="H1594" s="53">
        <f>IF(Q1593&gt;SetUp!$B$56,SetUp!$B$56,Q1593)</f>
        <v>53.782102372798825</v>
      </c>
      <c r="I1594" s="53">
        <f t="shared" si="423"/>
        <v>9.4746041563754559</v>
      </c>
      <c r="J1594" s="53">
        <f>MIN(F1594,H1594,(1-EXP(-SetUp!$B$52*H1594/SetUp!$B$56))*F1594)</f>
        <v>0</v>
      </c>
      <c r="K1594" s="53">
        <f t="shared" si="419"/>
        <v>53.782102372798825</v>
      </c>
      <c r="L1594" s="53">
        <f>IF(I1594&lt;=0,0,MIN(SetUp!$B$50*I1594^SetUp!$B$55,I1594))</f>
        <v>0.91248680206971644</v>
      </c>
      <c r="M1594" s="53">
        <f t="shared" si="420"/>
        <v>8.5621173543057392</v>
      </c>
      <c r="N1594" s="53">
        <f>IF(SetUp!$B$62=0,X1594,(B1594-E1594)*(1-(H1594/SetUp!$B$66/SetUp!$B$56)))</f>
        <v>13.674531056269673</v>
      </c>
      <c r="O1594" s="53">
        <f>K1594*SetUp!$B$65</f>
        <v>0.49640885767725573</v>
      </c>
      <c r="P1594" s="53">
        <f>MIN(SetUp!$B$54*L1594^SetUp!$B$51,L1594)</f>
        <v>0.62767274065039802</v>
      </c>
      <c r="Q1594" s="53">
        <f t="shared" si="421"/>
        <v>66.960224571391251</v>
      </c>
      <c r="R1594" s="53">
        <f>IF((H1594+N1594-O1594)&gt;SetUp!$B$56,T1593+H1594+N1594-O1594-SetUp!$B$56,T1593)</f>
        <v>0</v>
      </c>
      <c r="S1594" s="53">
        <f>R1594*SetUp!$B$65</f>
        <v>0</v>
      </c>
      <c r="T1594" s="53">
        <f>IF((R1594-S1594)&lt;SetUp!$B$53,R1594-S1594,SetUp!$B$53)</f>
        <v>0</v>
      </c>
      <c r="U1594" s="53">
        <f t="shared" si="422"/>
        <v>8.5621173543057392</v>
      </c>
      <c r="V1594" s="53">
        <f>(L1594-P1594)/1000*SetUp!$B$13*1000000/SetUp!$B$48</f>
        <v>11.590594022007691</v>
      </c>
      <c r="W1594" s="53">
        <f t="shared" si="424"/>
        <v>1.1213252548714081E-14</v>
      </c>
      <c r="X1594" s="53">
        <f>MAX((SetUp!$B$56*(1-($H1594/SetUp!$B$56)^2)*TANH(($B1594-$D1594)/SetUp!$B$56))/(1+$H1594/SetUp!$B$56*TANH(($B1594-$D1594)/SetUp!$B$56)),0)</f>
        <v>13.674531056269673</v>
      </c>
    </row>
    <row r="1595" spans="1:24" x14ac:dyDescent="0.3">
      <c r="A1595" s="60">
        <v>32640</v>
      </c>
      <c r="B1595" s="53">
        <v>5.9160000000000004</v>
      </c>
      <c r="C1595" s="53">
        <v>18.209</v>
      </c>
      <c r="D1595" s="53">
        <v>3.9409999999999998</v>
      </c>
      <c r="E1595" s="53">
        <f t="shared" si="416"/>
        <v>3.9409999999999998</v>
      </c>
      <c r="F1595" s="53">
        <f t="shared" si="417"/>
        <v>0</v>
      </c>
      <c r="G1595" s="53">
        <f t="shared" si="418"/>
        <v>0.28983687422318449</v>
      </c>
      <c r="H1595" s="53">
        <f>IF(Q1594&gt;SetUp!$B$56,SetUp!$B$56,Q1594)</f>
        <v>66.960224571391251</v>
      </c>
      <c r="I1595" s="53">
        <f t="shared" si="423"/>
        <v>9.4699971670308649</v>
      </c>
      <c r="J1595" s="53">
        <f>MIN(F1595,H1595,(1-EXP(-SetUp!$B$52*H1595/SetUp!$B$56))*F1595)</f>
        <v>0</v>
      </c>
      <c r="K1595" s="53">
        <f t="shared" si="419"/>
        <v>66.960224571391251</v>
      </c>
      <c r="L1595" s="53">
        <f>IF(I1595&lt;=0,0,MIN(SetUp!$B$50*I1595^SetUp!$B$55,I1595))</f>
        <v>0.91174743334872632</v>
      </c>
      <c r="M1595" s="53">
        <f t="shared" si="420"/>
        <v>8.558249733682139</v>
      </c>
      <c r="N1595" s="53">
        <f>IF(SetUp!$B$62=0,X1595,(B1595-E1595)*(1-(H1595/SetUp!$B$66/SetUp!$B$56)))</f>
        <v>1.685163125776816</v>
      </c>
      <c r="O1595" s="53">
        <f>K1595*SetUp!$B$65</f>
        <v>0.61804293850194181</v>
      </c>
      <c r="P1595" s="53">
        <f>MIN(SetUp!$B$54*L1595^SetUp!$B$51,L1595)</f>
        <v>0.62715921030962429</v>
      </c>
      <c r="Q1595" s="53">
        <f t="shared" si="421"/>
        <v>68.027344758666118</v>
      </c>
      <c r="R1595" s="53">
        <f>IF((H1595+N1595-O1595)&gt;SetUp!$B$56,T1594+H1595+N1595-O1595-SetUp!$B$56,T1594)</f>
        <v>0</v>
      </c>
      <c r="S1595" s="53">
        <f>R1595*SetUp!$B$65</f>
        <v>0</v>
      </c>
      <c r="T1595" s="53">
        <f>IF((R1595-S1595)&lt;SetUp!$B$53,R1595-S1595,SetUp!$B$53)</f>
        <v>0</v>
      </c>
      <c r="U1595" s="53">
        <f t="shared" si="422"/>
        <v>8.558249733682139</v>
      </c>
      <c r="V1595" s="53">
        <f>(L1595-P1595)/1000*SetUp!$B$13*1000000/SetUp!$B$48</f>
        <v>11.58140346109707</v>
      </c>
      <c r="W1595" s="53">
        <f t="shared" si="424"/>
        <v>0</v>
      </c>
      <c r="X1595" s="53">
        <f>MAX((SetUp!$B$56*(1-($H1595/SetUp!$B$56)^2)*TANH(($B1595-$D1595)/SetUp!$B$56))/(1+$H1595/SetUp!$B$56*TANH(($B1595-$D1595)/SetUp!$B$56)),0)</f>
        <v>1.685163125776816</v>
      </c>
    </row>
    <row r="1596" spans="1:24" x14ac:dyDescent="0.3">
      <c r="A1596" s="60">
        <v>32641</v>
      </c>
      <c r="B1596" s="53">
        <v>4.0019999999999998</v>
      </c>
      <c r="C1596" s="53">
        <v>10.971</v>
      </c>
      <c r="D1596" s="53">
        <v>3.9409999999999998</v>
      </c>
      <c r="E1596" s="53">
        <f t="shared" si="416"/>
        <v>3.9409999999999998</v>
      </c>
      <c r="F1596" s="53">
        <f t="shared" si="417"/>
        <v>0</v>
      </c>
      <c r="G1596" s="53">
        <f t="shared" si="418"/>
        <v>9.0174174938959378E-3</v>
      </c>
      <c r="H1596" s="53">
        <f>IF(Q1595&gt;SetUp!$B$56,SetUp!$B$56,Q1595)</f>
        <v>68.027344758666118</v>
      </c>
      <c r="I1596" s="53">
        <f t="shared" si="423"/>
        <v>9.1951596100536879</v>
      </c>
      <c r="J1596" s="53">
        <f>MIN(F1596,H1596,(1-EXP(-SetUp!$B$52*H1596/SetUp!$B$56))*F1596)</f>
        <v>0</v>
      </c>
      <c r="K1596" s="53">
        <f t="shared" si="419"/>
        <v>68.027344758666118</v>
      </c>
      <c r="L1596" s="53">
        <f>IF(I1596&lt;=0,0,MIN(SetUp!$B$50*I1596^SetUp!$B$55,I1596))</f>
        <v>0.86807434474744882</v>
      </c>
      <c r="M1596" s="53">
        <f t="shared" si="420"/>
        <v>8.3270852653062395</v>
      </c>
      <c r="N1596" s="53">
        <f>IF(SetUp!$B$62=0,X1596,(B1596-E1596)*(1-(H1596/SetUp!$B$66/SetUp!$B$56)))</f>
        <v>5.1982582506104005E-2</v>
      </c>
      <c r="O1596" s="53">
        <f>K1596*SetUp!$B$65</f>
        <v>0.62789245887765277</v>
      </c>
      <c r="P1596" s="53">
        <f>MIN(SetUp!$B$54*L1596^SetUp!$B$51,L1596)</f>
        <v>0.59683325434597267</v>
      </c>
      <c r="Q1596" s="53">
        <f t="shared" si="421"/>
        <v>67.451434882294564</v>
      </c>
      <c r="R1596" s="53">
        <f>IF((H1596+N1596-O1596)&gt;SetUp!$B$56,T1595+H1596+N1596-O1596-SetUp!$B$56,T1595)</f>
        <v>0</v>
      </c>
      <c r="S1596" s="53">
        <f>R1596*SetUp!$B$65</f>
        <v>0</v>
      </c>
      <c r="T1596" s="53">
        <f>IF((R1596-S1596)&lt;SetUp!$B$53,R1596-S1596,SetUp!$B$53)</f>
        <v>0</v>
      </c>
      <c r="U1596" s="53">
        <f t="shared" si="422"/>
        <v>8.3270852653062395</v>
      </c>
      <c r="V1596" s="53">
        <f>(L1596-P1596)/1000*SetUp!$B$13*1000000/SetUp!$B$48</f>
        <v>11.038237877945432</v>
      </c>
      <c r="W1596" s="53">
        <f t="shared" si="424"/>
        <v>-6.6613381477509392E-15</v>
      </c>
      <c r="X1596" s="53">
        <f>MAX((SetUp!$B$56*(1-($H1596/SetUp!$B$56)^2)*TANH(($B1596-$D1596)/SetUp!$B$56))/(1+$H1596/SetUp!$B$56*TANH(($B1596-$D1596)/SetUp!$B$56)),0)</f>
        <v>5.1982582506104005E-2</v>
      </c>
    </row>
    <row r="1597" spans="1:24" x14ac:dyDescent="0.3">
      <c r="A1597" s="60">
        <v>32642</v>
      </c>
      <c r="B1597" s="53">
        <v>7.0410000000000004</v>
      </c>
      <c r="C1597" s="53">
        <v>10.798999999999999</v>
      </c>
      <c r="D1597" s="53">
        <v>3.9409999999999998</v>
      </c>
      <c r="E1597" s="53">
        <f t="shared" si="416"/>
        <v>3.9409999999999998</v>
      </c>
      <c r="F1597" s="53">
        <f t="shared" si="417"/>
        <v>0</v>
      </c>
      <c r="G1597" s="53">
        <f t="shared" si="418"/>
        <v>0.46802747376139475</v>
      </c>
      <c r="H1597" s="53">
        <f>IF(Q1596&gt;SetUp!$B$56,SetUp!$B$56,Q1596)</f>
        <v>67.451434882294564</v>
      </c>
      <c r="I1597" s="53">
        <f t="shared" si="423"/>
        <v>9.4176895492212367</v>
      </c>
      <c r="J1597" s="53">
        <f>MIN(F1597,H1597,(1-EXP(-SetUp!$B$52*H1597/SetUp!$B$56))*F1597)</f>
        <v>0</v>
      </c>
      <c r="K1597" s="53">
        <f t="shared" si="419"/>
        <v>67.451434882294564</v>
      </c>
      <c r="L1597" s="53">
        <f>IF(I1597&lt;=0,0,MIN(SetUp!$B$50*I1597^SetUp!$B$55,I1597))</f>
        <v>0.90336948743410983</v>
      </c>
      <c r="M1597" s="53">
        <f t="shared" si="420"/>
        <v>8.5143200617871262</v>
      </c>
      <c r="N1597" s="53">
        <f>IF(SetUp!$B$62=0,X1597,(B1597-E1597)*(1-(H1597/SetUp!$B$66/SetUp!$B$56)))</f>
        <v>2.6319725262386058</v>
      </c>
      <c r="O1597" s="53">
        <f>K1597*SetUp!$B$65</f>
        <v>0.62257681015360355</v>
      </c>
      <c r="P1597" s="53">
        <f>MIN(SetUp!$B$54*L1597^SetUp!$B$51,L1597)</f>
        <v>0.62134057114705854</v>
      </c>
      <c r="Q1597" s="53">
        <f t="shared" si="421"/>
        <v>69.460830598379559</v>
      </c>
      <c r="R1597" s="53">
        <f>IF((H1597+N1597-O1597)&gt;SetUp!$B$56,T1596+H1597+N1597-O1597-SetUp!$B$56,T1596)</f>
        <v>0</v>
      </c>
      <c r="S1597" s="53">
        <f>R1597*SetUp!$B$65</f>
        <v>0</v>
      </c>
      <c r="T1597" s="53">
        <f>IF((R1597-S1597)&lt;SetUp!$B$53,R1597-S1597,SetUp!$B$53)</f>
        <v>0</v>
      </c>
      <c r="U1597" s="53">
        <f t="shared" si="422"/>
        <v>8.5143200617871262</v>
      </c>
      <c r="V1597" s="53">
        <f>(L1597-P1597)/1000*SetUp!$B$13*1000000/SetUp!$B$48</f>
        <v>11.477251701900284</v>
      </c>
      <c r="W1597" s="53">
        <f t="shared" si="424"/>
        <v>-3.3306690738754696E-15</v>
      </c>
      <c r="X1597" s="53">
        <f>MAX((SetUp!$B$56*(1-($H1597/SetUp!$B$56)^2)*TANH(($B1597-$D1597)/SetUp!$B$56))/(1+$H1597/SetUp!$B$56*TANH(($B1597-$D1597)/SetUp!$B$56)),0)</f>
        <v>2.6319725262386058</v>
      </c>
    </row>
    <row r="1598" spans="1:24" x14ac:dyDescent="0.3">
      <c r="A1598" s="60">
        <v>32643</v>
      </c>
      <c r="B1598" s="53">
        <v>1.3089999999999999</v>
      </c>
      <c r="C1598" s="53">
        <v>10.459</v>
      </c>
      <c r="D1598" s="53">
        <v>3.9409999999999998</v>
      </c>
      <c r="E1598" s="53">
        <f t="shared" si="416"/>
        <v>1.3089999999999999</v>
      </c>
      <c r="F1598" s="53">
        <f t="shared" si="417"/>
        <v>2.6319999999999997</v>
      </c>
      <c r="G1598" s="53">
        <f t="shared" si="418"/>
        <v>0</v>
      </c>
      <c r="H1598" s="53">
        <f>IF(Q1597&gt;SetUp!$B$56,SetUp!$B$56,Q1597)</f>
        <v>69.460830598379559</v>
      </c>
      <c r="I1598" s="53">
        <f t="shared" si="423"/>
        <v>9.1316301529792057</v>
      </c>
      <c r="J1598" s="53">
        <f>MIN(F1598,H1598,(1-EXP(-SetUp!$B$52*H1598/SetUp!$B$56))*F1598)</f>
        <v>2.5800044269828168</v>
      </c>
      <c r="K1598" s="53">
        <f t="shared" si="419"/>
        <v>66.880826171396748</v>
      </c>
      <c r="L1598" s="53">
        <f>IF(I1598&lt;=0,0,MIN(SetUp!$B$50*I1598^SetUp!$B$55,I1598))</f>
        <v>0.85810149132663871</v>
      </c>
      <c r="M1598" s="53">
        <f t="shared" si="420"/>
        <v>8.2735286616525663</v>
      </c>
      <c r="N1598" s="53">
        <f>IF(SetUp!$B$62=0,X1598,(B1598-E1598)*(1-(H1598/SetUp!$B$66/SetUp!$B$56)))</f>
        <v>0</v>
      </c>
      <c r="O1598" s="53">
        <f>K1598*SetUp!$B$65</f>
        <v>0.61731009119207891</v>
      </c>
      <c r="P1598" s="53">
        <f>MIN(SetUp!$B$54*L1598^SetUp!$B$51,L1598)</f>
        <v>0.5899103033142209</v>
      </c>
      <c r="Q1598" s="53">
        <f t="shared" si="421"/>
        <v>66.263516080204667</v>
      </c>
      <c r="R1598" s="53">
        <f>IF((H1598+N1598-O1598)&gt;SetUp!$B$56,T1597+H1598+N1598-O1598-SetUp!$B$56,T1597)</f>
        <v>0</v>
      </c>
      <c r="S1598" s="53">
        <f>R1598*SetUp!$B$65</f>
        <v>0</v>
      </c>
      <c r="T1598" s="53">
        <f>IF((R1598-S1598)&lt;SetUp!$B$53,R1598-S1598,SetUp!$B$53)</f>
        <v>0</v>
      </c>
      <c r="U1598" s="53">
        <f t="shared" si="422"/>
        <v>8.2735286616525663</v>
      </c>
      <c r="V1598" s="53">
        <f>(L1598-P1598)/1000*SetUp!$B$13*1000000/SetUp!$B$48</f>
        <v>10.91412118152193</v>
      </c>
      <c r="W1598" s="53">
        <f t="shared" si="424"/>
        <v>0</v>
      </c>
      <c r="X1598" s="53">
        <f>MAX((SetUp!$B$56*(1-($H1598/SetUp!$B$56)^2)*TANH(($B1598-$D1598)/SetUp!$B$56))/(1+$H1598/SetUp!$B$56*TANH(($B1598-$D1598)/SetUp!$B$56)),0)</f>
        <v>0</v>
      </c>
    </row>
    <row r="1599" spans="1:24" x14ac:dyDescent="0.3">
      <c r="A1599" s="60">
        <v>32644</v>
      </c>
      <c r="B1599" s="53">
        <v>0.60899999999999999</v>
      </c>
      <c r="C1599" s="53">
        <v>9.6270000000000007</v>
      </c>
      <c r="D1599" s="53">
        <v>3.9409999999999998</v>
      </c>
      <c r="E1599" s="53">
        <f t="shared" si="416"/>
        <v>0.60899999999999999</v>
      </c>
      <c r="F1599" s="53">
        <f t="shared" si="417"/>
        <v>3.3319999999999999</v>
      </c>
      <c r="G1599" s="53">
        <f t="shared" si="418"/>
        <v>0</v>
      </c>
      <c r="H1599" s="53">
        <f>IF(Q1598&gt;SetUp!$B$56,SetUp!$B$56,Q1598)</f>
        <v>66.263516080204667</v>
      </c>
      <c r="I1599" s="53">
        <f t="shared" si="423"/>
        <v>8.8551144600597151</v>
      </c>
      <c r="J1599" s="53">
        <f>MIN(F1599,H1599,(1-EXP(-SetUp!$B$52*H1599/SetUp!$B$56))*F1599)</f>
        <v>3.2531437535378913</v>
      </c>
      <c r="K1599" s="53">
        <f t="shared" si="419"/>
        <v>63.010372326666776</v>
      </c>
      <c r="L1599" s="53">
        <f>IF(I1599&lt;=0,0,MIN(SetUp!$B$50*I1599^SetUp!$B$55,I1599))</f>
        <v>0.81523302816952703</v>
      </c>
      <c r="M1599" s="53">
        <f t="shared" si="420"/>
        <v>8.0398814318901888</v>
      </c>
      <c r="N1599" s="53">
        <f>IF(SetUp!$B$62=0,X1599,(B1599-E1599)*(1-(H1599/SetUp!$B$66/SetUp!$B$56)))</f>
        <v>0</v>
      </c>
      <c r="O1599" s="53">
        <f>K1599*SetUp!$B$65</f>
        <v>0.58158579840714886</v>
      </c>
      <c r="P1599" s="53">
        <f>MIN(SetUp!$B$54*L1599^SetUp!$B$51,L1599)</f>
        <v>0.56016091160853698</v>
      </c>
      <c r="Q1599" s="53">
        <f t="shared" si="421"/>
        <v>62.428786528259629</v>
      </c>
      <c r="R1599" s="53">
        <f>IF((H1599+N1599-O1599)&gt;SetUp!$B$56,T1598+H1599+N1599-O1599-SetUp!$B$56,T1598)</f>
        <v>0</v>
      </c>
      <c r="S1599" s="53">
        <f>R1599*SetUp!$B$65</f>
        <v>0</v>
      </c>
      <c r="T1599" s="53">
        <f>IF((R1599-S1599)&lt;SetUp!$B$53,R1599-S1599,SetUp!$B$53)</f>
        <v>0</v>
      </c>
      <c r="U1599" s="53">
        <f t="shared" si="422"/>
        <v>8.0398814318901888</v>
      </c>
      <c r="V1599" s="53">
        <f>(L1599-P1599)/1000*SetUp!$B$13*1000000/SetUp!$B$48</f>
        <v>10.3802366170399</v>
      </c>
      <c r="W1599" s="53">
        <f t="shared" si="424"/>
        <v>0</v>
      </c>
      <c r="X1599" s="53">
        <f>MAX((SetUp!$B$56*(1-($H1599/SetUp!$B$56)^2)*TANH(($B1599-$D1599)/SetUp!$B$56))/(1+$H1599/SetUp!$B$56*TANH(($B1599-$D1599)/SetUp!$B$56)),0)</f>
        <v>0</v>
      </c>
    </row>
    <row r="1600" spans="1:24" x14ac:dyDescent="0.3">
      <c r="A1600" s="60">
        <v>32645</v>
      </c>
      <c r="B1600" s="53">
        <v>0.93600000000000005</v>
      </c>
      <c r="C1600" s="53">
        <v>9.3010000000000002</v>
      </c>
      <c r="D1600" s="53">
        <v>3.9409999999999998</v>
      </c>
      <c r="E1600" s="53">
        <f t="shared" si="416"/>
        <v>0.93600000000000005</v>
      </c>
      <c r="F1600" s="53">
        <f t="shared" si="417"/>
        <v>3.0049999999999999</v>
      </c>
      <c r="G1600" s="53">
        <f t="shared" si="418"/>
        <v>0</v>
      </c>
      <c r="H1600" s="53">
        <f>IF(Q1599&gt;SetUp!$B$56,SetUp!$B$56,Q1599)</f>
        <v>62.428786528259629</v>
      </c>
      <c r="I1600" s="53">
        <f t="shared" si="423"/>
        <v>8.5891782467335851</v>
      </c>
      <c r="J1600" s="53">
        <f>MIN(F1600,H1600,(1-EXP(-SetUp!$B$52*H1600/SetUp!$B$56))*F1600)</f>
        <v>2.916678571138811</v>
      </c>
      <c r="K1600" s="53">
        <f t="shared" si="419"/>
        <v>59.512107957120818</v>
      </c>
      <c r="L1600" s="53">
        <f>IF(I1600&lt;=0,0,MIN(SetUp!$B$50*I1600^SetUp!$B$55,I1600))</f>
        <v>0.77483784896612762</v>
      </c>
      <c r="M1600" s="53">
        <f t="shared" si="420"/>
        <v>7.8143403977674577</v>
      </c>
      <c r="N1600" s="53">
        <f>IF(SetUp!$B$62=0,X1600,(B1600-E1600)*(1-(H1600/SetUp!$B$66/SetUp!$B$56)))</f>
        <v>0</v>
      </c>
      <c r="O1600" s="53">
        <f>K1600*SetUp!$B$65</f>
        <v>0.54929681484339643</v>
      </c>
      <c r="P1600" s="53">
        <f>MIN(SetUp!$B$54*L1600^SetUp!$B$51,L1600)</f>
        <v>0.53214180316722826</v>
      </c>
      <c r="Q1600" s="53">
        <f t="shared" si="421"/>
        <v>58.962811142277424</v>
      </c>
      <c r="R1600" s="53">
        <f>IF((H1600+N1600-O1600)&gt;SetUp!$B$56,T1599+H1600+N1600-O1600-SetUp!$B$56,T1599)</f>
        <v>0</v>
      </c>
      <c r="S1600" s="53">
        <f>R1600*SetUp!$B$65</f>
        <v>0</v>
      </c>
      <c r="T1600" s="53">
        <f>IF((R1600-S1600)&lt;SetUp!$B$53,R1600-S1600,SetUp!$B$53)</f>
        <v>0</v>
      </c>
      <c r="U1600" s="53">
        <f t="shared" si="422"/>
        <v>7.8143403977674577</v>
      </c>
      <c r="V1600" s="53">
        <f>(L1600-P1600)/1000*SetUp!$B$13*1000000/SetUp!$B$48</f>
        <v>9.8765886894193482</v>
      </c>
      <c r="W1600" s="53">
        <f t="shared" si="424"/>
        <v>4.6629367034256575E-15</v>
      </c>
      <c r="X1600" s="53">
        <f>MAX((SetUp!$B$56*(1-($H1600/SetUp!$B$56)^2)*TANH(($B1600-$D1600)/SetUp!$B$56))/(1+$H1600/SetUp!$B$56*TANH(($B1600-$D1600)/SetUp!$B$56)),0)</f>
        <v>0</v>
      </c>
    </row>
    <row r="1601" spans="1:24" x14ac:dyDescent="0.3">
      <c r="A1601" s="60">
        <v>32646</v>
      </c>
      <c r="B1601" s="53">
        <v>0.57699999999999996</v>
      </c>
      <c r="C1601" s="53">
        <v>8.98</v>
      </c>
      <c r="D1601" s="53">
        <v>3.9409999999999998</v>
      </c>
      <c r="E1601" s="53">
        <f t="shared" si="416"/>
        <v>0.57699999999999996</v>
      </c>
      <c r="F1601" s="53">
        <f t="shared" si="417"/>
        <v>3.3639999999999999</v>
      </c>
      <c r="G1601" s="53">
        <f t="shared" si="418"/>
        <v>0</v>
      </c>
      <c r="H1601" s="53">
        <f>IF(Q1600&gt;SetUp!$B$56,SetUp!$B$56,Q1600)</f>
        <v>58.962811142277424</v>
      </c>
      <c r="I1601" s="53">
        <f t="shared" si="423"/>
        <v>8.3286274765209374</v>
      </c>
      <c r="J1601" s="53">
        <f>MIN(F1601,H1601,(1-EXP(-SetUp!$B$52*H1601/SetUp!$B$56))*F1601)</f>
        <v>3.2437402780941773</v>
      </c>
      <c r="K1601" s="53">
        <f t="shared" si="419"/>
        <v>55.719070864183244</v>
      </c>
      <c r="L1601" s="53">
        <f>IF(I1601&lt;=0,0,MIN(SetUp!$B$50*I1601^SetUp!$B$55,I1601))</f>
        <v>0.73606109465243053</v>
      </c>
      <c r="M1601" s="53">
        <f t="shared" si="420"/>
        <v>7.5925663818685072</v>
      </c>
      <c r="N1601" s="53">
        <f>IF(SetUp!$B$62=0,X1601,(B1601-E1601)*(1-(H1601/SetUp!$B$66/SetUp!$B$56)))</f>
        <v>0</v>
      </c>
      <c r="O1601" s="53">
        <f>K1601*SetUp!$B$65</f>
        <v>0.51428707875347912</v>
      </c>
      <c r="P1601" s="53">
        <f>MIN(SetUp!$B$54*L1601^SetUp!$B$51,L1601)</f>
        <v>0.50525862163624002</v>
      </c>
      <c r="Q1601" s="53">
        <f t="shared" si="421"/>
        <v>55.204783785429768</v>
      </c>
      <c r="R1601" s="53">
        <f>IF((H1601+N1601-O1601)&gt;SetUp!$B$56,T1600+H1601+N1601-O1601-SetUp!$B$56,T1600)</f>
        <v>0</v>
      </c>
      <c r="S1601" s="53">
        <f>R1601*SetUp!$B$65</f>
        <v>0</v>
      </c>
      <c r="T1601" s="53">
        <f>IF((R1601-S1601)&lt;SetUp!$B$53,R1601-S1601,SetUp!$B$53)</f>
        <v>0</v>
      </c>
      <c r="U1601" s="53">
        <f t="shared" si="422"/>
        <v>7.5925663818685072</v>
      </c>
      <c r="V1601" s="53">
        <f>(L1601-P1601)/1000*SetUp!$B$13*1000000/SetUp!$B$48</f>
        <v>9.3925761624092328</v>
      </c>
      <c r="W1601" s="53">
        <f t="shared" si="424"/>
        <v>2.55351295663786E-15</v>
      </c>
      <c r="X1601" s="53">
        <f>MAX((SetUp!$B$56*(1-($H1601/SetUp!$B$56)^2)*TANH(($B1601-$D1601)/SetUp!$B$56))/(1+$H1601/SetUp!$B$56*TANH(($B1601-$D1601)/SetUp!$B$56)),0)</f>
        <v>0</v>
      </c>
    </row>
    <row r="1602" spans="1:24" x14ac:dyDescent="0.3">
      <c r="A1602" s="60">
        <v>32647</v>
      </c>
      <c r="B1602" s="53">
        <v>2.1230000000000002</v>
      </c>
      <c r="C1602" s="53">
        <v>8.8209999999999997</v>
      </c>
      <c r="D1602" s="53">
        <v>3.9409999999999998</v>
      </c>
      <c r="E1602" s="53">
        <f t="shared" si="416"/>
        <v>2.1230000000000002</v>
      </c>
      <c r="F1602" s="53">
        <f t="shared" si="417"/>
        <v>1.8179999999999996</v>
      </c>
      <c r="G1602" s="53">
        <f t="shared" si="418"/>
        <v>0</v>
      </c>
      <c r="H1602" s="53">
        <f>IF(Q1601&gt;SetUp!$B$56,SetUp!$B$56,Q1601)</f>
        <v>55.204783785429768</v>
      </c>
      <c r="I1602" s="53">
        <f t="shared" si="423"/>
        <v>8.0860682170159617</v>
      </c>
      <c r="J1602" s="53">
        <f>MIN(F1602,H1602,(1-EXP(-SetUp!$B$52*H1602/SetUp!$B$56))*F1602)</f>
        <v>1.7376350660152837</v>
      </c>
      <c r="K1602" s="53">
        <f t="shared" si="419"/>
        <v>53.467148719414482</v>
      </c>
      <c r="L1602" s="53">
        <f>IF(I1602&lt;=0,0,MIN(SetUp!$B$50*I1602^SetUp!$B$55,I1602))</f>
        <v>0.70068120643629006</v>
      </c>
      <c r="M1602" s="53">
        <f t="shared" si="420"/>
        <v>7.385387010579672</v>
      </c>
      <c r="N1602" s="53">
        <f>IF(SetUp!$B$62=0,X1602,(B1602-E1602)*(1-(H1602/SetUp!$B$66/SetUp!$B$56)))</f>
        <v>0</v>
      </c>
      <c r="O1602" s="53">
        <f>K1602*SetUp!$B$65</f>
        <v>0.49350183514745455</v>
      </c>
      <c r="P1602" s="53">
        <f>MIN(SetUp!$B$54*L1602^SetUp!$B$51,L1602)</f>
        <v>0.48074241336228685</v>
      </c>
      <c r="Q1602" s="53">
        <f t="shared" si="421"/>
        <v>52.973646884267026</v>
      </c>
      <c r="R1602" s="53">
        <f>IF((H1602+N1602-O1602)&gt;SetUp!$B$56,T1601+H1602+N1602-O1602-SetUp!$B$56,T1601)</f>
        <v>0</v>
      </c>
      <c r="S1602" s="53">
        <f>R1602*SetUp!$B$65</f>
        <v>0</v>
      </c>
      <c r="T1602" s="53">
        <f>IF((R1602-S1602)&lt;SetUp!$B$53,R1602-S1602,SetUp!$B$53)</f>
        <v>0</v>
      </c>
      <c r="U1602" s="53">
        <f t="shared" si="422"/>
        <v>7.385387010579672</v>
      </c>
      <c r="V1602" s="53">
        <f>(L1602-P1602)/1000*SetUp!$B$13*1000000/SetUp!$B$48</f>
        <v>8.9504754347715618</v>
      </c>
      <c r="W1602" s="53">
        <f t="shared" si="424"/>
        <v>-5.2180482157382357E-15</v>
      </c>
      <c r="X1602" s="53">
        <f>MAX((SetUp!$B$56*(1-($H1602/SetUp!$B$56)^2)*TANH(($B1602-$D1602)/SetUp!$B$56))/(1+$H1602/SetUp!$B$56*TANH(($B1602-$D1602)/SetUp!$B$56)),0)</f>
        <v>0</v>
      </c>
    </row>
    <row r="1603" spans="1:24" x14ac:dyDescent="0.3">
      <c r="A1603" s="60">
        <v>32648</v>
      </c>
      <c r="B1603" s="53">
        <v>8.7520000000000007</v>
      </c>
      <c r="C1603" s="53">
        <v>8.98</v>
      </c>
      <c r="D1603" s="53">
        <v>3.9409999999999998</v>
      </c>
      <c r="E1603" s="53">
        <f t="shared" ref="E1603:E1666" si="425">IF(B1603&gt;=D1603,D1603,B1603)</f>
        <v>3.9409999999999998</v>
      </c>
      <c r="F1603" s="53">
        <f t="shared" ref="F1603:F1666" si="426">D1603-E1603</f>
        <v>0</v>
      </c>
      <c r="G1603" s="53">
        <f t="shared" ref="G1603:G1666" si="427">MAX(B1603-D1603-N1603,0)</f>
        <v>0.46733644734530522</v>
      </c>
      <c r="H1603" s="53">
        <f>IF(Q1602&gt;SetUp!$B$56,SetUp!$B$56,Q1602)</f>
        <v>52.973646884267026</v>
      </c>
      <c r="I1603" s="53">
        <f t="shared" si="423"/>
        <v>8.3416702706497485</v>
      </c>
      <c r="J1603" s="53">
        <f>MIN(F1603,H1603,(1-EXP(-SetUp!$B$52*H1603/SetUp!$B$56))*F1603)</f>
        <v>0</v>
      </c>
      <c r="K1603" s="53">
        <f t="shared" ref="K1603:K1666" si="428">MAX(H1603-J1603,0)</f>
        <v>52.973646884267026</v>
      </c>
      <c r="L1603" s="53">
        <f>IF(I1603&lt;=0,0,MIN(SetUp!$B$50*I1603^SetUp!$B$55,I1603))</f>
        <v>0.7379832408674486</v>
      </c>
      <c r="M1603" s="53">
        <f t="shared" ref="M1603:M1666" si="429">MAX(I1603-L1603,0)</f>
        <v>7.6036870297823</v>
      </c>
      <c r="N1603" s="53">
        <f>IF(SetUp!$B$62=0,X1603,(B1603-E1603)*(1-(H1603/SetUp!$B$66/SetUp!$B$56)))</f>
        <v>4.3436635526546956</v>
      </c>
      <c r="O1603" s="53">
        <f>K1603*SetUp!$B$65</f>
        <v>0.4889468127247707</v>
      </c>
      <c r="P1603" s="53">
        <f>MIN(SetUp!$B$54*L1603^SetUp!$B$51,L1603)</f>
        <v>0.50659089045832462</v>
      </c>
      <c r="Q1603" s="53">
        <f t="shared" ref="Q1603:Q1666" si="430">IF((K1603+N1603-O1603)&lt;0,0,K1603+N1603-O1603)</f>
        <v>56.828363624196953</v>
      </c>
      <c r="R1603" s="53">
        <f>IF((H1603+N1603-O1603)&gt;SetUp!$B$56,T1602+H1603+N1603-O1603-SetUp!$B$56,T1602)</f>
        <v>0</v>
      </c>
      <c r="S1603" s="53">
        <f>R1603*SetUp!$B$65</f>
        <v>0</v>
      </c>
      <c r="T1603" s="53">
        <f>IF((R1603-S1603)&lt;SetUp!$B$53,R1603-S1603,SetUp!$B$53)</f>
        <v>0</v>
      </c>
      <c r="U1603" s="53">
        <f t="shared" ref="U1603:U1666" si="431">M1603+R1603-T1603</f>
        <v>7.6036870297823</v>
      </c>
      <c r="V1603" s="53">
        <f>(L1603-P1603)/1000*SetUp!$B$13*1000000/SetUp!$B$48</f>
        <v>9.416581400599302</v>
      </c>
      <c r="W1603" s="53">
        <f t="shared" si="424"/>
        <v>-4.3298697960381105E-15</v>
      </c>
      <c r="X1603" s="53">
        <f>MAX((SetUp!$B$56*(1-($H1603/SetUp!$B$56)^2)*TANH(($B1603-$D1603)/SetUp!$B$56))/(1+$H1603/SetUp!$B$56*TANH(($B1603-$D1603)/SetUp!$B$56)),0)</f>
        <v>4.3436635526546956</v>
      </c>
    </row>
    <row r="1604" spans="1:24" x14ac:dyDescent="0.3">
      <c r="A1604" s="60">
        <v>32649</v>
      </c>
      <c r="B1604" s="53">
        <v>4.1100000000000003</v>
      </c>
      <c r="C1604" s="53">
        <v>9.3010000000000002</v>
      </c>
      <c r="D1604" s="53">
        <v>3.9409999999999998</v>
      </c>
      <c r="E1604" s="53">
        <f t="shared" si="425"/>
        <v>3.9409999999999998</v>
      </c>
      <c r="F1604" s="53">
        <f t="shared" si="426"/>
        <v>0</v>
      </c>
      <c r="G1604" s="53">
        <f t="shared" si="427"/>
        <v>1.7467394202088204E-2</v>
      </c>
      <c r="H1604" s="53">
        <f>IF(Q1603&gt;SetUp!$B$56,SetUp!$B$56,Q1603)</f>
        <v>56.828363624196953</v>
      </c>
      <c r="I1604" s="53">
        <f t="shared" ref="I1604:I1667" si="432">U1603+G1604+O1604</f>
        <v>8.1456802760013414</v>
      </c>
      <c r="J1604" s="53">
        <f>MIN(F1604,H1604,(1-EXP(-SetUp!$B$52*H1604/SetUp!$B$56))*F1604)</f>
        <v>0</v>
      </c>
      <c r="K1604" s="53">
        <f t="shared" si="428"/>
        <v>56.828363624196953</v>
      </c>
      <c r="L1604" s="53">
        <f>IF(I1604&lt;=0,0,MIN(SetUp!$B$50*I1604^SetUp!$B$55,I1604))</f>
        <v>0.70931160784241798</v>
      </c>
      <c r="M1604" s="53">
        <f t="shared" si="429"/>
        <v>7.4363686681589236</v>
      </c>
      <c r="N1604" s="53">
        <f>IF(SetUp!$B$62=0,X1604,(B1604-E1604)*(1-(H1604/SetUp!$B$66/SetUp!$B$56)))</f>
        <v>0.15153260579791228</v>
      </c>
      <c r="O1604" s="53">
        <f>K1604*SetUp!$B$65</f>
        <v>0.52452585201695356</v>
      </c>
      <c r="P1604" s="53">
        <f>MIN(SetUp!$B$54*L1604^SetUp!$B$51,L1604)</f>
        <v>0.48672169376066576</v>
      </c>
      <c r="Q1604" s="53">
        <f t="shared" si="430"/>
        <v>56.455370377977914</v>
      </c>
      <c r="R1604" s="53">
        <f>IF((H1604+N1604-O1604)&gt;SetUp!$B$56,T1603+H1604+N1604-O1604-SetUp!$B$56,T1603)</f>
        <v>0</v>
      </c>
      <c r="S1604" s="53">
        <f>R1604*SetUp!$B$65</f>
        <v>0</v>
      </c>
      <c r="T1604" s="53">
        <f>IF((R1604-S1604)&lt;SetUp!$B$53,R1604-S1604,SetUp!$B$53)</f>
        <v>0</v>
      </c>
      <c r="U1604" s="53">
        <f t="shared" si="431"/>
        <v>7.4363686681589236</v>
      </c>
      <c r="V1604" s="53">
        <f>(L1604-P1604)/1000*SetUp!$B$13*1000000/SetUp!$B$48</f>
        <v>9.0583636027605543</v>
      </c>
      <c r="W1604" s="53">
        <f t="shared" ref="W1604:W1667" si="433">Q1604+U1604+T1604-H1604-U1603-T1603-B1604+E1604+J1604+L1604</f>
        <v>-1.5543122344752192E-15</v>
      </c>
      <c r="X1604" s="53">
        <f>MAX((SetUp!$B$56*(1-($H1604/SetUp!$B$56)^2)*TANH(($B1604-$D1604)/SetUp!$B$56))/(1+$H1604/SetUp!$B$56*TANH(($B1604-$D1604)/SetUp!$B$56)),0)</f>
        <v>0.15153260579791228</v>
      </c>
    </row>
    <row r="1605" spans="1:24" x14ac:dyDescent="0.3">
      <c r="A1605" s="60">
        <v>32650</v>
      </c>
      <c r="B1605" s="53">
        <v>4.54</v>
      </c>
      <c r="C1605" s="53">
        <v>9.3010000000000002</v>
      </c>
      <c r="D1605" s="53">
        <v>3.9409999999999998</v>
      </c>
      <c r="E1605" s="53">
        <f t="shared" si="425"/>
        <v>3.9409999999999998</v>
      </c>
      <c r="F1605" s="53">
        <f t="shared" si="426"/>
        <v>0</v>
      </c>
      <c r="G1605" s="53">
        <f t="shared" si="427"/>
        <v>6.152057827660451E-2</v>
      </c>
      <c r="H1605" s="53">
        <f>IF(Q1604&gt;SetUp!$B$56,SetUp!$B$56,Q1604)</f>
        <v>56.455370377977914</v>
      </c>
      <c r="I1605" s="53">
        <f t="shared" si="432"/>
        <v>8.018972370423862</v>
      </c>
      <c r="J1605" s="53">
        <f>MIN(F1605,H1605,(1-EXP(-SetUp!$B$52*H1605/SetUp!$B$56))*F1605)</f>
        <v>0</v>
      </c>
      <c r="K1605" s="53">
        <f t="shared" si="428"/>
        <v>56.455370377977914</v>
      </c>
      <c r="L1605" s="53">
        <f>IF(I1605&lt;=0,0,MIN(SetUp!$B$50*I1605^SetUp!$B$55,I1605))</f>
        <v>0.69101795098507768</v>
      </c>
      <c r="M1605" s="53">
        <f t="shared" si="429"/>
        <v>7.3279544194387842</v>
      </c>
      <c r="N1605" s="53">
        <f>IF(SetUp!$B$62=0,X1605,(B1605-E1605)*(1-(H1605/SetUp!$B$66/SetUp!$B$56)))</f>
        <v>0.53747942172339569</v>
      </c>
      <c r="O1605" s="53">
        <f>K1605*SetUp!$B$65</f>
        <v>0.5210831239883339</v>
      </c>
      <c r="P1605" s="53">
        <f>MIN(SetUp!$B$54*L1605^SetUp!$B$51,L1605)</f>
        <v>0.47404840482438604</v>
      </c>
      <c r="Q1605" s="53">
        <f t="shared" si="430"/>
        <v>56.471766675712978</v>
      </c>
      <c r="R1605" s="53">
        <f>IF((H1605+N1605-O1605)&gt;SetUp!$B$56,T1604+H1605+N1605-O1605-SetUp!$B$56,T1604)</f>
        <v>0</v>
      </c>
      <c r="S1605" s="53">
        <f>R1605*SetUp!$B$65</f>
        <v>0</v>
      </c>
      <c r="T1605" s="53">
        <f>IF((R1605-S1605)&lt;SetUp!$B$53,R1605-S1605,SetUp!$B$53)</f>
        <v>0</v>
      </c>
      <c r="U1605" s="53">
        <f t="shared" si="431"/>
        <v>7.3279544194387842</v>
      </c>
      <c r="V1605" s="53">
        <f>(L1605-P1605)/1000*SetUp!$B$13*1000000/SetUp!$B$48</f>
        <v>8.8296410372288587</v>
      </c>
      <c r="W1605" s="53">
        <f t="shared" si="433"/>
        <v>0</v>
      </c>
      <c r="X1605" s="53">
        <f>MAX((SetUp!$B$56*(1-($H1605/SetUp!$B$56)^2)*TANH(($B1605-$D1605)/SetUp!$B$56))/(1+$H1605/SetUp!$B$56*TANH(($B1605-$D1605)/SetUp!$B$56)),0)</f>
        <v>0.53747942172339569</v>
      </c>
    </row>
    <row r="1606" spans="1:24" x14ac:dyDescent="0.3">
      <c r="A1606" s="60">
        <v>32651</v>
      </c>
      <c r="B1606" s="53">
        <v>0.29899999999999999</v>
      </c>
      <c r="C1606" s="53">
        <v>8.8209999999999997</v>
      </c>
      <c r="D1606" s="53">
        <v>3.9409999999999998</v>
      </c>
      <c r="E1606" s="53">
        <f t="shared" si="425"/>
        <v>0.29899999999999999</v>
      </c>
      <c r="F1606" s="53">
        <f t="shared" si="426"/>
        <v>3.6419999999999999</v>
      </c>
      <c r="G1606" s="53">
        <f t="shared" si="427"/>
        <v>0</v>
      </c>
      <c r="H1606" s="53">
        <f>IF(Q1605&gt;SetUp!$B$56,SetUp!$B$56,Q1605)</f>
        <v>56.471766675712978</v>
      </c>
      <c r="I1606" s="53">
        <f t="shared" si="432"/>
        <v>7.816956552134851</v>
      </c>
      <c r="J1606" s="53">
        <f>MIN(F1606,H1606,(1-EXP(-SetUp!$B$52*H1606/SetUp!$B$56))*F1606)</f>
        <v>3.4921262957347077</v>
      </c>
      <c r="K1606" s="53">
        <f t="shared" si="428"/>
        <v>52.979640379978271</v>
      </c>
      <c r="L1606" s="53">
        <f>IF(I1606&lt;=0,0,MIN(SetUp!$B$50*I1606^SetUp!$B$55,I1606))</f>
        <v>0.66224847122162545</v>
      </c>
      <c r="M1606" s="53">
        <f t="shared" si="429"/>
        <v>7.1547080809132257</v>
      </c>
      <c r="N1606" s="53">
        <f>IF(SetUp!$B$62=0,X1606,(B1606-E1606)*(1-(H1606/SetUp!$B$66/SetUp!$B$56)))</f>
        <v>0</v>
      </c>
      <c r="O1606" s="53">
        <f>K1606*SetUp!$B$65</f>
        <v>0.48900213269606685</v>
      </c>
      <c r="P1606" s="53">
        <f>MIN(SetUp!$B$54*L1606^SetUp!$B$51,L1606)</f>
        <v>0.45412441373286982</v>
      </c>
      <c r="Q1606" s="53">
        <f t="shared" si="430"/>
        <v>52.490638247282206</v>
      </c>
      <c r="R1606" s="53">
        <f>IF((H1606+N1606-O1606)&gt;SetUp!$B$56,T1605+H1606+N1606-O1606-SetUp!$B$56,T1605)</f>
        <v>0</v>
      </c>
      <c r="S1606" s="53">
        <f>R1606*SetUp!$B$65</f>
        <v>0</v>
      </c>
      <c r="T1606" s="53">
        <f>IF((R1606-S1606)&lt;SetUp!$B$53,R1606-S1606,SetUp!$B$53)</f>
        <v>0</v>
      </c>
      <c r="U1606" s="53">
        <f t="shared" si="431"/>
        <v>7.1547080809132257</v>
      </c>
      <c r="V1606" s="53">
        <f>(L1606-P1606)/1000*SetUp!$B$13*1000000/SetUp!$B$48</f>
        <v>8.4696712112597101</v>
      </c>
      <c r="W1606" s="53">
        <f t="shared" si="433"/>
        <v>1.1102230246251565E-15</v>
      </c>
      <c r="X1606" s="53">
        <f>MAX((SetUp!$B$56*(1-($H1606/SetUp!$B$56)^2)*TANH(($B1606-$D1606)/SetUp!$B$56))/(1+$H1606/SetUp!$B$56*TANH(($B1606-$D1606)/SetUp!$B$56)),0)</f>
        <v>0</v>
      </c>
    </row>
    <row r="1607" spans="1:24" x14ac:dyDescent="0.3">
      <c r="A1607" s="60">
        <v>32652</v>
      </c>
      <c r="B1607" s="53">
        <v>0.39500000000000002</v>
      </c>
      <c r="C1607" s="53">
        <v>8.5060000000000002</v>
      </c>
      <c r="D1607" s="53">
        <v>3.9409999999999998</v>
      </c>
      <c r="E1607" s="53">
        <f t="shared" si="425"/>
        <v>0.39500000000000002</v>
      </c>
      <c r="F1607" s="53">
        <f t="shared" si="426"/>
        <v>3.5459999999999998</v>
      </c>
      <c r="G1607" s="53">
        <f t="shared" si="427"/>
        <v>0</v>
      </c>
      <c r="H1607" s="53">
        <f>IF(Q1606&gt;SetUp!$B$56,SetUp!$B$56,Q1606)</f>
        <v>52.490638247282206</v>
      </c>
      <c r="I1607" s="53">
        <f t="shared" si="432"/>
        <v>7.6081537263237857</v>
      </c>
      <c r="J1607" s="53">
        <f>MIN(F1607,H1607,(1-EXP(-SetUp!$B$52*H1607/SetUp!$B$56))*F1607)</f>
        <v>3.363271269825586</v>
      </c>
      <c r="K1607" s="53">
        <f t="shared" si="428"/>
        <v>49.127366977456617</v>
      </c>
      <c r="L1607" s="53">
        <f>IF(I1607&lt;=0,0,MIN(SetUp!$B$50*I1607^SetUp!$B$55,I1607))</f>
        <v>0.63302899031941118</v>
      </c>
      <c r="M1607" s="53">
        <f t="shared" si="429"/>
        <v>6.9751247360043749</v>
      </c>
      <c r="N1607" s="53">
        <f>IF(SetUp!$B$62=0,X1607,(B1607-E1607)*(1-(H1607/SetUp!$B$66/SetUp!$B$56)))</f>
        <v>0</v>
      </c>
      <c r="O1607" s="53">
        <f>K1607*SetUp!$B$65</f>
        <v>0.45344564541056004</v>
      </c>
      <c r="P1607" s="53">
        <f>MIN(SetUp!$B$54*L1607^SetUp!$B$51,L1607)</f>
        <v>0.43389739172801428</v>
      </c>
      <c r="Q1607" s="53">
        <f t="shared" si="430"/>
        <v>48.673921332046056</v>
      </c>
      <c r="R1607" s="53">
        <f>IF((H1607+N1607-O1607)&gt;SetUp!$B$56,T1606+H1607+N1607-O1607-SetUp!$B$56,T1606)</f>
        <v>0</v>
      </c>
      <c r="S1607" s="53">
        <f>R1607*SetUp!$B$65</f>
        <v>0</v>
      </c>
      <c r="T1607" s="53">
        <f>IF((R1607-S1607)&lt;SetUp!$B$53,R1607-S1607,SetUp!$B$53)</f>
        <v>0</v>
      </c>
      <c r="U1607" s="53">
        <f t="shared" si="431"/>
        <v>6.9751247360043749</v>
      </c>
      <c r="V1607" s="53">
        <f>(L1607-P1607)/1000*SetUp!$B$13*1000000/SetUp!$B$48</f>
        <v>8.1037203876961712</v>
      </c>
      <c r="W1607" s="53">
        <f t="shared" si="433"/>
        <v>-2.7755575615628914E-15</v>
      </c>
      <c r="X1607" s="53">
        <f>MAX((SetUp!$B$56*(1-($H1607/SetUp!$B$56)^2)*TANH(($B1607-$D1607)/SetUp!$B$56))/(1+$H1607/SetUp!$B$56*TANH(($B1607-$D1607)/SetUp!$B$56)),0)</f>
        <v>0</v>
      </c>
    </row>
    <row r="1608" spans="1:24" x14ac:dyDescent="0.3">
      <c r="A1608" s="60">
        <v>32653</v>
      </c>
      <c r="B1608" s="53">
        <v>0.505</v>
      </c>
      <c r="C1608" s="53">
        <v>8.35</v>
      </c>
      <c r="D1608" s="53">
        <v>3.9409999999999998</v>
      </c>
      <c r="E1608" s="53">
        <f t="shared" si="425"/>
        <v>0.505</v>
      </c>
      <c r="F1608" s="53">
        <f t="shared" si="426"/>
        <v>3.4359999999999999</v>
      </c>
      <c r="G1608" s="53">
        <f t="shared" si="427"/>
        <v>0</v>
      </c>
      <c r="H1608" s="53">
        <f>IF(Q1607&gt;SetUp!$B$56,SetUp!$B$56,Q1607)</f>
        <v>48.673921332046056</v>
      </c>
      <c r="I1608" s="53">
        <f t="shared" si="432"/>
        <v>7.3946983441553007</v>
      </c>
      <c r="J1608" s="53">
        <f>MIN(F1608,H1608,(1-EXP(-SetUp!$B$52*H1608/SetUp!$B$56))*F1608)</f>
        <v>3.2163304822694987</v>
      </c>
      <c r="K1608" s="53">
        <f t="shared" si="428"/>
        <v>45.457590849776558</v>
      </c>
      <c r="L1608" s="53">
        <f>IF(I1608&lt;=0,0,MIN(SetUp!$B$50*I1608^SetUp!$B$55,I1608))</f>
        <v>0.60370611017870057</v>
      </c>
      <c r="M1608" s="53">
        <f t="shared" si="429"/>
        <v>6.7909922339766</v>
      </c>
      <c r="N1608" s="53">
        <f>IF(SetUp!$B$62=0,X1608,(B1608-E1608)*(1-(H1608/SetUp!$B$66/SetUp!$B$56)))</f>
        <v>0</v>
      </c>
      <c r="O1608" s="53">
        <f>K1608*SetUp!$B$65</f>
        <v>0.41957360815092548</v>
      </c>
      <c r="P1608" s="53">
        <f>MIN(SetUp!$B$54*L1608^SetUp!$B$51,L1608)</f>
        <v>0.41360791515658529</v>
      </c>
      <c r="Q1608" s="53">
        <f t="shared" si="430"/>
        <v>45.038017241625631</v>
      </c>
      <c r="R1608" s="53">
        <f>IF((H1608+N1608-O1608)&gt;SetUp!$B$56,T1607+H1608+N1608-O1608-SetUp!$B$56,T1607)</f>
        <v>0</v>
      </c>
      <c r="S1608" s="53">
        <f>R1608*SetUp!$B$65</f>
        <v>0</v>
      </c>
      <c r="T1608" s="53">
        <f>IF((R1608-S1608)&lt;SetUp!$B$53,R1608-S1608,SetUp!$B$53)</f>
        <v>0</v>
      </c>
      <c r="U1608" s="53">
        <f t="shared" si="431"/>
        <v>6.7909922339766</v>
      </c>
      <c r="V1608" s="53">
        <f>(L1608-P1608)/1000*SetUp!$B$13*1000000/SetUp!$B$48</f>
        <v>7.7361033083752533</v>
      </c>
      <c r="W1608" s="53">
        <f t="shared" si="433"/>
        <v>2.1094237467877974E-15</v>
      </c>
      <c r="X1608" s="53">
        <f>MAX((SetUp!$B$56*(1-($H1608/SetUp!$B$56)^2)*TANH(($B1608-$D1608)/SetUp!$B$56))/(1+$H1608/SetUp!$B$56*TANH(($B1608-$D1608)/SetUp!$B$56)),0)</f>
        <v>0</v>
      </c>
    </row>
    <row r="1609" spans="1:24" x14ac:dyDescent="0.3">
      <c r="A1609" s="60">
        <v>32654</v>
      </c>
      <c r="B1609" s="53">
        <v>0.14099999999999999</v>
      </c>
      <c r="C1609" s="53">
        <v>8.35</v>
      </c>
      <c r="D1609" s="53">
        <v>3.9409999999999998</v>
      </c>
      <c r="E1609" s="53">
        <f t="shared" si="425"/>
        <v>0.14099999999999999</v>
      </c>
      <c r="F1609" s="53">
        <f t="shared" si="426"/>
        <v>3.8</v>
      </c>
      <c r="G1609" s="53">
        <f t="shared" si="427"/>
        <v>0</v>
      </c>
      <c r="H1609" s="53">
        <f>IF(Q1608&gt;SetUp!$B$56,SetUp!$B$56,Q1608)</f>
        <v>45.038017241625631</v>
      </c>
      <c r="I1609" s="53">
        <f t="shared" si="432"/>
        <v>7.1743728570932506</v>
      </c>
      <c r="J1609" s="53">
        <f>MIN(F1609,H1609,(1-EXP(-SetUp!$B$52*H1609/SetUp!$B$56))*F1609)</f>
        <v>3.5016594564615406</v>
      </c>
      <c r="K1609" s="53">
        <f t="shared" si="428"/>
        <v>41.536357785164093</v>
      </c>
      <c r="L1609" s="53">
        <f>IF(I1609&lt;=0,0,MIN(SetUp!$B$50*I1609^SetUp!$B$55,I1609))</f>
        <v>0.5740257483734299</v>
      </c>
      <c r="M1609" s="53">
        <f t="shared" si="429"/>
        <v>6.6003471087198209</v>
      </c>
      <c r="N1609" s="53">
        <f>IF(SetUp!$B$62=0,X1609,(B1609-E1609)*(1-(H1609/SetUp!$B$66/SetUp!$B$56)))</f>
        <v>0</v>
      </c>
      <c r="O1609" s="53">
        <f>K1609*SetUp!$B$65</f>
        <v>0.38338062311665039</v>
      </c>
      <c r="P1609" s="53">
        <f>MIN(SetUp!$B$54*L1609^SetUp!$B$51,L1609)</f>
        <v>0.39308084135572474</v>
      </c>
      <c r="Q1609" s="53">
        <f t="shared" si="430"/>
        <v>41.152977162047442</v>
      </c>
      <c r="R1609" s="53">
        <f>IF((H1609+N1609-O1609)&gt;SetUp!$B$56,T1608+H1609+N1609-O1609-SetUp!$B$56,T1608)</f>
        <v>0</v>
      </c>
      <c r="S1609" s="53">
        <f>R1609*SetUp!$B$65</f>
        <v>0</v>
      </c>
      <c r="T1609" s="53">
        <f>IF((R1609-S1609)&lt;SetUp!$B$53,R1609-S1609,SetUp!$B$53)</f>
        <v>0</v>
      </c>
      <c r="U1609" s="53">
        <f t="shared" si="431"/>
        <v>6.6003471087198209</v>
      </c>
      <c r="V1609" s="53">
        <f>(L1609-P1609)/1000*SetUp!$B$13*1000000/SetUp!$B$48</f>
        <v>7.3636074958548301</v>
      </c>
      <c r="W1609" s="53">
        <f t="shared" si="433"/>
        <v>4.6629367034256575E-15</v>
      </c>
      <c r="X1609" s="53">
        <f>MAX((SetUp!$B$56*(1-($H1609/SetUp!$B$56)^2)*TANH(($B1609-$D1609)/SetUp!$B$56))/(1+$H1609/SetUp!$B$56*TANH(($B1609-$D1609)/SetUp!$B$56)),0)</f>
        <v>0</v>
      </c>
    </row>
    <row r="1610" spans="1:24" x14ac:dyDescent="0.3">
      <c r="A1610" s="60">
        <v>32655</v>
      </c>
      <c r="B1610" s="53">
        <v>0.12</v>
      </c>
      <c r="C1610" s="53">
        <v>8.1950000000000003</v>
      </c>
      <c r="D1610" s="53">
        <v>3.9409999999999998</v>
      </c>
      <c r="E1610" s="53">
        <f t="shared" si="425"/>
        <v>0.12</v>
      </c>
      <c r="F1610" s="53">
        <f t="shared" si="426"/>
        <v>3.8209999999999997</v>
      </c>
      <c r="G1610" s="53">
        <f t="shared" si="427"/>
        <v>0</v>
      </c>
      <c r="H1610" s="53">
        <f>IF(Q1609&gt;SetUp!$B$56,SetUp!$B$56,Q1609)</f>
        <v>41.152977162047442</v>
      </c>
      <c r="I1610" s="53">
        <f t="shared" si="432"/>
        <v>6.948369811840168</v>
      </c>
      <c r="J1610" s="53">
        <f>MIN(F1610,H1610,(1-EXP(-SetUp!$B$52*H1610/SetUp!$B$56))*F1610)</f>
        <v>3.4473795325911043</v>
      </c>
      <c r="K1610" s="53">
        <f t="shared" si="428"/>
        <v>37.705597629456335</v>
      </c>
      <c r="L1610" s="53">
        <f>IF(I1610&lt;=0,0,MIN(SetUp!$B$50*I1610^SetUp!$B$55,I1610))</f>
        <v>0.54420560304124055</v>
      </c>
      <c r="M1610" s="53">
        <f t="shared" si="429"/>
        <v>6.4041642087989272</v>
      </c>
      <c r="N1610" s="53">
        <f>IF(SetUp!$B$62=0,X1610,(B1610-E1610)*(1-(H1610/SetUp!$B$66/SetUp!$B$56)))</f>
        <v>0</v>
      </c>
      <c r="O1610" s="53">
        <f>K1610*SetUp!$B$65</f>
        <v>0.34802270312034672</v>
      </c>
      <c r="P1610" s="53">
        <f>MIN(SetUp!$B$54*L1610^SetUp!$B$51,L1610)</f>
        <v>0.37246748273805641</v>
      </c>
      <c r="Q1610" s="53">
        <f t="shared" si="430"/>
        <v>37.357574926335985</v>
      </c>
      <c r="R1610" s="53">
        <f>IF((H1610+N1610-O1610)&gt;SetUp!$B$56,T1609+H1610+N1610-O1610-SetUp!$B$56,T1609)</f>
        <v>0</v>
      </c>
      <c r="S1610" s="53">
        <f>R1610*SetUp!$B$65</f>
        <v>0</v>
      </c>
      <c r="T1610" s="53">
        <f>IF((R1610-S1610)&lt;SetUp!$B$53,R1610-S1610,SetUp!$B$53)</f>
        <v>0</v>
      </c>
      <c r="U1610" s="53">
        <f t="shared" si="431"/>
        <v>6.4041642087989272</v>
      </c>
      <c r="V1610" s="53">
        <f>(L1610-P1610)/1000*SetUp!$B$13*1000000/SetUp!$B$48</f>
        <v>6.9889345372114002</v>
      </c>
      <c r="W1610" s="53">
        <f t="shared" si="433"/>
        <v>-8.2156503822261584E-15</v>
      </c>
      <c r="X1610" s="53">
        <f>MAX((SetUp!$B$56*(1-($H1610/SetUp!$B$56)^2)*TANH(($B1610-$D1610)/SetUp!$B$56))/(1+$H1610/SetUp!$B$56*TANH(($B1610-$D1610)/SetUp!$B$56)),0)</f>
        <v>0</v>
      </c>
    </row>
    <row r="1611" spans="1:24" x14ac:dyDescent="0.3">
      <c r="A1611" s="60">
        <v>32656</v>
      </c>
      <c r="B1611" s="53">
        <v>0.63500000000000001</v>
      </c>
      <c r="C1611" s="53">
        <v>8.0410000000000004</v>
      </c>
      <c r="D1611" s="53">
        <v>3.9409999999999998</v>
      </c>
      <c r="E1611" s="53">
        <f t="shared" si="425"/>
        <v>0.63500000000000001</v>
      </c>
      <c r="F1611" s="53">
        <f t="shared" si="426"/>
        <v>3.306</v>
      </c>
      <c r="G1611" s="53">
        <f t="shared" si="427"/>
        <v>0</v>
      </c>
      <c r="H1611" s="53">
        <f>IF(Q1610&gt;SetUp!$B$56,SetUp!$B$56,Q1610)</f>
        <v>37.357574926335985</v>
      </c>
      <c r="I1611" s="53">
        <f t="shared" si="432"/>
        <v>6.7221575709352619</v>
      </c>
      <c r="J1611" s="53">
        <f>MIN(F1611,H1611,(1-EXP(-SetUp!$B$52*H1611/SetUp!$B$56))*F1611)</f>
        <v>2.9054266783970348</v>
      </c>
      <c r="K1611" s="53">
        <f t="shared" si="428"/>
        <v>34.45214824793895</v>
      </c>
      <c r="L1611" s="53">
        <f>IF(I1611&lt;=0,0,MIN(SetUp!$B$50*I1611^SetUp!$B$55,I1611))</f>
        <v>0.51499848111687374</v>
      </c>
      <c r="M1611" s="53">
        <f t="shared" si="429"/>
        <v>6.2071590898183882</v>
      </c>
      <c r="N1611" s="53">
        <f>IF(SetUp!$B$62=0,X1611,(B1611-E1611)*(1-(H1611/SetUp!$B$66/SetUp!$B$56)))</f>
        <v>0</v>
      </c>
      <c r="O1611" s="53">
        <f>K1611*SetUp!$B$65</f>
        <v>0.31799336213633467</v>
      </c>
      <c r="P1611" s="53">
        <f>MIN(SetUp!$B$54*L1611^SetUp!$B$51,L1611)</f>
        <v>0.35228851919740684</v>
      </c>
      <c r="Q1611" s="53">
        <f t="shared" si="430"/>
        <v>34.134154885802616</v>
      </c>
      <c r="R1611" s="53">
        <f>IF((H1611+N1611-O1611)&gt;SetUp!$B$56,T1610+H1611+N1611-O1611-SetUp!$B$56,T1610)</f>
        <v>0</v>
      </c>
      <c r="S1611" s="53">
        <f>R1611*SetUp!$B$65</f>
        <v>0</v>
      </c>
      <c r="T1611" s="53">
        <f>IF((R1611-S1611)&lt;SetUp!$B$53,R1611-S1611,SetUp!$B$53)</f>
        <v>0</v>
      </c>
      <c r="U1611" s="53">
        <f t="shared" si="431"/>
        <v>6.2071590898183882</v>
      </c>
      <c r="V1611" s="53">
        <f>(L1611-P1611)/1000*SetUp!$B$13*1000000/SetUp!$B$48</f>
        <v>6.621530912296997</v>
      </c>
      <c r="W1611" s="53">
        <f t="shared" si="433"/>
        <v>1.7763568394002505E-15</v>
      </c>
      <c r="X1611" s="53">
        <f>MAX((SetUp!$B$56*(1-($H1611/SetUp!$B$56)^2)*TANH(($B1611-$D1611)/SetUp!$B$56))/(1+$H1611/SetUp!$B$56*TANH(($B1611-$D1611)/SetUp!$B$56)),0)</f>
        <v>0</v>
      </c>
    </row>
    <row r="1612" spans="1:24" x14ac:dyDescent="0.3">
      <c r="A1612" s="60">
        <v>32657</v>
      </c>
      <c r="B1612" s="53">
        <v>4.718</v>
      </c>
      <c r="C1612" s="53">
        <v>8.0410000000000004</v>
      </c>
      <c r="D1612" s="53">
        <v>3.9409999999999998</v>
      </c>
      <c r="E1612" s="53">
        <f t="shared" si="425"/>
        <v>3.9409999999999998</v>
      </c>
      <c r="F1612" s="53">
        <f t="shared" si="426"/>
        <v>0</v>
      </c>
      <c r="G1612" s="53">
        <f t="shared" si="427"/>
        <v>2.953458678743115E-2</v>
      </c>
      <c r="H1612" s="53">
        <f>IF(Q1611&gt;SetUp!$B$56,SetUp!$B$56,Q1611)</f>
        <v>34.134154885802616</v>
      </c>
      <c r="I1612" s="53">
        <f t="shared" si="432"/>
        <v>6.5517519596975893</v>
      </c>
      <c r="J1612" s="53">
        <f>MIN(F1612,H1612,(1-EXP(-SetUp!$B$52*H1612/SetUp!$B$56))*F1612)</f>
        <v>0</v>
      </c>
      <c r="K1612" s="53">
        <f t="shared" si="428"/>
        <v>34.134154885802616</v>
      </c>
      <c r="L1612" s="53">
        <f>IF(I1612&lt;=0,0,MIN(SetUp!$B$50*I1612^SetUp!$B$55,I1612))</f>
        <v>0.49342431444943458</v>
      </c>
      <c r="M1612" s="53">
        <f t="shared" si="429"/>
        <v>6.0583276452481547</v>
      </c>
      <c r="N1612" s="53">
        <f>IF(SetUp!$B$62=0,X1612,(B1612-E1612)*(1-(H1612/SetUp!$B$66/SetUp!$B$56)))</f>
        <v>0.74746541321256899</v>
      </c>
      <c r="O1612" s="53">
        <f>K1612*SetUp!$B$65</f>
        <v>0.31505828309176975</v>
      </c>
      <c r="P1612" s="53">
        <f>MIN(SetUp!$B$54*L1612^SetUp!$B$51,L1612)</f>
        <v>0.33739021007907921</v>
      </c>
      <c r="Q1612" s="53">
        <f t="shared" si="430"/>
        <v>34.566562015923409</v>
      </c>
      <c r="R1612" s="53">
        <f>IF((H1612+N1612-O1612)&gt;SetUp!$B$56,T1611+H1612+N1612-O1612-SetUp!$B$56,T1611)</f>
        <v>0</v>
      </c>
      <c r="S1612" s="53">
        <f>R1612*SetUp!$B$65</f>
        <v>0</v>
      </c>
      <c r="T1612" s="53">
        <f>IF((R1612-S1612)&lt;SetUp!$B$53,R1612-S1612,SetUp!$B$53)</f>
        <v>0</v>
      </c>
      <c r="U1612" s="53">
        <f t="shared" si="431"/>
        <v>6.0583276452481547</v>
      </c>
      <c r="V1612" s="53">
        <f>(L1612-P1612)/1000*SetUp!$B$13*1000000/SetUp!$B$48</f>
        <v>6.3498548784140052</v>
      </c>
      <c r="W1612" s="53">
        <f t="shared" si="433"/>
        <v>-4.4408920985006262E-15</v>
      </c>
      <c r="X1612" s="53">
        <f>MAX((SetUp!$B$56*(1-($H1612/SetUp!$B$56)^2)*TANH(($B1612-$D1612)/SetUp!$B$56))/(1+$H1612/SetUp!$B$56*TANH(($B1612-$D1612)/SetUp!$B$56)),0)</f>
        <v>0.74746541321256899</v>
      </c>
    </row>
    <row r="1613" spans="1:24" x14ac:dyDescent="0.3">
      <c r="A1613" s="60">
        <v>32658</v>
      </c>
      <c r="B1613" s="53">
        <v>3.286</v>
      </c>
      <c r="C1613" s="53">
        <v>8.0410000000000004</v>
      </c>
      <c r="D1613" s="53">
        <v>3.9409999999999998</v>
      </c>
      <c r="E1613" s="53">
        <f t="shared" si="425"/>
        <v>3.286</v>
      </c>
      <c r="F1613" s="53">
        <f t="shared" si="426"/>
        <v>0.6549999999999998</v>
      </c>
      <c r="G1613" s="53">
        <f t="shared" si="427"/>
        <v>0</v>
      </c>
      <c r="H1613" s="53">
        <f>IF(Q1612&gt;SetUp!$B$56,SetUp!$B$56,Q1612)</f>
        <v>34.566562015923409</v>
      </c>
      <c r="I1613" s="53">
        <f t="shared" si="432"/>
        <v>6.3721890332319786</v>
      </c>
      <c r="J1613" s="53">
        <f>MIN(F1613,H1613,(1-EXP(-SetUp!$B$52*H1613/SetUp!$B$56))*F1613)</f>
        <v>0.56208155923201975</v>
      </c>
      <c r="K1613" s="53">
        <f t="shared" si="428"/>
        <v>34.00448045669139</v>
      </c>
      <c r="L1613" s="53">
        <f>IF(I1613&lt;=0,0,MIN(SetUp!$B$50*I1613^SetUp!$B$55,I1613))</f>
        <v>0.47109216970153889</v>
      </c>
      <c r="M1613" s="53">
        <f t="shared" si="429"/>
        <v>5.9010968635304399</v>
      </c>
      <c r="N1613" s="53">
        <f>IF(SetUp!$B$62=0,X1613,(B1613-E1613)*(1-(H1613/SetUp!$B$66/SetUp!$B$56)))</f>
        <v>0</v>
      </c>
      <c r="O1613" s="53">
        <f>K1613*SetUp!$B$65</f>
        <v>0.31386138798382374</v>
      </c>
      <c r="P1613" s="53">
        <f>MIN(SetUp!$B$54*L1613^SetUp!$B$51,L1613)</f>
        <v>0.32197514174441461</v>
      </c>
      <c r="Q1613" s="53">
        <f t="shared" si="430"/>
        <v>33.690619068707569</v>
      </c>
      <c r="R1613" s="53">
        <f>IF((H1613+N1613-O1613)&gt;SetUp!$B$56,T1612+H1613+N1613-O1613-SetUp!$B$56,T1612)</f>
        <v>0</v>
      </c>
      <c r="S1613" s="53">
        <f>R1613*SetUp!$B$65</f>
        <v>0</v>
      </c>
      <c r="T1613" s="53">
        <f>IF((R1613-S1613)&lt;SetUp!$B$53,R1613-S1613,SetUp!$B$53)</f>
        <v>0</v>
      </c>
      <c r="U1613" s="53">
        <f t="shared" si="431"/>
        <v>5.9010968635304399</v>
      </c>
      <c r="V1613" s="53">
        <f>(L1613-P1613)/1000*SetUp!$B$13*1000000/SetUp!$B$48</f>
        <v>6.0683623701949978</v>
      </c>
      <c r="W1613" s="53">
        <f t="shared" si="433"/>
        <v>4.1078251911130792E-15</v>
      </c>
      <c r="X1613" s="53">
        <f>MAX((SetUp!$B$56*(1-($H1613/SetUp!$B$56)^2)*TANH(($B1613-$D1613)/SetUp!$B$56))/(1+$H1613/SetUp!$B$56*TANH(($B1613-$D1613)/SetUp!$B$56)),0)</f>
        <v>0</v>
      </c>
    </row>
    <row r="1614" spans="1:24" x14ac:dyDescent="0.3">
      <c r="A1614" s="60">
        <v>32659</v>
      </c>
      <c r="B1614" s="53">
        <v>6.5170000000000003</v>
      </c>
      <c r="C1614" s="53">
        <v>8.0410000000000004</v>
      </c>
      <c r="D1614" s="53">
        <v>3.9409999999999998</v>
      </c>
      <c r="E1614" s="53">
        <f t="shared" si="425"/>
        <v>3.9409999999999998</v>
      </c>
      <c r="F1614" s="53">
        <f t="shared" si="426"/>
        <v>0</v>
      </c>
      <c r="G1614" s="53">
        <f t="shared" si="427"/>
        <v>0.10036190320951421</v>
      </c>
      <c r="H1614" s="53">
        <f>IF(Q1613&gt;SetUp!$B$56,SetUp!$B$56,Q1613)</f>
        <v>33.690619068707569</v>
      </c>
      <c r="I1614" s="53">
        <f t="shared" si="432"/>
        <v>6.3124232138046956</v>
      </c>
      <c r="J1614" s="53">
        <f>MIN(F1614,H1614,(1-EXP(-SetUp!$B$52*H1614/SetUp!$B$56))*F1614)</f>
        <v>0</v>
      </c>
      <c r="K1614" s="53">
        <f t="shared" si="428"/>
        <v>33.690619068707569</v>
      </c>
      <c r="L1614" s="53">
        <f>IF(I1614&lt;=0,0,MIN(SetUp!$B$50*I1614^SetUp!$B$55,I1614))</f>
        <v>0.46375113057774059</v>
      </c>
      <c r="M1614" s="53">
        <f t="shared" si="429"/>
        <v>5.8486720832269548</v>
      </c>
      <c r="N1614" s="53">
        <f>IF(SetUp!$B$62=0,X1614,(B1614-E1614)*(1-(H1614/SetUp!$B$66/SetUp!$B$56)))</f>
        <v>2.4756380967904863</v>
      </c>
      <c r="O1614" s="53">
        <f>K1614*SetUp!$B$65</f>
        <v>0.31096444706474125</v>
      </c>
      <c r="P1614" s="53">
        <f>MIN(SetUp!$B$54*L1614^SetUp!$B$51,L1614)</f>
        <v>0.31690942375324782</v>
      </c>
      <c r="Q1614" s="53">
        <f t="shared" si="430"/>
        <v>35.855292718433311</v>
      </c>
      <c r="R1614" s="53">
        <f>IF((H1614+N1614-O1614)&gt;SetUp!$B$56,T1613+H1614+N1614-O1614-SetUp!$B$56,T1613)</f>
        <v>0</v>
      </c>
      <c r="S1614" s="53">
        <f>R1614*SetUp!$B$65</f>
        <v>0</v>
      </c>
      <c r="T1614" s="53">
        <f>IF((R1614-S1614)&lt;SetUp!$B$53,R1614-S1614,SetUp!$B$53)</f>
        <v>0</v>
      </c>
      <c r="U1614" s="53">
        <f t="shared" si="431"/>
        <v>5.8486720832269548</v>
      </c>
      <c r="V1614" s="53">
        <f>(L1614-P1614)/1000*SetUp!$B$13*1000000/SetUp!$B$48</f>
        <v>5.97576749132348</v>
      </c>
      <c r="W1614" s="53">
        <f t="shared" si="433"/>
        <v>-6.4948046940571658E-15</v>
      </c>
      <c r="X1614" s="53">
        <f>MAX((SetUp!$B$56*(1-($H1614/SetUp!$B$56)^2)*TANH(($B1614-$D1614)/SetUp!$B$56))/(1+$H1614/SetUp!$B$56*TANH(($B1614-$D1614)/SetUp!$B$56)),0)</f>
        <v>2.4756380967904863</v>
      </c>
    </row>
    <row r="1615" spans="1:24" x14ac:dyDescent="0.3">
      <c r="A1615" s="60">
        <v>32660</v>
      </c>
      <c r="B1615" s="53">
        <v>0.65500000000000003</v>
      </c>
      <c r="C1615" s="53">
        <v>8.0410000000000004</v>
      </c>
      <c r="D1615" s="53">
        <v>3.9409999999999998</v>
      </c>
      <c r="E1615" s="53">
        <f t="shared" si="425"/>
        <v>0.65500000000000003</v>
      </c>
      <c r="F1615" s="53">
        <f t="shared" si="426"/>
        <v>3.2859999999999996</v>
      </c>
      <c r="G1615" s="53">
        <f t="shared" si="427"/>
        <v>0</v>
      </c>
      <c r="H1615" s="53">
        <f>IF(Q1614&gt;SetUp!$B$56,SetUp!$B$56,Q1614)</f>
        <v>35.855292718433311</v>
      </c>
      <c r="I1615" s="53">
        <f t="shared" si="432"/>
        <v>6.1532871392473636</v>
      </c>
      <c r="J1615" s="53">
        <f>MIN(F1615,H1615,(1-EXP(-SetUp!$B$52*H1615/SetUp!$B$56))*F1615)</f>
        <v>2.8525815987277596</v>
      </c>
      <c r="K1615" s="53">
        <f t="shared" si="428"/>
        <v>33.002711119705552</v>
      </c>
      <c r="L1615" s="53">
        <f>IF(I1615&lt;=0,0,MIN(SetUp!$B$50*I1615^SetUp!$B$55,I1615))</f>
        <v>0.44443007154345687</v>
      </c>
      <c r="M1615" s="53">
        <f t="shared" si="429"/>
        <v>5.7088570677039066</v>
      </c>
      <c r="N1615" s="53">
        <f>IF(SetUp!$B$62=0,X1615,(B1615-E1615)*(1-(H1615/SetUp!$B$66/SetUp!$B$56)))</f>
        <v>0</v>
      </c>
      <c r="O1615" s="53">
        <f>K1615*SetUp!$B$65</f>
        <v>0.30461505602040923</v>
      </c>
      <c r="P1615" s="53">
        <f>MIN(SetUp!$B$54*L1615^SetUp!$B$51,L1615)</f>
        <v>0.30358059442841756</v>
      </c>
      <c r="Q1615" s="53">
        <f t="shared" si="430"/>
        <v>32.698096063685142</v>
      </c>
      <c r="R1615" s="53">
        <f>IF((H1615+N1615-O1615)&gt;SetUp!$B$56,T1614+H1615+N1615-O1615-SetUp!$B$56,T1614)</f>
        <v>0</v>
      </c>
      <c r="S1615" s="53">
        <f>R1615*SetUp!$B$65</f>
        <v>0</v>
      </c>
      <c r="T1615" s="53">
        <f>IF((R1615-S1615)&lt;SetUp!$B$53,R1615-S1615,SetUp!$B$53)</f>
        <v>0</v>
      </c>
      <c r="U1615" s="53">
        <f t="shared" si="431"/>
        <v>5.7088570677039066</v>
      </c>
      <c r="V1615" s="53">
        <f>(L1615-P1615)/1000*SetUp!$B$13*1000000/SetUp!$B$48</f>
        <v>5.7319118982998081</v>
      </c>
      <c r="W1615" s="53">
        <f t="shared" si="433"/>
        <v>-4.6074255521943996E-15</v>
      </c>
      <c r="X1615" s="53">
        <f>MAX((SetUp!$B$56*(1-($H1615/SetUp!$B$56)^2)*TANH(($B1615-$D1615)/SetUp!$B$56))/(1+$H1615/SetUp!$B$56*TANH(($B1615-$D1615)/SetUp!$B$56)),0)</f>
        <v>0</v>
      </c>
    </row>
    <row r="1616" spans="1:24" x14ac:dyDescent="0.3">
      <c r="A1616" s="60">
        <v>32661</v>
      </c>
      <c r="B1616" s="53">
        <v>2.3769999999999998</v>
      </c>
      <c r="C1616" s="53">
        <v>8.0410000000000004</v>
      </c>
      <c r="D1616" s="53">
        <v>3.9409999999999998</v>
      </c>
      <c r="E1616" s="53">
        <f t="shared" si="425"/>
        <v>2.3769999999999998</v>
      </c>
      <c r="F1616" s="53">
        <f t="shared" si="426"/>
        <v>1.5640000000000001</v>
      </c>
      <c r="G1616" s="53">
        <f t="shared" si="427"/>
        <v>0</v>
      </c>
      <c r="H1616" s="53">
        <f>IF(Q1615&gt;SetUp!$B$56,SetUp!$B$56,Q1615)</f>
        <v>32.698096063685142</v>
      </c>
      <c r="I1616" s="53">
        <f t="shared" si="432"/>
        <v>5.9985006597662807</v>
      </c>
      <c r="J1616" s="53">
        <f>MIN(F1616,H1616,(1-EXP(-SetUp!$B$52*H1616/SetUp!$B$56))*F1616)</f>
        <v>1.3174285372976611</v>
      </c>
      <c r="K1616" s="53">
        <f t="shared" si="428"/>
        <v>31.38066752638748</v>
      </c>
      <c r="L1616" s="53">
        <f>IF(I1616&lt;=0,0,MIN(SetUp!$B$50*I1616^SetUp!$B$55,I1616))</f>
        <v>0.42595395253874668</v>
      </c>
      <c r="M1616" s="53">
        <f t="shared" si="429"/>
        <v>5.5725467072275343</v>
      </c>
      <c r="N1616" s="53">
        <f>IF(SetUp!$B$62=0,X1616,(B1616-E1616)*(1-(H1616/SetUp!$B$66/SetUp!$B$56)))</f>
        <v>0</v>
      </c>
      <c r="O1616" s="53">
        <f>K1616*SetUp!$B$65</f>
        <v>0.28964359206237367</v>
      </c>
      <c r="P1616" s="53">
        <f>MIN(SetUp!$B$54*L1616^SetUp!$B$51,L1616)</f>
        <v>0.29083991984916607</v>
      </c>
      <c r="Q1616" s="53">
        <f t="shared" si="430"/>
        <v>31.091023934325108</v>
      </c>
      <c r="R1616" s="53">
        <f>IF((H1616+N1616-O1616)&gt;SetUp!$B$56,T1615+H1616+N1616-O1616-SetUp!$B$56,T1615)</f>
        <v>0</v>
      </c>
      <c r="S1616" s="53">
        <f>R1616*SetUp!$B$65</f>
        <v>0</v>
      </c>
      <c r="T1616" s="53">
        <f>IF((R1616-S1616)&lt;SetUp!$B$53,R1616-S1616,SetUp!$B$53)</f>
        <v>0</v>
      </c>
      <c r="U1616" s="53">
        <f t="shared" si="431"/>
        <v>5.5725467072275343</v>
      </c>
      <c r="V1616" s="53">
        <f>(L1616-P1616)/1000*SetUp!$B$13*1000000/SetUp!$B$48</f>
        <v>5.4985062597579395</v>
      </c>
      <c r="W1616" s="53">
        <f t="shared" si="433"/>
        <v>-2.3314683517128287E-15</v>
      </c>
      <c r="X1616" s="53">
        <f>MAX((SetUp!$B$56*(1-($H1616/SetUp!$B$56)^2)*TANH(($B1616-$D1616)/SetUp!$B$56))/(1+$H1616/SetUp!$B$56*TANH(($B1616-$D1616)/SetUp!$B$56)),0)</f>
        <v>0</v>
      </c>
    </row>
    <row r="1617" spans="1:24" x14ac:dyDescent="0.3">
      <c r="A1617" s="60">
        <v>32662</v>
      </c>
      <c r="B1617" s="53">
        <v>5.0000000000000001E-3</v>
      </c>
      <c r="C1617" s="53">
        <v>8.0410000000000004</v>
      </c>
      <c r="D1617" s="53">
        <v>3.9409999999999998</v>
      </c>
      <c r="E1617" s="53">
        <f t="shared" si="425"/>
        <v>5.0000000000000001E-3</v>
      </c>
      <c r="F1617" s="53">
        <f t="shared" si="426"/>
        <v>3.9359999999999999</v>
      </c>
      <c r="G1617" s="53">
        <f t="shared" si="427"/>
        <v>0</v>
      </c>
      <c r="H1617" s="53">
        <f>IF(Q1616&gt;SetUp!$B$56,SetUp!$B$56,Q1616)</f>
        <v>31.091023934325108</v>
      </c>
      <c r="I1617" s="53">
        <f t="shared" si="432"/>
        <v>5.8294594406300995</v>
      </c>
      <c r="J1617" s="53">
        <f>MIN(F1617,H1617,(1-EXP(-SetUp!$B$52*H1617/SetUp!$B$56))*F1617)</f>
        <v>3.25649456394917</v>
      </c>
      <c r="K1617" s="53">
        <f t="shared" si="428"/>
        <v>27.83452937037594</v>
      </c>
      <c r="L1617" s="53">
        <f>IF(I1617&lt;=0,0,MIN(SetUp!$B$50*I1617^SetUp!$B$55,I1617))</f>
        <v>0.40613642586623788</v>
      </c>
      <c r="M1617" s="53">
        <f t="shared" si="429"/>
        <v>5.4233230147638611</v>
      </c>
      <c r="N1617" s="53">
        <f>IF(SetUp!$B$62=0,X1617,(B1617-E1617)*(1-(H1617/SetUp!$B$66/SetUp!$B$56)))</f>
        <v>0</v>
      </c>
      <c r="O1617" s="53">
        <f>K1617*SetUp!$B$65</f>
        <v>0.25691273340256537</v>
      </c>
      <c r="P1617" s="53">
        <f>MIN(SetUp!$B$54*L1617^SetUp!$B$51,L1617)</f>
        <v>0.27718022020232802</v>
      </c>
      <c r="Q1617" s="53">
        <f t="shared" si="430"/>
        <v>27.577616636973374</v>
      </c>
      <c r="R1617" s="53">
        <f>IF((H1617+N1617-O1617)&gt;SetUp!$B$56,T1616+H1617+N1617-O1617-SetUp!$B$56,T1616)</f>
        <v>0</v>
      </c>
      <c r="S1617" s="53">
        <f>R1617*SetUp!$B$65</f>
        <v>0</v>
      </c>
      <c r="T1617" s="53">
        <f>IF((R1617-S1617)&lt;SetUp!$B$53,R1617-S1617,SetUp!$B$53)</f>
        <v>0</v>
      </c>
      <c r="U1617" s="53">
        <f t="shared" si="431"/>
        <v>5.4233230147638611</v>
      </c>
      <c r="V1617" s="53">
        <f>(L1617-P1617)/1000*SetUp!$B$13*1000000/SetUp!$B$48</f>
        <v>5.2479116340690855</v>
      </c>
      <c r="W1617" s="53">
        <f t="shared" si="433"/>
        <v>-4.4408920985006262E-16</v>
      </c>
      <c r="X1617" s="53">
        <f>MAX((SetUp!$B$56*(1-($H1617/SetUp!$B$56)^2)*TANH(($B1617-$D1617)/SetUp!$B$56))/(1+$H1617/SetUp!$B$56*TANH(($B1617-$D1617)/SetUp!$B$56)),0)</f>
        <v>0</v>
      </c>
    </row>
    <row r="1618" spans="1:24" x14ac:dyDescent="0.3">
      <c r="A1618" s="60">
        <v>32663</v>
      </c>
      <c r="B1618" s="53">
        <v>0.497</v>
      </c>
      <c r="C1618" s="53">
        <v>7.8890000000000002</v>
      </c>
      <c r="D1618" s="53">
        <v>3.9409999999999998</v>
      </c>
      <c r="E1618" s="53">
        <f t="shared" si="425"/>
        <v>0.497</v>
      </c>
      <c r="F1618" s="53">
        <f t="shared" si="426"/>
        <v>3.444</v>
      </c>
      <c r="G1618" s="53">
        <f t="shared" si="427"/>
        <v>0</v>
      </c>
      <c r="H1618" s="53">
        <f>IF(Q1617&gt;SetUp!$B$56,SetUp!$B$56,Q1617)</f>
        <v>27.577616636973374</v>
      </c>
      <c r="I1618" s="53">
        <f t="shared" si="432"/>
        <v>5.6527691399672166</v>
      </c>
      <c r="J1618" s="53">
        <f>MIN(F1618,H1618,(1-EXP(-SetUp!$B$52*H1618/SetUp!$B$56))*F1618)</f>
        <v>2.7188841549032938</v>
      </c>
      <c r="K1618" s="53">
        <f t="shared" si="428"/>
        <v>24.858732482070081</v>
      </c>
      <c r="L1618" s="53">
        <f>IF(I1618&lt;=0,0,MIN(SetUp!$B$50*I1618^SetUp!$B$55,I1618))</f>
        <v>0.38582782926768244</v>
      </c>
      <c r="M1618" s="53">
        <f t="shared" si="429"/>
        <v>5.2669413106995346</v>
      </c>
      <c r="N1618" s="53">
        <f>IF(SetUp!$B$62=0,X1618,(B1618-E1618)*(1-(H1618/SetUp!$B$66/SetUp!$B$56)))</f>
        <v>0</v>
      </c>
      <c r="O1618" s="53">
        <f>K1618*SetUp!$B$65</f>
        <v>0.22944612520335586</v>
      </c>
      <c r="P1618" s="53">
        <f>MIN(SetUp!$B$54*L1618^SetUp!$B$51,L1618)</f>
        <v>0.26318876281306292</v>
      </c>
      <c r="Q1618" s="53">
        <f t="shared" si="430"/>
        <v>24.629286356866725</v>
      </c>
      <c r="R1618" s="53">
        <f>IF((H1618+N1618-O1618)&gt;SetUp!$B$56,T1617+H1618+N1618-O1618-SetUp!$B$56,T1617)</f>
        <v>0</v>
      </c>
      <c r="S1618" s="53">
        <f>R1618*SetUp!$B$65</f>
        <v>0</v>
      </c>
      <c r="T1618" s="53">
        <f>IF((R1618-S1618)&lt;SetUp!$B$53,R1618-S1618,SetUp!$B$53)</f>
        <v>0</v>
      </c>
      <c r="U1618" s="53">
        <f t="shared" si="431"/>
        <v>5.2669413106995346</v>
      </c>
      <c r="V1618" s="53">
        <f>(L1618-P1618)/1000*SetUp!$B$13*1000000/SetUp!$B$48</f>
        <v>4.990833751079335</v>
      </c>
      <c r="W1618" s="53">
        <f t="shared" si="433"/>
        <v>-1.3322676295501878E-15</v>
      </c>
      <c r="X1618" s="53">
        <f>MAX((SetUp!$B$56*(1-($H1618/SetUp!$B$56)^2)*TANH(($B1618-$D1618)/SetUp!$B$56))/(1+$H1618/SetUp!$B$56*TANH(($B1618-$D1618)/SetUp!$B$56)),0)</f>
        <v>0</v>
      </c>
    </row>
    <row r="1619" spans="1:24" x14ac:dyDescent="0.3">
      <c r="A1619" s="60">
        <v>32664</v>
      </c>
      <c r="B1619" s="53">
        <v>0</v>
      </c>
      <c r="C1619" s="53">
        <v>7.8890000000000002</v>
      </c>
      <c r="D1619" s="53">
        <v>3.9409999999999998</v>
      </c>
      <c r="E1619" s="53">
        <f t="shared" si="425"/>
        <v>0</v>
      </c>
      <c r="F1619" s="53">
        <f t="shared" si="426"/>
        <v>3.9409999999999998</v>
      </c>
      <c r="G1619" s="53">
        <f t="shared" si="427"/>
        <v>0</v>
      </c>
      <c r="H1619" s="53">
        <f>IF(Q1618&gt;SetUp!$B$56,SetUp!$B$56,Q1618)</f>
        <v>24.629286356866725</v>
      </c>
      <c r="I1619" s="53">
        <f t="shared" si="432"/>
        <v>5.4669409909522368</v>
      </c>
      <c r="J1619" s="53">
        <f>MIN(F1619,H1619,(1-EXP(-SetUp!$B$52*H1619/SetUp!$B$56))*F1619)</f>
        <v>2.9608509300532631</v>
      </c>
      <c r="K1619" s="53">
        <f t="shared" si="428"/>
        <v>21.668435426813463</v>
      </c>
      <c r="L1619" s="53">
        <f>IF(I1619&lt;=0,0,MIN(SetUp!$B$50*I1619^SetUp!$B$55,I1619))</f>
        <v>0.36492093419879373</v>
      </c>
      <c r="M1619" s="53">
        <f t="shared" si="429"/>
        <v>5.1020200567534433</v>
      </c>
      <c r="N1619" s="53">
        <f>IF(SetUp!$B$62=0,X1619,(B1619-E1619)*(1-(H1619/SetUp!$B$66/SetUp!$B$56)))</f>
        <v>0</v>
      </c>
      <c r="O1619" s="53">
        <f>K1619*SetUp!$B$65</f>
        <v>0.19999968025270201</v>
      </c>
      <c r="P1619" s="53">
        <f>MIN(SetUp!$B$54*L1619^SetUp!$B$51,L1619)</f>
        <v>0.24879259382107066</v>
      </c>
      <c r="Q1619" s="53">
        <f t="shared" si="430"/>
        <v>21.468435746560761</v>
      </c>
      <c r="R1619" s="53">
        <f>IF((H1619+N1619-O1619)&gt;SetUp!$B$56,T1618+H1619+N1619-O1619-SetUp!$B$56,T1618)</f>
        <v>0</v>
      </c>
      <c r="S1619" s="53">
        <f>R1619*SetUp!$B$65</f>
        <v>0</v>
      </c>
      <c r="T1619" s="53">
        <f>IF((R1619-S1619)&lt;SetUp!$B$53,R1619-S1619,SetUp!$B$53)</f>
        <v>0</v>
      </c>
      <c r="U1619" s="53">
        <f t="shared" si="431"/>
        <v>5.1020200567534433</v>
      </c>
      <c r="V1619" s="53">
        <f>(L1619-P1619)/1000*SetUp!$B$13*1000000/SetUp!$B$48</f>
        <v>4.725877792199535</v>
      </c>
      <c r="W1619" s="53">
        <f t="shared" si="433"/>
        <v>6.106226635438361E-16</v>
      </c>
      <c r="X1619" s="53">
        <f>MAX((SetUp!$B$56*(1-($H1619/SetUp!$B$56)^2)*TANH(($B1619-$D1619)/SetUp!$B$56))/(1+$H1619/SetUp!$B$56*TANH(($B1619-$D1619)/SetUp!$B$56)),0)</f>
        <v>0</v>
      </c>
    </row>
    <row r="1620" spans="1:24" x14ac:dyDescent="0.3">
      <c r="A1620" s="60">
        <v>32665</v>
      </c>
      <c r="B1620" s="53">
        <v>0</v>
      </c>
      <c r="C1620" s="53">
        <v>7.8890000000000002</v>
      </c>
      <c r="D1620" s="53">
        <v>3.9409999999999998</v>
      </c>
      <c r="E1620" s="53">
        <f t="shared" si="425"/>
        <v>0</v>
      </c>
      <c r="F1620" s="53">
        <f t="shared" si="426"/>
        <v>3.9409999999999998</v>
      </c>
      <c r="G1620" s="53">
        <f t="shared" si="427"/>
        <v>0</v>
      </c>
      <c r="H1620" s="53">
        <f>IF(Q1619&gt;SetUp!$B$56,SetUp!$B$56,Q1619)</f>
        <v>21.468435746560761</v>
      </c>
      <c r="I1620" s="53">
        <f t="shared" si="432"/>
        <v>5.2746138858016645</v>
      </c>
      <c r="J1620" s="53">
        <f>MIN(F1620,H1620,(1-EXP(-SetUp!$B$52*H1620/SetUp!$B$56))*F1620)</f>
        <v>2.7692146524443748</v>
      </c>
      <c r="K1620" s="53">
        <f t="shared" si="428"/>
        <v>18.699221094116385</v>
      </c>
      <c r="L1620" s="53">
        <f>IF(I1620&lt;=0,0,MIN(SetUp!$B$50*I1620^SetUp!$B$55,I1620))</f>
        <v>0.34377629272753524</v>
      </c>
      <c r="M1620" s="53">
        <f t="shared" si="429"/>
        <v>4.9308375930741288</v>
      </c>
      <c r="N1620" s="53">
        <f>IF(SetUp!$B$62=0,X1620,(B1620-E1620)*(1-(H1620/SetUp!$B$66/SetUp!$B$56)))</f>
        <v>0</v>
      </c>
      <c r="O1620" s="53">
        <f>K1620*SetUp!$B$65</f>
        <v>0.17259382904822096</v>
      </c>
      <c r="P1620" s="53">
        <f>MIN(SetUp!$B$54*L1620^SetUp!$B$51,L1620)</f>
        <v>0.23424087264582022</v>
      </c>
      <c r="Q1620" s="53">
        <f t="shared" si="430"/>
        <v>18.526627265068164</v>
      </c>
      <c r="R1620" s="53">
        <f>IF((H1620+N1620-O1620)&gt;SetUp!$B$56,T1619+H1620+N1620-O1620-SetUp!$B$56,T1619)</f>
        <v>0</v>
      </c>
      <c r="S1620" s="53">
        <f>R1620*SetUp!$B$65</f>
        <v>0</v>
      </c>
      <c r="T1620" s="53">
        <f>IF((R1620-S1620)&lt;SetUp!$B$53,R1620-S1620,SetUp!$B$53)</f>
        <v>0</v>
      </c>
      <c r="U1620" s="53">
        <f t="shared" si="431"/>
        <v>4.9308375930741288</v>
      </c>
      <c r="V1620" s="53">
        <f>(L1620-P1620)/1000*SetUp!$B$13*1000000/SetUp!$B$48</f>
        <v>4.4575769148141999</v>
      </c>
      <c r="W1620" s="53">
        <f t="shared" si="433"/>
        <v>4.9960036108132044E-16</v>
      </c>
      <c r="X1620" s="53">
        <f>MAX((SetUp!$B$56*(1-($H1620/SetUp!$B$56)^2)*TANH(($B1620-$D1620)/SetUp!$B$56))/(1+$H1620/SetUp!$B$56*TANH(($B1620-$D1620)/SetUp!$B$56)),0)</f>
        <v>0</v>
      </c>
    </row>
    <row r="1621" spans="1:24" x14ac:dyDescent="0.3">
      <c r="A1621" s="60">
        <v>32666</v>
      </c>
      <c r="B1621" s="53">
        <v>0.44500000000000001</v>
      </c>
      <c r="C1621" s="53">
        <v>7.8890000000000002</v>
      </c>
      <c r="D1621" s="53">
        <v>3.9409999999999998</v>
      </c>
      <c r="E1621" s="53">
        <f t="shared" si="425"/>
        <v>0.44500000000000001</v>
      </c>
      <c r="F1621" s="53">
        <f t="shared" si="426"/>
        <v>3.496</v>
      </c>
      <c r="G1621" s="53">
        <f t="shared" si="427"/>
        <v>0</v>
      </c>
      <c r="H1621" s="53">
        <f>IF(Q1620&gt;SetUp!$B$56,SetUp!$B$56,Q1620)</f>
        <v>18.526627265068164</v>
      </c>
      <c r="I1621" s="53">
        <f t="shared" si="432"/>
        <v>5.0808994186713079</v>
      </c>
      <c r="J1621" s="53">
        <f>MIN(F1621,H1621,(1-EXP(-SetUp!$B$52*H1621/SetUp!$B$56))*F1621)</f>
        <v>2.2685763828178578</v>
      </c>
      <c r="K1621" s="53">
        <f t="shared" si="428"/>
        <v>16.258050882250306</v>
      </c>
      <c r="L1621" s="53">
        <f>IF(I1621&lt;=0,0,MIN(SetUp!$B$50*I1621^SetUp!$B$55,I1621))</f>
        <v>0.32299251920218858</v>
      </c>
      <c r="M1621" s="53">
        <f t="shared" si="429"/>
        <v>4.7579068994691189</v>
      </c>
      <c r="N1621" s="53">
        <f>IF(SetUp!$B$62=0,X1621,(B1621-E1621)*(1-(H1621/SetUp!$B$66/SetUp!$B$56)))</f>
        <v>0</v>
      </c>
      <c r="O1621" s="53">
        <f>K1621*SetUp!$B$65</f>
        <v>0.15006182559717918</v>
      </c>
      <c r="P1621" s="53">
        <f>MIN(SetUp!$B$54*L1621^SetUp!$B$51,L1621)</f>
        <v>0.21994597665446128</v>
      </c>
      <c r="Q1621" s="53">
        <f t="shared" si="430"/>
        <v>16.107989056653125</v>
      </c>
      <c r="R1621" s="53">
        <f>IF((H1621+N1621-O1621)&gt;SetUp!$B$56,T1620+H1621+N1621-O1621-SetUp!$B$56,T1620)</f>
        <v>0</v>
      </c>
      <c r="S1621" s="53">
        <f>R1621*SetUp!$B$65</f>
        <v>0</v>
      </c>
      <c r="T1621" s="53">
        <f>IF((R1621-S1621)&lt;SetUp!$B$53,R1621-S1621,SetUp!$B$53)</f>
        <v>0</v>
      </c>
      <c r="U1621" s="53">
        <f t="shared" si="431"/>
        <v>4.7579068994691189</v>
      </c>
      <c r="V1621" s="53">
        <f>(L1621-P1621)/1000*SetUp!$B$13*1000000/SetUp!$B$48</f>
        <v>4.1935100889693553</v>
      </c>
      <c r="W1621" s="53">
        <f t="shared" si="433"/>
        <v>-2.1649348980190553E-15</v>
      </c>
      <c r="X1621" s="53">
        <f>MAX((SetUp!$B$56*(1-($H1621/SetUp!$B$56)^2)*TANH(($B1621-$D1621)/SetUp!$B$56))/(1+$H1621/SetUp!$B$56*TANH(($B1621-$D1621)/SetUp!$B$56)),0)</f>
        <v>0</v>
      </c>
    </row>
    <row r="1622" spans="1:24" x14ac:dyDescent="0.3">
      <c r="A1622" s="60">
        <v>32667</v>
      </c>
      <c r="B1622" s="53">
        <v>0.63200000000000001</v>
      </c>
      <c r="C1622" s="53">
        <v>7.8890000000000002</v>
      </c>
      <c r="D1622" s="53">
        <v>3.9409999999999998</v>
      </c>
      <c r="E1622" s="53">
        <f t="shared" si="425"/>
        <v>0.63200000000000001</v>
      </c>
      <c r="F1622" s="53">
        <f t="shared" si="426"/>
        <v>3.3089999999999997</v>
      </c>
      <c r="G1622" s="53">
        <f t="shared" si="427"/>
        <v>0</v>
      </c>
      <c r="H1622" s="53">
        <f>IF(Q1621&gt;SetUp!$B$56,SetUp!$B$56,Q1621)</f>
        <v>16.107989056653125</v>
      </c>
      <c r="I1622" s="53">
        <f t="shared" si="432"/>
        <v>4.8883348184039761</v>
      </c>
      <c r="J1622" s="53">
        <f>MIN(F1622,H1622,(1-EXP(-SetUp!$B$52*H1622/SetUp!$B$56))*F1622)</f>
        <v>1.9771217686518667</v>
      </c>
      <c r="K1622" s="53">
        <f t="shared" si="428"/>
        <v>14.130867288001259</v>
      </c>
      <c r="L1622" s="53">
        <f>IF(I1622&lt;=0,0,MIN(SetUp!$B$50*I1622^SetUp!$B$55,I1622))</f>
        <v>0.30284916121750871</v>
      </c>
      <c r="M1622" s="53">
        <f t="shared" si="429"/>
        <v>4.5854856571864673</v>
      </c>
      <c r="N1622" s="53">
        <f>IF(SetUp!$B$62=0,X1622,(B1622-E1622)*(1-(H1622/SetUp!$B$66/SetUp!$B$56)))</f>
        <v>0</v>
      </c>
      <c r="O1622" s="53">
        <f>K1622*SetUp!$B$65</f>
        <v>0.13042791893485736</v>
      </c>
      <c r="P1622" s="53">
        <f>MIN(SetUp!$B$54*L1622^SetUp!$B$51,L1622)</f>
        <v>0.20610008028904506</v>
      </c>
      <c r="Q1622" s="53">
        <f t="shared" si="430"/>
        <v>14.000439369066401</v>
      </c>
      <c r="R1622" s="53">
        <f>IF((H1622+N1622-O1622)&gt;SetUp!$B$56,T1621+H1622+N1622-O1622-SetUp!$B$56,T1621)</f>
        <v>0</v>
      </c>
      <c r="S1622" s="53">
        <f>R1622*SetUp!$B$65</f>
        <v>0</v>
      </c>
      <c r="T1622" s="53">
        <f>IF((R1622-S1622)&lt;SetUp!$B$53,R1622-S1622,SetUp!$B$53)</f>
        <v>0</v>
      </c>
      <c r="U1622" s="53">
        <f t="shared" si="431"/>
        <v>4.5854856571864673</v>
      </c>
      <c r="V1622" s="53">
        <f>(L1622-P1622)/1000*SetUp!$B$13*1000000/SetUp!$B$48</f>
        <v>3.9372329914330839</v>
      </c>
      <c r="W1622" s="53">
        <f t="shared" si="433"/>
        <v>-2.1094237467877974E-15</v>
      </c>
      <c r="X1622" s="53">
        <f>MAX((SetUp!$B$56*(1-($H1622/SetUp!$B$56)^2)*TANH(($B1622-$D1622)/SetUp!$B$56))/(1+$H1622/SetUp!$B$56*TANH(($B1622-$D1622)/SetUp!$B$56)),0)</f>
        <v>0</v>
      </c>
    </row>
    <row r="1623" spans="1:24" x14ac:dyDescent="0.3">
      <c r="A1623" s="60">
        <v>32668</v>
      </c>
      <c r="B1623" s="53">
        <v>3.3119999999999998</v>
      </c>
      <c r="C1623" s="53">
        <v>7.8890000000000002</v>
      </c>
      <c r="D1623" s="53">
        <v>3.9409999999999998</v>
      </c>
      <c r="E1623" s="53">
        <f t="shared" si="425"/>
        <v>3.3119999999999998</v>
      </c>
      <c r="F1623" s="53">
        <f t="shared" si="426"/>
        <v>0.629</v>
      </c>
      <c r="G1623" s="53">
        <f t="shared" si="427"/>
        <v>0</v>
      </c>
      <c r="H1623" s="53">
        <f>IF(Q1622&gt;SetUp!$B$56,SetUp!$B$56,Q1622)</f>
        <v>14.000439369066401</v>
      </c>
      <c r="I1623" s="53">
        <f t="shared" si="432"/>
        <v>4.7115363342804759</v>
      </c>
      <c r="J1623" s="53">
        <f>MIN(F1623,H1623,(1-EXP(-SetUp!$B$52*H1623/SetUp!$B$56))*F1623)</f>
        <v>0.34381275013091028</v>
      </c>
      <c r="K1623" s="53">
        <f t="shared" si="428"/>
        <v>13.656626618935491</v>
      </c>
      <c r="L1623" s="53">
        <f>IF(I1623&lt;=0,0,MIN(SetUp!$B$50*I1623^SetUp!$B$55,I1623))</f>
        <v>0.28481468345914401</v>
      </c>
      <c r="M1623" s="53">
        <f t="shared" si="429"/>
        <v>4.4267216508213316</v>
      </c>
      <c r="N1623" s="53">
        <f>IF(SetUp!$B$62=0,X1623,(B1623-E1623)*(1-(H1623/SetUp!$B$66/SetUp!$B$56)))</f>
        <v>0</v>
      </c>
      <c r="O1623" s="53">
        <f>K1623*SetUp!$B$65</f>
        <v>0.12605067709400844</v>
      </c>
      <c r="P1623" s="53">
        <f>MIN(SetUp!$B$54*L1623^SetUp!$B$51,L1623)</f>
        <v>0.19371133861595694</v>
      </c>
      <c r="Q1623" s="53">
        <f t="shared" si="430"/>
        <v>13.530575941841482</v>
      </c>
      <c r="R1623" s="53">
        <f>IF((H1623+N1623-O1623)&gt;SetUp!$B$56,T1622+H1623+N1623-O1623-SetUp!$B$56,T1622)</f>
        <v>0</v>
      </c>
      <c r="S1623" s="53">
        <f>R1623*SetUp!$B$65</f>
        <v>0</v>
      </c>
      <c r="T1623" s="53">
        <f>IF((R1623-S1623)&lt;SetUp!$B$53,R1623-S1623,SetUp!$B$53)</f>
        <v>0</v>
      </c>
      <c r="U1623" s="53">
        <f t="shared" si="431"/>
        <v>4.4267216508213316</v>
      </c>
      <c r="V1623" s="53">
        <f>(L1623-P1623)/1000*SetUp!$B$13*1000000/SetUp!$B$48</f>
        <v>3.7074780608171434</v>
      </c>
      <c r="W1623" s="53">
        <f t="shared" si="433"/>
        <v>-1.8318679906315083E-15</v>
      </c>
      <c r="X1623" s="53">
        <f>MAX((SetUp!$B$56*(1-($H1623/SetUp!$B$56)^2)*TANH(($B1623-$D1623)/SetUp!$B$56))/(1+$H1623/SetUp!$B$56*TANH(($B1623-$D1623)/SetUp!$B$56)),0)</f>
        <v>0</v>
      </c>
    </row>
    <row r="1624" spans="1:24" x14ac:dyDescent="0.3">
      <c r="A1624" s="60">
        <v>32669</v>
      </c>
      <c r="B1624" s="53">
        <v>0.48399999999999999</v>
      </c>
      <c r="C1624" s="53">
        <v>7.7370000000000001</v>
      </c>
      <c r="D1624" s="53">
        <v>3.9409999999999998</v>
      </c>
      <c r="E1624" s="53">
        <f t="shared" si="425"/>
        <v>0.48399999999999999</v>
      </c>
      <c r="F1624" s="53">
        <f t="shared" si="426"/>
        <v>3.4569999999999999</v>
      </c>
      <c r="G1624" s="53">
        <f t="shared" si="427"/>
        <v>0</v>
      </c>
      <c r="H1624" s="53">
        <f>IF(Q1623&gt;SetUp!$B$56,SetUp!$B$56,Q1623)</f>
        <v>13.530575941841482</v>
      </c>
      <c r="I1624" s="53">
        <f t="shared" si="432"/>
        <v>4.5345570217735807</v>
      </c>
      <c r="J1624" s="53">
        <f>MIN(F1624,H1624,(1-EXP(-SetUp!$B$52*H1624/SetUp!$B$56))*F1624)</f>
        <v>1.8474384025567494</v>
      </c>
      <c r="K1624" s="53">
        <f t="shared" si="428"/>
        <v>11.683137539284733</v>
      </c>
      <c r="L1624" s="53">
        <f>IF(I1624&lt;=0,0,MIN(SetUp!$B$50*I1624^SetUp!$B$55,I1624))</f>
        <v>0.26720807608201419</v>
      </c>
      <c r="M1624" s="53">
        <f t="shared" si="429"/>
        <v>4.2673489456915661</v>
      </c>
      <c r="N1624" s="53">
        <f>IF(SetUp!$B$62=0,X1624,(B1624-E1624)*(1-(H1624/SetUp!$B$66/SetUp!$B$56)))</f>
        <v>0</v>
      </c>
      <c r="O1624" s="53">
        <f>K1624*SetUp!$B$65</f>
        <v>0.10783537095224911</v>
      </c>
      <c r="P1624" s="53">
        <f>MIN(SetUp!$B$54*L1624^SetUp!$B$51,L1624)</f>
        <v>0.18162387448684106</v>
      </c>
      <c r="Q1624" s="53">
        <f t="shared" si="430"/>
        <v>11.575302168332483</v>
      </c>
      <c r="R1624" s="53">
        <f>IF((H1624+N1624-O1624)&gt;SetUp!$B$56,T1623+H1624+N1624-O1624-SetUp!$B$56,T1623)</f>
        <v>0</v>
      </c>
      <c r="S1624" s="53">
        <f>R1624*SetUp!$B$65</f>
        <v>0</v>
      </c>
      <c r="T1624" s="53">
        <f>IF((R1624-S1624)&lt;SetUp!$B$53,R1624-S1624,SetUp!$B$53)</f>
        <v>0</v>
      </c>
      <c r="U1624" s="53">
        <f t="shared" si="431"/>
        <v>4.2673489456915661</v>
      </c>
      <c r="V1624" s="53">
        <f>(L1624-P1624)/1000*SetUp!$B$13*1000000/SetUp!$B$48</f>
        <v>3.4828748638462801</v>
      </c>
      <c r="W1624" s="53">
        <f t="shared" si="433"/>
        <v>-1.0547118733938987E-15</v>
      </c>
      <c r="X1624" s="53">
        <f>MAX((SetUp!$B$56*(1-($H1624/SetUp!$B$56)^2)*TANH(($B1624-$D1624)/SetUp!$B$56))/(1+$H1624/SetUp!$B$56*TANH(($B1624-$D1624)/SetUp!$B$56)),0)</f>
        <v>0</v>
      </c>
    </row>
    <row r="1625" spans="1:24" x14ac:dyDescent="0.3">
      <c r="A1625" s="60">
        <v>32670</v>
      </c>
      <c r="B1625" s="53">
        <v>0.17799999999999999</v>
      </c>
      <c r="C1625" s="53">
        <v>7.7370000000000001</v>
      </c>
      <c r="D1625" s="53">
        <v>3.9409999999999998</v>
      </c>
      <c r="E1625" s="53">
        <f t="shared" si="425"/>
        <v>0.17799999999999999</v>
      </c>
      <c r="F1625" s="53">
        <f t="shared" si="426"/>
        <v>3.7629999999999999</v>
      </c>
      <c r="G1625" s="53">
        <f t="shared" si="427"/>
        <v>0</v>
      </c>
      <c r="H1625" s="53">
        <f>IF(Q1624&gt;SetUp!$B$56,SetUp!$B$56,Q1624)</f>
        <v>11.575302168332483</v>
      </c>
      <c r="I1625" s="53">
        <f t="shared" si="432"/>
        <v>4.3575165790279691</v>
      </c>
      <c r="J1625" s="53">
        <f>MIN(F1625,H1625,(1-EXP(-SetUp!$B$52*H1625/SetUp!$B$56))*F1625)</f>
        <v>1.8063288476261945</v>
      </c>
      <c r="K1625" s="53">
        <f t="shared" si="428"/>
        <v>9.768973320706289</v>
      </c>
      <c r="L1625" s="53">
        <f>IF(I1625&lt;=0,0,MIN(SetUp!$B$50*I1625^SetUp!$B$55,I1625))</f>
        <v>0.25004790171937796</v>
      </c>
      <c r="M1625" s="53">
        <f t="shared" si="429"/>
        <v>4.1074686773085913</v>
      </c>
      <c r="N1625" s="53">
        <f>IF(SetUp!$B$62=0,X1625,(B1625-E1625)*(1-(H1625/SetUp!$B$66/SetUp!$B$56)))</f>
        <v>0</v>
      </c>
      <c r="O1625" s="53">
        <f>K1625*SetUp!$B$65</f>
        <v>9.0167633336402667E-2</v>
      </c>
      <c r="P1625" s="53">
        <f>MIN(SetUp!$B$54*L1625^SetUp!$B$51,L1625)</f>
        <v>0.16985034675484301</v>
      </c>
      <c r="Q1625" s="53">
        <f t="shared" si="430"/>
        <v>9.678805687369886</v>
      </c>
      <c r="R1625" s="53">
        <f>IF((H1625+N1625-O1625)&gt;SetUp!$B$56,T1624+H1625+N1625-O1625-SetUp!$B$56,T1624)</f>
        <v>0</v>
      </c>
      <c r="S1625" s="53">
        <f>R1625*SetUp!$B$65</f>
        <v>0</v>
      </c>
      <c r="T1625" s="53">
        <f>IF((R1625-S1625)&lt;SetUp!$B$53,R1625-S1625,SetUp!$B$53)</f>
        <v>0</v>
      </c>
      <c r="U1625" s="53">
        <f t="shared" si="431"/>
        <v>4.1074686773085913</v>
      </c>
      <c r="V1625" s="53">
        <f>(L1625-P1625)/1000*SetUp!$B$13*1000000/SetUp!$B$48</f>
        <v>3.2636636566305546</v>
      </c>
      <c r="W1625" s="53">
        <f t="shared" si="433"/>
        <v>0</v>
      </c>
      <c r="X1625" s="53">
        <f>MAX((SetUp!$B$56*(1-($H1625/SetUp!$B$56)^2)*TANH(($B1625-$D1625)/SetUp!$B$56))/(1+$H1625/SetUp!$B$56*TANH(($B1625-$D1625)/SetUp!$B$56)),0)</f>
        <v>0</v>
      </c>
    </row>
    <row r="1626" spans="1:24" x14ac:dyDescent="0.3">
      <c r="A1626" s="60">
        <v>32671</v>
      </c>
      <c r="B1626" s="53">
        <v>0.161</v>
      </c>
      <c r="C1626" s="53">
        <v>7.7370000000000001</v>
      </c>
      <c r="D1626" s="53">
        <v>3.9409999999999998</v>
      </c>
      <c r="E1626" s="53">
        <f t="shared" si="425"/>
        <v>0.161</v>
      </c>
      <c r="F1626" s="53">
        <f t="shared" si="426"/>
        <v>3.78</v>
      </c>
      <c r="G1626" s="53">
        <f t="shared" si="427"/>
        <v>0</v>
      </c>
      <c r="H1626" s="53">
        <f>IF(Q1625&gt;SetUp!$B$56,SetUp!$B$56,Q1625)</f>
        <v>9.678805687369886</v>
      </c>
      <c r="I1626" s="53">
        <f t="shared" si="432"/>
        <v>4.1821081033312666</v>
      </c>
      <c r="J1626" s="53">
        <f>MIN(F1626,H1626,(1-EXP(-SetUp!$B$52*H1626/SetUp!$B$56))*F1626)</f>
        <v>1.592194843676294</v>
      </c>
      <c r="K1626" s="53">
        <f t="shared" si="428"/>
        <v>8.0866108436935917</v>
      </c>
      <c r="L1626" s="53">
        <f>IF(I1626&lt;=0,0,MIN(SetUp!$B$50*I1626^SetUp!$B$55,I1626))</f>
        <v>0.23349821170632615</v>
      </c>
      <c r="M1626" s="53">
        <f t="shared" si="429"/>
        <v>3.9486098916249404</v>
      </c>
      <c r="N1626" s="53">
        <f>IF(SetUp!$B$62=0,X1626,(B1626-E1626)*(1-(H1626/SetUp!$B$66/SetUp!$B$56)))</f>
        <v>0</v>
      </c>
      <c r="O1626" s="53">
        <f>K1626*SetUp!$B$65</f>
        <v>7.4639426022674885E-2</v>
      </c>
      <c r="P1626" s="53">
        <f>MIN(SetUp!$B$54*L1626^SetUp!$B$51,L1626)</f>
        <v>0.15850310498453402</v>
      </c>
      <c r="Q1626" s="53">
        <f t="shared" si="430"/>
        <v>8.0119714176709174</v>
      </c>
      <c r="R1626" s="53">
        <f>IF((H1626+N1626-O1626)&gt;SetUp!$B$56,T1625+H1626+N1626-O1626-SetUp!$B$56,T1625)</f>
        <v>0</v>
      </c>
      <c r="S1626" s="53">
        <f>R1626*SetUp!$B$65</f>
        <v>0</v>
      </c>
      <c r="T1626" s="53">
        <f>IF((R1626-S1626)&lt;SetUp!$B$53,R1626-S1626,SetUp!$B$53)</f>
        <v>0</v>
      </c>
      <c r="U1626" s="53">
        <f t="shared" si="431"/>
        <v>3.9486098916249404</v>
      </c>
      <c r="V1626" s="53">
        <f>(L1626-P1626)/1000*SetUp!$B$13*1000000/SetUp!$B$48</f>
        <v>3.0519484582950227</v>
      </c>
      <c r="W1626" s="53">
        <f t="shared" si="433"/>
        <v>5.8286708792820718E-16</v>
      </c>
      <c r="X1626" s="53">
        <f>MAX((SetUp!$B$56*(1-($H1626/SetUp!$B$56)^2)*TANH(($B1626-$D1626)/SetUp!$B$56))/(1+$H1626/SetUp!$B$56*TANH(($B1626-$D1626)/SetUp!$B$56)),0)</f>
        <v>0</v>
      </c>
    </row>
    <row r="1627" spans="1:24" x14ac:dyDescent="0.3">
      <c r="A1627" s="60">
        <v>32672</v>
      </c>
      <c r="B1627" s="53">
        <v>4.8000000000000001E-2</v>
      </c>
      <c r="C1627" s="53">
        <v>7.5869999999999997</v>
      </c>
      <c r="D1627" s="53">
        <v>3.9409999999999998</v>
      </c>
      <c r="E1627" s="53">
        <f t="shared" si="425"/>
        <v>4.8000000000000001E-2</v>
      </c>
      <c r="F1627" s="53">
        <f t="shared" si="426"/>
        <v>3.8929999999999998</v>
      </c>
      <c r="G1627" s="53">
        <f t="shared" si="427"/>
        <v>0</v>
      </c>
      <c r="H1627" s="53">
        <f>IF(Q1626&gt;SetUp!$B$56,SetUp!$B$56,Q1626)</f>
        <v>8.0119714176709174</v>
      </c>
      <c r="I1627" s="53">
        <f t="shared" si="432"/>
        <v>4.009478786847704</v>
      </c>
      <c r="J1627" s="53">
        <f>MIN(F1627,H1627,(1-EXP(-SetUp!$B$52*H1627/SetUp!$B$56))*F1627)</f>
        <v>1.4172922463370135</v>
      </c>
      <c r="K1627" s="53">
        <f t="shared" si="428"/>
        <v>6.5946791713339037</v>
      </c>
      <c r="L1627" s="53">
        <f>IF(I1627&lt;=0,0,MIN(SetUp!$B$50*I1627^SetUp!$B$55,I1627))</f>
        <v>0.21765634620240992</v>
      </c>
      <c r="M1627" s="53">
        <f t="shared" si="429"/>
        <v>3.7918224406452943</v>
      </c>
      <c r="N1627" s="53">
        <f>IF(SetUp!$B$62=0,X1627,(B1627-E1627)*(1-(H1627/SetUp!$B$66/SetUp!$B$56)))</f>
        <v>0</v>
      </c>
      <c r="O1627" s="53">
        <f>K1627*SetUp!$B$65</f>
        <v>6.0868895222763918E-2</v>
      </c>
      <c r="P1627" s="53">
        <f>MIN(SetUp!$B$54*L1627^SetUp!$B$51,L1627)</f>
        <v>0.14764849828678236</v>
      </c>
      <c r="Q1627" s="53">
        <f t="shared" si="430"/>
        <v>6.5338102761111401</v>
      </c>
      <c r="R1627" s="53">
        <f>IF((H1627+N1627-O1627)&gt;SetUp!$B$56,T1626+H1627+N1627-O1627-SetUp!$B$56,T1626)</f>
        <v>0</v>
      </c>
      <c r="S1627" s="53">
        <f>R1627*SetUp!$B$65</f>
        <v>0</v>
      </c>
      <c r="T1627" s="53">
        <f>IF((R1627-S1627)&lt;SetUp!$B$53,R1627-S1627,SetUp!$B$53)</f>
        <v>0</v>
      </c>
      <c r="U1627" s="53">
        <f t="shared" si="431"/>
        <v>3.7918224406452943</v>
      </c>
      <c r="V1627" s="53">
        <f>(L1627-P1627)/1000*SetUp!$B$13*1000000/SetUp!$B$48</f>
        <v>2.848990458901052</v>
      </c>
      <c r="W1627" s="53">
        <f t="shared" si="433"/>
        <v>0</v>
      </c>
      <c r="X1627" s="53">
        <f>MAX((SetUp!$B$56*(1-($H1627/SetUp!$B$56)^2)*TANH(($B1627-$D1627)/SetUp!$B$56))/(1+$H1627/SetUp!$B$56*TANH(($B1627-$D1627)/SetUp!$B$56)),0)</f>
        <v>0</v>
      </c>
    </row>
    <row r="1628" spans="1:24" x14ac:dyDescent="0.3">
      <c r="A1628" s="60">
        <v>32673</v>
      </c>
      <c r="B1628" s="53">
        <v>0.33800000000000002</v>
      </c>
      <c r="C1628" s="53">
        <v>7.5869999999999997</v>
      </c>
      <c r="D1628" s="53">
        <v>3.9409999999999998</v>
      </c>
      <c r="E1628" s="53">
        <f t="shared" si="425"/>
        <v>0.33800000000000002</v>
      </c>
      <c r="F1628" s="53">
        <f t="shared" si="426"/>
        <v>3.6029999999999998</v>
      </c>
      <c r="G1628" s="53">
        <f t="shared" si="427"/>
        <v>0</v>
      </c>
      <c r="H1628" s="53">
        <f>IF(Q1627&gt;SetUp!$B$56,SetUp!$B$56,Q1627)</f>
        <v>6.5338102761111401</v>
      </c>
      <c r="I1628" s="53">
        <f t="shared" si="432"/>
        <v>3.8418643930878358</v>
      </c>
      <c r="J1628" s="53">
        <f>MIN(F1628,H1628,(1-EXP(-SetUp!$B$52*H1628/SetUp!$B$56))*F1628)</f>
        <v>1.1121475326366927</v>
      </c>
      <c r="K1628" s="53">
        <f t="shared" si="428"/>
        <v>5.4216627434744478</v>
      </c>
      <c r="L1628" s="53">
        <f>IF(I1628&lt;=0,0,MIN(SetUp!$B$50*I1628^SetUp!$B$55,I1628))</f>
        <v>0.20270362716229087</v>
      </c>
      <c r="M1628" s="53">
        <f t="shared" si="429"/>
        <v>3.6391607659255447</v>
      </c>
      <c r="N1628" s="53">
        <f>IF(SetUp!$B$62=0,X1628,(B1628-E1628)*(1-(H1628/SetUp!$B$66/SetUp!$B$56)))</f>
        <v>0</v>
      </c>
      <c r="O1628" s="53">
        <f>K1628*SetUp!$B$65</f>
        <v>5.004195244254131E-2</v>
      </c>
      <c r="P1628" s="53">
        <f>MIN(SetUp!$B$54*L1628^SetUp!$B$51,L1628)</f>
        <v>0.13741015843569435</v>
      </c>
      <c r="Q1628" s="53">
        <f t="shared" si="430"/>
        <v>5.3716207910319067</v>
      </c>
      <c r="R1628" s="53">
        <f>IF((H1628+N1628-O1628)&gt;SetUp!$B$56,T1627+H1628+N1628-O1628-SetUp!$B$56,T1627)</f>
        <v>0</v>
      </c>
      <c r="S1628" s="53">
        <f>R1628*SetUp!$B$65</f>
        <v>0</v>
      </c>
      <c r="T1628" s="53">
        <f>IF((R1628-S1628)&lt;SetUp!$B$53,R1628-S1628,SetUp!$B$53)</f>
        <v>0</v>
      </c>
      <c r="U1628" s="53">
        <f t="shared" si="431"/>
        <v>3.6391607659255447</v>
      </c>
      <c r="V1628" s="53">
        <f>(L1628-P1628)/1000*SetUp!$B$13*1000000/SetUp!$B$48</f>
        <v>2.6571373777239504</v>
      </c>
      <c r="W1628" s="53">
        <f t="shared" si="433"/>
        <v>0</v>
      </c>
      <c r="X1628" s="53">
        <f>MAX((SetUp!$B$56*(1-($H1628/SetUp!$B$56)^2)*TANH(($B1628-$D1628)/SetUp!$B$56))/(1+$H1628/SetUp!$B$56*TANH(($B1628-$D1628)/SetUp!$B$56)),0)</f>
        <v>0</v>
      </c>
    </row>
    <row r="1629" spans="1:24" x14ac:dyDescent="0.3">
      <c r="A1629" s="60">
        <v>32674</v>
      </c>
      <c r="B1629" s="53">
        <v>0.14499999999999999</v>
      </c>
      <c r="C1629" s="53">
        <v>7.5869999999999997</v>
      </c>
      <c r="D1629" s="53">
        <v>3.9409999999999998</v>
      </c>
      <c r="E1629" s="53">
        <f t="shared" si="425"/>
        <v>0.14499999999999999</v>
      </c>
      <c r="F1629" s="53">
        <f t="shared" si="426"/>
        <v>3.7959999999999998</v>
      </c>
      <c r="G1629" s="53">
        <f t="shared" si="427"/>
        <v>0</v>
      </c>
      <c r="H1629" s="53">
        <f>IF(Q1628&gt;SetUp!$B$56,SetUp!$B$56,Q1628)</f>
        <v>5.3716207910319067</v>
      </c>
      <c r="I1629" s="53">
        <f t="shared" si="432"/>
        <v>3.6795696508919509</v>
      </c>
      <c r="J1629" s="53">
        <f>MIN(F1629,H1629,(1-EXP(-SetUp!$B$52*H1629/SetUp!$B$56))*F1629)</f>
        <v>0.99362721895332251</v>
      </c>
      <c r="K1629" s="53">
        <f t="shared" si="428"/>
        <v>4.3779935720785845</v>
      </c>
      <c r="L1629" s="53">
        <f>IF(I1629&lt;=0,0,MIN(SetUp!$B$50*I1629^SetUp!$B$55,I1629))</f>
        <v>0.18863394515944806</v>
      </c>
      <c r="M1629" s="53">
        <f t="shared" si="429"/>
        <v>3.490935705732503</v>
      </c>
      <c r="N1629" s="53">
        <f>IF(SetUp!$B$62=0,X1629,(B1629-E1629)*(1-(H1629/SetUp!$B$66/SetUp!$B$56)))</f>
        <v>0</v>
      </c>
      <c r="O1629" s="53">
        <f>K1629*SetUp!$B$65</f>
        <v>4.0408884966405989E-2</v>
      </c>
      <c r="P1629" s="53">
        <f>MIN(SetUp!$B$54*L1629^SetUp!$B$51,L1629)</f>
        <v>0.1277831423624774</v>
      </c>
      <c r="Q1629" s="53">
        <f t="shared" si="430"/>
        <v>4.3375846871121784</v>
      </c>
      <c r="R1629" s="53">
        <f>IF((H1629+N1629-O1629)&gt;SetUp!$B$56,T1628+H1629+N1629-O1629-SetUp!$B$56,T1628)</f>
        <v>0</v>
      </c>
      <c r="S1629" s="53">
        <f>R1629*SetUp!$B$65</f>
        <v>0</v>
      </c>
      <c r="T1629" s="53">
        <f>IF((R1629-S1629)&lt;SetUp!$B$53,R1629-S1629,SetUp!$B$53)</f>
        <v>0</v>
      </c>
      <c r="U1629" s="53">
        <f t="shared" si="431"/>
        <v>3.490935705732503</v>
      </c>
      <c r="V1629" s="53">
        <f>(L1629-P1629)/1000*SetUp!$B$13*1000000/SetUp!$B$48</f>
        <v>2.4763417494846274</v>
      </c>
      <c r="W1629" s="53">
        <f t="shared" si="433"/>
        <v>5.2735593669694936E-16</v>
      </c>
      <c r="X1629" s="53">
        <f>MAX((SetUp!$B$56*(1-($H1629/SetUp!$B$56)^2)*TANH(($B1629-$D1629)/SetUp!$B$56))/(1+$H1629/SetUp!$B$56*TANH(($B1629-$D1629)/SetUp!$B$56)),0)</f>
        <v>0</v>
      </c>
    </row>
    <row r="1630" spans="1:24" x14ac:dyDescent="0.3">
      <c r="A1630" s="60">
        <v>32675</v>
      </c>
      <c r="B1630" s="53">
        <v>0.85799999999999998</v>
      </c>
      <c r="C1630" s="53">
        <v>7.5869999999999997</v>
      </c>
      <c r="D1630" s="53">
        <v>3.9409999999999998</v>
      </c>
      <c r="E1630" s="53">
        <f t="shared" si="425"/>
        <v>0.85799999999999998</v>
      </c>
      <c r="F1630" s="53">
        <f t="shared" si="426"/>
        <v>3.0829999999999997</v>
      </c>
      <c r="G1630" s="53">
        <f t="shared" si="427"/>
        <v>0</v>
      </c>
      <c r="H1630" s="53">
        <f>IF(Q1629&gt;SetUp!$B$56,SetUp!$B$56,Q1629)</f>
        <v>4.3375846871121784</v>
      </c>
      <c r="I1630" s="53">
        <f t="shared" si="432"/>
        <v>3.5247868719080508</v>
      </c>
      <c r="J1630" s="53">
        <f>MIN(F1630,H1630,(1-EXP(-SetUp!$B$52*H1630/SetUp!$B$56))*F1630)</f>
        <v>0.67006978173634069</v>
      </c>
      <c r="K1630" s="53">
        <f t="shared" si="428"/>
        <v>3.6675149053758376</v>
      </c>
      <c r="L1630" s="53">
        <f>IF(I1630&lt;=0,0,MIN(SetUp!$B$50*I1630^SetUp!$B$55,I1630))</f>
        <v>0.17559530702429682</v>
      </c>
      <c r="M1630" s="53">
        <f t="shared" si="429"/>
        <v>3.3491915648837542</v>
      </c>
      <c r="N1630" s="53">
        <f>IF(SetUp!$B$62=0,X1630,(B1630-E1630)*(1-(H1630/SetUp!$B$66/SetUp!$B$56)))</f>
        <v>0</v>
      </c>
      <c r="O1630" s="53">
        <f>K1630*SetUp!$B$65</f>
        <v>3.3851166175547641E-2</v>
      </c>
      <c r="P1630" s="53">
        <f>MIN(SetUp!$B$54*L1630^SetUp!$B$51,L1630)</f>
        <v>0.11886782757665434</v>
      </c>
      <c r="Q1630" s="53">
        <f t="shared" si="430"/>
        <v>3.6336637392002897</v>
      </c>
      <c r="R1630" s="53">
        <f>IF((H1630+N1630-O1630)&gt;SetUp!$B$56,T1629+H1630+N1630-O1630-SetUp!$B$56,T1629)</f>
        <v>0</v>
      </c>
      <c r="S1630" s="53">
        <f>R1630*SetUp!$B$65</f>
        <v>0</v>
      </c>
      <c r="T1630" s="53">
        <f>IF((R1630-S1630)&lt;SetUp!$B$53,R1630-S1630,SetUp!$B$53)</f>
        <v>0</v>
      </c>
      <c r="U1630" s="53">
        <f t="shared" si="431"/>
        <v>3.3491915648837542</v>
      </c>
      <c r="V1630" s="53">
        <f>(L1630-P1630)/1000*SetUp!$B$13*1000000/SetUp!$B$48</f>
        <v>2.3085418637438515</v>
      </c>
      <c r="W1630" s="53">
        <f t="shared" si="433"/>
        <v>0</v>
      </c>
      <c r="X1630" s="53">
        <f>MAX((SetUp!$B$56*(1-($H1630/SetUp!$B$56)^2)*TANH(($B1630-$D1630)/SetUp!$B$56))/(1+$H1630/SetUp!$B$56*TANH(($B1630-$D1630)/SetUp!$B$56)),0)</f>
        <v>0</v>
      </c>
    </row>
    <row r="1631" spans="1:24" x14ac:dyDescent="0.3">
      <c r="A1631" s="60">
        <v>32676</v>
      </c>
      <c r="B1631" s="53">
        <v>0.74199999999999999</v>
      </c>
      <c r="C1631" s="53">
        <v>7.4370000000000003</v>
      </c>
      <c r="D1631" s="53">
        <v>3.9409999999999998</v>
      </c>
      <c r="E1631" s="53">
        <f t="shared" si="425"/>
        <v>0.74199999999999999</v>
      </c>
      <c r="F1631" s="53">
        <f t="shared" si="426"/>
        <v>3.1989999999999998</v>
      </c>
      <c r="G1631" s="53">
        <f t="shared" si="427"/>
        <v>0</v>
      </c>
      <c r="H1631" s="53">
        <f>IF(Q1630&gt;SetUp!$B$56,SetUp!$B$56,Q1630)</f>
        <v>3.6336637392002897</v>
      </c>
      <c r="I1631" s="53">
        <f t="shared" si="432"/>
        <v>3.3772504017399689</v>
      </c>
      <c r="J1631" s="53">
        <f>MIN(F1631,H1631,(1-EXP(-SetUp!$B$52*H1631/SetUp!$B$56))*F1631)</f>
        <v>0.59370340625285944</v>
      </c>
      <c r="K1631" s="53">
        <f t="shared" si="428"/>
        <v>3.0399603329474303</v>
      </c>
      <c r="L1631" s="53">
        <f>IF(I1631&lt;=0,0,MIN(SetUp!$B$50*I1631^SetUp!$B$55,I1631))</f>
        <v>0.16351724861621111</v>
      </c>
      <c r="M1631" s="53">
        <f t="shared" si="429"/>
        <v>3.2137331531237576</v>
      </c>
      <c r="N1631" s="53">
        <f>IF(SetUp!$B$62=0,X1631,(B1631-E1631)*(1-(H1631/SetUp!$B$66/SetUp!$B$56)))</f>
        <v>0</v>
      </c>
      <c r="O1631" s="53">
        <f>K1631*SetUp!$B$65</f>
        <v>2.8058836856214776E-2</v>
      </c>
      <c r="P1631" s="53">
        <f>MIN(SetUp!$B$54*L1631^SetUp!$B$51,L1631)</f>
        <v>0.11061505214607642</v>
      </c>
      <c r="Q1631" s="53">
        <f t="shared" si="430"/>
        <v>3.0119014960912156</v>
      </c>
      <c r="R1631" s="53">
        <f>IF((H1631+N1631-O1631)&gt;SetUp!$B$56,T1630+H1631+N1631-O1631-SetUp!$B$56,T1630)</f>
        <v>0</v>
      </c>
      <c r="S1631" s="53">
        <f>R1631*SetUp!$B$65</f>
        <v>0</v>
      </c>
      <c r="T1631" s="53">
        <f>IF((R1631-S1631)&lt;SetUp!$B$53,R1631-S1631,SetUp!$B$53)</f>
        <v>0</v>
      </c>
      <c r="U1631" s="53">
        <f t="shared" si="431"/>
        <v>3.2137331531237576</v>
      </c>
      <c r="V1631" s="53">
        <f>(L1631-P1631)/1000*SetUp!$B$13*1000000/SetUp!$B$48</f>
        <v>2.1528708207109242</v>
      </c>
      <c r="W1631" s="53">
        <f t="shared" si="433"/>
        <v>-6.3837823915946501E-16</v>
      </c>
      <c r="X1631" s="53">
        <f>MAX((SetUp!$B$56*(1-($H1631/SetUp!$B$56)^2)*TANH(($B1631-$D1631)/SetUp!$B$56))/(1+$H1631/SetUp!$B$56*TANH(($B1631-$D1631)/SetUp!$B$56)),0)</f>
        <v>0</v>
      </c>
    </row>
    <row r="1632" spans="1:24" x14ac:dyDescent="0.3">
      <c r="A1632" s="60">
        <v>32677</v>
      </c>
      <c r="B1632" s="53">
        <v>0.54400000000000004</v>
      </c>
      <c r="C1632" s="53">
        <v>7.4370000000000003</v>
      </c>
      <c r="D1632" s="53">
        <v>3.9409999999999998</v>
      </c>
      <c r="E1632" s="53">
        <f t="shared" si="425"/>
        <v>0.54400000000000004</v>
      </c>
      <c r="F1632" s="53">
        <f t="shared" si="426"/>
        <v>3.3969999999999998</v>
      </c>
      <c r="G1632" s="53">
        <f t="shared" si="427"/>
        <v>0</v>
      </c>
      <c r="H1632" s="53">
        <f>IF(Q1631&gt;SetUp!$B$56,SetUp!$B$56,Q1631)</f>
        <v>3.0119014960912156</v>
      </c>
      <c r="I1632" s="53">
        <f t="shared" si="432"/>
        <v>3.2366268886517648</v>
      </c>
      <c r="J1632" s="53">
        <f>MIN(F1632,H1632,(1-EXP(-SetUp!$B$52*H1632/SetUp!$B$56))*F1632)</f>
        <v>0.53154038081154442</v>
      </c>
      <c r="K1632" s="53">
        <f t="shared" si="428"/>
        <v>2.4803611152796714</v>
      </c>
      <c r="L1632" s="53">
        <f>IF(I1632&lt;=0,0,MIN(SetUp!$B$50*I1632^SetUp!$B$55,I1632))</f>
        <v>0.15232780960607725</v>
      </c>
      <c r="M1632" s="53">
        <f t="shared" si="429"/>
        <v>3.0842990790456875</v>
      </c>
      <c r="N1632" s="53">
        <f>IF(SetUp!$B$62=0,X1632,(B1632-E1632)*(1-(H1632/SetUp!$B$66/SetUp!$B$56)))</f>
        <v>0</v>
      </c>
      <c r="O1632" s="53">
        <f>K1632*SetUp!$B$65</f>
        <v>2.2893735528007216E-2</v>
      </c>
      <c r="P1632" s="53">
        <f>MIN(SetUp!$B$54*L1632^SetUp!$B$51,L1632)</f>
        <v>0.10297473767117495</v>
      </c>
      <c r="Q1632" s="53">
        <f t="shared" si="430"/>
        <v>2.4574673797516642</v>
      </c>
      <c r="R1632" s="53">
        <f>IF((H1632+N1632-O1632)&gt;SetUp!$B$56,T1631+H1632+N1632-O1632-SetUp!$B$56,T1631)</f>
        <v>0</v>
      </c>
      <c r="S1632" s="53">
        <f>R1632*SetUp!$B$65</f>
        <v>0</v>
      </c>
      <c r="T1632" s="53">
        <f>IF((R1632-S1632)&lt;SetUp!$B$53,R1632-S1632,SetUp!$B$53)</f>
        <v>0</v>
      </c>
      <c r="U1632" s="53">
        <f t="shared" si="431"/>
        <v>3.0842990790456875</v>
      </c>
      <c r="V1632" s="53">
        <f>(L1632-P1632)/1000*SetUp!$B$13*1000000/SetUp!$B$48</f>
        <v>2.008438128671671</v>
      </c>
      <c r="W1632" s="53">
        <f t="shared" si="433"/>
        <v>-3.6082248300317588E-16</v>
      </c>
      <c r="X1632" s="53">
        <f>MAX((SetUp!$B$56*(1-($H1632/SetUp!$B$56)^2)*TANH(($B1632-$D1632)/SetUp!$B$56))/(1+$H1632/SetUp!$B$56*TANH(($B1632-$D1632)/SetUp!$B$56)),0)</f>
        <v>0</v>
      </c>
    </row>
    <row r="1633" spans="1:24" x14ac:dyDescent="0.3">
      <c r="A1633" s="60">
        <v>32678</v>
      </c>
      <c r="B1633" s="53">
        <v>3.1320000000000001</v>
      </c>
      <c r="C1633" s="53">
        <v>0</v>
      </c>
      <c r="D1633" s="53">
        <v>3.9409999999999998</v>
      </c>
      <c r="E1633" s="53">
        <f t="shared" si="425"/>
        <v>3.1320000000000001</v>
      </c>
      <c r="F1633" s="53">
        <f t="shared" si="426"/>
        <v>0.80899999999999972</v>
      </c>
      <c r="G1633" s="53">
        <f t="shared" si="427"/>
        <v>0</v>
      </c>
      <c r="H1633" s="53">
        <f>IF(Q1632&gt;SetUp!$B$56,SetUp!$B$56,Q1632)</f>
        <v>2.4574673797516642</v>
      </c>
      <c r="I1633" s="53">
        <f t="shared" si="432"/>
        <v>3.106013528873353</v>
      </c>
      <c r="J1633" s="53">
        <f>MIN(F1633,H1633,(1-EXP(-SetUp!$B$52*H1633/SetUp!$B$56))*F1633)</f>
        <v>0.10487284897518531</v>
      </c>
      <c r="K1633" s="53">
        <f t="shared" si="428"/>
        <v>2.3525945307764791</v>
      </c>
      <c r="L1633" s="53">
        <f>IF(I1633&lt;=0,0,MIN(SetUp!$B$50*I1633^SetUp!$B$55,I1633))</f>
        <v>0.14222099281322084</v>
      </c>
      <c r="M1633" s="53">
        <f t="shared" si="429"/>
        <v>2.963792536060132</v>
      </c>
      <c r="N1633" s="53">
        <f>IF(SetUp!$B$62=0,X1633,(B1633-E1633)*(1-(H1633/SetUp!$B$66/SetUp!$B$56)))</f>
        <v>0</v>
      </c>
      <c r="O1633" s="53">
        <f>K1633*SetUp!$B$65</f>
        <v>2.171444982766553E-2</v>
      </c>
      <c r="P1633" s="53">
        <f>MIN(SetUp!$B$54*L1633^SetUp!$B$51,L1633)</f>
        <v>9.6078332771944261E-2</v>
      </c>
      <c r="Q1633" s="53">
        <f t="shared" si="430"/>
        <v>2.3308800809488135</v>
      </c>
      <c r="R1633" s="53">
        <f>IF((H1633+N1633-O1633)&gt;SetUp!$B$56,T1632+H1633+N1633-O1633-SetUp!$B$56,T1632)</f>
        <v>0</v>
      </c>
      <c r="S1633" s="53">
        <f>R1633*SetUp!$B$65</f>
        <v>0</v>
      </c>
      <c r="T1633" s="53">
        <f>IF((R1633-S1633)&lt;SetUp!$B$53,R1633-S1633,SetUp!$B$53)</f>
        <v>0</v>
      </c>
      <c r="U1633" s="53">
        <f t="shared" si="431"/>
        <v>2.963792536060132</v>
      </c>
      <c r="V1633" s="53">
        <f>(L1633-P1633)/1000*SetUp!$B$13*1000000/SetUp!$B$48</f>
        <v>1.8777894496106422</v>
      </c>
      <c r="W1633" s="53">
        <f t="shared" si="433"/>
        <v>0</v>
      </c>
      <c r="X1633" s="53">
        <f>MAX((SetUp!$B$56*(1-($H1633/SetUp!$B$56)^2)*TANH(($B1633-$D1633)/SetUp!$B$56))/(1+$H1633/SetUp!$B$56*TANH(($B1633-$D1633)/SetUp!$B$56)),0)</f>
        <v>0</v>
      </c>
    </row>
    <row r="1634" spans="1:24" x14ac:dyDescent="0.3">
      <c r="A1634" s="60">
        <v>32679</v>
      </c>
      <c r="B1634" s="53">
        <v>0.35099999999999998</v>
      </c>
      <c r="C1634" s="53">
        <v>0</v>
      </c>
      <c r="D1634" s="53">
        <v>3.9409999999999998</v>
      </c>
      <c r="E1634" s="53">
        <f t="shared" si="425"/>
        <v>0.35099999999999998</v>
      </c>
      <c r="F1634" s="53">
        <f t="shared" si="426"/>
        <v>3.59</v>
      </c>
      <c r="G1634" s="53">
        <f t="shared" si="427"/>
        <v>0</v>
      </c>
      <c r="H1634" s="53">
        <f>IF(Q1633&gt;SetUp!$B$56,SetUp!$B$56,Q1633)</f>
        <v>2.3308800809488135</v>
      </c>
      <c r="I1634" s="53">
        <f t="shared" si="432"/>
        <v>2.9812180906223626</v>
      </c>
      <c r="J1634" s="53">
        <f>MIN(F1634,H1634,(1-EXP(-SetUp!$B$52*H1634/SetUp!$B$56))*F1634)</f>
        <v>0.44295454361281128</v>
      </c>
      <c r="K1634" s="53">
        <f t="shared" si="428"/>
        <v>1.8879255373360022</v>
      </c>
      <c r="L1634" s="53">
        <f>IF(I1634&lt;=0,0,MIN(SetUp!$B$50*I1634^SetUp!$B$55,I1634))</f>
        <v>0.1328253740258527</v>
      </c>
      <c r="M1634" s="53">
        <f t="shared" si="429"/>
        <v>2.8483927165965097</v>
      </c>
      <c r="N1634" s="53">
        <f>IF(SetUp!$B$62=0,X1634,(B1634-E1634)*(1-(H1634/SetUp!$B$66/SetUp!$B$56)))</f>
        <v>0</v>
      </c>
      <c r="O1634" s="53">
        <f>K1634*SetUp!$B$65</f>
        <v>1.7425554562230716E-2</v>
      </c>
      <c r="P1634" s="53">
        <f>MIN(SetUp!$B$54*L1634^SetUp!$B$51,L1634)</f>
        <v>8.9671481656365626E-2</v>
      </c>
      <c r="Q1634" s="53">
        <f t="shared" si="430"/>
        <v>1.8704999827737714</v>
      </c>
      <c r="R1634" s="53">
        <f>IF((H1634+N1634-O1634)&gt;SetUp!$B$56,T1633+H1634+N1634-O1634-SetUp!$B$56,T1633)</f>
        <v>0</v>
      </c>
      <c r="S1634" s="53">
        <f>R1634*SetUp!$B$65</f>
        <v>0</v>
      </c>
      <c r="T1634" s="53">
        <f>IF((R1634-S1634)&lt;SetUp!$B$53,R1634-S1634,SetUp!$B$53)</f>
        <v>0</v>
      </c>
      <c r="U1634" s="53">
        <f t="shared" si="431"/>
        <v>2.8483927165965097</v>
      </c>
      <c r="V1634" s="53">
        <f>(L1634-P1634)/1000*SetUp!$B$13*1000000/SetUp!$B$48</f>
        <v>1.7561606489215773</v>
      </c>
      <c r="W1634" s="53">
        <f t="shared" si="433"/>
        <v>-4.4408920985006262E-16</v>
      </c>
      <c r="X1634" s="53">
        <f>MAX((SetUp!$B$56*(1-($H1634/SetUp!$B$56)^2)*TANH(($B1634-$D1634)/SetUp!$B$56))/(1+$H1634/SetUp!$B$56*TANH(($B1634-$D1634)/SetUp!$B$56)),0)</f>
        <v>0</v>
      </c>
    </row>
    <row r="1635" spans="1:24" x14ac:dyDescent="0.3">
      <c r="A1635" s="60">
        <v>32680</v>
      </c>
      <c r="B1635" s="53">
        <v>2.1999999999999999E-2</v>
      </c>
      <c r="C1635" s="53">
        <v>0</v>
      </c>
      <c r="D1635" s="53">
        <v>3.9409999999999998</v>
      </c>
      <c r="E1635" s="53">
        <f t="shared" si="425"/>
        <v>2.1999999999999999E-2</v>
      </c>
      <c r="F1635" s="53">
        <f t="shared" si="426"/>
        <v>3.919</v>
      </c>
      <c r="G1635" s="53">
        <f t="shared" si="427"/>
        <v>0</v>
      </c>
      <c r="H1635" s="53">
        <f>IF(Q1634&gt;SetUp!$B$56,SetUp!$B$56,Q1634)</f>
        <v>1.8704999827737714</v>
      </c>
      <c r="I1635" s="53">
        <f t="shared" si="432"/>
        <v>2.8620298629178089</v>
      </c>
      <c r="J1635" s="53">
        <f>MIN(F1635,H1635,(1-EXP(-SetUp!$B$52*H1635/SetUp!$B$56))*F1635)</f>
        <v>0.39301949832640126</v>
      </c>
      <c r="K1635" s="53">
        <f t="shared" si="428"/>
        <v>1.4774804844473701</v>
      </c>
      <c r="L1635" s="53">
        <f>IF(I1635&lt;=0,0,MIN(SetUp!$B$50*I1635^SetUp!$B$55,I1635))</f>
        <v>0.12409331961868061</v>
      </c>
      <c r="M1635" s="53">
        <f t="shared" si="429"/>
        <v>2.7379365432991283</v>
      </c>
      <c r="N1635" s="53">
        <f>IF(SetUp!$B$62=0,X1635,(B1635-E1635)*(1-(H1635/SetUp!$B$66/SetUp!$B$56)))</f>
        <v>0</v>
      </c>
      <c r="O1635" s="53">
        <f>K1635*SetUp!$B$65</f>
        <v>1.3637146321299328E-2</v>
      </c>
      <c r="P1635" s="53">
        <f>MIN(SetUp!$B$54*L1635^SetUp!$B$51,L1635)</f>
        <v>8.3721057343629321E-2</v>
      </c>
      <c r="Q1635" s="53">
        <f t="shared" si="430"/>
        <v>1.4638433381260707</v>
      </c>
      <c r="R1635" s="53">
        <f>IF((H1635+N1635-O1635)&gt;SetUp!$B$56,T1634+H1635+N1635-O1635-SetUp!$B$56,T1634)</f>
        <v>0</v>
      </c>
      <c r="S1635" s="53">
        <f>R1635*SetUp!$B$65</f>
        <v>0</v>
      </c>
      <c r="T1635" s="53">
        <f>IF((R1635-S1635)&lt;SetUp!$B$53,R1635-S1635,SetUp!$B$53)</f>
        <v>0</v>
      </c>
      <c r="U1635" s="53">
        <f t="shared" si="431"/>
        <v>2.7379365432991283</v>
      </c>
      <c r="V1635" s="53">
        <f>(L1635-P1635)/1000*SetUp!$B$13*1000000/SetUp!$B$48</f>
        <v>1.6429613743375269</v>
      </c>
      <c r="W1635" s="53">
        <f t="shared" si="433"/>
        <v>-4.7184478546569153E-16</v>
      </c>
      <c r="X1635" s="53">
        <f>MAX((SetUp!$B$56*(1-($H1635/SetUp!$B$56)^2)*TANH(($B1635-$D1635)/SetUp!$B$56))/(1+$H1635/SetUp!$B$56*TANH(($B1635-$D1635)/SetUp!$B$56)),0)</f>
        <v>0</v>
      </c>
    </row>
    <row r="1636" spans="1:24" x14ac:dyDescent="0.3">
      <c r="A1636" s="60">
        <v>32681</v>
      </c>
      <c r="B1636" s="53">
        <v>0.63100000000000001</v>
      </c>
      <c r="C1636" s="53">
        <v>0</v>
      </c>
      <c r="D1636" s="53">
        <v>3.9409999999999998</v>
      </c>
      <c r="E1636" s="53">
        <f t="shared" si="425"/>
        <v>0.63100000000000001</v>
      </c>
      <c r="F1636" s="53">
        <f t="shared" si="426"/>
        <v>3.3099999999999996</v>
      </c>
      <c r="G1636" s="53">
        <f t="shared" si="427"/>
        <v>0</v>
      </c>
      <c r="H1636" s="53">
        <f>IF(Q1635&gt;SetUp!$B$56,SetUp!$B$56,Q1635)</f>
        <v>1.4638433381260707</v>
      </c>
      <c r="I1636" s="53">
        <f t="shared" si="432"/>
        <v>2.7490227943780301</v>
      </c>
      <c r="J1636" s="53">
        <f>MIN(F1636,H1636,(1-EXP(-SetUp!$B$52*H1636/SetUp!$B$56))*F1636)</f>
        <v>0.26273283972375894</v>
      </c>
      <c r="K1636" s="53">
        <f t="shared" si="428"/>
        <v>1.2011104984023118</v>
      </c>
      <c r="L1636" s="53">
        <f>IF(I1636&lt;=0,0,MIN(SetUp!$B$50*I1636^SetUp!$B$55,I1636))</f>
        <v>0.11603491875684994</v>
      </c>
      <c r="M1636" s="53">
        <f t="shared" si="429"/>
        <v>2.63298787562118</v>
      </c>
      <c r="N1636" s="53">
        <f>IF(SetUp!$B$62=0,X1636,(B1636-E1636)*(1-(H1636/SetUp!$B$66/SetUp!$B$56)))</f>
        <v>0</v>
      </c>
      <c r="O1636" s="53">
        <f>K1636*SetUp!$B$65</f>
        <v>1.1086251078901852E-2</v>
      </c>
      <c r="P1636" s="53">
        <f>MIN(SetUp!$B$54*L1636^SetUp!$B$51,L1636)</f>
        <v>7.8233296901435337E-2</v>
      </c>
      <c r="Q1636" s="53">
        <f t="shared" si="430"/>
        <v>1.1900242473234099</v>
      </c>
      <c r="R1636" s="53">
        <f>IF((H1636+N1636-O1636)&gt;SetUp!$B$56,T1635+H1636+N1636-O1636-SetUp!$B$56,T1635)</f>
        <v>0</v>
      </c>
      <c r="S1636" s="53">
        <f>R1636*SetUp!$B$65</f>
        <v>0</v>
      </c>
      <c r="T1636" s="53">
        <f>IF((R1636-S1636)&lt;SetUp!$B$53,R1636-S1636,SetUp!$B$53)</f>
        <v>0</v>
      </c>
      <c r="U1636" s="53">
        <f t="shared" si="431"/>
        <v>2.63298787562118</v>
      </c>
      <c r="V1636" s="53">
        <f>(L1636-P1636)/1000*SetUp!$B$13*1000000/SetUp!$B$48</f>
        <v>1.5383483881243702</v>
      </c>
      <c r="W1636" s="53">
        <f t="shared" si="433"/>
        <v>-4.0245584642661925E-16</v>
      </c>
      <c r="X1636" s="53">
        <f>MAX((SetUp!$B$56*(1-($H1636/SetUp!$B$56)^2)*TANH(($B1636-$D1636)/SetUp!$B$56))/(1+$H1636/SetUp!$B$56*TANH(($B1636-$D1636)/SetUp!$B$56)),0)</f>
        <v>0</v>
      </c>
    </row>
    <row r="1637" spans="1:24" x14ac:dyDescent="0.3">
      <c r="A1637" s="60">
        <v>32682</v>
      </c>
      <c r="B1637" s="53">
        <v>1.222</v>
      </c>
      <c r="C1637" s="53">
        <v>0</v>
      </c>
      <c r="D1637" s="53">
        <v>3.9409999999999998</v>
      </c>
      <c r="E1637" s="53">
        <f t="shared" si="425"/>
        <v>1.222</v>
      </c>
      <c r="F1637" s="53">
        <f t="shared" si="426"/>
        <v>2.7189999999999999</v>
      </c>
      <c r="G1637" s="53">
        <f t="shared" si="427"/>
        <v>0</v>
      </c>
      <c r="H1637" s="53">
        <f>IF(Q1636&gt;SetUp!$B$56,SetUp!$B$56,Q1636)</f>
        <v>1.1900242473234099</v>
      </c>
      <c r="I1637" s="53">
        <f t="shared" si="432"/>
        <v>2.6423399671438377</v>
      </c>
      <c r="J1637" s="53">
        <f>MIN(F1637,H1637,(1-EXP(-SetUp!$B$52*H1637/SetUp!$B$56))*F1637)</f>
        <v>0.17679667111772768</v>
      </c>
      <c r="K1637" s="53">
        <f t="shared" si="428"/>
        <v>1.0132275762056824</v>
      </c>
      <c r="L1637" s="53">
        <f>IF(I1637&lt;=0,0,MIN(SetUp!$B$50*I1637^SetUp!$B$55,I1637))</f>
        <v>0.10862737643974696</v>
      </c>
      <c r="M1637" s="53">
        <f t="shared" si="429"/>
        <v>2.5337125907040905</v>
      </c>
      <c r="N1637" s="53">
        <f>IF(SetUp!$B$62=0,X1637,(B1637-E1637)*(1-(H1637/SetUp!$B$66/SetUp!$B$56)))</f>
        <v>0</v>
      </c>
      <c r="O1637" s="53">
        <f>K1637*SetUp!$B$65</f>
        <v>9.3520915226576427E-3</v>
      </c>
      <c r="P1637" s="53">
        <f>MIN(SetUp!$B$54*L1637^SetUp!$B$51,L1637)</f>
        <v>7.3192032555850439E-2</v>
      </c>
      <c r="Q1637" s="53">
        <f t="shared" si="430"/>
        <v>1.0038754846830247</v>
      </c>
      <c r="R1637" s="53">
        <f>IF((H1637+N1637-O1637)&gt;SetUp!$B$56,T1636+H1637+N1637-O1637-SetUp!$B$56,T1636)</f>
        <v>0</v>
      </c>
      <c r="S1637" s="53">
        <f>R1637*SetUp!$B$65</f>
        <v>0</v>
      </c>
      <c r="T1637" s="53">
        <f>IF((R1637-S1637)&lt;SetUp!$B$53,R1637-S1637,SetUp!$B$53)</f>
        <v>0</v>
      </c>
      <c r="U1637" s="53">
        <f t="shared" si="431"/>
        <v>2.5337125907040905</v>
      </c>
      <c r="V1637" s="53">
        <f>(L1637-P1637)/1000*SetUp!$B$13*1000000/SetUp!$B$48</f>
        <v>1.4420519932960714</v>
      </c>
      <c r="W1637" s="53">
        <f t="shared" si="433"/>
        <v>-1.1102230246251565E-16</v>
      </c>
      <c r="X1637" s="53">
        <f>MAX((SetUp!$B$56*(1-($H1637/SetUp!$B$56)^2)*TANH(($B1637-$D1637)/SetUp!$B$56))/(1+$H1637/SetUp!$B$56*TANH(($B1637-$D1637)/SetUp!$B$56)),0)</f>
        <v>0</v>
      </c>
    </row>
    <row r="1638" spans="1:24" x14ac:dyDescent="0.3">
      <c r="A1638" s="60">
        <v>32683</v>
      </c>
      <c r="B1638" s="53">
        <v>0.39300000000000002</v>
      </c>
      <c r="C1638" s="53">
        <v>0</v>
      </c>
      <c r="D1638" s="53">
        <v>3.9409999999999998</v>
      </c>
      <c r="E1638" s="53">
        <f t="shared" si="425"/>
        <v>0.39300000000000002</v>
      </c>
      <c r="F1638" s="53">
        <f t="shared" si="426"/>
        <v>3.548</v>
      </c>
      <c r="G1638" s="53">
        <f t="shared" si="427"/>
        <v>0</v>
      </c>
      <c r="H1638" s="53">
        <f>IF(Q1637&gt;SetUp!$B$56,SetUp!$B$56,Q1637)</f>
        <v>1.0038754846830247</v>
      </c>
      <c r="I1638" s="53">
        <f t="shared" si="432"/>
        <v>2.5411727089854872</v>
      </c>
      <c r="J1638" s="53">
        <f>MIN(F1638,H1638,(1-EXP(-SetUp!$B$52*H1638/SetUp!$B$56))*F1638)</f>
        <v>0.19562873622528468</v>
      </c>
      <c r="K1638" s="53">
        <f t="shared" si="428"/>
        <v>0.80824674845774003</v>
      </c>
      <c r="L1638" s="53">
        <f>IF(I1638&lt;=0,0,MIN(SetUp!$B$50*I1638^SetUp!$B$55,I1638))</f>
        <v>0.10178452913291661</v>
      </c>
      <c r="M1638" s="53">
        <f t="shared" si="429"/>
        <v>2.4393881798525707</v>
      </c>
      <c r="N1638" s="53">
        <f>IF(SetUp!$B$62=0,X1638,(B1638-E1638)*(1-(H1638/SetUp!$B$66/SetUp!$B$56)))</f>
        <v>0</v>
      </c>
      <c r="O1638" s="53">
        <f>K1638*SetUp!$B$65</f>
        <v>7.4601182813966559E-3</v>
      </c>
      <c r="P1638" s="53">
        <f>MIN(SetUp!$B$54*L1638^SetUp!$B$51,L1638)</f>
        <v>6.8538040600192085E-2</v>
      </c>
      <c r="Q1638" s="53">
        <f t="shared" si="430"/>
        <v>0.80078663017634333</v>
      </c>
      <c r="R1638" s="53">
        <f>IF((H1638+N1638-O1638)&gt;SetUp!$B$56,T1637+H1638+N1638-O1638-SetUp!$B$56,T1637)</f>
        <v>0</v>
      </c>
      <c r="S1638" s="53">
        <f>R1638*SetUp!$B$65</f>
        <v>0</v>
      </c>
      <c r="T1638" s="53">
        <f>IF((R1638-S1638)&lt;SetUp!$B$53,R1638-S1638,SetUp!$B$53)</f>
        <v>0</v>
      </c>
      <c r="U1638" s="53">
        <f t="shared" si="431"/>
        <v>2.4393881798525707</v>
      </c>
      <c r="V1638" s="53">
        <f>(L1638-P1638)/1000*SetUp!$B$13*1000000/SetUp!$B$48</f>
        <v>1.352975865446532</v>
      </c>
      <c r="W1638" s="53">
        <f t="shared" si="433"/>
        <v>0</v>
      </c>
      <c r="X1638" s="53">
        <f>MAX((SetUp!$B$56*(1-($H1638/SetUp!$B$56)^2)*TANH(($B1638-$D1638)/SetUp!$B$56))/(1+$H1638/SetUp!$B$56*TANH(($B1638-$D1638)/SetUp!$B$56)),0)</f>
        <v>0</v>
      </c>
    </row>
    <row r="1639" spans="1:24" x14ac:dyDescent="0.3">
      <c r="A1639" s="60">
        <v>32684</v>
      </c>
      <c r="B1639" s="53">
        <v>0.16200000000000001</v>
      </c>
      <c r="C1639" s="53">
        <v>0</v>
      </c>
      <c r="D1639" s="53">
        <v>3.9409999999999998</v>
      </c>
      <c r="E1639" s="53">
        <f t="shared" si="425"/>
        <v>0.16200000000000001</v>
      </c>
      <c r="F1639" s="53">
        <f t="shared" si="426"/>
        <v>3.7789999999999999</v>
      </c>
      <c r="G1639" s="53">
        <f t="shared" si="427"/>
        <v>0</v>
      </c>
      <c r="H1639" s="53">
        <f>IF(Q1638&gt;SetUp!$B$56,SetUp!$B$56,Q1638)</f>
        <v>0.80078663017634333</v>
      </c>
      <c r="I1639" s="53">
        <f t="shared" si="432"/>
        <v>2.4452365510733762</v>
      </c>
      <c r="J1639" s="53">
        <f>MIN(F1639,H1639,(1-EXP(-SetUp!$B$52*H1639/SetUp!$B$56))*F1639)</f>
        <v>0.16716034642460054</v>
      </c>
      <c r="K1639" s="53">
        <f t="shared" si="428"/>
        <v>0.63362628375174279</v>
      </c>
      <c r="L1639" s="53">
        <f>IF(I1639&lt;=0,0,MIN(SetUp!$B$50*I1639^SetUp!$B$55,I1639))</f>
        <v>9.5461062940469438E-2</v>
      </c>
      <c r="M1639" s="53">
        <f t="shared" si="429"/>
        <v>2.3497754881329067</v>
      </c>
      <c r="N1639" s="53">
        <f>IF(SetUp!$B$62=0,X1639,(B1639-E1639)*(1-(H1639/SetUp!$B$66/SetUp!$B$56)))</f>
        <v>0</v>
      </c>
      <c r="O1639" s="53">
        <f>K1639*SetUp!$B$65</f>
        <v>5.8483712208054163E-3</v>
      </c>
      <c r="P1639" s="53">
        <f>MIN(SetUp!$B$54*L1639^SetUp!$B$51,L1639)</f>
        <v>6.4239992349391109E-2</v>
      </c>
      <c r="Q1639" s="53">
        <f t="shared" si="430"/>
        <v>0.6277779125309374</v>
      </c>
      <c r="R1639" s="53">
        <f>IF((H1639+N1639-O1639)&gt;SetUp!$B$56,T1638+H1639+N1639-O1639-SetUp!$B$56,T1638)</f>
        <v>0</v>
      </c>
      <c r="S1639" s="53">
        <f>R1639*SetUp!$B$65</f>
        <v>0</v>
      </c>
      <c r="T1639" s="53">
        <f>IF((R1639-S1639)&lt;SetUp!$B$53,R1639-S1639,SetUp!$B$53)</f>
        <v>0</v>
      </c>
      <c r="U1639" s="53">
        <f t="shared" si="431"/>
        <v>2.3497754881329067</v>
      </c>
      <c r="V1639" s="53">
        <f>(L1639-P1639)/1000*SetUp!$B$13*1000000/SetUp!$B$48</f>
        <v>1.270550872208754</v>
      </c>
      <c r="W1639" s="53">
        <f t="shared" si="433"/>
        <v>3.6082248300317588E-16</v>
      </c>
      <c r="X1639" s="53">
        <f>MAX((SetUp!$B$56*(1-($H1639/SetUp!$B$56)^2)*TANH(($B1639-$D1639)/SetUp!$B$56))/(1+$H1639/SetUp!$B$56*TANH(($B1639-$D1639)/SetUp!$B$56)),0)</f>
        <v>0</v>
      </c>
    </row>
    <row r="1640" spans="1:24" x14ac:dyDescent="0.3">
      <c r="A1640" s="60">
        <v>32685</v>
      </c>
      <c r="B1640" s="53">
        <v>0.14199999999999999</v>
      </c>
      <c r="C1640" s="53">
        <v>0</v>
      </c>
      <c r="D1640" s="53">
        <v>3.9409999999999998</v>
      </c>
      <c r="E1640" s="53">
        <f t="shared" si="425"/>
        <v>0.14199999999999999</v>
      </c>
      <c r="F1640" s="53">
        <f t="shared" si="426"/>
        <v>3.7989999999999999</v>
      </c>
      <c r="G1640" s="53">
        <f t="shared" si="427"/>
        <v>0</v>
      </c>
      <c r="H1640" s="53">
        <f>IF(Q1639&gt;SetUp!$B$56,SetUp!$B$56,Q1639)</f>
        <v>0.6277779125309374</v>
      </c>
      <c r="I1640" s="53">
        <f t="shared" si="432"/>
        <v>2.3543480092789881</v>
      </c>
      <c r="J1640" s="53">
        <f>MIN(F1640,H1640,(1-EXP(-SetUp!$B$52*H1640/SetUp!$B$56))*F1640)</f>
        <v>0.13238022456256376</v>
      </c>
      <c r="K1640" s="53">
        <f t="shared" si="428"/>
        <v>0.49539768796837363</v>
      </c>
      <c r="L1640" s="53">
        <f>IF(I1640&lt;=0,0,MIN(SetUp!$B$50*I1640^SetUp!$B$55,I1640))</f>
        <v>8.9620885812743953E-2</v>
      </c>
      <c r="M1640" s="53">
        <f t="shared" si="429"/>
        <v>2.2647271234662441</v>
      </c>
      <c r="N1640" s="53">
        <f>IF(SetUp!$B$62=0,X1640,(B1640-E1640)*(1-(H1640/SetUp!$B$66/SetUp!$B$56)))</f>
        <v>0</v>
      </c>
      <c r="O1640" s="53">
        <f>K1640*SetUp!$B$65</f>
        <v>4.5725211460813375E-3</v>
      </c>
      <c r="P1640" s="53">
        <f>MIN(SetUp!$B$54*L1640^SetUp!$B$51,L1640)</f>
        <v>6.0272889207000607E-2</v>
      </c>
      <c r="Q1640" s="53">
        <f t="shared" si="430"/>
        <v>0.49082516682229227</v>
      </c>
      <c r="R1640" s="53">
        <f>IF((H1640+N1640-O1640)&gt;SetUp!$B$56,T1639+H1640+N1640-O1640-SetUp!$B$56,T1639)</f>
        <v>0</v>
      </c>
      <c r="S1640" s="53">
        <f>R1640*SetUp!$B$65</f>
        <v>0</v>
      </c>
      <c r="T1640" s="53">
        <f>IF((R1640-S1640)&lt;SetUp!$B$53,R1640-S1640,SetUp!$B$53)</f>
        <v>0</v>
      </c>
      <c r="U1640" s="53">
        <f t="shared" si="431"/>
        <v>2.2647271234662441</v>
      </c>
      <c r="V1640" s="53">
        <f>(L1640-P1640)/1000*SetUp!$B$13*1000000/SetUp!$B$48</f>
        <v>1.1943255621625655</v>
      </c>
      <c r="W1640" s="53">
        <f t="shared" si="433"/>
        <v>-4.3021142204224816E-16</v>
      </c>
      <c r="X1640" s="53">
        <f>MAX((SetUp!$B$56*(1-($H1640/SetUp!$B$56)^2)*TANH(($B1640-$D1640)/SetUp!$B$56))/(1+$H1640/SetUp!$B$56*TANH(($B1640-$D1640)/SetUp!$B$56)),0)</f>
        <v>0</v>
      </c>
    </row>
    <row r="1641" spans="1:24" x14ac:dyDescent="0.3">
      <c r="A1641" s="60">
        <v>32686</v>
      </c>
      <c r="B1641" s="53">
        <v>6.0000000000000001E-3</v>
      </c>
      <c r="C1641" s="53">
        <v>0</v>
      </c>
      <c r="D1641" s="53">
        <v>3.9409999999999998</v>
      </c>
      <c r="E1641" s="53">
        <f t="shared" si="425"/>
        <v>6.0000000000000001E-3</v>
      </c>
      <c r="F1641" s="53">
        <f t="shared" si="426"/>
        <v>3.9350000000000001</v>
      </c>
      <c r="G1641" s="53">
        <f t="shared" si="427"/>
        <v>0</v>
      </c>
      <c r="H1641" s="53">
        <f>IF(Q1640&gt;SetUp!$B$56,SetUp!$B$56,Q1640)</f>
        <v>0.49082516682229227</v>
      </c>
      <c r="I1641" s="53">
        <f t="shared" si="432"/>
        <v>2.2682641128471328</v>
      </c>
      <c r="J1641" s="53">
        <f>MIN(F1641,H1641,(1-EXP(-SetUp!$B$52*H1641/SetUp!$B$56))*F1641)</f>
        <v>0.10761942415172551</v>
      </c>
      <c r="K1641" s="53">
        <f t="shared" si="428"/>
        <v>0.38320574267056673</v>
      </c>
      <c r="L1641" s="53">
        <f>IF(I1641&lt;=0,0,MIN(SetUp!$B$50*I1641^SetUp!$B$55,I1641))</f>
        <v>8.422625750241193E-2</v>
      </c>
      <c r="M1641" s="53">
        <f t="shared" si="429"/>
        <v>2.1840378553447208</v>
      </c>
      <c r="N1641" s="53">
        <f>IF(SetUp!$B$62=0,X1641,(B1641-E1641)*(1-(H1641/SetUp!$B$66/SetUp!$B$56)))</f>
        <v>0</v>
      </c>
      <c r="O1641" s="53">
        <f>K1641*SetUp!$B$65</f>
        <v>3.536989380888738E-3</v>
      </c>
      <c r="P1641" s="53">
        <f>MIN(SetUp!$B$54*L1641^SetUp!$B$51,L1641)</f>
        <v>5.6610666684315566E-2</v>
      </c>
      <c r="Q1641" s="53">
        <f t="shared" si="430"/>
        <v>0.37966875328967797</v>
      </c>
      <c r="R1641" s="53">
        <f>IF((H1641+N1641-O1641)&gt;SetUp!$B$56,T1640+H1641+N1641-O1641-SetUp!$B$56,T1640)</f>
        <v>0</v>
      </c>
      <c r="S1641" s="53">
        <f>R1641*SetUp!$B$65</f>
        <v>0</v>
      </c>
      <c r="T1641" s="53">
        <f>IF((R1641-S1641)&lt;SetUp!$B$53,R1641-S1641,SetUp!$B$53)</f>
        <v>0</v>
      </c>
      <c r="U1641" s="53">
        <f t="shared" si="431"/>
        <v>2.1840378553447208</v>
      </c>
      <c r="V1641" s="53">
        <f>(L1641-P1641)/1000*SetUp!$B$13*1000000/SetUp!$B$48</f>
        <v>1.1238247867937874</v>
      </c>
      <c r="W1641" s="53">
        <f t="shared" si="433"/>
        <v>0</v>
      </c>
      <c r="X1641" s="53">
        <f>MAX((SetUp!$B$56*(1-($H1641/SetUp!$B$56)^2)*TANH(($B1641-$D1641)/SetUp!$B$56))/(1+$H1641/SetUp!$B$56*TANH(($B1641-$D1641)/SetUp!$B$56)),0)</f>
        <v>0</v>
      </c>
    </row>
    <row r="1642" spans="1:24" x14ac:dyDescent="0.3">
      <c r="A1642" s="60">
        <v>32687</v>
      </c>
      <c r="B1642" s="53">
        <v>4.8000000000000001E-2</v>
      </c>
      <c r="C1642" s="53">
        <v>0</v>
      </c>
      <c r="D1642" s="53">
        <v>3.9409999999999998</v>
      </c>
      <c r="E1642" s="53">
        <f t="shared" si="425"/>
        <v>4.8000000000000001E-2</v>
      </c>
      <c r="F1642" s="53">
        <f t="shared" si="426"/>
        <v>3.8929999999999998</v>
      </c>
      <c r="G1642" s="53">
        <f t="shared" si="427"/>
        <v>0</v>
      </c>
      <c r="H1642" s="53">
        <f>IF(Q1641&gt;SetUp!$B$56,SetUp!$B$56,Q1641)</f>
        <v>0.37966875328967797</v>
      </c>
      <c r="I1642" s="53">
        <f t="shared" si="432"/>
        <v>2.1867796485086499</v>
      </c>
      <c r="J1642" s="53">
        <f>MIN(F1642,H1642,(1-EXP(-SetUp!$B$52*H1642/SetUp!$B$56))*F1642)</f>
        <v>8.2616437749924457E-2</v>
      </c>
      <c r="K1642" s="53">
        <f t="shared" si="428"/>
        <v>0.29705231553975353</v>
      </c>
      <c r="L1642" s="53">
        <f>IF(I1642&lt;=0,0,MIN(SetUp!$B$50*I1642^SetUp!$B$55,I1642))</f>
        <v>7.9244021412618645E-2</v>
      </c>
      <c r="M1642" s="53">
        <f t="shared" si="429"/>
        <v>2.1075356270960315</v>
      </c>
      <c r="N1642" s="53">
        <f>IF(SetUp!$B$62=0,X1642,(B1642-E1642)*(1-(H1642/SetUp!$B$66/SetUp!$B$56)))</f>
        <v>0</v>
      </c>
      <c r="O1642" s="53">
        <f>K1642*SetUp!$B$65</f>
        <v>2.7417931639290615E-3</v>
      </c>
      <c r="P1642" s="53">
        <f>MIN(SetUp!$B$54*L1642^SetUp!$B$51,L1642)</f>
        <v>5.3230424783500561E-2</v>
      </c>
      <c r="Q1642" s="53">
        <f t="shared" si="430"/>
        <v>0.29431052237582445</v>
      </c>
      <c r="R1642" s="53">
        <f>IF((H1642+N1642-O1642)&gt;SetUp!$B$56,T1641+H1642+N1642-O1642-SetUp!$B$56,T1641)</f>
        <v>0</v>
      </c>
      <c r="S1642" s="53">
        <f>R1642*SetUp!$B$65</f>
        <v>0</v>
      </c>
      <c r="T1642" s="53">
        <f>IF((R1642-S1642)&lt;SetUp!$B$53,R1642-S1642,SetUp!$B$53)</f>
        <v>0</v>
      </c>
      <c r="U1642" s="53">
        <f t="shared" si="431"/>
        <v>2.1075356270960315</v>
      </c>
      <c r="V1642" s="53">
        <f>(L1642-P1642)/1000*SetUp!$B$13*1000000/SetUp!$B$48</f>
        <v>1.0586311507158068</v>
      </c>
      <c r="W1642" s="53">
        <f t="shared" si="433"/>
        <v>5.5511151231257827E-16</v>
      </c>
      <c r="X1642" s="53">
        <f>MAX((SetUp!$B$56*(1-($H1642/SetUp!$B$56)^2)*TANH(($B1642-$D1642)/SetUp!$B$56))/(1+$H1642/SetUp!$B$56*TANH(($B1642-$D1642)/SetUp!$B$56)),0)</f>
        <v>0</v>
      </c>
    </row>
    <row r="1643" spans="1:24" x14ac:dyDescent="0.3">
      <c r="A1643" s="60">
        <v>32688</v>
      </c>
      <c r="B1643" s="53">
        <v>0.14299999999999999</v>
      </c>
      <c r="C1643" s="53">
        <v>0</v>
      </c>
      <c r="D1643" s="53">
        <v>3.9409999999999998</v>
      </c>
      <c r="E1643" s="53">
        <f t="shared" si="425"/>
        <v>0.14299999999999999</v>
      </c>
      <c r="F1643" s="53">
        <f t="shared" si="426"/>
        <v>3.798</v>
      </c>
      <c r="G1643" s="53">
        <f t="shared" si="427"/>
        <v>0</v>
      </c>
      <c r="H1643" s="53">
        <f>IF(Q1642&gt;SetUp!$B$56,SetUp!$B$56,Q1642)</f>
        <v>0.29431052237582445</v>
      </c>
      <c r="I1643" s="53">
        <f t="shared" si="432"/>
        <v>2.1096740393263334</v>
      </c>
      <c r="J1643" s="53">
        <f>MIN(F1643,H1643,(1-EXP(-SetUp!$B$52*H1643/SetUp!$B$56))*F1643)</f>
        <v>6.2629915338575176E-2</v>
      </c>
      <c r="K1643" s="53">
        <f t="shared" si="428"/>
        <v>0.23168060703724927</v>
      </c>
      <c r="L1643" s="53">
        <f>IF(I1643&lt;=0,0,MIN(SetUp!$B$50*I1643^SetUp!$B$55,I1643))</f>
        <v>7.4642079824637164E-2</v>
      </c>
      <c r="M1643" s="53">
        <f t="shared" si="429"/>
        <v>2.0350319595016964</v>
      </c>
      <c r="N1643" s="53">
        <f>IF(SetUp!$B$62=0,X1643,(B1643-E1643)*(1-(H1643/SetUp!$B$66/SetUp!$B$56)))</f>
        <v>0</v>
      </c>
      <c r="O1643" s="53">
        <f>K1643*SetUp!$B$65</f>
        <v>2.1384122303017557E-3</v>
      </c>
      <c r="P1643" s="53">
        <f>MIN(SetUp!$B$54*L1643^SetUp!$B$51,L1643)</f>
        <v>5.011002951368345E-2</v>
      </c>
      <c r="Q1643" s="53">
        <f t="shared" si="430"/>
        <v>0.22954219480694751</v>
      </c>
      <c r="R1643" s="53">
        <f>IF((H1643+N1643-O1643)&gt;SetUp!$B$56,T1642+H1643+N1643-O1643-SetUp!$B$56,T1642)</f>
        <v>0</v>
      </c>
      <c r="S1643" s="53">
        <f>R1643*SetUp!$B$65</f>
        <v>0</v>
      </c>
      <c r="T1643" s="53">
        <f>IF((R1643-S1643)&lt;SetUp!$B$53,R1643-S1643,SetUp!$B$53)</f>
        <v>0</v>
      </c>
      <c r="U1643" s="53">
        <f t="shared" si="431"/>
        <v>2.0350319595016964</v>
      </c>
      <c r="V1643" s="53">
        <f>(L1643-P1643)/1000*SetUp!$B$13*1000000/SetUp!$B$48</f>
        <v>0.99833917702226804</v>
      </c>
      <c r="W1643" s="53">
        <f t="shared" si="433"/>
        <v>1.1102230246251565E-16</v>
      </c>
      <c r="X1643" s="53">
        <f>MAX((SetUp!$B$56*(1-($H1643/SetUp!$B$56)^2)*TANH(($B1643-$D1643)/SetUp!$B$56))/(1+$H1643/SetUp!$B$56*TANH(($B1643-$D1643)/SetUp!$B$56)),0)</f>
        <v>0</v>
      </c>
    </row>
    <row r="1644" spans="1:24" x14ac:dyDescent="0.3">
      <c r="A1644" s="60">
        <v>32689</v>
      </c>
      <c r="B1644" s="53">
        <v>3.2000000000000001E-2</v>
      </c>
      <c r="C1644" s="53">
        <v>0</v>
      </c>
      <c r="D1644" s="53">
        <v>3.9409999999999998</v>
      </c>
      <c r="E1644" s="53">
        <f t="shared" si="425"/>
        <v>3.2000000000000001E-2</v>
      </c>
      <c r="F1644" s="53">
        <f t="shared" si="426"/>
        <v>3.9089999999999998</v>
      </c>
      <c r="G1644" s="53">
        <f t="shared" si="427"/>
        <v>0</v>
      </c>
      <c r="H1644" s="53">
        <f>IF(Q1643&gt;SetUp!$B$56,SetUp!$B$56,Q1643)</f>
        <v>0.22954219480694751</v>
      </c>
      <c r="I1644" s="53">
        <f t="shared" si="432"/>
        <v>2.0366857511972061</v>
      </c>
      <c r="J1644" s="53">
        <f>MIN(F1644,H1644,(1-EXP(-SetUp!$B$52*H1644/SetUp!$B$56))*F1644)</f>
        <v>5.0366515534464036E-2</v>
      </c>
      <c r="K1644" s="53">
        <f t="shared" si="428"/>
        <v>0.17917567927248348</v>
      </c>
      <c r="L1644" s="53">
        <f>IF(I1644&lt;=0,0,MIN(SetUp!$B$50*I1644^SetUp!$B$55,I1644))</f>
        <v>7.0387927172693834E-2</v>
      </c>
      <c r="M1644" s="53">
        <f t="shared" si="429"/>
        <v>1.9662978240245121</v>
      </c>
      <c r="N1644" s="53">
        <f>IF(SetUp!$B$62=0,X1644,(B1644-E1644)*(1-(H1644/SetUp!$B$66/SetUp!$B$56)))</f>
        <v>0</v>
      </c>
      <c r="O1644" s="53">
        <f>K1644*SetUp!$B$65</f>
        <v>1.6537916955099352E-3</v>
      </c>
      <c r="P1644" s="53">
        <f>MIN(SetUp!$B$54*L1644^SetUp!$B$51,L1644)</f>
        <v>4.7227117102200872E-2</v>
      </c>
      <c r="Q1644" s="53">
        <f t="shared" si="430"/>
        <v>0.17752188757697354</v>
      </c>
      <c r="R1644" s="53">
        <f>IF((H1644+N1644-O1644)&gt;SetUp!$B$56,T1643+H1644+N1644-O1644-SetUp!$B$56,T1643)</f>
        <v>0</v>
      </c>
      <c r="S1644" s="53">
        <f>R1644*SetUp!$B$65</f>
        <v>0</v>
      </c>
      <c r="T1644" s="53">
        <f>IF((R1644-S1644)&lt;SetUp!$B$53,R1644-S1644,SetUp!$B$53)</f>
        <v>0</v>
      </c>
      <c r="U1644" s="53">
        <f t="shared" si="431"/>
        <v>1.9662978240245121</v>
      </c>
      <c r="V1644" s="53">
        <f>(L1644-P1644)/1000*SetUp!$B$13*1000000/SetUp!$B$48</f>
        <v>0.94253614238760675</v>
      </c>
      <c r="W1644" s="53">
        <f t="shared" si="433"/>
        <v>-2.0816681711721685E-16</v>
      </c>
      <c r="X1644" s="53">
        <f>MAX((SetUp!$B$56*(1-($H1644/SetUp!$B$56)^2)*TANH(($B1644-$D1644)/SetUp!$B$56))/(1+$H1644/SetUp!$B$56*TANH(($B1644-$D1644)/SetUp!$B$56)),0)</f>
        <v>0</v>
      </c>
    </row>
    <row r="1645" spans="1:24" x14ac:dyDescent="0.3">
      <c r="A1645" s="60">
        <v>32690</v>
      </c>
      <c r="B1645" s="53">
        <v>8.6999999999999994E-2</v>
      </c>
      <c r="C1645" s="53"/>
      <c r="D1645" s="53">
        <v>4.3150000000000004</v>
      </c>
      <c r="E1645" s="53">
        <f t="shared" si="425"/>
        <v>8.6999999999999994E-2</v>
      </c>
      <c r="F1645" s="53">
        <f t="shared" si="426"/>
        <v>4.2280000000000006</v>
      </c>
      <c r="G1645" s="53">
        <f t="shared" si="427"/>
        <v>0</v>
      </c>
      <c r="H1645" s="53">
        <f>IF(Q1644&gt;SetUp!$B$56,SetUp!$B$56,Q1644)</f>
        <v>0.17752188757697354</v>
      </c>
      <c r="I1645" s="53">
        <f t="shared" si="432"/>
        <v>1.9675469123372806</v>
      </c>
      <c r="J1645" s="53">
        <f>MIN(F1645,H1645,(1-EXP(-SetUp!$B$52*H1645/SetUp!$B$56))*F1645)</f>
        <v>4.2192723983250024E-2</v>
      </c>
      <c r="K1645" s="53">
        <f t="shared" si="428"/>
        <v>0.13532916359372352</v>
      </c>
      <c r="L1645" s="53">
        <f>IF(I1645&lt;=0,0,MIN(SetUp!$B$50*I1645^SetUp!$B$55,I1645))</f>
        <v>6.6450761330068747E-2</v>
      </c>
      <c r="M1645" s="53">
        <f t="shared" si="429"/>
        <v>1.901096151007212</v>
      </c>
      <c r="N1645" s="53">
        <f>IF(SetUp!$B$62=0,X1645,(B1645-E1645)*(1-(H1645/SetUp!$B$66/SetUp!$B$56)))</f>
        <v>0</v>
      </c>
      <c r="O1645" s="53">
        <f>K1645*SetUp!$B$65</f>
        <v>1.2490883127684392E-3</v>
      </c>
      <c r="P1645" s="53">
        <f>MIN(SetUp!$B$54*L1645^SetUp!$B$51,L1645)</f>
        <v>4.4560524057968981E-2</v>
      </c>
      <c r="Q1645" s="53">
        <f t="shared" si="430"/>
        <v>0.13408007528095509</v>
      </c>
      <c r="R1645" s="53">
        <f>IF((H1645+N1645-O1645)&gt;SetUp!$B$56,T1644+H1645+N1645-O1645-SetUp!$B$56,T1644)</f>
        <v>0</v>
      </c>
      <c r="S1645" s="53">
        <f>R1645*SetUp!$B$65</f>
        <v>0</v>
      </c>
      <c r="T1645" s="53">
        <f>IF((R1645-S1645)&lt;SetUp!$B$53,R1645-S1645,SetUp!$B$53)</f>
        <v>0</v>
      </c>
      <c r="U1645" s="53">
        <f t="shared" si="431"/>
        <v>1.901096151007212</v>
      </c>
      <c r="V1645" s="53">
        <f>(L1645-P1645)/1000*SetUp!$B$13*1000000/SetUp!$B$48</f>
        <v>0.89082979963123421</v>
      </c>
      <c r="W1645" s="53">
        <f t="shared" si="433"/>
        <v>3.0531133177191805E-16</v>
      </c>
      <c r="X1645" s="53">
        <f>MAX((SetUp!$B$56*(1-($H1645/SetUp!$B$56)^2)*TANH(($B1645-$D1645)/SetUp!$B$56))/(1+$H1645/SetUp!$B$56*TANH(($B1645-$D1645)/SetUp!$B$56)),0)</f>
        <v>0</v>
      </c>
    </row>
    <row r="1646" spans="1:24" x14ac:dyDescent="0.3">
      <c r="A1646" s="60">
        <v>32691</v>
      </c>
      <c r="B1646" s="53">
        <v>1.179</v>
      </c>
      <c r="C1646" s="53"/>
      <c r="D1646" s="53">
        <v>4.3150000000000004</v>
      </c>
      <c r="E1646" s="53">
        <f t="shared" si="425"/>
        <v>1.179</v>
      </c>
      <c r="F1646" s="53">
        <f t="shared" si="426"/>
        <v>3.1360000000000001</v>
      </c>
      <c r="G1646" s="53">
        <f t="shared" si="427"/>
        <v>0</v>
      </c>
      <c r="H1646" s="53">
        <f>IF(Q1645&gt;SetUp!$B$56,SetUp!$B$56,Q1645)</f>
        <v>0.13408007528095509</v>
      </c>
      <c r="I1646" s="53">
        <f t="shared" si="432"/>
        <v>1.9021152738909699</v>
      </c>
      <c r="J1646" s="53">
        <f>MIN(F1646,H1646,(1-EXP(-SetUp!$B$52*H1646/SetUp!$B$56))*F1646)</f>
        <v>2.3665906764299666E-2</v>
      </c>
      <c r="K1646" s="53">
        <f t="shared" si="428"/>
        <v>0.11041416851665542</v>
      </c>
      <c r="L1646" s="53">
        <f>IF(I1646&lt;=0,0,MIN(SetUp!$B$50*I1646^SetUp!$B$55,I1646))</f>
        <v>6.2808659208707096E-2</v>
      </c>
      <c r="M1646" s="53">
        <f t="shared" si="429"/>
        <v>1.8393066146822628</v>
      </c>
      <c r="N1646" s="53">
        <f>IF(SetUp!$B$62=0,X1646,(B1646-E1646)*(1-(H1646/SetUp!$B$66/SetUp!$B$56)))</f>
        <v>0</v>
      </c>
      <c r="O1646" s="53">
        <f>K1646*SetUp!$B$65</f>
        <v>1.0191228837580413E-3</v>
      </c>
      <c r="P1646" s="53">
        <f>MIN(SetUp!$B$54*L1646^SetUp!$B$51,L1646)</f>
        <v>4.2095139399836196E-2</v>
      </c>
      <c r="Q1646" s="53">
        <f t="shared" si="430"/>
        <v>0.10939504563289738</v>
      </c>
      <c r="R1646" s="53">
        <f>IF((H1646+N1646-O1646)&gt;SetUp!$B$56,T1645+H1646+N1646-O1646-SetUp!$B$56,T1645)</f>
        <v>0</v>
      </c>
      <c r="S1646" s="53">
        <f>R1646*SetUp!$B$65</f>
        <v>0</v>
      </c>
      <c r="T1646" s="53">
        <f>IF((R1646-S1646)&lt;SetUp!$B$53,R1646-S1646,SetUp!$B$53)</f>
        <v>0</v>
      </c>
      <c r="U1646" s="53">
        <f t="shared" si="431"/>
        <v>1.8393066146822628</v>
      </c>
      <c r="V1646" s="53">
        <f>(L1646-P1646)/1000*SetUp!$B$13*1000000/SetUp!$B$48</f>
        <v>0.84294292801076087</v>
      </c>
      <c r="W1646" s="53">
        <f t="shared" si="433"/>
        <v>0</v>
      </c>
      <c r="X1646" s="53">
        <f>MAX((SetUp!$B$56*(1-($H1646/SetUp!$B$56)^2)*TANH(($B1646-$D1646)/SetUp!$B$56))/(1+$H1646/SetUp!$B$56*TANH(($B1646-$D1646)/SetUp!$B$56)),0)</f>
        <v>0</v>
      </c>
    </row>
    <row r="1647" spans="1:24" x14ac:dyDescent="0.3">
      <c r="A1647" s="60">
        <v>32692</v>
      </c>
      <c r="B1647" s="53">
        <v>5.8650000000000002</v>
      </c>
      <c r="C1647" s="53"/>
      <c r="D1647" s="53">
        <v>4.3150000000000004</v>
      </c>
      <c r="E1647" s="53">
        <f t="shared" si="425"/>
        <v>4.3150000000000004</v>
      </c>
      <c r="F1647" s="53">
        <f t="shared" si="426"/>
        <v>0</v>
      </c>
      <c r="G1647" s="53">
        <f t="shared" si="427"/>
        <v>4.8600626704864425E-5</v>
      </c>
      <c r="H1647" s="53">
        <f>IF(Q1646&gt;SetUp!$B$56,SetUp!$B$56,Q1646)</f>
        <v>0.10939504563289738</v>
      </c>
      <c r="I1647" s="53">
        <f t="shared" si="432"/>
        <v>1.8403649316875086</v>
      </c>
      <c r="J1647" s="53">
        <f>MIN(F1647,H1647,(1-EXP(-SetUp!$B$52*H1647/SetUp!$B$56))*F1647)</f>
        <v>0</v>
      </c>
      <c r="K1647" s="53">
        <f t="shared" si="428"/>
        <v>0.10939504563289738</v>
      </c>
      <c r="L1647" s="53">
        <f>IF(I1647&lt;=0,0,MIN(SetUp!$B$50*I1647^SetUp!$B$55,I1647))</f>
        <v>5.9447197120245508E-2</v>
      </c>
      <c r="M1647" s="53">
        <f t="shared" si="429"/>
        <v>1.7809177345672631</v>
      </c>
      <c r="N1647" s="53">
        <f>IF(SetUp!$B$62=0,X1647,(B1647-E1647)*(1-(H1647/SetUp!$B$66/SetUp!$B$56)))</f>
        <v>1.549951399373295</v>
      </c>
      <c r="O1647" s="53">
        <f>K1647*SetUp!$B$65</f>
        <v>1.0097163785408904E-3</v>
      </c>
      <c r="P1647" s="53">
        <f>MIN(SetUp!$B$54*L1647^SetUp!$B$51,L1647)</f>
        <v>3.9820954807597085E-2</v>
      </c>
      <c r="Q1647" s="53">
        <f t="shared" si="430"/>
        <v>1.6583367286276514</v>
      </c>
      <c r="R1647" s="53">
        <f>IF((H1647+N1647-O1647)&gt;SetUp!$B$56,T1646+H1647+N1647-O1647-SetUp!$B$56,T1646)</f>
        <v>0</v>
      </c>
      <c r="S1647" s="53">
        <f>R1647*SetUp!$B$65</f>
        <v>0</v>
      </c>
      <c r="T1647" s="53">
        <f>IF((R1647-S1647)&lt;SetUp!$B$53,R1647-S1647,SetUp!$B$53)</f>
        <v>0</v>
      </c>
      <c r="U1647" s="53">
        <f t="shared" si="431"/>
        <v>1.7809177345672631</v>
      </c>
      <c r="V1647" s="53">
        <f>(L1647-P1647)/1000*SetUp!$B$13*1000000/SetUp!$B$48</f>
        <v>0.79869584278898842</v>
      </c>
      <c r="W1647" s="53">
        <f t="shared" si="433"/>
        <v>-4.2327252813834093E-16</v>
      </c>
      <c r="X1647" s="53">
        <f>MAX((SetUp!$B$56*(1-($H1647/SetUp!$B$56)^2)*TANH(($B1647-$D1647)/SetUp!$B$56))/(1+$H1647/SetUp!$B$56*TANH(($B1647-$D1647)/SetUp!$B$56)),0)</f>
        <v>1.549951399373295</v>
      </c>
    </row>
    <row r="1648" spans="1:24" x14ac:dyDescent="0.3">
      <c r="A1648" s="60">
        <v>32693</v>
      </c>
      <c r="B1648" s="53">
        <v>0.22700000000000001</v>
      </c>
      <c r="C1648" s="53"/>
      <c r="D1648" s="53">
        <v>4.3150000000000004</v>
      </c>
      <c r="E1648" s="53">
        <f t="shared" si="425"/>
        <v>0.22700000000000001</v>
      </c>
      <c r="F1648" s="53">
        <f t="shared" si="426"/>
        <v>4.0880000000000001</v>
      </c>
      <c r="G1648" s="53">
        <f t="shared" si="427"/>
        <v>0</v>
      </c>
      <c r="H1648" s="53">
        <f>IF(Q1647&gt;SetUp!$B$56,SetUp!$B$56,Q1647)</f>
        <v>1.6583367286276514</v>
      </c>
      <c r="I1648" s="53">
        <f t="shared" si="432"/>
        <v>1.7928495546568319</v>
      </c>
      <c r="J1648" s="53">
        <f>MIN(F1648,H1648,(1-EXP(-SetUp!$B$52*H1648/SetUp!$B$56))*F1648)</f>
        <v>0.3656152962308355</v>
      </c>
      <c r="K1648" s="53">
        <f t="shared" si="428"/>
        <v>1.2927214323968159</v>
      </c>
      <c r="L1648" s="53">
        <f>IF(I1648&lt;=0,0,MIN(SetUp!$B$50*I1648^SetUp!$B$55,I1648))</f>
        <v>5.6911218000638392E-2</v>
      </c>
      <c r="M1648" s="53">
        <f t="shared" si="429"/>
        <v>1.7359383366561936</v>
      </c>
      <c r="N1648" s="53">
        <f>IF(SetUp!$B$62=0,X1648,(B1648-E1648)*(1-(H1648/SetUp!$B$66/SetUp!$B$56)))</f>
        <v>0</v>
      </c>
      <c r="O1648" s="53">
        <f>K1648*SetUp!$B$65</f>
        <v>1.1931820089568843E-2</v>
      </c>
      <c r="P1648" s="53">
        <f>MIN(SetUp!$B$54*L1648^SetUp!$B$51,L1648)</f>
        <v>3.8106070989373769E-2</v>
      </c>
      <c r="Q1648" s="53">
        <f t="shared" si="430"/>
        <v>1.2807896123072471</v>
      </c>
      <c r="R1648" s="53">
        <f>IF((H1648+N1648-O1648)&gt;SetUp!$B$56,T1647+H1648+N1648-O1648-SetUp!$B$56,T1647)</f>
        <v>0</v>
      </c>
      <c r="S1648" s="53">
        <f>R1648*SetUp!$B$65</f>
        <v>0</v>
      </c>
      <c r="T1648" s="53">
        <f>IF((R1648-S1648)&lt;SetUp!$B$53,R1648-S1648,SetUp!$B$53)</f>
        <v>0</v>
      </c>
      <c r="U1648" s="53">
        <f t="shared" si="431"/>
        <v>1.7359383366561936</v>
      </c>
      <c r="V1648" s="53">
        <f>(L1648-P1648)/1000*SetUp!$B$13*1000000/SetUp!$B$48</f>
        <v>0.76528112216637745</v>
      </c>
      <c r="W1648" s="53">
        <f t="shared" si="433"/>
        <v>8.3266726846886741E-17</v>
      </c>
      <c r="X1648" s="53">
        <f>MAX((SetUp!$B$56*(1-($H1648/SetUp!$B$56)^2)*TANH(($B1648-$D1648)/SetUp!$B$56))/(1+$H1648/SetUp!$B$56*TANH(($B1648-$D1648)/SetUp!$B$56)),0)</f>
        <v>0</v>
      </c>
    </row>
    <row r="1649" spans="1:24" x14ac:dyDescent="0.3">
      <c r="A1649" s="60">
        <v>32694</v>
      </c>
      <c r="B1649" s="53">
        <v>1.5009999999999999</v>
      </c>
      <c r="C1649" s="53"/>
      <c r="D1649" s="53">
        <v>4.3150000000000004</v>
      </c>
      <c r="E1649" s="53">
        <f t="shared" si="425"/>
        <v>1.5009999999999999</v>
      </c>
      <c r="F1649" s="53">
        <f t="shared" si="426"/>
        <v>2.8140000000000005</v>
      </c>
      <c r="G1649" s="53">
        <f t="shared" si="427"/>
        <v>0</v>
      </c>
      <c r="H1649" s="53">
        <f>IF(Q1648&gt;SetUp!$B$56,SetUp!$B$56,Q1648)</f>
        <v>1.2807896123072471</v>
      </c>
      <c r="I1649" s="53">
        <f t="shared" si="432"/>
        <v>1.7459469662429306</v>
      </c>
      <c r="J1649" s="53">
        <f>MIN(F1649,H1649,(1-EXP(-SetUp!$B$52*H1649/SetUp!$B$56))*F1649)</f>
        <v>0.19643115914828838</v>
      </c>
      <c r="K1649" s="53">
        <f t="shared" si="428"/>
        <v>1.0843584531589587</v>
      </c>
      <c r="L1649" s="53">
        <f>IF(I1649&lt;=0,0,MIN(SetUp!$B$50*I1649^SetUp!$B$55,I1649))</f>
        <v>5.4451504076148967E-2</v>
      </c>
      <c r="M1649" s="53">
        <f t="shared" si="429"/>
        <v>1.6914954621667815</v>
      </c>
      <c r="N1649" s="53">
        <f>IF(SetUp!$B$62=0,X1649,(B1649-E1649)*(1-(H1649/SetUp!$B$66/SetUp!$B$56)))</f>
        <v>0</v>
      </c>
      <c r="O1649" s="53">
        <f>K1649*SetUp!$B$65</f>
        <v>1.0008629586737041E-2</v>
      </c>
      <c r="P1649" s="53">
        <f>MIN(SetUp!$B$54*L1649^SetUp!$B$51,L1649)</f>
        <v>3.6443468540819035E-2</v>
      </c>
      <c r="Q1649" s="53">
        <f t="shared" si="430"/>
        <v>1.0743498235722218</v>
      </c>
      <c r="R1649" s="53">
        <f>IF((H1649+N1649-O1649)&gt;SetUp!$B$56,T1648+H1649+N1649-O1649-SetUp!$B$56,T1648)</f>
        <v>0</v>
      </c>
      <c r="S1649" s="53">
        <f>R1649*SetUp!$B$65</f>
        <v>0</v>
      </c>
      <c r="T1649" s="53">
        <f>IF((R1649-S1649)&lt;SetUp!$B$53,R1649-S1649,SetUp!$B$53)</f>
        <v>0</v>
      </c>
      <c r="U1649" s="53">
        <f t="shared" si="431"/>
        <v>1.6914954621667815</v>
      </c>
      <c r="V1649" s="53">
        <f>(L1649-P1649)/1000*SetUp!$B$13*1000000/SetUp!$B$48</f>
        <v>0.73284243054489795</v>
      </c>
      <c r="W1649" s="53">
        <f t="shared" si="433"/>
        <v>-7.6327832942979512E-17</v>
      </c>
      <c r="X1649" s="53">
        <f>MAX((SetUp!$B$56*(1-($H1649/SetUp!$B$56)^2)*TANH(($B1649-$D1649)/SetUp!$B$56))/(1+$H1649/SetUp!$B$56*TANH(($B1649-$D1649)/SetUp!$B$56)),0)</f>
        <v>0</v>
      </c>
    </row>
    <row r="1650" spans="1:24" x14ac:dyDescent="0.3">
      <c r="A1650" s="60">
        <v>32695</v>
      </c>
      <c r="B1650" s="53">
        <v>0.55200000000000005</v>
      </c>
      <c r="C1650" s="53"/>
      <c r="D1650" s="53">
        <v>4.3150000000000004</v>
      </c>
      <c r="E1650" s="53">
        <f t="shared" si="425"/>
        <v>0.55200000000000005</v>
      </c>
      <c r="F1650" s="53">
        <f t="shared" si="426"/>
        <v>3.7630000000000003</v>
      </c>
      <c r="G1650" s="53">
        <f t="shared" si="427"/>
        <v>0</v>
      </c>
      <c r="H1650" s="53">
        <f>IF(Q1649&gt;SetUp!$B$56,SetUp!$B$56,Q1649)</f>
        <v>1.0743498235722218</v>
      </c>
      <c r="I1650" s="53">
        <f t="shared" si="432"/>
        <v>1.6993662344478642</v>
      </c>
      <c r="J1650" s="53">
        <f>MIN(F1650,H1650,(1-EXP(-SetUp!$B$52*H1650/SetUp!$B$56))*F1650)</f>
        <v>0.22161185560993776</v>
      </c>
      <c r="K1650" s="53">
        <f t="shared" si="428"/>
        <v>0.85273796796228396</v>
      </c>
      <c r="L1650" s="53">
        <f>IF(I1650&lt;=0,0,MIN(SetUp!$B$50*I1650^SetUp!$B$55,I1650))</f>
        <v>5.2051882679664339E-2</v>
      </c>
      <c r="M1650" s="53">
        <f t="shared" si="429"/>
        <v>1.6473143517681998</v>
      </c>
      <c r="N1650" s="53">
        <f>IF(SetUp!$B$62=0,X1650,(B1650-E1650)*(1-(H1650/SetUp!$B$66/SetUp!$B$56)))</f>
        <v>0</v>
      </c>
      <c r="O1650" s="53">
        <f>K1650*SetUp!$B$65</f>
        <v>7.8707722810827854E-3</v>
      </c>
      <c r="P1650" s="53">
        <f>MIN(SetUp!$B$54*L1650^SetUp!$B$51,L1650)</f>
        <v>3.4822187779234334E-2</v>
      </c>
      <c r="Q1650" s="53">
        <f t="shared" si="430"/>
        <v>0.84486719568120117</v>
      </c>
      <c r="R1650" s="53">
        <f>IF((H1650+N1650-O1650)&gt;SetUp!$B$56,T1649+H1650+N1650-O1650-SetUp!$B$56,T1649)</f>
        <v>0</v>
      </c>
      <c r="S1650" s="53">
        <f>R1650*SetUp!$B$65</f>
        <v>0</v>
      </c>
      <c r="T1650" s="53">
        <f>IF((R1650-S1650)&lt;SetUp!$B$53,R1650-S1650,SetUp!$B$53)</f>
        <v>0</v>
      </c>
      <c r="U1650" s="53">
        <f t="shared" si="431"/>
        <v>1.6473143517681998</v>
      </c>
      <c r="V1650" s="53">
        <f>(L1650-P1650)/1000*SetUp!$B$13*1000000/SetUp!$B$48</f>
        <v>0.7011676239535376</v>
      </c>
      <c r="W1650" s="53">
        <f t="shared" si="433"/>
        <v>-2.2898349882893854E-16</v>
      </c>
      <c r="X1650" s="53">
        <f>MAX((SetUp!$B$56*(1-($H1650/SetUp!$B$56)^2)*TANH(($B1650-$D1650)/SetUp!$B$56))/(1+$H1650/SetUp!$B$56*TANH(($B1650-$D1650)/SetUp!$B$56)),0)</f>
        <v>0</v>
      </c>
    </row>
    <row r="1651" spans="1:24" x14ac:dyDescent="0.3">
      <c r="A1651" s="60">
        <v>32696</v>
      </c>
      <c r="B1651" s="53">
        <v>0.433</v>
      </c>
      <c r="C1651" s="53"/>
      <c r="D1651" s="53">
        <v>4.3150000000000004</v>
      </c>
      <c r="E1651" s="53">
        <f t="shared" si="425"/>
        <v>0.433</v>
      </c>
      <c r="F1651" s="53">
        <f t="shared" si="426"/>
        <v>3.8820000000000006</v>
      </c>
      <c r="G1651" s="53">
        <f t="shared" si="427"/>
        <v>0</v>
      </c>
      <c r="H1651" s="53">
        <f>IF(Q1650&gt;SetUp!$B$56,SetUp!$B$56,Q1650)</f>
        <v>0.84486719568120117</v>
      </c>
      <c r="I1651" s="53">
        <f t="shared" si="432"/>
        <v>1.6534423529426197</v>
      </c>
      <c r="J1651" s="53">
        <f>MIN(F1651,H1651,(1-EXP(-SetUp!$B$52*H1651/SetUp!$B$56))*F1651)</f>
        <v>0.18094514552803356</v>
      </c>
      <c r="K1651" s="53">
        <f t="shared" si="428"/>
        <v>0.66392205015316763</v>
      </c>
      <c r="L1651" s="53">
        <f>IF(I1651&lt;=0,0,MIN(SetUp!$B$50*I1651^SetUp!$B$55,I1651))</f>
        <v>4.972863793502226E-2</v>
      </c>
      <c r="M1651" s="53">
        <f t="shared" si="429"/>
        <v>1.6037137150075973</v>
      </c>
      <c r="N1651" s="53">
        <f>IF(SetUp!$B$62=0,X1651,(B1651-E1651)*(1-(H1651/SetUp!$B$66/SetUp!$B$56)))</f>
        <v>0</v>
      </c>
      <c r="O1651" s="53">
        <f>K1651*SetUp!$B$65</f>
        <v>6.1280011744197721E-3</v>
      </c>
      <c r="P1651" s="53">
        <f>MIN(SetUp!$B$54*L1651^SetUp!$B$51,L1651)</f>
        <v>3.3253201930242088E-2</v>
      </c>
      <c r="Q1651" s="53">
        <f t="shared" si="430"/>
        <v>0.65779404897874783</v>
      </c>
      <c r="R1651" s="53">
        <f>IF((H1651+N1651-O1651)&gt;SetUp!$B$56,T1650+H1651+N1651-O1651-SetUp!$B$56,T1650)</f>
        <v>0</v>
      </c>
      <c r="S1651" s="53">
        <f>R1651*SetUp!$B$65</f>
        <v>0</v>
      </c>
      <c r="T1651" s="53">
        <f>IF((R1651-S1651)&lt;SetUp!$B$53,R1651-S1651,SetUp!$B$53)</f>
        <v>0</v>
      </c>
      <c r="U1651" s="53">
        <f t="shared" si="431"/>
        <v>1.6037137150075973</v>
      </c>
      <c r="V1651" s="53">
        <f>(L1651-P1651)/1000*SetUp!$B$13*1000000/SetUp!$B$48</f>
        <v>0.67047283099493371</v>
      </c>
      <c r="W1651" s="53">
        <f t="shared" si="433"/>
        <v>-1.2490009027033011E-16</v>
      </c>
      <c r="X1651" s="53">
        <f>MAX((SetUp!$B$56*(1-($H1651/SetUp!$B$56)^2)*TANH(($B1651-$D1651)/SetUp!$B$56))/(1+$H1651/SetUp!$B$56*TANH(($B1651-$D1651)/SetUp!$B$56)),0)</f>
        <v>0</v>
      </c>
    </row>
    <row r="1652" spans="1:24" x14ac:dyDescent="0.3">
      <c r="A1652" s="60">
        <v>32697</v>
      </c>
      <c r="B1652" s="53">
        <v>0.32700000000000001</v>
      </c>
      <c r="C1652" s="53"/>
      <c r="D1652" s="53">
        <v>4.3150000000000004</v>
      </c>
      <c r="E1652" s="53">
        <f t="shared" si="425"/>
        <v>0.32700000000000001</v>
      </c>
      <c r="F1652" s="53">
        <f t="shared" si="426"/>
        <v>3.9880000000000004</v>
      </c>
      <c r="G1652" s="53">
        <f t="shared" si="427"/>
        <v>0</v>
      </c>
      <c r="H1652" s="53">
        <f>IF(Q1651&gt;SetUp!$B$56,SetUp!$B$56,Q1651)</f>
        <v>0.65779404897874783</v>
      </c>
      <c r="I1652" s="53">
        <f t="shared" si="432"/>
        <v>1.6084423013040683</v>
      </c>
      <c r="J1652" s="53">
        <f>MIN(F1652,H1652,(1-EXP(-SetUp!$B$52*H1652/SetUp!$B$56))*F1652)</f>
        <v>0.14548789581022273</v>
      </c>
      <c r="K1652" s="53">
        <f t="shared" si="428"/>
        <v>0.51230615316852512</v>
      </c>
      <c r="L1652" s="53">
        <f>IF(I1652&lt;=0,0,MIN(SetUp!$B$50*I1652^SetUp!$B$55,I1652))</f>
        <v>4.7493474741896254E-2</v>
      </c>
      <c r="M1652" s="53">
        <f t="shared" si="429"/>
        <v>1.560948826562172</v>
      </c>
      <c r="N1652" s="53">
        <f>IF(SetUp!$B$62=0,X1652,(B1652-E1652)*(1-(H1652/SetUp!$B$66/SetUp!$B$56)))</f>
        <v>0</v>
      </c>
      <c r="O1652" s="53">
        <f>K1652*SetUp!$B$65</f>
        <v>4.7285862964709961E-3</v>
      </c>
      <c r="P1652" s="53">
        <f>MIN(SetUp!$B$54*L1652^SetUp!$B$51,L1652)</f>
        <v>3.1744373314429676E-2</v>
      </c>
      <c r="Q1652" s="53">
        <f t="shared" si="430"/>
        <v>0.50757756687205413</v>
      </c>
      <c r="R1652" s="53">
        <f>IF((H1652+N1652-O1652)&gt;SetUp!$B$56,T1651+H1652+N1652-O1652-SetUp!$B$56,T1651)</f>
        <v>0</v>
      </c>
      <c r="S1652" s="53">
        <f>R1652*SetUp!$B$65</f>
        <v>0</v>
      </c>
      <c r="T1652" s="53">
        <f>IF((R1652-S1652)&lt;SetUp!$B$53,R1652-S1652,SetUp!$B$53)</f>
        <v>0</v>
      </c>
      <c r="U1652" s="53">
        <f t="shared" si="431"/>
        <v>1.560948826562172</v>
      </c>
      <c r="V1652" s="53">
        <f>(L1652-P1652)/1000*SetUp!$B$13*1000000/SetUp!$B$48</f>
        <v>0.64091442658247022</v>
      </c>
      <c r="W1652" s="53">
        <f t="shared" si="433"/>
        <v>0</v>
      </c>
      <c r="X1652" s="53">
        <f>MAX((SetUp!$B$56*(1-($H1652/SetUp!$B$56)^2)*TANH(($B1652-$D1652)/SetUp!$B$56))/(1+$H1652/SetUp!$B$56*TANH(($B1652-$D1652)/SetUp!$B$56)),0)</f>
        <v>0</v>
      </c>
    </row>
    <row r="1653" spans="1:24" x14ac:dyDescent="0.3">
      <c r="A1653" s="60">
        <v>32698</v>
      </c>
      <c r="B1653" s="53">
        <v>2.0249999999999999</v>
      </c>
      <c r="C1653" s="53"/>
      <c r="D1653" s="53">
        <v>4.3150000000000004</v>
      </c>
      <c r="E1653" s="53">
        <f t="shared" si="425"/>
        <v>2.0249999999999999</v>
      </c>
      <c r="F1653" s="53">
        <f t="shared" si="426"/>
        <v>2.2900000000000005</v>
      </c>
      <c r="G1653" s="53">
        <f t="shared" si="427"/>
        <v>0</v>
      </c>
      <c r="H1653" s="53">
        <f>IF(Q1652&gt;SetUp!$B$56,SetUp!$B$56,Q1652)</f>
        <v>0.50757756687205413</v>
      </c>
      <c r="I1653" s="53">
        <f t="shared" si="432"/>
        <v>1.5650362455931246</v>
      </c>
      <c r="J1653" s="53">
        <f>MIN(F1653,H1653,(1-EXP(-SetUp!$B$52*H1653/SetUp!$B$56))*F1653)</f>
        <v>6.4736982214023478E-2</v>
      </c>
      <c r="K1653" s="53">
        <f t="shared" si="428"/>
        <v>0.44284058465803067</v>
      </c>
      <c r="L1653" s="53">
        <f>IF(I1653&lt;=0,0,MIN(SetUp!$B$50*I1653^SetUp!$B$55,I1653))</f>
        <v>4.5376619085408292E-2</v>
      </c>
      <c r="M1653" s="53">
        <f t="shared" si="429"/>
        <v>1.5196596265077162</v>
      </c>
      <c r="N1653" s="53">
        <f>IF(SetUp!$B$62=0,X1653,(B1653-E1653)*(1-(H1653/SetUp!$B$66/SetUp!$B$56)))</f>
        <v>0</v>
      </c>
      <c r="O1653" s="53">
        <f>K1653*SetUp!$B$65</f>
        <v>4.0874190309526399E-3</v>
      </c>
      <c r="P1653" s="53">
        <f>MIN(SetUp!$B$54*L1653^SetUp!$B$51,L1653)</f>
        <v>3.0316043028011327E-2</v>
      </c>
      <c r="Q1653" s="53">
        <f t="shared" si="430"/>
        <v>0.438753165627078</v>
      </c>
      <c r="R1653" s="53">
        <f>IF((H1653+N1653-O1653)&gt;SetUp!$B$56,T1652+H1653+N1653-O1653-SetUp!$B$56,T1652)</f>
        <v>0</v>
      </c>
      <c r="S1653" s="53">
        <f>R1653*SetUp!$B$65</f>
        <v>0</v>
      </c>
      <c r="T1653" s="53">
        <f>IF((R1653-S1653)&lt;SetUp!$B$53,R1653-S1653,SetUp!$B$53)</f>
        <v>0</v>
      </c>
      <c r="U1653" s="53">
        <f t="shared" si="431"/>
        <v>1.5196596265077162</v>
      </c>
      <c r="V1653" s="53">
        <f>(L1653-P1653)/1000*SetUp!$B$13*1000000/SetUp!$B$48</f>
        <v>0.61289467924780372</v>
      </c>
      <c r="W1653" s="53">
        <f t="shared" si="433"/>
        <v>-3.8163916471489756E-16</v>
      </c>
      <c r="X1653" s="53">
        <f>MAX((SetUp!$B$56*(1-($H1653/SetUp!$B$56)^2)*TANH(($B1653-$D1653)/SetUp!$B$56))/(1+$H1653/SetUp!$B$56*TANH(($B1653-$D1653)/SetUp!$B$56)),0)</f>
        <v>0</v>
      </c>
    </row>
    <row r="1654" spans="1:24" x14ac:dyDescent="0.3">
      <c r="A1654" s="60">
        <v>32699</v>
      </c>
      <c r="B1654" s="53">
        <v>0.51</v>
      </c>
      <c r="C1654" s="53"/>
      <c r="D1654" s="53">
        <v>4.3150000000000004</v>
      </c>
      <c r="E1654" s="53">
        <f t="shared" si="425"/>
        <v>0.51</v>
      </c>
      <c r="F1654" s="53">
        <f t="shared" si="426"/>
        <v>3.8050000000000006</v>
      </c>
      <c r="G1654" s="53">
        <f t="shared" si="427"/>
        <v>0</v>
      </c>
      <c r="H1654" s="53">
        <f>IF(Q1653&gt;SetUp!$B$56,SetUp!$B$56,Q1653)</f>
        <v>0.438753165627078</v>
      </c>
      <c r="I1654" s="53">
        <f t="shared" si="432"/>
        <v>1.5228494506118604</v>
      </c>
      <c r="J1654" s="53">
        <f>MIN(F1654,H1654,(1-EXP(-SetUp!$B$52*H1654/SetUp!$B$56))*F1654)</f>
        <v>9.3160124997162211E-2</v>
      </c>
      <c r="K1654" s="53">
        <f t="shared" si="428"/>
        <v>0.3455930406299158</v>
      </c>
      <c r="L1654" s="53">
        <f>IF(I1654&lt;=0,0,MIN(SetUp!$B$50*I1654^SetUp!$B$55,I1654))</f>
        <v>4.3356387172262194E-2</v>
      </c>
      <c r="M1654" s="53">
        <f t="shared" si="429"/>
        <v>1.4794930634395982</v>
      </c>
      <c r="N1654" s="53">
        <f>IF(SetUp!$B$62=0,X1654,(B1654-E1654)*(1-(H1654/SetUp!$B$66/SetUp!$B$56)))</f>
        <v>0</v>
      </c>
      <c r="O1654" s="53">
        <f>K1654*SetUp!$B$65</f>
        <v>3.1898241041442236E-3</v>
      </c>
      <c r="P1654" s="53">
        <f>MIN(SetUp!$B$54*L1654^SetUp!$B$51,L1654)</f>
        <v>2.895351230671105E-2</v>
      </c>
      <c r="Q1654" s="53">
        <f t="shared" si="430"/>
        <v>0.3424032165257716</v>
      </c>
      <c r="R1654" s="53">
        <f>IF((H1654+N1654-O1654)&gt;SetUp!$B$56,T1653+H1654+N1654-O1654-SetUp!$B$56,T1653)</f>
        <v>0</v>
      </c>
      <c r="S1654" s="53">
        <f>R1654*SetUp!$B$65</f>
        <v>0</v>
      </c>
      <c r="T1654" s="53">
        <f>IF((R1654-S1654)&lt;SetUp!$B$53,R1654-S1654,SetUp!$B$53)</f>
        <v>0</v>
      </c>
      <c r="U1654" s="53">
        <f t="shared" si="431"/>
        <v>1.4794930634395982</v>
      </c>
      <c r="V1654" s="53">
        <f>(L1654-P1654)/1000*SetUp!$B$13*1000000/SetUp!$B$48</f>
        <v>0.58612933113090604</v>
      </c>
      <c r="W1654" s="53">
        <f t="shared" si="433"/>
        <v>-1.0408340855860843E-16</v>
      </c>
      <c r="X1654" s="53">
        <f>MAX((SetUp!$B$56*(1-($H1654/SetUp!$B$56)^2)*TANH(($B1654-$D1654)/SetUp!$B$56))/(1+$H1654/SetUp!$B$56*TANH(($B1654-$D1654)/SetUp!$B$56)),0)</f>
        <v>0</v>
      </c>
    </row>
    <row r="1655" spans="1:24" x14ac:dyDescent="0.3">
      <c r="A1655" s="60">
        <v>32700</v>
      </c>
      <c r="B1655" s="53">
        <v>1.333</v>
      </c>
      <c r="C1655" s="53"/>
      <c r="D1655" s="53">
        <v>4.3150000000000004</v>
      </c>
      <c r="E1655" s="53">
        <f t="shared" si="425"/>
        <v>1.333</v>
      </c>
      <c r="F1655" s="53">
        <f t="shared" si="426"/>
        <v>2.9820000000000002</v>
      </c>
      <c r="G1655" s="53">
        <f t="shared" si="427"/>
        <v>0</v>
      </c>
      <c r="H1655" s="53">
        <f>IF(Q1654&gt;SetUp!$B$56,SetUp!$B$56,Q1654)</f>
        <v>0.3424032165257716</v>
      </c>
      <c r="I1655" s="53">
        <f t="shared" si="432"/>
        <v>1.4821261184084007</v>
      </c>
      <c r="J1655" s="53">
        <f>MIN(F1655,H1655,(1-EXP(-SetUp!$B$52*H1655/SetUp!$B$56))*F1655)</f>
        <v>5.7131852618291151E-2</v>
      </c>
      <c r="K1655" s="53">
        <f t="shared" si="428"/>
        <v>0.28527136390748042</v>
      </c>
      <c r="L1655" s="53">
        <f>IF(I1655&lt;=0,0,MIN(SetUp!$B$50*I1655^SetUp!$B$55,I1655))</f>
        <v>4.1441302986531349E-2</v>
      </c>
      <c r="M1655" s="53">
        <f t="shared" si="429"/>
        <v>1.4406848154218694</v>
      </c>
      <c r="N1655" s="53">
        <f>IF(SetUp!$B$62=0,X1655,(B1655-E1655)*(1-(H1655/SetUp!$B$66/SetUp!$B$56)))</f>
        <v>0</v>
      </c>
      <c r="O1655" s="53">
        <f>K1655*SetUp!$B$65</f>
        <v>2.6330549688025448E-3</v>
      </c>
      <c r="P1655" s="53">
        <f>MIN(SetUp!$B$54*L1655^SetUp!$B$51,L1655)</f>
        <v>2.7662466958836032E-2</v>
      </c>
      <c r="Q1655" s="53">
        <f t="shared" si="430"/>
        <v>0.28263830893867786</v>
      </c>
      <c r="R1655" s="53">
        <f>IF((H1655+N1655-O1655)&gt;SetUp!$B$56,T1654+H1655+N1655-O1655-SetUp!$B$56,T1654)</f>
        <v>0</v>
      </c>
      <c r="S1655" s="53">
        <f>R1655*SetUp!$B$65</f>
        <v>0</v>
      </c>
      <c r="T1655" s="53">
        <f>IF((R1655-S1655)&lt;SetUp!$B$53,R1655-S1655,SetUp!$B$53)</f>
        <v>0</v>
      </c>
      <c r="U1655" s="53">
        <f t="shared" si="431"/>
        <v>1.4406848154218694</v>
      </c>
      <c r="V1655" s="53">
        <f>(L1655-P1655)/1000*SetUp!$B$13*1000000/SetUp!$B$48</f>
        <v>0.56073388264950697</v>
      </c>
      <c r="W1655" s="53">
        <f t="shared" si="433"/>
        <v>1.1796119636642288E-16</v>
      </c>
      <c r="X1655" s="53">
        <f>MAX((SetUp!$B$56*(1-($H1655/SetUp!$B$56)^2)*TANH(($B1655-$D1655)/SetUp!$B$56))/(1+$H1655/SetUp!$B$56*TANH(($B1655-$D1655)/SetUp!$B$56)),0)</f>
        <v>0</v>
      </c>
    </row>
    <row r="1656" spans="1:24" x14ac:dyDescent="0.3">
      <c r="A1656" s="60">
        <v>32701</v>
      </c>
      <c r="B1656" s="53">
        <v>1.5209999999999999</v>
      </c>
      <c r="C1656" s="53"/>
      <c r="D1656" s="53">
        <v>4.3150000000000004</v>
      </c>
      <c r="E1656" s="53">
        <f t="shared" si="425"/>
        <v>1.5209999999999999</v>
      </c>
      <c r="F1656" s="53">
        <f t="shared" si="426"/>
        <v>2.7940000000000005</v>
      </c>
      <c r="G1656" s="53">
        <f t="shared" si="427"/>
        <v>0</v>
      </c>
      <c r="H1656" s="53">
        <f>IF(Q1655&gt;SetUp!$B$56,SetUp!$B$56,Q1655)</f>
        <v>0.28263830893867786</v>
      </c>
      <c r="I1656" s="53">
        <f t="shared" si="432"/>
        <v>1.4428850381337828</v>
      </c>
      <c r="J1656" s="53">
        <f>MIN(F1656,H1656,(1-EXP(-SetUp!$B$52*H1656/SetUp!$B$56))*F1656)</f>
        <v>4.4261009047689488E-2</v>
      </c>
      <c r="K1656" s="53">
        <f t="shared" si="428"/>
        <v>0.23837729989098838</v>
      </c>
      <c r="L1656" s="53">
        <f>IF(I1656&lt;=0,0,MIN(SetUp!$B$50*I1656^SetUp!$B$55,I1656))</f>
        <v>3.9628808763829543E-2</v>
      </c>
      <c r="M1656" s="53">
        <f t="shared" si="429"/>
        <v>1.4032562293699533</v>
      </c>
      <c r="N1656" s="53">
        <f>IF(SetUp!$B$62=0,X1656,(B1656-E1656)*(1-(H1656/SetUp!$B$66/SetUp!$B$56)))</f>
        <v>0</v>
      </c>
      <c r="O1656" s="53">
        <f>K1656*SetUp!$B$65</f>
        <v>2.2002227119132258E-3</v>
      </c>
      <c r="P1656" s="53">
        <f>MIN(SetUp!$B$54*L1656^SetUp!$B$51,L1656)</f>
        <v>2.6441115826000589E-2</v>
      </c>
      <c r="Q1656" s="53">
        <f t="shared" si="430"/>
        <v>0.23617707717907516</v>
      </c>
      <c r="R1656" s="53">
        <f>IF((H1656+N1656-O1656)&gt;SetUp!$B$56,T1655+H1656+N1656-O1656-SetUp!$B$56,T1655)</f>
        <v>0</v>
      </c>
      <c r="S1656" s="53">
        <f>R1656*SetUp!$B$65</f>
        <v>0</v>
      </c>
      <c r="T1656" s="53">
        <f>IF((R1656-S1656)&lt;SetUp!$B$53,R1656-S1656,SetUp!$B$53)</f>
        <v>0</v>
      </c>
      <c r="U1656" s="53">
        <f t="shared" si="431"/>
        <v>1.4032562293699533</v>
      </c>
      <c r="V1656" s="53">
        <f>(L1656-P1656)/1000*SetUp!$B$13*1000000/SetUp!$B$48</f>
        <v>0.53667713654149518</v>
      </c>
      <c r="W1656" s="53">
        <f t="shared" si="433"/>
        <v>2.0122792321330962E-16</v>
      </c>
      <c r="X1656" s="53">
        <f>MAX((SetUp!$B$56*(1-($H1656/SetUp!$B$56)^2)*TANH(($B1656-$D1656)/SetUp!$B$56))/(1+$H1656/SetUp!$B$56*TANH(($B1656-$D1656)/SetUp!$B$56)),0)</f>
        <v>0</v>
      </c>
    </row>
    <row r="1657" spans="1:24" x14ac:dyDescent="0.3">
      <c r="A1657" s="60">
        <v>32702</v>
      </c>
      <c r="B1657" s="53">
        <v>0.13</v>
      </c>
      <c r="C1657" s="53"/>
      <c r="D1657" s="53">
        <v>4.3150000000000004</v>
      </c>
      <c r="E1657" s="53">
        <f t="shared" si="425"/>
        <v>0.13</v>
      </c>
      <c r="F1657" s="53">
        <f t="shared" si="426"/>
        <v>4.1850000000000005</v>
      </c>
      <c r="G1657" s="53">
        <f t="shared" si="427"/>
        <v>0</v>
      </c>
      <c r="H1657" s="53">
        <f>IF(Q1656&gt;SetUp!$B$56,SetUp!$B$56,Q1656)</f>
        <v>0.23617707717907516</v>
      </c>
      <c r="I1657" s="53">
        <f t="shared" si="432"/>
        <v>1.4049241469964717</v>
      </c>
      <c r="J1657" s="53">
        <f>MIN(F1657,H1657,(1-EXP(-SetUp!$B$52*H1657/SetUp!$B$56))*F1657)</f>
        <v>5.5470961340326919E-2</v>
      </c>
      <c r="K1657" s="53">
        <f t="shared" si="428"/>
        <v>0.18070611583874824</v>
      </c>
      <c r="L1657" s="53">
        <f>IF(I1657&lt;=0,0,MIN(SetUp!$B$50*I1657^SetUp!$B$55,I1657))</f>
        <v>3.7906433874466086E-2</v>
      </c>
      <c r="M1657" s="53">
        <f t="shared" si="429"/>
        <v>1.3670177131220056</v>
      </c>
      <c r="N1657" s="53">
        <f>IF(SetUp!$B$62=0,X1657,(B1657-E1657)*(1-(H1657/SetUp!$B$66/SetUp!$B$56)))</f>
        <v>0</v>
      </c>
      <c r="O1657" s="53">
        <f>K1657*SetUp!$B$65</f>
        <v>1.6679176265183746E-3</v>
      </c>
      <c r="P1657" s="53">
        <f>MIN(SetUp!$B$54*L1657^SetUp!$B$51,L1657)</f>
        <v>2.5280994411509446E-2</v>
      </c>
      <c r="Q1657" s="53">
        <f t="shared" si="430"/>
        <v>0.17903819821222985</v>
      </c>
      <c r="R1657" s="53">
        <f>IF((H1657+N1657-O1657)&gt;SetUp!$B$56,T1656+H1657+N1657-O1657-SetUp!$B$56,T1656)</f>
        <v>0</v>
      </c>
      <c r="S1657" s="53">
        <f>R1657*SetUp!$B$65</f>
        <v>0</v>
      </c>
      <c r="T1657" s="53">
        <f>IF((R1657-S1657)&lt;SetUp!$B$53,R1657-S1657,SetUp!$B$53)</f>
        <v>0</v>
      </c>
      <c r="U1657" s="53">
        <f t="shared" si="431"/>
        <v>1.3670177131220056</v>
      </c>
      <c r="V1657" s="53">
        <f>(L1657-P1657)/1000*SetUp!$B$13*1000000/SetUp!$B$48</f>
        <v>0.51379606201788297</v>
      </c>
      <c r="W1657" s="53">
        <f t="shared" si="433"/>
        <v>-1.5265566588595902E-16</v>
      </c>
      <c r="X1657" s="53">
        <f>MAX((SetUp!$B$56*(1-($H1657/SetUp!$B$56)^2)*TANH(($B1657-$D1657)/SetUp!$B$56))/(1+$H1657/SetUp!$B$56*TANH(($B1657-$D1657)/SetUp!$B$56)),0)</f>
        <v>0</v>
      </c>
    </row>
    <row r="1658" spans="1:24" x14ac:dyDescent="0.3">
      <c r="A1658" s="60">
        <v>32703</v>
      </c>
      <c r="B1658" s="53">
        <v>9.1999999999999998E-2</v>
      </c>
      <c r="C1658" s="53"/>
      <c r="D1658" s="53">
        <v>4.3150000000000004</v>
      </c>
      <c r="E1658" s="53">
        <f t="shared" si="425"/>
        <v>9.1999999999999998E-2</v>
      </c>
      <c r="F1658" s="53">
        <f t="shared" si="426"/>
        <v>4.2230000000000008</v>
      </c>
      <c r="G1658" s="53">
        <f t="shared" si="427"/>
        <v>0</v>
      </c>
      <c r="H1658" s="53">
        <f>IF(Q1657&gt;SetUp!$B$56,SetUp!$B$56,Q1657)</f>
        <v>0.17903819821222985</v>
      </c>
      <c r="I1658" s="53">
        <f t="shared" si="432"/>
        <v>1.3682779518311843</v>
      </c>
      <c r="J1658" s="53">
        <f>MIN(F1658,H1658,(1-EXP(-SetUp!$B$52*H1658/SetUp!$B$56))*F1658)</f>
        <v>4.2500974464143845E-2</v>
      </c>
      <c r="K1658" s="53">
        <f t="shared" si="428"/>
        <v>0.13653722374808602</v>
      </c>
      <c r="L1658" s="53">
        <f>IF(I1658&lt;=0,0,MIN(SetUp!$B$50*I1658^SetUp!$B$55,I1658))</f>
        <v>3.6272878045810267E-2</v>
      </c>
      <c r="M1658" s="53">
        <f t="shared" si="429"/>
        <v>1.3320050737853739</v>
      </c>
      <c r="N1658" s="53">
        <f>IF(SetUp!$B$62=0,X1658,(B1658-E1658)*(1-(H1658/SetUp!$B$66/SetUp!$B$56)))</f>
        <v>0</v>
      </c>
      <c r="O1658" s="53">
        <f>K1658*SetUp!$B$65</f>
        <v>1.2602387091786734E-3</v>
      </c>
      <c r="P1658" s="53">
        <f>MIN(SetUp!$B$54*L1658^SetUp!$B$51,L1658)</f>
        <v>2.4181170892476345E-2</v>
      </c>
      <c r="Q1658" s="53">
        <f t="shared" si="430"/>
        <v>0.13527698503890734</v>
      </c>
      <c r="R1658" s="53">
        <f>IF((H1658+N1658-O1658)&gt;SetUp!$B$56,T1657+H1658+N1658-O1658-SetUp!$B$56,T1657)</f>
        <v>0</v>
      </c>
      <c r="S1658" s="53">
        <f>R1658*SetUp!$B$65</f>
        <v>0</v>
      </c>
      <c r="T1658" s="53">
        <f>IF((R1658-S1658)&lt;SetUp!$B$53,R1658-S1658,SetUp!$B$53)</f>
        <v>0</v>
      </c>
      <c r="U1658" s="53">
        <f t="shared" si="431"/>
        <v>1.3320050737853739</v>
      </c>
      <c r="V1658" s="53">
        <f>(L1658-P1658)/1000*SetUp!$B$13*1000000/SetUp!$B$48</f>
        <v>0.49207566490533416</v>
      </c>
      <c r="W1658" s="53">
        <f t="shared" si="433"/>
        <v>-5.5511151231257827E-17</v>
      </c>
      <c r="X1658" s="53">
        <f>MAX((SetUp!$B$56*(1-($H1658/SetUp!$B$56)^2)*TANH(($B1658-$D1658)/SetUp!$B$56))/(1+$H1658/SetUp!$B$56*TANH(($B1658-$D1658)/SetUp!$B$56)),0)</f>
        <v>0</v>
      </c>
    </row>
    <row r="1659" spans="1:24" x14ac:dyDescent="0.3">
      <c r="A1659" s="60">
        <v>32704</v>
      </c>
      <c r="B1659" s="53">
        <v>0.03</v>
      </c>
      <c r="C1659" s="53"/>
      <c r="D1659" s="53">
        <v>4.3150000000000004</v>
      </c>
      <c r="E1659" s="53">
        <f t="shared" si="425"/>
        <v>0.03</v>
      </c>
      <c r="F1659" s="53">
        <f t="shared" si="426"/>
        <v>4.2850000000000001</v>
      </c>
      <c r="G1659" s="53">
        <f t="shared" si="427"/>
        <v>0</v>
      </c>
      <c r="H1659" s="53">
        <f>IF(Q1658&gt;SetUp!$B$56,SetUp!$B$56,Q1658)</f>
        <v>0.13527698503890734</v>
      </c>
      <c r="I1659" s="53">
        <f t="shared" si="432"/>
        <v>1.3329525569733813</v>
      </c>
      <c r="J1659" s="53">
        <f>MIN(F1659,H1659,(1-EXP(-SetUp!$B$52*H1659/SetUp!$B$56))*F1659)</f>
        <v>3.2624429537877545E-2</v>
      </c>
      <c r="K1659" s="53">
        <f t="shared" si="428"/>
        <v>0.10265255550102979</v>
      </c>
      <c r="L1659" s="53">
        <f>IF(I1659&lt;=0,0,MIN(SetUp!$B$50*I1659^SetUp!$B$55,I1659))</f>
        <v>3.472556237168891E-2</v>
      </c>
      <c r="M1659" s="53">
        <f t="shared" si="429"/>
        <v>1.2982269946016924</v>
      </c>
      <c r="N1659" s="53">
        <f>IF(SetUp!$B$62=0,X1659,(B1659-E1659)*(1-(H1659/SetUp!$B$66/SetUp!$B$56)))</f>
        <v>0</v>
      </c>
      <c r="O1659" s="53">
        <f>K1659*SetUp!$B$65</f>
        <v>9.4748318800735366E-4</v>
      </c>
      <c r="P1659" s="53">
        <f>MIN(SetUp!$B$54*L1659^SetUp!$B$51,L1659)</f>
        <v>2.313985383651064E-2</v>
      </c>
      <c r="Q1659" s="53">
        <f t="shared" si="430"/>
        <v>0.10170507231302243</v>
      </c>
      <c r="R1659" s="53">
        <f>IF((H1659+N1659-O1659)&gt;SetUp!$B$56,T1658+H1659+N1659-O1659-SetUp!$B$56,T1658)</f>
        <v>0</v>
      </c>
      <c r="S1659" s="53">
        <f>R1659*SetUp!$B$65</f>
        <v>0</v>
      </c>
      <c r="T1659" s="53">
        <f>IF((R1659-S1659)&lt;SetUp!$B$53,R1659-S1659,SetUp!$B$53)</f>
        <v>0</v>
      </c>
      <c r="U1659" s="53">
        <f t="shared" si="431"/>
        <v>1.2982269946016924</v>
      </c>
      <c r="V1659" s="53">
        <f>(L1659-P1659)/1000*SetUp!$B$13*1000000/SetUp!$B$48</f>
        <v>0.47148389872106372</v>
      </c>
      <c r="W1659" s="53">
        <f t="shared" si="433"/>
        <v>9.0205620750793969E-17</v>
      </c>
      <c r="X1659" s="53">
        <f>MAX((SetUp!$B$56*(1-($H1659/SetUp!$B$56)^2)*TANH(($B1659-$D1659)/SetUp!$B$56))/(1+$H1659/SetUp!$B$56*TANH(($B1659-$D1659)/SetUp!$B$56)),0)</f>
        <v>0</v>
      </c>
    </row>
    <row r="1660" spans="1:24" x14ac:dyDescent="0.3">
      <c r="A1660" s="60">
        <v>32705</v>
      </c>
      <c r="B1660" s="53">
        <v>0.70499999999999996</v>
      </c>
      <c r="C1660" s="53"/>
      <c r="D1660" s="53">
        <v>4.3150000000000004</v>
      </c>
      <c r="E1660" s="53">
        <f t="shared" si="425"/>
        <v>0.70499999999999996</v>
      </c>
      <c r="F1660" s="53">
        <f t="shared" si="426"/>
        <v>3.6100000000000003</v>
      </c>
      <c r="G1660" s="53">
        <f t="shared" si="427"/>
        <v>0</v>
      </c>
      <c r="H1660" s="53">
        <f>IF(Q1659&gt;SetUp!$B$56,SetUp!$B$56,Q1659)</f>
        <v>0.10170507231302243</v>
      </c>
      <c r="I1660" s="53">
        <f t="shared" si="432"/>
        <v>1.298974821430197</v>
      </c>
      <c r="J1660" s="53">
        <f>MIN(F1660,H1660,(1-EXP(-SetUp!$B$52*H1660/SetUp!$B$56))*F1660)</f>
        <v>2.0683756061841408E-2</v>
      </c>
      <c r="K1660" s="53">
        <f t="shared" si="428"/>
        <v>8.102131625118103E-2</v>
      </c>
      <c r="L1660" s="53">
        <f>IF(I1660&lt;=0,0,MIN(SetUp!$B$50*I1660^SetUp!$B$55,I1660))</f>
        <v>3.3262842239247629E-2</v>
      </c>
      <c r="M1660" s="53">
        <f t="shared" si="429"/>
        <v>1.2657119791909495</v>
      </c>
      <c r="N1660" s="53">
        <f>IF(SetUp!$B$62=0,X1660,(B1660-E1660)*(1-(H1660/SetUp!$B$66/SetUp!$B$56)))</f>
        <v>0</v>
      </c>
      <c r="O1660" s="53">
        <f>K1660*SetUp!$B$65</f>
        <v>7.4782682850453651E-4</v>
      </c>
      <c r="P1660" s="53">
        <f>MIN(SetUp!$B$54*L1660^SetUp!$B$51,L1660)</f>
        <v>2.2155882445306831E-2</v>
      </c>
      <c r="Q1660" s="53">
        <f t="shared" si="430"/>
        <v>8.0273489422676494E-2</v>
      </c>
      <c r="R1660" s="53">
        <f>IF((H1660+N1660-O1660)&gt;SetUp!$B$56,T1659+H1660+N1660-O1660-SetUp!$B$56,T1659)</f>
        <v>0</v>
      </c>
      <c r="S1660" s="53">
        <f>R1660*SetUp!$B$65</f>
        <v>0</v>
      </c>
      <c r="T1660" s="53">
        <f>IF((R1660-S1660)&lt;SetUp!$B$53,R1660-S1660,SetUp!$B$53)</f>
        <v>0</v>
      </c>
      <c r="U1660" s="53">
        <f t="shared" si="431"/>
        <v>1.2657119791909495</v>
      </c>
      <c r="V1660" s="53">
        <f>(L1660-P1660)/1000*SetUp!$B$13*1000000/SetUp!$B$48</f>
        <v>0.45200107448626847</v>
      </c>
      <c r="W1660" s="53">
        <f t="shared" si="433"/>
        <v>9.0205620750793969E-17</v>
      </c>
      <c r="X1660" s="53">
        <f>MAX((SetUp!$B$56*(1-($H1660/SetUp!$B$56)^2)*TANH(($B1660-$D1660)/SetUp!$B$56))/(1+$H1660/SetUp!$B$56*TANH(($B1660-$D1660)/SetUp!$B$56)),0)</f>
        <v>0</v>
      </c>
    </row>
    <row r="1661" spans="1:24" x14ac:dyDescent="0.3">
      <c r="A1661" s="60">
        <v>32706</v>
      </c>
      <c r="B1661" s="53">
        <v>0.52700000000000002</v>
      </c>
      <c r="C1661" s="53"/>
      <c r="D1661" s="53">
        <v>4.3150000000000004</v>
      </c>
      <c r="E1661" s="53">
        <f t="shared" si="425"/>
        <v>0.52700000000000002</v>
      </c>
      <c r="F1661" s="53">
        <f t="shared" si="426"/>
        <v>3.7880000000000003</v>
      </c>
      <c r="G1661" s="53">
        <f t="shared" si="427"/>
        <v>0</v>
      </c>
      <c r="H1661" s="53">
        <f>IF(Q1660&gt;SetUp!$B$56,SetUp!$B$56,Q1660)</f>
        <v>8.0273489422676494E-2</v>
      </c>
      <c r="I1661" s="53">
        <f t="shared" si="432"/>
        <v>1.2662946964101822</v>
      </c>
      <c r="J1661" s="53">
        <f>MIN(F1661,H1661,(1-EXP(-SetUp!$B$52*H1661/SetUp!$B$56))*F1661)</f>
        <v>1.7140536304544395E-2</v>
      </c>
      <c r="K1661" s="53">
        <f t="shared" si="428"/>
        <v>6.3132953118132107E-2</v>
      </c>
      <c r="L1661" s="53">
        <f>IF(I1661&lt;=0,0,MIN(SetUp!$B$50*I1661^SetUp!$B$55,I1661))</f>
        <v>3.187983861168172E-2</v>
      </c>
      <c r="M1661" s="53">
        <f t="shared" si="429"/>
        <v>1.2344148577985006</v>
      </c>
      <c r="N1661" s="53">
        <f>IF(SetUp!$B$62=0,X1661,(B1661-E1661)*(1-(H1661/SetUp!$B$66/SetUp!$B$56)))</f>
        <v>0</v>
      </c>
      <c r="O1661" s="53">
        <f>K1661*SetUp!$B$65</f>
        <v>5.8271721923266225E-4</v>
      </c>
      <c r="P1661" s="53">
        <f>MIN(SetUp!$B$54*L1661^SetUp!$B$51,L1661)</f>
        <v>2.1225922794075033E-2</v>
      </c>
      <c r="Q1661" s="53">
        <f t="shared" si="430"/>
        <v>6.2550235898899451E-2</v>
      </c>
      <c r="R1661" s="53">
        <f>IF((H1661+N1661-O1661)&gt;SetUp!$B$56,T1660+H1661+N1661-O1661-SetUp!$B$56,T1660)</f>
        <v>0</v>
      </c>
      <c r="S1661" s="53">
        <f>R1661*SetUp!$B$65</f>
        <v>0</v>
      </c>
      <c r="T1661" s="53">
        <f>IF((R1661-S1661)&lt;SetUp!$B$53,R1661-S1661,SetUp!$B$53)</f>
        <v>0</v>
      </c>
      <c r="U1661" s="53">
        <f t="shared" si="431"/>
        <v>1.2344148577985006</v>
      </c>
      <c r="V1661" s="53">
        <f>(L1661-P1661)/1000*SetUp!$B$13*1000000/SetUp!$B$48</f>
        <v>0.43356431340208224</v>
      </c>
      <c r="W1661" s="53">
        <f t="shared" si="433"/>
        <v>2.0816681711721685E-16</v>
      </c>
      <c r="X1661" s="53">
        <f>MAX((SetUp!$B$56*(1-($H1661/SetUp!$B$56)^2)*TANH(($B1661-$D1661)/SetUp!$B$56))/(1+$H1661/SetUp!$B$56*TANH(($B1661-$D1661)/SetUp!$B$56)),0)</f>
        <v>0</v>
      </c>
    </row>
    <row r="1662" spans="1:24" x14ac:dyDescent="0.3">
      <c r="A1662" s="60">
        <v>32707</v>
      </c>
      <c r="B1662" s="53">
        <v>0.86499999999999999</v>
      </c>
      <c r="C1662" s="53"/>
      <c r="D1662" s="53">
        <v>4.3150000000000004</v>
      </c>
      <c r="E1662" s="53">
        <f t="shared" si="425"/>
        <v>0.86499999999999999</v>
      </c>
      <c r="F1662" s="53">
        <f t="shared" si="426"/>
        <v>3.45</v>
      </c>
      <c r="G1662" s="53">
        <f t="shared" si="427"/>
        <v>0</v>
      </c>
      <c r="H1662" s="53">
        <f>IF(Q1661&gt;SetUp!$B$56,SetUp!$B$56,Q1661)</f>
        <v>6.2550235898899451E-2</v>
      </c>
      <c r="I1662" s="53">
        <f t="shared" si="432"/>
        <v>1.2348798630154643</v>
      </c>
      <c r="J1662" s="53">
        <f>MIN(F1662,H1662,(1-EXP(-SetUp!$B$52*H1662/SetUp!$B$56))*F1662)</f>
        <v>1.2170477770405363E-2</v>
      </c>
      <c r="K1662" s="53">
        <f t="shared" si="428"/>
        <v>5.0379758128494087E-2</v>
      </c>
      <c r="L1662" s="53">
        <f>IF(I1662&lt;=0,0,MIN(SetUp!$B$50*I1662^SetUp!$B$55,I1662))</f>
        <v>3.0572619330019889E-2</v>
      </c>
      <c r="M1662" s="53">
        <f t="shared" si="429"/>
        <v>1.2043072436854443</v>
      </c>
      <c r="N1662" s="53">
        <f>IF(SetUp!$B$62=0,X1662,(B1662-E1662)*(1-(H1662/SetUp!$B$66/SetUp!$B$56)))</f>
        <v>0</v>
      </c>
      <c r="O1662" s="53">
        <f>K1662*SetUp!$B$65</f>
        <v>4.6500521696360604E-4</v>
      </c>
      <c r="P1662" s="53">
        <f>MIN(SetUp!$B$54*L1662^SetUp!$B$51,L1662)</f>
        <v>2.0347282236644615E-2</v>
      </c>
      <c r="Q1662" s="53">
        <f t="shared" si="430"/>
        <v>4.9914752911530483E-2</v>
      </c>
      <c r="R1662" s="53">
        <f>IF((H1662+N1662-O1662)&gt;SetUp!$B$56,T1661+H1662+N1662-O1662-SetUp!$B$56,T1661)</f>
        <v>0</v>
      </c>
      <c r="S1662" s="53">
        <f>R1662*SetUp!$B$65</f>
        <v>0</v>
      </c>
      <c r="T1662" s="53">
        <f>IF((R1662-S1662)&lt;SetUp!$B$53,R1662-S1662,SetUp!$B$53)</f>
        <v>0</v>
      </c>
      <c r="U1662" s="53">
        <f t="shared" si="431"/>
        <v>1.2043072436854443</v>
      </c>
      <c r="V1662" s="53">
        <f>(L1662-P1662)/1000*SetUp!$B$13*1000000/SetUp!$B$48</f>
        <v>0.41612317312171199</v>
      </c>
      <c r="W1662" s="53">
        <f t="shared" si="433"/>
        <v>0</v>
      </c>
      <c r="X1662" s="53">
        <f>MAX((SetUp!$B$56*(1-($H1662/SetUp!$B$56)^2)*TANH(($B1662-$D1662)/SetUp!$B$56))/(1+$H1662/SetUp!$B$56*TANH(($B1662-$D1662)/SetUp!$B$56)),0)</f>
        <v>0</v>
      </c>
    </row>
    <row r="1663" spans="1:24" x14ac:dyDescent="0.3">
      <c r="A1663" s="60">
        <v>32708</v>
      </c>
      <c r="B1663" s="53">
        <v>0.48099999999999998</v>
      </c>
      <c r="C1663" s="53"/>
      <c r="D1663" s="53">
        <v>4.3150000000000004</v>
      </c>
      <c r="E1663" s="53">
        <f t="shared" si="425"/>
        <v>0.48099999999999998</v>
      </c>
      <c r="F1663" s="53">
        <f t="shared" si="426"/>
        <v>3.8340000000000005</v>
      </c>
      <c r="G1663" s="53">
        <f t="shared" si="427"/>
        <v>0</v>
      </c>
      <c r="H1663" s="53">
        <f>IF(Q1662&gt;SetUp!$B$56,SetUp!$B$56,Q1662)</f>
        <v>4.9914752911530483E-2</v>
      </c>
      <c r="I1663" s="53">
        <f t="shared" si="432"/>
        <v>1.2046683023166147</v>
      </c>
      <c r="J1663" s="53">
        <f>MIN(F1663,H1663,(1-EXP(-SetUp!$B$52*H1663/SetUp!$B$56))*F1663)</f>
        <v>1.0796812198198499E-2</v>
      </c>
      <c r="K1663" s="53">
        <f t="shared" si="428"/>
        <v>3.9117940713331981E-2</v>
      </c>
      <c r="L1663" s="53">
        <f>IF(I1663&lt;=0,0,MIN(SetUp!$B$50*I1663^SetUp!$B$55,I1663))</f>
        <v>2.9336205524657315E-2</v>
      </c>
      <c r="M1663" s="53">
        <f t="shared" si="429"/>
        <v>1.1753320967919574</v>
      </c>
      <c r="N1663" s="53">
        <f>IF(SetUp!$B$62=0,X1663,(B1663-E1663)*(1-(H1663/SetUp!$B$66/SetUp!$B$56)))</f>
        <v>0</v>
      </c>
      <c r="O1663" s="53">
        <f>K1663*SetUp!$B$65</f>
        <v>3.6105863117044977E-4</v>
      </c>
      <c r="P1663" s="53">
        <f>MIN(SetUp!$B$54*L1663^SetUp!$B$51,L1663)</f>
        <v>1.9516568940793916E-2</v>
      </c>
      <c r="Q1663" s="53">
        <f t="shared" si="430"/>
        <v>3.8756882082161534E-2</v>
      </c>
      <c r="R1663" s="53">
        <f>IF((H1663+N1663-O1663)&gt;SetUp!$B$56,T1662+H1663+N1663-O1663-SetUp!$B$56,T1662)</f>
        <v>0</v>
      </c>
      <c r="S1663" s="53">
        <f>R1663*SetUp!$B$65</f>
        <v>0</v>
      </c>
      <c r="T1663" s="53">
        <f>IF((R1663-S1663)&lt;SetUp!$B$53,R1663-S1663,SetUp!$B$53)</f>
        <v>0</v>
      </c>
      <c r="U1663" s="53">
        <f t="shared" si="431"/>
        <v>1.1753320967919574</v>
      </c>
      <c r="V1663" s="53">
        <f>(L1663-P1663)/1000*SetUp!$B$13*1000000/SetUp!$B$48</f>
        <v>0.39961306868079804</v>
      </c>
      <c r="W1663" s="53">
        <f t="shared" si="433"/>
        <v>0</v>
      </c>
      <c r="X1663" s="53">
        <f>MAX((SetUp!$B$56*(1-($H1663/SetUp!$B$56)^2)*TANH(($B1663-$D1663)/SetUp!$B$56))/(1+$H1663/SetUp!$B$56*TANH(($B1663-$D1663)/SetUp!$B$56)),0)</f>
        <v>0</v>
      </c>
    </row>
    <row r="1664" spans="1:24" x14ac:dyDescent="0.3">
      <c r="A1664" s="60">
        <v>32709</v>
      </c>
      <c r="B1664" s="53">
        <v>0.84599999999999997</v>
      </c>
      <c r="C1664" s="53"/>
      <c r="D1664" s="53">
        <v>4.3150000000000004</v>
      </c>
      <c r="E1664" s="53">
        <f t="shared" si="425"/>
        <v>0.84599999999999997</v>
      </c>
      <c r="F1664" s="53">
        <f t="shared" si="426"/>
        <v>3.4690000000000003</v>
      </c>
      <c r="G1664" s="53">
        <f t="shared" si="427"/>
        <v>0</v>
      </c>
      <c r="H1664" s="53">
        <f>IF(Q1663&gt;SetUp!$B$56,SetUp!$B$56,Q1663)</f>
        <v>3.8756882082161534E-2</v>
      </c>
      <c r="I1664" s="53">
        <f t="shared" si="432"/>
        <v>1.1756197892886486</v>
      </c>
      <c r="J1664" s="53">
        <f>MIN(F1664,H1664,(1-EXP(-SetUp!$B$52*H1664/SetUp!$B$56))*F1664)</f>
        <v>7.5876008140326415E-3</v>
      </c>
      <c r="K1664" s="53">
        <f t="shared" si="428"/>
        <v>3.1169281268128894E-2</v>
      </c>
      <c r="L1664" s="53">
        <f>IF(I1664&lt;=0,0,MIN(SetUp!$B$50*I1664^SetUp!$B$55,I1664))</f>
        <v>2.8166720280630601E-2</v>
      </c>
      <c r="M1664" s="53">
        <f t="shared" si="429"/>
        <v>1.147453069008018</v>
      </c>
      <c r="N1664" s="53">
        <f>IF(SetUp!$B$62=0,X1664,(B1664-E1664)*(1-(H1664/SetUp!$B$66/SetUp!$B$56)))</f>
        <v>0</v>
      </c>
      <c r="O1664" s="53">
        <f>K1664*SetUp!$B$65</f>
        <v>2.876924966912138E-4</v>
      </c>
      <c r="P1664" s="53">
        <f>MIN(SetUp!$B$54*L1664^SetUp!$B$51,L1664)</f>
        <v>1.8731136050582731E-2</v>
      </c>
      <c r="Q1664" s="53">
        <f t="shared" si="430"/>
        <v>3.0881588771437679E-2</v>
      </c>
      <c r="R1664" s="53">
        <f>IF((H1664+N1664-O1664)&gt;SetUp!$B$56,T1663+H1664+N1664-O1664-SetUp!$B$56,T1663)</f>
        <v>0</v>
      </c>
      <c r="S1664" s="53">
        <f>R1664*SetUp!$B$65</f>
        <v>0</v>
      </c>
      <c r="T1664" s="53">
        <f>IF((R1664-S1664)&lt;SetUp!$B$53,R1664-S1664,SetUp!$B$53)</f>
        <v>0</v>
      </c>
      <c r="U1664" s="53">
        <f t="shared" si="431"/>
        <v>1.147453069008018</v>
      </c>
      <c r="V1664" s="53">
        <f>(L1664-P1664)/1000*SetUp!$B$13*1000000/SetUp!$B$48</f>
        <v>0.38398394245686962</v>
      </c>
      <c r="W1664" s="53">
        <f t="shared" si="433"/>
        <v>9.7144514654701197E-17</v>
      </c>
      <c r="X1664" s="53">
        <f>MAX((SetUp!$B$56*(1-($H1664/SetUp!$B$56)^2)*TANH(($B1664-$D1664)/SetUp!$B$56))/(1+$H1664/SetUp!$B$56*TANH(($B1664-$D1664)/SetUp!$B$56)),0)</f>
        <v>0</v>
      </c>
    </row>
    <row r="1665" spans="1:24" x14ac:dyDescent="0.3">
      <c r="A1665" s="60">
        <v>32710</v>
      </c>
      <c r="B1665" s="53">
        <v>1.0249999999999999</v>
      </c>
      <c r="C1665" s="53"/>
      <c r="D1665" s="53">
        <v>4.3150000000000004</v>
      </c>
      <c r="E1665" s="53">
        <f t="shared" si="425"/>
        <v>1.0249999999999999</v>
      </c>
      <c r="F1665" s="53">
        <f t="shared" si="426"/>
        <v>3.2900000000000005</v>
      </c>
      <c r="G1665" s="53">
        <f t="shared" si="427"/>
        <v>0</v>
      </c>
      <c r="H1665" s="53">
        <f>IF(Q1664&gt;SetUp!$B$56,SetUp!$B$56,Q1664)</f>
        <v>3.0881588771437679E-2</v>
      </c>
      <c r="I1665" s="53">
        <f t="shared" si="432"/>
        <v>1.1476851708235296</v>
      </c>
      <c r="J1665" s="53">
        <f>MIN(F1665,H1665,(1-EXP(-SetUp!$B$52*H1665/SetUp!$B$56))*F1665)</f>
        <v>5.7351325595905661E-3</v>
      </c>
      <c r="K1665" s="53">
        <f t="shared" si="428"/>
        <v>2.5146456211847114E-2</v>
      </c>
      <c r="L1665" s="53">
        <f>IF(I1665&lt;=0,0,MIN(SetUp!$B$50*I1665^SetUp!$B$55,I1665))</f>
        <v>2.7060101290882148E-2</v>
      </c>
      <c r="M1665" s="53">
        <f t="shared" si="429"/>
        <v>1.1206250695326474</v>
      </c>
      <c r="N1665" s="53">
        <f>IF(SetUp!$B$62=0,X1665,(B1665-E1665)*(1-(H1665/SetUp!$B$66/SetUp!$B$56)))</f>
        <v>0</v>
      </c>
      <c r="O1665" s="53">
        <f>K1665*SetUp!$B$65</f>
        <v>2.3210181551154086E-4</v>
      </c>
      <c r="P1665" s="53">
        <f>MIN(SetUp!$B$54*L1665^SetUp!$B$51,L1665)</f>
        <v>1.7988216114780888E-2</v>
      </c>
      <c r="Q1665" s="53">
        <f t="shared" si="430"/>
        <v>2.4914354396335572E-2</v>
      </c>
      <c r="R1665" s="53">
        <f>IF((H1665+N1665-O1665)&gt;SetUp!$B$56,T1664+H1665+N1665-O1665-SetUp!$B$56,T1664)</f>
        <v>0</v>
      </c>
      <c r="S1665" s="53">
        <f>R1665*SetUp!$B$65</f>
        <v>0</v>
      </c>
      <c r="T1665" s="53">
        <f>IF((R1665-S1665)&lt;SetUp!$B$53,R1665-S1665,SetUp!$B$53)</f>
        <v>0</v>
      </c>
      <c r="U1665" s="53">
        <f t="shared" si="431"/>
        <v>1.1206250695326474</v>
      </c>
      <c r="V1665" s="53">
        <f>(L1665-P1665)/1000*SetUp!$B$13*1000000/SetUp!$B$48</f>
        <v>0.36918309990198905</v>
      </c>
      <c r="W1665" s="53">
        <f t="shared" si="433"/>
        <v>-1.8041124150158794E-16</v>
      </c>
      <c r="X1665" s="53">
        <f>MAX((SetUp!$B$56*(1-($H1665/SetUp!$B$56)^2)*TANH(($B1665-$D1665)/SetUp!$B$56))/(1+$H1665/SetUp!$B$56*TANH(($B1665-$D1665)/SetUp!$B$56)),0)</f>
        <v>0</v>
      </c>
    </row>
    <row r="1666" spans="1:24" x14ac:dyDescent="0.3">
      <c r="A1666" s="60">
        <v>32711</v>
      </c>
      <c r="B1666" s="53">
        <v>0.121</v>
      </c>
      <c r="C1666" s="53"/>
      <c r="D1666" s="53">
        <v>4.3150000000000004</v>
      </c>
      <c r="E1666" s="53">
        <f t="shared" si="425"/>
        <v>0.121</v>
      </c>
      <c r="F1666" s="53">
        <f t="shared" si="426"/>
        <v>4.1940000000000008</v>
      </c>
      <c r="G1666" s="53">
        <f t="shared" si="427"/>
        <v>0</v>
      </c>
      <c r="H1666" s="53">
        <f>IF(Q1665&gt;SetUp!$B$56,SetUp!$B$56,Q1665)</f>
        <v>2.4914354396335572E-2</v>
      </c>
      <c r="I1666" s="53">
        <f t="shared" si="432"/>
        <v>1.120800578666765</v>
      </c>
      <c r="J1666" s="53">
        <f>MIN(F1666,H1666,(1-EXP(-SetUp!$B$52*H1666/SetUp!$B$56))*F1666)</f>
        <v>5.8992822990411049E-3</v>
      </c>
      <c r="K1666" s="53">
        <f t="shared" si="428"/>
        <v>1.9015072097294465E-2</v>
      </c>
      <c r="L1666" s="53">
        <f>IF(I1666&lt;=0,0,MIN(SetUp!$B$50*I1666^SetUp!$B$55,I1666))</f>
        <v>2.6011898165382869E-2</v>
      </c>
      <c r="M1666" s="53">
        <f t="shared" si="429"/>
        <v>1.094788680501382</v>
      </c>
      <c r="N1666" s="53">
        <f>IF(SetUp!$B$62=0,X1666,(B1666-E1666)*(1-(H1666/SetUp!$B$66/SetUp!$B$56)))</f>
        <v>0</v>
      </c>
      <c r="O1666" s="53">
        <f>K1666*SetUp!$B$65</f>
        <v>1.7550913411749889E-4</v>
      </c>
      <c r="P1666" s="53">
        <f>MIN(SetUp!$B$54*L1666^SetUp!$B$51,L1666)</f>
        <v>1.7284785312120077E-2</v>
      </c>
      <c r="Q1666" s="53">
        <f t="shared" si="430"/>
        <v>1.8839562963176966E-2</v>
      </c>
      <c r="R1666" s="53">
        <f>IF((H1666+N1666-O1666)&gt;SetUp!$B$56,T1665+H1666+N1666-O1666-SetUp!$B$56,T1665)</f>
        <v>0</v>
      </c>
      <c r="S1666" s="53">
        <f>R1666*SetUp!$B$65</f>
        <v>0</v>
      </c>
      <c r="T1666" s="53">
        <f>IF((R1666-S1666)&lt;SetUp!$B$53,R1666-S1666,SetUp!$B$53)</f>
        <v>0</v>
      </c>
      <c r="U1666" s="53">
        <f t="shared" si="431"/>
        <v>1.094788680501382</v>
      </c>
      <c r="V1666" s="53">
        <f>(L1666-P1666)/1000*SetUp!$B$13*1000000/SetUp!$B$48</f>
        <v>0.35515248637072111</v>
      </c>
      <c r="W1666" s="53">
        <f t="shared" si="433"/>
        <v>1.0061396160665481E-16</v>
      </c>
      <c r="X1666" s="53">
        <f>MAX((SetUp!$B$56*(1-($H1666/SetUp!$B$56)^2)*TANH(($B1666-$D1666)/SetUp!$B$56))/(1+$H1666/SetUp!$B$56*TANH(($B1666-$D1666)/SetUp!$B$56)),0)</f>
        <v>0</v>
      </c>
    </row>
    <row r="1667" spans="1:24" x14ac:dyDescent="0.3">
      <c r="A1667" s="60">
        <v>32712</v>
      </c>
      <c r="B1667" s="53">
        <v>0.20399999999999999</v>
      </c>
      <c r="C1667" s="53"/>
      <c r="D1667" s="53">
        <v>4.3150000000000004</v>
      </c>
      <c r="E1667" s="53">
        <f t="shared" ref="E1667:E1730" si="434">IF(B1667&gt;=D1667,D1667,B1667)</f>
        <v>0.20399999999999999</v>
      </c>
      <c r="F1667" s="53">
        <f t="shared" ref="F1667:F1730" si="435">D1667-E1667</f>
        <v>4.1110000000000007</v>
      </c>
      <c r="G1667" s="53">
        <f t="shared" ref="G1667:G1730" si="436">MAX(B1667-D1667-N1667,0)</f>
        <v>0</v>
      </c>
      <c r="H1667" s="53">
        <f>IF(Q1666&gt;SetUp!$B$56,SetUp!$B$56,Q1666)</f>
        <v>1.8839562963176966E-2</v>
      </c>
      <c r="I1667" s="53">
        <f t="shared" si="432"/>
        <v>1.0949222036898765</v>
      </c>
      <c r="J1667" s="53">
        <f>MIN(F1667,H1667,(1-EXP(-SetUp!$B$52*H1667/SetUp!$B$56))*F1667)</f>
        <v>4.3733468961283297E-3</v>
      </c>
      <c r="K1667" s="53">
        <f t="shared" ref="K1667:K1730" si="437">MAX(H1667-J1667,0)</f>
        <v>1.4466216067048636E-2</v>
      </c>
      <c r="L1667" s="53">
        <f>IF(I1667&lt;=0,0,MIN(SetUp!$B$50*I1667^SetUp!$B$55,I1667))</f>
        <v>2.501863276017131E-2</v>
      </c>
      <c r="M1667" s="53">
        <f t="shared" ref="M1667:M1730" si="438">MAX(I1667-L1667,0)</f>
        <v>1.0699035709297051</v>
      </c>
      <c r="N1667" s="53">
        <f>IF(SetUp!$B$62=0,X1667,(B1667-E1667)*(1-(H1667/SetUp!$B$66/SetUp!$B$56)))</f>
        <v>0</v>
      </c>
      <c r="O1667" s="53">
        <f>K1667*SetUp!$B$65</f>
        <v>1.3352318849454208E-4</v>
      </c>
      <c r="P1667" s="53">
        <f>MIN(SetUp!$B$54*L1667^SetUp!$B$51,L1667)</f>
        <v>1.6618476279995725E-2</v>
      </c>
      <c r="Q1667" s="53">
        <f t="shared" ref="Q1667:Q1730" si="439">IF((K1667+N1667-O1667)&lt;0,0,K1667+N1667-O1667)</f>
        <v>1.4332692878554093E-2</v>
      </c>
      <c r="R1667" s="53">
        <f>IF((H1667+N1667-O1667)&gt;SetUp!$B$56,T1666+H1667+N1667-O1667-SetUp!$B$56,T1666)</f>
        <v>0</v>
      </c>
      <c r="S1667" s="53">
        <f>R1667*SetUp!$B$65</f>
        <v>0</v>
      </c>
      <c r="T1667" s="53">
        <f>IF((R1667-S1667)&lt;SetUp!$B$53,R1667-S1667,SetUp!$B$53)</f>
        <v>0</v>
      </c>
      <c r="U1667" s="53">
        <f t="shared" ref="U1667:U1730" si="440">M1667+R1667-T1667</f>
        <v>1.0699035709297051</v>
      </c>
      <c r="V1667" s="53">
        <f>(L1667-P1667)/1000*SetUp!$B$13*1000000/SetUp!$B$48</f>
        <v>0.34184689828115478</v>
      </c>
      <c r="W1667" s="53">
        <f t="shared" si="433"/>
        <v>-1.6306400674181987E-16</v>
      </c>
      <c r="X1667" s="53">
        <f>MAX((SetUp!$B$56*(1-($H1667/SetUp!$B$56)^2)*TANH(($B1667-$D1667)/SetUp!$B$56))/(1+$H1667/SetUp!$B$56*TANH(($B1667-$D1667)/SetUp!$B$56)),0)</f>
        <v>0</v>
      </c>
    </row>
    <row r="1668" spans="1:24" x14ac:dyDescent="0.3">
      <c r="A1668" s="60">
        <v>32713</v>
      </c>
      <c r="B1668" s="53">
        <v>0.33700000000000002</v>
      </c>
      <c r="C1668" s="53"/>
      <c r="D1668" s="53">
        <v>4.3150000000000004</v>
      </c>
      <c r="E1668" s="53">
        <f t="shared" si="434"/>
        <v>0.33700000000000002</v>
      </c>
      <c r="F1668" s="53">
        <f t="shared" si="435"/>
        <v>3.9780000000000002</v>
      </c>
      <c r="G1668" s="53">
        <f t="shared" si="436"/>
        <v>0</v>
      </c>
      <c r="H1668" s="53">
        <f>IF(Q1667&gt;SetUp!$B$56,SetUp!$B$56,Q1667)</f>
        <v>1.4332692878554093E-2</v>
      </c>
      <c r="I1668" s="53">
        <f t="shared" ref="I1668:I1731" si="441">U1667+G1668+O1668</f>
        <v>1.0700061419436941</v>
      </c>
      <c r="J1668" s="53">
        <f>MIN(F1668,H1668,(1-EXP(-SetUp!$B$52*H1668/SetUp!$B$56))*F1668)</f>
        <v>3.2199081457304135E-3</v>
      </c>
      <c r="K1668" s="53">
        <f t="shared" si="437"/>
        <v>1.1112784732823681E-2</v>
      </c>
      <c r="L1668" s="53">
        <f>IF(I1668&lt;=0,0,MIN(SetUp!$B$50*I1668^SetUp!$B$55,I1668))</f>
        <v>2.4076974820694656E-2</v>
      </c>
      <c r="M1668" s="53">
        <f t="shared" si="438"/>
        <v>1.0459291671229995</v>
      </c>
      <c r="N1668" s="53">
        <f>IF(SetUp!$B$62=0,X1668,(B1668-E1668)*(1-(H1668/SetUp!$B$66/SetUp!$B$56)))</f>
        <v>0</v>
      </c>
      <c r="O1668" s="53">
        <f>K1668*SetUp!$B$65</f>
        <v>1.0257101398892698E-4</v>
      </c>
      <c r="P1668" s="53">
        <f>MIN(SetUp!$B$54*L1668^SetUp!$B$51,L1668)</f>
        <v>1.5987024151226829E-2</v>
      </c>
      <c r="Q1668" s="53">
        <f t="shared" si="439"/>
        <v>1.1010213718834753E-2</v>
      </c>
      <c r="R1668" s="53">
        <f>IF((H1668+N1668-O1668)&gt;SetUp!$B$56,T1667+H1668+N1668-O1668-SetUp!$B$56,T1667)</f>
        <v>0</v>
      </c>
      <c r="S1668" s="53">
        <f>R1668*SetUp!$B$65</f>
        <v>0</v>
      </c>
      <c r="T1668" s="53">
        <f>IF((R1668-S1668)&lt;SetUp!$B$53,R1668-S1668,SetUp!$B$53)</f>
        <v>0</v>
      </c>
      <c r="U1668" s="53">
        <f t="shared" si="440"/>
        <v>1.0459291671229995</v>
      </c>
      <c r="V1668" s="53">
        <f>(L1668-P1668)/1000*SetUp!$B$13*1000000/SetUp!$B$48</f>
        <v>0.32922297937327494</v>
      </c>
      <c r="W1668" s="53">
        <f t="shared" ref="W1668:W1731" si="442">Q1668+U1668+T1668-H1668-U1667-T1667-B1668+E1668+J1668+L1668</f>
        <v>2.1857515797307769E-16</v>
      </c>
      <c r="X1668" s="53">
        <f>MAX((SetUp!$B$56*(1-($H1668/SetUp!$B$56)^2)*TANH(($B1668-$D1668)/SetUp!$B$56))/(1+$H1668/SetUp!$B$56*TANH(($B1668-$D1668)/SetUp!$B$56)),0)</f>
        <v>0</v>
      </c>
    </row>
    <row r="1669" spans="1:24" x14ac:dyDescent="0.3">
      <c r="A1669" s="60">
        <v>32714</v>
      </c>
      <c r="B1669" s="53">
        <v>0.127</v>
      </c>
      <c r="C1669" s="53"/>
      <c r="D1669" s="53">
        <v>4.3150000000000004</v>
      </c>
      <c r="E1669" s="53">
        <f t="shared" si="434"/>
        <v>0.127</v>
      </c>
      <c r="F1669" s="53">
        <f t="shared" si="435"/>
        <v>4.1880000000000006</v>
      </c>
      <c r="G1669" s="53">
        <f t="shared" si="436"/>
        <v>0</v>
      </c>
      <c r="H1669" s="53">
        <f>IF(Q1668&gt;SetUp!$B$56,SetUp!$B$56,Q1668)</f>
        <v>1.1010213718834753E-2</v>
      </c>
      <c r="I1669" s="53">
        <f t="shared" si="441"/>
        <v>1.0460067535446047</v>
      </c>
      <c r="J1669" s="53">
        <f>MIN(F1669,H1669,(1-EXP(-SetUp!$B$52*H1669/SetUp!$B$56))*F1669)</f>
        <v>2.6043184472740568E-3</v>
      </c>
      <c r="K1669" s="53">
        <f t="shared" si="437"/>
        <v>8.4058952715606976E-3</v>
      </c>
      <c r="L1669" s="53">
        <f>IF(I1669&lt;=0,0,MIN(SetUp!$B$50*I1669^SetUp!$B$55,I1669))</f>
        <v>2.3183675099151979E-2</v>
      </c>
      <c r="M1669" s="53">
        <f t="shared" si="438"/>
        <v>1.0228230784454526</v>
      </c>
      <c r="N1669" s="53">
        <f>IF(SetUp!$B$62=0,X1669,(B1669-E1669)*(1-(H1669/SetUp!$B$66/SetUp!$B$56)))</f>
        <v>0</v>
      </c>
      <c r="O1669" s="53">
        <f>K1669*SetUp!$B$65</f>
        <v>7.7586421605201758E-5</v>
      </c>
      <c r="P1669" s="53">
        <f>MIN(SetUp!$B$54*L1669^SetUp!$B$51,L1669)</f>
        <v>1.5388221517259798E-2</v>
      </c>
      <c r="Q1669" s="53">
        <f t="shared" si="439"/>
        <v>8.3283088499554962E-3</v>
      </c>
      <c r="R1669" s="53">
        <f>IF((H1669+N1669-O1669)&gt;SetUp!$B$56,T1668+H1669+N1669-O1669-SetUp!$B$56,T1668)</f>
        <v>0</v>
      </c>
      <c r="S1669" s="53">
        <f>R1669*SetUp!$B$65</f>
        <v>0</v>
      </c>
      <c r="T1669" s="53">
        <f>IF((R1669-S1669)&lt;SetUp!$B$53,R1669-S1669,SetUp!$B$53)</f>
        <v>0</v>
      </c>
      <c r="U1669" s="53">
        <f t="shared" si="440"/>
        <v>1.0228230784454526</v>
      </c>
      <c r="V1669" s="53">
        <f>(L1669-P1669)/1000*SetUp!$B$13*1000000/SetUp!$B$48</f>
        <v>0.3172383316850852</v>
      </c>
      <c r="W1669" s="53">
        <f t="shared" si="442"/>
        <v>-2.1163626406917047E-16</v>
      </c>
      <c r="X1669" s="53">
        <f>MAX((SetUp!$B$56*(1-($H1669/SetUp!$B$56)^2)*TANH(($B1669-$D1669)/SetUp!$B$56))/(1+$H1669/SetUp!$B$56*TANH(($B1669-$D1669)/SetUp!$B$56)),0)</f>
        <v>0</v>
      </c>
    </row>
    <row r="1670" spans="1:24" x14ac:dyDescent="0.3">
      <c r="A1670" s="60">
        <v>32715</v>
      </c>
      <c r="B1670" s="53">
        <v>0.59199999999999997</v>
      </c>
      <c r="C1670" s="53"/>
      <c r="D1670" s="53">
        <v>4.3150000000000004</v>
      </c>
      <c r="E1670" s="53">
        <f t="shared" si="434"/>
        <v>0.59199999999999997</v>
      </c>
      <c r="F1670" s="53">
        <f t="shared" si="435"/>
        <v>3.7230000000000003</v>
      </c>
      <c r="G1670" s="53">
        <f t="shared" si="436"/>
        <v>0</v>
      </c>
      <c r="H1670" s="53">
        <f>IF(Q1669&gt;SetUp!$B$56,SetUp!$B$56,Q1669)</f>
        <v>8.3283088499554962E-3</v>
      </c>
      <c r="I1670" s="53">
        <f t="shared" si="441"/>
        <v>1.0228837837271498</v>
      </c>
      <c r="J1670" s="53">
        <f>MIN(F1670,H1670,(1-EXP(-SetUp!$B$52*H1670/SetUp!$B$56))*F1670)</f>
        <v>1.7513559525325856E-3</v>
      </c>
      <c r="K1670" s="53">
        <f t="shared" si="437"/>
        <v>6.5769528974229108E-3</v>
      </c>
      <c r="L1670" s="53">
        <f>IF(I1670&lt;=0,0,MIN(SetUp!$B$50*I1670^SetUp!$B$55,I1670))</f>
        <v>2.2335822872087869E-2</v>
      </c>
      <c r="M1670" s="53">
        <f t="shared" si="438"/>
        <v>1.000547960855062</v>
      </c>
      <c r="N1670" s="53">
        <f>IF(SetUp!$B$62=0,X1670,(B1670-E1670)*(1-(H1670/SetUp!$B$66/SetUp!$B$56)))</f>
        <v>0</v>
      </c>
      <c r="O1670" s="53">
        <f>K1670*SetUp!$B$65</f>
        <v>6.0705281697170678E-5</v>
      </c>
      <c r="P1670" s="53">
        <f>MIN(SetUp!$B$54*L1670^SetUp!$B$51,L1670)</f>
        <v>1.4820090824890813E-2</v>
      </c>
      <c r="Q1670" s="53">
        <f t="shared" si="439"/>
        <v>6.5162476157257397E-3</v>
      </c>
      <c r="R1670" s="53">
        <f>IF((H1670+N1670-O1670)&gt;SetUp!$B$56,T1669+H1670+N1670-O1670-SetUp!$B$56,T1669)</f>
        <v>0</v>
      </c>
      <c r="S1670" s="53">
        <f>R1670*SetUp!$B$65</f>
        <v>0</v>
      </c>
      <c r="T1670" s="53">
        <f>IF((R1670-S1670)&lt;SetUp!$B$53,R1670-S1670,SetUp!$B$53)</f>
        <v>0</v>
      </c>
      <c r="U1670" s="53">
        <f t="shared" si="440"/>
        <v>1.000547960855062</v>
      </c>
      <c r="V1670" s="53">
        <f>(L1670-P1670)/1000*SetUp!$B$13*1000000/SetUp!$B$48</f>
        <v>0.30585497957210478</v>
      </c>
      <c r="W1670" s="53">
        <f t="shared" si="442"/>
        <v>4.163336342344337E-17</v>
      </c>
      <c r="X1670" s="53">
        <f>MAX((SetUp!$B$56*(1-($H1670/SetUp!$B$56)^2)*TANH(($B1670-$D1670)/SetUp!$B$56))/(1+$H1670/SetUp!$B$56*TANH(($B1670-$D1670)/SetUp!$B$56)),0)</f>
        <v>0</v>
      </c>
    </row>
    <row r="1671" spans="1:24" x14ac:dyDescent="0.3">
      <c r="A1671" s="60">
        <v>32716</v>
      </c>
      <c r="B1671" s="53">
        <v>0</v>
      </c>
      <c r="C1671" s="53"/>
      <c r="D1671" s="53">
        <v>4.3150000000000004</v>
      </c>
      <c r="E1671" s="53">
        <f t="shared" si="434"/>
        <v>0</v>
      </c>
      <c r="F1671" s="53">
        <f t="shared" si="435"/>
        <v>4.3150000000000004</v>
      </c>
      <c r="G1671" s="53">
        <f t="shared" si="436"/>
        <v>0</v>
      </c>
      <c r="H1671" s="53">
        <f>IF(Q1670&gt;SetUp!$B$56,SetUp!$B$56,Q1670)</f>
        <v>6.5162476157257397E-3</v>
      </c>
      <c r="I1671" s="53">
        <f t="shared" si="441"/>
        <v>1.000593446064947</v>
      </c>
      <c r="J1671" s="53">
        <f>MIN(F1671,H1671,(1-EXP(-SetUp!$B$52*H1671/SetUp!$B$56))*F1671)</f>
        <v>1.5882730708495904E-3</v>
      </c>
      <c r="K1671" s="53">
        <f t="shared" si="437"/>
        <v>4.9279745448761493E-3</v>
      </c>
      <c r="L1671" s="53">
        <f>IF(I1671&lt;=0,0,MIN(SetUp!$B$50*I1671^SetUp!$B$55,I1671))</f>
        <v>2.153050538447485E-2</v>
      </c>
      <c r="M1671" s="53">
        <f t="shared" si="438"/>
        <v>0.97906294068047217</v>
      </c>
      <c r="N1671" s="53">
        <f>IF(SetUp!$B$62=0,X1671,(B1671-E1671)*(1-(H1671/SetUp!$B$66/SetUp!$B$56)))</f>
        <v>0</v>
      </c>
      <c r="O1671" s="53">
        <f>K1671*SetUp!$B$65</f>
        <v>4.5485209885023284E-5</v>
      </c>
      <c r="P1671" s="53">
        <f>MIN(SetUp!$B$54*L1671^SetUp!$B$51,L1671)</f>
        <v>1.4280655859227017E-2</v>
      </c>
      <c r="Q1671" s="53">
        <f t="shared" si="439"/>
        <v>4.8824893349911263E-3</v>
      </c>
      <c r="R1671" s="53">
        <f>IF((H1671+N1671-O1671)&gt;SetUp!$B$56,T1670+H1671+N1671-O1671-SetUp!$B$56,T1670)</f>
        <v>0</v>
      </c>
      <c r="S1671" s="53">
        <f>R1671*SetUp!$B$65</f>
        <v>0</v>
      </c>
      <c r="T1671" s="53">
        <f>IF((R1671-S1671)&lt;SetUp!$B$53,R1671-S1671,SetUp!$B$53)</f>
        <v>0</v>
      </c>
      <c r="U1671" s="53">
        <f t="shared" si="440"/>
        <v>0.97906294068047217</v>
      </c>
      <c r="V1671" s="53">
        <f>(L1671-P1671)/1000*SetUp!$B$13*1000000/SetUp!$B$48</f>
        <v>0.29503481025144784</v>
      </c>
      <c r="W1671" s="53">
        <f t="shared" si="442"/>
        <v>-6.591949208711867E-17</v>
      </c>
      <c r="X1671" s="53">
        <f>MAX((SetUp!$B$56*(1-($H1671/SetUp!$B$56)^2)*TANH(($B1671-$D1671)/SetUp!$B$56))/(1+$H1671/SetUp!$B$56*TANH(($B1671-$D1671)/SetUp!$B$56)),0)</f>
        <v>0</v>
      </c>
    </row>
    <row r="1672" spans="1:24" x14ac:dyDescent="0.3">
      <c r="A1672" s="60">
        <v>32717</v>
      </c>
      <c r="B1672" s="53">
        <v>8.9999999999999993E-3</v>
      </c>
      <c r="C1672" s="53"/>
      <c r="D1672" s="53">
        <v>4.3150000000000004</v>
      </c>
      <c r="E1672" s="53">
        <f t="shared" si="434"/>
        <v>8.9999999999999993E-3</v>
      </c>
      <c r="F1672" s="53">
        <f t="shared" si="435"/>
        <v>4.306</v>
      </c>
      <c r="G1672" s="53">
        <f t="shared" si="436"/>
        <v>0</v>
      </c>
      <c r="H1672" s="53">
        <f>IF(Q1671&gt;SetUp!$B$56,SetUp!$B$56,Q1671)</f>
        <v>4.8824893349911263E-3</v>
      </c>
      <c r="I1672" s="53">
        <f t="shared" si="441"/>
        <v>0.97909704421039512</v>
      </c>
      <c r="J1672" s="53">
        <f>MIN(F1672,H1672,(1-EXP(-SetUp!$B$52*H1672/SetUp!$B$56))*F1672)</f>
        <v>1.187632748082612E-3</v>
      </c>
      <c r="K1672" s="53">
        <f t="shared" si="437"/>
        <v>3.6948565869085142E-3</v>
      </c>
      <c r="L1672" s="53">
        <f>IF(I1672&lt;=0,0,MIN(SetUp!$B$50*I1672^SetUp!$B$55,I1672))</f>
        <v>2.0765116248158508E-2</v>
      </c>
      <c r="M1672" s="53">
        <f t="shared" si="438"/>
        <v>0.95833192796223665</v>
      </c>
      <c r="N1672" s="53">
        <f>IF(SetUp!$B$62=0,X1672,(B1672-E1672)*(1-(H1672/SetUp!$B$66/SetUp!$B$56)))</f>
        <v>0</v>
      </c>
      <c r="O1672" s="53">
        <f>K1672*SetUp!$B$65</f>
        <v>3.4103529922924615E-5</v>
      </c>
      <c r="P1672" s="53">
        <f>MIN(SetUp!$B$54*L1672^SetUp!$B$51,L1672)</f>
        <v>1.3768148185911405E-2</v>
      </c>
      <c r="Q1672" s="53">
        <f t="shared" si="439"/>
        <v>3.6607530569855895E-3</v>
      </c>
      <c r="R1672" s="53">
        <f>IF((H1672+N1672-O1672)&gt;SetUp!$B$56,T1671+H1672+N1672-O1672-SetUp!$B$56,T1671)</f>
        <v>0</v>
      </c>
      <c r="S1672" s="53">
        <f>R1672*SetUp!$B$65</f>
        <v>0</v>
      </c>
      <c r="T1672" s="53">
        <f>IF((R1672-S1672)&lt;SetUp!$B$53,R1672-S1672,SetUp!$B$53)</f>
        <v>0</v>
      </c>
      <c r="U1672" s="53">
        <f t="shared" si="440"/>
        <v>0.95833192796223665</v>
      </c>
      <c r="V1672" s="53">
        <f>(L1672-P1672)/1000*SetUp!$B$13*1000000/SetUp!$B$48</f>
        <v>0.28474372294091804</v>
      </c>
      <c r="W1672" s="53">
        <f t="shared" si="442"/>
        <v>0</v>
      </c>
      <c r="X1672" s="53">
        <f>MAX((SetUp!$B$56*(1-($H1672/SetUp!$B$56)^2)*TANH(($B1672-$D1672)/SetUp!$B$56))/(1+$H1672/SetUp!$B$56*TANH(($B1672-$D1672)/SetUp!$B$56)),0)</f>
        <v>0</v>
      </c>
    </row>
    <row r="1673" spans="1:24" x14ac:dyDescent="0.3">
      <c r="A1673" s="60">
        <v>32718</v>
      </c>
      <c r="B1673" s="53">
        <v>0</v>
      </c>
      <c r="C1673" s="53"/>
      <c r="D1673" s="53">
        <v>4.3150000000000004</v>
      </c>
      <c r="E1673" s="53">
        <f t="shared" si="434"/>
        <v>0</v>
      </c>
      <c r="F1673" s="53">
        <f t="shared" si="435"/>
        <v>4.3150000000000004</v>
      </c>
      <c r="G1673" s="53">
        <f t="shared" si="436"/>
        <v>0</v>
      </c>
      <c r="H1673" s="53">
        <f>IF(Q1672&gt;SetUp!$B$56,SetUp!$B$56,Q1672)</f>
        <v>3.6607530569855895E-3</v>
      </c>
      <c r="I1673" s="53">
        <f t="shared" si="441"/>
        <v>0.95835748036633595</v>
      </c>
      <c r="J1673" s="53">
        <f>MIN(F1673,H1673,(1-EXP(-SetUp!$B$52*H1673/SetUp!$B$56))*F1673)</f>
        <v>8.9234553990158515E-4</v>
      </c>
      <c r="K1673" s="53">
        <f t="shared" si="437"/>
        <v>2.7684075170840046E-3</v>
      </c>
      <c r="L1673" s="53">
        <f>IF(I1673&lt;=0,0,MIN(SetUp!$B$50*I1673^SetUp!$B$55,I1673))</f>
        <v>2.0037215206428802E-2</v>
      </c>
      <c r="M1673" s="53">
        <f t="shared" si="438"/>
        <v>0.93832026515990719</v>
      </c>
      <c r="N1673" s="53">
        <f>IF(SetUp!$B$62=0,X1673,(B1673-E1673)*(1-(H1673/SetUp!$B$66/SetUp!$B$56)))</f>
        <v>0</v>
      </c>
      <c r="O1673" s="53">
        <f>K1673*SetUp!$B$65</f>
        <v>2.5552404099320854E-5</v>
      </c>
      <c r="P1673" s="53">
        <f>MIN(SetUp!$B$54*L1673^SetUp!$B$51,L1673)</f>
        <v>1.3280912909020013E-2</v>
      </c>
      <c r="Q1673" s="53">
        <f t="shared" si="439"/>
        <v>2.7428551129846839E-3</v>
      </c>
      <c r="R1673" s="53">
        <f>IF((H1673+N1673-O1673)&gt;SetUp!$B$56,T1672+H1673+N1673-O1673-SetUp!$B$56,T1672)</f>
        <v>0</v>
      </c>
      <c r="S1673" s="53">
        <f>R1673*SetUp!$B$65</f>
        <v>0</v>
      </c>
      <c r="T1673" s="53">
        <f>IF((R1673-S1673)&lt;SetUp!$B$53,R1673-S1673,SetUp!$B$53)</f>
        <v>0</v>
      </c>
      <c r="U1673" s="53">
        <f t="shared" si="440"/>
        <v>0.93832026515990719</v>
      </c>
      <c r="V1673" s="53">
        <f>(L1673-P1673)/1000*SetUp!$B$13*1000000/SetUp!$B$48</f>
        <v>0.27494975714675701</v>
      </c>
      <c r="W1673" s="53">
        <f t="shared" si="442"/>
        <v>4.163336342344337E-17</v>
      </c>
      <c r="X1673" s="53">
        <f>MAX((SetUp!$B$56*(1-($H1673/SetUp!$B$56)^2)*TANH(($B1673-$D1673)/SetUp!$B$56))/(1+$H1673/SetUp!$B$56*TANH(($B1673-$D1673)/SetUp!$B$56)),0)</f>
        <v>0</v>
      </c>
    </row>
    <row r="1674" spans="1:24" x14ac:dyDescent="0.3">
      <c r="A1674" s="60">
        <v>32719</v>
      </c>
      <c r="B1674" s="53">
        <v>0</v>
      </c>
      <c r="C1674" s="53"/>
      <c r="D1674" s="53">
        <v>4.3150000000000004</v>
      </c>
      <c r="E1674" s="53">
        <f t="shared" si="434"/>
        <v>0</v>
      </c>
      <c r="F1674" s="53">
        <f t="shared" si="435"/>
        <v>4.3150000000000004</v>
      </c>
      <c r="G1674" s="53">
        <f t="shared" si="436"/>
        <v>0</v>
      </c>
      <c r="H1674" s="53">
        <f>IF(Q1673&gt;SetUp!$B$56,SetUp!$B$56,Q1673)</f>
        <v>2.7428551129846839E-3</v>
      </c>
      <c r="I1674" s="53">
        <f t="shared" si="441"/>
        <v>0.93833941038914814</v>
      </c>
      <c r="J1674" s="53">
        <f>MIN(F1674,H1674,(1-EXP(-SetUp!$B$52*H1674/SetUp!$B$56))*F1674)</f>
        <v>6.6861597912256493E-4</v>
      </c>
      <c r="K1674" s="53">
        <f t="shared" si="437"/>
        <v>2.0742391338621187E-3</v>
      </c>
      <c r="L1674" s="53">
        <f>IF(I1674&lt;=0,0,MIN(SetUp!$B$50*I1674^SetUp!$B$55,I1674))</f>
        <v>1.9344524672192977E-2</v>
      </c>
      <c r="M1674" s="53">
        <f t="shared" si="438"/>
        <v>0.9189948857169552</v>
      </c>
      <c r="N1674" s="53">
        <f>IF(SetUp!$B$62=0,X1674,(B1674-E1674)*(1-(H1674/SetUp!$B$66/SetUp!$B$56)))</f>
        <v>0</v>
      </c>
      <c r="O1674" s="53">
        <f>K1674*SetUp!$B$65</f>
        <v>1.9145229240996117E-5</v>
      </c>
      <c r="P1674" s="53">
        <f>MIN(SetUp!$B$54*L1674^SetUp!$B$51,L1674)</f>
        <v>1.2817406137661419E-2</v>
      </c>
      <c r="Q1674" s="53">
        <f t="shared" si="439"/>
        <v>2.0550939046211228E-3</v>
      </c>
      <c r="R1674" s="53">
        <f>IF((H1674+N1674-O1674)&gt;SetUp!$B$56,T1673+H1674+N1674-O1674-SetUp!$B$56,T1673)</f>
        <v>0</v>
      </c>
      <c r="S1674" s="53">
        <f>R1674*SetUp!$B$65</f>
        <v>0</v>
      </c>
      <c r="T1674" s="53">
        <f>IF((R1674-S1674)&lt;SetUp!$B$53,R1674-S1674,SetUp!$B$53)</f>
        <v>0</v>
      </c>
      <c r="U1674" s="53">
        <f t="shared" si="440"/>
        <v>0.9189948857169552</v>
      </c>
      <c r="V1674" s="53">
        <f>(L1674-P1674)/1000*SetUp!$B$13*1000000/SetUp!$B$48</f>
        <v>0.26562305488104548</v>
      </c>
      <c r="W1674" s="53">
        <f t="shared" si="442"/>
        <v>0</v>
      </c>
      <c r="X1674" s="53">
        <f>MAX((SetUp!$B$56*(1-($H1674/SetUp!$B$56)^2)*TANH(($B1674-$D1674)/SetUp!$B$56))/(1+$H1674/SetUp!$B$56*TANH(($B1674-$D1674)/SetUp!$B$56)),0)</f>
        <v>0</v>
      </c>
    </row>
    <row r="1675" spans="1:24" x14ac:dyDescent="0.3">
      <c r="A1675" s="60">
        <v>32720</v>
      </c>
      <c r="B1675" s="53">
        <v>0</v>
      </c>
      <c r="C1675" s="53"/>
      <c r="D1675" s="53">
        <v>4.3150000000000004</v>
      </c>
      <c r="E1675" s="53">
        <f t="shared" si="434"/>
        <v>0</v>
      </c>
      <c r="F1675" s="53">
        <f t="shared" si="435"/>
        <v>4.3150000000000004</v>
      </c>
      <c r="G1675" s="53">
        <f t="shared" si="436"/>
        <v>0</v>
      </c>
      <c r="H1675" s="53">
        <f>IF(Q1674&gt;SetUp!$B$56,SetUp!$B$56,Q1674)</f>
        <v>2.0550939046211228E-3</v>
      </c>
      <c r="I1675" s="53">
        <f t="shared" si="441"/>
        <v>0.91900923025791559</v>
      </c>
      <c r="J1675" s="53">
        <f>MIN(F1675,H1675,(1-EXP(-SetUp!$B$52*H1675/SetUp!$B$56))*F1675)</f>
        <v>5.0097262234972582E-4</v>
      </c>
      <c r="K1675" s="53">
        <f t="shared" si="437"/>
        <v>1.5541212822713971E-3</v>
      </c>
      <c r="L1675" s="53">
        <f>IF(I1675&lt;=0,0,MIN(SetUp!$B$50*I1675^SetUp!$B$55,I1675))</f>
        <v>1.8684920591485219E-2</v>
      </c>
      <c r="M1675" s="53">
        <f t="shared" si="438"/>
        <v>0.9003243096664304</v>
      </c>
      <c r="N1675" s="53">
        <f>IF(SetUp!$B$62=0,X1675,(B1675-E1675)*(1-(H1675/SetUp!$B$66/SetUp!$B$56)))</f>
        <v>0</v>
      </c>
      <c r="O1675" s="53">
        <f>K1675*SetUp!$B$65</f>
        <v>1.4344540960422635E-5</v>
      </c>
      <c r="P1675" s="53">
        <f>MIN(SetUp!$B$54*L1675^SetUp!$B$51,L1675)</f>
        <v>1.2376188666421669E-2</v>
      </c>
      <c r="Q1675" s="53">
        <f t="shared" si="439"/>
        <v>1.5397767413109745E-3</v>
      </c>
      <c r="R1675" s="53">
        <f>IF((H1675+N1675-O1675)&gt;SetUp!$B$56,T1674+H1675+N1675-O1675-SetUp!$B$56,T1674)</f>
        <v>0</v>
      </c>
      <c r="S1675" s="53">
        <f>R1675*SetUp!$B$65</f>
        <v>0</v>
      </c>
      <c r="T1675" s="53">
        <f>IF((R1675-S1675)&lt;SetUp!$B$53,R1675-S1675,SetUp!$B$53)</f>
        <v>0</v>
      </c>
      <c r="U1675" s="53">
        <f t="shared" si="440"/>
        <v>0.9003243096664304</v>
      </c>
      <c r="V1675" s="53">
        <f>(L1675-P1675)/1000*SetUp!$B$13*1000000/SetUp!$B$48</f>
        <v>0.25673574602567334</v>
      </c>
      <c r="W1675" s="53">
        <f t="shared" si="442"/>
        <v>4.163336342344337E-17</v>
      </c>
      <c r="X1675" s="53">
        <f>MAX((SetUp!$B$56*(1-($H1675/SetUp!$B$56)^2)*TANH(($B1675-$D1675)/SetUp!$B$56))/(1+$H1675/SetUp!$B$56*TANH(($B1675-$D1675)/SetUp!$B$56)),0)</f>
        <v>0</v>
      </c>
    </row>
    <row r="1676" spans="1:24" x14ac:dyDescent="0.3">
      <c r="A1676" s="60">
        <v>32721</v>
      </c>
      <c r="B1676" s="53">
        <v>0.122</v>
      </c>
      <c r="C1676" s="53"/>
      <c r="D1676" s="53">
        <v>4.9379999999999997</v>
      </c>
      <c r="E1676" s="53">
        <f t="shared" si="434"/>
        <v>0.122</v>
      </c>
      <c r="F1676" s="53">
        <f t="shared" si="435"/>
        <v>4.8159999999999998</v>
      </c>
      <c r="G1676" s="53">
        <f t="shared" si="436"/>
        <v>0</v>
      </c>
      <c r="H1676" s="53">
        <f>IF(Q1675&gt;SetUp!$B$56,SetUp!$B$56,Q1675)</f>
        <v>1.5397767413109745E-3</v>
      </c>
      <c r="I1676" s="53">
        <f t="shared" si="441"/>
        <v>0.90033465498843934</v>
      </c>
      <c r="J1676" s="53">
        <f>MIN(F1676,H1676,(1-EXP(-SetUp!$B$52*H1676/SetUp!$B$56))*F1676)</f>
        <v>4.1894023978844428E-4</v>
      </c>
      <c r="K1676" s="53">
        <f t="shared" si="437"/>
        <v>1.1208365015225302E-3</v>
      </c>
      <c r="L1676" s="53">
        <f>IF(I1676&lt;=0,0,MIN(SetUp!$B$50*I1676^SetUp!$B$55,I1676))</f>
        <v>1.8056410210187123E-2</v>
      </c>
      <c r="M1676" s="53">
        <f t="shared" si="438"/>
        <v>0.88227824477825223</v>
      </c>
      <c r="N1676" s="53">
        <f>IF(SetUp!$B$62=0,X1676,(B1676-E1676)*(1-(H1676/SetUp!$B$66/SetUp!$B$56)))</f>
        <v>0</v>
      </c>
      <c r="O1676" s="53">
        <f>K1676*SetUp!$B$65</f>
        <v>1.0345322008928677E-5</v>
      </c>
      <c r="P1676" s="53">
        <f>MIN(SetUp!$B$54*L1676^SetUp!$B$51,L1676)</f>
        <v>1.1955910916246825E-2</v>
      </c>
      <c r="Q1676" s="53">
        <f t="shared" si="439"/>
        <v>1.1104911795136014E-3</v>
      </c>
      <c r="R1676" s="53">
        <f>IF((H1676+N1676-O1676)&gt;SetUp!$B$56,T1675+H1676+N1676-O1676-SetUp!$B$56,T1675)</f>
        <v>0</v>
      </c>
      <c r="S1676" s="53">
        <f>R1676*SetUp!$B$65</f>
        <v>0</v>
      </c>
      <c r="T1676" s="53">
        <f>IF((R1676-S1676)&lt;SetUp!$B$53,R1676-S1676,SetUp!$B$53)</f>
        <v>0</v>
      </c>
      <c r="U1676" s="53">
        <f t="shared" si="440"/>
        <v>0.88227824477825223</v>
      </c>
      <c r="V1676" s="53">
        <f>(L1676-P1676)/1000*SetUp!$B$13*1000000/SetUp!$B$48</f>
        <v>0.24826165637765291</v>
      </c>
      <c r="W1676" s="53">
        <f t="shared" si="442"/>
        <v>-4.5102810375396984E-17</v>
      </c>
      <c r="X1676" s="53">
        <f>MAX((SetUp!$B$56*(1-($H1676/SetUp!$B$56)^2)*TANH(($B1676-$D1676)/SetUp!$B$56))/(1+$H1676/SetUp!$B$56*TANH(($B1676-$D1676)/SetUp!$B$56)),0)</f>
        <v>0</v>
      </c>
    </row>
    <row r="1677" spans="1:24" x14ac:dyDescent="0.3">
      <c r="A1677" s="60">
        <v>32722</v>
      </c>
      <c r="B1677" s="53">
        <v>0</v>
      </c>
      <c r="C1677" s="53"/>
      <c r="D1677" s="53">
        <v>4.9379999999999997</v>
      </c>
      <c r="E1677" s="53">
        <f t="shared" si="434"/>
        <v>0</v>
      </c>
      <c r="F1677" s="53">
        <f t="shared" si="435"/>
        <v>4.9379999999999997</v>
      </c>
      <c r="G1677" s="53">
        <f t="shared" si="436"/>
        <v>0</v>
      </c>
      <c r="H1677" s="53">
        <f>IF(Q1676&gt;SetUp!$B$56,SetUp!$B$56,Q1676)</f>
        <v>1.1104911795136014E-3</v>
      </c>
      <c r="I1677" s="53">
        <f t="shared" si="441"/>
        <v>0.88228563517248115</v>
      </c>
      <c r="J1677" s="53">
        <f>MIN(F1677,H1677,(1-EXP(-SetUp!$B$52*H1677/SetUp!$B$56))*F1677)</f>
        <v>3.0979849877882848E-4</v>
      </c>
      <c r="K1677" s="53">
        <f t="shared" si="437"/>
        <v>8.006926807347729E-4</v>
      </c>
      <c r="L1677" s="53">
        <f>IF(I1677&lt;=0,0,MIN(SetUp!$B$50*I1677^SetUp!$B$55,I1677))</f>
        <v>1.7457155545723468E-2</v>
      </c>
      <c r="M1677" s="53">
        <f t="shared" si="438"/>
        <v>0.86482847962675768</v>
      </c>
      <c r="N1677" s="53">
        <f>IF(SetUp!$B$62=0,X1677,(B1677-E1677)*(1-(H1677/SetUp!$B$66/SetUp!$B$56)))</f>
        <v>0</v>
      </c>
      <c r="O1677" s="53">
        <f>K1677*SetUp!$B$65</f>
        <v>7.3903942289008706E-6</v>
      </c>
      <c r="P1677" s="53">
        <f>MIN(SetUp!$B$54*L1677^SetUp!$B$51,L1677)</f>
        <v>1.1555328456067587E-2</v>
      </c>
      <c r="Q1677" s="53">
        <f t="shared" si="439"/>
        <v>7.9330228650587205E-4</v>
      </c>
      <c r="R1677" s="53">
        <f>IF((H1677+N1677-O1677)&gt;SetUp!$B$56,T1676+H1677+N1677-O1677-SetUp!$B$56,T1676)</f>
        <v>0</v>
      </c>
      <c r="S1677" s="53">
        <f>R1677*SetUp!$B$65</f>
        <v>0</v>
      </c>
      <c r="T1677" s="53">
        <f>IF((R1677-S1677)&lt;SetUp!$B$53,R1677-S1677,SetUp!$B$53)</f>
        <v>0</v>
      </c>
      <c r="U1677" s="53">
        <f t="shared" si="440"/>
        <v>0.86482847962675768</v>
      </c>
      <c r="V1677" s="53">
        <f>(L1677-P1677)/1000*SetUp!$B$13*1000000/SetUp!$B$48</f>
        <v>0.24017663117965943</v>
      </c>
      <c r="W1677" s="53">
        <f t="shared" si="442"/>
        <v>5.8980598183211441E-17</v>
      </c>
      <c r="X1677" s="53">
        <f>MAX((SetUp!$B$56*(1-($H1677/SetUp!$B$56)^2)*TANH(($B1677-$D1677)/SetUp!$B$56))/(1+$H1677/SetUp!$B$56*TANH(($B1677-$D1677)/SetUp!$B$56)),0)</f>
        <v>0</v>
      </c>
    </row>
    <row r="1678" spans="1:24" x14ac:dyDescent="0.3">
      <c r="A1678" s="60">
        <v>32723</v>
      </c>
      <c r="B1678" s="53">
        <v>6.0999999999999999E-2</v>
      </c>
      <c r="C1678" s="53"/>
      <c r="D1678" s="53">
        <v>4.9379999999999997</v>
      </c>
      <c r="E1678" s="53">
        <f t="shared" si="434"/>
        <v>6.0999999999999999E-2</v>
      </c>
      <c r="F1678" s="53">
        <f t="shared" si="435"/>
        <v>4.8769999999999998</v>
      </c>
      <c r="G1678" s="53">
        <f t="shared" si="436"/>
        <v>0</v>
      </c>
      <c r="H1678" s="53">
        <f>IF(Q1677&gt;SetUp!$B$56,SetUp!$B$56,Q1677)</f>
        <v>7.9330228650587205E-4</v>
      </c>
      <c r="I1678" s="53">
        <f t="shared" si="441"/>
        <v>0.86483378432312519</v>
      </c>
      <c r="J1678" s="53">
        <f>MIN(F1678,H1678,(1-EXP(-SetUp!$B$52*H1678/SetUp!$B$56))*F1678)</f>
        <v>2.1857901418241454E-4</v>
      </c>
      <c r="K1678" s="53">
        <f t="shared" si="437"/>
        <v>5.7472327232345748E-4</v>
      </c>
      <c r="L1678" s="53">
        <f>IF(I1678&lt;=0,0,MIN(SetUp!$B$50*I1678^SetUp!$B$55,I1678))</f>
        <v>1.6885446362180635E-2</v>
      </c>
      <c r="M1678" s="53">
        <f t="shared" si="438"/>
        <v>0.8479483379609446</v>
      </c>
      <c r="N1678" s="53">
        <f>IF(SetUp!$B$62=0,X1678,(B1678-E1678)*(1-(H1678/SetUp!$B$66/SetUp!$B$56)))</f>
        <v>0</v>
      </c>
      <c r="O1678" s="53">
        <f>K1678*SetUp!$B$65</f>
        <v>5.3046963675208773E-6</v>
      </c>
      <c r="P1678" s="53">
        <f>MIN(SetUp!$B$54*L1678^SetUp!$B$51,L1678)</f>
        <v>1.1173283758497387E-2</v>
      </c>
      <c r="Q1678" s="53">
        <f t="shared" si="439"/>
        <v>5.6941857595593662E-4</v>
      </c>
      <c r="R1678" s="53">
        <f>IF((H1678+N1678-O1678)&gt;SetUp!$B$56,T1677+H1678+N1678-O1678-SetUp!$B$56,T1677)</f>
        <v>0</v>
      </c>
      <c r="S1678" s="53">
        <f>R1678*SetUp!$B$65</f>
        <v>0</v>
      </c>
      <c r="T1678" s="53">
        <f>IF((R1678-S1678)&lt;SetUp!$B$53,R1678-S1678,SetUp!$B$53)</f>
        <v>0</v>
      </c>
      <c r="U1678" s="53">
        <f t="shared" si="440"/>
        <v>0.8479483379609446</v>
      </c>
      <c r="V1678" s="53">
        <f>(L1678-P1678)/1000*SetUp!$B$13*1000000/SetUp!$B$48</f>
        <v>0.23245817779169597</v>
      </c>
      <c r="W1678" s="53">
        <f t="shared" si="442"/>
        <v>3.1225022567582528E-17</v>
      </c>
      <c r="X1678" s="53">
        <f>MAX((SetUp!$B$56*(1-($H1678/SetUp!$B$56)^2)*TANH(($B1678-$D1678)/SetUp!$B$56))/(1+$H1678/SetUp!$B$56*TANH(($B1678-$D1678)/SetUp!$B$56)),0)</f>
        <v>0</v>
      </c>
    </row>
    <row r="1679" spans="1:24" x14ac:dyDescent="0.3">
      <c r="A1679" s="60">
        <v>32724</v>
      </c>
      <c r="B1679" s="53">
        <v>3.5999999999999997E-2</v>
      </c>
      <c r="C1679" s="53"/>
      <c r="D1679" s="53">
        <v>4.9379999999999997</v>
      </c>
      <c r="E1679" s="53">
        <f t="shared" si="434"/>
        <v>3.5999999999999997E-2</v>
      </c>
      <c r="F1679" s="53">
        <f t="shared" si="435"/>
        <v>4.9020000000000001</v>
      </c>
      <c r="G1679" s="53">
        <f t="shared" si="436"/>
        <v>0</v>
      </c>
      <c r="H1679" s="53">
        <f>IF(Q1678&gt;SetUp!$B$56,SetUp!$B$56,Q1678)</f>
        <v>5.6941857595593662E-4</v>
      </c>
      <c r="I1679" s="53">
        <f t="shared" si="441"/>
        <v>0.84795213814729109</v>
      </c>
      <c r="J1679" s="53">
        <f>MIN(F1679,H1679,(1-EXP(-SetUp!$B$52*H1679/SetUp!$B$56))*F1679)</f>
        <v>1.5769745543308745E-4</v>
      </c>
      <c r="K1679" s="53">
        <f t="shared" si="437"/>
        <v>4.1172112052284917E-4</v>
      </c>
      <c r="L1679" s="53">
        <f>IF(I1679&lt;=0,0,MIN(SetUp!$B$50*I1679^SetUp!$B$55,I1679))</f>
        <v>1.6339685768735141E-2</v>
      </c>
      <c r="M1679" s="53">
        <f t="shared" si="438"/>
        <v>0.83161245237855597</v>
      </c>
      <c r="N1679" s="53">
        <f>IF(SetUp!$B$62=0,X1679,(B1679-E1679)*(1-(H1679/SetUp!$B$66/SetUp!$B$56)))</f>
        <v>0</v>
      </c>
      <c r="O1679" s="53">
        <f>K1679*SetUp!$B$65</f>
        <v>3.8001863464474162E-6</v>
      </c>
      <c r="P1679" s="53">
        <f>MIN(SetUp!$B$54*L1679^SetUp!$B$51,L1679)</f>
        <v>1.0808696426152438E-2</v>
      </c>
      <c r="Q1679" s="53">
        <f t="shared" si="439"/>
        <v>4.0792093417640175E-4</v>
      </c>
      <c r="R1679" s="53">
        <f>IF((H1679+N1679-O1679)&gt;SetUp!$B$56,T1678+H1679+N1679-O1679-SetUp!$B$56,T1678)</f>
        <v>0</v>
      </c>
      <c r="S1679" s="53">
        <f>R1679*SetUp!$B$65</f>
        <v>0</v>
      </c>
      <c r="T1679" s="53">
        <f>IF((R1679-S1679)&lt;SetUp!$B$53,R1679-S1679,SetUp!$B$53)</f>
        <v>0</v>
      </c>
      <c r="U1679" s="53">
        <f t="shared" si="440"/>
        <v>0.83161245237855597</v>
      </c>
      <c r="V1679" s="53">
        <f>(L1679-P1679)/1000*SetUp!$B$13*1000000/SetUp!$B$48</f>
        <v>0.22508527735765455</v>
      </c>
      <c r="W1679" s="53">
        <f t="shared" si="442"/>
        <v>6.9388939039072284E-17</v>
      </c>
      <c r="X1679" s="53">
        <f>MAX((SetUp!$B$56*(1-($H1679/SetUp!$B$56)^2)*TANH(($B1679-$D1679)/SetUp!$B$56))/(1+$H1679/SetUp!$B$56*TANH(($B1679-$D1679)/SetUp!$B$56)),0)</f>
        <v>0</v>
      </c>
    </row>
    <row r="1680" spans="1:24" x14ac:dyDescent="0.3">
      <c r="A1680" s="60">
        <v>32725</v>
      </c>
      <c r="B1680" s="53">
        <v>0</v>
      </c>
      <c r="C1680" s="53"/>
      <c r="D1680" s="53">
        <v>4.9379999999999997</v>
      </c>
      <c r="E1680" s="53">
        <f t="shared" si="434"/>
        <v>0</v>
      </c>
      <c r="F1680" s="53">
        <f t="shared" si="435"/>
        <v>4.9379999999999997</v>
      </c>
      <c r="G1680" s="53">
        <f t="shared" si="436"/>
        <v>0</v>
      </c>
      <c r="H1680" s="53">
        <f>IF(Q1679&gt;SetUp!$B$56,SetUp!$B$56,Q1679)</f>
        <v>4.0792093417640175E-4</v>
      </c>
      <c r="I1680" s="53">
        <f t="shared" si="441"/>
        <v>0.83161516709923433</v>
      </c>
      <c r="J1680" s="53">
        <f>MIN(F1680,H1680,(1-EXP(-SetUp!$B$52*H1680/SetUp!$B$56))*F1680)</f>
        <v>1.1380171535703654E-4</v>
      </c>
      <c r="K1680" s="53">
        <f t="shared" si="437"/>
        <v>2.9411921881936521E-4</v>
      </c>
      <c r="L1680" s="53">
        <f>IF(I1680&lt;=0,0,MIN(SetUp!$B$50*I1680^SetUp!$B$55,I1680))</f>
        <v>1.5818384823605775E-2</v>
      </c>
      <c r="M1680" s="53">
        <f t="shared" si="438"/>
        <v>0.81579678227562857</v>
      </c>
      <c r="N1680" s="53">
        <f>IF(SetUp!$B$62=0,X1680,(B1680-E1680)*(1-(H1680/SetUp!$B$66/SetUp!$B$56)))</f>
        <v>0</v>
      </c>
      <c r="O1680" s="53">
        <f>K1680*SetUp!$B$65</f>
        <v>2.7147206783216323E-6</v>
      </c>
      <c r="P1680" s="53">
        <f>MIN(SetUp!$B$54*L1680^SetUp!$B$51,L1680)</f>
        <v>1.0460559452764806E-2</v>
      </c>
      <c r="Q1680" s="53">
        <f t="shared" si="439"/>
        <v>2.914044981410436E-4</v>
      </c>
      <c r="R1680" s="53">
        <f>IF((H1680+N1680-O1680)&gt;SetUp!$B$56,T1679+H1680+N1680-O1680-SetUp!$B$56,T1679)</f>
        <v>0</v>
      </c>
      <c r="S1680" s="53">
        <f>R1680*SetUp!$B$65</f>
        <v>0</v>
      </c>
      <c r="T1680" s="53">
        <f>IF((R1680-S1680)&lt;SetUp!$B$53,R1680-S1680,SetUp!$B$53)</f>
        <v>0</v>
      </c>
      <c r="U1680" s="53">
        <f t="shared" si="440"/>
        <v>0.81579678227562857</v>
      </c>
      <c r="V1680" s="53">
        <f>(L1680-P1680)/1000*SetUp!$B$13*1000000/SetUp!$B$48</f>
        <v>0.21803831736665205</v>
      </c>
      <c r="W1680" s="53">
        <f t="shared" si="442"/>
        <v>3.4694469519536142E-17</v>
      </c>
      <c r="X1680" s="53">
        <f>MAX((SetUp!$B$56*(1-($H1680/SetUp!$B$56)^2)*TANH(($B1680-$D1680)/SetUp!$B$56))/(1+$H1680/SetUp!$B$56*TANH(($B1680-$D1680)/SetUp!$B$56)),0)</f>
        <v>0</v>
      </c>
    </row>
    <row r="1681" spans="1:24" x14ac:dyDescent="0.3">
      <c r="A1681" s="60">
        <v>32726</v>
      </c>
      <c r="B1681" s="53">
        <v>5.6000000000000001E-2</v>
      </c>
      <c r="C1681" s="53"/>
      <c r="D1681" s="53">
        <v>4.9379999999999997</v>
      </c>
      <c r="E1681" s="53">
        <f t="shared" si="434"/>
        <v>5.6000000000000001E-2</v>
      </c>
      <c r="F1681" s="53">
        <f t="shared" si="435"/>
        <v>4.8819999999999997</v>
      </c>
      <c r="G1681" s="53">
        <f t="shared" si="436"/>
        <v>0</v>
      </c>
      <c r="H1681" s="53">
        <f>IF(Q1680&gt;SetUp!$B$56,SetUp!$B$56,Q1680)</f>
        <v>2.914044981410436E-4</v>
      </c>
      <c r="I1681" s="53">
        <f t="shared" si="441"/>
        <v>0.81579873008459625</v>
      </c>
      <c r="J1681" s="53">
        <f>MIN(F1681,H1681,(1-EXP(-SetUp!$B$52*H1681/SetUp!$B$56))*F1681)</f>
        <v>8.0374296563731065E-5</v>
      </c>
      <c r="K1681" s="53">
        <f t="shared" si="437"/>
        <v>2.1103020157731253E-4</v>
      </c>
      <c r="L1681" s="53">
        <f>IF(I1681&lt;=0,0,MIN(SetUp!$B$50*I1681^SetUp!$B$55,I1681))</f>
        <v>1.5320155585036114E-2</v>
      </c>
      <c r="M1681" s="53">
        <f t="shared" si="438"/>
        <v>0.80047857449956017</v>
      </c>
      <c r="N1681" s="53">
        <f>IF(SetUp!$B$62=0,X1681,(B1681-E1681)*(1-(H1681/SetUp!$B$66/SetUp!$B$56)))</f>
        <v>0</v>
      </c>
      <c r="O1681" s="53">
        <f>K1681*SetUp!$B$65</f>
        <v>1.9478089676423176E-6</v>
      </c>
      <c r="P1681" s="53">
        <f>MIN(SetUp!$B$54*L1681^SetUp!$B$51,L1681)</f>
        <v>1.012793445733569E-2</v>
      </c>
      <c r="Q1681" s="53">
        <f t="shared" si="439"/>
        <v>2.0908239260967023E-4</v>
      </c>
      <c r="R1681" s="53">
        <f>IF((H1681+N1681-O1681)&gt;SetUp!$B$56,T1680+H1681+N1681-O1681-SetUp!$B$56,T1680)</f>
        <v>0</v>
      </c>
      <c r="S1681" s="53">
        <f>R1681*SetUp!$B$65</f>
        <v>0</v>
      </c>
      <c r="T1681" s="53">
        <f>IF((R1681-S1681)&lt;SetUp!$B$53,R1681-S1681,SetUp!$B$53)</f>
        <v>0</v>
      </c>
      <c r="U1681" s="53">
        <f t="shared" si="440"/>
        <v>0.80047857449956017</v>
      </c>
      <c r="V1681" s="53">
        <f>(L1681-P1681)/1000*SetUp!$B$13*1000000/SetUp!$B$48</f>
        <v>0.21129900280823916</v>
      </c>
      <c r="W1681" s="53">
        <f t="shared" si="442"/>
        <v>6.2450045135165055E-17</v>
      </c>
      <c r="X1681" s="53">
        <f>MAX((SetUp!$B$56*(1-($H1681/SetUp!$B$56)^2)*TANH(($B1681-$D1681)/SetUp!$B$56))/(1+$H1681/SetUp!$B$56*TANH(($B1681-$D1681)/SetUp!$B$56)),0)</f>
        <v>0</v>
      </c>
    </row>
    <row r="1682" spans="1:24" x14ac:dyDescent="0.3">
      <c r="A1682" s="60">
        <v>32727</v>
      </c>
      <c r="B1682" s="53">
        <v>0</v>
      </c>
      <c r="C1682" s="53"/>
      <c r="D1682" s="53">
        <v>4.9379999999999997</v>
      </c>
      <c r="E1682" s="53">
        <f t="shared" si="434"/>
        <v>0</v>
      </c>
      <c r="F1682" s="53">
        <f t="shared" si="435"/>
        <v>4.9379999999999997</v>
      </c>
      <c r="G1682" s="53">
        <f t="shared" si="436"/>
        <v>0</v>
      </c>
      <c r="H1682" s="53">
        <f>IF(Q1681&gt;SetUp!$B$56,SetUp!$B$56,Q1681)</f>
        <v>2.0908239260967023E-4</v>
      </c>
      <c r="I1682" s="53">
        <f t="shared" si="441"/>
        <v>0.80047996594337578</v>
      </c>
      <c r="J1682" s="53">
        <f>MIN(F1682,H1682,(1-EXP(-SetUp!$B$52*H1682/SetUp!$B$56))*F1682)</f>
        <v>5.8330099253766304E-5</v>
      </c>
      <c r="K1682" s="53">
        <f t="shared" si="437"/>
        <v>1.5075229335590392E-4</v>
      </c>
      <c r="L1682" s="53">
        <f>IF(I1682&lt;=0,0,MIN(SetUp!$B$50*I1682^SetUp!$B$55,I1682))</f>
        <v>1.4843702653141931E-2</v>
      </c>
      <c r="M1682" s="53">
        <f t="shared" si="438"/>
        <v>0.78563626329023384</v>
      </c>
      <c r="N1682" s="53">
        <f>IF(SetUp!$B$62=0,X1682,(B1682-E1682)*(1-(H1682/SetUp!$B$66/SetUp!$B$56)))</f>
        <v>0</v>
      </c>
      <c r="O1682" s="53">
        <f>K1682*SetUp!$B$65</f>
        <v>1.391443815608066E-6</v>
      </c>
      <c r="P1682" s="53">
        <f>MIN(SetUp!$B$54*L1682^SetUp!$B$51,L1682)</f>
        <v>9.809945922579888E-3</v>
      </c>
      <c r="Q1682" s="53">
        <f t="shared" si="439"/>
        <v>1.4936084954029585E-4</v>
      </c>
      <c r="R1682" s="53">
        <f>IF((H1682+N1682-O1682)&gt;SetUp!$B$56,T1681+H1682+N1682-O1682-SetUp!$B$56,T1681)</f>
        <v>0</v>
      </c>
      <c r="S1682" s="53">
        <f>R1682*SetUp!$B$65</f>
        <v>0</v>
      </c>
      <c r="T1682" s="53">
        <f>IF((R1682-S1682)&lt;SetUp!$B$53,R1682-S1682,SetUp!$B$53)</f>
        <v>0</v>
      </c>
      <c r="U1682" s="53">
        <f t="shared" si="440"/>
        <v>0.78563626329023384</v>
      </c>
      <c r="V1682" s="53">
        <f>(L1682-P1682)/1000*SetUp!$B$13*1000000/SetUp!$B$48</f>
        <v>0.20485024643357028</v>
      </c>
      <c r="W1682" s="53">
        <f t="shared" si="442"/>
        <v>4.163336342344337E-17</v>
      </c>
      <c r="X1682" s="53">
        <f>MAX((SetUp!$B$56*(1-($H1682/SetUp!$B$56)^2)*TANH(($B1682-$D1682)/SetUp!$B$56))/(1+$H1682/SetUp!$B$56*TANH(($B1682-$D1682)/SetUp!$B$56)),0)</f>
        <v>0</v>
      </c>
    </row>
    <row r="1683" spans="1:24" x14ac:dyDescent="0.3">
      <c r="A1683" s="60">
        <v>32728</v>
      </c>
      <c r="B1683" s="53">
        <v>0</v>
      </c>
      <c r="C1683" s="53"/>
      <c r="D1683" s="53">
        <v>4.9379999999999997</v>
      </c>
      <c r="E1683" s="53">
        <f t="shared" si="434"/>
        <v>0</v>
      </c>
      <c r="F1683" s="53">
        <f t="shared" si="435"/>
        <v>4.9379999999999997</v>
      </c>
      <c r="G1683" s="53">
        <f t="shared" si="436"/>
        <v>0</v>
      </c>
      <c r="H1683" s="53">
        <f>IF(Q1682&gt;SetUp!$B$56,SetUp!$B$56,Q1682)</f>
        <v>1.4936084954029585E-4</v>
      </c>
      <c r="I1683" s="53">
        <f t="shared" si="441"/>
        <v>0.78563725728639067</v>
      </c>
      <c r="J1683" s="53">
        <f>MIN(F1683,H1683,(1-EXP(-SetUp!$B$52*H1683/SetUp!$B$56))*F1683)</f>
        <v>4.1668969670416887E-5</v>
      </c>
      <c r="K1683" s="53">
        <f t="shared" si="437"/>
        <v>1.0769187986987896E-4</v>
      </c>
      <c r="L1683" s="53">
        <f>IF(I1683&lt;=0,0,MIN(SetUp!$B$50*I1683^SetUp!$B$55,I1683))</f>
        <v>1.4387817451293463E-2</v>
      </c>
      <c r="M1683" s="53">
        <f t="shared" si="438"/>
        <v>0.77124943983509719</v>
      </c>
      <c r="N1683" s="53">
        <f>IF(SetUp!$B$62=0,X1683,(B1683-E1683)*(1-(H1683/SetUp!$B$66/SetUp!$B$56)))</f>
        <v>0</v>
      </c>
      <c r="O1683" s="53">
        <f>K1683*SetUp!$B$65</f>
        <v>9.9399615687691538E-7</v>
      </c>
      <c r="P1683" s="53">
        <f>MIN(SetUp!$B$54*L1683^SetUp!$B$51,L1683)</f>
        <v>9.5057772737719773E-3</v>
      </c>
      <c r="Q1683" s="53">
        <f t="shared" si="439"/>
        <v>1.0669788371300205E-4</v>
      </c>
      <c r="R1683" s="53">
        <f>IF((H1683+N1683-O1683)&gt;SetUp!$B$56,T1682+H1683+N1683-O1683-SetUp!$B$56,T1682)</f>
        <v>0</v>
      </c>
      <c r="S1683" s="53">
        <f>R1683*SetUp!$B$65</f>
        <v>0</v>
      </c>
      <c r="T1683" s="53">
        <f>IF((R1683-S1683)&lt;SetUp!$B$53,R1683-S1683,SetUp!$B$53)</f>
        <v>0</v>
      </c>
      <c r="U1683" s="53">
        <f t="shared" si="440"/>
        <v>0.77124943983509719</v>
      </c>
      <c r="V1683" s="53">
        <f>(L1683-P1683)/1000*SetUp!$B$13*1000000/SetUp!$B$48</f>
        <v>0.19867609560706825</v>
      </c>
      <c r="W1683" s="53">
        <f t="shared" si="442"/>
        <v>-9.7144514654701197E-17</v>
      </c>
      <c r="X1683" s="53">
        <f>MAX((SetUp!$B$56*(1-($H1683/SetUp!$B$56)^2)*TANH(($B1683-$D1683)/SetUp!$B$56))/(1+$H1683/SetUp!$B$56*TANH(($B1683-$D1683)/SetUp!$B$56)),0)</f>
        <v>0</v>
      </c>
    </row>
    <row r="1684" spans="1:24" x14ac:dyDescent="0.3">
      <c r="A1684" s="60">
        <v>32729</v>
      </c>
      <c r="B1684" s="53">
        <v>0</v>
      </c>
      <c r="C1684" s="53"/>
      <c r="D1684" s="53">
        <v>4.9379999999999997</v>
      </c>
      <c r="E1684" s="53">
        <f t="shared" si="434"/>
        <v>0</v>
      </c>
      <c r="F1684" s="53">
        <f t="shared" si="435"/>
        <v>4.9379999999999997</v>
      </c>
      <c r="G1684" s="53">
        <f t="shared" si="436"/>
        <v>0</v>
      </c>
      <c r="H1684" s="53">
        <f>IF(Q1683&gt;SetUp!$B$56,SetUp!$B$56,Q1683)</f>
        <v>1.0669788371300205E-4</v>
      </c>
      <c r="I1684" s="53">
        <f t="shared" si="441"/>
        <v>0.77125014990897012</v>
      </c>
      <c r="J1684" s="53">
        <f>MIN(F1684,H1684,(1-EXP(-SetUp!$B$52*H1684/SetUp!$B$56))*F1684)</f>
        <v>2.976681139779491E-5</v>
      </c>
      <c r="K1684" s="53">
        <f t="shared" si="437"/>
        <v>7.6931072315207139E-5</v>
      </c>
      <c r="L1684" s="53">
        <f>IF(I1684&lt;=0,0,MIN(SetUp!$B$50*I1684^SetUp!$B$55,I1684))</f>
        <v>1.39513715003785E-2</v>
      </c>
      <c r="M1684" s="53">
        <f t="shared" si="438"/>
        <v>0.75729877840859161</v>
      </c>
      <c r="N1684" s="53">
        <f>IF(SetUp!$B$62=0,X1684,(B1684-E1684)*(1-(H1684/SetUp!$B$66/SetUp!$B$56)))</f>
        <v>0</v>
      </c>
      <c r="O1684" s="53">
        <f>K1684*SetUp!$B$65</f>
        <v>7.1007387296174521E-7</v>
      </c>
      <c r="P1684" s="53">
        <f>MIN(SetUp!$B$54*L1684^SetUp!$B$51,L1684)</f>
        <v>9.2146662950999877E-3</v>
      </c>
      <c r="Q1684" s="53">
        <f t="shared" si="439"/>
        <v>7.6220998442245397E-5</v>
      </c>
      <c r="R1684" s="53">
        <f>IF((H1684+N1684-O1684)&gt;SetUp!$B$56,T1683+H1684+N1684-O1684-SetUp!$B$56,T1683)</f>
        <v>0</v>
      </c>
      <c r="S1684" s="53">
        <f>R1684*SetUp!$B$65</f>
        <v>0</v>
      </c>
      <c r="T1684" s="53">
        <f>IF((R1684-S1684)&lt;SetUp!$B$53,R1684-S1684,SetUp!$B$53)</f>
        <v>0</v>
      </c>
      <c r="U1684" s="53">
        <f t="shared" si="440"/>
        <v>0.75729877840859161</v>
      </c>
      <c r="V1684" s="53">
        <f>(L1684-P1684)/1000*SetUp!$B$13*1000000/SetUp!$B$48</f>
        <v>0.19276164513340277</v>
      </c>
      <c r="W1684" s="53">
        <f t="shared" si="442"/>
        <v>1.9081958235744878E-17</v>
      </c>
      <c r="X1684" s="53">
        <f>MAX((SetUp!$B$56*(1-($H1684/SetUp!$B$56)^2)*TANH(($B1684-$D1684)/SetUp!$B$56))/(1+$H1684/SetUp!$B$56*TANH(($B1684-$D1684)/SetUp!$B$56)),0)</f>
        <v>0</v>
      </c>
    </row>
    <row r="1685" spans="1:24" x14ac:dyDescent="0.3">
      <c r="A1685" s="60">
        <v>32730</v>
      </c>
      <c r="B1685" s="53">
        <v>0</v>
      </c>
      <c r="C1685" s="53"/>
      <c r="D1685" s="53">
        <v>4.9379999999999997</v>
      </c>
      <c r="E1685" s="53">
        <f t="shared" si="434"/>
        <v>0</v>
      </c>
      <c r="F1685" s="53">
        <f t="shared" si="435"/>
        <v>4.9379999999999997</v>
      </c>
      <c r="G1685" s="53">
        <f t="shared" si="436"/>
        <v>0</v>
      </c>
      <c r="H1685" s="53">
        <f>IF(Q1684&gt;SetUp!$B$56,SetUp!$B$56,Q1684)</f>
        <v>7.6220998442245397E-5</v>
      </c>
      <c r="I1685" s="53">
        <f t="shared" si="441"/>
        <v>0.75729928565877924</v>
      </c>
      <c r="J1685" s="53">
        <f>MIN(F1685,H1685,(1-EXP(-SetUp!$B$52*H1685/SetUp!$B$56))*F1685)</f>
        <v>2.1264320899053944E-5</v>
      </c>
      <c r="K1685" s="53">
        <f t="shared" si="437"/>
        <v>5.4956677543191454E-5</v>
      </c>
      <c r="L1685" s="53">
        <f>IF(I1685&lt;=0,0,MIN(SetUp!$B$50*I1685^SetUp!$B$55,I1685))</f>
        <v>1.3533310502962925E-2</v>
      </c>
      <c r="M1685" s="53">
        <f t="shared" si="438"/>
        <v>0.74376597515581633</v>
      </c>
      <c r="N1685" s="53">
        <f>IF(SetUp!$B$62=0,X1685,(B1685-E1685)*(1-(H1685/SetUp!$B$66/SetUp!$B$56)))</f>
        <v>0</v>
      </c>
      <c r="O1685" s="53">
        <f>K1685*SetUp!$B$65</f>
        <v>5.0725018765258916E-7</v>
      </c>
      <c r="P1685" s="53">
        <f>MIN(SetUp!$B$54*L1685^SetUp!$B$51,L1685)</f>
        <v>8.935901096074431E-3</v>
      </c>
      <c r="Q1685" s="53">
        <f t="shared" si="439"/>
        <v>5.4449427355538862E-5</v>
      </c>
      <c r="R1685" s="53">
        <f>IF((H1685+N1685-O1685)&gt;SetUp!$B$56,T1684+H1685+N1685-O1685-SetUp!$B$56,T1684)</f>
        <v>0</v>
      </c>
      <c r="S1685" s="53">
        <f>R1685*SetUp!$B$65</f>
        <v>0</v>
      </c>
      <c r="T1685" s="53">
        <f>IF((R1685-S1685)&lt;SetUp!$B$53,R1685-S1685,SetUp!$B$53)</f>
        <v>0</v>
      </c>
      <c r="U1685" s="53">
        <f t="shared" si="440"/>
        <v>0.74376597515581633</v>
      </c>
      <c r="V1685" s="53">
        <f>(L1685-P1685)/1000*SetUp!$B$13*1000000/SetUp!$B$48</f>
        <v>0.18709296065882144</v>
      </c>
      <c r="W1685" s="53">
        <f t="shared" si="442"/>
        <v>-4.163336342344337E-17</v>
      </c>
      <c r="X1685" s="53">
        <f>MAX((SetUp!$B$56*(1-($H1685/SetUp!$B$56)^2)*TANH(($B1685-$D1685)/SetUp!$B$56))/(1+$H1685/SetUp!$B$56*TANH(($B1685-$D1685)/SetUp!$B$56)),0)</f>
        <v>0</v>
      </c>
    </row>
    <row r="1686" spans="1:24" x14ac:dyDescent="0.3">
      <c r="A1686" s="60">
        <v>32731</v>
      </c>
      <c r="B1686" s="53">
        <v>0</v>
      </c>
      <c r="C1686" s="53"/>
      <c r="D1686" s="53">
        <v>4.9379999999999997</v>
      </c>
      <c r="E1686" s="53">
        <f t="shared" si="434"/>
        <v>0</v>
      </c>
      <c r="F1686" s="53">
        <f t="shared" si="435"/>
        <v>4.9379999999999997</v>
      </c>
      <c r="G1686" s="53">
        <f t="shared" si="436"/>
        <v>0</v>
      </c>
      <c r="H1686" s="53">
        <f>IF(Q1685&gt;SetUp!$B$56,SetUp!$B$56,Q1685)</f>
        <v>5.4449427355538862E-5</v>
      </c>
      <c r="I1686" s="53">
        <f t="shared" si="441"/>
        <v>0.7437663375162713</v>
      </c>
      <c r="J1686" s="53">
        <f>MIN(F1686,H1686,(1-EXP(-SetUp!$B$52*H1686/SetUp!$B$56))*F1686)</f>
        <v>1.5190443995707125E-5</v>
      </c>
      <c r="K1686" s="53">
        <f t="shared" si="437"/>
        <v>3.9258983359831737E-5</v>
      </c>
      <c r="L1686" s="53">
        <f>IF(I1686&lt;=0,0,MIN(SetUp!$B$50*I1686^SetUp!$B$55,I1686))</f>
        <v>1.3132648845755039E-2</v>
      </c>
      <c r="M1686" s="53">
        <f t="shared" si="438"/>
        <v>0.73063368867051626</v>
      </c>
      <c r="N1686" s="53">
        <f>IF(SetUp!$B$62=0,X1686,(B1686-E1686)*(1-(H1686/SetUp!$B$66/SetUp!$B$56)))</f>
        <v>0</v>
      </c>
      <c r="O1686" s="53">
        <f>K1686*SetUp!$B$65</f>
        <v>3.6236045493604751E-7</v>
      </c>
      <c r="P1686" s="53">
        <f>MIN(SetUp!$B$54*L1686^SetUp!$B$51,L1686)</f>
        <v>8.6688163655755102E-3</v>
      </c>
      <c r="Q1686" s="53">
        <f t="shared" si="439"/>
        <v>3.8896622904895689E-5</v>
      </c>
      <c r="R1686" s="53">
        <f>IF((H1686+N1686-O1686)&gt;SetUp!$B$56,T1685+H1686+N1686-O1686-SetUp!$B$56,T1685)</f>
        <v>0</v>
      </c>
      <c r="S1686" s="53">
        <f>R1686*SetUp!$B$65</f>
        <v>0</v>
      </c>
      <c r="T1686" s="53">
        <f>IF((R1686-S1686)&lt;SetUp!$B$53,R1686-S1686,SetUp!$B$53)</f>
        <v>0</v>
      </c>
      <c r="U1686" s="53">
        <f t="shared" si="440"/>
        <v>0.73063368867051626</v>
      </c>
      <c r="V1686" s="53">
        <f>(L1686-P1686)/1000*SetUp!$B$13*1000000/SetUp!$B$48</f>
        <v>0.18165700738995641</v>
      </c>
      <c r="W1686" s="53">
        <f t="shared" si="442"/>
        <v>2.7755575615628914E-17</v>
      </c>
      <c r="X1686" s="53">
        <f>MAX((SetUp!$B$56*(1-($H1686/SetUp!$B$56)^2)*TANH(($B1686-$D1686)/SetUp!$B$56))/(1+$H1686/SetUp!$B$56*TANH(($B1686-$D1686)/SetUp!$B$56)),0)</f>
        <v>0</v>
      </c>
    </row>
    <row r="1687" spans="1:24" x14ac:dyDescent="0.3">
      <c r="A1687" s="60">
        <v>32732</v>
      </c>
      <c r="B1687" s="53">
        <v>0</v>
      </c>
      <c r="C1687" s="53"/>
      <c r="D1687" s="53">
        <v>4.9379999999999997</v>
      </c>
      <c r="E1687" s="53">
        <f t="shared" si="434"/>
        <v>0</v>
      </c>
      <c r="F1687" s="53">
        <f t="shared" si="435"/>
        <v>4.9379999999999997</v>
      </c>
      <c r="G1687" s="53">
        <f t="shared" si="436"/>
        <v>0</v>
      </c>
      <c r="H1687" s="53">
        <f>IF(Q1686&gt;SetUp!$B$56,SetUp!$B$56,Q1686)</f>
        <v>3.8896622904895689E-5</v>
      </c>
      <c r="I1687" s="53">
        <f t="shared" si="441"/>
        <v>0.73063394752715183</v>
      </c>
      <c r="J1687" s="53">
        <f>MIN(F1687,H1687,(1-EXP(-SetUp!$B$52*H1687/SetUp!$B$56))*F1687)</f>
        <v>1.0851486602101889E-5</v>
      </c>
      <c r="K1687" s="53">
        <f t="shared" si="437"/>
        <v>2.8045136302793799E-5</v>
      </c>
      <c r="L1687" s="53">
        <f>IF(I1687&lt;=0,0,MIN(SetUp!$B$50*I1687^SetUp!$B$55,I1687))</f>
        <v>1.2748464510595437E-2</v>
      </c>
      <c r="M1687" s="53">
        <f t="shared" si="438"/>
        <v>0.71788548301655641</v>
      </c>
      <c r="N1687" s="53">
        <f>IF(SetUp!$B$62=0,X1687,(B1687-E1687)*(1-(H1687/SetUp!$B$66/SetUp!$B$56)))</f>
        <v>0</v>
      </c>
      <c r="O1687" s="53">
        <f>K1687*SetUp!$B$65</f>
        <v>2.5885663559545061E-7</v>
      </c>
      <c r="P1687" s="53">
        <f>MIN(SetUp!$B$54*L1687^SetUp!$B$51,L1687)</f>
        <v>8.4127899061937402E-3</v>
      </c>
      <c r="Q1687" s="53">
        <f t="shared" si="439"/>
        <v>2.778627966719835E-5</v>
      </c>
      <c r="R1687" s="53">
        <f>IF((H1687+N1687-O1687)&gt;SetUp!$B$56,T1686+H1687+N1687-O1687-SetUp!$B$56,T1686)</f>
        <v>0</v>
      </c>
      <c r="S1687" s="53">
        <f>R1687*SetUp!$B$65</f>
        <v>0</v>
      </c>
      <c r="T1687" s="53">
        <f>IF((R1687-S1687)&lt;SetUp!$B$53,R1687-S1687,SetUp!$B$53)</f>
        <v>0</v>
      </c>
      <c r="U1687" s="53">
        <f t="shared" si="440"/>
        <v>0.71788548301655641</v>
      </c>
      <c r="V1687" s="53">
        <f>(L1687-P1687)/1000*SetUp!$B$13*1000000/SetUp!$B$48</f>
        <v>0.17644158403107654</v>
      </c>
      <c r="W1687" s="53">
        <f t="shared" si="442"/>
        <v>-5.7245874707234634E-17</v>
      </c>
      <c r="X1687" s="53">
        <f>MAX((SetUp!$B$56*(1-($H1687/SetUp!$B$56)^2)*TANH(($B1687-$D1687)/SetUp!$B$56))/(1+$H1687/SetUp!$B$56*TANH(($B1687-$D1687)/SetUp!$B$56)),0)</f>
        <v>0</v>
      </c>
    </row>
    <row r="1688" spans="1:24" x14ac:dyDescent="0.3">
      <c r="A1688" s="60">
        <v>32733</v>
      </c>
      <c r="B1688" s="53">
        <v>0</v>
      </c>
      <c r="C1688" s="53"/>
      <c r="D1688" s="53">
        <v>4.9379999999999997</v>
      </c>
      <c r="E1688" s="53">
        <f t="shared" si="434"/>
        <v>0</v>
      </c>
      <c r="F1688" s="53">
        <f t="shared" si="435"/>
        <v>4.9379999999999997</v>
      </c>
      <c r="G1688" s="53">
        <f t="shared" si="436"/>
        <v>0</v>
      </c>
      <c r="H1688" s="53">
        <f>IF(Q1687&gt;SetUp!$B$56,SetUp!$B$56,Q1687)</f>
        <v>2.778627966719835E-5</v>
      </c>
      <c r="I1688" s="53">
        <f t="shared" si="441"/>
        <v>0.7178856679339467</v>
      </c>
      <c r="J1688" s="53">
        <f>MIN(F1688,H1688,(1-EXP(-SetUp!$B$52*H1688/SetUp!$B$56))*F1688)</f>
        <v>7.7518949887933619E-6</v>
      </c>
      <c r="K1688" s="53">
        <f t="shared" si="437"/>
        <v>2.0034384678404986E-5</v>
      </c>
      <c r="L1688" s="53">
        <f>IF(I1688&lt;=0,0,MIN(SetUp!$B$50*I1688^SetUp!$B$55,I1688))</f>
        <v>1.2379894376094649E-2</v>
      </c>
      <c r="M1688" s="53">
        <f t="shared" si="438"/>
        <v>0.70550577355785205</v>
      </c>
      <c r="N1688" s="53">
        <f>IF(SetUp!$B$62=0,X1688,(B1688-E1688)*(1-(H1688/SetUp!$B$66/SetUp!$B$56)))</f>
        <v>0</v>
      </c>
      <c r="O1688" s="53">
        <f>K1688*SetUp!$B$65</f>
        <v>1.8491739024139941E-7</v>
      </c>
      <c r="P1688" s="53">
        <f>MIN(SetUp!$B$54*L1688^SetUp!$B$51,L1688)</f>
        <v>8.1672394361688213E-3</v>
      </c>
      <c r="Q1688" s="53">
        <f t="shared" si="439"/>
        <v>1.9849467288163587E-5</v>
      </c>
      <c r="R1688" s="53">
        <f>IF((H1688+N1688-O1688)&gt;SetUp!$B$56,T1687+H1688+N1688-O1688-SetUp!$B$56,T1687)</f>
        <v>0</v>
      </c>
      <c r="S1688" s="53">
        <f>R1688*SetUp!$B$65</f>
        <v>0</v>
      </c>
      <c r="T1688" s="53">
        <f>IF((R1688-S1688)&lt;SetUp!$B$53,R1688-S1688,SetUp!$B$53)</f>
        <v>0</v>
      </c>
      <c r="U1688" s="53">
        <f t="shared" si="440"/>
        <v>0.70550577355785205</v>
      </c>
      <c r="V1688" s="53">
        <f>(L1688-P1688)/1000*SetUp!$B$13*1000000/SetUp!$B$48</f>
        <v>0.1714352617288776</v>
      </c>
      <c r="W1688" s="53">
        <f t="shared" si="442"/>
        <v>9.0205620750793969E-17</v>
      </c>
      <c r="X1688" s="53">
        <f>MAX((SetUp!$B$56*(1-($H1688/SetUp!$B$56)^2)*TANH(($B1688-$D1688)/SetUp!$B$56))/(1+$H1688/SetUp!$B$56*TANH(($B1688-$D1688)/SetUp!$B$56)),0)</f>
        <v>0</v>
      </c>
    </row>
    <row r="1689" spans="1:24" x14ac:dyDescent="0.3">
      <c r="A1689" s="60">
        <v>32734</v>
      </c>
      <c r="B1689" s="53">
        <v>0.21299999999999999</v>
      </c>
      <c r="C1689" s="53"/>
      <c r="D1689" s="53">
        <v>4.9379999999999997</v>
      </c>
      <c r="E1689" s="53">
        <f t="shared" si="434"/>
        <v>0.21299999999999999</v>
      </c>
      <c r="F1689" s="53">
        <f t="shared" si="435"/>
        <v>4.7249999999999996</v>
      </c>
      <c r="G1689" s="53">
        <f t="shared" si="436"/>
        <v>0</v>
      </c>
      <c r="H1689" s="53">
        <f>IF(Q1688&gt;SetUp!$B$56,SetUp!$B$56,Q1688)</f>
        <v>1.9849467288163587E-5</v>
      </c>
      <c r="I1689" s="53">
        <f t="shared" si="441"/>
        <v>0.70550590786056688</v>
      </c>
      <c r="J1689" s="53">
        <f>MIN(F1689,H1689,(1-EXP(-SetUp!$B$52*H1689/SetUp!$B$56))*F1689)</f>
        <v>5.298795500099928E-6</v>
      </c>
      <c r="K1689" s="53">
        <f t="shared" si="437"/>
        <v>1.4550671788063659E-5</v>
      </c>
      <c r="L1689" s="53">
        <f>IF(I1689&lt;=0,0,MIN(SetUp!$B$50*I1689^SetUp!$B$55,I1689))</f>
        <v>1.2026129950167559E-2</v>
      </c>
      <c r="M1689" s="53">
        <f t="shared" si="438"/>
        <v>0.69347977791039928</v>
      </c>
      <c r="N1689" s="53">
        <f>IF(SetUp!$B$62=0,X1689,(B1689-E1689)*(1-(H1689/SetUp!$B$66/SetUp!$B$56)))</f>
        <v>0</v>
      </c>
      <c r="O1689" s="53">
        <f>K1689*SetUp!$B$65</f>
        <v>1.3430271488238705E-7</v>
      </c>
      <c r="P1689" s="53">
        <f>MIN(SetUp!$B$54*L1689^SetUp!$B$51,L1689)</f>
        <v>7.9316196849969836E-3</v>
      </c>
      <c r="Q1689" s="53">
        <f t="shared" si="439"/>
        <v>1.4416369073181271E-5</v>
      </c>
      <c r="R1689" s="53">
        <f>IF((H1689+N1689-O1689)&gt;SetUp!$B$56,T1688+H1689+N1689-O1689-SetUp!$B$56,T1688)</f>
        <v>0</v>
      </c>
      <c r="S1689" s="53">
        <f>R1689*SetUp!$B$65</f>
        <v>0</v>
      </c>
      <c r="T1689" s="53">
        <f>IF((R1689-S1689)&lt;SetUp!$B$53,R1689-S1689,SetUp!$B$53)</f>
        <v>0</v>
      </c>
      <c r="U1689" s="53">
        <f t="shared" si="440"/>
        <v>0.69347977791039928</v>
      </c>
      <c r="V1689" s="53">
        <f>(L1689-P1689)/1000*SetUp!$B$13*1000000/SetUp!$B$48</f>
        <v>0.16662732860181817</v>
      </c>
      <c r="W1689" s="53">
        <f t="shared" si="442"/>
        <v>-1.0061396160665481E-16</v>
      </c>
      <c r="X1689" s="53">
        <f>MAX((SetUp!$B$56*(1-($H1689/SetUp!$B$56)^2)*TANH(($B1689-$D1689)/SetUp!$B$56))/(1+$H1689/SetUp!$B$56*TANH(($B1689-$D1689)/SetUp!$B$56)),0)</f>
        <v>0</v>
      </c>
    </row>
    <row r="1690" spans="1:24" x14ac:dyDescent="0.3">
      <c r="A1690" s="60">
        <v>32735</v>
      </c>
      <c r="B1690" s="53">
        <v>0.248</v>
      </c>
      <c r="C1690" s="53"/>
      <c r="D1690" s="53">
        <v>4.9379999999999997</v>
      </c>
      <c r="E1690" s="53">
        <f t="shared" si="434"/>
        <v>0.248</v>
      </c>
      <c r="F1690" s="53">
        <f t="shared" si="435"/>
        <v>4.6899999999999995</v>
      </c>
      <c r="G1690" s="53">
        <f t="shared" si="436"/>
        <v>0</v>
      </c>
      <c r="H1690" s="53">
        <f>IF(Q1689&gt;SetUp!$B$56,SetUp!$B$56,Q1689)</f>
        <v>1.4416369073181271E-5</v>
      </c>
      <c r="I1690" s="53">
        <f t="shared" si="441"/>
        <v>0.69347987571555147</v>
      </c>
      <c r="J1690" s="53">
        <f>MIN(F1690,H1690,(1-EXP(-SetUp!$B$52*H1690/SetUp!$B$56))*F1690)</f>
        <v>3.8199290067131289E-6</v>
      </c>
      <c r="K1690" s="53">
        <f t="shared" si="437"/>
        <v>1.0596440066468143E-5</v>
      </c>
      <c r="L1690" s="53">
        <f>IF(I1690&lt;=0,0,MIN(SetUp!$B$50*I1690^SetUp!$B$55,I1690))</f>
        <v>1.1686413227250335E-2</v>
      </c>
      <c r="M1690" s="53">
        <f t="shared" si="438"/>
        <v>0.68179346248830119</v>
      </c>
      <c r="N1690" s="53">
        <f>IF(SetUp!$B$62=0,X1690,(B1690-E1690)*(1-(H1690/SetUp!$B$66/SetUp!$B$56)))</f>
        <v>0</v>
      </c>
      <c r="O1690" s="53">
        <f>K1690*SetUp!$B$65</f>
        <v>9.7805152211776862E-8</v>
      </c>
      <c r="P1690" s="53">
        <f>MIN(SetUp!$B$54*L1690^SetUp!$B$51,L1690)</f>
        <v>7.7054195780843961E-3</v>
      </c>
      <c r="Q1690" s="53">
        <f t="shared" si="439"/>
        <v>1.0498634914256366E-5</v>
      </c>
      <c r="R1690" s="53">
        <f>IF((H1690+N1690-O1690)&gt;SetUp!$B$56,T1689+H1690+N1690-O1690-SetUp!$B$56,T1689)</f>
        <v>0</v>
      </c>
      <c r="S1690" s="53">
        <f>R1690*SetUp!$B$65</f>
        <v>0</v>
      </c>
      <c r="T1690" s="53">
        <f>IF((R1690-S1690)&lt;SetUp!$B$53,R1690-S1690,SetUp!$B$53)</f>
        <v>0</v>
      </c>
      <c r="U1690" s="53">
        <f t="shared" si="440"/>
        <v>0.68179346248830119</v>
      </c>
      <c r="V1690" s="53">
        <f>(L1690-P1690)/1000*SetUp!$B$13*1000000/SetUp!$B$48</f>
        <v>0.16200773571969287</v>
      </c>
      <c r="W1690" s="53">
        <f t="shared" si="442"/>
        <v>0</v>
      </c>
      <c r="X1690" s="53">
        <f>MAX((SetUp!$B$56*(1-($H1690/SetUp!$B$56)^2)*TANH(($B1690-$D1690)/SetUp!$B$56))/(1+$H1690/SetUp!$B$56*TANH(($B1690-$D1690)/SetUp!$B$56)),0)</f>
        <v>0</v>
      </c>
    </row>
    <row r="1691" spans="1:24" x14ac:dyDescent="0.3">
      <c r="A1691" s="60">
        <v>32736</v>
      </c>
      <c r="B1691" s="53">
        <v>0</v>
      </c>
      <c r="C1691" s="53"/>
      <c r="D1691" s="53">
        <v>4.9379999999999997</v>
      </c>
      <c r="E1691" s="53">
        <f t="shared" si="434"/>
        <v>0</v>
      </c>
      <c r="F1691" s="53">
        <f t="shared" si="435"/>
        <v>4.9379999999999997</v>
      </c>
      <c r="G1691" s="53">
        <f t="shared" si="436"/>
        <v>0</v>
      </c>
      <c r="H1691" s="53">
        <f>IF(Q1690&gt;SetUp!$B$56,SetUp!$B$56,Q1690)</f>
        <v>1.0498634914256366E-5</v>
      </c>
      <c r="I1691" s="53">
        <f t="shared" si="441"/>
        <v>0.68179353235658968</v>
      </c>
      <c r="J1691" s="53">
        <f>MIN(F1691,H1691,(1-EXP(-SetUp!$B$52*H1691/SetUp!$B$56))*F1691)</f>
        <v>2.9289403294132654E-6</v>
      </c>
      <c r="K1691" s="53">
        <f t="shared" si="437"/>
        <v>7.5696945848431006E-6</v>
      </c>
      <c r="L1691" s="53">
        <f>IF(I1691&lt;=0,0,MIN(SetUp!$B$50*I1691^SetUp!$B$55,I1691))</f>
        <v>1.136003308200504E-2</v>
      </c>
      <c r="M1691" s="53">
        <f t="shared" si="438"/>
        <v>0.67043349927458462</v>
      </c>
      <c r="N1691" s="53">
        <f>IF(SetUp!$B$62=0,X1691,(B1691-E1691)*(1-(H1691/SetUp!$B$66/SetUp!$B$56)))</f>
        <v>0</v>
      </c>
      <c r="O1691" s="53">
        <f>K1691*SetUp!$B$65</f>
        <v>6.9868288446235446E-8</v>
      </c>
      <c r="P1691" s="53">
        <f>MIN(SetUp!$B$54*L1691^SetUp!$B$51,L1691)</f>
        <v>7.4881597841964737E-3</v>
      </c>
      <c r="Q1691" s="53">
        <f t="shared" si="439"/>
        <v>7.4998262963968649E-6</v>
      </c>
      <c r="R1691" s="53">
        <f>IF((H1691+N1691-O1691)&gt;SetUp!$B$56,T1690+H1691+N1691-O1691-SetUp!$B$56,T1690)</f>
        <v>0</v>
      </c>
      <c r="S1691" s="53">
        <f>R1691*SetUp!$B$65</f>
        <v>0</v>
      </c>
      <c r="T1691" s="53">
        <f>IF((R1691-S1691)&lt;SetUp!$B$53,R1691-S1691,SetUp!$B$53)</f>
        <v>0</v>
      </c>
      <c r="U1691" s="53">
        <f t="shared" si="440"/>
        <v>0.67043349927458462</v>
      </c>
      <c r="V1691" s="53">
        <f>(L1691-P1691)/1000*SetUp!$B$13*1000000/SetUp!$B$48</f>
        <v>0.15756705015164407</v>
      </c>
      <c r="W1691" s="53">
        <f t="shared" si="442"/>
        <v>1.1969591984239969E-16</v>
      </c>
      <c r="X1691" s="53">
        <f>MAX((SetUp!$B$56*(1-($H1691/SetUp!$B$56)^2)*TANH(($B1691-$D1691)/SetUp!$B$56))/(1+$H1691/SetUp!$B$56*TANH(($B1691-$D1691)/SetUp!$B$56)),0)</f>
        <v>0</v>
      </c>
    </row>
    <row r="1692" spans="1:24" x14ac:dyDescent="0.3">
      <c r="A1692" s="60">
        <v>32737</v>
      </c>
      <c r="B1692" s="53">
        <v>0</v>
      </c>
      <c r="C1692" s="53"/>
      <c r="D1692" s="53">
        <v>4.9379999999999997</v>
      </c>
      <c r="E1692" s="53">
        <f t="shared" si="434"/>
        <v>0</v>
      </c>
      <c r="F1692" s="53">
        <f t="shared" si="435"/>
        <v>4.9379999999999997</v>
      </c>
      <c r="G1692" s="53">
        <f t="shared" si="436"/>
        <v>0</v>
      </c>
      <c r="H1692" s="53">
        <f>IF(Q1691&gt;SetUp!$B$56,SetUp!$B$56,Q1691)</f>
        <v>7.4998262963968649E-6</v>
      </c>
      <c r="I1692" s="53">
        <f t="shared" si="441"/>
        <v>0.67043354918583631</v>
      </c>
      <c r="J1692" s="53">
        <f>MIN(F1692,H1692,(1-EXP(-SetUp!$B$52*H1692/SetUp!$B$56))*F1692)</f>
        <v>2.0923239779244707E-6</v>
      </c>
      <c r="K1692" s="53">
        <f t="shared" si="437"/>
        <v>5.4075023184723941E-6</v>
      </c>
      <c r="L1692" s="53">
        <f>IF(I1692&lt;=0,0,MIN(SetUp!$B$50*I1692^SetUp!$B$55,I1692))</f>
        <v>1.1046322001055696E-2</v>
      </c>
      <c r="M1692" s="53">
        <f t="shared" si="438"/>
        <v>0.6593872271847806</v>
      </c>
      <c r="N1692" s="53">
        <f>IF(SetUp!$B$62=0,X1692,(B1692-E1692)*(1-(H1692/SetUp!$B$66/SetUp!$B$56)))</f>
        <v>0</v>
      </c>
      <c r="O1692" s="53">
        <f>K1692*SetUp!$B$65</f>
        <v>4.9911251705876746E-8</v>
      </c>
      <c r="P1692" s="53">
        <f>MIN(SetUp!$B$54*L1692^SetUp!$B$51,L1692)</f>
        <v>7.2793904928033001E-3</v>
      </c>
      <c r="Q1692" s="53">
        <f t="shared" si="439"/>
        <v>5.3575910667665171E-6</v>
      </c>
      <c r="R1692" s="53">
        <f>IF((H1692+N1692-O1692)&gt;SetUp!$B$56,T1691+H1692+N1692-O1692-SetUp!$B$56,T1691)</f>
        <v>0</v>
      </c>
      <c r="S1692" s="53">
        <f>R1692*SetUp!$B$65</f>
        <v>0</v>
      </c>
      <c r="T1692" s="53">
        <f>IF((R1692-S1692)&lt;SetUp!$B$53,R1692-S1692,SetUp!$B$53)</f>
        <v>0</v>
      </c>
      <c r="U1692" s="53">
        <f t="shared" si="440"/>
        <v>0.6593872271847806</v>
      </c>
      <c r="V1692" s="53">
        <f>(L1692-P1692)/1000*SetUp!$B$13*1000000/SetUp!$B$48</f>
        <v>0.15329641241477412</v>
      </c>
      <c r="W1692" s="53">
        <f t="shared" si="442"/>
        <v>-5.2041704279304213E-17</v>
      </c>
      <c r="X1692" s="53">
        <f>MAX((SetUp!$B$56*(1-($H1692/SetUp!$B$56)^2)*TANH(($B1692-$D1692)/SetUp!$B$56))/(1+$H1692/SetUp!$B$56*TANH(($B1692-$D1692)/SetUp!$B$56)),0)</f>
        <v>0</v>
      </c>
    </row>
    <row r="1693" spans="1:24" x14ac:dyDescent="0.3">
      <c r="A1693" s="60">
        <v>32738</v>
      </c>
      <c r="B1693" s="53">
        <v>0</v>
      </c>
      <c r="C1693" s="53"/>
      <c r="D1693" s="53">
        <v>4.9379999999999997</v>
      </c>
      <c r="E1693" s="53">
        <f t="shared" si="434"/>
        <v>0</v>
      </c>
      <c r="F1693" s="53">
        <f t="shared" si="435"/>
        <v>4.9379999999999997</v>
      </c>
      <c r="G1693" s="53">
        <f t="shared" si="436"/>
        <v>0</v>
      </c>
      <c r="H1693" s="53">
        <f>IF(Q1692&gt;SetUp!$B$56,SetUp!$B$56,Q1692)</f>
        <v>5.3575910667665171E-6</v>
      </c>
      <c r="I1693" s="53">
        <f t="shared" si="441"/>
        <v>0.65938726283948235</v>
      </c>
      <c r="J1693" s="53">
        <f>MIN(F1693,H1693,(1-EXP(-SetUp!$B$52*H1693/SetUp!$B$56))*F1693)</f>
        <v>1.4946768745787152E-6</v>
      </c>
      <c r="K1693" s="53">
        <f t="shared" si="437"/>
        <v>3.8629141921878022E-6</v>
      </c>
      <c r="L1693" s="53">
        <f>IF(I1693&lt;=0,0,MIN(SetUp!$B$50*I1693^SetUp!$B$55,I1693))</f>
        <v>1.0744652903414935E-2</v>
      </c>
      <c r="M1693" s="53">
        <f t="shared" si="438"/>
        <v>0.64864260993606737</v>
      </c>
      <c r="N1693" s="53">
        <f>IF(SetUp!$B$62=0,X1693,(B1693-E1693)*(1-(H1693/SetUp!$B$66/SetUp!$B$56)))</f>
        <v>0</v>
      </c>
      <c r="O1693" s="53">
        <f>K1693*SetUp!$B$65</f>
        <v>3.5654701784567197E-8</v>
      </c>
      <c r="P1693" s="53">
        <f>MIN(SetUp!$B$54*L1693^SetUp!$B$51,L1693)</f>
        <v>7.0786892548902313E-3</v>
      </c>
      <c r="Q1693" s="53">
        <f t="shared" si="439"/>
        <v>3.8272594904032351E-6</v>
      </c>
      <c r="R1693" s="53">
        <f>IF((H1693+N1693-O1693)&gt;SetUp!$B$56,T1692+H1693+N1693-O1693-SetUp!$B$56,T1692)</f>
        <v>0</v>
      </c>
      <c r="S1693" s="53">
        <f>R1693*SetUp!$B$65</f>
        <v>0</v>
      </c>
      <c r="T1693" s="53">
        <f>IF((R1693-S1693)&lt;SetUp!$B$53,R1693-S1693,SetUp!$B$53)</f>
        <v>0</v>
      </c>
      <c r="U1693" s="53">
        <f t="shared" si="440"/>
        <v>0.64864260993606737</v>
      </c>
      <c r="V1693" s="53">
        <f>(L1693-P1693)/1000*SetUp!$B$13*1000000/SetUp!$B$48</f>
        <v>0.14918749494931316</v>
      </c>
      <c r="W1693" s="53">
        <f t="shared" si="442"/>
        <v>-6.4184768611141862E-17</v>
      </c>
      <c r="X1693" s="53">
        <f>MAX((SetUp!$B$56*(1-($H1693/SetUp!$B$56)^2)*TANH(($B1693-$D1693)/SetUp!$B$56))/(1+$H1693/SetUp!$B$56*TANH(($B1693-$D1693)/SetUp!$B$56)),0)</f>
        <v>0</v>
      </c>
    </row>
    <row r="1694" spans="1:24" x14ac:dyDescent="0.3">
      <c r="A1694" s="60">
        <v>32739</v>
      </c>
      <c r="B1694" s="53">
        <v>0</v>
      </c>
      <c r="C1694" s="53"/>
      <c r="D1694" s="53">
        <v>4.9379999999999997</v>
      </c>
      <c r="E1694" s="53">
        <f t="shared" si="434"/>
        <v>0</v>
      </c>
      <c r="F1694" s="53">
        <f t="shared" si="435"/>
        <v>4.9379999999999997</v>
      </c>
      <c r="G1694" s="53">
        <f t="shared" si="436"/>
        <v>0</v>
      </c>
      <c r="H1694" s="53">
        <f>IF(Q1693&gt;SetUp!$B$56,SetUp!$B$56,Q1693)</f>
        <v>3.8272594904032351E-6</v>
      </c>
      <c r="I1694" s="53">
        <f t="shared" si="441"/>
        <v>0.64864263540643119</v>
      </c>
      <c r="J1694" s="53">
        <f>MIN(F1694,H1694,(1-EXP(-SetUp!$B$52*H1694/SetUp!$B$56))*F1694)</f>
        <v>1.0677404134324941E-6</v>
      </c>
      <c r="K1694" s="53">
        <f t="shared" si="437"/>
        <v>2.759519076970741E-6</v>
      </c>
      <c r="L1694" s="53">
        <f>IF(I1694&lt;=0,0,MIN(SetUp!$B$50*I1694^SetUp!$B$55,I1694))</f>
        <v>1.0454436285655318E-2</v>
      </c>
      <c r="M1694" s="53">
        <f t="shared" si="438"/>
        <v>0.63818819912077585</v>
      </c>
      <c r="N1694" s="53">
        <f>IF(SetUp!$B$62=0,X1694,(B1694-E1694)*(1-(H1694/SetUp!$B$66/SetUp!$B$56)))</f>
        <v>0</v>
      </c>
      <c r="O1694" s="53">
        <f>K1694*SetUp!$B$65</f>
        <v>2.5470363788353214E-8</v>
      </c>
      <c r="P1694" s="53">
        <f>MIN(SetUp!$B$54*L1694^SetUp!$B$51,L1694)</f>
        <v>6.8856590439823149E-3</v>
      </c>
      <c r="Q1694" s="53">
        <f t="shared" si="439"/>
        <v>2.7340487131823878E-6</v>
      </c>
      <c r="R1694" s="53">
        <f>IF((H1694+N1694-O1694)&gt;SetUp!$B$56,T1693+H1694+N1694-O1694-SetUp!$B$56,T1693)</f>
        <v>0</v>
      </c>
      <c r="S1694" s="53">
        <f>R1694*SetUp!$B$65</f>
        <v>0</v>
      </c>
      <c r="T1694" s="53">
        <f>IF((R1694-S1694)&lt;SetUp!$B$53,R1694-S1694,SetUp!$B$53)</f>
        <v>0</v>
      </c>
      <c r="U1694" s="53">
        <f t="shared" si="440"/>
        <v>0.63818819912077585</v>
      </c>
      <c r="V1694" s="53">
        <f>(L1694-P1694)/1000*SetUp!$B$13*1000000/SetUp!$B$48</f>
        <v>0.14523246484770133</v>
      </c>
      <c r="W1694" s="53">
        <f t="shared" si="442"/>
        <v>0</v>
      </c>
      <c r="X1694" s="53">
        <f>MAX((SetUp!$B$56*(1-($H1694/SetUp!$B$56)^2)*TANH(($B1694-$D1694)/SetUp!$B$56))/(1+$H1694/SetUp!$B$56*TANH(($B1694-$D1694)/SetUp!$B$56)),0)</f>
        <v>0</v>
      </c>
    </row>
    <row r="1695" spans="1:24" x14ac:dyDescent="0.3">
      <c r="A1695" s="60">
        <v>32740</v>
      </c>
      <c r="B1695" s="53">
        <v>0</v>
      </c>
      <c r="C1695" s="53"/>
      <c r="D1695" s="53">
        <v>4.9379999999999997</v>
      </c>
      <c r="E1695" s="53">
        <f t="shared" si="434"/>
        <v>0</v>
      </c>
      <c r="F1695" s="53">
        <f t="shared" si="435"/>
        <v>4.9379999999999997</v>
      </c>
      <c r="G1695" s="53">
        <f t="shared" si="436"/>
        <v>0</v>
      </c>
      <c r="H1695" s="53">
        <f>IF(Q1694&gt;SetUp!$B$56,SetUp!$B$56,Q1694)</f>
        <v>2.7340487131823878E-6</v>
      </c>
      <c r="I1695" s="53">
        <f t="shared" si="441"/>
        <v>0.63818821731583542</v>
      </c>
      <c r="J1695" s="53">
        <f>MIN(F1695,H1695,(1-EXP(-SetUp!$B$52*H1695/SetUp!$B$56))*F1695)</f>
        <v>7.6275319238172647E-7</v>
      </c>
      <c r="K1695" s="53">
        <f t="shared" si="437"/>
        <v>1.9712955208006612E-6</v>
      </c>
      <c r="L1695" s="53">
        <f>IF(I1695&lt;=0,0,MIN(SetUp!$B$50*I1695^SetUp!$B$55,I1695))</f>
        <v>1.0175117593841482E-2</v>
      </c>
      <c r="M1695" s="53">
        <f t="shared" si="438"/>
        <v>0.62801309972199393</v>
      </c>
      <c r="N1695" s="53">
        <f>IF(SetUp!$B$62=0,X1695,(B1695-E1695)*(1-(H1695/SetUp!$B$66/SetUp!$B$56)))</f>
        <v>0</v>
      </c>
      <c r="O1695" s="53">
        <f>K1695*SetUp!$B$65</f>
        <v>1.8195059591420401E-8</v>
      </c>
      <c r="P1695" s="53">
        <f>MIN(SetUp!$B$54*L1695^SetUp!$B$51,L1695)</f>
        <v>6.699926471718045E-3</v>
      </c>
      <c r="Q1695" s="53">
        <f t="shared" si="439"/>
        <v>1.9531004612092407E-6</v>
      </c>
      <c r="R1695" s="53">
        <f>IF((H1695+N1695-O1695)&gt;SetUp!$B$56,T1694+H1695+N1695-O1695-SetUp!$B$56,T1694)</f>
        <v>0</v>
      </c>
      <c r="S1695" s="53">
        <f>R1695*SetUp!$B$65</f>
        <v>0</v>
      </c>
      <c r="T1695" s="53">
        <f>IF((R1695-S1695)&lt;SetUp!$B$53,R1695-S1695,SetUp!$B$53)</f>
        <v>0</v>
      </c>
      <c r="U1695" s="53">
        <f t="shared" si="440"/>
        <v>0.62801309972199393</v>
      </c>
      <c r="V1695" s="53">
        <f>(L1695-P1695)/1000*SetUp!$B$13*1000000/SetUp!$B$48</f>
        <v>0.14142394952233922</v>
      </c>
      <c r="W1695" s="53">
        <f t="shared" si="442"/>
        <v>0</v>
      </c>
      <c r="X1695" s="53">
        <f>MAX((SetUp!$B$56*(1-($H1695/SetUp!$B$56)^2)*TANH(($B1695-$D1695)/SetUp!$B$56))/(1+$H1695/SetUp!$B$56*TANH(($B1695-$D1695)/SetUp!$B$56)),0)</f>
        <v>0</v>
      </c>
    </row>
    <row r="1696" spans="1:24" x14ac:dyDescent="0.3">
      <c r="A1696" s="60">
        <v>32741</v>
      </c>
      <c r="B1696" s="53">
        <v>0.73299999999999998</v>
      </c>
      <c r="C1696" s="53"/>
      <c r="D1696" s="53">
        <v>4.9379999999999997</v>
      </c>
      <c r="E1696" s="53">
        <f t="shared" si="434"/>
        <v>0.73299999999999998</v>
      </c>
      <c r="F1696" s="53">
        <f t="shared" si="435"/>
        <v>4.2050000000000001</v>
      </c>
      <c r="G1696" s="53">
        <f t="shared" si="436"/>
        <v>0</v>
      </c>
      <c r="H1696" s="53">
        <f>IF(Q1695&gt;SetUp!$B$56,SetUp!$B$56,Q1695)</f>
        <v>1.9531004612092407E-6</v>
      </c>
      <c r="I1696" s="53">
        <f t="shared" si="441"/>
        <v>0.62801311346639943</v>
      </c>
      <c r="J1696" s="53">
        <f>MIN(F1696,H1696,(1-EXP(-SetUp!$B$52*H1696/SetUp!$B$56))*F1696)</f>
        <v>4.6399926480700238E-7</v>
      </c>
      <c r="K1696" s="53">
        <f t="shared" si="437"/>
        <v>1.4891011964022383E-6</v>
      </c>
      <c r="L1696" s="53">
        <f>IF(I1696&lt;=0,0,MIN(SetUp!$B$50*I1696^SetUp!$B$55,I1696))</f>
        <v>9.9061748226289114E-3</v>
      </c>
      <c r="M1696" s="53">
        <f t="shared" si="438"/>
        <v>0.61810693864377053</v>
      </c>
      <c r="N1696" s="53">
        <f>IF(SetUp!$B$62=0,X1696,(B1696-E1696)*(1-(H1696/SetUp!$B$66/SetUp!$B$56)))</f>
        <v>0</v>
      </c>
      <c r="O1696" s="53">
        <f>K1696*SetUp!$B$65</f>
        <v>1.3744405504046155E-8</v>
      </c>
      <c r="P1696" s="53">
        <f>MIN(SetUp!$B$54*L1696^SetUp!$B$51,L1696)</f>
        <v>6.5211401578621209E-3</v>
      </c>
      <c r="Q1696" s="53">
        <f t="shared" si="439"/>
        <v>1.4753567908981921E-6</v>
      </c>
      <c r="R1696" s="53">
        <f>IF((H1696+N1696-O1696)&gt;SetUp!$B$56,T1695+H1696+N1696-O1696-SetUp!$B$56,T1695)</f>
        <v>0</v>
      </c>
      <c r="S1696" s="53">
        <f>R1696*SetUp!$B$65</f>
        <v>0</v>
      </c>
      <c r="T1696" s="53">
        <f>IF((R1696-S1696)&lt;SetUp!$B$53,R1696-S1696,SetUp!$B$53)</f>
        <v>0</v>
      </c>
      <c r="U1696" s="53">
        <f t="shared" si="440"/>
        <v>0.61810693864377053</v>
      </c>
      <c r="V1696" s="53">
        <f>(L1696-P1696)/1000*SetUp!$B$13*1000000/SetUp!$B$48</f>
        <v>0.13775500533301116</v>
      </c>
      <c r="W1696" s="53">
        <f t="shared" si="442"/>
        <v>-7.9797279894933126E-17</v>
      </c>
      <c r="X1696" s="53">
        <f>MAX((SetUp!$B$56*(1-($H1696/SetUp!$B$56)^2)*TANH(($B1696-$D1696)/SetUp!$B$56))/(1+$H1696/SetUp!$B$56*TANH(($B1696-$D1696)/SetUp!$B$56)),0)</f>
        <v>0</v>
      </c>
    </row>
    <row r="1697" spans="1:24" x14ac:dyDescent="0.3">
      <c r="A1697" s="60">
        <v>32742</v>
      </c>
      <c r="B1697" s="53">
        <v>0</v>
      </c>
      <c r="C1697" s="53"/>
      <c r="D1697" s="53">
        <v>4.9379999999999997</v>
      </c>
      <c r="E1697" s="53">
        <f t="shared" si="434"/>
        <v>0</v>
      </c>
      <c r="F1697" s="53">
        <f t="shared" si="435"/>
        <v>4.9379999999999997</v>
      </c>
      <c r="G1697" s="53">
        <f t="shared" si="436"/>
        <v>0</v>
      </c>
      <c r="H1697" s="53">
        <f>IF(Q1696&gt;SetUp!$B$56,SetUp!$B$56,Q1696)</f>
        <v>1.4753567908981921E-6</v>
      </c>
      <c r="I1697" s="53">
        <f t="shared" si="441"/>
        <v>0.61810694846225123</v>
      </c>
      <c r="J1697" s="53">
        <f>MIN(F1697,H1697,(1-EXP(-SetUp!$B$52*H1697/SetUp!$B$56))*F1697)</f>
        <v>4.1159952155456202E-7</v>
      </c>
      <c r="K1697" s="53">
        <f t="shared" si="437"/>
        <v>1.06375726934363E-6</v>
      </c>
      <c r="L1697" s="53">
        <f>IF(I1697&lt;=0,0,MIN(SetUp!$B$50*I1697^SetUp!$B$55,I1697))</f>
        <v>9.647116219231219E-3</v>
      </c>
      <c r="M1697" s="53">
        <f t="shared" si="438"/>
        <v>0.60845983224302003</v>
      </c>
      <c r="N1697" s="53">
        <f>IF(SetUp!$B$62=0,X1697,(B1697-E1697)*(1-(H1697/SetUp!$B$66/SetUp!$B$56)))</f>
        <v>0</v>
      </c>
      <c r="O1697" s="53">
        <f>K1697*SetUp!$B$65</f>
        <v>9.8184806399056362E-9</v>
      </c>
      <c r="P1697" s="53">
        <f>MIN(SetUp!$B$54*L1697^SetUp!$B$51,L1697)</f>
        <v>6.3489691731205625E-3</v>
      </c>
      <c r="Q1697" s="53">
        <f t="shared" si="439"/>
        <v>1.0539387887037244E-6</v>
      </c>
      <c r="R1697" s="53">
        <f>IF((H1697+N1697-O1697)&gt;SetUp!$B$56,T1696+H1697+N1697-O1697-SetUp!$B$56,T1696)</f>
        <v>0</v>
      </c>
      <c r="S1697" s="53">
        <f>R1697*SetUp!$B$65</f>
        <v>0</v>
      </c>
      <c r="T1697" s="53">
        <f>IF((R1697-S1697)&lt;SetUp!$B$53,R1697-S1697,SetUp!$B$53)</f>
        <v>0</v>
      </c>
      <c r="U1697" s="53">
        <f t="shared" si="440"/>
        <v>0.60845983224302003</v>
      </c>
      <c r="V1697" s="53">
        <f>(L1697-P1697)/1000*SetUp!$B$13*1000000/SetUp!$B$48</f>
        <v>0.13421908751924985</v>
      </c>
      <c r="W1697" s="53">
        <f t="shared" si="442"/>
        <v>1.0755285551056204E-16</v>
      </c>
      <c r="X1697" s="53">
        <f>MAX((SetUp!$B$56*(1-($H1697/SetUp!$B$56)^2)*TANH(($B1697-$D1697)/SetUp!$B$56))/(1+$H1697/SetUp!$B$56*TANH(($B1697-$D1697)/SetUp!$B$56)),0)</f>
        <v>0</v>
      </c>
    </row>
    <row r="1698" spans="1:24" x14ac:dyDescent="0.3">
      <c r="A1698" s="60">
        <v>32743</v>
      </c>
      <c r="B1698" s="53">
        <v>0</v>
      </c>
      <c r="C1698" s="53"/>
      <c r="D1698" s="53">
        <v>4.9379999999999997</v>
      </c>
      <c r="E1698" s="53">
        <f t="shared" si="434"/>
        <v>0</v>
      </c>
      <c r="F1698" s="53">
        <f t="shared" si="435"/>
        <v>4.9379999999999997</v>
      </c>
      <c r="G1698" s="53">
        <f t="shared" si="436"/>
        <v>0</v>
      </c>
      <c r="H1698" s="53">
        <f>IF(Q1697&gt;SetUp!$B$56,SetUp!$B$56,Q1697)</f>
        <v>1.0539387887037244E-6</v>
      </c>
      <c r="I1698" s="53">
        <f t="shared" si="441"/>
        <v>0.60845983925696923</v>
      </c>
      <c r="J1698" s="53">
        <f>MIN(F1698,H1698,(1-EXP(-SetUp!$B$52*H1698/SetUp!$B$56))*F1698)</f>
        <v>2.940310501875487E-7</v>
      </c>
      <c r="K1698" s="53">
        <f t="shared" si="437"/>
        <v>7.5990773851617566E-7</v>
      </c>
      <c r="L1698" s="53">
        <f>IF(I1698&lt;=0,0,MIN(SetUp!$B$50*I1698^SetUp!$B$55,I1698))</f>
        <v>9.3974783001248216E-3</v>
      </c>
      <c r="M1698" s="53">
        <f t="shared" si="438"/>
        <v>0.5990623609568444</v>
      </c>
      <c r="N1698" s="53">
        <f>IF(SetUp!$B$62=0,X1698,(B1698-E1698)*(1-(H1698/SetUp!$B$66/SetUp!$B$56)))</f>
        <v>0</v>
      </c>
      <c r="O1698" s="53">
        <f>K1698*SetUp!$B$65</f>
        <v>7.0139491722009952E-9</v>
      </c>
      <c r="P1698" s="53">
        <f>MIN(SetUp!$B$54*L1698^SetUp!$B$51,L1698)</f>
        <v>6.1831016926463108E-3</v>
      </c>
      <c r="Q1698" s="53">
        <f t="shared" si="439"/>
        <v>7.5289378934397462E-7</v>
      </c>
      <c r="R1698" s="53">
        <f>IF((H1698+N1698-O1698)&gt;SetUp!$B$56,T1697+H1698+N1698-O1698-SetUp!$B$56,T1697)</f>
        <v>0</v>
      </c>
      <c r="S1698" s="53">
        <f>R1698*SetUp!$B$65</f>
        <v>0</v>
      </c>
      <c r="T1698" s="53">
        <f>IF((R1698-S1698)&lt;SetUp!$B$53,R1698-S1698,SetUp!$B$53)</f>
        <v>0</v>
      </c>
      <c r="U1698" s="53">
        <f t="shared" si="440"/>
        <v>0.5990623609568444</v>
      </c>
      <c r="V1698" s="53">
        <f>(L1698-P1698)/1000*SetUp!$B$13*1000000/SetUp!$B$48</f>
        <v>0.1308100242855311</v>
      </c>
      <c r="W1698" s="53">
        <f t="shared" si="442"/>
        <v>0</v>
      </c>
      <c r="X1698" s="53">
        <f>MAX((SetUp!$B$56*(1-($H1698/SetUp!$B$56)^2)*TANH(($B1698-$D1698)/SetUp!$B$56))/(1+$H1698/SetUp!$B$56*TANH(($B1698-$D1698)/SetUp!$B$56)),0)</f>
        <v>0</v>
      </c>
    </row>
    <row r="1699" spans="1:24" x14ac:dyDescent="0.3">
      <c r="A1699" s="60">
        <v>32744</v>
      </c>
      <c r="B1699" s="53">
        <v>0</v>
      </c>
      <c r="C1699" s="53"/>
      <c r="D1699" s="53">
        <v>4.9379999999999997</v>
      </c>
      <c r="E1699" s="53">
        <f t="shared" si="434"/>
        <v>0</v>
      </c>
      <c r="F1699" s="53">
        <f t="shared" si="435"/>
        <v>4.9379999999999997</v>
      </c>
      <c r="G1699" s="53">
        <f t="shared" si="436"/>
        <v>0</v>
      </c>
      <c r="H1699" s="53">
        <f>IF(Q1698&gt;SetUp!$B$56,SetUp!$B$56,Q1698)</f>
        <v>7.5289378934397462E-7</v>
      </c>
      <c r="I1699" s="53">
        <f t="shared" si="441"/>
        <v>0.59906236596734297</v>
      </c>
      <c r="J1699" s="53">
        <f>MIN(F1699,H1699,(1-EXP(-SetUp!$B$52*H1699/SetUp!$B$56))*F1699)</f>
        <v>2.1004460209739228E-7</v>
      </c>
      <c r="K1699" s="53">
        <f t="shared" si="437"/>
        <v>5.4284918724658234E-7</v>
      </c>
      <c r="L1699" s="53">
        <f>IF(I1699&lt;=0,0,MIN(SetUp!$B$50*I1699^SetUp!$B$55,I1699))</f>
        <v>9.1568239241915563E-3</v>
      </c>
      <c r="M1699" s="53">
        <f t="shared" si="438"/>
        <v>0.58990554204315138</v>
      </c>
      <c r="N1699" s="53">
        <f>IF(SetUp!$B$62=0,X1699,(B1699-E1699)*(1-(H1699/SetUp!$B$66/SetUp!$B$56)))</f>
        <v>0</v>
      </c>
      <c r="O1699" s="53">
        <f>K1699*SetUp!$B$65</f>
        <v>5.0104985309833121E-9</v>
      </c>
      <c r="P1699" s="53">
        <f>MIN(SetUp!$B$54*L1699^SetUp!$B$51,L1699)</f>
        <v>6.0232436895599891E-3</v>
      </c>
      <c r="Q1699" s="53">
        <f t="shared" si="439"/>
        <v>5.3783868871559907E-7</v>
      </c>
      <c r="R1699" s="53">
        <f>IF((H1699+N1699-O1699)&gt;SetUp!$B$56,T1698+H1699+N1699-O1699-SetUp!$B$56,T1698)</f>
        <v>0</v>
      </c>
      <c r="S1699" s="53">
        <f>R1699*SetUp!$B$65</f>
        <v>0</v>
      </c>
      <c r="T1699" s="53">
        <f>IF((R1699-S1699)&lt;SetUp!$B$53,R1699-S1699,SetUp!$B$53)</f>
        <v>0</v>
      </c>
      <c r="U1699" s="53">
        <f t="shared" si="440"/>
        <v>0.58990554204315138</v>
      </c>
      <c r="V1699" s="53">
        <f>(L1699-P1699)/1000*SetUp!$B$13*1000000/SetUp!$B$48</f>
        <v>0.12752199155479821</v>
      </c>
      <c r="W1699" s="53">
        <f t="shared" si="442"/>
        <v>1.5612511283791264E-17</v>
      </c>
      <c r="X1699" s="53">
        <f>MAX((SetUp!$B$56*(1-($H1699/SetUp!$B$56)^2)*TANH(($B1699-$D1699)/SetUp!$B$56))/(1+$H1699/SetUp!$B$56*TANH(($B1699-$D1699)/SetUp!$B$56)),0)</f>
        <v>0</v>
      </c>
    </row>
    <row r="1700" spans="1:24" x14ac:dyDescent="0.3">
      <c r="A1700" s="60">
        <v>32745</v>
      </c>
      <c r="B1700" s="53">
        <v>0</v>
      </c>
      <c r="C1700" s="53"/>
      <c r="D1700" s="53">
        <v>4.9379999999999997</v>
      </c>
      <c r="E1700" s="53">
        <f t="shared" si="434"/>
        <v>0</v>
      </c>
      <c r="F1700" s="53">
        <f t="shared" si="435"/>
        <v>4.9379999999999997</v>
      </c>
      <c r="G1700" s="53">
        <f t="shared" si="436"/>
        <v>0</v>
      </c>
      <c r="H1700" s="53">
        <f>IF(Q1699&gt;SetUp!$B$56,SetUp!$B$56,Q1699)</f>
        <v>5.3783868871559907E-7</v>
      </c>
      <c r="I1700" s="53">
        <f t="shared" si="441"/>
        <v>0.589905545622461</v>
      </c>
      <c r="J1700" s="53">
        <f>MIN(F1700,H1700,(1-EXP(-SetUp!$B$52*H1700/SetUp!$B$56))*F1700)</f>
        <v>1.5004787575234601E-7</v>
      </c>
      <c r="K1700" s="53">
        <f t="shared" si="437"/>
        <v>3.8779081296325306E-7</v>
      </c>
      <c r="L1700" s="53">
        <f>IF(I1700&lt;=0,0,MIN(SetUp!$B$50*I1700^SetUp!$B$55,I1700))</f>
        <v>8.9247405399247113E-3</v>
      </c>
      <c r="M1700" s="53">
        <f t="shared" si="438"/>
        <v>0.58098080508253624</v>
      </c>
      <c r="N1700" s="53">
        <f>IF(SetUp!$B$62=0,X1700,(B1700-E1700)*(1-(H1700/SetUp!$B$66/SetUp!$B$56)))</f>
        <v>0</v>
      </c>
      <c r="O1700" s="53">
        <f>K1700*SetUp!$B$65</f>
        <v>3.5793095841895576E-9</v>
      </c>
      <c r="P1700" s="53">
        <f>MIN(SetUp!$B$54*L1700^SetUp!$B$51,L1700)</f>
        <v>5.869117746458455E-3</v>
      </c>
      <c r="Q1700" s="53">
        <f t="shared" si="439"/>
        <v>3.8421150337906352E-7</v>
      </c>
      <c r="R1700" s="53">
        <f>IF((H1700+N1700-O1700)&gt;SetUp!$B$56,T1699+H1700+N1700-O1700-SetUp!$B$56,T1699)</f>
        <v>0</v>
      </c>
      <c r="S1700" s="53">
        <f>R1700*SetUp!$B$65</f>
        <v>0</v>
      </c>
      <c r="T1700" s="53">
        <f>IF((R1700-S1700)&lt;SetUp!$B$53,R1700-S1700,SetUp!$B$53)</f>
        <v>0</v>
      </c>
      <c r="U1700" s="53">
        <f t="shared" si="440"/>
        <v>0.58098080508253624</v>
      </c>
      <c r="V1700" s="53">
        <f>(L1700-P1700)/1000*SetUp!$B$13*1000000/SetUp!$B$48</f>
        <v>0.1243494900040009</v>
      </c>
      <c r="W1700" s="53">
        <f t="shared" si="442"/>
        <v>2.6020852139652106E-17</v>
      </c>
      <c r="X1700" s="53">
        <f>MAX((SetUp!$B$56*(1-($H1700/SetUp!$B$56)^2)*TANH(($B1700-$D1700)/SetUp!$B$56))/(1+$H1700/SetUp!$B$56*TANH(($B1700-$D1700)/SetUp!$B$56)),0)</f>
        <v>0</v>
      </c>
    </row>
    <row r="1701" spans="1:24" x14ac:dyDescent="0.3">
      <c r="A1701" s="60">
        <v>32746</v>
      </c>
      <c r="B1701" s="53">
        <v>2E-3</v>
      </c>
      <c r="C1701" s="53"/>
      <c r="D1701" s="53">
        <v>4.9379999999999997</v>
      </c>
      <c r="E1701" s="53">
        <f t="shared" si="434"/>
        <v>2E-3</v>
      </c>
      <c r="F1701" s="53">
        <f t="shared" si="435"/>
        <v>4.9359999999999999</v>
      </c>
      <c r="G1701" s="53">
        <f t="shared" si="436"/>
        <v>0</v>
      </c>
      <c r="H1701" s="53">
        <f>IF(Q1700&gt;SetUp!$B$56,SetUp!$B$56,Q1700)</f>
        <v>3.8421150337906352E-7</v>
      </c>
      <c r="I1701" s="53">
        <f t="shared" si="441"/>
        <v>0.5809808076398596</v>
      </c>
      <c r="J1701" s="53">
        <f>MIN(F1701,H1701,(1-EXP(-SetUp!$B$52*H1701/SetUp!$B$56))*F1701)</f>
        <v>1.0714508276254975E-7</v>
      </c>
      <c r="K1701" s="53">
        <f t="shared" si="437"/>
        <v>2.7706642061651379E-7</v>
      </c>
      <c r="L1701" s="53">
        <f>IF(I1701&lt;=0,0,MIN(SetUp!$B$50*I1701^SetUp!$B$55,I1701))</f>
        <v>8.7008385655694444E-3</v>
      </c>
      <c r="M1701" s="53">
        <f t="shared" si="438"/>
        <v>0.57227996907429013</v>
      </c>
      <c r="N1701" s="53">
        <f>IF(SetUp!$B$62=0,X1701,(B1701-E1701)*(1-(H1701/SetUp!$B$66/SetUp!$B$56)))</f>
        <v>0</v>
      </c>
      <c r="O1701" s="53">
        <f>K1701*SetUp!$B$65</f>
        <v>2.5573233341754201E-9</v>
      </c>
      <c r="P1701" s="53">
        <f>MIN(SetUp!$B$54*L1701^SetUp!$B$51,L1701)</f>
        <v>5.7204619573440509E-3</v>
      </c>
      <c r="Q1701" s="53">
        <f t="shared" si="439"/>
        <v>2.7450909728233836E-7</v>
      </c>
      <c r="R1701" s="53">
        <f>IF((H1701+N1701-O1701)&gt;SetUp!$B$56,T1700+H1701+N1701-O1701-SetUp!$B$56,T1700)</f>
        <v>0</v>
      </c>
      <c r="S1701" s="53">
        <f>R1701*SetUp!$B$65</f>
        <v>0</v>
      </c>
      <c r="T1701" s="53">
        <f>IF((R1701-S1701)&lt;SetUp!$B$53,R1701-S1701,SetUp!$B$53)</f>
        <v>0</v>
      </c>
      <c r="U1701" s="53">
        <f t="shared" si="440"/>
        <v>0.57227996907429013</v>
      </c>
      <c r="V1701" s="53">
        <f>(L1701-P1701)/1000*SetUp!$B$13*1000000/SetUp!$B$48</f>
        <v>0.12128732382974167</v>
      </c>
      <c r="W1701" s="53">
        <f t="shared" si="442"/>
        <v>-6.7654215563095477E-17</v>
      </c>
      <c r="X1701" s="53">
        <f>MAX((SetUp!$B$56*(1-($H1701/SetUp!$B$56)^2)*TANH(($B1701-$D1701)/SetUp!$B$56))/(1+$H1701/SetUp!$B$56*TANH(($B1701-$D1701)/SetUp!$B$56)),0)</f>
        <v>0</v>
      </c>
    </row>
    <row r="1702" spans="1:24" x14ac:dyDescent="0.3">
      <c r="A1702" s="60">
        <v>32747</v>
      </c>
      <c r="B1702" s="53">
        <v>3.0000000000000001E-3</v>
      </c>
      <c r="C1702" s="53"/>
      <c r="D1702" s="53">
        <v>4.9379999999999997</v>
      </c>
      <c r="E1702" s="53">
        <f t="shared" si="434"/>
        <v>3.0000000000000001E-3</v>
      </c>
      <c r="F1702" s="53">
        <f t="shared" si="435"/>
        <v>4.9349999999999996</v>
      </c>
      <c r="G1702" s="53">
        <f t="shared" si="436"/>
        <v>0</v>
      </c>
      <c r="H1702" s="53">
        <f>IF(Q1701&gt;SetUp!$B$56,SetUp!$B$56,Q1701)</f>
        <v>2.7450909728233836E-7</v>
      </c>
      <c r="I1702" s="53">
        <f t="shared" si="441"/>
        <v>0.57227997090157412</v>
      </c>
      <c r="J1702" s="53">
        <f>MIN(F1702,H1702,(1-EXP(-SetUp!$B$52*H1702/SetUp!$B$56))*F1702)</f>
        <v>7.653685788644448E-8</v>
      </c>
      <c r="K1702" s="53">
        <f t="shared" si="437"/>
        <v>1.9797223939589387E-7</v>
      </c>
      <c r="L1702" s="53">
        <f>IF(I1702&lt;=0,0,MIN(SetUp!$B$50*I1702^SetUp!$B$55,I1702))</f>
        <v>8.4847498909643507E-3</v>
      </c>
      <c r="M1702" s="53">
        <f t="shared" si="438"/>
        <v>0.56379522101060975</v>
      </c>
      <c r="N1702" s="53">
        <f>IF(SetUp!$B$62=0,X1702,(B1702-E1702)*(1-(H1702/SetUp!$B$66/SetUp!$B$56)))</f>
        <v>0</v>
      </c>
      <c r="O1702" s="53">
        <f>K1702*SetUp!$B$65</f>
        <v>1.8272839638940584E-9</v>
      </c>
      <c r="P1702" s="53">
        <f>MIN(SetUp!$B$54*L1702^SetUp!$B$51,L1702)</f>
        <v>5.577028912311181E-3</v>
      </c>
      <c r="Q1702" s="53">
        <f t="shared" si="439"/>
        <v>1.9614495543199981E-7</v>
      </c>
      <c r="R1702" s="53">
        <f>IF((H1702+N1702-O1702)&gt;SetUp!$B$56,T1701+H1702+N1702-O1702-SetUp!$B$56,T1701)</f>
        <v>0</v>
      </c>
      <c r="S1702" s="53">
        <f>R1702*SetUp!$B$65</f>
        <v>0</v>
      </c>
      <c r="T1702" s="53">
        <f>IF((R1702-S1702)&lt;SetUp!$B$53,R1702-S1702,SetUp!$B$53)</f>
        <v>0</v>
      </c>
      <c r="U1702" s="53">
        <f t="shared" si="440"/>
        <v>0.56379522101060975</v>
      </c>
      <c r="V1702" s="53">
        <f>(L1702-P1702)/1000*SetUp!$B$13*1000000/SetUp!$B$48</f>
        <v>0.11833058109875268</v>
      </c>
      <c r="W1702" s="53">
        <f t="shared" si="442"/>
        <v>1.3877787807814457E-17</v>
      </c>
      <c r="X1702" s="53">
        <f>MAX((SetUp!$B$56*(1-($H1702/SetUp!$B$56)^2)*TANH(($B1702-$D1702)/SetUp!$B$56))/(1+$H1702/SetUp!$B$56*TANH(($B1702-$D1702)/SetUp!$B$56)),0)</f>
        <v>0</v>
      </c>
    </row>
    <row r="1703" spans="1:24" x14ac:dyDescent="0.3">
      <c r="A1703" s="60">
        <v>32748</v>
      </c>
      <c r="B1703" s="53">
        <v>0</v>
      </c>
      <c r="C1703" s="53"/>
      <c r="D1703" s="53">
        <v>4.9379999999999997</v>
      </c>
      <c r="E1703" s="53">
        <f t="shared" si="434"/>
        <v>0</v>
      </c>
      <c r="F1703" s="53">
        <f t="shared" si="435"/>
        <v>4.9379999999999997</v>
      </c>
      <c r="G1703" s="53">
        <f t="shared" si="436"/>
        <v>0</v>
      </c>
      <c r="H1703" s="53">
        <f>IF(Q1702&gt;SetUp!$B$56,SetUp!$B$56,Q1702)</f>
        <v>1.9614495543199981E-7</v>
      </c>
      <c r="I1703" s="53">
        <f t="shared" si="441"/>
        <v>0.56379522231595192</v>
      </c>
      <c r="J1703" s="53">
        <f>MIN(F1703,H1703,(1-EXP(-SetUp!$B$52*H1703/SetUp!$B$56))*F1703)</f>
        <v>5.4721117734413126E-8</v>
      </c>
      <c r="K1703" s="53">
        <f t="shared" si="437"/>
        <v>1.4142383769758669E-7</v>
      </c>
      <c r="L1703" s="53">
        <f>IF(I1703&lt;=0,0,MIN(SetUp!$B$50*I1703^SetUp!$B$55,I1703))</f>
        <v>8.2761264909581352E-3</v>
      </c>
      <c r="M1703" s="53">
        <f t="shared" si="438"/>
        <v>0.55551909582499381</v>
      </c>
      <c r="N1703" s="53">
        <f>IF(SetUp!$B$62=0,X1703,(B1703-E1703)*(1-(H1703/SetUp!$B$66/SetUp!$B$56)))</f>
        <v>0</v>
      </c>
      <c r="O1703" s="53">
        <f>K1703*SetUp!$B$65</f>
        <v>1.3053421607277939E-9</v>
      </c>
      <c r="P1703" s="53">
        <f>MIN(SetUp!$B$54*L1703^SetUp!$B$51,L1703)</f>
        <v>5.4385847580833658E-3</v>
      </c>
      <c r="Q1703" s="53">
        <f t="shared" si="439"/>
        <v>1.4011849553685889E-7</v>
      </c>
      <c r="R1703" s="53">
        <f>IF((H1703+N1703-O1703)&gt;SetUp!$B$56,T1702+H1703+N1703-O1703-SetUp!$B$56,T1702)</f>
        <v>0</v>
      </c>
      <c r="S1703" s="53">
        <f>R1703*SetUp!$B$65</f>
        <v>0</v>
      </c>
      <c r="T1703" s="53">
        <f>IF((R1703-S1703)&lt;SetUp!$B$53,R1703-S1703,SetUp!$B$53)</f>
        <v>0</v>
      </c>
      <c r="U1703" s="53">
        <f t="shared" si="440"/>
        <v>0.55551909582499381</v>
      </c>
      <c r="V1703" s="53">
        <f>(L1703-P1703)/1000*SetUp!$B$13*1000000/SetUp!$B$48</f>
        <v>0.11547461555219711</v>
      </c>
      <c r="W1703" s="53">
        <f t="shared" si="442"/>
        <v>1.3010426069826053E-16</v>
      </c>
      <c r="X1703" s="53">
        <f>MAX((SetUp!$B$56*(1-($H1703/SetUp!$B$56)^2)*TANH(($B1703-$D1703)/SetUp!$B$56))/(1+$H1703/SetUp!$B$56*TANH(($B1703-$D1703)/SetUp!$B$56)),0)</f>
        <v>0</v>
      </c>
    </row>
    <row r="1704" spans="1:24" x14ac:dyDescent="0.3">
      <c r="A1704" s="60">
        <v>32749</v>
      </c>
      <c r="B1704" s="53">
        <v>0</v>
      </c>
      <c r="C1704" s="53"/>
      <c r="D1704" s="53">
        <v>4.9379999999999997</v>
      </c>
      <c r="E1704" s="53">
        <f t="shared" si="434"/>
        <v>0</v>
      </c>
      <c r="F1704" s="53">
        <f t="shared" si="435"/>
        <v>4.9379999999999997</v>
      </c>
      <c r="G1704" s="53">
        <f t="shared" si="436"/>
        <v>0</v>
      </c>
      <c r="H1704" s="53">
        <f>IF(Q1703&gt;SetUp!$B$56,SetUp!$B$56,Q1703)</f>
        <v>1.4011849553685889E-7</v>
      </c>
      <c r="I1704" s="53">
        <f t="shared" si="441"/>
        <v>0.55551909675748057</v>
      </c>
      <c r="J1704" s="53">
        <f>MIN(F1704,H1704,(1-EXP(-SetUp!$B$52*H1704/SetUp!$B$56))*F1704)</f>
        <v>3.9090685310050333E-8</v>
      </c>
      <c r="K1704" s="53">
        <f t="shared" si="437"/>
        <v>1.0102781022680855E-7</v>
      </c>
      <c r="L1704" s="53">
        <f>IF(I1704&lt;=0,0,MIN(SetUp!$B$50*I1704^SetUp!$B$55,I1704))</f>
        <v>8.0746391411340556E-3</v>
      </c>
      <c r="M1704" s="53">
        <f t="shared" si="438"/>
        <v>0.54744445761634652</v>
      </c>
      <c r="N1704" s="53">
        <f>IF(SetUp!$B$62=0,X1704,(B1704-E1704)*(1-(H1704/SetUp!$B$66/SetUp!$B$56)))</f>
        <v>0</v>
      </c>
      <c r="O1704" s="53">
        <f>K1704*SetUp!$B$65</f>
        <v>9.3248678753193079E-10</v>
      </c>
      <c r="P1704" s="53">
        <f>MIN(SetUp!$B$54*L1704^SetUp!$B$51,L1704)</f>
        <v>5.3049083280822295E-3</v>
      </c>
      <c r="Q1704" s="53">
        <f t="shared" si="439"/>
        <v>1.0009532343927662E-7</v>
      </c>
      <c r="R1704" s="53">
        <f>IF((H1704+N1704-O1704)&gt;SetUp!$B$56,T1703+H1704+N1704-O1704-SetUp!$B$56,T1703)</f>
        <v>0</v>
      </c>
      <c r="S1704" s="53">
        <f>R1704*SetUp!$B$65</f>
        <v>0</v>
      </c>
      <c r="T1704" s="53">
        <f>IF((R1704-S1704)&lt;SetUp!$B$53,R1704-S1704,SetUp!$B$53)</f>
        <v>0</v>
      </c>
      <c r="U1704" s="53">
        <f t="shared" si="440"/>
        <v>0.54744445761634652</v>
      </c>
      <c r="V1704" s="53">
        <f>(L1704-P1704)/1000*SetUp!$B$13*1000000/SetUp!$B$48</f>
        <v>0.11271502974379313</v>
      </c>
      <c r="W1704" s="53">
        <f t="shared" si="442"/>
        <v>-3.2959746043559335E-17</v>
      </c>
      <c r="X1704" s="53">
        <f>MAX((SetUp!$B$56*(1-($H1704/SetUp!$B$56)^2)*TANH(($B1704-$D1704)/SetUp!$B$56))/(1+$H1704/SetUp!$B$56*TANH(($B1704-$D1704)/SetUp!$B$56)),0)</f>
        <v>0</v>
      </c>
    </row>
    <row r="1705" spans="1:24" x14ac:dyDescent="0.3">
      <c r="A1705" s="60">
        <v>32750</v>
      </c>
      <c r="B1705" s="53">
        <v>0</v>
      </c>
      <c r="C1705" s="53"/>
      <c r="D1705" s="53">
        <v>4.9379999999999997</v>
      </c>
      <c r="E1705" s="53">
        <f t="shared" si="434"/>
        <v>0</v>
      </c>
      <c r="F1705" s="53">
        <f t="shared" si="435"/>
        <v>4.9379999999999997</v>
      </c>
      <c r="G1705" s="53">
        <f t="shared" si="436"/>
        <v>0</v>
      </c>
      <c r="H1705" s="53">
        <f>IF(Q1704&gt;SetUp!$B$56,SetUp!$B$56,Q1704)</f>
        <v>1.0009532343927662E-7</v>
      </c>
      <c r="I1705" s="53">
        <f t="shared" si="441"/>
        <v>0.54744445828247956</v>
      </c>
      <c r="J1705" s="53">
        <f>MIN(F1705,H1705,(1-EXP(-SetUp!$B$52*H1705/SetUp!$B$56))*F1705)</f>
        <v>2.7924898873266101E-8</v>
      </c>
      <c r="K1705" s="53">
        <f t="shared" si="437"/>
        <v>7.2170424566010517E-8</v>
      </c>
      <c r="L1705" s="53">
        <f>IF(I1705&lt;=0,0,MIN(SetUp!$B$50*I1705^SetUp!$B$55,I1705))</f>
        <v>7.8799762273471588E-3</v>
      </c>
      <c r="M1705" s="53">
        <f t="shared" si="438"/>
        <v>0.53956448205513241</v>
      </c>
      <c r="N1705" s="53">
        <f>IF(SetUp!$B$62=0,X1705,(B1705-E1705)*(1-(H1705/SetUp!$B$66/SetUp!$B$56)))</f>
        <v>0</v>
      </c>
      <c r="O1705" s="53">
        <f>K1705*SetUp!$B$65</f>
        <v>6.6613308956504162E-10</v>
      </c>
      <c r="P1705" s="53">
        <f>MIN(SetUp!$B$54*L1705^SetUp!$B$51,L1705)</f>
        <v>5.1757903362397847E-3</v>
      </c>
      <c r="Q1705" s="53">
        <f t="shared" si="439"/>
        <v>7.1504291476445471E-8</v>
      </c>
      <c r="R1705" s="53">
        <f>IF((H1705+N1705-O1705)&gt;SetUp!$B$56,T1704+H1705+N1705-O1705-SetUp!$B$56,T1704)</f>
        <v>0</v>
      </c>
      <c r="S1705" s="53">
        <f>R1705*SetUp!$B$65</f>
        <v>0</v>
      </c>
      <c r="T1705" s="53">
        <f>IF((R1705-S1705)&lt;SetUp!$B$53,R1705-S1705,SetUp!$B$53)</f>
        <v>0</v>
      </c>
      <c r="U1705" s="53">
        <f t="shared" si="440"/>
        <v>0.53956448205513241</v>
      </c>
      <c r="V1705" s="53">
        <f>(L1705-P1705)/1000*SetUp!$B$13*1000000/SetUp!$B$48</f>
        <v>0.11004765940162507</v>
      </c>
      <c r="W1705" s="53">
        <f t="shared" si="442"/>
        <v>-6.9388939039072284E-17</v>
      </c>
      <c r="X1705" s="53">
        <f>MAX((SetUp!$B$56*(1-($H1705/SetUp!$B$56)^2)*TANH(($B1705-$D1705)/SetUp!$B$56))/(1+$H1705/SetUp!$B$56*TANH(($B1705-$D1705)/SetUp!$B$56)),0)</f>
        <v>0</v>
      </c>
    </row>
    <row r="1706" spans="1:24" x14ac:dyDescent="0.3">
      <c r="A1706" s="60">
        <v>32751</v>
      </c>
      <c r="B1706" s="53">
        <v>0</v>
      </c>
      <c r="C1706" s="53"/>
      <c r="D1706" s="53">
        <v>4.9379999999999997</v>
      </c>
      <c r="E1706" s="53">
        <f t="shared" si="434"/>
        <v>0</v>
      </c>
      <c r="F1706" s="53">
        <f t="shared" si="435"/>
        <v>4.9379999999999997</v>
      </c>
      <c r="G1706" s="53">
        <f t="shared" si="436"/>
        <v>0</v>
      </c>
      <c r="H1706" s="53">
        <f>IF(Q1705&gt;SetUp!$B$56,SetUp!$B$56,Q1705)</f>
        <v>7.1504291476445471E-8</v>
      </c>
      <c r="I1706" s="53">
        <f t="shared" si="441"/>
        <v>0.53956448253099254</v>
      </c>
      <c r="J1706" s="53">
        <f>MIN(F1706,H1706,(1-EXP(-SetUp!$B$52*H1706/SetUp!$B$56))*F1706)</f>
        <v>1.9948485499465815E-8</v>
      </c>
      <c r="K1706" s="53">
        <f t="shared" si="437"/>
        <v>5.1555805976979656E-8</v>
      </c>
      <c r="L1706" s="53">
        <f>IF(I1706&lt;=0,0,MIN(SetUp!$B$50*I1706^SetUp!$B$55,I1706))</f>
        <v>7.6918426414563455E-3</v>
      </c>
      <c r="M1706" s="53">
        <f t="shared" si="438"/>
        <v>0.53187263988953615</v>
      </c>
      <c r="N1706" s="53">
        <f>IF(SetUp!$B$62=0,X1706,(B1706-E1706)*(1-(H1706/SetUp!$B$66/SetUp!$B$56)))</f>
        <v>0</v>
      </c>
      <c r="O1706" s="53">
        <f>K1706*SetUp!$B$65</f>
        <v>4.7586013975918244E-10</v>
      </c>
      <c r="P1706" s="53">
        <f>MIN(SetUp!$B$54*L1706^SetUp!$B$51,L1706)</f>
        <v>5.0510326293622355E-3</v>
      </c>
      <c r="Q1706" s="53">
        <f t="shared" si="439"/>
        <v>5.1079945837220471E-8</v>
      </c>
      <c r="R1706" s="53">
        <f>IF((H1706+N1706-O1706)&gt;SetUp!$B$56,T1705+H1706+N1706-O1706-SetUp!$B$56,T1705)</f>
        <v>0</v>
      </c>
      <c r="S1706" s="53">
        <f>R1706*SetUp!$B$65</f>
        <v>0</v>
      </c>
      <c r="T1706" s="53">
        <f>IF((R1706-S1706)&lt;SetUp!$B$53,R1706-S1706,SetUp!$B$53)</f>
        <v>0</v>
      </c>
      <c r="U1706" s="53">
        <f t="shared" si="440"/>
        <v>0.53187263988953615</v>
      </c>
      <c r="V1706" s="53">
        <f>(L1706-P1706)/1000*SetUp!$B$13*1000000/SetUp!$B$48</f>
        <v>0.10746855891490731</v>
      </c>
      <c r="W1706" s="53">
        <f t="shared" si="442"/>
        <v>-7.7195194680967916E-17</v>
      </c>
      <c r="X1706" s="53">
        <f>MAX((SetUp!$B$56*(1-($H1706/SetUp!$B$56)^2)*TANH(($B1706-$D1706)/SetUp!$B$56))/(1+$H1706/SetUp!$B$56*TANH(($B1706-$D1706)/SetUp!$B$56)),0)</f>
        <v>0</v>
      </c>
    </row>
    <row r="1707" spans="1:24" x14ac:dyDescent="0.3">
      <c r="A1707" s="60">
        <v>32752</v>
      </c>
      <c r="B1707" s="53">
        <v>6.0000000000000001E-3</v>
      </c>
      <c r="C1707" s="53"/>
      <c r="D1707" s="53">
        <v>5.7240000000000002</v>
      </c>
      <c r="E1707" s="53">
        <f t="shared" si="434"/>
        <v>6.0000000000000001E-3</v>
      </c>
      <c r="F1707" s="53">
        <f t="shared" si="435"/>
        <v>5.718</v>
      </c>
      <c r="G1707" s="53">
        <f t="shared" si="436"/>
        <v>0</v>
      </c>
      <c r="H1707" s="53">
        <f>IF(Q1706&gt;SetUp!$B$56,SetUp!$B$56,Q1706)</f>
        <v>5.1079945837220471E-8</v>
      </c>
      <c r="I1707" s="53">
        <f t="shared" si="441"/>
        <v>0.53187264020869596</v>
      </c>
      <c r="J1707" s="53">
        <f>MIN(F1707,H1707,(1-EXP(-SetUp!$B$52*H1707/SetUp!$B$56))*F1707)</f>
        <v>1.6501419823899966E-8</v>
      </c>
      <c r="K1707" s="53">
        <f t="shared" si="437"/>
        <v>3.4578526013320502E-8</v>
      </c>
      <c r="L1707" s="53">
        <f>IF(I1707&lt;=0,0,MIN(SetUp!$B$50*I1707^SetUp!$B$55,I1707))</f>
        <v>7.5099587557587175E-3</v>
      </c>
      <c r="M1707" s="53">
        <f t="shared" si="438"/>
        <v>0.52436268145293718</v>
      </c>
      <c r="N1707" s="53">
        <f>IF(SetUp!$B$62=0,X1707,(B1707-E1707)*(1-(H1707/SetUp!$B$66/SetUp!$B$56)))</f>
        <v>0</v>
      </c>
      <c r="O1707" s="53">
        <f>K1707*SetUp!$B$65</f>
        <v>3.1915982903482077E-10</v>
      </c>
      <c r="P1707" s="53">
        <f>MIN(SetUp!$B$54*L1707^SetUp!$B$51,L1707)</f>
        <v>4.9304474929507437E-3</v>
      </c>
      <c r="Q1707" s="53">
        <f t="shared" si="439"/>
        <v>3.4259366184285683E-8</v>
      </c>
      <c r="R1707" s="53">
        <f>IF((H1707+N1707-O1707)&gt;SetUp!$B$56,T1706+H1707+N1707-O1707-SetUp!$B$56,T1706)</f>
        <v>0</v>
      </c>
      <c r="S1707" s="53">
        <f>R1707*SetUp!$B$65</f>
        <v>0</v>
      </c>
      <c r="T1707" s="53">
        <f>IF((R1707-S1707)&lt;SetUp!$B$53,R1707-S1707,SetUp!$B$53)</f>
        <v>0</v>
      </c>
      <c r="U1707" s="53">
        <f t="shared" si="440"/>
        <v>0.52436268145293718</v>
      </c>
      <c r="V1707" s="53">
        <f>(L1707-P1707)/1000*SetUp!$B$13*1000000/SetUp!$B$48</f>
        <v>0.10497398784811432</v>
      </c>
      <c r="W1707" s="53">
        <f t="shared" si="442"/>
        <v>-1.6479873021779667E-17</v>
      </c>
      <c r="X1707" s="53">
        <f>MAX((SetUp!$B$56*(1-($H1707/SetUp!$B$56)^2)*TANH(($B1707-$D1707)/SetUp!$B$56))/(1+$H1707/SetUp!$B$56*TANH(($B1707-$D1707)/SetUp!$B$56)),0)</f>
        <v>0</v>
      </c>
    </row>
    <row r="1708" spans="1:24" x14ac:dyDescent="0.3">
      <c r="A1708" s="60">
        <v>32753</v>
      </c>
      <c r="B1708" s="53">
        <v>0</v>
      </c>
      <c r="C1708" s="53"/>
      <c r="D1708" s="53">
        <v>5.7240000000000002</v>
      </c>
      <c r="E1708" s="53">
        <f t="shared" si="434"/>
        <v>0</v>
      </c>
      <c r="F1708" s="53">
        <f t="shared" si="435"/>
        <v>5.7240000000000002</v>
      </c>
      <c r="G1708" s="53">
        <f t="shared" si="436"/>
        <v>0</v>
      </c>
      <c r="H1708" s="53">
        <f>IF(Q1707&gt;SetUp!$B$56,SetUp!$B$56,Q1707)</f>
        <v>3.4259366184285683E-8</v>
      </c>
      <c r="I1708" s="53">
        <f t="shared" si="441"/>
        <v>0.52436268166689082</v>
      </c>
      <c r="J1708" s="53">
        <f>MIN(F1708,H1708,(1-EXP(-SetUp!$B$52*H1708/SetUp!$B$56))*F1708)</f>
        <v>1.1079130449065389E-8</v>
      </c>
      <c r="K1708" s="53">
        <f t="shared" si="437"/>
        <v>2.3180235735220295E-8</v>
      </c>
      <c r="L1708" s="53">
        <f>IF(I1708&lt;=0,0,MIN(SetUp!$B$50*I1708^SetUp!$B$55,I1708))</f>
        <v>7.3340594720360478E-3</v>
      </c>
      <c r="M1708" s="53">
        <f t="shared" si="438"/>
        <v>0.51702862219485479</v>
      </c>
      <c r="N1708" s="53">
        <f>IF(SetUp!$B$62=0,X1708,(B1708-E1708)*(1-(H1708/SetUp!$B$66/SetUp!$B$56)))</f>
        <v>0</v>
      </c>
      <c r="O1708" s="53">
        <f>K1708*SetUp!$B$65</f>
        <v>2.1395359858282517E-10</v>
      </c>
      <c r="P1708" s="53">
        <f>MIN(SetUp!$B$54*L1708^SetUp!$B$51,L1708)</f>
        <v>4.8138570076526992E-3</v>
      </c>
      <c r="Q1708" s="53">
        <f t="shared" si="439"/>
        <v>2.2966282136637471E-8</v>
      </c>
      <c r="R1708" s="53">
        <f>IF((H1708+N1708-O1708)&gt;SetUp!$B$56,T1707+H1708+N1708-O1708-SetUp!$B$56,T1707)</f>
        <v>0</v>
      </c>
      <c r="S1708" s="53">
        <f>R1708*SetUp!$B$65</f>
        <v>0</v>
      </c>
      <c r="T1708" s="53">
        <f>IF((R1708-S1708)&lt;SetUp!$B$53,R1708-S1708,SetUp!$B$53)</f>
        <v>0</v>
      </c>
      <c r="U1708" s="53">
        <f t="shared" si="440"/>
        <v>0.51702862219485479</v>
      </c>
      <c r="V1708" s="53">
        <f>(L1708-P1708)/1000*SetUp!$B$13*1000000/SetUp!$B$48</f>
        <v>0.10256039843104946</v>
      </c>
      <c r="W1708" s="53">
        <f t="shared" si="442"/>
        <v>-3.0357660829594124E-17</v>
      </c>
      <c r="X1708" s="53">
        <f>MAX((SetUp!$B$56*(1-($H1708/SetUp!$B$56)^2)*TANH(($B1708-$D1708)/SetUp!$B$56))/(1+$H1708/SetUp!$B$56*TANH(($B1708-$D1708)/SetUp!$B$56)),0)</f>
        <v>0</v>
      </c>
    </row>
    <row r="1709" spans="1:24" x14ac:dyDescent="0.3">
      <c r="A1709" s="60">
        <v>32754</v>
      </c>
      <c r="B1709" s="53">
        <v>0</v>
      </c>
      <c r="C1709" s="53"/>
      <c r="D1709" s="53">
        <v>5.7240000000000002</v>
      </c>
      <c r="E1709" s="53">
        <f t="shared" si="434"/>
        <v>0</v>
      </c>
      <c r="F1709" s="53">
        <f t="shared" si="435"/>
        <v>5.7240000000000002</v>
      </c>
      <c r="G1709" s="53">
        <f t="shared" si="436"/>
        <v>0</v>
      </c>
      <c r="H1709" s="53">
        <f>IF(Q1708&gt;SetUp!$B$56,SetUp!$B$56,Q1708)</f>
        <v>2.2966282136637471E-8</v>
      </c>
      <c r="I1709" s="53">
        <f t="shared" si="441"/>
        <v>0.51702862233828184</v>
      </c>
      <c r="J1709" s="53">
        <f>MIN(F1709,H1709,(1-EXP(-SetUp!$B$52*H1709/SetUp!$B$56))*F1709)</f>
        <v>7.4270621972516437E-9</v>
      </c>
      <c r="K1709" s="53">
        <f t="shared" si="437"/>
        <v>1.5539219939385828E-8</v>
      </c>
      <c r="L1709" s="53">
        <f>IF(I1709&lt;=0,0,MIN(SetUp!$B$50*I1709^SetUp!$B$55,I1709))</f>
        <v>7.1638933353625001E-3</v>
      </c>
      <c r="M1709" s="53">
        <f t="shared" si="438"/>
        <v>0.50986472900291935</v>
      </c>
      <c r="N1709" s="53">
        <f>IF(SetUp!$B$62=0,X1709,(B1709-E1709)*(1-(H1709/SetUp!$B$66/SetUp!$B$56)))</f>
        <v>0</v>
      </c>
      <c r="O1709" s="53">
        <f>K1709*SetUp!$B$65</f>
        <v>1.4342701528915197E-10</v>
      </c>
      <c r="P1709" s="53">
        <f>MIN(SetUp!$B$54*L1709^SetUp!$B$51,L1709)</f>
        <v>4.7010924497086441E-3</v>
      </c>
      <c r="Q1709" s="53">
        <f t="shared" si="439"/>
        <v>1.5395792924096674E-8</v>
      </c>
      <c r="R1709" s="53">
        <f>IF((H1709+N1709-O1709)&gt;SetUp!$B$56,T1708+H1709+N1709-O1709-SetUp!$B$56,T1708)</f>
        <v>0</v>
      </c>
      <c r="S1709" s="53">
        <f>R1709*SetUp!$B$65</f>
        <v>0</v>
      </c>
      <c r="T1709" s="53">
        <f>IF((R1709-S1709)&lt;SetUp!$B$53,R1709-S1709,SetUp!$B$53)</f>
        <v>0</v>
      </c>
      <c r="U1709" s="53">
        <f t="shared" si="440"/>
        <v>0.50986472900291935</v>
      </c>
      <c r="V1709" s="53">
        <f>(L1709-P1709)/1000*SetUp!$B$13*1000000/SetUp!$B$48</f>
        <v>0.10022442389397652</v>
      </c>
      <c r="W1709" s="53">
        <f t="shared" si="442"/>
        <v>1.2836953722228372E-16</v>
      </c>
      <c r="X1709" s="53">
        <f>MAX((SetUp!$B$56*(1-($H1709/SetUp!$B$56)^2)*TANH(($B1709-$D1709)/SetUp!$B$56))/(1+$H1709/SetUp!$B$56*TANH(($B1709-$D1709)/SetUp!$B$56)),0)</f>
        <v>0</v>
      </c>
    </row>
    <row r="1710" spans="1:24" x14ac:dyDescent="0.3">
      <c r="A1710" s="60">
        <v>32755</v>
      </c>
      <c r="B1710" s="53">
        <v>0</v>
      </c>
      <c r="C1710" s="53"/>
      <c r="D1710" s="53">
        <v>5.7240000000000002</v>
      </c>
      <c r="E1710" s="53">
        <f t="shared" si="434"/>
        <v>0</v>
      </c>
      <c r="F1710" s="53">
        <f t="shared" si="435"/>
        <v>5.7240000000000002</v>
      </c>
      <c r="G1710" s="53">
        <f t="shared" si="436"/>
        <v>0</v>
      </c>
      <c r="H1710" s="53">
        <f>IF(Q1709&gt;SetUp!$B$56,SetUp!$B$56,Q1709)</f>
        <v>1.5395792924096674E-8</v>
      </c>
      <c r="I1710" s="53">
        <f t="shared" si="441"/>
        <v>0.50986472909906777</v>
      </c>
      <c r="J1710" s="53">
        <f>MIN(F1710,H1710,(1-EXP(-SetUp!$B$52*H1710/SetUp!$B$56))*F1710)</f>
        <v>4.9788426541574897E-9</v>
      </c>
      <c r="K1710" s="53">
        <f t="shared" si="437"/>
        <v>1.0416950269939183E-8</v>
      </c>
      <c r="L1710" s="53">
        <f>IF(I1710&lt;=0,0,MIN(SetUp!$B$50*I1710^SetUp!$B$55,I1710))</f>
        <v>6.99922171066099E-3</v>
      </c>
      <c r="M1710" s="53">
        <f t="shared" si="438"/>
        <v>0.50286550738840674</v>
      </c>
      <c r="N1710" s="53">
        <f>IF(SetUp!$B$62=0,X1710,(B1710-E1710)*(1-(H1710/SetUp!$B$66/SetUp!$B$56)))</f>
        <v>0</v>
      </c>
      <c r="O1710" s="53">
        <f>K1710*SetUp!$B$65</f>
        <v>9.6148461213681415E-11</v>
      </c>
      <c r="P1710" s="53">
        <f>MIN(SetUp!$B$54*L1710^SetUp!$B$51,L1710)</f>
        <v>4.5919937339675499E-3</v>
      </c>
      <c r="Q1710" s="53">
        <f t="shared" si="439"/>
        <v>1.0320801808725501E-8</v>
      </c>
      <c r="R1710" s="53">
        <f>IF((H1710+N1710-O1710)&gt;SetUp!$B$56,T1709+H1710+N1710-O1710-SetUp!$B$56,T1709)</f>
        <v>0</v>
      </c>
      <c r="S1710" s="53">
        <f>R1710*SetUp!$B$65</f>
        <v>0</v>
      </c>
      <c r="T1710" s="53">
        <f>IF((R1710-S1710)&lt;SetUp!$B$53,R1710-S1710,SetUp!$B$53)</f>
        <v>0</v>
      </c>
      <c r="U1710" s="53">
        <f t="shared" si="440"/>
        <v>0.50286550738840674</v>
      </c>
      <c r="V1710" s="53">
        <f>(L1710-P1710)/1000*SetUp!$B$13*1000000/SetUp!$B$48</f>
        <v>9.796286762399356E-2</v>
      </c>
      <c r="W1710" s="53">
        <f t="shared" si="442"/>
        <v>-1.6826817716975029E-16</v>
      </c>
      <c r="X1710" s="53">
        <f>MAX((SetUp!$B$56*(1-($H1710/SetUp!$B$56)^2)*TANH(($B1710-$D1710)/SetUp!$B$56))/(1+$H1710/SetUp!$B$56*TANH(($B1710-$D1710)/SetUp!$B$56)),0)</f>
        <v>0</v>
      </c>
    </row>
    <row r="1711" spans="1:24" x14ac:dyDescent="0.3">
      <c r="A1711" s="60">
        <v>32756</v>
      </c>
      <c r="B1711" s="53">
        <v>0</v>
      </c>
      <c r="C1711" s="53"/>
      <c r="D1711" s="53">
        <v>5.7240000000000002</v>
      </c>
      <c r="E1711" s="53">
        <f t="shared" si="434"/>
        <v>0</v>
      </c>
      <c r="F1711" s="53">
        <f t="shared" si="435"/>
        <v>5.7240000000000002</v>
      </c>
      <c r="G1711" s="53">
        <f t="shared" si="436"/>
        <v>0</v>
      </c>
      <c r="H1711" s="53">
        <f>IF(Q1710&gt;SetUp!$B$56,SetUp!$B$56,Q1710)</f>
        <v>1.0320801808725501E-8</v>
      </c>
      <c r="I1711" s="53">
        <f t="shared" si="441"/>
        <v>0.50286550745286129</v>
      </c>
      <c r="J1711" s="53">
        <f>MIN(F1711,H1711,(1-EXP(-SetUp!$B$52*H1711/SetUp!$B$56))*F1711)</f>
        <v>3.3376422305941844E-9</v>
      </c>
      <c r="K1711" s="53">
        <f t="shared" si="437"/>
        <v>6.9831595781313166E-9</v>
      </c>
      <c r="L1711" s="53">
        <f>IF(I1711&lt;=0,0,MIN(SetUp!$B$50*I1711^SetUp!$B$55,I1711))</f>
        <v>6.8398180161319154E-3</v>
      </c>
      <c r="M1711" s="53">
        <f t="shared" si="438"/>
        <v>0.49602568943672937</v>
      </c>
      <c r="N1711" s="53">
        <f>IF(SetUp!$B$62=0,X1711,(B1711-E1711)*(1-(H1711/SetUp!$B$66/SetUp!$B$56)))</f>
        <v>0</v>
      </c>
      <c r="O1711" s="53">
        <f>K1711*SetUp!$B$65</f>
        <v>6.4454569758719476E-11</v>
      </c>
      <c r="P1711" s="53">
        <f>MIN(SetUp!$B$54*L1711^SetUp!$B$51,L1711)</f>
        <v>4.4864088954896398E-3</v>
      </c>
      <c r="Q1711" s="53">
        <f t="shared" si="439"/>
        <v>6.9187050083725973E-9</v>
      </c>
      <c r="R1711" s="53">
        <f>IF((H1711+N1711-O1711)&gt;SetUp!$B$56,T1710+H1711+N1711-O1711-SetUp!$B$56,T1710)</f>
        <v>0</v>
      </c>
      <c r="S1711" s="53">
        <f>R1711*SetUp!$B$65</f>
        <v>0</v>
      </c>
      <c r="T1711" s="53">
        <f>IF((R1711-S1711)&lt;SetUp!$B$53,R1711-S1711,SetUp!$B$53)</f>
        <v>0</v>
      </c>
      <c r="U1711" s="53">
        <f t="shared" si="440"/>
        <v>0.49602568943672937</v>
      </c>
      <c r="V1711" s="53">
        <f>(L1711-P1711)/1000*SetUp!$B$13*1000000/SetUp!$B$48</f>
        <v>9.577269306551367E-2</v>
      </c>
      <c r="W1711" s="53">
        <f t="shared" si="442"/>
        <v>-5.4643789493269423E-17</v>
      </c>
      <c r="X1711" s="53">
        <f>MAX((SetUp!$B$56*(1-($H1711/SetUp!$B$56)^2)*TANH(($B1711-$D1711)/SetUp!$B$56))/(1+$H1711/SetUp!$B$56*TANH(($B1711-$D1711)/SetUp!$B$56)),0)</f>
        <v>0</v>
      </c>
    </row>
    <row r="1712" spans="1:24" x14ac:dyDescent="0.3">
      <c r="A1712" s="60">
        <v>32757</v>
      </c>
      <c r="B1712" s="53">
        <v>0</v>
      </c>
      <c r="C1712" s="53"/>
      <c r="D1712" s="53">
        <v>5.7240000000000002</v>
      </c>
      <c r="E1712" s="53">
        <f t="shared" si="434"/>
        <v>0</v>
      </c>
      <c r="F1712" s="53">
        <f t="shared" si="435"/>
        <v>5.7240000000000002</v>
      </c>
      <c r="G1712" s="53">
        <f t="shared" si="436"/>
        <v>0</v>
      </c>
      <c r="H1712" s="53">
        <f>IF(Q1711&gt;SetUp!$B$56,SetUp!$B$56,Q1711)</f>
        <v>6.9187050083725973E-9</v>
      </c>
      <c r="I1712" s="53">
        <f t="shared" si="441"/>
        <v>0.49602568947993747</v>
      </c>
      <c r="J1712" s="53">
        <f>MIN(F1712,H1712,(1-EXP(-SetUp!$B$52*H1712/SetUp!$B$56))*F1712)</f>
        <v>2.2374390340473837E-9</v>
      </c>
      <c r="K1712" s="53">
        <f t="shared" si="437"/>
        <v>4.6812659743252132E-9</v>
      </c>
      <c r="L1712" s="53">
        <f>IF(I1712&lt;=0,0,MIN(SetUp!$B$50*I1712^SetUp!$B$55,I1712))</f>
        <v>6.6854670091433229E-3</v>
      </c>
      <c r="M1712" s="53">
        <f t="shared" si="438"/>
        <v>0.48934022247079417</v>
      </c>
      <c r="N1712" s="53">
        <f>IF(SetUp!$B$62=0,X1712,(B1712-E1712)*(1-(H1712/SetUp!$B$66/SetUp!$B$56)))</f>
        <v>0</v>
      </c>
      <c r="O1712" s="53">
        <f>K1712*SetUp!$B$65</f>
        <v>4.3208089536743276E-11</v>
      </c>
      <c r="P1712" s="53">
        <f>MIN(SetUp!$B$54*L1712^SetUp!$B$51,L1712)</f>
        <v>4.3841936067357578E-3</v>
      </c>
      <c r="Q1712" s="53">
        <f t="shared" si="439"/>
        <v>4.6380578847884696E-9</v>
      </c>
      <c r="R1712" s="53">
        <f>IF((H1712+N1712-O1712)&gt;SetUp!$B$56,T1711+H1712+N1712-O1712-SetUp!$B$56,T1711)</f>
        <v>0</v>
      </c>
      <c r="S1712" s="53">
        <f>R1712*SetUp!$B$65</f>
        <v>0</v>
      </c>
      <c r="T1712" s="53">
        <f>IF((R1712-S1712)&lt;SetUp!$B$53,R1712-S1712,SetUp!$B$53)</f>
        <v>0</v>
      </c>
      <c r="U1712" s="53">
        <f t="shared" si="440"/>
        <v>0.48934022247079417</v>
      </c>
      <c r="V1712" s="53">
        <f>(L1712-P1712)/1000*SetUp!$B$13*1000000/SetUp!$B$48</f>
        <v>9.3651014307474204E-2</v>
      </c>
      <c r="W1712" s="53">
        <f t="shared" si="442"/>
        <v>4.7704895589362195E-17</v>
      </c>
      <c r="X1712" s="53">
        <f>MAX((SetUp!$B$56*(1-($H1712/SetUp!$B$56)^2)*TANH(($B1712-$D1712)/SetUp!$B$56))/(1+$H1712/SetUp!$B$56*TANH(($B1712-$D1712)/SetUp!$B$56)),0)</f>
        <v>0</v>
      </c>
    </row>
    <row r="1713" spans="1:24" x14ac:dyDescent="0.3">
      <c r="A1713" s="60">
        <v>32758</v>
      </c>
      <c r="B1713" s="53">
        <v>0</v>
      </c>
      <c r="C1713" s="53"/>
      <c r="D1713" s="53">
        <v>5.7240000000000002</v>
      </c>
      <c r="E1713" s="53">
        <f t="shared" si="434"/>
        <v>0</v>
      </c>
      <c r="F1713" s="53">
        <f t="shared" si="435"/>
        <v>5.7240000000000002</v>
      </c>
      <c r="G1713" s="53">
        <f t="shared" si="436"/>
        <v>0</v>
      </c>
      <c r="H1713" s="53">
        <f>IF(Q1712&gt;SetUp!$B$56,SetUp!$B$56,Q1712)</f>
        <v>4.6380578847884696E-9</v>
      </c>
      <c r="I1713" s="53">
        <f t="shared" si="441"/>
        <v>0.48934022249975939</v>
      </c>
      <c r="J1713" s="53">
        <f>MIN(F1713,H1713,(1-EXP(-SetUp!$B$52*H1713/SetUp!$B$56))*F1713)</f>
        <v>1.4999007595939418E-9</v>
      </c>
      <c r="K1713" s="53">
        <f t="shared" si="437"/>
        <v>3.1381571251945278E-9</v>
      </c>
      <c r="L1713" s="53">
        <f>IF(I1713&lt;=0,0,MIN(SetUp!$B$50*I1713^SetUp!$B$55,I1713))</f>
        <v>6.5359641205524344E-3</v>
      </c>
      <c r="M1713" s="53">
        <f t="shared" si="438"/>
        <v>0.48280425837920693</v>
      </c>
      <c r="N1713" s="53">
        <f>IF(SetUp!$B$62=0,X1713,(B1713-E1713)*(1-(H1713/SetUp!$B$66/SetUp!$B$56)))</f>
        <v>0</v>
      </c>
      <c r="O1713" s="53">
        <f>K1713*SetUp!$B$65</f>
        <v>2.8965193345015898E-11</v>
      </c>
      <c r="P1713" s="53">
        <f>MIN(SetUp!$B$54*L1713^SetUp!$B$51,L1713)</f>
        <v>4.2852107276020986E-3</v>
      </c>
      <c r="Q1713" s="53">
        <f t="shared" si="439"/>
        <v>3.109191931849512E-9</v>
      </c>
      <c r="R1713" s="53">
        <f>IF((H1713+N1713-O1713)&gt;SetUp!$B$56,T1712+H1713+N1713-O1713-SetUp!$B$56,T1712)</f>
        <v>0</v>
      </c>
      <c r="S1713" s="53">
        <f>R1713*SetUp!$B$65</f>
        <v>0</v>
      </c>
      <c r="T1713" s="53">
        <f>IF((R1713-S1713)&lt;SetUp!$B$53,R1713-S1713,SetUp!$B$53)</f>
        <v>0</v>
      </c>
      <c r="U1713" s="53">
        <f t="shared" si="440"/>
        <v>0.48280425837920693</v>
      </c>
      <c r="V1713" s="53">
        <f>(L1713-P1713)/1000*SetUp!$B$13*1000000/SetUp!$B$48</f>
        <v>9.1595087304822992E-2</v>
      </c>
      <c r="W1713" s="53">
        <f t="shared" si="442"/>
        <v>2.8622937353617317E-17</v>
      </c>
      <c r="X1713" s="53">
        <f>MAX((SetUp!$B$56*(1-($H1713/SetUp!$B$56)^2)*TANH(($B1713-$D1713)/SetUp!$B$56))/(1+$H1713/SetUp!$B$56*TANH(($B1713-$D1713)/SetUp!$B$56)),0)</f>
        <v>0</v>
      </c>
    </row>
    <row r="1714" spans="1:24" x14ac:dyDescent="0.3">
      <c r="A1714" s="60">
        <v>32759</v>
      </c>
      <c r="B1714" s="53">
        <v>0</v>
      </c>
      <c r="C1714" s="53"/>
      <c r="D1714" s="53">
        <v>5.7240000000000002</v>
      </c>
      <c r="E1714" s="53">
        <f t="shared" si="434"/>
        <v>0</v>
      </c>
      <c r="F1714" s="53">
        <f t="shared" si="435"/>
        <v>5.7240000000000002</v>
      </c>
      <c r="G1714" s="53">
        <f t="shared" si="436"/>
        <v>0</v>
      </c>
      <c r="H1714" s="53">
        <f>IF(Q1713&gt;SetUp!$B$56,SetUp!$B$56,Q1713)</f>
        <v>3.109191931849512E-9</v>
      </c>
      <c r="I1714" s="53">
        <f t="shared" si="441"/>
        <v>0.48280425839862418</v>
      </c>
      <c r="J1714" s="53">
        <f>MIN(F1714,H1714,(1-EXP(-SetUp!$B$52*H1714/SetUp!$B$56))*F1714)</f>
        <v>1.0054812582538376E-9</v>
      </c>
      <c r="K1714" s="53">
        <f t="shared" si="437"/>
        <v>2.1037106735956741E-9</v>
      </c>
      <c r="L1714" s="53">
        <f>IF(I1714&lt;=0,0,MIN(SetUp!$B$50*I1714^SetUp!$B$55,I1714))</f>
        <v>6.3911148337694162E-3</v>
      </c>
      <c r="M1714" s="53">
        <f t="shared" si="438"/>
        <v>0.47641314356485476</v>
      </c>
      <c r="N1714" s="53">
        <f>IF(SetUp!$B$62=0,X1714,(B1714-E1714)*(1-(H1714/SetUp!$B$66/SetUp!$B$56)))</f>
        <v>0</v>
      </c>
      <c r="O1714" s="53">
        <f>K1714*SetUp!$B$65</f>
        <v>1.9417251581657224E-11</v>
      </c>
      <c r="P1714" s="53">
        <f>MIN(SetUp!$B$54*L1714^SetUp!$B$51,L1714)</f>
        <v>4.1893298857915116E-3</v>
      </c>
      <c r="Q1714" s="53">
        <f t="shared" si="439"/>
        <v>2.0842934220140169E-9</v>
      </c>
      <c r="R1714" s="53">
        <f>IF((H1714+N1714-O1714)&gt;SetUp!$B$56,T1713+H1714+N1714-O1714-SetUp!$B$56,T1713)</f>
        <v>0</v>
      </c>
      <c r="S1714" s="53">
        <f>R1714*SetUp!$B$65</f>
        <v>0</v>
      </c>
      <c r="T1714" s="53">
        <f>IF((R1714-S1714)&lt;SetUp!$B$53,R1714-S1714,SetUp!$B$53)</f>
        <v>0</v>
      </c>
      <c r="U1714" s="53">
        <f t="shared" si="440"/>
        <v>0.47641314356485476</v>
      </c>
      <c r="V1714" s="53">
        <f>(L1714-P1714)/1000*SetUp!$B$13*1000000/SetUp!$B$48</f>
        <v>8.9602301686247582E-2</v>
      </c>
      <c r="W1714" s="53">
        <f t="shared" si="442"/>
        <v>-5.2909066017292616E-17</v>
      </c>
      <c r="X1714" s="53">
        <f>MAX((SetUp!$B$56*(1-($H1714/SetUp!$B$56)^2)*TANH(($B1714-$D1714)/SetUp!$B$56))/(1+$H1714/SetUp!$B$56*TANH(($B1714-$D1714)/SetUp!$B$56)),0)</f>
        <v>0</v>
      </c>
    </row>
    <row r="1715" spans="1:24" x14ac:dyDescent="0.3">
      <c r="A1715" s="60">
        <v>32760</v>
      </c>
      <c r="B1715" s="53">
        <v>0</v>
      </c>
      <c r="C1715" s="53"/>
      <c r="D1715" s="53">
        <v>5.7240000000000002</v>
      </c>
      <c r="E1715" s="53">
        <f t="shared" si="434"/>
        <v>0</v>
      </c>
      <c r="F1715" s="53">
        <f t="shared" si="435"/>
        <v>5.7240000000000002</v>
      </c>
      <c r="G1715" s="53">
        <f t="shared" si="436"/>
        <v>0</v>
      </c>
      <c r="H1715" s="53">
        <f>IF(Q1714&gt;SetUp!$B$56,SetUp!$B$56,Q1714)</f>
        <v>2.0842934220140169E-9</v>
      </c>
      <c r="I1715" s="53">
        <f t="shared" si="441"/>
        <v>0.4764131435778714</v>
      </c>
      <c r="J1715" s="53">
        <f>MIN(F1715,H1715,(1-EXP(-SetUp!$B$52*H1715/SetUp!$B$56))*F1715)</f>
        <v>6.7403931236498238E-10</v>
      </c>
      <c r="K1715" s="53">
        <f t="shared" si="437"/>
        <v>1.4102541096490344E-9</v>
      </c>
      <c r="L1715" s="53">
        <f>IF(I1715&lt;=0,0,MIN(SetUp!$B$50*I1715^SetUp!$B$55,I1715))</f>
        <v>6.2507341051844393E-3</v>
      </c>
      <c r="M1715" s="53">
        <f t="shared" si="438"/>
        <v>0.47016240947268695</v>
      </c>
      <c r="N1715" s="53">
        <f>IF(SetUp!$B$62=0,X1715,(B1715-E1715)*(1-(H1715/SetUp!$B$66/SetUp!$B$56)))</f>
        <v>0</v>
      </c>
      <c r="O1715" s="53">
        <f>K1715*SetUp!$B$65</f>
        <v>1.3016646815941516E-11</v>
      </c>
      <c r="P1715" s="53">
        <f>MIN(SetUp!$B$54*L1715^SetUp!$B$51,L1715)</f>
        <v>4.0964270852242093E-3</v>
      </c>
      <c r="Q1715" s="53">
        <f t="shared" si="439"/>
        <v>1.3972374628330929E-9</v>
      </c>
      <c r="R1715" s="53">
        <f>IF((H1715+N1715-O1715)&gt;SetUp!$B$56,T1714+H1715+N1715-O1715-SetUp!$B$56,T1714)</f>
        <v>0</v>
      </c>
      <c r="S1715" s="53">
        <f>R1715*SetUp!$B$65</f>
        <v>0</v>
      </c>
      <c r="T1715" s="53">
        <f>IF((R1715-S1715)&lt;SetUp!$B$53,R1715-S1715,SetUp!$B$53)</f>
        <v>0</v>
      </c>
      <c r="U1715" s="53">
        <f t="shared" si="440"/>
        <v>0.47016240947268695</v>
      </c>
      <c r="V1715" s="53">
        <f>(L1715-P1715)/1000*SetUp!$B$13*1000000/SetUp!$B$48</f>
        <v>8.7670173104123977E-2</v>
      </c>
      <c r="W1715" s="53">
        <f t="shared" si="442"/>
        <v>-2.5153490401663703E-17</v>
      </c>
      <c r="X1715" s="53">
        <f>MAX((SetUp!$B$56*(1-($H1715/SetUp!$B$56)^2)*TANH(($B1715-$D1715)/SetUp!$B$56))/(1+$H1715/SetUp!$B$56*TANH(($B1715-$D1715)/SetUp!$B$56)),0)</f>
        <v>0</v>
      </c>
    </row>
    <row r="1716" spans="1:24" x14ac:dyDescent="0.3">
      <c r="A1716" s="60">
        <v>32761</v>
      </c>
      <c r="B1716" s="53">
        <v>0</v>
      </c>
      <c r="C1716" s="53"/>
      <c r="D1716" s="53">
        <v>5.7240000000000002</v>
      </c>
      <c r="E1716" s="53">
        <f t="shared" si="434"/>
        <v>0</v>
      </c>
      <c r="F1716" s="53">
        <f t="shared" si="435"/>
        <v>5.7240000000000002</v>
      </c>
      <c r="G1716" s="53">
        <f t="shared" si="436"/>
        <v>0</v>
      </c>
      <c r="H1716" s="53">
        <f>IF(Q1715&gt;SetUp!$B$56,SetUp!$B$56,Q1715)</f>
        <v>1.3972374628330929E-9</v>
      </c>
      <c r="I1716" s="53">
        <f t="shared" si="441"/>
        <v>0.47016240948141286</v>
      </c>
      <c r="J1716" s="53">
        <f>MIN(F1716,H1716,(1-EXP(-SetUp!$B$52*H1716/SetUp!$B$56))*F1716)</f>
        <v>4.5185236352551787E-10</v>
      </c>
      <c r="K1716" s="53">
        <f t="shared" si="437"/>
        <v>9.4538509930757504E-10</v>
      </c>
      <c r="L1716" s="53">
        <f>IF(I1716&lt;=0,0,MIN(SetUp!$B$50*I1716^SetUp!$B$55,I1716))</f>
        <v>6.1146458228609722E-3</v>
      </c>
      <c r="M1716" s="53">
        <f t="shared" si="438"/>
        <v>0.46404776365855188</v>
      </c>
      <c r="N1716" s="53">
        <f>IF(SetUp!$B$62=0,X1716,(B1716-E1716)*(1-(H1716/SetUp!$B$66/SetUp!$B$56)))</f>
        <v>0</v>
      </c>
      <c r="O1716" s="53">
        <f>K1716*SetUp!$B$65</f>
        <v>8.725905394314358E-12</v>
      </c>
      <c r="P1716" s="53">
        <f>MIN(SetUp!$B$54*L1716^SetUp!$B$51,L1716)</f>
        <v>4.0063843403826569E-3</v>
      </c>
      <c r="Q1716" s="53">
        <f t="shared" si="439"/>
        <v>9.3665919391326064E-10</v>
      </c>
      <c r="R1716" s="53">
        <f>IF((H1716+N1716-O1716)&gt;SetUp!$B$56,T1715+H1716+N1716-O1716-SetUp!$B$56,T1715)</f>
        <v>0</v>
      </c>
      <c r="S1716" s="53">
        <f>R1716*SetUp!$B$65</f>
        <v>0</v>
      </c>
      <c r="T1716" s="53">
        <f>IF((R1716-S1716)&lt;SetUp!$B$53,R1716-S1716,SetUp!$B$53)</f>
        <v>0</v>
      </c>
      <c r="U1716" s="53">
        <f t="shared" si="440"/>
        <v>0.46404776365855188</v>
      </c>
      <c r="V1716" s="53">
        <f>(L1716-P1716)/1000*SetUp!$B$13*1000000/SetUp!$B$48</f>
        <v>8.5796336086322131E-2</v>
      </c>
      <c r="W1716" s="53">
        <f t="shared" si="442"/>
        <v>2.688821387764051E-17</v>
      </c>
      <c r="X1716" s="53">
        <f>MAX((SetUp!$B$56*(1-($H1716/SetUp!$B$56)^2)*TANH(($B1716-$D1716)/SetUp!$B$56))/(1+$H1716/SetUp!$B$56*TANH(($B1716-$D1716)/SetUp!$B$56)),0)</f>
        <v>0</v>
      </c>
    </row>
    <row r="1717" spans="1:24" x14ac:dyDescent="0.3">
      <c r="A1717" s="60">
        <v>32762</v>
      </c>
      <c r="B1717" s="53">
        <v>0.62</v>
      </c>
      <c r="C1717" s="53"/>
      <c r="D1717" s="53">
        <v>5.7240000000000002</v>
      </c>
      <c r="E1717" s="53">
        <f t="shared" si="434"/>
        <v>0.62</v>
      </c>
      <c r="F1717" s="53">
        <f t="shared" si="435"/>
        <v>5.1040000000000001</v>
      </c>
      <c r="G1717" s="53">
        <f t="shared" si="436"/>
        <v>0</v>
      </c>
      <c r="H1717" s="53">
        <f>IF(Q1716&gt;SetUp!$B$56,SetUp!$B$56,Q1716)</f>
        <v>9.3665919391326064E-10</v>
      </c>
      <c r="I1717" s="53">
        <f t="shared" si="441"/>
        <v>0.46404776366470424</v>
      </c>
      <c r="J1717" s="53">
        <f>MIN(F1717,H1717,(1-EXP(-SetUp!$B$52*H1717/SetUp!$B$56))*F1717)</f>
        <v>2.7009632219687774E-10</v>
      </c>
      <c r="K1717" s="53">
        <f t="shared" si="437"/>
        <v>6.665628717163829E-10</v>
      </c>
      <c r="L1717" s="53">
        <f>IF(I1717&lt;=0,0,MIN(SetUp!$B$50*I1717^SetUp!$B$55,I1717))</f>
        <v>5.9826823006613895E-3</v>
      </c>
      <c r="M1717" s="53">
        <f t="shared" si="438"/>
        <v>0.45806508136404284</v>
      </c>
      <c r="N1717" s="53">
        <f>IF(SetUp!$B$62=0,X1717,(B1717-E1717)*(1-(H1717/SetUp!$B$66/SetUp!$B$56)))</f>
        <v>0</v>
      </c>
      <c r="O1717" s="53">
        <f>K1717*SetUp!$B$65</f>
        <v>6.1523759600396851E-12</v>
      </c>
      <c r="P1717" s="53">
        <f>MIN(SetUp!$B$54*L1717^SetUp!$B$51,L1717)</f>
        <v>3.9190893346648034E-3</v>
      </c>
      <c r="Q1717" s="53">
        <f t="shared" si="439"/>
        <v>6.6041049575634317E-10</v>
      </c>
      <c r="R1717" s="53">
        <f>IF((H1717+N1717-O1717)&gt;SetUp!$B$56,T1716+H1717+N1717-O1717-SetUp!$B$56,T1716)</f>
        <v>0</v>
      </c>
      <c r="S1717" s="53">
        <f>R1717*SetUp!$B$65</f>
        <v>0</v>
      </c>
      <c r="T1717" s="53">
        <f>IF((R1717-S1717)&lt;SetUp!$B$53,R1717-S1717,SetUp!$B$53)</f>
        <v>0</v>
      </c>
      <c r="U1717" s="53">
        <f t="shared" si="440"/>
        <v>0.45806508136404284</v>
      </c>
      <c r="V1717" s="53">
        <f>(L1717-P1717)/1000*SetUp!$B$13*1000000/SetUp!$B$48</f>
        <v>8.3978537352913232E-2</v>
      </c>
      <c r="W1717" s="53">
        <f t="shared" si="442"/>
        <v>-2.4286128663675299E-17</v>
      </c>
      <c r="X1717" s="53">
        <f>MAX((SetUp!$B$56*(1-($H1717/SetUp!$B$56)^2)*TANH(($B1717-$D1717)/SetUp!$B$56))/(1+$H1717/SetUp!$B$56*TANH(($B1717-$D1717)/SetUp!$B$56)),0)</f>
        <v>0</v>
      </c>
    </row>
    <row r="1718" spans="1:24" x14ac:dyDescent="0.3">
      <c r="A1718" s="60">
        <v>32763</v>
      </c>
      <c r="B1718" s="53">
        <v>0</v>
      </c>
      <c r="C1718" s="53"/>
      <c r="D1718" s="53">
        <v>5.7240000000000002</v>
      </c>
      <c r="E1718" s="53">
        <f t="shared" si="434"/>
        <v>0</v>
      </c>
      <c r="F1718" s="53">
        <f t="shared" si="435"/>
        <v>5.7240000000000002</v>
      </c>
      <c r="G1718" s="53">
        <f t="shared" si="436"/>
        <v>0</v>
      </c>
      <c r="H1718" s="53">
        <f>IF(Q1717&gt;SetUp!$B$56,SetUp!$B$56,Q1717)</f>
        <v>6.6041049575634317E-10</v>
      </c>
      <c r="I1718" s="53">
        <f t="shared" si="441"/>
        <v>0.45806508136816715</v>
      </c>
      <c r="J1718" s="53">
        <f>MIN(F1718,H1718,(1-EXP(-SetUp!$B$52*H1718/SetUp!$B$56))*F1718)</f>
        <v>2.1357031743107769E-10</v>
      </c>
      <c r="K1718" s="53">
        <f t="shared" si="437"/>
        <v>4.4684017832526548E-10</v>
      </c>
      <c r="L1718" s="53">
        <f>IF(I1718&lt;=0,0,MIN(SetUp!$B$50*I1718^SetUp!$B$55,I1718))</f>
        <v>5.8546838051628759E-3</v>
      </c>
      <c r="M1718" s="53">
        <f t="shared" si="438"/>
        <v>0.4522103975630043</v>
      </c>
      <c r="N1718" s="53">
        <f>IF(SetUp!$B$62=0,X1718,(B1718-E1718)*(1-(H1718/SetUp!$B$66/SetUp!$B$56)))</f>
        <v>0</v>
      </c>
      <c r="O1718" s="53">
        <f>K1718*SetUp!$B$65</f>
        <v>4.124335284426015E-12</v>
      </c>
      <c r="P1718" s="53">
        <f>MIN(SetUp!$B$54*L1718^SetUp!$B$51,L1718)</f>
        <v>3.8344351009511296E-3</v>
      </c>
      <c r="Q1718" s="53">
        <f t="shared" si="439"/>
        <v>4.4271584304083947E-10</v>
      </c>
      <c r="R1718" s="53">
        <f>IF((H1718+N1718-O1718)&gt;SetUp!$B$56,T1717+H1718+N1718-O1718-SetUp!$B$56,T1717)</f>
        <v>0</v>
      </c>
      <c r="S1718" s="53">
        <f>R1718*SetUp!$B$65</f>
        <v>0</v>
      </c>
      <c r="T1718" s="53">
        <f>IF((R1718-S1718)&lt;SetUp!$B$53,R1718-S1718,SetUp!$B$53)</f>
        <v>0</v>
      </c>
      <c r="U1718" s="53">
        <f t="shared" si="440"/>
        <v>0.4522103975630043</v>
      </c>
      <c r="V1718" s="53">
        <f>(L1718-P1718)/1000*SetUp!$B$13*1000000/SetUp!$B$48</f>
        <v>8.2214629563290217E-2</v>
      </c>
      <c r="W1718" s="53">
        <f t="shared" si="442"/>
        <v>1.3010426069826053E-17</v>
      </c>
      <c r="X1718" s="53">
        <f>MAX((SetUp!$B$56*(1-($H1718/SetUp!$B$56)^2)*TANH(($B1718-$D1718)/SetUp!$B$56))/(1+$H1718/SetUp!$B$56*TANH(($B1718-$D1718)/SetUp!$B$56)),0)</f>
        <v>0</v>
      </c>
    </row>
    <row r="1719" spans="1:24" x14ac:dyDescent="0.3">
      <c r="A1719" s="60">
        <v>32764</v>
      </c>
      <c r="B1719" s="53">
        <v>0</v>
      </c>
      <c r="C1719" s="53"/>
      <c r="D1719" s="53">
        <v>5.7240000000000002</v>
      </c>
      <c r="E1719" s="53">
        <f t="shared" si="434"/>
        <v>0</v>
      </c>
      <c r="F1719" s="53">
        <f t="shared" si="435"/>
        <v>5.7240000000000002</v>
      </c>
      <c r="G1719" s="53">
        <f t="shared" si="436"/>
        <v>0</v>
      </c>
      <c r="H1719" s="53">
        <f>IF(Q1718&gt;SetUp!$B$56,SetUp!$B$56,Q1718)</f>
        <v>4.4271584304083947E-10</v>
      </c>
      <c r="I1719" s="53">
        <f t="shared" si="441"/>
        <v>0.45221039756576908</v>
      </c>
      <c r="J1719" s="53">
        <f>MIN(F1719,H1719,(1-EXP(-SetUp!$B$52*H1719/SetUp!$B$56))*F1719)</f>
        <v>1.4316991592266958E-10</v>
      </c>
      <c r="K1719" s="53">
        <f t="shared" si="437"/>
        <v>2.9954592711816988E-10</v>
      </c>
      <c r="L1719" s="53">
        <f>IF(I1719&lt;=0,0,MIN(SetUp!$B$50*I1719^SetUp!$B$55,I1719))</f>
        <v>5.7304981130444632E-3</v>
      </c>
      <c r="M1719" s="53">
        <f t="shared" si="438"/>
        <v>0.44647989945272459</v>
      </c>
      <c r="N1719" s="53">
        <f>IF(SetUp!$B$62=0,X1719,(B1719-E1719)*(1-(H1719/SetUp!$B$66/SetUp!$B$56)))</f>
        <v>0</v>
      </c>
      <c r="O1719" s="53">
        <f>K1719*SetUp!$B$65</f>
        <v>2.764809201244823E-12</v>
      </c>
      <c r="P1719" s="53">
        <f>MIN(SetUp!$B$54*L1719^SetUp!$B$51,L1719)</f>
        <v>3.7523197228089343E-3</v>
      </c>
      <c r="Q1719" s="53">
        <f t="shared" si="439"/>
        <v>2.9678111791692508E-10</v>
      </c>
      <c r="R1719" s="53">
        <f>IF((H1719+N1719-O1719)&gt;SetUp!$B$56,T1718+H1719+N1719-O1719-SetUp!$B$56,T1718)</f>
        <v>0</v>
      </c>
      <c r="S1719" s="53">
        <f>R1719*SetUp!$B$65</f>
        <v>0</v>
      </c>
      <c r="T1719" s="53">
        <f>IF((R1719-S1719)&lt;SetUp!$B$53,R1719-S1719,SetUp!$B$53)</f>
        <v>0</v>
      </c>
      <c r="U1719" s="53">
        <f t="shared" si="440"/>
        <v>0.44647989945272459</v>
      </c>
      <c r="V1719" s="53">
        <f>(L1719-P1719)/1000*SetUp!$B$13*1000000/SetUp!$B$48</f>
        <v>8.0502565463481501E-2</v>
      </c>
      <c r="W1719" s="53">
        <f t="shared" si="442"/>
        <v>-8.7603535536828758E-17</v>
      </c>
      <c r="X1719" s="53">
        <f>MAX((SetUp!$B$56*(1-($H1719/SetUp!$B$56)^2)*TANH(($B1719-$D1719)/SetUp!$B$56))/(1+$H1719/SetUp!$B$56*TANH(($B1719-$D1719)/SetUp!$B$56)),0)</f>
        <v>0</v>
      </c>
    </row>
    <row r="1720" spans="1:24" x14ac:dyDescent="0.3">
      <c r="A1720" s="60">
        <v>32765</v>
      </c>
      <c r="B1720" s="53">
        <v>0</v>
      </c>
      <c r="C1720" s="53"/>
      <c r="D1720" s="53">
        <v>5.7240000000000002</v>
      </c>
      <c r="E1720" s="53">
        <f t="shared" si="434"/>
        <v>0</v>
      </c>
      <c r="F1720" s="53">
        <f t="shared" si="435"/>
        <v>5.7240000000000002</v>
      </c>
      <c r="G1720" s="53">
        <f t="shared" si="436"/>
        <v>0</v>
      </c>
      <c r="H1720" s="53">
        <f>IF(Q1719&gt;SetUp!$B$56,SetUp!$B$56,Q1719)</f>
        <v>2.9678111791692508E-10</v>
      </c>
      <c r="I1720" s="53">
        <f t="shared" si="441"/>
        <v>0.446479899454578</v>
      </c>
      <c r="J1720" s="53">
        <f>MIN(F1720,H1720,(1-EXP(-SetUp!$B$52*H1720/SetUp!$B$56))*F1720)</f>
        <v>9.5975763336753064E-11</v>
      </c>
      <c r="K1720" s="53">
        <f t="shared" si="437"/>
        <v>2.0080535458017202E-10</v>
      </c>
      <c r="L1720" s="53">
        <f>IF(I1720&lt;=0,0,MIN(SetUp!$B$50*I1720^SetUp!$B$55,I1720))</f>
        <v>5.6099800966622647E-3</v>
      </c>
      <c r="M1720" s="53">
        <f t="shared" si="438"/>
        <v>0.44086991935791575</v>
      </c>
      <c r="N1720" s="53">
        <f>IF(SetUp!$B$62=0,X1720,(B1720-E1720)*(1-(H1720/SetUp!$B$66/SetUp!$B$56)))</f>
        <v>0</v>
      </c>
      <c r="O1720" s="53">
        <f>K1720*SetUp!$B$65</f>
        <v>1.8534336198250787E-12</v>
      </c>
      <c r="P1720" s="53">
        <f>MIN(SetUp!$B$54*L1720^SetUp!$B$51,L1720)</f>
        <v>3.6726460547848376E-3</v>
      </c>
      <c r="Q1720" s="53">
        <f t="shared" si="439"/>
        <v>1.9895192096034694E-10</v>
      </c>
      <c r="R1720" s="53">
        <f>IF((H1720+N1720-O1720)&gt;SetUp!$B$56,T1719+H1720+N1720-O1720-SetUp!$B$56,T1719)</f>
        <v>0</v>
      </c>
      <c r="S1720" s="53">
        <f>R1720*SetUp!$B$65</f>
        <v>0</v>
      </c>
      <c r="T1720" s="53">
        <f>IF((R1720-S1720)&lt;SetUp!$B$53,R1720-S1720,SetUp!$B$53)</f>
        <v>0</v>
      </c>
      <c r="U1720" s="53">
        <f t="shared" si="440"/>
        <v>0.44086991935791575</v>
      </c>
      <c r="V1720" s="53">
        <f>(L1720-P1720)/1000*SetUp!$B$13*1000000/SetUp!$B$48</f>
        <v>7.8840392403791051E-2</v>
      </c>
      <c r="W1720" s="53">
        <f t="shared" si="442"/>
        <v>0</v>
      </c>
      <c r="X1720" s="53">
        <f>MAX((SetUp!$B$56*(1-($H1720/SetUp!$B$56)^2)*TANH(($B1720-$D1720)/SetUp!$B$56))/(1+$H1720/SetUp!$B$56*TANH(($B1720-$D1720)/SetUp!$B$56)),0)</f>
        <v>0</v>
      </c>
    </row>
    <row r="1721" spans="1:24" x14ac:dyDescent="0.3">
      <c r="A1721" s="60">
        <v>32766</v>
      </c>
      <c r="B1721" s="53">
        <v>0</v>
      </c>
      <c r="C1721" s="53"/>
      <c r="D1721" s="53">
        <v>5.7240000000000002</v>
      </c>
      <c r="E1721" s="53">
        <f t="shared" si="434"/>
        <v>0</v>
      </c>
      <c r="F1721" s="53">
        <f t="shared" si="435"/>
        <v>5.7240000000000002</v>
      </c>
      <c r="G1721" s="53">
        <f t="shared" si="436"/>
        <v>0</v>
      </c>
      <c r="H1721" s="53">
        <f>IF(Q1720&gt;SetUp!$B$56,SetUp!$B$56,Q1720)</f>
        <v>1.9895192096034694E-10</v>
      </c>
      <c r="I1721" s="53">
        <f t="shared" si="441"/>
        <v>0.4408699193591582</v>
      </c>
      <c r="J1721" s="53">
        <f>MIN(F1721,H1721,(1-EXP(-SetUp!$B$52*H1721/SetUp!$B$56))*F1721)</f>
        <v>6.4339082062048195E-11</v>
      </c>
      <c r="K1721" s="53">
        <f t="shared" si="437"/>
        <v>1.3461283889829874E-10</v>
      </c>
      <c r="L1721" s="53">
        <f>IF(I1721&lt;=0,0,MIN(SetUp!$B$50*I1721^SetUp!$B$55,I1721))</f>
        <v>5.4929913358335494E-3</v>
      </c>
      <c r="M1721" s="53">
        <f t="shared" si="438"/>
        <v>0.43537692802332467</v>
      </c>
      <c r="N1721" s="53">
        <f>IF(SetUp!$B$62=0,X1721,(B1721-E1721)*(1-(H1721/SetUp!$B$66/SetUp!$B$56)))</f>
        <v>0</v>
      </c>
      <c r="O1721" s="53">
        <f>K1721*SetUp!$B$65</f>
        <v>1.2424766351267399E-12</v>
      </c>
      <c r="P1721" s="53">
        <f>MIN(SetUp!$B$54*L1721^SetUp!$B$51,L1721)</f>
        <v>3.595321460440829E-3</v>
      </c>
      <c r="Q1721" s="53">
        <f t="shared" si="439"/>
        <v>1.33370362263172E-10</v>
      </c>
      <c r="R1721" s="53">
        <f>IF((H1721+N1721-O1721)&gt;SetUp!$B$56,T1720+H1721+N1721-O1721-SetUp!$B$56,T1720)</f>
        <v>0</v>
      </c>
      <c r="S1721" s="53">
        <f>R1721*SetUp!$B$65</f>
        <v>0</v>
      </c>
      <c r="T1721" s="53">
        <f>IF((R1721-S1721)&lt;SetUp!$B$53,R1721-S1721,SetUp!$B$53)</f>
        <v>0</v>
      </c>
      <c r="U1721" s="53">
        <f t="shared" si="440"/>
        <v>0.43537692802332467</v>
      </c>
      <c r="V1721" s="53">
        <f>(L1721-P1721)/1000*SetUp!$B$13*1000000/SetUp!$B$48</f>
        <v>7.7226247200936321E-2</v>
      </c>
      <c r="W1721" s="53">
        <f t="shared" si="442"/>
        <v>1.1275702593849246E-17</v>
      </c>
      <c r="X1721" s="53">
        <f>MAX((SetUp!$B$56*(1-($H1721/SetUp!$B$56)^2)*TANH(($B1721-$D1721)/SetUp!$B$56))/(1+$H1721/SetUp!$B$56*TANH(($B1721-$D1721)/SetUp!$B$56)),0)</f>
        <v>0</v>
      </c>
    </row>
    <row r="1722" spans="1:24" x14ac:dyDescent="0.3">
      <c r="A1722" s="60">
        <v>32767</v>
      </c>
      <c r="B1722" s="53">
        <v>0</v>
      </c>
      <c r="C1722" s="53"/>
      <c r="D1722" s="53">
        <v>5.7240000000000002</v>
      </c>
      <c r="E1722" s="53">
        <f t="shared" si="434"/>
        <v>0</v>
      </c>
      <c r="F1722" s="53">
        <f t="shared" si="435"/>
        <v>5.7240000000000002</v>
      </c>
      <c r="G1722" s="53">
        <f t="shared" si="436"/>
        <v>0</v>
      </c>
      <c r="H1722" s="53">
        <f>IF(Q1721&gt;SetUp!$B$56,SetUp!$B$56,Q1721)</f>
        <v>1.33370362263172E-10</v>
      </c>
      <c r="I1722" s="53">
        <f t="shared" si="441"/>
        <v>0.43537692802415756</v>
      </c>
      <c r="J1722" s="53">
        <f>MIN(F1722,H1722,(1-EXP(-SetUp!$B$52*H1722/SetUp!$B$56))*F1722)</f>
        <v>4.3130818916381486E-11</v>
      </c>
      <c r="K1722" s="53">
        <f t="shared" si="437"/>
        <v>9.0239543346790513E-11</v>
      </c>
      <c r="L1722" s="53">
        <f>IF(I1722&lt;=0,0,MIN(SetUp!$B$50*I1722^SetUp!$B$55,I1722))</f>
        <v>5.3793997539561631E-3</v>
      </c>
      <c r="M1722" s="53">
        <f t="shared" si="438"/>
        <v>0.42999752827020138</v>
      </c>
      <c r="N1722" s="53">
        <f>IF(SetUp!$B$62=0,X1722,(B1722-E1722)*(1-(H1722/SetUp!$B$66/SetUp!$B$56)))</f>
        <v>0</v>
      </c>
      <c r="O1722" s="53">
        <f>K1722*SetUp!$B$65</f>
        <v>8.329110736428489E-13</v>
      </c>
      <c r="P1722" s="53">
        <f>MIN(SetUp!$B$54*L1722^SetUp!$B$51,L1722)</f>
        <v>3.5202575668621459E-3</v>
      </c>
      <c r="Q1722" s="53">
        <f t="shared" si="439"/>
        <v>8.9406632273147665E-11</v>
      </c>
      <c r="R1722" s="53">
        <f>IF((H1722+N1722-O1722)&gt;SetUp!$B$56,T1721+H1722+N1722-O1722-SetUp!$B$56,T1721)</f>
        <v>0</v>
      </c>
      <c r="S1722" s="53">
        <f>R1722*SetUp!$B$65</f>
        <v>0</v>
      </c>
      <c r="T1722" s="53">
        <f>IF((R1722-S1722)&lt;SetUp!$B$53,R1722-S1722,SetUp!$B$53)</f>
        <v>0</v>
      </c>
      <c r="U1722" s="53">
        <f t="shared" si="440"/>
        <v>0.42999752827020138</v>
      </c>
      <c r="V1722" s="53">
        <f>(L1722-P1722)/1000*SetUp!$B$13*1000000/SetUp!$B$48</f>
        <v>7.5658351320194411E-2</v>
      </c>
      <c r="W1722" s="53">
        <f t="shared" si="442"/>
        <v>-3.2092384305570931E-17</v>
      </c>
      <c r="X1722" s="53">
        <f>MAX((SetUp!$B$56*(1-($H1722/SetUp!$B$56)^2)*TANH(($B1722-$D1722)/SetUp!$B$56))/(1+$H1722/SetUp!$B$56*TANH(($B1722-$D1722)/SetUp!$B$56)),0)</f>
        <v>0</v>
      </c>
    </row>
    <row r="1723" spans="1:24" x14ac:dyDescent="0.3">
      <c r="A1723" s="60">
        <v>32768</v>
      </c>
      <c r="B1723" s="53">
        <v>0</v>
      </c>
      <c r="C1723" s="53"/>
      <c r="D1723" s="53">
        <v>5.7240000000000002</v>
      </c>
      <c r="E1723" s="53">
        <f t="shared" si="434"/>
        <v>0</v>
      </c>
      <c r="F1723" s="53">
        <f t="shared" si="435"/>
        <v>5.7240000000000002</v>
      </c>
      <c r="G1723" s="53">
        <f t="shared" si="436"/>
        <v>0</v>
      </c>
      <c r="H1723" s="53">
        <f>IF(Q1722&gt;SetUp!$B$56,SetUp!$B$56,Q1722)</f>
        <v>8.9406632273147665E-11</v>
      </c>
      <c r="I1723" s="53">
        <f t="shared" si="441"/>
        <v>0.42999752827075971</v>
      </c>
      <c r="J1723" s="53">
        <f>MIN(F1723,H1723,(1-EXP(-SetUp!$B$52*H1723/SetUp!$B$56))*F1723)</f>
        <v>2.8912964022964617E-11</v>
      </c>
      <c r="K1723" s="53">
        <f t="shared" si="437"/>
        <v>6.0493668250183051E-11</v>
      </c>
      <c r="L1723" s="53">
        <f>IF(I1723&lt;=0,0,MIN(SetUp!$B$50*I1723^SetUp!$B$55,I1723))</f>
        <v>5.2690792767468913E-3</v>
      </c>
      <c r="M1723" s="53">
        <f t="shared" si="438"/>
        <v>0.4247284489940128</v>
      </c>
      <c r="N1723" s="53">
        <f>IF(SetUp!$B$62=0,X1723,(B1723-E1723)*(1-(H1723/SetUp!$B$66/SetUp!$B$56)))</f>
        <v>0</v>
      </c>
      <c r="O1723" s="53">
        <f>K1723*SetUp!$B$65</f>
        <v>5.5835661731156495E-13</v>
      </c>
      <c r="P1723" s="53">
        <f>MIN(SetUp!$B$54*L1723^SetUp!$B$51,L1723)</f>
        <v>3.4473700344721664E-3</v>
      </c>
      <c r="Q1723" s="53">
        <f t="shared" si="439"/>
        <v>5.9935311632871482E-11</v>
      </c>
      <c r="R1723" s="53">
        <f>IF((H1723+N1723-O1723)&gt;SetUp!$B$56,T1722+H1723+N1723-O1723-SetUp!$B$56,T1722)</f>
        <v>0</v>
      </c>
      <c r="S1723" s="53">
        <f>R1723*SetUp!$B$65</f>
        <v>0</v>
      </c>
      <c r="T1723" s="53">
        <f>IF((R1723-S1723)&lt;SetUp!$B$53,R1723-S1723,SetUp!$B$53)</f>
        <v>0</v>
      </c>
      <c r="U1723" s="53">
        <f t="shared" si="440"/>
        <v>0.4247284489940128</v>
      </c>
      <c r="V1723" s="53">
        <f>(L1723-P1723)/1000*SetUp!$B$13*1000000/SetUp!$B$48</f>
        <v>7.4135006355109043E-2</v>
      </c>
      <c r="W1723" s="53">
        <f t="shared" si="442"/>
        <v>-4.0766001685454967E-17</v>
      </c>
      <c r="X1723" s="53">
        <f>MAX((SetUp!$B$56*(1-($H1723/SetUp!$B$56)^2)*TANH(($B1723-$D1723)/SetUp!$B$56))/(1+$H1723/SetUp!$B$56*TANH(($B1723-$D1723)/SetUp!$B$56)),0)</f>
        <v>0</v>
      </c>
    </row>
    <row r="1724" spans="1:24" x14ac:dyDescent="0.3">
      <c r="A1724" s="60">
        <v>32769</v>
      </c>
      <c r="B1724" s="53">
        <v>0.48</v>
      </c>
      <c r="C1724" s="53"/>
      <c r="D1724" s="53">
        <v>5.7240000000000002</v>
      </c>
      <c r="E1724" s="53">
        <f t="shared" si="434"/>
        <v>0.48</v>
      </c>
      <c r="F1724" s="53">
        <f t="shared" si="435"/>
        <v>5.2439999999999998</v>
      </c>
      <c r="G1724" s="53">
        <f t="shared" si="436"/>
        <v>0</v>
      </c>
      <c r="H1724" s="53">
        <f>IF(Q1723&gt;SetUp!$B$56,SetUp!$B$56,Q1723)</f>
        <v>5.9935311632871482E-11</v>
      </c>
      <c r="I1724" s="53">
        <f t="shared" si="441"/>
        <v>0.4247284489944021</v>
      </c>
      <c r="J1724" s="53">
        <f>MIN(F1724,H1724,(1-EXP(-SetUp!$B$52*H1724/SetUp!$B$56))*F1724)</f>
        <v>1.7757129100459679E-11</v>
      </c>
      <c r="K1724" s="53">
        <f t="shared" si="437"/>
        <v>4.2178182532411803E-11</v>
      </c>
      <c r="L1724" s="53">
        <f>IF(I1724&lt;=0,0,MIN(SetUp!$B$50*I1724^SetUp!$B$55,I1724))</f>
        <v>5.1619095120169481E-3</v>
      </c>
      <c r="M1724" s="53">
        <f t="shared" si="438"/>
        <v>0.41956653948238515</v>
      </c>
      <c r="N1724" s="53">
        <f>IF(SetUp!$B$62=0,X1724,(B1724-E1724)*(1-(H1724/SetUp!$B$66/SetUp!$B$56)))</f>
        <v>0</v>
      </c>
      <c r="O1724" s="53">
        <f>K1724*SetUp!$B$65</f>
        <v>3.8930466616356873E-13</v>
      </c>
      <c r="P1724" s="53">
        <f>MIN(SetUp!$B$54*L1724^SetUp!$B$51,L1724)</f>
        <v>3.3765783410808579E-3</v>
      </c>
      <c r="Q1724" s="53">
        <f t="shared" si="439"/>
        <v>4.1788877866248233E-11</v>
      </c>
      <c r="R1724" s="53">
        <f>IF((H1724+N1724-O1724)&gt;SetUp!$B$56,T1723+H1724+N1724-O1724-SetUp!$B$56,T1723)</f>
        <v>0</v>
      </c>
      <c r="S1724" s="53">
        <f>R1724*SetUp!$B$65</f>
        <v>0</v>
      </c>
      <c r="T1724" s="53">
        <f>IF((R1724-S1724)&lt;SetUp!$B$53,R1724-S1724,SetUp!$B$53)</f>
        <v>0</v>
      </c>
      <c r="U1724" s="53">
        <f t="shared" si="440"/>
        <v>0.41956653948238515</v>
      </c>
      <c r="V1724" s="53">
        <f>(L1724-P1724)/1000*SetUp!$B$13*1000000/SetUp!$B$48</f>
        <v>7.2654589784071216E-2</v>
      </c>
      <c r="W1724" s="53">
        <f t="shared" si="442"/>
        <v>-5.6378512969246231E-17</v>
      </c>
      <c r="X1724" s="53">
        <f>MAX((SetUp!$B$56*(1-($H1724/SetUp!$B$56)^2)*TANH(($B1724-$D1724)/SetUp!$B$56))/(1+$H1724/SetUp!$B$56*TANH(($B1724-$D1724)/SetUp!$B$56)),0)</f>
        <v>0</v>
      </c>
    </row>
    <row r="1725" spans="1:24" x14ac:dyDescent="0.3">
      <c r="A1725" s="60">
        <v>32770</v>
      </c>
      <c r="B1725" s="53">
        <v>5.2830000000000004</v>
      </c>
      <c r="C1725" s="53"/>
      <c r="D1725" s="53">
        <v>5.7240000000000002</v>
      </c>
      <c r="E1725" s="53">
        <f t="shared" si="434"/>
        <v>5.2830000000000004</v>
      </c>
      <c r="F1725" s="53">
        <f t="shared" si="435"/>
        <v>0.44099999999999984</v>
      </c>
      <c r="G1725" s="53">
        <f t="shared" si="436"/>
        <v>0</v>
      </c>
      <c r="H1725" s="53">
        <f>IF(Q1724&gt;SetUp!$B$56,SetUp!$B$56,Q1724)</f>
        <v>4.1788877866248233E-11</v>
      </c>
      <c r="I1725" s="53">
        <f t="shared" si="441"/>
        <v>0.41956653948276124</v>
      </c>
      <c r="J1725" s="53">
        <f>MIN(F1725,H1725,(1-EXP(-SetUp!$B$52*H1725/SetUp!$B$56))*F1725)</f>
        <v>1.041201125318025E-12</v>
      </c>
      <c r="K1725" s="53">
        <f t="shared" si="437"/>
        <v>4.074767674093021E-11</v>
      </c>
      <c r="L1725" s="53">
        <f>IF(I1725&lt;=0,0,MIN(SetUp!$B$50*I1725^SetUp!$B$55,I1725))</f>
        <v>5.057775449025915E-3</v>
      </c>
      <c r="M1725" s="53">
        <f t="shared" si="438"/>
        <v>0.41450876403373532</v>
      </c>
      <c r="N1725" s="53">
        <f>IF(SetUp!$B$62=0,X1725,(B1725-E1725)*(1-(H1725/SetUp!$B$66/SetUp!$B$56)))</f>
        <v>0</v>
      </c>
      <c r="O1725" s="53">
        <f>K1725*SetUp!$B$65</f>
        <v>3.7610109630443976E-13</v>
      </c>
      <c r="P1725" s="53">
        <f>MIN(SetUp!$B$54*L1725^SetUp!$B$51,L1725)</f>
        <v>3.3078055791772166E-3</v>
      </c>
      <c r="Q1725" s="53">
        <f t="shared" si="439"/>
        <v>4.0371575644625771E-11</v>
      </c>
      <c r="R1725" s="53">
        <f>IF((H1725+N1725-O1725)&gt;SetUp!$B$56,T1724+H1725+N1725-O1725-SetUp!$B$56,T1724)</f>
        <v>0</v>
      </c>
      <c r="S1725" s="53">
        <f>R1725*SetUp!$B$65</f>
        <v>0</v>
      </c>
      <c r="T1725" s="53">
        <f>IF((R1725-S1725)&lt;SetUp!$B$53,R1725-S1725,SetUp!$B$53)</f>
        <v>0</v>
      </c>
      <c r="U1725" s="53">
        <f t="shared" si="440"/>
        <v>0.41450876403373532</v>
      </c>
      <c r="V1725" s="53">
        <f>(L1725-P1725)/1000*SetUp!$B$13*1000000/SetUp!$B$48</f>
        <v>7.1215550984682283E-2</v>
      </c>
      <c r="W1725" s="53">
        <f t="shared" si="442"/>
        <v>4.2327252813834093E-16</v>
      </c>
      <c r="X1725" s="53">
        <f>MAX((SetUp!$B$56*(1-($H1725/SetUp!$B$56)^2)*TANH(($B1725-$D1725)/SetUp!$B$56))/(1+$H1725/SetUp!$B$56*TANH(($B1725-$D1725)/SetUp!$B$56)),0)</f>
        <v>0</v>
      </c>
    </row>
    <row r="1726" spans="1:24" x14ac:dyDescent="0.3">
      <c r="A1726" s="60">
        <v>32771</v>
      </c>
      <c r="B1726" s="53">
        <v>2.4129999999999998</v>
      </c>
      <c r="C1726" s="53"/>
      <c r="D1726" s="53">
        <v>5.7240000000000002</v>
      </c>
      <c r="E1726" s="53">
        <f t="shared" si="434"/>
        <v>2.4129999999999998</v>
      </c>
      <c r="F1726" s="53">
        <f t="shared" si="435"/>
        <v>3.3110000000000004</v>
      </c>
      <c r="G1726" s="53">
        <f t="shared" si="436"/>
        <v>0</v>
      </c>
      <c r="H1726" s="53">
        <f>IF(Q1725&gt;SetUp!$B$56,SetUp!$B$56,Q1725)</f>
        <v>4.0371575644625771E-11</v>
      </c>
      <c r="I1726" s="53">
        <f t="shared" si="441"/>
        <v>0.41450876403403825</v>
      </c>
      <c r="J1726" s="53">
        <f>MIN(F1726,H1726,(1-EXP(-SetUp!$B$52*H1726/SetUp!$B$56))*F1726)</f>
        <v>7.5518684639064313E-12</v>
      </c>
      <c r="K1726" s="53">
        <f t="shared" si="437"/>
        <v>3.2819707180719339E-11</v>
      </c>
      <c r="L1726" s="53">
        <f>IF(I1726&lt;=0,0,MIN(SetUp!$B$50*I1726^SetUp!$B$55,I1726))</f>
        <v>4.9565671760592464E-3</v>
      </c>
      <c r="M1726" s="53">
        <f t="shared" si="438"/>
        <v>0.409552196857979</v>
      </c>
      <c r="N1726" s="53">
        <f>IF(SetUp!$B$62=0,X1726,(B1726-E1726)*(1-(H1726/SetUp!$B$66/SetUp!$B$56)))</f>
        <v>0</v>
      </c>
      <c r="O1726" s="53">
        <f>K1726*SetUp!$B$65</f>
        <v>3.0292592948398492E-13</v>
      </c>
      <c r="P1726" s="53">
        <f>MIN(SetUp!$B$54*L1726^SetUp!$B$51,L1726)</f>
        <v>3.2409782655468482E-3</v>
      </c>
      <c r="Q1726" s="53">
        <f t="shared" si="439"/>
        <v>3.2516781251235352E-11</v>
      </c>
      <c r="R1726" s="53">
        <f>IF((H1726+N1726-O1726)&gt;SetUp!$B$56,T1725+H1726+N1726-O1726-SetUp!$B$56,T1725)</f>
        <v>0</v>
      </c>
      <c r="S1726" s="53">
        <f>R1726*SetUp!$B$65</f>
        <v>0</v>
      </c>
      <c r="T1726" s="53">
        <f>IF((R1726-S1726)&lt;SetUp!$B$53,R1726-S1726,SetUp!$B$53)</f>
        <v>0</v>
      </c>
      <c r="U1726" s="53">
        <f t="shared" si="440"/>
        <v>0.409552196857979</v>
      </c>
      <c r="V1726" s="53">
        <f>(L1726-P1726)/1000*SetUp!$B$13*1000000/SetUp!$B$48</f>
        <v>6.9816407488155527E-2</v>
      </c>
      <c r="W1726" s="53">
        <f t="shared" si="442"/>
        <v>-3.3827107781547738E-17</v>
      </c>
      <c r="X1726" s="53">
        <f>MAX((SetUp!$B$56*(1-($H1726/SetUp!$B$56)^2)*TANH(($B1726-$D1726)/SetUp!$B$56))/(1+$H1726/SetUp!$B$56*TANH(($B1726-$D1726)/SetUp!$B$56)),0)</f>
        <v>0</v>
      </c>
    </row>
    <row r="1727" spans="1:24" x14ac:dyDescent="0.3">
      <c r="A1727" s="60">
        <v>32772</v>
      </c>
      <c r="B1727" s="53">
        <v>0.25700000000000001</v>
      </c>
      <c r="C1727" s="53"/>
      <c r="D1727" s="53">
        <v>5.7240000000000002</v>
      </c>
      <c r="E1727" s="53">
        <f t="shared" si="434"/>
        <v>0.25700000000000001</v>
      </c>
      <c r="F1727" s="53">
        <f t="shared" si="435"/>
        <v>5.4670000000000005</v>
      </c>
      <c r="G1727" s="53">
        <f t="shared" si="436"/>
        <v>0</v>
      </c>
      <c r="H1727" s="53">
        <f>IF(Q1726&gt;SetUp!$B$56,SetUp!$B$56,Q1726)</f>
        <v>3.2516781251235352E-11</v>
      </c>
      <c r="I1727" s="53">
        <f t="shared" si="441"/>
        <v>0.40955219685818645</v>
      </c>
      <c r="J1727" s="53">
        <f>MIN(F1727,H1727,(1-EXP(-SetUp!$B$52*H1727/SetUp!$B$56))*F1727)</f>
        <v>1.0043349374377898E-11</v>
      </c>
      <c r="K1727" s="53">
        <f t="shared" si="437"/>
        <v>2.2473431876857452E-11</v>
      </c>
      <c r="L1727" s="53">
        <f>IF(I1727&lt;=0,0,MIN(SetUp!$B$50*I1727^SetUp!$B$55,I1727))</f>
        <v>4.8581796150027551E-3</v>
      </c>
      <c r="M1727" s="53">
        <f t="shared" si="438"/>
        <v>0.40469401724318371</v>
      </c>
      <c r="N1727" s="53">
        <f>IF(SetUp!$B$62=0,X1727,(B1727-E1727)*(1-(H1727/SetUp!$B$66/SetUp!$B$56)))</f>
        <v>0</v>
      </c>
      <c r="O1727" s="53">
        <f>K1727*SetUp!$B$65</f>
        <v>2.0742979827655023E-13</v>
      </c>
      <c r="P1727" s="53">
        <f>MIN(SetUp!$B$54*L1727^SetUp!$B$51,L1727)</f>
        <v>3.1760261623824935E-3</v>
      </c>
      <c r="Q1727" s="53">
        <f t="shared" si="439"/>
        <v>2.2266002078580901E-11</v>
      </c>
      <c r="R1727" s="53">
        <f>IF((H1727+N1727-O1727)&gt;SetUp!$B$56,T1726+H1727+N1727-O1727-SetUp!$B$56,T1726)</f>
        <v>0</v>
      </c>
      <c r="S1727" s="53">
        <f>R1727*SetUp!$B$65</f>
        <v>0</v>
      </c>
      <c r="T1727" s="53">
        <f>IF((R1727-S1727)&lt;SetUp!$B$53,R1727-S1727,SetUp!$B$53)</f>
        <v>0</v>
      </c>
      <c r="U1727" s="53">
        <f t="shared" si="440"/>
        <v>0.40469401724318371</v>
      </c>
      <c r="V1727" s="53">
        <f>(L1727-P1727)/1000*SetUp!$B$13*1000000/SetUp!$B$48</f>
        <v>6.8455741457705804E-2</v>
      </c>
      <c r="W1727" s="53">
        <f t="shared" si="442"/>
        <v>7.1123662515049091E-17</v>
      </c>
      <c r="X1727" s="53">
        <f>MAX((SetUp!$B$56*(1-($H1727/SetUp!$B$56)^2)*TANH(($B1727-$D1727)/SetUp!$B$56))/(1+$H1727/SetUp!$B$56*TANH(($B1727-$D1727)/SetUp!$B$56)),0)</f>
        <v>0</v>
      </c>
    </row>
    <row r="1728" spans="1:24" x14ac:dyDescent="0.3">
      <c r="A1728" s="60">
        <v>32773</v>
      </c>
      <c r="B1728" s="53">
        <v>0.252</v>
      </c>
      <c r="C1728" s="53"/>
      <c r="D1728" s="53">
        <v>5.7240000000000002</v>
      </c>
      <c r="E1728" s="53">
        <f t="shared" si="434"/>
        <v>0.252</v>
      </c>
      <c r="F1728" s="53">
        <f t="shared" si="435"/>
        <v>5.4720000000000004</v>
      </c>
      <c r="G1728" s="53">
        <f t="shared" si="436"/>
        <v>0</v>
      </c>
      <c r="H1728" s="53">
        <f>IF(Q1727&gt;SetUp!$B$56,SetUp!$B$56,Q1727)</f>
        <v>2.2266002078580901E-11</v>
      </c>
      <c r="I1728" s="53">
        <f t="shared" si="441"/>
        <v>0.40469401724332571</v>
      </c>
      <c r="J1728" s="53">
        <f>MIN(F1728,H1728,(1-EXP(-SetUp!$B$52*H1728/SetUp!$B$56))*F1728)</f>
        <v>6.8837415767575298E-12</v>
      </c>
      <c r="K1728" s="53">
        <f t="shared" si="437"/>
        <v>1.538226050182337E-11</v>
      </c>
      <c r="L1728" s="53">
        <f>IF(I1728&lt;=0,0,MIN(SetUp!$B$50*I1728^SetUp!$B$55,I1728))</f>
        <v>4.7625122717484519E-3</v>
      </c>
      <c r="M1728" s="53">
        <f t="shared" si="438"/>
        <v>0.39993150497157726</v>
      </c>
      <c r="N1728" s="53">
        <f>IF(SetUp!$B$62=0,X1728,(B1728-E1728)*(1-(H1728/SetUp!$B$66/SetUp!$B$56)))</f>
        <v>0</v>
      </c>
      <c r="O1728" s="53">
        <f>K1728*SetUp!$B$65</f>
        <v>1.4197827952642635E-13</v>
      </c>
      <c r="P1728" s="53">
        <f>MIN(SetUp!$B$54*L1728^SetUp!$B$51,L1728)</f>
        <v>3.112882109097573E-3</v>
      </c>
      <c r="Q1728" s="53">
        <f t="shared" si="439"/>
        <v>1.5240282222296943E-11</v>
      </c>
      <c r="R1728" s="53">
        <f>IF((H1728+N1728-O1728)&gt;SetUp!$B$56,T1727+H1728+N1728-O1728-SetUp!$B$56,T1727)</f>
        <v>0</v>
      </c>
      <c r="S1728" s="53">
        <f>R1728*SetUp!$B$65</f>
        <v>0</v>
      </c>
      <c r="T1728" s="53">
        <f>IF((R1728-S1728)&lt;SetUp!$B$53,R1728-S1728,SetUp!$B$53)</f>
        <v>0</v>
      </c>
      <c r="U1728" s="53">
        <f t="shared" si="440"/>
        <v>0.39993150497157726</v>
      </c>
      <c r="V1728" s="53">
        <f>(L1728-P1728)/1000*SetUp!$B$13*1000000/SetUp!$B$48</f>
        <v>6.7132196375638511E-2</v>
      </c>
      <c r="W1728" s="53">
        <f t="shared" si="442"/>
        <v>2.4286128663675299E-17</v>
      </c>
      <c r="X1728" s="53">
        <f>MAX((SetUp!$B$56*(1-($H1728/SetUp!$B$56)^2)*TANH(($B1728-$D1728)/SetUp!$B$56))/(1+$H1728/SetUp!$B$56*TANH(($B1728-$D1728)/SetUp!$B$56)),0)</f>
        <v>0</v>
      </c>
    </row>
    <row r="1729" spans="1:24" x14ac:dyDescent="0.3">
      <c r="A1729" s="60">
        <v>32774</v>
      </c>
      <c r="B1729" s="53">
        <v>8.9999999999999993E-3</v>
      </c>
      <c r="C1729" s="53"/>
      <c r="D1729" s="53">
        <v>5.7240000000000002</v>
      </c>
      <c r="E1729" s="53">
        <f t="shared" si="434"/>
        <v>8.9999999999999993E-3</v>
      </c>
      <c r="F1729" s="53">
        <f t="shared" si="435"/>
        <v>5.7149999999999999</v>
      </c>
      <c r="G1729" s="53">
        <f t="shared" si="436"/>
        <v>0</v>
      </c>
      <c r="H1729" s="53">
        <f>IF(Q1728&gt;SetUp!$B$56,SetUp!$B$56,Q1728)</f>
        <v>1.5240282222296943E-11</v>
      </c>
      <c r="I1729" s="53">
        <f t="shared" si="441"/>
        <v>0.39993150497167251</v>
      </c>
      <c r="J1729" s="53">
        <f>MIN(F1729,H1729,(1-EXP(-SetUp!$B$52*H1729/SetUp!$B$56))*F1729)</f>
        <v>4.9204890162357625E-12</v>
      </c>
      <c r="K1729" s="53">
        <f t="shared" si="437"/>
        <v>1.031979320606118E-11</v>
      </c>
      <c r="L1729" s="53">
        <f>IF(I1729&lt;=0,0,MIN(SetUp!$B$50*I1729^SetUp!$B$55,I1729))</f>
        <v>4.6694690013716345E-3</v>
      </c>
      <c r="M1729" s="53">
        <f t="shared" si="438"/>
        <v>0.39526203597030085</v>
      </c>
      <c r="N1729" s="53">
        <f>IF(SetUp!$B$62=0,X1729,(B1729-E1729)*(1-(H1729/SetUp!$B$66/SetUp!$B$56)))</f>
        <v>0</v>
      </c>
      <c r="O1729" s="53">
        <f>K1729*SetUp!$B$65</f>
        <v>9.5251701418747312E-14</v>
      </c>
      <c r="P1729" s="53">
        <f>MIN(SetUp!$B$54*L1729^SetUp!$B$51,L1729)</f>
        <v>3.0514818641239408E-3</v>
      </c>
      <c r="Q1729" s="53">
        <f t="shared" si="439"/>
        <v>1.0224541504642432E-11</v>
      </c>
      <c r="R1729" s="53">
        <f>IF((H1729+N1729-O1729)&gt;SetUp!$B$56,T1728+H1729+N1729-O1729-SetUp!$B$56,T1728)</f>
        <v>0</v>
      </c>
      <c r="S1729" s="53">
        <f>R1729*SetUp!$B$65</f>
        <v>0</v>
      </c>
      <c r="T1729" s="53">
        <f>IF((R1729-S1729)&lt;SetUp!$B$53,R1729-S1729,SetUp!$B$53)</f>
        <v>0</v>
      </c>
      <c r="U1729" s="53">
        <f t="shared" si="440"/>
        <v>0.39526203597030085</v>
      </c>
      <c r="V1729" s="53">
        <f>(L1729-P1729)/1000*SetUp!$B$13*1000000/SetUp!$B$48</f>
        <v>6.5844473925248573E-2</v>
      </c>
      <c r="W1729" s="53">
        <f t="shared" si="442"/>
        <v>-4.6837533851373792E-17</v>
      </c>
      <c r="X1729" s="53">
        <f>MAX((SetUp!$B$56*(1-($H1729/SetUp!$B$56)^2)*TANH(($B1729-$D1729)/SetUp!$B$56))/(1+$H1729/SetUp!$B$56*TANH(($B1729-$D1729)/SetUp!$B$56)),0)</f>
        <v>0</v>
      </c>
    </row>
    <row r="1730" spans="1:24" x14ac:dyDescent="0.3">
      <c r="A1730" s="60">
        <v>32775</v>
      </c>
      <c r="B1730" s="53">
        <v>0</v>
      </c>
      <c r="C1730" s="53"/>
      <c r="D1730" s="53">
        <v>5.7240000000000002</v>
      </c>
      <c r="E1730" s="53">
        <f t="shared" si="434"/>
        <v>0</v>
      </c>
      <c r="F1730" s="53">
        <f t="shared" si="435"/>
        <v>5.7240000000000002</v>
      </c>
      <c r="G1730" s="53">
        <f t="shared" si="436"/>
        <v>0</v>
      </c>
      <c r="H1730" s="53">
        <f>IF(Q1729&gt;SetUp!$B$56,SetUp!$B$56,Q1729)</f>
        <v>1.0224541504642432E-11</v>
      </c>
      <c r="I1730" s="53">
        <f t="shared" si="441"/>
        <v>0.39526203597036469</v>
      </c>
      <c r="J1730" s="53">
        <f>MIN(F1730,H1730,(1-EXP(-SetUp!$B$52*H1730/SetUp!$B$56))*F1730)</f>
        <v>3.3064631033141724E-12</v>
      </c>
      <c r="K1730" s="53">
        <f t="shared" si="437"/>
        <v>6.91807840132826E-12</v>
      </c>
      <c r="L1730" s="53">
        <f>IF(I1730&lt;=0,0,MIN(SetUp!$B$50*I1730^SetUp!$B$55,I1730))</f>
        <v>4.5789577870980263E-3</v>
      </c>
      <c r="M1730" s="53">
        <f t="shared" si="438"/>
        <v>0.39068307818326664</v>
      </c>
      <c r="N1730" s="53">
        <f>IF(SetUp!$B$62=0,X1730,(B1730-E1730)*(1-(H1730/SetUp!$B$66/SetUp!$B$56)))</f>
        <v>0</v>
      </c>
      <c r="O1730" s="53">
        <f>K1730*SetUp!$B$65</f>
        <v>6.3853870432963163E-14</v>
      </c>
      <c r="P1730" s="53">
        <f>MIN(SetUp!$B$54*L1730^SetUp!$B$51,L1730)</f>
        <v>2.9917639560288574E-3</v>
      </c>
      <c r="Q1730" s="53">
        <f t="shared" si="439"/>
        <v>6.8542245308952969E-12</v>
      </c>
      <c r="R1730" s="53">
        <f>IF((H1730+N1730-O1730)&gt;SetUp!$B$56,T1729+H1730+N1730-O1730-SetUp!$B$56,T1729)</f>
        <v>0</v>
      </c>
      <c r="S1730" s="53">
        <f>R1730*SetUp!$B$65</f>
        <v>0</v>
      </c>
      <c r="T1730" s="53">
        <f>IF((R1730-S1730)&lt;SetUp!$B$53,R1730-S1730,SetUp!$B$53)</f>
        <v>0</v>
      </c>
      <c r="U1730" s="53">
        <f t="shared" si="440"/>
        <v>0.39068307818326664</v>
      </c>
      <c r="V1730" s="53">
        <f>(L1730-P1730)/1000*SetUp!$B$13*1000000/SetUp!$B$48</f>
        <v>6.4591331054661166E-2</v>
      </c>
      <c r="W1730" s="53">
        <f t="shared" si="442"/>
        <v>-2.5153490401663703E-17</v>
      </c>
      <c r="X1730" s="53">
        <f>MAX((SetUp!$B$56*(1-($H1730/SetUp!$B$56)^2)*TANH(($B1730-$D1730)/SetUp!$B$56))/(1+$H1730/SetUp!$B$56*TANH(($B1730-$D1730)/SetUp!$B$56)),0)</f>
        <v>0</v>
      </c>
    </row>
    <row r="1731" spans="1:24" x14ac:dyDescent="0.3">
      <c r="A1731" s="60">
        <v>32776</v>
      </c>
      <c r="B1731" s="53">
        <v>1.2999999999999999E-2</v>
      </c>
      <c r="C1731" s="53"/>
      <c r="D1731" s="53">
        <v>5.7240000000000002</v>
      </c>
      <c r="E1731" s="53">
        <f t="shared" ref="E1731:E1794" si="443">IF(B1731&gt;=D1731,D1731,B1731)</f>
        <v>1.2999999999999999E-2</v>
      </c>
      <c r="F1731" s="53">
        <f t="shared" ref="F1731:F1794" si="444">D1731-E1731</f>
        <v>5.7110000000000003</v>
      </c>
      <c r="G1731" s="53">
        <f t="shared" ref="G1731:G1794" si="445">MAX(B1731-D1731-N1731,0)</f>
        <v>0</v>
      </c>
      <c r="H1731" s="53">
        <f>IF(Q1730&gt;SetUp!$B$56,SetUp!$B$56,Q1730)</f>
        <v>6.8542245308952969E-12</v>
      </c>
      <c r="I1731" s="53">
        <f t="shared" si="441"/>
        <v>0.3906830781833095</v>
      </c>
      <c r="J1731" s="53">
        <f>MIN(F1731,H1731,(1-EXP(-SetUp!$B$52*H1731/SetUp!$B$56))*F1731)</f>
        <v>2.2115607123396331E-12</v>
      </c>
      <c r="K1731" s="53">
        <f t="shared" ref="K1731:K1794" si="446">MAX(H1731-J1731,0)</f>
        <v>4.6426638185556638E-12</v>
      </c>
      <c r="L1731" s="53">
        <f>IF(I1731&lt;=0,0,MIN(SetUp!$B$50*I1731^SetUp!$B$55,I1731))</f>
        <v>4.4908905321477356E-3</v>
      </c>
      <c r="M1731" s="53">
        <f t="shared" ref="M1731:M1794" si="447">MAX(I1731-L1731,0)</f>
        <v>0.38619218765116176</v>
      </c>
      <c r="N1731" s="53">
        <f>IF(SetUp!$B$62=0,X1731,(B1731-E1731)*(1-(H1731/SetUp!$B$66/SetUp!$B$56)))</f>
        <v>0</v>
      </c>
      <c r="O1731" s="53">
        <f>K1731*SetUp!$B$65</f>
        <v>4.285179160111008E-14</v>
      </c>
      <c r="P1731" s="53">
        <f>MIN(SetUp!$B$54*L1731^SetUp!$B$51,L1731)</f>
        <v>2.9336695433323833E-3</v>
      </c>
      <c r="Q1731" s="53">
        <f t="shared" ref="Q1731:Q1794" si="448">IF((K1731+N1731-O1731)&lt;0,0,K1731+N1731-O1731)</f>
        <v>4.5998120269545538E-12</v>
      </c>
      <c r="R1731" s="53">
        <f>IF((H1731+N1731-O1731)&gt;SetUp!$B$56,T1730+H1731+N1731-O1731-SetUp!$B$56,T1730)</f>
        <v>0</v>
      </c>
      <c r="S1731" s="53">
        <f>R1731*SetUp!$B$65</f>
        <v>0</v>
      </c>
      <c r="T1731" s="53">
        <f>IF((R1731-S1731)&lt;SetUp!$B$53,R1731-S1731,SetUp!$B$53)</f>
        <v>0</v>
      </c>
      <c r="U1731" s="53">
        <f t="shared" ref="U1731:U1794" si="449">M1731+R1731-T1731</f>
        <v>0.38619218765116176</v>
      </c>
      <c r="V1731" s="53">
        <f>(L1731-P1731)/1000*SetUp!$B$13*1000000/SetUp!$B$48</f>
        <v>6.3371577210632371E-2</v>
      </c>
      <c r="W1731" s="53">
        <f t="shared" si="442"/>
        <v>0</v>
      </c>
      <c r="X1731" s="53">
        <f>MAX((SetUp!$B$56*(1-($H1731/SetUp!$B$56)^2)*TANH(($B1731-$D1731)/SetUp!$B$56))/(1+$H1731/SetUp!$B$56*TANH(($B1731-$D1731)/SetUp!$B$56)),0)</f>
        <v>0</v>
      </c>
    </row>
    <row r="1732" spans="1:24" x14ac:dyDescent="0.3">
      <c r="A1732" s="60">
        <v>32777</v>
      </c>
      <c r="B1732" s="53">
        <v>6.8000000000000005E-2</v>
      </c>
      <c r="C1732" s="53"/>
      <c r="D1732" s="53">
        <v>5.7240000000000002</v>
      </c>
      <c r="E1732" s="53">
        <f t="shared" si="443"/>
        <v>6.8000000000000005E-2</v>
      </c>
      <c r="F1732" s="53">
        <f t="shared" si="444"/>
        <v>5.6560000000000006</v>
      </c>
      <c r="G1732" s="53">
        <f t="shared" si="445"/>
        <v>0</v>
      </c>
      <c r="H1732" s="53">
        <f>IF(Q1731&gt;SetUp!$B$56,SetUp!$B$56,Q1731)</f>
        <v>4.5998120269545538E-12</v>
      </c>
      <c r="I1732" s="53">
        <f t="shared" ref="I1732:I1795" si="450">U1731+G1732+O1732</f>
        <v>0.38619218765119062</v>
      </c>
      <c r="J1732" s="53">
        <f>MIN(F1732,H1732,(1-EXP(-SetUp!$B$52*H1732/SetUp!$B$56))*F1732)</f>
        <v>1.4700125561262214E-12</v>
      </c>
      <c r="K1732" s="53">
        <f t="shared" si="446"/>
        <v>3.1297994708283322E-12</v>
      </c>
      <c r="L1732" s="53">
        <f>IF(I1732&lt;=0,0,MIN(SetUp!$B$50*I1732^SetUp!$B$55,I1732))</f>
        <v>4.4051828636117755E-3</v>
      </c>
      <c r="M1732" s="53">
        <f t="shared" si="447"/>
        <v>0.38178700478757882</v>
      </c>
      <c r="N1732" s="53">
        <f>IF(SetUp!$B$62=0,X1732,(B1732-E1732)*(1-(H1732/SetUp!$B$66/SetUp!$B$56)))</f>
        <v>0</v>
      </c>
      <c r="O1732" s="53">
        <f>K1732*SetUp!$B$65</f>
        <v>2.8888052187014555E-14</v>
      </c>
      <c r="P1732" s="53">
        <f>MIN(SetUp!$B$54*L1732^SetUp!$B$51,L1732)</f>
        <v>2.8771422824531378E-3</v>
      </c>
      <c r="Q1732" s="53">
        <f t="shared" si="448"/>
        <v>3.1009114186413176E-12</v>
      </c>
      <c r="R1732" s="53">
        <f>IF((H1732+N1732-O1732)&gt;SetUp!$B$56,T1731+H1732+N1732-O1732-SetUp!$B$56,T1731)</f>
        <v>0</v>
      </c>
      <c r="S1732" s="53">
        <f>R1732*SetUp!$B$65</f>
        <v>0</v>
      </c>
      <c r="T1732" s="53">
        <f>IF((R1732-S1732)&lt;SetUp!$B$53,R1732-S1732,SetUp!$B$53)</f>
        <v>0</v>
      </c>
      <c r="U1732" s="53">
        <f t="shared" si="449"/>
        <v>0.38178700478757882</v>
      </c>
      <c r="V1732" s="53">
        <f>(L1732-P1732)/1000*SetUp!$B$13*1000000/SetUp!$B$48</f>
        <v>6.2184071731232193E-2</v>
      </c>
      <c r="W1732" s="53">
        <f t="shared" ref="W1732:W1795" si="451">Q1732+U1732+T1732-H1732-U1731-T1731-B1732+E1732+J1732+L1732</f>
        <v>-5.8980598183211441E-17</v>
      </c>
      <c r="X1732" s="53">
        <f>MAX((SetUp!$B$56*(1-($H1732/SetUp!$B$56)^2)*TANH(($B1732-$D1732)/SetUp!$B$56))/(1+$H1732/SetUp!$B$56*TANH(($B1732-$D1732)/SetUp!$B$56)),0)</f>
        <v>0</v>
      </c>
    </row>
    <row r="1733" spans="1:24" x14ac:dyDescent="0.3">
      <c r="A1733" s="60">
        <v>32778</v>
      </c>
      <c r="B1733" s="53">
        <v>0</v>
      </c>
      <c r="C1733" s="53"/>
      <c r="D1733" s="53">
        <v>5.7240000000000002</v>
      </c>
      <c r="E1733" s="53">
        <f t="shared" si="443"/>
        <v>0</v>
      </c>
      <c r="F1733" s="53">
        <f t="shared" si="444"/>
        <v>5.7240000000000002</v>
      </c>
      <c r="G1733" s="53">
        <f t="shared" si="445"/>
        <v>0</v>
      </c>
      <c r="H1733" s="53">
        <f>IF(Q1732&gt;SetUp!$B$56,SetUp!$B$56,Q1732)</f>
        <v>3.1009114186413176E-12</v>
      </c>
      <c r="I1733" s="53">
        <f t="shared" si="450"/>
        <v>0.38178700478759819</v>
      </c>
      <c r="J1733" s="53">
        <f>MIN(F1733,H1733,(1-EXP(-SetUp!$B$52*H1733/SetUp!$B$56))*F1733)</f>
        <v>1.0028058383682037E-12</v>
      </c>
      <c r="K1733" s="53">
        <f t="shared" si="446"/>
        <v>2.0981055802731137E-12</v>
      </c>
      <c r="L1733" s="53">
        <f>IF(I1733&lt;=0,0,MIN(SetUp!$B$50*I1733^SetUp!$B$55,I1733))</f>
        <v>4.3217539475779191E-3</v>
      </c>
      <c r="M1733" s="53">
        <f t="shared" si="447"/>
        <v>0.37746525084002025</v>
      </c>
      <c r="N1733" s="53">
        <f>IF(SetUp!$B$62=0,X1733,(B1733-E1733)*(1-(H1733/SetUp!$B$66/SetUp!$B$56)))</f>
        <v>0</v>
      </c>
      <c r="O1733" s="53">
        <f>K1733*SetUp!$B$65</f>
        <v>1.936551656478972E-14</v>
      </c>
      <c r="P1733" s="53">
        <f>MIN(SetUp!$B$54*L1733^SetUp!$B$51,L1733)</f>
        <v>2.8221282032519827E-3</v>
      </c>
      <c r="Q1733" s="53">
        <f t="shared" si="448"/>
        <v>2.078740063708324E-12</v>
      </c>
      <c r="R1733" s="53">
        <f>IF((H1733+N1733-O1733)&gt;SetUp!$B$56,T1732+H1733+N1733-O1733-SetUp!$B$56,T1732)</f>
        <v>0</v>
      </c>
      <c r="S1733" s="53">
        <f>R1733*SetUp!$B$65</f>
        <v>0</v>
      </c>
      <c r="T1733" s="53">
        <f>IF((R1733-S1733)&lt;SetUp!$B$53,R1733-S1733,SetUp!$B$53)</f>
        <v>0</v>
      </c>
      <c r="U1733" s="53">
        <f t="shared" si="449"/>
        <v>0.37746525084002025</v>
      </c>
      <c r="V1733" s="53">
        <f>(L1733-P1733)/1000*SetUp!$B$13*1000000/SetUp!$B$48</f>
        <v>6.1027721387122758E-2</v>
      </c>
      <c r="W1733" s="53">
        <f t="shared" si="451"/>
        <v>-2.8622937353617317E-17</v>
      </c>
      <c r="X1733" s="53">
        <f>MAX((SetUp!$B$56*(1-($H1733/SetUp!$B$56)^2)*TANH(($B1733-$D1733)/SetUp!$B$56))/(1+$H1733/SetUp!$B$56*TANH(($B1733-$D1733)/SetUp!$B$56)),0)</f>
        <v>0</v>
      </c>
    </row>
    <row r="1734" spans="1:24" x14ac:dyDescent="0.3">
      <c r="A1734" s="60">
        <v>32779</v>
      </c>
      <c r="B1734" s="53">
        <v>0</v>
      </c>
      <c r="C1734" s="53"/>
      <c r="D1734" s="53">
        <v>5.7240000000000002</v>
      </c>
      <c r="E1734" s="53">
        <f t="shared" si="443"/>
        <v>0</v>
      </c>
      <c r="F1734" s="53">
        <f t="shared" si="444"/>
        <v>5.7240000000000002</v>
      </c>
      <c r="G1734" s="53">
        <f t="shared" si="445"/>
        <v>0</v>
      </c>
      <c r="H1734" s="53">
        <f>IF(Q1733&gt;SetUp!$B$56,SetUp!$B$56,Q1733)</f>
        <v>2.078740063708324E-12</v>
      </c>
      <c r="I1734" s="53">
        <f t="shared" si="450"/>
        <v>0.37746525084003324</v>
      </c>
      <c r="J1734" s="53">
        <f>MIN(F1734,H1734,(1-EXP(-SetUp!$B$52*H1734/SetUp!$B$56))*F1734)</f>
        <v>6.7235017553457512E-13</v>
      </c>
      <c r="K1734" s="53">
        <f t="shared" si="446"/>
        <v>1.4063898881737489E-12</v>
      </c>
      <c r="L1734" s="53">
        <f>IF(I1734&lt;=0,0,MIN(SetUp!$B$50*I1734^SetUp!$B$55,I1734))</f>
        <v>4.2405263147794157E-3</v>
      </c>
      <c r="M1734" s="53">
        <f t="shared" si="447"/>
        <v>0.37322472452525385</v>
      </c>
      <c r="N1734" s="53">
        <f>IF(SetUp!$B$62=0,X1734,(B1734-E1734)*(1-(H1734/SetUp!$B$66/SetUp!$B$56)))</f>
        <v>0</v>
      </c>
      <c r="O1734" s="53">
        <f>K1734*SetUp!$B$65</f>
        <v>1.2980980047932674E-14</v>
      </c>
      <c r="P1734" s="53">
        <f>MIN(SetUp!$B$54*L1734^SetUp!$B$51,L1734)</f>
        <v>2.7685755916815697E-3</v>
      </c>
      <c r="Q1734" s="53">
        <f t="shared" si="448"/>
        <v>1.3934089081258162E-12</v>
      </c>
      <c r="R1734" s="53">
        <f>IF((H1734+N1734-O1734)&gt;SetUp!$B$56,T1733+H1734+N1734-O1734-SetUp!$B$56,T1733)</f>
        <v>0</v>
      </c>
      <c r="S1734" s="53">
        <f>R1734*SetUp!$B$65</f>
        <v>0</v>
      </c>
      <c r="T1734" s="53">
        <f>IF((R1734-S1734)&lt;SetUp!$B$53,R1734-S1734,SetUp!$B$53)</f>
        <v>0</v>
      </c>
      <c r="U1734" s="53">
        <f t="shared" si="449"/>
        <v>0.37322472452525385</v>
      </c>
      <c r="V1734" s="53">
        <f>(L1734-P1734)/1000*SetUp!$B$13*1000000/SetUp!$B$48</f>
        <v>5.9901478061892464E-2</v>
      </c>
      <c r="W1734" s="53">
        <f t="shared" si="451"/>
        <v>2.3418766925686896E-17</v>
      </c>
      <c r="X1734" s="53">
        <f>MAX((SetUp!$B$56*(1-($H1734/SetUp!$B$56)^2)*TANH(($B1734-$D1734)/SetUp!$B$56))/(1+$H1734/SetUp!$B$56*TANH(($B1734-$D1734)/SetUp!$B$56)),0)</f>
        <v>0</v>
      </c>
    </row>
    <row r="1735" spans="1:24" x14ac:dyDescent="0.3">
      <c r="A1735" s="60">
        <v>32780</v>
      </c>
      <c r="B1735" s="53">
        <v>0</v>
      </c>
      <c r="C1735" s="53"/>
      <c r="D1735" s="53">
        <v>5.7240000000000002</v>
      </c>
      <c r="E1735" s="53">
        <f t="shared" si="443"/>
        <v>0</v>
      </c>
      <c r="F1735" s="53">
        <f t="shared" si="444"/>
        <v>5.7240000000000002</v>
      </c>
      <c r="G1735" s="53">
        <f t="shared" si="445"/>
        <v>0</v>
      </c>
      <c r="H1735" s="53">
        <f>IF(Q1734&gt;SetUp!$B$56,SetUp!$B$56,Q1734)</f>
        <v>1.3934089081258162E-12</v>
      </c>
      <c r="I1735" s="53">
        <f t="shared" si="450"/>
        <v>0.37322472452526256</v>
      </c>
      <c r="J1735" s="53">
        <f>MIN(F1735,H1735,(1-EXP(-SetUp!$B$52*H1735/SetUp!$B$56))*F1735)</f>
        <v>4.5056358644046671E-13</v>
      </c>
      <c r="K1735" s="53">
        <f t="shared" si="446"/>
        <v>9.4284532168534945E-13</v>
      </c>
      <c r="L1735" s="53">
        <f>IF(I1735&lt;=0,0,MIN(SetUp!$B$50*I1735^SetUp!$B$55,I1735))</f>
        <v>4.1614256960921395E-3</v>
      </c>
      <c r="M1735" s="53">
        <f t="shared" si="447"/>
        <v>0.36906329882917044</v>
      </c>
      <c r="N1735" s="53">
        <f>IF(SetUp!$B$62=0,X1735,(B1735-E1735)*(1-(H1735/SetUp!$B$66/SetUp!$B$56)))</f>
        <v>0</v>
      </c>
      <c r="O1735" s="53">
        <f>K1735*SetUp!$B$65</f>
        <v>8.7024632443689342E-15</v>
      </c>
      <c r="P1735" s="53">
        <f>MIN(SetUp!$B$54*L1735^SetUp!$B$51,L1735)</f>
        <v>2.7164348790851144E-3</v>
      </c>
      <c r="Q1735" s="53">
        <f t="shared" si="448"/>
        <v>9.3414285844098044E-13</v>
      </c>
      <c r="R1735" s="53">
        <f>IF((H1735+N1735-O1735)&gt;SetUp!$B$56,T1734+H1735+N1735-O1735-SetUp!$B$56,T1734)</f>
        <v>0</v>
      </c>
      <c r="S1735" s="53">
        <f>R1735*SetUp!$B$65</f>
        <v>0</v>
      </c>
      <c r="T1735" s="53">
        <f>IF((R1735-S1735)&lt;SetUp!$B$53,R1735-S1735,SetUp!$B$53)</f>
        <v>0</v>
      </c>
      <c r="U1735" s="53">
        <f t="shared" si="449"/>
        <v>0.36906329882917044</v>
      </c>
      <c r="V1735" s="53">
        <f>(L1735-P1735)/1000*SetUp!$B$13*1000000/SetUp!$B$48</f>
        <v>5.8804336562582465E-2</v>
      </c>
      <c r="W1735" s="53">
        <f t="shared" si="451"/>
        <v>4.9439619065339002E-17</v>
      </c>
      <c r="X1735" s="53">
        <f>MAX((SetUp!$B$56*(1-($H1735/SetUp!$B$56)^2)*TANH(($B1735-$D1735)/SetUp!$B$56))/(1+$H1735/SetUp!$B$56*TANH(($B1735-$D1735)/SetUp!$B$56)),0)</f>
        <v>0</v>
      </c>
    </row>
    <row r="1736" spans="1:24" x14ac:dyDescent="0.3">
      <c r="A1736" s="60">
        <v>32781</v>
      </c>
      <c r="B1736" s="53">
        <v>0</v>
      </c>
      <c r="C1736" s="53"/>
      <c r="D1736" s="53">
        <v>5.7240000000000002</v>
      </c>
      <c r="E1736" s="53">
        <f t="shared" si="443"/>
        <v>0</v>
      </c>
      <c r="F1736" s="53">
        <f t="shared" si="444"/>
        <v>5.7240000000000002</v>
      </c>
      <c r="G1736" s="53">
        <f t="shared" si="445"/>
        <v>0</v>
      </c>
      <c r="H1736" s="53">
        <f>IF(Q1735&gt;SetUp!$B$56,SetUp!$B$56,Q1735)</f>
        <v>9.3414285844098044E-13</v>
      </c>
      <c r="I1736" s="53">
        <f t="shared" si="450"/>
        <v>0.36906329882917627</v>
      </c>
      <c r="J1736" s="53">
        <f>MIN(F1736,H1736,(1-EXP(-SetUp!$B$52*H1736/SetUp!$B$56))*F1736)</f>
        <v>3.0185853816533382E-13</v>
      </c>
      <c r="K1736" s="53">
        <f t="shared" si="446"/>
        <v>6.3228432027564667E-13</v>
      </c>
      <c r="L1736" s="53">
        <f>IF(I1736&lt;=0,0,MIN(SetUp!$B$50*I1736^SetUp!$B$55,I1736))</f>
        <v>4.0843808672537361E-3</v>
      </c>
      <c r="M1736" s="53">
        <f t="shared" si="447"/>
        <v>0.36497891796192256</v>
      </c>
      <c r="N1736" s="53">
        <f>IF(SetUp!$B$62=0,X1736,(B1736-E1736)*(1-(H1736/SetUp!$B$66/SetUp!$B$56)))</f>
        <v>0</v>
      </c>
      <c r="O1736" s="53">
        <f>K1736*SetUp!$B$65</f>
        <v>5.8359848966041815E-15</v>
      </c>
      <c r="P1736" s="53">
        <f>MIN(SetUp!$B$54*L1736^SetUp!$B$51,L1736)</f>
        <v>2.6656585377203075E-3</v>
      </c>
      <c r="Q1736" s="53">
        <f t="shared" si="448"/>
        <v>6.2644833537904244E-13</v>
      </c>
      <c r="R1736" s="53">
        <f>IF((H1736+N1736-O1736)&gt;SetUp!$B$56,T1735+H1736+N1736-O1736-SetUp!$B$56,T1735)</f>
        <v>0</v>
      </c>
      <c r="S1736" s="53">
        <f>R1736*SetUp!$B$65</f>
        <v>0</v>
      </c>
      <c r="T1736" s="53">
        <f>IF((R1736-S1736)&lt;SetUp!$B$53,R1736-S1736,SetUp!$B$53)</f>
        <v>0</v>
      </c>
      <c r="U1736" s="53">
        <f t="shared" si="449"/>
        <v>0.36497891796192256</v>
      </c>
      <c r="V1736" s="53">
        <f>(L1736-P1736)/1000*SetUp!$B$13*1000000/SetUp!$B$48</f>
        <v>5.7735332552171621E-2</v>
      </c>
      <c r="W1736" s="53">
        <f t="shared" si="451"/>
        <v>1.3010426069826053E-17</v>
      </c>
      <c r="X1736" s="53">
        <f>MAX((SetUp!$B$56*(1-($H1736/SetUp!$B$56)^2)*TANH(($B1736-$D1736)/SetUp!$B$56))/(1+$H1736/SetUp!$B$56*TANH(($B1736-$D1736)/SetUp!$B$56)),0)</f>
        <v>0</v>
      </c>
    </row>
    <row r="1737" spans="1:24" x14ac:dyDescent="0.3">
      <c r="A1737" s="60">
        <v>32782</v>
      </c>
      <c r="B1737" s="53">
        <v>0</v>
      </c>
      <c r="C1737" s="53"/>
      <c r="D1737" s="53">
        <v>5.9740000000000002</v>
      </c>
      <c r="E1737" s="53">
        <f t="shared" si="443"/>
        <v>0</v>
      </c>
      <c r="F1737" s="53">
        <f t="shared" si="444"/>
        <v>5.9740000000000002</v>
      </c>
      <c r="G1737" s="53">
        <f t="shared" si="445"/>
        <v>0</v>
      </c>
      <c r="H1737" s="53">
        <f>IF(Q1736&gt;SetUp!$B$56,SetUp!$B$56,Q1736)</f>
        <v>6.2644833537904244E-13</v>
      </c>
      <c r="I1737" s="53">
        <f t="shared" si="450"/>
        <v>0.36497891796192639</v>
      </c>
      <c r="J1737" s="53">
        <f>MIN(F1737,H1737,(1-EXP(-SetUp!$B$52*H1737/SetUp!$B$56))*F1737)</f>
        <v>2.1157586793663087E-13</v>
      </c>
      <c r="K1737" s="53">
        <f t="shared" si="446"/>
        <v>4.1487246744241157E-13</v>
      </c>
      <c r="L1737" s="53">
        <f>IF(I1737&lt;=0,0,MIN(SetUp!$B$50*I1737^SetUp!$B$55,I1737))</f>
        <v>4.0093235022225998E-3</v>
      </c>
      <c r="M1737" s="53">
        <f t="shared" si="447"/>
        <v>0.36096959445970378</v>
      </c>
      <c r="N1737" s="53">
        <f>IF(SetUp!$B$62=0,X1737,(B1737-E1737)*(1-(H1737/SetUp!$B$66/SetUp!$B$56)))</f>
        <v>0</v>
      </c>
      <c r="O1737" s="53">
        <f>K1737*SetUp!$B$65</f>
        <v>3.8292732816073911E-15</v>
      </c>
      <c r="P1737" s="53">
        <f>MIN(SetUp!$B$54*L1737^SetUp!$B$51,L1737)</f>
        <v>2.6162009821142918E-3</v>
      </c>
      <c r="Q1737" s="53">
        <f t="shared" si="448"/>
        <v>4.1104319416080419E-13</v>
      </c>
      <c r="R1737" s="53">
        <f>IF((H1737+N1737-O1737)&gt;SetUp!$B$56,T1736+H1737+N1737-O1737-SetUp!$B$56,T1736)</f>
        <v>0</v>
      </c>
      <c r="S1737" s="53">
        <f>R1737*SetUp!$B$65</f>
        <v>0</v>
      </c>
      <c r="T1737" s="53">
        <f>IF((R1737-S1737)&lt;SetUp!$B$53,R1737-S1737,SetUp!$B$53)</f>
        <v>0</v>
      </c>
      <c r="U1737" s="53">
        <f t="shared" si="449"/>
        <v>0.36096959445970378</v>
      </c>
      <c r="V1737" s="53">
        <f>(L1737-P1737)/1000*SetUp!$B$13*1000000/SetUp!$B$48</f>
        <v>5.6693540596364722E-2</v>
      </c>
      <c r="W1737" s="53">
        <f t="shared" si="451"/>
        <v>1.6479873021779667E-17</v>
      </c>
      <c r="X1737" s="53">
        <f>MAX((SetUp!$B$56*(1-($H1737/SetUp!$B$56)^2)*TANH(($B1737-$D1737)/SetUp!$B$56))/(1+$H1737/SetUp!$B$56*TANH(($B1737-$D1737)/SetUp!$B$56)),0)</f>
        <v>0</v>
      </c>
    </row>
    <row r="1738" spans="1:24" x14ac:dyDescent="0.3">
      <c r="A1738" s="60">
        <v>32783</v>
      </c>
      <c r="B1738" s="53">
        <v>0.64800000000000002</v>
      </c>
      <c r="C1738" s="53"/>
      <c r="D1738" s="53">
        <v>5.9740000000000002</v>
      </c>
      <c r="E1738" s="53">
        <f t="shared" si="443"/>
        <v>0.64800000000000002</v>
      </c>
      <c r="F1738" s="53">
        <f t="shared" si="444"/>
        <v>5.3260000000000005</v>
      </c>
      <c r="G1738" s="53">
        <f t="shared" si="445"/>
        <v>0</v>
      </c>
      <c r="H1738" s="53">
        <f>IF(Q1737&gt;SetUp!$B$56,SetUp!$B$56,Q1737)</f>
        <v>4.1104319416080419E-13</v>
      </c>
      <c r="I1738" s="53">
        <f t="shared" si="450"/>
        <v>0.36096959445970644</v>
      </c>
      <c r="J1738" s="53">
        <f>MIN(F1738,H1738,(1-EXP(-SetUp!$B$52*H1738/SetUp!$B$56))*F1738)</f>
        <v>1.235826996293099E-13</v>
      </c>
      <c r="K1738" s="53">
        <f t="shared" si="446"/>
        <v>2.8746049453149428E-13</v>
      </c>
      <c r="L1738" s="53">
        <f>IF(I1738&lt;=0,0,MIN(SetUp!$B$50*I1738^SetUp!$B$55,I1738))</f>
        <v>3.9361880346353217E-3</v>
      </c>
      <c r="M1738" s="53">
        <f t="shared" si="447"/>
        <v>0.35703340642507114</v>
      </c>
      <c r="N1738" s="53">
        <f>IF(SetUp!$B$62=0,X1738,(B1738-E1738)*(1-(H1738/SetUp!$B$66/SetUp!$B$56)))</f>
        <v>0</v>
      </c>
      <c r="O1738" s="53">
        <f>K1738*SetUp!$B$65</f>
        <v>2.6532606466103841E-15</v>
      </c>
      <c r="P1738" s="53">
        <f>MIN(SetUp!$B$54*L1738^SetUp!$B$51,L1738)</f>
        <v>2.5680184758833735E-3</v>
      </c>
      <c r="Q1738" s="53">
        <f t="shared" si="448"/>
        <v>2.8480723388488392E-13</v>
      </c>
      <c r="R1738" s="53">
        <f>IF((H1738+N1738-O1738)&gt;SetUp!$B$56,T1737+H1738+N1738-O1738-SetUp!$B$56,T1737)</f>
        <v>0</v>
      </c>
      <c r="S1738" s="53">
        <f>R1738*SetUp!$B$65</f>
        <v>0</v>
      </c>
      <c r="T1738" s="53">
        <f>IF((R1738-S1738)&lt;SetUp!$B$53,R1738-S1738,SetUp!$B$53)</f>
        <v>0</v>
      </c>
      <c r="U1738" s="53">
        <f t="shared" si="449"/>
        <v>0.35703340642507114</v>
      </c>
      <c r="V1738" s="53">
        <f>(L1738-P1738)/1000*SetUp!$B$13*1000000/SetUp!$B$48</f>
        <v>5.5678072317561562E-2</v>
      </c>
      <c r="W1738" s="53">
        <f t="shared" si="451"/>
        <v>-2.0816681711721685E-17</v>
      </c>
      <c r="X1738" s="53">
        <f>MAX((SetUp!$B$56*(1-($H1738/SetUp!$B$56)^2)*TANH(($B1738-$D1738)/SetUp!$B$56))/(1+$H1738/SetUp!$B$56*TANH(($B1738-$D1738)/SetUp!$B$56)),0)</f>
        <v>0</v>
      </c>
    </row>
    <row r="1739" spans="1:24" x14ac:dyDescent="0.3">
      <c r="A1739" s="60">
        <v>32784</v>
      </c>
      <c r="B1739" s="53">
        <v>0</v>
      </c>
      <c r="C1739" s="53"/>
      <c r="D1739" s="53">
        <v>5.9740000000000002</v>
      </c>
      <c r="E1739" s="53">
        <f t="shared" si="443"/>
        <v>0</v>
      </c>
      <c r="F1739" s="53">
        <f t="shared" si="444"/>
        <v>5.9740000000000002</v>
      </c>
      <c r="G1739" s="53">
        <f t="shared" si="445"/>
        <v>0</v>
      </c>
      <c r="H1739" s="53">
        <f>IF(Q1738&gt;SetUp!$B$56,SetUp!$B$56,Q1738)</f>
        <v>2.8480723388488392E-13</v>
      </c>
      <c r="I1739" s="53">
        <f t="shared" si="450"/>
        <v>0.35703340642507286</v>
      </c>
      <c r="J1739" s="53">
        <f>MIN(F1739,H1739,(1-EXP(-SetUp!$B$52*H1739/SetUp!$B$56))*F1739)</f>
        <v>9.6170849062104937E-14</v>
      </c>
      <c r="K1739" s="53">
        <f t="shared" si="446"/>
        <v>1.8863638482277898E-13</v>
      </c>
      <c r="L1739" s="53">
        <f>IF(I1739&lt;=0,0,MIN(SetUp!$B$50*I1739^SetUp!$B$55,I1739))</f>
        <v>3.8649115268588681E-3</v>
      </c>
      <c r="M1739" s="53">
        <f t="shared" si="447"/>
        <v>0.353168494898214</v>
      </c>
      <c r="N1739" s="53">
        <f>IF(SetUp!$B$62=0,X1739,(B1739-E1739)*(1-(H1739/SetUp!$B$66/SetUp!$B$56)))</f>
        <v>0</v>
      </c>
      <c r="O1739" s="53">
        <f>K1739*SetUp!$B$65</f>
        <v>1.7411140170229433E-15</v>
      </c>
      <c r="P1739" s="53">
        <f>MIN(SetUp!$B$54*L1739^SetUp!$B$51,L1739)</f>
        <v>2.5210690436766126E-3</v>
      </c>
      <c r="Q1739" s="53">
        <f t="shared" si="448"/>
        <v>1.8689527080575603E-13</v>
      </c>
      <c r="R1739" s="53">
        <f>IF((H1739+N1739-O1739)&gt;SetUp!$B$56,T1738+H1739+N1739-O1739-SetUp!$B$56,T1738)</f>
        <v>0</v>
      </c>
      <c r="S1739" s="53">
        <f>R1739*SetUp!$B$65</f>
        <v>0</v>
      </c>
      <c r="T1739" s="53">
        <f>IF((R1739-S1739)&lt;SetUp!$B$53,R1739-S1739,SetUp!$B$53)</f>
        <v>0</v>
      </c>
      <c r="U1739" s="53">
        <f t="shared" si="449"/>
        <v>0.353168494898214</v>
      </c>
      <c r="V1739" s="53">
        <f>(L1739-P1739)/1000*SetUp!$B$13*1000000/SetUp!$B$48</f>
        <v>5.4688074649378027E-2</v>
      </c>
      <c r="W1739" s="53">
        <f t="shared" si="451"/>
        <v>-2.2551405187698492E-17</v>
      </c>
      <c r="X1739" s="53">
        <f>MAX((SetUp!$B$56*(1-($H1739/SetUp!$B$56)^2)*TANH(($B1739-$D1739)/SetUp!$B$56))/(1+$H1739/SetUp!$B$56*TANH(($B1739-$D1739)/SetUp!$B$56)),0)</f>
        <v>0</v>
      </c>
    </row>
    <row r="1740" spans="1:24" x14ac:dyDescent="0.3">
      <c r="A1740" s="60">
        <v>32785</v>
      </c>
      <c r="B1740" s="53">
        <v>0</v>
      </c>
      <c r="C1740" s="53"/>
      <c r="D1740" s="53">
        <v>5.9740000000000002</v>
      </c>
      <c r="E1740" s="53">
        <f t="shared" si="443"/>
        <v>0</v>
      </c>
      <c r="F1740" s="53">
        <f t="shared" si="444"/>
        <v>5.9740000000000002</v>
      </c>
      <c r="G1740" s="53">
        <f t="shared" si="445"/>
        <v>0</v>
      </c>
      <c r="H1740" s="53">
        <f>IF(Q1739&gt;SetUp!$B$56,SetUp!$B$56,Q1739)</f>
        <v>1.8689527080575603E-13</v>
      </c>
      <c r="I1740" s="53">
        <f t="shared" si="450"/>
        <v>0.35316849489821517</v>
      </c>
      <c r="J1740" s="53">
        <f>MIN(F1740,H1740,(1-EXP(-SetUp!$B$52*H1740/SetUp!$B$56))*F1740)</f>
        <v>6.3008487316551506E-14</v>
      </c>
      <c r="K1740" s="53">
        <f t="shared" si="446"/>
        <v>1.2388678348920452E-13</v>
      </c>
      <c r="L1740" s="53">
        <f>IF(I1740&lt;=0,0,MIN(SetUp!$B$50*I1740^SetUp!$B$55,I1740))</f>
        <v>3.7954335461686459E-3</v>
      </c>
      <c r="M1740" s="53">
        <f t="shared" si="447"/>
        <v>0.34937306135204654</v>
      </c>
      <c r="N1740" s="53">
        <f>IF(SetUp!$B$62=0,X1740,(B1740-E1740)*(1-(H1740/SetUp!$B$66/SetUp!$B$56)))</f>
        <v>0</v>
      </c>
      <c r="O1740" s="53">
        <f>K1740*SetUp!$B$65</f>
        <v>1.1434751331753329E-15</v>
      </c>
      <c r="P1740" s="53">
        <f>MIN(SetUp!$B$54*L1740^SetUp!$B$51,L1740)</f>
        <v>2.47531238792612E-3</v>
      </c>
      <c r="Q1740" s="53">
        <f t="shared" si="448"/>
        <v>1.2274330835602918E-13</v>
      </c>
      <c r="R1740" s="53">
        <f>IF((H1740+N1740-O1740)&gt;SetUp!$B$56,T1739+H1740+N1740-O1740-SetUp!$B$56,T1739)</f>
        <v>0</v>
      </c>
      <c r="S1740" s="53">
        <f>R1740*SetUp!$B$65</f>
        <v>0</v>
      </c>
      <c r="T1740" s="53">
        <f>IF((R1740-S1740)&lt;SetUp!$B$53,R1740-S1740,SetUp!$B$53)</f>
        <v>0</v>
      </c>
      <c r="U1740" s="53">
        <f t="shared" si="449"/>
        <v>0.34937306135204654</v>
      </c>
      <c r="V1740" s="53">
        <f>(L1740-P1740)/1000*SetUp!$B$13*1000000/SetUp!$B$48</f>
        <v>5.3722728185546853E-2</v>
      </c>
      <c r="W1740" s="53">
        <f t="shared" si="451"/>
        <v>2.4286128663675299E-17</v>
      </c>
      <c r="X1740" s="53">
        <f>MAX((SetUp!$B$56*(1-($H1740/SetUp!$B$56)^2)*TANH(($B1740-$D1740)/SetUp!$B$56))/(1+$H1740/SetUp!$B$56*TANH(($B1740-$D1740)/SetUp!$B$56)),0)</f>
        <v>0</v>
      </c>
    </row>
    <row r="1741" spans="1:24" x14ac:dyDescent="0.3">
      <c r="A1741" s="60">
        <v>32786</v>
      </c>
      <c r="B1741" s="53">
        <v>0</v>
      </c>
      <c r="C1741" s="53"/>
      <c r="D1741" s="53">
        <v>5.9740000000000002</v>
      </c>
      <c r="E1741" s="53">
        <f t="shared" si="443"/>
        <v>0</v>
      </c>
      <c r="F1741" s="53">
        <f t="shared" si="444"/>
        <v>5.9740000000000002</v>
      </c>
      <c r="G1741" s="53">
        <f t="shared" si="445"/>
        <v>0</v>
      </c>
      <c r="H1741" s="53">
        <f>IF(Q1740&gt;SetUp!$B$56,SetUp!$B$56,Q1740)</f>
        <v>1.2274330835602918E-13</v>
      </c>
      <c r="I1741" s="53">
        <f t="shared" si="450"/>
        <v>0.34937306135204732</v>
      </c>
      <c r="J1741" s="53">
        <f>MIN(F1741,H1741,(1-EXP(-SetUp!$B$52*H1741/SetUp!$B$56))*F1741)</f>
        <v>4.1121328564486252E-14</v>
      </c>
      <c r="K1741" s="53">
        <f t="shared" si="446"/>
        <v>8.1621979791542932E-14</v>
      </c>
      <c r="L1741" s="53">
        <f>IF(I1741&lt;=0,0,MIN(SetUp!$B$50*I1741^SetUp!$B$55,I1741))</f>
        <v>3.7276960476156241E-3</v>
      </c>
      <c r="M1741" s="53">
        <f t="shared" si="447"/>
        <v>0.34564536530443168</v>
      </c>
      <c r="N1741" s="53">
        <f>IF(SetUp!$B$62=0,X1741,(B1741-E1741)*(1-(H1741/SetUp!$B$66/SetUp!$B$56)))</f>
        <v>0</v>
      </c>
      <c r="O1741" s="53">
        <f>K1741*SetUp!$B$65</f>
        <v>7.5337095357150738E-16</v>
      </c>
      <c r="P1741" s="53">
        <f>MIN(SetUp!$B$54*L1741^SetUp!$B$51,L1741)</f>
        <v>2.4307098101086057E-3</v>
      </c>
      <c r="Q1741" s="53">
        <f t="shared" si="448"/>
        <v>8.086860883797142E-14</v>
      </c>
      <c r="R1741" s="53">
        <f>IF((H1741+N1741-O1741)&gt;SetUp!$B$56,T1740+H1741+N1741-O1741-SetUp!$B$56,T1740)</f>
        <v>0</v>
      </c>
      <c r="S1741" s="53">
        <f>R1741*SetUp!$B$65</f>
        <v>0</v>
      </c>
      <c r="T1741" s="53">
        <f>IF((R1741-S1741)&lt;SetUp!$B$53,R1741-S1741,SetUp!$B$53)</f>
        <v>0</v>
      </c>
      <c r="U1741" s="53">
        <f t="shared" si="449"/>
        <v>0.34564536530443168</v>
      </c>
      <c r="V1741" s="53">
        <f>(L1741-P1741)/1000*SetUp!$B$13*1000000/SetUp!$B$48</f>
        <v>5.2781245617444947E-2</v>
      </c>
      <c r="W1741" s="53">
        <f t="shared" si="451"/>
        <v>3.0791341698588326E-17</v>
      </c>
      <c r="X1741" s="53">
        <f>MAX((SetUp!$B$56*(1-($H1741/SetUp!$B$56)^2)*TANH(($B1741-$D1741)/SetUp!$B$56))/(1+$H1741/SetUp!$B$56*TANH(($B1741-$D1741)/SetUp!$B$56)),0)</f>
        <v>0</v>
      </c>
    </row>
    <row r="1742" spans="1:24" x14ac:dyDescent="0.3">
      <c r="A1742" s="60">
        <v>32787</v>
      </c>
      <c r="B1742" s="53">
        <v>1.276</v>
      </c>
      <c r="C1742" s="53"/>
      <c r="D1742" s="53">
        <v>5.9740000000000002</v>
      </c>
      <c r="E1742" s="53">
        <f t="shared" si="443"/>
        <v>1.276</v>
      </c>
      <c r="F1742" s="53">
        <f t="shared" si="444"/>
        <v>4.6980000000000004</v>
      </c>
      <c r="G1742" s="53">
        <f t="shared" si="445"/>
        <v>0</v>
      </c>
      <c r="H1742" s="53">
        <f>IF(Q1741&gt;SetUp!$B$56,SetUp!$B$56,Q1741)</f>
        <v>8.086860883797142E-14</v>
      </c>
      <c r="I1742" s="53">
        <f t="shared" si="450"/>
        <v>0.34564536530443224</v>
      </c>
      <c r="J1742" s="53">
        <f>MIN(F1742,H1742,(1-EXP(-SetUp!$B$52*H1742/SetUp!$B$56))*F1742)</f>
        <v>2.1384893855724843E-14</v>
      </c>
      <c r="K1742" s="53">
        <f t="shared" si="446"/>
        <v>5.9483714982246574E-14</v>
      </c>
      <c r="L1742" s="53">
        <f>IF(I1742&lt;=0,0,MIN(SetUp!$B$50*I1742^SetUp!$B$55,I1742))</f>
        <v>3.6616432631755664E-3</v>
      </c>
      <c r="M1742" s="53">
        <f t="shared" si="447"/>
        <v>0.34198372204125665</v>
      </c>
      <c r="N1742" s="53">
        <f>IF(SetUp!$B$62=0,X1742,(B1742-E1742)*(1-(H1742/SetUp!$B$66/SetUp!$B$56)))</f>
        <v>0</v>
      </c>
      <c r="O1742" s="53">
        <f>K1742*SetUp!$B$65</f>
        <v>5.490347476574451E-16</v>
      </c>
      <c r="P1742" s="53">
        <f>MIN(SetUp!$B$54*L1742^SetUp!$B$51,L1742)</f>
        <v>2.3872241362429673E-3</v>
      </c>
      <c r="Q1742" s="53">
        <f t="shared" si="448"/>
        <v>5.8934680234589131E-14</v>
      </c>
      <c r="R1742" s="53">
        <f>IF((H1742+N1742-O1742)&gt;SetUp!$B$56,T1741+H1742+N1742-O1742-SetUp!$B$56,T1741)</f>
        <v>0</v>
      </c>
      <c r="S1742" s="53">
        <f>R1742*SetUp!$B$65</f>
        <v>0</v>
      </c>
      <c r="T1742" s="53">
        <f>IF((R1742-S1742)&lt;SetUp!$B$53,R1742-S1742,SetUp!$B$53)</f>
        <v>0</v>
      </c>
      <c r="U1742" s="53">
        <f t="shared" si="449"/>
        <v>0.34198372204125665</v>
      </c>
      <c r="V1742" s="53">
        <f>(L1742-P1742)/1000*SetUp!$B$13*1000000/SetUp!$B$48</f>
        <v>5.1862870254886E-2</v>
      </c>
      <c r="W1742" s="53">
        <f t="shared" si="451"/>
        <v>1.0581813203458523E-16</v>
      </c>
      <c r="X1742" s="53">
        <f>MAX((SetUp!$B$56*(1-($H1742/SetUp!$B$56)^2)*TANH(($B1742-$D1742)/SetUp!$B$56))/(1+$H1742/SetUp!$B$56*TANH(($B1742-$D1742)/SetUp!$B$56)),0)</f>
        <v>0</v>
      </c>
    </row>
    <row r="1743" spans="1:24" x14ac:dyDescent="0.3">
      <c r="A1743" s="60">
        <v>32788</v>
      </c>
      <c r="B1743" s="53">
        <v>0</v>
      </c>
      <c r="C1743" s="53"/>
      <c r="D1743" s="53">
        <v>5.9740000000000002</v>
      </c>
      <c r="E1743" s="53">
        <f t="shared" si="443"/>
        <v>0</v>
      </c>
      <c r="F1743" s="53">
        <f t="shared" si="444"/>
        <v>5.9740000000000002</v>
      </c>
      <c r="G1743" s="53">
        <f t="shared" si="445"/>
        <v>0</v>
      </c>
      <c r="H1743" s="53">
        <f>IF(Q1742&gt;SetUp!$B$56,SetUp!$B$56,Q1742)</f>
        <v>5.8934680234589131E-14</v>
      </c>
      <c r="I1743" s="53">
        <f t="shared" si="450"/>
        <v>0.34198372204125699</v>
      </c>
      <c r="J1743" s="53">
        <f>MIN(F1743,H1743,(1-EXP(-SetUp!$B$52*H1743/SetUp!$B$56))*F1743)</f>
        <v>1.9897417047332055E-14</v>
      </c>
      <c r="K1743" s="53">
        <f t="shared" si="446"/>
        <v>3.9037263187257073E-14</v>
      </c>
      <c r="L1743" s="53">
        <f>IF(I1743&lt;=0,0,MIN(SetUp!$B$50*I1743^SetUp!$B$55,I1743))</f>
        <v>3.5972215968007831E-3</v>
      </c>
      <c r="M1743" s="53">
        <f t="shared" si="447"/>
        <v>0.33838650044445623</v>
      </c>
      <c r="N1743" s="53">
        <f>IF(SetUp!$B$62=0,X1743,(B1743-E1743)*(1-(H1743/SetUp!$B$66/SetUp!$B$56)))</f>
        <v>0</v>
      </c>
      <c r="O1743" s="53">
        <f>K1743*SetUp!$B$65</f>
        <v>3.6031397752560959E-16</v>
      </c>
      <c r="P1743" s="53">
        <f>MIN(SetUp!$B$54*L1743^SetUp!$B$51,L1743)</f>
        <v>2.3448196463672672E-3</v>
      </c>
      <c r="Q1743" s="53">
        <f t="shared" si="448"/>
        <v>3.8676949209731463E-14</v>
      </c>
      <c r="R1743" s="53">
        <f>IF((H1743+N1743-O1743)&gt;SetUp!$B$56,T1742+H1743+N1743-O1743-SetUp!$B$56,T1742)</f>
        <v>0</v>
      </c>
      <c r="S1743" s="53">
        <f>R1743*SetUp!$B$65</f>
        <v>0</v>
      </c>
      <c r="T1743" s="53">
        <f>IF((R1743-S1743)&lt;SetUp!$B$53,R1743-S1743,SetUp!$B$53)</f>
        <v>0</v>
      </c>
      <c r="U1743" s="53">
        <f t="shared" si="449"/>
        <v>0.33838650044445623</v>
      </c>
      <c r="V1743" s="53">
        <f>(L1743-P1743)/1000*SetUp!$B$13*1000000/SetUp!$B$48</f>
        <v>5.0966874625175657E-2</v>
      </c>
      <c r="W1743" s="53">
        <f t="shared" si="451"/>
        <v>-7.3725747729014302E-18</v>
      </c>
      <c r="X1743" s="53">
        <f>MAX((SetUp!$B$56*(1-($H1743/SetUp!$B$56)^2)*TANH(($B1743-$D1743)/SetUp!$B$56))/(1+$H1743/SetUp!$B$56*TANH(($B1743-$D1743)/SetUp!$B$56)),0)</f>
        <v>0</v>
      </c>
    </row>
    <row r="1744" spans="1:24" x14ac:dyDescent="0.3">
      <c r="A1744" s="60">
        <v>32789</v>
      </c>
      <c r="B1744" s="53">
        <v>0</v>
      </c>
      <c r="C1744" s="53"/>
      <c r="D1744" s="53">
        <v>5.9740000000000002</v>
      </c>
      <c r="E1744" s="53">
        <f t="shared" si="443"/>
        <v>0</v>
      </c>
      <c r="F1744" s="53">
        <f t="shared" si="444"/>
        <v>5.9740000000000002</v>
      </c>
      <c r="G1744" s="53">
        <f t="shared" si="445"/>
        <v>0</v>
      </c>
      <c r="H1744" s="53">
        <f>IF(Q1743&gt;SetUp!$B$56,SetUp!$B$56,Q1743)</f>
        <v>3.8676949209731463E-14</v>
      </c>
      <c r="I1744" s="53">
        <f t="shared" si="450"/>
        <v>0.33838650044445645</v>
      </c>
      <c r="J1744" s="53">
        <f>MIN(F1744,H1744,(1-EXP(-SetUp!$B$52*H1744/SetUp!$B$56))*F1744)</f>
        <v>1.3264944698221371E-14</v>
      </c>
      <c r="K1744" s="53">
        <f t="shared" si="446"/>
        <v>2.5412004511510091E-14</v>
      </c>
      <c r="L1744" s="53">
        <f>IF(I1744&lt;=0,0,MIN(SetUp!$B$50*I1744^SetUp!$B$55,I1744))</f>
        <v>3.5343795250204328E-3</v>
      </c>
      <c r="M1744" s="53">
        <f t="shared" si="447"/>
        <v>0.334852120919436</v>
      </c>
      <c r="N1744" s="53">
        <f>IF(SetUp!$B$62=0,X1744,(B1744-E1744)*(1-(H1744/SetUp!$B$66/SetUp!$B$56)))</f>
        <v>0</v>
      </c>
      <c r="O1744" s="53">
        <f>K1744*SetUp!$B$65</f>
        <v>2.3455282657801243E-16</v>
      </c>
      <c r="P1744" s="53">
        <f>MIN(SetUp!$B$54*L1744^SetUp!$B$51,L1744)</f>
        <v>2.303462007755832E-3</v>
      </c>
      <c r="Q1744" s="53">
        <f t="shared" si="448"/>
        <v>2.5177451684932079E-14</v>
      </c>
      <c r="R1744" s="53">
        <f>IF((H1744+N1744-O1744)&gt;SetUp!$B$56,T1743+H1744+N1744-O1744-SetUp!$B$56,T1743)</f>
        <v>0</v>
      </c>
      <c r="S1744" s="53">
        <f>R1744*SetUp!$B$65</f>
        <v>0</v>
      </c>
      <c r="T1744" s="53">
        <f>IF((R1744-S1744)&lt;SetUp!$B$53,R1744-S1744,SetUp!$B$53)</f>
        <v>0</v>
      </c>
      <c r="U1744" s="53">
        <f t="shared" si="449"/>
        <v>0.334852120919436</v>
      </c>
      <c r="V1744" s="53">
        <f>(L1744-P1744)/1000*SetUp!$B$13*1000000/SetUp!$B$48</f>
        <v>5.0092559145761058E-2</v>
      </c>
      <c r="W1744" s="53">
        <f t="shared" si="451"/>
        <v>-1.7347234759768071E-17</v>
      </c>
      <c r="X1744" s="53">
        <f>MAX((SetUp!$B$56*(1-($H1744/SetUp!$B$56)^2)*TANH(($B1744-$D1744)/SetUp!$B$56))/(1+$H1744/SetUp!$B$56*TANH(($B1744-$D1744)/SetUp!$B$56)),0)</f>
        <v>0</v>
      </c>
    </row>
    <row r="1745" spans="1:24" x14ac:dyDescent="0.3">
      <c r="A1745" s="60">
        <v>32790</v>
      </c>
      <c r="B1745" s="53">
        <v>0</v>
      </c>
      <c r="C1745" s="53"/>
      <c r="D1745" s="53">
        <v>5.9740000000000002</v>
      </c>
      <c r="E1745" s="53">
        <f t="shared" si="443"/>
        <v>0</v>
      </c>
      <c r="F1745" s="53">
        <f t="shared" si="444"/>
        <v>5.9740000000000002</v>
      </c>
      <c r="G1745" s="53">
        <f t="shared" si="445"/>
        <v>0</v>
      </c>
      <c r="H1745" s="53">
        <f>IF(Q1744&gt;SetUp!$B$56,SetUp!$B$56,Q1744)</f>
        <v>2.5177451684932079E-14</v>
      </c>
      <c r="I1745" s="53">
        <f t="shared" si="450"/>
        <v>0.33485212091943617</v>
      </c>
      <c r="J1745" s="53">
        <f>MIN(F1745,H1745,(1-EXP(-SetUp!$B$52*H1745/SetUp!$B$56))*F1745)</f>
        <v>8.6222140538438914E-15</v>
      </c>
      <c r="K1745" s="53">
        <f t="shared" si="446"/>
        <v>1.6555237631088188E-14</v>
      </c>
      <c r="L1745" s="53">
        <f>IF(I1745&lt;=0,0,MIN(SetUp!$B$50*I1745^SetUp!$B$55,I1745))</f>
        <v>3.4730675027588361E-3</v>
      </c>
      <c r="M1745" s="53">
        <f t="shared" si="447"/>
        <v>0.33137905341667734</v>
      </c>
      <c r="N1745" s="53">
        <f>IF(SetUp!$B$62=0,X1745,(B1745-E1745)*(1-(H1745/SetUp!$B$66/SetUp!$B$56)))</f>
        <v>0</v>
      </c>
      <c r="O1745" s="53">
        <f>K1745*SetUp!$B$65</f>
        <v>1.5280485958058189E-16</v>
      </c>
      <c r="P1745" s="53">
        <f>MIN(SetUp!$B$54*L1745^SetUp!$B$51,L1745)</f>
        <v>2.2631182116530026E-3</v>
      </c>
      <c r="Q1745" s="53">
        <f t="shared" si="448"/>
        <v>1.6402432771507605E-14</v>
      </c>
      <c r="R1745" s="53">
        <f>IF((H1745+N1745-O1745)&gt;SetUp!$B$56,T1744+H1745+N1745-O1745-SetUp!$B$56,T1744)</f>
        <v>0</v>
      </c>
      <c r="S1745" s="53">
        <f>R1745*SetUp!$B$65</f>
        <v>0</v>
      </c>
      <c r="T1745" s="53">
        <f>IF((R1745-S1745)&lt;SetUp!$B$53,R1745-S1745,SetUp!$B$53)</f>
        <v>0</v>
      </c>
      <c r="U1745" s="53">
        <f t="shared" si="449"/>
        <v>0.33137905341667734</v>
      </c>
      <c r="V1745" s="53">
        <f>(L1745-P1745)/1000*SetUp!$B$13*1000000/SetUp!$B$48</f>
        <v>4.9239250866117856E-2</v>
      </c>
      <c r="W1745" s="53">
        <f t="shared" si="451"/>
        <v>-3.2526065174565133E-17</v>
      </c>
      <c r="X1745" s="53">
        <f>MAX((SetUp!$B$56*(1-($H1745/SetUp!$B$56)^2)*TANH(($B1745-$D1745)/SetUp!$B$56))/(1+$H1745/SetUp!$B$56*TANH(($B1745-$D1745)/SetUp!$B$56)),0)</f>
        <v>0</v>
      </c>
    </row>
    <row r="1746" spans="1:24" x14ac:dyDescent="0.3">
      <c r="A1746" s="60">
        <v>32791</v>
      </c>
      <c r="B1746" s="53">
        <v>0.312</v>
      </c>
      <c r="C1746" s="53"/>
      <c r="D1746" s="53">
        <v>5.9740000000000002</v>
      </c>
      <c r="E1746" s="53">
        <f t="shared" si="443"/>
        <v>0.312</v>
      </c>
      <c r="F1746" s="53">
        <f t="shared" si="444"/>
        <v>5.6619999999999999</v>
      </c>
      <c r="G1746" s="53">
        <f t="shared" si="445"/>
        <v>0</v>
      </c>
      <c r="H1746" s="53">
        <f>IF(Q1745&gt;SetUp!$B$56,SetUp!$B$56,Q1745)</f>
        <v>1.6402432771507605E-14</v>
      </c>
      <c r="I1746" s="53">
        <f t="shared" si="450"/>
        <v>0.33137905341667745</v>
      </c>
      <c r="J1746" s="53">
        <f>MIN(F1746,H1746,(1-EXP(-SetUp!$B$52*H1746/SetUp!$B$56))*F1746)</f>
        <v>5.028866212342109E-15</v>
      </c>
      <c r="K1746" s="53">
        <f t="shared" si="446"/>
        <v>1.1373566559165497E-14</v>
      </c>
      <c r="L1746" s="53">
        <f>IF(I1746&lt;=0,0,MIN(SetUp!$B$50*I1746^SetUp!$B$55,I1746))</f>
        <v>3.4132378740632688E-3</v>
      </c>
      <c r="M1746" s="53">
        <f t="shared" si="447"/>
        <v>0.32796581554261417</v>
      </c>
      <c r="N1746" s="53">
        <f>IF(SetUp!$B$62=0,X1746,(B1746-E1746)*(1-(H1746/SetUp!$B$66/SetUp!$B$56)))</f>
        <v>0</v>
      </c>
      <c r="O1746" s="53">
        <f>K1746*SetUp!$B$65</f>
        <v>1.0497803050196688E-16</v>
      </c>
      <c r="P1746" s="53">
        <f>MIN(SetUp!$B$54*L1746^SetUp!$B$51,L1746)</f>
        <v>2.2237565133150883E-3</v>
      </c>
      <c r="Q1746" s="53">
        <f t="shared" si="448"/>
        <v>1.126858852866353E-14</v>
      </c>
      <c r="R1746" s="53">
        <f>IF((H1746+N1746-O1746)&gt;SetUp!$B$56,T1745+H1746+N1746-O1746-SetUp!$B$56,T1745)</f>
        <v>0</v>
      </c>
      <c r="S1746" s="53">
        <f>R1746*SetUp!$B$65</f>
        <v>0</v>
      </c>
      <c r="T1746" s="53">
        <f>IF((R1746-S1746)&lt;SetUp!$B$53,R1746-S1746,SetUp!$B$53)</f>
        <v>0</v>
      </c>
      <c r="U1746" s="53">
        <f t="shared" si="449"/>
        <v>0.32796581554261417</v>
      </c>
      <c r="V1746" s="53">
        <f>(L1746-P1746)/1000*SetUp!$B$13*1000000/SetUp!$B$48</f>
        <v>4.8406302274801603E-2</v>
      </c>
      <c r="W1746" s="53">
        <f t="shared" si="451"/>
        <v>2.211772431870429E-17</v>
      </c>
      <c r="X1746" s="53">
        <f>MAX((SetUp!$B$56*(1-($H1746/SetUp!$B$56)^2)*TANH(($B1746-$D1746)/SetUp!$B$56))/(1+$H1746/SetUp!$B$56*TANH(($B1746-$D1746)/SetUp!$B$56)),0)</f>
        <v>0</v>
      </c>
    </row>
    <row r="1747" spans="1:24" x14ac:dyDescent="0.3">
      <c r="A1747" s="60">
        <v>32792</v>
      </c>
      <c r="B1747" s="53">
        <v>0</v>
      </c>
      <c r="C1747" s="53"/>
      <c r="D1747" s="53">
        <v>5.9740000000000002</v>
      </c>
      <c r="E1747" s="53">
        <f t="shared" si="443"/>
        <v>0</v>
      </c>
      <c r="F1747" s="53">
        <f t="shared" si="444"/>
        <v>5.9740000000000002</v>
      </c>
      <c r="G1747" s="53">
        <f t="shared" si="445"/>
        <v>0</v>
      </c>
      <c r="H1747" s="53">
        <f>IF(Q1746&gt;SetUp!$B$56,SetUp!$B$56,Q1746)</f>
        <v>1.126858852866353E-14</v>
      </c>
      <c r="I1747" s="53">
        <f t="shared" si="450"/>
        <v>0.32796581554261423</v>
      </c>
      <c r="J1747" s="53">
        <f>MIN(F1747,H1747,(1-EXP(-SetUp!$B$52*H1747/SetUp!$B$56))*F1747)</f>
        <v>3.9794834094664112E-15</v>
      </c>
      <c r="K1747" s="53">
        <f t="shared" si="446"/>
        <v>7.2891051191971194E-15</v>
      </c>
      <c r="L1747" s="53">
        <f>IF(I1747&lt;=0,0,MIN(SetUp!$B$50*I1747^SetUp!$B$55,I1747))</f>
        <v>3.3548447874528864E-3</v>
      </c>
      <c r="M1747" s="53">
        <f t="shared" si="447"/>
        <v>0.32461097075516132</v>
      </c>
      <c r="N1747" s="53">
        <f>IF(SetUp!$B$62=0,X1747,(B1747-E1747)*(1-(H1747/SetUp!$B$66/SetUp!$B$56)))</f>
        <v>0</v>
      </c>
      <c r="O1747" s="53">
        <f>K1747*SetUp!$B$65</f>
        <v>6.7278447402980883E-17</v>
      </c>
      <c r="P1747" s="53">
        <f>MIN(SetUp!$B$54*L1747^SetUp!$B$51,L1747)</f>
        <v>2.1853463751656844E-3</v>
      </c>
      <c r="Q1747" s="53">
        <f t="shared" si="448"/>
        <v>7.2218266717941386E-15</v>
      </c>
      <c r="R1747" s="53">
        <f>IF((H1747+N1747-O1747)&gt;SetUp!$B$56,T1746+H1747+N1747-O1747-SetUp!$B$56,T1746)</f>
        <v>0</v>
      </c>
      <c r="S1747" s="53">
        <f>R1747*SetUp!$B$65</f>
        <v>0</v>
      </c>
      <c r="T1747" s="53">
        <f>IF((R1747-S1747)&lt;SetUp!$B$53,R1747-S1747,SetUp!$B$53)</f>
        <v>0</v>
      </c>
      <c r="U1747" s="53">
        <f t="shared" si="449"/>
        <v>0.32461097075516132</v>
      </c>
      <c r="V1747" s="53">
        <f>(L1747-P1747)/1000*SetUp!$B$13*1000000/SetUp!$B$48</f>
        <v>4.7593090167858211E-2</v>
      </c>
      <c r="W1747" s="53">
        <f t="shared" si="451"/>
        <v>-3.5128150388530344E-17</v>
      </c>
      <c r="X1747" s="53">
        <f>MAX((SetUp!$B$56*(1-($H1747/SetUp!$B$56)^2)*TANH(($B1747-$D1747)/SetUp!$B$56))/(1+$H1747/SetUp!$B$56*TANH(($B1747-$D1747)/SetUp!$B$56)),0)</f>
        <v>0</v>
      </c>
    </row>
    <row r="1748" spans="1:24" x14ac:dyDescent="0.3">
      <c r="A1748" s="60">
        <v>32793</v>
      </c>
      <c r="B1748" s="53">
        <v>0.42499999999999999</v>
      </c>
      <c r="C1748" s="53"/>
      <c r="D1748" s="53">
        <v>5.9740000000000002</v>
      </c>
      <c r="E1748" s="53">
        <f t="shared" si="443"/>
        <v>0.42499999999999999</v>
      </c>
      <c r="F1748" s="53">
        <f t="shared" si="444"/>
        <v>5.5490000000000004</v>
      </c>
      <c r="G1748" s="53">
        <f t="shared" si="445"/>
        <v>0</v>
      </c>
      <c r="H1748" s="53">
        <f>IF(Q1747&gt;SetUp!$B$56,SetUp!$B$56,Q1747)</f>
        <v>7.2218266717941386E-15</v>
      </c>
      <c r="I1748" s="53">
        <f t="shared" si="450"/>
        <v>0.32461097075516138</v>
      </c>
      <c r="J1748" s="53">
        <f>MIN(F1748,H1748,(1-EXP(-SetUp!$B$52*H1748/SetUp!$B$56))*F1748)</f>
        <v>2.4642510254579976E-15</v>
      </c>
      <c r="K1748" s="53">
        <f t="shared" si="446"/>
        <v>4.7575756463361413E-15</v>
      </c>
      <c r="L1748" s="53">
        <f>IF(I1748&lt;=0,0,MIN(SetUp!$B$50*I1748^SetUp!$B$55,I1748))</f>
        <v>3.2978441156192588E-3</v>
      </c>
      <c r="M1748" s="53">
        <f t="shared" si="447"/>
        <v>0.32131312663954209</v>
      </c>
      <c r="N1748" s="53">
        <f>IF(SetUp!$B$62=0,X1748,(B1748-E1748)*(1-(H1748/SetUp!$B$66/SetUp!$B$56)))</f>
        <v>0</v>
      </c>
      <c r="O1748" s="53">
        <f>K1748*SetUp!$B$65</f>
        <v>4.3912427884286745E-17</v>
      </c>
      <c r="P1748" s="53">
        <f>MIN(SetUp!$B$54*L1748^SetUp!$B$51,L1748)</f>
        <v>2.1478584128822521E-3</v>
      </c>
      <c r="Q1748" s="53">
        <f t="shared" si="448"/>
        <v>4.7136632184518545E-15</v>
      </c>
      <c r="R1748" s="53">
        <f>IF((H1748+N1748-O1748)&gt;SetUp!$B$56,T1747+H1748+N1748-O1748-SetUp!$B$56,T1747)</f>
        <v>0</v>
      </c>
      <c r="S1748" s="53">
        <f>R1748*SetUp!$B$65</f>
        <v>0</v>
      </c>
      <c r="T1748" s="53">
        <f>IF((R1748-S1748)&lt;SetUp!$B$53,R1748-S1748,SetUp!$B$53)</f>
        <v>0</v>
      </c>
      <c r="U1748" s="53">
        <f t="shared" si="449"/>
        <v>0.32131312663954209</v>
      </c>
      <c r="V1748" s="53">
        <f>(L1748-P1748)/1000*SetUp!$B$13*1000000/SetUp!$B$48</f>
        <v>4.6799014575035942E-2</v>
      </c>
      <c r="W1748" s="53">
        <f t="shared" si="451"/>
        <v>-5.6378512969246231E-18</v>
      </c>
      <c r="X1748" s="53">
        <f>MAX((SetUp!$B$56*(1-($H1748/SetUp!$B$56)^2)*TANH(($B1748-$D1748)/SetUp!$B$56))/(1+$H1748/SetUp!$B$56*TANH(($B1748-$D1748)/SetUp!$B$56)),0)</f>
        <v>0</v>
      </c>
    </row>
    <row r="1749" spans="1:24" x14ac:dyDescent="0.3">
      <c r="A1749" s="60">
        <v>32794</v>
      </c>
      <c r="B1749" s="53">
        <v>8.2000000000000003E-2</v>
      </c>
      <c r="C1749" s="53"/>
      <c r="D1749" s="53">
        <v>5.9740000000000002</v>
      </c>
      <c r="E1749" s="53">
        <f t="shared" si="443"/>
        <v>8.2000000000000003E-2</v>
      </c>
      <c r="F1749" s="53">
        <f t="shared" si="444"/>
        <v>5.8920000000000003</v>
      </c>
      <c r="G1749" s="53">
        <f t="shared" si="445"/>
        <v>0</v>
      </c>
      <c r="H1749" s="53">
        <f>IF(Q1748&gt;SetUp!$B$56,SetUp!$B$56,Q1748)</f>
        <v>4.7136632184518545E-15</v>
      </c>
      <c r="I1749" s="53">
        <f t="shared" si="450"/>
        <v>0.32131312663954215</v>
      </c>
      <c r="J1749" s="53">
        <f>MIN(F1749,H1749,(1-EXP(-SetUp!$B$52*H1749/SetUp!$B$56))*F1749)</f>
        <v>1.3082868122182845E-15</v>
      </c>
      <c r="K1749" s="53">
        <f t="shared" si="446"/>
        <v>3.4053764062335702E-15</v>
      </c>
      <c r="L1749" s="53">
        <f>IF(I1749&lt;=0,0,MIN(SetUp!$B$50*I1749^SetUp!$B$55,I1749))</f>
        <v>3.2421933792264965E-3</v>
      </c>
      <c r="M1749" s="53">
        <f t="shared" si="447"/>
        <v>0.31807093326031566</v>
      </c>
      <c r="N1749" s="53">
        <f>IF(SetUp!$B$62=0,X1749,(B1749-E1749)*(1-(H1749/SetUp!$B$66/SetUp!$B$56)))</f>
        <v>0</v>
      </c>
      <c r="O1749" s="53">
        <f>K1749*SetUp!$B$65</f>
        <v>3.1431627571228269E-17</v>
      </c>
      <c r="P1749" s="53">
        <f>MIN(SetUp!$B$54*L1749^SetUp!$B$51,L1749)</f>
        <v>2.1112643442437501E-3</v>
      </c>
      <c r="Q1749" s="53">
        <f t="shared" si="448"/>
        <v>3.3739447786623421E-15</v>
      </c>
      <c r="R1749" s="53">
        <f>IF((H1749+N1749-O1749)&gt;SetUp!$B$56,T1748+H1749+N1749-O1749-SetUp!$B$56,T1748)</f>
        <v>0</v>
      </c>
      <c r="S1749" s="53">
        <f>R1749*SetUp!$B$65</f>
        <v>0</v>
      </c>
      <c r="T1749" s="53">
        <f>IF((R1749-S1749)&lt;SetUp!$B$53,R1749-S1749,SetUp!$B$53)</f>
        <v>0</v>
      </c>
      <c r="U1749" s="53">
        <f t="shared" si="449"/>
        <v>0.31807093326031566</v>
      </c>
      <c r="V1749" s="53">
        <f>(L1749-P1749)/1000*SetUp!$B$13*1000000/SetUp!$B$48</f>
        <v>4.6023497740469516E-2</v>
      </c>
      <c r="W1749" s="53">
        <f t="shared" si="451"/>
        <v>4.0332320816460765E-17</v>
      </c>
      <c r="X1749" s="53">
        <f>MAX((SetUp!$B$56*(1-($H1749/SetUp!$B$56)^2)*TANH(($B1749-$D1749)/SetUp!$B$56))/(1+$H1749/SetUp!$B$56*TANH(($B1749-$D1749)/SetUp!$B$56)),0)</f>
        <v>0</v>
      </c>
    </row>
    <row r="1750" spans="1:24" x14ac:dyDescent="0.3">
      <c r="A1750" s="60">
        <v>32795</v>
      </c>
      <c r="B1750" s="53">
        <v>0.20100000000000001</v>
      </c>
      <c r="C1750" s="53"/>
      <c r="D1750" s="53">
        <v>5.9740000000000002</v>
      </c>
      <c r="E1750" s="53">
        <f t="shared" si="443"/>
        <v>0.20100000000000001</v>
      </c>
      <c r="F1750" s="53">
        <f t="shared" si="444"/>
        <v>5.7730000000000006</v>
      </c>
      <c r="G1750" s="53">
        <f t="shared" si="445"/>
        <v>0</v>
      </c>
      <c r="H1750" s="53">
        <f>IF(Q1749&gt;SetUp!$B$56,SetUp!$B$56,Q1749)</f>
        <v>3.3739447786623421E-15</v>
      </c>
      <c r="I1750" s="53">
        <f t="shared" si="450"/>
        <v>0.31807093326031566</v>
      </c>
      <c r="J1750" s="53">
        <f>MIN(F1750,H1750,(1-EXP(-SetUp!$B$52*H1750/SetUp!$B$56))*F1750)</f>
        <v>1.2818635042322059E-15</v>
      </c>
      <c r="K1750" s="53">
        <f t="shared" si="446"/>
        <v>2.092081274430136E-15</v>
      </c>
      <c r="L1750" s="53">
        <f>IF(I1750&lt;=0,0,MIN(SetUp!$B$50*I1750^SetUp!$B$55,I1750))</f>
        <v>3.1878516745751182E-3</v>
      </c>
      <c r="M1750" s="53">
        <f t="shared" si="447"/>
        <v>0.31488308158574052</v>
      </c>
      <c r="N1750" s="53">
        <f>IF(SetUp!$B$62=0,X1750,(B1750-E1750)*(1-(H1750/SetUp!$B$66/SetUp!$B$56)))</f>
        <v>0</v>
      </c>
      <c r="O1750" s="53">
        <f>K1750*SetUp!$B$65</f>
        <v>1.9309912215947391E-17</v>
      </c>
      <c r="P1750" s="53">
        <f>MIN(SetUp!$B$54*L1750^SetUp!$B$51,L1750)</f>
        <v>2.0755369405800455E-3</v>
      </c>
      <c r="Q1750" s="53">
        <f t="shared" si="448"/>
        <v>2.0727713622141887E-15</v>
      </c>
      <c r="R1750" s="53">
        <f>IF((H1750+N1750-O1750)&gt;SetUp!$B$56,T1749+H1750+N1750-O1750-SetUp!$B$56,T1749)</f>
        <v>0</v>
      </c>
      <c r="S1750" s="53">
        <f>R1750*SetUp!$B$65</f>
        <v>0</v>
      </c>
      <c r="T1750" s="53">
        <f>IF((R1750-S1750)&lt;SetUp!$B$53,R1750-S1750,SetUp!$B$53)</f>
        <v>0</v>
      </c>
      <c r="U1750" s="53">
        <f t="shared" si="449"/>
        <v>0.31488308158574052</v>
      </c>
      <c r="V1750" s="53">
        <f>(L1750-P1750)/1000*SetUp!$B$13*1000000/SetUp!$B$48</f>
        <v>4.5265983154720392E-2</v>
      </c>
      <c r="W1750" s="53">
        <f t="shared" si="451"/>
        <v>-6.9388939039072284E-17</v>
      </c>
      <c r="X1750" s="53">
        <f>MAX((SetUp!$B$56*(1-($H1750/SetUp!$B$56)^2)*TANH(($B1750-$D1750)/SetUp!$B$56))/(1+$H1750/SetUp!$B$56*TANH(($B1750-$D1750)/SetUp!$B$56)),0)</f>
        <v>0</v>
      </c>
    </row>
    <row r="1751" spans="1:24" x14ac:dyDescent="0.3">
      <c r="A1751" s="60">
        <v>32796</v>
      </c>
      <c r="B1751" s="53">
        <v>1.95</v>
      </c>
      <c r="C1751" s="53"/>
      <c r="D1751" s="53">
        <v>5.9740000000000002</v>
      </c>
      <c r="E1751" s="53">
        <f t="shared" si="443"/>
        <v>1.95</v>
      </c>
      <c r="F1751" s="53">
        <f t="shared" si="444"/>
        <v>4.024</v>
      </c>
      <c r="G1751" s="53">
        <f t="shared" si="445"/>
        <v>0</v>
      </c>
      <c r="H1751" s="53">
        <f>IF(Q1750&gt;SetUp!$B$56,SetUp!$B$56,Q1750)</f>
        <v>2.0727713622141887E-15</v>
      </c>
      <c r="I1751" s="53">
        <f t="shared" si="450"/>
        <v>0.31488308158574052</v>
      </c>
      <c r="J1751" s="53">
        <f>MIN(F1751,H1751,(1-EXP(-SetUp!$B$52*H1751/SetUp!$B$56))*F1751)</f>
        <v>4.4675374510916299E-16</v>
      </c>
      <c r="K1751" s="53">
        <f t="shared" si="446"/>
        <v>1.6260176171050256E-15</v>
      </c>
      <c r="L1751" s="53">
        <f>IF(I1751&lt;=0,0,MIN(SetUp!$B$50*I1751^SetUp!$B$55,I1751))</f>
        <v>3.134779604908911E-3</v>
      </c>
      <c r="M1751" s="53">
        <f t="shared" si="447"/>
        <v>0.31174830198083159</v>
      </c>
      <c r="N1751" s="53">
        <f>IF(SetUp!$B$62=0,X1751,(B1751-E1751)*(1-(H1751/SetUp!$B$66/SetUp!$B$56)))</f>
        <v>0</v>
      </c>
      <c r="O1751" s="53">
        <f>K1751*SetUp!$B$65</f>
        <v>1.5008144201488827E-17</v>
      </c>
      <c r="P1751" s="53">
        <f>MIN(SetUp!$B$54*L1751^SetUp!$B$51,L1751)</f>
        <v>2.0406499806740579E-3</v>
      </c>
      <c r="Q1751" s="53">
        <f t="shared" si="448"/>
        <v>1.6110094729035367E-15</v>
      </c>
      <c r="R1751" s="53">
        <f>IF((H1751+N1751-O1751)&gt;SetUp!$B$56,T1750+H1751+N1751-O1751-SetUp!$B$56,T1750)</f>
        <v>0</v>
      </c>
      <c r="S1751" s="53">
        <f>R1751*SetUp!$B$65</f>
        <v>0</v>
      </c>
      <c r="T1751" s="53">
        <f>IF((R1751-S1751)&lt;SetUp!$B$53,R1751-S1751,SetUp!$B$53)</f>
        <v>0</v>
      </c>
      <c r="U1751" s="53">
        <f t="shared" si="449"/>
        <v>0.31174830198083159</v>
      </c>
      <c r="V1751" s="53">
        <f>(L1751-P1751)/1000*SetUp!$B$13*1000000/SetUp!$B$48</f>
        <v>4.4525934635254776E-2</v>
      </c>
      <c r="W1751" s="53">
        <f t="shared" si="451"/>
        <v>-1.3010426069826053E-16</v>
      </c>
      <c r="X1751" s="53">
        <f>MAX((SetUp!$B$56*(1-($H1751/SetUp!$B$56)^2)*TANH(($B1751-$D1751)/SetUp!$B$56))/(1+$H1751/SetUp!$B$56*TANH(($B1751-$D1751)/SetUp!$B$56)),0)</f>
        <v>0</v>
      </c>
    </row>
    <row r="1752" spans="1:24" x14ac:dyDescent="0.3">
      <c r="A1752" s="60">
        <v>32797</v>
      </c>
      <c r="B1752" s="53">
        <v>1.468</v>
      </c>
      <c r="C1752" s="53"/>
      <c r="D1752" s="53">
        <v>5.9740000000000002</v>
      </c>
      <c r="E1752" s="53">
        <f t="shared" si="443"/>
        <v>1.468</v>
      </c>
      <c r="F1752" s="53">
        <f t="shared" si="444"/>
        <v>4.5060000000000002</v>
      </c>
      <c r="G1752" s="53">
        <f t="shared" si="445"/>
        <v>0</v>
      </c>
      <c r="H1752" s="53">
        <f>IF(Q1751&gt;SetUp!$B$56,SetUp!$B$56,Q1751)</f>
        <v>1.6110094729035367E-15</v>
      </c>
      <c r="I1752" s="53">
        <f t="shared" si="450"/>
        <v>0.31174830198083159</v>
      </c>
      <c r="J1752" s="53">
        <f>MIN(F1752,H1752,(1-EXP(-SetUp!$B$52*H1752/SetUp!$B$56))*F1752)</f>
        <v>5.0026649489609556E-16</v>
      </c>
      <c r="K1752" s="53">
        <f t="shared" si="446"/>
        <v>1.1107429780074411E-15</v>
      </c>
      <c r="L1752" s="53">
        <f>IF(I1752&lt;=0,0,MIN(SetUp!$B$50*I1752^SetUp!$B$55,I1752))</f>
        <v>3.0829392151580457E-3</v>
      </c>
      <c r="M1752" s="53">
        <f t="shared" si="447"/>
        <v>0.30866536276567352</v>
      </c>
      <c r="N1752" s="53">
        <f>IF(SetUp!$B$62=0,X1752,(B1752-E1752)*(1-(H1752/SetUp!$B$66/SetUp!$B$56)))</f>
        <v>0</v>
      </c>
      <c r="O1752" s="53">
        <f>K1752*SetUp!$B$65</f>
        <v>1.0252158776979641E-17</v>
      </c>
      <c r="P1752" s="53">
        <f>MIN(SetUp!$B$54*L1752^SetUp!$B$51,L1752)</f>
        <v>2.006578206977026E-3</v>
      </c>
      <c r="Q1752" s="53">
        <f t="shared" si="448"/>
        <v>1.1004908192304616E-15</v>
      </c>
      <c r="R1752" s="53">
        <f>IF((H1752+N1752-O1752)&gt;SetUp!$B$56,T1751+H1752+N1752-O1752-SetUp!$B$56,T1751)</f>
        <v>0</v>
      </c>
      <c r="S1752" s="53">
        <f>R1752*SetUp!$B$65</f>
        <v>0</v>
      </c>
      <c r="T1752" s="53">
        <f>IF((R1752-S1752)&lt;SetUp!$B$53,R1752-S1752,SetUp!$B$53)</f>
        <v>0</v>
      </c>
      <c r="U1752" s="53">
        <f t="shared" si="449"/>
        <v>0.30866536276567352</v>
      </c>
      <c r="V1752" s="53">
        <f>(L1752-P1752)/1000*SetUp!$B$13*1000000/SetUp!$B$48</f>
        <v>4.3802835452628044E-2</v>
      </c>
      <c r="W1752" s="53">
        <f t="shared" si="451"/>
        <v>-1.8214596497756474E-17</v>
      </c>
      <c r="X1752" s="53">
        <f>MAX((SetUp!$B$56*(1-($H1752/SetUp!$B$56)^2)*TANH(($B1752-$D1752)/SetUp!$B$56))/(1+$H1752/SetUp!$B$56*TANH(($B1752-$D1752)/SetUp!$B$56)),0)</f>
        <v>0</v>
      </c>
    </row>
    <row r="1753" spans="1:24" x14ac:dyDescent="0.3">
      <c r="A1753" s="60">
        <v>32798</v>
      </c>
      <c r="B1753" s="53">
        <v>0.17100000000000001</v>
      </c>
      <c r="C1753" s="53"/>
      <c r="D1753" s="53">
        <v>5.9740000000000002</v>
      </c>
      <c r="E1753" s="53">
        <f t="shared" si="443"/>
        <v>0.17100000000000001</v>
      </c>
      <c r="F1753" s="53">
        <f t="shared" si="444"/>
        <v>5.8029999999999999</v>
      </c>
      <c r="G1753" s="53">
        <f t="shared" si="445"/>
        <v>0</v>
      </c>
      <c r="H1753" s="53">
        <f>IF(Q1752&gt;SetUp!$B$56,SetUp!$B$56,Q1752)</f>
        <v>1.1004908192304616E-15</v>
      </c>
      <c r="I1753" s="53">
        <f t="shared" si="450"/>
        <v>0.30866536276567352</v>
      </c>
      <c r="J1753" s="53">
        <f>MIN(F1753,H1753,(1-EXP(-SetUp!$B$52*H1753/SetUp!$B$56))*F1753)</f>
        <v>6.4426242118997833E-16</v>
      </c>
      <c r="K1753" s="53">
        <f t="shared" si="446"/>
        <v>4.5622839804048323E-16</v>
      </c>
      <c r="L1753" s="53">
        <f>IF(I1753&lt;=0,0,MIN(SetUp!$B$50*I1753^SetUp!$B$55,I1753))</f>
        <v>3.032293929924742E-3</v>
      </c>
      <c r="M1753" s="53">
        <f t="shared" si="447"/>
        <v>0.30563306883574876</v>
      </c>
      <c r="N1753" s="53">
        <f>IF(SetUp!$B$62=0,X1753,(B1753-E1753)*(1-(H1753/SetUp!$B$66/SetUp!$B$56)))</f>
        <v>0</v>
      </c>
      <c r="O1753" s="53">
        <f>K1753*SetUp!$B$65</f>
        <v>4.2109885616101249E-18</v>
      </c>
      <c r="P1753" s="53">
        <f>MIN(SetUp!$B$54*L1753^SetUp!$B$51,L1753)</f>
        <v>1.9732972840062106E-3</v>
      </c>
      <c r="Q1753" s="53">
        <f t="shared" si="448"/>
        <v>4.5201740947887313E-16</v>
      </c>
      <c r="R1753" s="53">
        <f>IF((H1753+N1753-O1753)&gt;SetUp!$B$56,T1752+H1753+N1753-O1753-SetUp!$B$56,T1752)</f>
        <v>0</v>
      </c>
      <c r="S1753" s="53">
        <f>R1753*SetUp!$B$65</f>
        <v>0</v>
      </c>
      <c r="T1753" s="53">
        <f>IF((R1753-S1753)&lt;SetUp!$B$53,R1753-S1753,SetUp!$B$53)</f>
        <v>0</v>
      </c>
      <c r="U1753" s="53">
        <f t="shared" si="449"/>
        <v>0.30563306883574876</v>
      </c>
      <c r="V1753" s="53">
        <f>(L1753-P1753)/1000*SetUp!$B$13*1000000/SetUp!$B$48</f>
        <v>4.3096187499810625E-2</v>
      </c>
      <c r="W1753" s="53">
        <f t="shared" si="451"/>
        <v>-4.7271214720367993E-17</v>
      </c>
      <c r="X1753" s="53">
        <f>MAX((SetUp!$B$56*(1-($H1753/SetUp!$B$56)^2)*TANH(($B1753-$D1753)/SetUp!$B$56))/(1+$H1753/SetUp!$B$56*TANH(($B1753-$D1753)/SetUp!$B$56)),0)</f>
        <v>0</v>
      </c>
    </row>
    <row r="1754" spans="1:24" x14ac:dyDescent="0.3">
      <c r="A1754" s="60">
        <v>32799</v>
      </c>
      <c r="B1754" s="53">
        <v>0.45200000000000001</v>
      </c>
      <c r="C1754" s="53"/>
      <c r="D1754" s="53">
        <v>5.9740000000000002</v>
      </c>
      <c r="E1754" s="53">
        <f t="shared" si="443"/>
        <v>0.45200000000000001</v>
      </c>
      <c r="F1754" s="53">
        <f t="shared" si="444"/>
        <v>5.5220000000000002</v>
      </c>
      <c r="G1754" s="53">
        <f t="shared" si="445"/>
        <v>0</v>
      </c>
      <c r="H1754" s="53">
        <f>IF(Q1753&gt;SetUp!$B$56,SetUp!$B$56,Q1753)</f>
        <v>4.5201740947887313E-16</v>
      </c>
      <c r="I1754" s="53">
        <f t="shared" si="450"/>
        <v>0.30563306883574876</v>
      </c>
      <c r="J1754" s="53">
        <f>MIN(F1754,H1754,(1-EXP(-SetUp!$B$52*H1754/SetUp!$B$56))*F1754)</f>
        <v>0</v>
      </c>
      <c r="K1754" s="53">
        <f t="shared" si="446"/>
        <v>4.5201740947887313E-16</v>
      </c>
      <c r="L1754" s="53">
        <f>IF(I1754&lt;=0,0,MIN(SetUp!$B$50*I1754^SetUp!$B$55,I1754))</f>
        <v>2.9828084945299105E-3</v>
      </c>
      <c r="M1754" s="53">
        <f t="shared" si="447"/>
        <v>0.30265026034121884</v>
      </c>
      <c r="N1754" s="53">
        <f>IF(SetUp!$B$62=0,X1754,(B1754-E1754)*(1-(H1754/SetUp!$B$66/SetUp!$B$56)))</f>
        <v>0</v>
      </c>
      <c r="O1754" s="53">
        <f>K1754*SetUp!$B$65</f>
        <v>4.1721211330542246E-18</v>
      </c>
      <c r="P1754" s="53">
        <f>MIN(SetUp!$B$54*L1754^SetUp!$B$51,L1754)</f>
        <v>1.9407837588024115E-3</v>
      </c>
      <c r="Q1754" s="53">
        <f t="shared" si="448"/>
        <v>4.4784528834581886E-16</v>
      </c>
      <c r="R1754" s="53">
        <f>IF((H1754+N1754-O1754)&gt;SetUp!$B$56,T1753+H1754+N1754-O1754-SetUp!$B$56,T1753)</f>
        <v>0</v>
      </c>
      <c r="S1754" s="53">
        <f>R1754*SetUp!$B$65</f>
        <v>0</v>
      </c>
      <c r="T1754" s="53">
        <f>IF((R1754-S1754)&lt;SetUp!$B$53,R1754-S1754,SetUp!$B$53)</f>
        <v>0</v>
      </c>
      <c r="U1754" s="53">
        <f t="shared" si="449"/>
        <v>0.30265026034121884</v>
      </c>
      <c r="V1754" s="53">
        <f>(L1754-P1754)/1000*SetUp!$B$13*1000000/SetUp!$B$48</f>
        <v>4.2405510502256716E-2</v>
      </c>
      <c r="W1754" s="53">
        <f t="shared" si="451"/>
        <v>-9.9746599868666408E-18</v>
      </c>
      <c r="X1754" s="53">
        <f>MAX((SetUp!$B$56*(1-($H1754/SetUp!$B$56)^2)*TANH(($B1754-$D1754)/SetUp!$B$56))/(1+$H1754/SetUp!$B$56*TANH(($B1754-$D1754)/SetUp!$B$56)),0)</f>
        <v>0</v>
      </c>
    </row>
    <row r="1755" spans="1:24" x14ac:dyDescent="0.3">
      <c r="A1755" s="60">
        <v>32800</v>
      </c>
      <c r="B1755" s="53">
        <v>0.16</v>
      </c>
      <c r="C1755" s="53"/>
      <c r="D1755" s="53">
        <v>5.9740000000000002</v>
      </c>
      <c r="E1755" s="53">
        <f t="shared" si="443"/>
        <v>0.16</v>
      </c>
      <c r="F1755" s="53">
        <f t="shared" si="444"/>
        <v>5.8140000000000001</v>
      </c>
      <c r="G1755" s="53">
        <f t="shared" si="445"/>
        <v>0</v>
      </c>
      <c r="H1755" s="53">
        <f>IF(Q1754&gt;SetUp!$B$56,SetUp!$B$56,Q1754)</f>
        <v>4.4784528834581886E-16</v>
      </c>
      <c r="I1755" s="53">
        <f t="shared" si="450"/>
        <v>0.30265026034121884</v>
      </c>
      <c r="J1755" s="53">
        <f>MIN(F1755,H1755,(1-EXP(-SetUp!$B$52*H1755/SetUp!$B$56))*F1755)</f>
        <v>0</v>
      </c>
      <c r="K1755" s="53">
        <f t="shared" si="446"/>
        <v>4.4784528834581886E-16</v>
      </c>
      <c r="L1755" s="53">
        <f>IF(I1755&lt;=0,0,MIN(SetUp!$B$50*I1755^SetUp!$B$55,I1755))</f>
        <v>2.9344489189505009E-3</v>
      </c>
      <c r="M1755" s="53">
        <f t="shared" si="447"/>
        <v>0.29971581142226833</v>
      </c>
      <c r="N1755" s="53">
        <f>IF(SetUp!$B$62=0,X1755,(B1755-E1755)*(1-(H1755/SetUp!$B$66/SetUp!$B$56)))</f>
        <v>0</v>
      </c>
      <c r="O1755" s="53">
        <f>K1755*SetUp!$B$65</f>
        <v>4.1336124509020362E-18</v>
      </c>
      <c r="P1755" s="53">
        <f>MIN(SetUp!$B$54*L1755^SetUp!$B$51,L1755)</f>
        <v>1.9090150233324827E-3</v>
      </c>
      <c r="Q1755" s="53">
        <f t="shared" si="448"/>
        <v>4.437116758949168E-16</v>
      </c>
      <c r="R1755" s="53">
        <f>IF((H1755+N1755-O1755)&gt;SetUp!$B$56,T1754+H1755+N1755-O1755-SetUp!$B$56,T1754)</f>
        <v>0</v>
      </c>
      <c r="S1755" s="53">
        <f>R1755*SetUp!$B$65</f>
        <v>0</v>
      </c>
      <c r="T1755" s="53">
        <f>IF((R1755-S1755)&lt;SetUp!$B$53,R1755-S1755,SetUp!$B$53)</f>
        <v>0</v>
      </c>
      <c r="U1755" s="53">
        <f t="shared" si="449"/>
        <v>0.29971581142226833</v>
      </c>
      <c r="V1755" s="53">
        <f>(L1755-P1755)/1000*SetUp!$B$13*1000000/SetUp!$B$48</f>
        <v>4.1730341266458609E-2</v>
      </c>
      <c r="W1755" s="53">
        <f t="shared" si="451"/>
        <v>-4.3368086899420177E-18</v>
      </c>
      <c r="X1755" s="53">
        <f>MAX((SetUp!$B$56*(1-($H1755/SetUp!$B$56)^2)*TANH(($B1755-$D1755)/SetUp!$B$56))/(1+$H1755/SetUp!$B$56*TANH(($B1755-$D1755)/SetUp!$B$56)),0)</f>
        <v>0</v>
      </c>
    </row>
    <row r="1756" spans="1:24" x14ac:dyDescent="0.3">
      <c r="A1756" s="60">
        <v>32801</v>
      </c>
      <c r="B1756" s="53">
        <v>0.27200000000000002</v>
      </c>
      <c r="C1756" s="53"/>
      <c r="D1756" s="53">
        <v>5.9740000000000002</v>
      </c>
      <c r="E1756" s="53">
        <f t="shared" si="443"/>
        <v>0.27200000000000002</v>
      </c>
      <c r="F1756" s="53">
        <f t="shared" si="444"/>
        <v>5.702</v>
      </c>
      <c r="G1756" s="53">
        <f t="shared" si="445"/>
        <v>0</v>
      </c>
      <c r="H1756" s="53">
        <f>IF(Q1755&gt;SetUp!$B$56,SetUp!$B$56,Q1755)</f>
        <v>4.437116758949168E-16</v>
      </c>
      <c r="I1756" s="53">
        <f t="shared" si="450"/>
        <v>0.29971581142226833</v>
      </c>
      <c r="J1756" s="53">
        <f>MIN(F1756,H1756,(1-EXP(-SetUp!$B$52*H1756/SetUp!$B$56))*F1756)</f>
        <v>0</v>
      </c>
      <c r="K1756" s="53">
        <f t="shared" si="446"/>
        <v>4.437116758949168E-16</v>
      </c>
      <c r="L1756" s="53">
        <f>IF(I1756&lt;=0,0,MIN(SetUp!$B$50*I1756^SetUp!$B$55,I1756))</f>
        <v>2.8871824244878232E-3</v>
      </c>
      <c r="M1756" s="53">
        <f t="shared" si="447"/>
        <v>0.29682862899778051</v>
      </c>
      <c r="N1756" s="53">
        <f>IF(SetUp!$B$62=0,X1756,(B1756-E1756)*(1-(H1756/SetUp!$B$66/SetUp!$B$56)))</f>
        <v>0</v>
      </c>
      <c r="O1756" s="53">
        <f>K1756*SetUp!$B$65</f>
        <v>4.0954592039239E-18</v>
      </c>
      <c r="P1756" s="53">
        <f>MIN(SetUp!$B$54*L1756^SetUp!$B$51,L1756)</f>
        <v>1.8779692787290268E-3</v>
      </c>
      <c r="Q1756" s="53">
        <f t="shared" si="448"/>
        <v>4.3961621669099289E-16</v>
      </c>
      <c r="R1756" s="53">
        <f>IF((H1756+N1756-O1756)&gt;SetUp!$B$56,T1755+H1756+N1756-O1756-SetUp!$B$56,T1755)</f>
        <v>0</v>
      </c>
      <c r="S1756" s="53">
        <f>R1756*SetUp!$B$65</f>
        <v>0</v>
      </c>
      <c r="T1756" s="53">
        <f>IF((R1756-S1756)&lt;SetUp!$B$53,R1756-S1756,SetUp!$B$53)</f>
        <v>0</v>
      </c>
      <c r="U1756" s="53">
        <f t="shared" si="449"/>
        <v>0.29682862899778051</v>
      </c>
      <c r="V1756" s="53">
        <f>(L1756-P1756)/1000*SetUp!$B$13*1000000/SetUp!$B$48</f>
        <v>4.1070232964874505E-2</v>
      </c>
      <c r="W1756" s="53">
        <f t="shared" si="451"/>
        <v>0</v>
      </c>
      <c r="X1756" s="53">
        <f>MAX((SetUp!$B$56*(1-($H1756/SetUp!$B$56)^2)*TANH(($B1756-$D1756)/SetUp!$B$56))/(1+$H1756/SetUp!$B$56*TANH(($B1756-$D1756)/SetUp!$B$56)),0)</f>
        <v>0</v>
      </c>
    </row>
    <row r="1757" spans="1:24" x14ac:dyDescent="0.3">
      <c r="A1757" s="60">
        <v>32802</v>
      </c>
      <c r="B1757" s="53">
        <v>2.6030000000000002</v>
      </c>
      <c r="C1757" s="53"/>
      <c r="D1757" s="53">
        <v>5.9740000000000002</v>
      </c>
      <c r="E1757" s="53">
        <f t="shared" si="443"/>
        <v>2.6030000000000002</v>
      </c>
      <c r="F1757" s="53">
        <f t="shared" si="444"/>
        <v>3.371</v>
      </c>
      <c r="G1757" s="53">
        <f t="shared" si="445"/>
        <v>0</v>
      </c>
      <c r="H1757" s="53">
        <f>IF(Q1756&gt;SetUp!$B$56,SetUp!$B$56,Q1756)</f>
        <v>4.3961621669099289E-16</v>
      </c>
      <c r="I1757" s="53">
        <f t="shared" si="450"/>
        <v>0.29682862899778051</v>
      </c>
      <c r="J1757" s="53">
        <f>MIN(F1757,H1757,(1-EXP(-SetUp!$B$52*H1757/SetUp!$B$56))*F1757)</f>
        <v>0</v>
      </c>
      <c r="K1757" s="53">
        <f t="shared" si="446"/>
        <v>4.3961621669099289E-16</v>
      </c>
      <c r="L1757" s="53">
        <f>IF(I1757&lt;=0,0,MIN(SetUp!$B$50*I1757^SetUp!$B$55,I1757))</f>
        <v>2.8409773930168744E-3</v>
      </c>
      <c r="M1757" s="53">
        <f t="shared" si="447"/>
        <v>0.29398765160476364</v>
      </c>
      <c r="N1757" s="53">
        <f>IF(SetUp!$B$62=0,X1757,(B1757-E1757)*(1-(H1757/SetUp!$B$66/SetUp!$B$56)))</f>
        <v>0</v>
      </c>
      <c r="O1757" s="53">
        <f>K1757*SetUp!$B$65</f>
        <v>4.0576581114528125E-18</v>
      </c>
      <c r="P1757" s="53">
        <f>MIN(SetUp!$B$54*L1757^SetUp!$B$51,L1757)</f>
        <v>1.8476255012661166E-3</v>
      </c>
      <c r="Q1757" s="53">
        <f t="shared" si="448"/>
        <v>4.3555855857954006E-16</v>
      </c>
      <c r="R1757" s="53">
        <f>IF((H1757+N1757-O1757)&gt;SetUp!$B$56,T1756+H1757+N1757-O1757-SetUp!$B$56,T1756)</f>
        <v>0</v>
      </c>
      <c r="S1757" s="53">
        <f>R1757*SetUp!$B$65</f>
        <v>0</v>
      </c>
      <c r="T1757" s="53">
        <f>IF((R1757-S1757)&lt;SetUp!$B$53,R1757-S1757,SetUp!$B$53)</f>
        <v>0</v>
      </c>
      <c r="U1757" s="53">
        <f t="shared" si="449"/>
        <v>0.29398765160476364</v>
      </c>
      <c r="V1757" s="53">
        <f>(L1757-P1757)/1000*SetUp!$B$13*1000000/SetUp!$B$48</f>
        <v>4.0424754455242719E-2</v>
      </c>
      <c r="W1757" s="53">
        <f t="shared" si="451"/>
        <v>1.7737547541862853E-16</v>
      </c>
      <c r="X1757" s="53">
        <f>MAX((SetUp!$B$56*(1-($H1757/SetUp!$B$56)^2)*TANH(($B1757-$D1757)/SetUp!$B$56))/(1+$H1757/SetUp!$B$56*TANH(($B1757-$D1757)/SetUp!$B$56)),0)</f>
        <v>0</v>
      </c>
    </row>
    <row r="1758" spans="1:24" x14ac:dyDescent="0.3">
      <c r="A1758" s="60">
        <v>32803</v>
      </c>
      <c r="B1758" s="53">
        <v>3.306</v>
      </c>
      <c r="C1758" s="53"/>
      <c r="D1758" s="53">
        <v>5.9740000000000002</v>
      </c>
      <c r="E1758" s="53">
        <f t="shared" si="443"/>
        <v>3.306</v>
      </c>
      <c r="F1758" s="53">
        <f t="shared" si="444"/>
        <v>2.6680000000000001</v>
      </c>
      <c r="G1758" s="53">
        <f t="shared" si="445"/>
        <v>0</v>
      </c>
      <c r="H1758" s="53">
        <f>IF(Q1757&gt;SetUp!$B$56,SetUp!$B$56,Q1757)</f>
        <v>4.3555855857954006E-16</v>
      </c>
      <c r="I1758" s="53">
        <f t="shared" si="450"/>
        <v>0.29398765160476364</v>
      </c>
      <c r="J1758" s="53">
        <f>MIN(F1758,H1758,(1-EXP(-SetUp!$B$52*H1758/SetUp!$B$56))*F1758)</f>
        <v>0</v>
      </c>
      <c r="K1758" s="53">
        <f t="shared" si="446"/>
        <v>4.3555855857954006E-16</v>
      </c>
      <c r="L1758" s="53">
        <f>IF(I1758&lt;=0,0,MIN(SetUp!$B$50*I1758^SetUp!$B$55,I1758))</f>
        <v>2.7958033186759263E-3</v>
      </c>
      <c r="M1758" s="53">
        <f t="shared" si="447"/>
        <v>0.29119184828608774</v>
      </c>
      <c r="N1758" s="53">
        <f>IF(SetUp!$B$62=0,X1758,(B1758-E1758)*(1-(H1758/SetUp!$B$66/SetUp!$B$56)))</f>
        <v>0</v>
      </c>
      <c r="O1758" s="53">
        <f>K1758*SetUp!$B$65</f>
        <v>4.0202059231023271E-18</v>
      </c>
      <c r="P1758" s="53">
        <f>MIN(SetUp!$B$54*L1758^SetUp!$B$51,L1758)</f>
        <v>1.8179634099761339E-3</v>
      </c>
      <c r="Q1758" s="53">
        <f t="shared" si="448"/>
        <v>4.3153835265643773E-16</v>
      </c>
      <c r="R1758" s="53">
        <f>IF((H1758+N1758-O1758)&gt;SetUp!$B$56,T1757+H1758+N1758-O1758-SetUp!$B$56,T1757)</f>
        <v>0</v>
      </c>
      <c r="S1758" s="53">
        <f>R1758*SetUp!$B$65</f>
        <v>0</v>
      </c>
      <c r="T1758" s="53">
        <f>IF((R1758-S1758)&lt;SetUp!$B$53,R1758-S1758,SetUp!$B$53)</f>
        <v>0</v>
      </c>
      <c r="U1758" s="53">
        <f t="shared" si="449"/>
        <v>0.29119184828608774</v>
      </c>
      <c r="V1758" s="53">
        <f>(L1758-P1758)/1000*SetUp!$B$13*1000000/SetUp!$B$48</f>
        <v>3.9793489632417474E-2</v>
      </c>
      <c r="W1758" s="53">
        <f t="shared" si="451"/>
        <v>2.1684043449710089E-17</v>
      </c>
      <c r="X1758" s="53">
        <f>MAX((SetUp!$B$56*(1-($H1758/SetUp!$B$56)^2)*TANH(($B1758-$D1758)/SetUp!$B$56))/(1+$H1758/SetUp!$B$56*TANH(($B1758-$D1758)/SetUp!$B$56)),0)</f>
        <v>0</v>
      </c>
    </row>
    <row r="1759" spans="1:24" x14ac:dyDescent="0.3">
      <c r="A1759" s="60">
        <v>32804</v>
      </c>
      <c r="B1759" s="53">
        <v>2.9039999999999999</v>
      </c>
      <c r="C1759" s="53"/>
      <c r="D1759" s="53">
        <v>5.9740000000000002</v>
      </c>
      <c r="E1759" s="53">
        <f t="shared" si="443"/>
        <v>2.9039999999999999</v>
      </c>
      <c r="F1759" s="53">
        <f t="shared" si="444"/>
        <v>3.0700000000000003</v>
      </c>
      <c r="G1759" s="53">
        <f t="shared" si="445"/>
        <v>0</v>
      </c>
      <c r="H1759" s="53">
        <f>IF(Q1758&gt;SetUp!$B$56,SetUp!$B$56,Q1758)</f>
        <v>4.3153835265643773E-16</v>
      </c>
      <c r="I1759" s="53">
        <f t="shared" si="450"/>
        <v>0.29119184828608774</v>
      </c>
      <c r="J1759" s="53">
        <f>MIN(F1759,H1759,(1-EXP(-SetUp!$B$52*H1759/SetUp!$B$56))*F1759)</f>
        <v>0</v>
      </c>
      <c r="K1759" s="53">
        <f t="shared" si="446"/>
        <v>4.3153835265643773E-16</v>
      </c>
      <c r="L1759" s="53">
        <f>IF(I1759&lt;=0,0,MIN(SetUp!$B$50*I1759^SetUp!$B$55,I1759))</f>
        <v>2.7516307618640845E-3</v>
      </c>
      <c r="M1759" s="53">
        <f t="shared" si="447"/>
        <v>0.28844021752422366</v>
      </c>
      <c r="N1759" s="53">
        <f>IF(SetUp!$B$62=0,X1759,(B1759-E1759)*(1-(H1759/SetUp!$B$66/SetUp!$B$56)))</f>
        <v>0</v>
      </c>
      <c r="O1759" s="53">
        <f>K1759*SetUp!$B$65</f>
        <v>3.9830994184870684E-18</v>
      </c>
      <c r="P1759" s="53">
        <f>MIN(SetUp!$B$54*L1759^SetUp!$B$51,L1759)</f>
        <v>1.788963435818498E-3</v>
      </c>
      <c r="Q1759" s="53">
        <f t="shared" si="448"/>
        <v>4.2755525323795064E-16</v>
      </c>
      <c r="R1759" s="53">
        <f>IF((H1759+N1759-O1759)&gt;SetUp!$B$56,T1758+H1759+N1759-O1759-SetUp!$B$56,T1758)</f>
        <v>0</v>
      </c>
      <c r="S1759" s="53">
        <f>R1759*SetUp!$B$65</f>
        <v>0</v>
      </c>
      <c r="T1759" s="53">
        <f>IF((R1759-S1759)&lt;SetUp!$B$53,R1759-S1759,SetUp!$B$53)</f>
        <v>0</v>
      </c>
      <c r="U1759" s="53">
        <f t="shared" si="449"/>
        <v>0.28844021752422366</v>
      </c>
      <c r="V1759" s="53">
        <f>(L1759-P1759)/1000*SetUp!$B$13*1000000/SetUp!$B$48</f>
        <v>3.9176036810973563E-2</v>
      </c>
      <c r="W1759" s="53">
        <f t="shared" si="451"/>
        <v>6.3317406873153459E-17</v>
      </c>
      <c r="X1759" s="53">
        <f>MAX((SetUp!$B$56*(1-($H1759/SetUp!$B$56)^2)*TANH(($B1759-$D1759)/SetUp!$B$56))/(1+$H1759/SetUp!$B$56*TANH(($B1759-$D1759)/SetUp!$B$56)),0)</f>
        <v>0</v>
      </c>
    </row>
    <row r="1760" spans="1:24" x14ac:dyDescent="0.3">
      <c r="A1760" s="60">
        <v>32805</v>
      </c>
      <c r="B1760" s="53">
        <v>0</v>
      </c>
      <c r="C1760" s="53"/>
      <c r="D1760" s="53">
        <v>5.9740000000000002</v>
      </c>
      <c r="E1760" s="53">
        <f t="shared" si="443"/>
        <v>0</v>
      </c>
      <c r="F1760" s="53">
        <f t="shared" si="444"/>
        <v>5.9740000000000002</v>
      </c>
      <c r="G1760" s="53">
        <f t="shared" si="445"/>
        <v>0</v>
      </c>
      <c r="H1760" s="53">
        <f>IF(Q1759&gt;SetUp!$B$56,SetUp!$B$56,Q1759)</f>
        <v>4.2755525323795064E-16</v>
      </c>
      <c r="I1760" s="53">
        <f t="shared" si="450"/>
        <v>0.28844021752422366</v>
      </c>
      <c r="J1760" s="53">
        <f>MIN(F1760,H1760,(1-EXP(-SetUp!$B$52*H1760/SetUp!$B$56))*F1760)</f>
        <v>0</v>
      </c>
      <c r="K1760" s="53">
        <f t="shared" si="446"/>
        <v>4.2755525323795064E-16</v>
      </c>
      <c r="L1760" s="53">
        <f>IF(I1760&lt;=0,0,MIN(SetUp!$B$50*I1760^SetUp!$B$55,I1760))</f>
        <v>2.708431305422566E-3</v>
      </c>
      <c r="M1760" s="53">
        <f t="shared" si="447"/>
        <v>0.28573178621880108</v>
      </c>
      <c r="N1760" s="53">
        <f>IF(SetUp!$B$62=0,X1760,(B1760-E1760)*(1-(H1760/SetUp!$B$66/SetUp!$B$56)))</f>
        <v>0</v>
      </c>
      <c r="O1760" s="53">
        <f>K1760*SetUp!$B$65</f>
        <v>3.9463354069458212E-18</v>
      </c>
      <c r="P1760" s="53">
        <f>MIN(SetUp!$B$54*L1760^SetUp!$B$51,L1760)</f>
        <v>1.7606066923165045E-3</v>
      </c>
      <c r="Q1760" s="53">
        <f t="shared" si="448"/>
        <v>4.236089178310048E-16</v>
      </c>
      <c r="R1760" s="53">
        <f>IF((H1760+N1760-O1760)&gt;SetUp!$B$56,T1759+H1760+N1760-O1760-SetUp!$B$56,T1759)</f>
        <v>0</v>
      </c>
      <c r="S1760" s="53">
        <f>R1760*SetUp!$B$65</f>
        <v>0</v>
      </c>
      <c r="T1760" s="53">
        <f>IF((R1760-S1760)&lt;SetUp!$B$53,R1760-S1760,SetUp!$B$53)</f>
        <v>0</v>
      </c>
      <c r="U1760" s="53">
        <f t="shared" si="449"/>
        <v>0.28573178621880108</v>
      </c>
      <c r="V1760" s="53">
        <f>(L1760-P1760)/1000*SetUp!$B$13*1000000/SetUp!$B$48</f>
        <v>3.8572008136932942E-2</v>
      </c>
      <c r="W1760" s="53">
        <f t="shared" si="451"/>
        <v>-2.1250362580715887E-17</v>
      </c>
      <c r="X1760" s="53">
        <f>MAX((SetUp!$B$56*(1-($H1760/SetUp!$B$56)^2)*TANH(($B1760-$D1760)/SetUp!$B$56))/(1+$H1760/SetUp!$B$56*TANH(($B1760-$D1760)/SetUp!$B$56)),0)</f>
        <v>0</v>
      </c>
    </row>
    <row r="1761" spans="1:24" x14ac:dyDescent="0.3">
      <c r="A1761" s="60">
        <v>32806</v>
      </c>
      <c r="B1761" s="53">
        <v>0</v>
      </c>
      <c r="C1761" s="53"/>
      <c r="D1761" s="53">
        <v>5.9740000000000002</v>
      </c>
      <c r="E1761" s="53">
        <f t="shared" si="443"/>
        <v>0</v>
      </c>
      <c r="F1761" s="53">
        <f t="shared" si="444"/>
        <v>5.9740000000000002</v>
      </c>
      <c r="G1761" s="53">
        <f t="shared" si="445"/>
        <v>0</v>
      </c>
      <c r="H1761" s="53">
        <f>IF(Q1760&gt;SetUp!$B$56,SetUp!$B$56,Q1760)</f>
        <v>4.236089178310048E-16</v>
      </c>
      <c r="I1761" s="53">
        <f t="shared" si="450"/>
        <v>0.28573178621880108</v>
      </c>
      <c r="J1761" s="53">
        <f>MIN(F1761,H1761,(1-EXP(-SetUp!$B$52*H1761/SetUp!$B$56))*F1761)</f>
        <v>0</v>
      </c>
      <c r="K1761" s="53">
        <f t="shared" si="446"/>
        <v>4.236089178310048E-16</v>
      </c>
      <c r="L1761" s="53">
        <f>IF(I1761&lt;=0,0,MIN(SetUp!$B$50*I1761^SetUp!$B$55,I1761))</f>
        <v>2.6661775128828257E-3</v>
      </c>
      <c r="M1761" s="53">
        <f t="shared" si="447"/>
        <v>0.28306560870591824</v>
      </c>
      <c r="N1761" s="53">
        <f>IF(SetUp!$B$62=0,X1761,(B1761-E1761)*(1-(H1761/SetUp!$B$66/SetUp!$B$56)))</f>
        <v>0</v>
      </c>
      <c r="O1761" s="53">
        <f>K1761*SetUp!$B$65</f>
        <v>3.9099107272671758E-18</v>
      </c>
      <c r="P1761" s="53">
        <f>MIN(SetUp!$B$54*L1761^SetUp!$B$51,L1761)</f>
        <v>1.732874947583509E-3</v>
      </c>
      <c r="Q1761" s="53">
        <f t="shared" si="448"/>
        <v>4.1969900710373764E-16</v>
      </c>
      <c r="R1761" s="53">
        <f>IF((H1761+N1761-O1761)&gt;SetUp!$B$56,T1760+H1761+N1761-O1761-SetUp!$B$56,T1760)</f>
        <v>0</v>
      </c>
      <c r="S1761" s="53">
        <f>R1761*SetUp!$B$65</f>
        <v>0</v>
      </c>
      <c r="T1761" s="53">
        <f>IF((R1761-S1761)&lt;SetUp!$B$53,R1761-S1761,SetUp!$B$53)</f>
        <v>0</v>
      </c>
      <c r="U1761" s="53">
        <f t="shared" si="449"/>
        <v>0.28306560870591824</v>
      </c>
      <c r="V1761" s="53">
        <f>(L1761-P1761)/1000*SetUp!$B$13*1000000/SetUp!$B$48</f>
        <v>3.7981029027062532E-2</v>
      </c>
      <c r="W1761" s="53">
        <f t="shared" si="451"/>
        <v>-1.3444106938820255E-17</v>
      </c>
      <c r="X1761" s="53">
        <f>MAX((SetUp!$B$56*(1-($H1761/SetUp!$B$56)^2)*TANH(($B1761-$D1761)/SetUp!$B$56))/(1+$H1761/SetUp!$B$56*TANH(($B1761-$D1761)/SetUp!$B$56)),0)</f>
        <v>0</v>
      </c>
    </row>
    <row r="1762" spans="1:24" x14ac:dyDescent="0.3">
      <c r="A1762" s="60">
        <v>32807</v>
      </c>
      <c r="B1762" s="53">
        <v>0</v>
      </c>
      <c r="C1762" s="53"/>
      <c r="D1762" s="53">
        <v>5.9740000000000002</v>
      </c>
      <c r="E1762" s="53">
        <f t="shared" si="443"/>
        <v>0</v>
      </c>
      <c r="F1762" s="53">
        <f t="shared" si="444"/>
        <v>5.9740000000000002</v>
      </c>
      <c r="G1762" s="53">
        <f t="shared" si="445"/>
        <v>0</v>
      </c>
      <c r="H1762" s="53">
        <f>IF(Q1761&gt;SetUp!$B$56,SetUp!$B$56,Q1761)</f>
        <v>4.1969900710373764E-16</v>
      </c>
      <c r="I1762" s="53">
        <f t="shared" si="450"/>
        <v>0.28306560870591824</v>
      </c>
      <c r="J1762" s="53">
        <f>MIN(F1762,H1762,(1-EXP(-SetUp!$B$52*H1762/SetUp!$B$56))*F1762)</f>
        <v>0</v>
      </c>
      <c r="K1762" s="53">
        <f t="shared" si="446"/>
        <v>4.1969900710373764E-16</v>
      </c>
      <c r="L1762" s="53">
        <f>IF(I1762&lt;=0,0,MIN(SetUp!$B$50*I1762^SetUp!$B$55,I1762))</f>
        <v>2.6248428886716368E-3</v>
      </c>
      <c r="M1762" s="53">
        <f t="shared" si="447"/>
        <v>0.28044076581724658</v>
      </c>
      <c r="N1762" s="53">
        <f>IF(SetUp!$B$62=0,X1762,(B1762-E1762)*(1-(H1762/SetUp!$B$66/SetUp!$B$56)))</f>
        <v>0</v>
      </c>
      <c r="O1762" s="53">
        <f>K1762*SetUp!$B$65</f>
        <v>3.873822247417709E-18</v>
      </c>
      <c r="P1762" s="53">
        <f>MIN(SetUp!$B$54*L1762^SetUp!$B$51,L1762)</f>
        <v>1.7057505976643564E-3</v>
      </c>
      <c r="Q1762" s="53">
        <f t="shared" si="448"/>
        <v>4.1582518485631995E-16</v>
      </c>
      <c r="R1762" s="53">
        <f>IF((H1762+N1762-O1762)&gt;SetUp!$B$56,T1761+H1762+N1762-O1762-SetUp!$B$56,T1761)</f>
        <v>0</v>
      </c>
      <c r="S1762" s="53">
        <f>R1762*SetUp!$B$65</f>
        <v>0</v>
      </c>
      <c r="T1762" s="53">
        <f>IF((R1762-S1762)&lt;SetUp!$B$53,R1762-S1762,SetUp!$B$53)</f>
        <v>0</v>
      </c>
      <c r="U1762" s="53">
        <f t="shared" si="449"/>
        <v>0.28044076581724658</v>
      </c>
      <c r="V1762" s="53">
        <f>(L1762-P1762)/1000*SetUp!$B$13*1000000/SetUp!$B$48</f>
        <v>3.7402737634286538E-2</v>
      </c>
      <c r="W1762" s="53">
        <f t="shared" si="451"/>
        <v>-7.1123662515049091E-17</v>
      </c>
      <c r="X1762" s="53">
        <f>MAX((SetUp!$B$56*(1-($H1762/SetUp!$B$56)^2)*TANH(($B1762-$D1762)/SetUp!$B$56))/(1+$H1762/SetUp!$B$56*TANH(($B1762-$D1762)/SetUp!$B$56)),0)</f>
        <v>0</v>
      </c>
    </row>
    <row r="1763" spans="1:24" x14ac:dyDescent="0.3">
      <c r="A1763" s="60">
        <v>32808</v>
      </c>
      <c r="B1763" s="53">
        <v>0</v>
      </c>
      <c r="C1763" s="53"/>
      <c r="D1763" s="53">
        <v>5.9740000000000002</v>
      </c>
      <c r="E1763" s="53">
        <f t="shared" si="443"/>
        <v>0</v>
      </c>
      <c r="F1763" s="53">
        <f t="shared" si="444"/>
        <v>5.9740000000000002</v>
      </c>
      <c r="G1763" s="53">
        <f t="shared" si="445"/>
        <v>0</v>
      </c>
      <c r="H1763" s="53">
        <f>IF(Q1762&gt;SetUp!$B$56,SetUp!$B$56,Q1762)</f>
        <v>4.1582518485631995E-16</v>
      </c>
      <c r="I1763" s="53">
        <f t="shared" si="450"/>
        <v>0.28044076581724658</v>
      </c>
      <c r="J1763" s="53">
        <f>MIN(F1763,H1763,(1-EXP(-SetUp!$B$52*H1763/SetUp!$B$56))*F1763)</f>
        <v>0</v>
      </c>
      <c r="K1763" s="53">
        <f t="shared" si="446"/>
        <v>4.1582518485631995E-16</v>
      </c>
      <c r="L1763" s="53">
        <f>IF(I1763&lt;=0,0,MIN(SetUp!$B$50*I1763^SetUp!$B$55,I1763))</f>
        <v>2.5844018401697481E-3</v>
      </c>
      <c r="M1763" s="53">
        <f t="shared" si="447"/>
        <v>0.27785636397707686</v>
      </c>
      <c r="N1763" s="53">
        <f>IF(SetUp!$B$62=0,X1763,(B1763-E1763)*(1-(H1763/SetUp!$B$66/SetUp!$B$56)))</f>
        <v>0</v>
      </c>
      <c r="O1763" s="53">
        <f>K1763*SetUp!$B$65</f>
        <v>3.8380668642726659E-18</v>
      </c>
      <c r="P1763" s="53">
        <f>MIN(SetUp!$B$54*L1763^SetUp!$B$51,L1763)</f>
        <v>1.6792166411224083E-3</v>
      </c>
      <c r="Q1763" s="53">
        <f t="shared" si="448"/>
        <v>4.119871179920473E-16</v>
      </c>
      <c r="R1763" s="53">
        <f>IF((H1763+N1763-O1763)&gt;SetUp!$B$56,T1762+H1763+N1763-O1763-SetUp!$B$56,T1762)</f>
        <v>0</v>
      </c>
      <c r="S1763" s="53">
        <f>R1763*SetUp!$B$65</f>
        <v>0</v>
      </c>
      <c r="T1763" s="53">
        <f>IF((R1763-S1763)&lt;SetUp!$B$53,R1763-S1763,SetUp!$B$53)</f>
        <v>0</v>
      </c>
      <c r="U1763" s="53">
        <f t="shared" si="449"/>
        <v>0.27785636397707686</v>
      </c>
      <c r="V1763" s="53">
        <f>(L1763-P1763)/1000*SetUp!$B$13*1000000/SetUp!$B$48</f>
        <v>3.683678433784067E-2</v>
      </c>
      <c r="W1763" s="53">
        <f t="shared" si="451"/>
        <v>2.2551405187698492E-17</v>
      </c>
      <c r="X1763" s="53">
        <f>MAX((SetUp!$B$56*(1-($H1763/SetUp!$B$56)^2)*TANH(($B1763-$D1763)/SetUp!$B$56))/(1+$H1763/SetUp!$B$56*TANH(($B1763-$D1763)/SetUp!$B$56)),0)</f>
        <v>0</v>
      </c>
    </row>
    <row r="1764" spans="1:24" x14ac:dyDescent="0.3">
      <c r="A1764" s="60">
        <v>32809</v>
      </c>
      <c r="B1764" s="53">
        <v>0</v>
      </c>
      <c r="C1764" s="53"/>
      <c r="D1764" s="53">
        <v>5.9740000000000002</v>
      </c>
      <c r="E1764" s="53">
        <f t="shared" si="443"/>
        <v>0</v>
      </c>
      <c r="F1764" s="53">
        <f t="shared" si="444"/>
        <v>5.9740000000000002</v>
      </c>
      <c r="G1764" s="53">
        <f t="shared" si="445"/>
        <v>0</v>
      </c>
      <c r="H1764" s="53">
        <f>IF(Q1763&gt;SetUp!$B$56,SetUp!$B$56,Q1763)</f>
        <v>4.119871179920473E-16</v>
      </c>
      <c r="I1764" s="53">
        <f t="shared" si="450"/>
        <v>0.27785636397707686</v>
      </c>
      <c r="J1764" s="53">
        <f>MIN(F1764,H1764,(1-EXP(-SetUp!$B$52*H1764/SetUp!$B$56))*F1764)</f>
        <v>0</v>
      </c>
      <c r="K1764" s="53">
        <f t="shared" si="446"/>
        <v>4.119871179920473E-16</v>
      </c>
      <c r="L1764" s="53">
        <f>IF(I1764&lt;=0,0,MIN(SetUp!$B$50*I1764^SetUp!$B$55,I1764))</f>
        <v>2.5448296415267573E-3</v>
      </c>
      <c r="M1764" s="53">
        <f t="shared" si="447"/>
        <v>0.27531153433555011</v>
      </c>
      <c r="N1764" s="53">
        <f>IF(SetUp!$B$62=0,X1764,(B1764-E1764)*(1-(H1764/SetUp!$B$66/SetUp!$B$56)))</f>
        <v>0</v>
      </c>
      <c r="O1764" s="53">
        <f>K1764*SetUp!$B$65</f>
        <v>3.8026415033491381E-18</v>
      </c>
      <c r="P1764" s="53">
        <f>MIN(SetUp!$B$54*L1764^SetUp!$B$51,L1764)</f>
        <v>1.6532566548065446E-3</v>
      </c>
      <c r="Q1764" s="53">
        <f t="shared" si="448"/>
        <v>4.0818447648869816E-16</v>
      </c>
      <c r="R1764" s="53">
        <f>IF((H1764+N1764-O1764)&gt;SetUp!$B$56,T1763+H1764+N1764-O1764-SetUp!$B$56,T1763)</f>
        <v>0</v>
      </c>
      <c r="S1764" s="53">
        <f>R1764*SetUp!$B$65</f>
        <v>0</v>
      </c>
      <c r="T1764" s="53">
        <f>IF((R1764-S1764)&lt;SetUp!$B$53,R1764-S1764,SetUp!$B$53)</f>
        <v>0</v>
      </c>
      <c r="U1764" s="53">
        <f t="shared" si="449"/>
        <v>0.27531153433555011</v>
      </c>
      <c r="V1764" s="53">
        <f>(L1764-P1764)/1000*SetUp!$B$13*1000000/SetUp!$B$48</f>
        <v>3.6282831256876674E-2</v>
      </c>
      <c r="W1764" s="53">
        <f t="shared" si="451"/>
        <v>1.0408340855860843E-17</v>
      </c>
      <c r="X1764" s="53">
        <f>MAX((SetUp!$B$56*(1-($H1764/SetUp!$B$56)^2)*TANH(($B1764-$D1764)/SetUp!$B$56))/(1+$H1764/SetUp!$B$56*TANH(($B1764-$D1764)/SetUp!$B$56)),0)</f>
        <v>0</v>
      </c>
    </row>
    <row r="1765" spans="1:24" x14ac:dyDescent="0.3">
      <c r="A1765" s="60">
        <v>32810</v>
      </c>
      <c r="B1765" s="53">
        <v>0</v>
      </c>
      <c r="C1765" s="53"/>
      <c r="D1765" s="53">
        <v>5.9740000000000002</v>
      </c>
      <c r="E1765" s="53">
        <f t="shared" si="443"/>
        <v>0</v>
      </c>
      <c r="F1765" s="53">
        <f t="shared" si="444"/>
        <v>5.9740000000000002</v>
      </c>
      <c r="G1765" s="53">
        <f t="shared" si="445"/>
        <v>0</v>
      </c>
      <c r="H1765" s="53">
        <f>IF(Q1764&gt;SetUp!$B$56,SetUp!$B$56,Q1764)</f>
        <v>4.0818447648869816E-16</v>
      </c>
      <c r="I1765" s="53">
        <f t="shared" si="450"/>
        <v>0.27531153433555011</v>
      </c>
      <c r="J1765" s="53">
        <f>MIN(F1765,H1765,(1-EXP(-SetUp!$B$52*H1765/SetUp!$B$56))*F1765)</f>
        <v>0</v>
      </c>
      <c r="K1765" s="53">
        <f t="shared" si="446"/>
        <v>4.0818447648869816E-16</v>
      </c>
      <c r="L1765" s="53">
        <f>IF(I1765&lt;=0,0,MIN(SetUp!$B$50*I1765^SetUp!$B$55,I1765))</f>
        <v>2.5061023991405774E-3</v>
      </c>
      <c r="M1765" s="53">
        <f t="shared" si="447"/>
        <v>0.27280543193640955</v>
      </c>
      <c r="N1765" s="53">
        <f>IF(SetUp!$B$62=0,X1765,(B1765-E1765)*(1-(H1765/SetUp!$B$66/SetUp!$B$56)))</f>
        <v>0</v>
      </c>
      <c r="O1765" s="53">
        <f>K1765*SetUp!$B$65</f>
        <v>3.7675431185416976E-18</v>
      </c>
      <c r="P1765" s="53">
        <f>MIN(SetUp!$B$54*L1765^SetUp!$B$51,L1765)</f>
        <v>1.6278547707364304E-3</v>
      </c>
      <c r="Q1765" s="53">
        <f t="shared" si="448"/>
        <v>4.0441693337015646E-16</v>
      </c>
      <c r="R1765" s="53">
        <f>IF((H1765+N1765-O1765)&gt;SetUp!$B$56,T1764+H1765+N1765-O1765-SetUp!$B$56,T1764)</f>
        <v>0</v>
      </c>
      <c r="S1765" s="53">
        <f>R1765*SetUp!$B$65</f>
        <v>0</v>
      </c>
      <c r="T1765" s="53">
        <f>IF((R1765-S1765)&lt;SetUp!$B$53,R1765-S1765,SetUp!$B$53)</f>
        <v>0</v>
      </c>
      <c r="U1765" s="53">
        <f t="shared" si="449"/>
        <v>0.27280543193640955</v>
      </c>
      <c r="V1765" s="53">
        <f>(L1765-P1765)/1000*SetUp!$B$13*1000000/SetUp!$B$48</f>
        <v>3.5740551786299861E-2</v>
      </c>
      <c r="W1765" s="53">
        <f t="shared" si="451"/>
        <v>1.3444106938820255E-17</v>
      </c>
      <c r="X1765" s="53">
        <f>MAX((SetUp!$B$56*(1-($H1765/SetUp!$B$56)^2)*TANH(($B1765-$D1765)/SetUp!$B$56))/(1+$H1765/SetUp!$B$56*TANH(($B1765-$D1765)/SetUp!$B$56)),0)</f>
        <v>0</v>
      </c>
    </row>
    <row r="1766" spans="1:24" x14ac:dyDescent="0.3">
      <c r="A1766" s="60">
        <v>32811</v>
      </c>
      <c r="B1766" s="53">
        <v>0</v>
      </c>
      <c r="C1766" s="53"/>
      <c r="D1766" s="53">
        <v>5.9740000000000002</v>
      </c>
      <c r="E1766" s="53">
        <f t="shared" si="443"/>
        <v>0</v>
      </c>
      <c r="F1766" s="53">
        <f t="shared" si="444"/>
        <v>5.9740000000000002</v>
      </c>
      <c r="G1766" s="53">
        <f t="shared" si="445"/>
        <v>0</v>
      </c>
      <c r="H1766" s="53">
        <f>IF(Q1765&gt;SetUp!$B$56,SetUp!$B$56,Q1765)</f>
        <v>4.0441693337015646E-16</v>
      </c>
      <c r="I1766" s="53">
        <f t="shared" si="450"/>
        <v>0.27280543193640955</v>
      </c>
      <c r="J1766" s="53">
        <f>MIN(F1766,H1766,(1-EXP(-SetUp!$B$52*H1766/SetUp!$B$56))*F1766)</f>
        <v>0</v>
      </c>
      <c r="K1766" s="53">
        <f t="shared" si="446"/>
        <v>4.0441693337015646E-16</v>
      </c>
      <c r="L1766" s="53">
        <f>IF(I1766&lt;=0,0,MIN(SetUp!$B$50*I1766^SetUp!$B$55,I1766))</f>
        <v>2.4681970187151554E-3</v>
      </c>
      <c r="M1766" s="53">
        <f t="shared" si="447"/>
        <v>0.2703372349176944</v>
      </c>
      <c r="N1766" s="53">
        <f>IF(SetUp!$B$62=0,X1766,(B1766-E1766)*(1-(H1766/SetUp!$B$66/SetUp!$B$56)))</f>
        <v>0</v>
      </c>
      <c r="O1766" s="53">
        <f>K1766*SetUp!$B$65</f>
        <v>3.7327686918604707E-18</v>
      </c>
      <c r="P1766" s="53">
        <f>MIN(SetUp!$B$54*L1766^SetUp!$B$51,L1766)</f>
        <v>1.6029956540478509E-3</v>
      </c>
      <c r="Q1766" s="53">
        <f t="shared" si="448"/>
        <v>4.0068416467829599E-16</v>
      </c>
      <c r="R1766" s="53">
        <f>IF((H1766+N1766-O1766)&gt;SetUp!$B$56,T1765+H1766+N1766-O1766-SetUp!$B$56,T1765)</f>
        <v>0</v>
      </c>
      <c r="S1766" s="53">
        <f>R1766*SetUp!$B$65</f>
        <v>0</v>
      </c>
      <c r="T1766" s="53">
        <f>IF((R1766-S1766)&lt;SetUp!$B$53,R1766-S1766,SetUp!$B$53)</f>
        <v>0</v>
      </c>
      <c r="U1766" s="53">
        <f t="shared" si="449"/>
        <v>0.2703372349176944</v>
      </c>
      <c r="V1766" s="53">
        <f>(L1766-P1766)/1000*SetUp!$B$13*1000000/SetUp!$B$48</f>
        <v>3.5209630153694237E-2</v>
      </c>
      <c r="W1766" s="53">
        <f t="shared" si="451"/>
        <v>9.540979117872439E-18</v>
      </c>
      <c r="X1766" s="53">
        <f>MAX((SetUp!$B$56*(1-($H1766/SetUp!$B$56)^2)*TANH(($B1766-$D1766)/SetUp!$B$56))/(1+$H1766/SetUp!$B$56*TANH(($B1766-$D1766)/SetUp!$B$56)),0)</f>
        <v>0</v>
      </c>
    </row>
    <row r="1767" spans="1:24" x14ac:dyDescent="0.3">
      <c r="A1767" s="60">
        <v>32812</v>
      </c>
      <c r="B1767" s="53">
        <v>0</v>
      </c>
      <c r="C1767" s="53"/>
      <c r="D1767" s="53">
        <v>5.9740000000000002</v>
      </c>
      <c r="E1767" s="53">
        <f t="shared" si="443"/>
        <v>0</v>
      </c>
      <c r="F1767" s="53">
        <f t="shared" si="444"/>
        <v>5.9740000000000002</v>
      </c>
      <c r="G1767" s="53">
        <f t="shared" si="445"/>
        <v>0</v>
      </c>
      <c r="H1767" s="53">
        <f>IF(Q1766&gt;SetUp!$B$56,SetUp!$B$56,Q1766)</f>
        <v>4.0068416467829599E-16</v>
      </c>
      <c r="I1767" s="53">
        <f t="shared" si="450"/>
        <v>0.2703372349176944</v>
      </c>
      <c r="J1767" s="53">
        <f>MIN(F1767,H1767,(1-EXP(-SetUp!$B$52*H1767/SetUp!$B$56))*F1767)</f>
        <v>0</v>
      </c>
      <c r="K1767" s="53">
        <f t="shared" si="446"/>
        <v>4.0068416467829599E-16</v>
      </c>
      <c r="L1767" s="53">
        <f>IF(I1767&lt;=0,0,MIN(SetUp!$B$50*I1767^SetUp!$B$55,I1767))</f>
        <v>2.4310911738150928E-3</v>
      </c>
      <c r="M1767" s="53">
        <f t="shared" si="447"/>
        <v>0.26790614374387933</v>
      </c>
      <c r="N1767" s="53">
        <f>IF(SetUp!$B$62=0,X1767,(B1767-E1767)*(1-(H1767/SetUp!$B$66/SetUp!$B$56)))</f>
        <v>0</v>
      </c>
      <c r="O1767" s="53">
        <f>K1767*SetUp!$B$65</f>
        <v>3.6983152331716367E-18</v>
      </c>
      <c r="P1767" s="53">
        <f>MIN(SetUp!$B$54*L1767^SetUp!$B$51,L1767)</f>
        <v>1.5786644819433852E-3</v>
      </c>
      <c r="Q1767" s="53">
        <f t="shared" si="448"/>
        <v>3.9698584944512434E-16</v>
      </c>
      <c r="R1767" s="53">
        <f>IF((H1767+N1767-O1767)&gt;SetUp!$B$56,T1766+H1767+N1767-O1767-SetUp!$B$56,T1766)</f>
        <v>0</v>
      </c>
      <c r="S1767" s="53">
        <f>R1767*SetUp!$B$65</f>
        <v>0</v>
      </c>
      <c r="T1767" s="53">
        <f>IF((R1767-S1767)&lt;SetUp!$B$53,R1767-S1767,SetUp!$B$53)</f>
        <v>0</v>
      </c>
      <c r="U1767" s="53">
        <f t="shared" si="449"/>
        <v>0.26790614374387933</v>
      </c>
      <c r="V1767" s="53">
        <f>(L1767-P1767)/1000*SetUp!$B$13*1000000/SetUp!$B$48</f>
        <v>3.4689760996252046E-2</v>
      </c>
      <c r="W1767" s="53">
        <f t="shared" si="451"/>
        <v>2.2985086056692694E-17</v>
      </c>
      <c r="X1767" s="53">
        <f>MAX((SetUp!$B$56*(1-($H1767/SetUp!$B$56)^2)*TANH(($B1767-$D1767)/SetUp!$B$56))/(1+$H1767/SetUp!$B$56*TANH(($B1767-$D1767)/SetUp!$B$56)),0)</f>
        <v>0</v>
      </c>
    </row>
    <row r="1768" spans="1:24" x14ac:dyDescent="0.3">
      <c r="A1768" s="60">
        <v>32813</v>
      </c>
      <c r="B1768" s="53">
        <v>0</v>
      </c>
      <c r="C1768" s="53"/>
      <c r="D1768" s="53">
        <v>5.6289999999999996</v>
      </c>
      <c r="E1768" s="53">
        <f t="shared" si="443"/>
        <v>0</v>
      </c>
      <c r="F1768" s="53">
        <f t="shared" si="444"/>
        <v>5.6289999999999996</v>
      </c>
      <c r="G1768" s="53">
        <f t="shared" si="445"/>
        <v>0</v>
      </c>
      <c r="H1768" s="53">
        <f>IF(Q1767&gt;SetUp!$B$56,SetUp!$B$56,Q1767)</f>
        <v>3.9698584944512434E-16</v>
      </c>
      <c r="I1768" s="53">
        <f t="shared" si="450"/>
        <v>0.26790614374387933</v>
      </c>
      <c r="J1768" s="53">
        <f>MIN(F1768,H1768,(1-EXP(-SetUp!$B$52*H1768/SetUp!$B$56))*F1768)</f>
        <v>0</v>
      </c>
      <c r="K1768" s="53">
        <f t="shared" si="446"/>
        <v>3.9698584944512434E-16</v>
      </c>
      <c r="L1768" s="53">
        <f>IF(I1768&lt;=0,0,MIN(SetUp!$B$50*I1768^SetUp!$B$55,I1768))</f>
        <v>2.3947632758404805E-3</v>
      </c>
      <c r="M1768" s="53">
        <f t="shared" si="447"/>
        <v>0.26551138046803885</v>
      </c>
      <c r="N1768" s="53">
        <f>IF(SetUp!$B$62=0,X1768,(B1768-E1768)*(1-(H1768/SetUp!$B$66/SetUp!$B$56)))</f>
        <v>0</v>
      </c>
      <c r="O1768" s="53">
        <f>K1768*SetUp!$B$65</f>
        <v>3.6641797799403093E-18</v>
      </c>
      <c r="P1768" s="53">
        <f>MIN(SetUp!$B$54*L1768^SetUp!$B$51,L1768)</f>
        <v>1.5548469235966977E-3</v>
      </c>
      <c r="Q1768" s="53">
        <f t="shared" si="448"/>
        <v>3.9332166966518401E-16</v>
      </c>
      <c r="R1768" s="53">
        <f>IF((H1768+N1768-O1768)&gt;SetUp!$B$56,T1767+H1768+N1768-O1768-SetUp!$B$56,T1767)</f>
        <v>0</v>
      </c>
      <c r="S1768" s="53">
        <f>R1768*SetUp!$B$65</f>
        <v>0</v>
      </c>
      <c r="T1768" s="53">
        <f>IF((R1768-S1768)&lt;SetUp!$B$53,R1768-S1768,SetUp!$B$53)</f>
        <v>0</v>
      </c>
      <c r="U1768" s="53">
        <f t="shared" si="449"/>
        <v>0.26551138046803885</v>
      </c>
      <c r="V1768" s="53">
        <f>(L1768-P1768)/1000*SetUp!$B$13*1000000/SetUp!$B$48</f>
        <v>3.4180648956691505E-2</v>
      </c>
      <c r="W1768" s="53">
        <f t="shared" si="451"/>
        <v>0</v>
      </c>
      <c r="X1768" s="53">
        <f>MAX((SetUp!$B$56*(1-($H1768/SetUp!$B$56)^2)*TANH(($B1768-$D1768)/SetUp!$B$56))/(1+$H1768/SetUp!$B$56*TANH(($B1768-$D1768)/SetUp!$B$56)),0)</f>
        <v>0</v>
      </c>
    </row>
    <row r="1769" spans="1:24" x14ac:dyDescent="0.3">
      <c r="A1769" s="60">
        <v>32814</v>
      </c>
      <c r="B1769" s="53">
        <v>0.159</v>
      </c>
      <c r="C1769" s="53"/>
      <c r="D1769" s="53">
        <v>5.6289999999999996</v>
      </c>
      <c r="E1769" s="53">
        <f t="shared" si="443"/>
        <v>0.159</v>
      </c>
      <c r="F1769" s="53">
        <f t="shared" si="444"/>
        <v>5.47</v>
      </c>
      <c r="G1769" s="53">
        <f t="shared" si="445"/>
        <v>0</v>
      </c>
      <c r="H1769" s="53">
        <f>IF(Q1768&gt;SetUp!$B$56,SetUp!$B$56,Q1768)</f>
        <v>3.9332166966518401E-16</v>
      </c>
      <c r="I1769" s="53">
        <f t="shared" si="450"/>
        <v>0.26551138046803885</v>
      </c>
      <c r="J1769" s="53">
        <f>MIN(F1769,H1769,(1-EXP(-SetUp!$B$52*H1769/SetUp!$B$56))*F1769)</f>
        <v>0</v>
      </c>
      <c r="K1769" s="53">
        <f t="shared" si="446"/>
        <v>3.9332166966518401E-16</v>
      </c>
      <c r="L1769" s="53">
        <f>IF(I1769&lt;=0,0,MIN(SetUp!$B$50*I1769^SetUp!$B$55,I1769))</f>
        <v>2.3591924453496165E-3</v>
      </c>
      <c r="M1769" s="53">
        <f t="shared" si="447"/>
        <v>0.26315218802268925</v>
      </c>
      <c r="N1769" s="53">
        <f>IF(SetUp!$B$62=0,X1769,(B1769-E1769)*(1-(H1769/SetUp!$B$66/SetUp!$B$56)))</f>
        <v>0</v>
      </c>
      <c r="O1769" s="53">
        <f>K1769*SetUp!$B$65</f>
        <v>3.6303593969758043E-18</v>
      </c>
      <c r="P1769" s="53">
        <f>MIN(SetUp!$B$54*L1769^SetUp!$B$51,L1769)</f>
        <v>1.5315291209618066E-3</v>
      </c>
      <c r="Q1769" s="53">
        <f t="shared" si="448"/>
        <v>3.8969131026820821E-16</v>
      </c>
      <c r="R1769" s="53">
        <f>IF((H1769+N1769-O1769)&gt;SetUp!$B$56,T1768+H1769+N1769-O1769-SetUp!$B$56,T1768)</f>
        <v>0</v>
      </c>
      <c r="S1769" s="53">
        <f>R1769*SetUp!$B$65</f>
        <v>0</v>
      </c>
      <c r="T1769" s="53">
        <f>IF((R1769-S1769)&lt;SetUp!$B$53,R1769-S1769,SetUp!$B$53)</f>
        <v>0</v>
      </c>
      <c r="U1769" s="53">
        <f t="shared" si="449"/>
        <v>0.26315218802268925</v>
      </c>
      <c r="V1769" s="53">
        <f>(L1769-P1769)/1000*SetUp!$B$13*1000000/SetUp!$B$48</f>
        <v>3.3682008297198772E-2</v>
      </c>
      <c r="W1769" s="53">
        <f t="shared" si="451"/>
        <v>1.6046192152785466E-17</v>
      </c>
      <c r="X1769" s="53">
        <f>MAX((SetUp!$B$56*(1-($H1769/SetUp!$B$56)^2)*TANH(($B1769-$D1769)/SetUp!$B$56))/(1+$H1769/SetUp!$B$56*TANH(($B1769-$D1769)/SetUp!$B$56)),0)</f>
        <v>0</v>
      </c>
    </row>
    <row r="1770" spans="1:24" x14ac:dyDescent="0.3">
      <c r="A1770" s="60">
        <v>32815</v>
      </c>
      <c r="B1770" s="53">
        <v>0.94199999999999995</v>
      </c>
      <c r="C1770" s="53"/>
      <c r="D1770" s="53">
        <v>5.6289999999999996</v>
      </c>
      <c r="E1770" s="53">
        <f t="shared" si="443"/>
        <v>0.94199999999999995</v>
      </c>
      <c r="F1770" s="53">
        <f t="shared" si="444"/>
        <v>4.6869999999999994</v>
      </c>
      <c r="G1770" s="53">
        <f t="shared" si="445"/>
        <v>0</v>
      </c>
      <c r="H1770" s="53">
        <f>IF(Q1769&gt;SetUp!$B$56,SetUp!$B$56,Q1769)</f>
        <v>3.8969131026820821E-16</v>
      </c>
      <c r="I1770" s="53">
        <f t="shared" si="450"/>
        <v>0.26315218802268925</v>
      </c>
      <c r="J1770" s="53">
        <f>MIN(F1770,H1770,(1-EXP(-SetUp!$B$52*H1770/SetUp!$B$56))*F1770)</f>
        <v>0</v>
      </c>
      <c r="K1770" s="53">
        <f t="shared" si="446"/>
        <v>3.8969131026820821E-16</v>
      </c>
      <c r="L1770" s="53">
        <f>IF(I1770&lt;=0,0,MIN(SetUp!$B$50*I1770^SetUp!$B$55,I1770))</f>
        <v>2.3243584846614016E-3</v>
      </c>
      <c r="M1770" s="53">
        <f t="shared" si="447"/>
        <v>0.26082782953802786</v>
      </c>
      <c r="N1770" s="53">
        <f>IF(SetUp!$B$62=0,X1770,(B1770-E1770)*(1-(H1770/SetUp!$B$66/SetUp!$B$56)))</f>
        <v>0</v>
      </c>
      <c r="O1770" s="53">
        <f>K1770*SetUp!$B$65</f>
        <v>3.5968511761792501E-18</v>
      </c>
      <c r="P1770" s="53">
        <f>MIN(SetUp!$B$54*L1770^SetUp!$B$51,L1770)</f>
        <v>1.5086976704413774E-3</v>
      </c>
      <c r="Q1770" s="53">
        <f t="shared" si="448"/>
        <v>3.8609445909202895E-16</v>
      </c>
      <c r="R1770" s="53">
        <f>IF((H1770+N1770-O1770)&gt;SetUp!$B$56,T1769+H1770+N1770-O1770-SetUp!$B$56,T1769)</f>
        <v>0</v>
      </c>
      <c r="S1770" s="53">
        <f>R1770*SetUp!$B$65</f>
        <v>0</v>
      </c>
      <c r="T1770" s="53">
        <f>IF((R1770-S1770)&lt;SetUp!$B$53,R1770-S1770,SetUp!$B$53)</f>
        <v>0</v>
      </c>
      <c r="U1770" s="53">
        <f t="shared" si="449"/>
        <v>0.26082782953802786</v>
      </c>
      <c r="V1770" s="53">
        <f>(L1770-P1770)/1000*SetUp!$B$13*1000000/SetUp!$B$48</f>
        <v>3.3193562530488496E-2</v>
      </c>
      <c r="W1770" s="53">
        <f t="shared" si="451"/>
        <v>8.6736173798840355E-18</v>
      </c>
      <c r="X1770" s="53">
        <f>MAX((SetUp!$B$56*(1-($H1770/SetUp!$B$56)^2)*TANH(($B1770-$D1770)/SetUp!$B$56))/(1+$H1770/SetUp!$B$56*TANH(($B1770-$D1770)/SetUp!$B$56)),0)</f>
        <v>0</v>
      </c>
    </row>
    <row r="1771" spans="1:24" x14ac:dyDescent="0.3">
      <c r="A1771" s="60">
        <v>32816</v>
      </c>
      <c r="B1771" s="53">
        <v>2.0579999999999998</v>
      </c>
      <c r="C1771" s="53"/>
      <c r="D1771" s="53">
        <v>5.6289999999999996</v>
      </c>
      <c r="E1771" s="53">
        <f t="shared" si="443"/>
        <v>2.0579999999999998</v>
      </c>
      <c r="F1771" s="53">
        <f t="shared" si="444"/>
        <v>3.5709999999999997</v>
      </c>
      <c r="G1771" s="53">
        <f t="shared" si="445"/>
        <v>0</v>
      </c>
      <c r="H1771" s="53">
        <f>IF(Q1770&gt;SetUp!$B$56,SetUp!$B$56,Q1770)</f>
        <v>3.8609445909202895E-16</v>
      </c>
      <c r="I1771" s="53">
        <f t="shared" si="450"/>
        <v>0.26082782953802786</v>
      </c>
      <c r="J1771" s="53">
        <f>MIN(F1771,H1771,(1-EXP(-SetUp!$B$52*H1771/SetUp!$B$56))*F1771)</f>
        <v>0</v>
      </c>
      <c r="K1771" s="53">
        <f t="shared" si="446"/>
        <v>3.8609445909202895E-16</v>
      </c>
      <c r="L1771" s="53">
        <f>IF(I1771&lt;=0,0,MIN(SetUp!$B$50*I1771^SetUp!$B$55,I1771))</f>
        <v>2.2902418516729836E-3</v>
      </c>
      <c r="M1771" s="53">
        <f t="shared" si="447"/>
        <v>0.25853758768635487</v>
      </c>
      <c r="N1771" s="53">
        <f>IF(SetUp!$B$62=0,X1771,(B1771-E1771)*(1-(H1771/SetUp!$B$66/SetUp!$B$56)))</f>
        <v>0</v>
      </c>
      <c r="O1771" s="53">
        <f>K1771*SetUp!$B$65</f>
        <v>3.563652236293529E-18</v>
      </c>
      <c r="P1771" s="53">
        <f>MIN(SetUp!$B$54*L1771^SetUp!$B$51,L1771)</f>
        <v>1.4863396053706901E-3</v>
      </c>
      <c r="Q1771" s="53">
        <f t="shared" si="448"/>
        <v>3.825308068557354E-16</v>
      </c>
      <c r="R1771" s="53">
        <f>IF((H1771+N1771-O1771)&gt;SetUp!$B$56,T1770+H1771+N1771-O1771-SetUp!$B$56,T1770)</f>
        <v>0</v>
      </c>
      <c r="S1771" s="53">
        <f>R1771*SetUp!$B$65</f>
        <v>0</v>
      </c>
      <c r="T1771" s="53">
        <f>IF((R1771-S1771)&lt;SetUp!$B$53,R1771-S1771,SetUp!$B$53)</f>
        <v>0</v>
      </c>
      <c r="U1771" s="53">
        <f t="shared" si="449"/>
        <v>0.25853758768635487</v>
      </c>
      <c r="V1771" s="53">
        <f>(L1771-P1771)/1000*SetUp!$B$13*1000000/SetUp!$B$48</f>
        <v>3.2715044067125242E-2</v>
      </c>
      <c r="W1771" s="53">
        <f t="shared" si="451"/>
        <v>1.6956921977673289E-16</v>
      </c>
      <c r="X1771" s="53">
        <f>MAX((SetUp!$B$56*(1-($H1771/SetUp!$B$56)^2)*TANH(($B1771-$D1771)/SetUp!$B$56))/(1+$H1771/SetUp!$B$56*TANH(($B1771-$D1771)/SetUp!$B$56)),0)</f>
        <v>0</v>
      </c>
    </row>
    <row r="1772" spans="1:24" x14ac:dyDescent="0.3">
      <c r="A1772" s="60">
        <v>32817</v>
      </c>
      <c r="B1772" s="53">
        <v>2.2999999999999998</v>
      </c>
      <c r="C1772" s="53"/>
      <c r="D1772" s="53">
        <v>5.6289999999999996</v>
      </c>
      <c r="E1772" s="53">
        <f t="shared" si="443"/>
        <v>2.2999999999999998</v>
      </c>
      <c r="F1772" s="53">
        <f t="shared" si="444"/>
        <v>3.3289999999999997</v>
      </c>
      <c r="G1772" s="53">
        <f t="shared" si="445"/>
        <v>0</v>
      </c>
      <c r="H1772" s="53">
        <f>IF(Q1771&gt;SetUp!$B$56,SetUp!$B$56,Q1771)</f>
        <v>3.825308068557354E-16</v>
      </c>
      <c r="I1772" s="53">
        <f t="shared" si="450"/>
        <v>0.25853758768635487</v>
      </c>
      <c r="J1772" s="53">
        <f>MIN(F1772,H1772,(1-EXP(-SetUp!$B$52*H1772/SetUp!$B$56))*F1772)</f>
        <v>0</v>
      </c>
      <c r="K1772" s="53">
        <f t="shared" si="446"/>
        <v>3.825308068557354E-16</v>
      </c>
      <c r="L1772" s="53">
        <f>IF(I1772&lt;=0,0,MIN(SetUp!$B$50*I1772^SetUp!$B$55,I1772))</f>
        <v>2.2568236348319173E-3</v>
      </c>
      <c r="M1772" s="53">
        <f t="shared" si="447"/>
        <v>0.25628076405152295</v>
      </c>
      <c r="N1772" s="53">
        <f>IF(SetUp!$B$62=0,X1772,(B1772-E1772)*(1-(H1772/SetUp!$B$66/SetUp!$B$56)))</f>
        <v>0</v>
      </c>
      <c r="O1772" s="53">
        <f>K1772*SetUp!$B$65</f>
        <v>3.5307597226555308E-18</v>
      </c>
      <c r="P1772" s="53">
        <f>MIN(SetUp!$B$54*L1772^SetUp!$B$51,L1772)</f>
        <v>1.4644423792763914E-3</v>
      </c>
      <c r="Q1772" s="53">
        <f t="shared" si="448"/>
        <v>3.7900004713307988E-16</v>
      </c>
      <c r="R1772" s="53">
        <f>IF((H1772+N1772-O1772)&gt;SetUp!$B$56,T1771+H1772+N1772-O1772-SetUp!$B$56,T1771)</f>
        <v>0</v>
      </c>
      <c r="S1772" s="53">
        <f>R1772*SetUp!$B$65</f>
        <v>0</v>
      </c>
      <c r="T1772" s="53">
        <f>IF((R1772-S1772)&lt;SetUp!$B$53,R1772-S1772,SetUp!$B$53)</f>
        <v>0</v>
      </c>
      <c r="U1772" s="53">
        <f t="shared" si="449"/>
        <v>0.25628076405152295</v>
      </c>
      <c r="V1772" s="53">
        <f>(L1772-P1772)/1000*SetUp!$B$13*1000000/SetUp!$B$48</f>
        <v>3.2246193878298038E-2</v>
      </c>
      <c r="W1772" s="53">
        <f t="shared" si="451"/>
        <v>-1.0842021724855044E-17</v>
      </c>
      <c r="X1772" s="53">
        <f>MAX((SetUp!$B$56*(1-($H1772/SetUp!$B$56)^2)*TANH(($B1772-$D1772)/SetUp!$B$56))/(1+$H1772/SetUp!$B$56*TANH(($B1772-$D1772)/SetUp!$B$56)),0)</f>
        <v>0</v>
      </c>
    </row>
    <row r="1773" spans="1:24" x14ac:dyDescent="0.3">
      <c r="A1773" s="60">
        <v>32818</v>
      </c>
      <c r="B1773" s="53">
        <v>8.0879999999999992</v>
      </c>
      <c r="C1773" s="53"/>
      <c r="D1773" s="53">
        <v>5.6289999999999996</v>
      </c>
      <c r="E1773" s="53">
        <f t="shared" si="443"/>
        <v>5.6289999999999996</v>
      </c>
      <c r="F1773" s="53">
        <f t="shared" si="444"/>
        <v>0</v>
      </c>
      <c r="G1773" s="53">
        <f t="shared" si="445"/>
        <v>1.5818826819957721E-4</v>
      </c>
      <c r="H1773" s="53">
        <f>IF(Q1772&gt;SetUp!$B$56,SetUp!$B$56,Q1772)</f>
        <v>3.7900004713307988E-16</v>
      </c>
      <c r="I1773" s="53">
        <f t="shared" si="450"/>
        <v>0.25643895231972252</v>
      </c>
      <c r="J1773" s="53">
        <f>MIN(F1773,H1773,(1-EXP(-SetUp!$B$52*H1773/SetUp!$B$56))*F1773)</f>
        <v>0</v>
      </c>
      <c r="K1773" s="53">
        <f t="shared" si="446"/>
        <v>3.7900004713307988E-16</v>
      </c>
      <c r="L1773" s="53">
        <f>IF(I1773&lt;=0,0,MIN(SetUp!$B$50*I1773^SetUp!$B$55,I1773))</f>
        <v>2.2263740129697786E-3</v>
      </c>
      <c r="M1773" s="53">
        <f t="shared" si="447"/>
        <v>0.25421257830675276</v>
      </c>
      <c r="N1773" s="53">
        <f>IF(SetUp!$B$62=0,X1773,(B1773-E1773)*(1-(H1773/SetUp!$B$66/SetUp!$B$56)))</f>
        <v>2.4588418117318001</v>
      </c>
      <c r="O1773" s="53">
        <f>K1773*SetUp!$B$65</f>
        <v>3.4981708069506895E-18</v>
      </c>
      <c r="P1773" s="53">
        <f>MIN(SetUp!$B$54*L1773^SetUp!$B$51,L1773)</f>
        <v>1.4444930619419238E-3</v>
      </c>
      <c r="Q1773" s="53">
        <f t="shared" si="448"/>
        <v>2.4588418117318005</v>
      </c>
      <c r="R1773" s="53">
        <f>IF((H1773+N1773-O1773)&gt;SetUp!$B$56,T1772+H1773+N1773-O1773-SetUp!$B$56,T1772)</f>
        <v>0</v>
      </c>
      <c r="S1773" s="53">
        <f>R1773*SetUp!$B$65</f>
        <v>0</v>
      </c>
      <c r="T1773" s="53">
        <f>IF((R1773-S1773)&lt;SetUp!$B$53,R1773-S1773,SetUp!$B$53)</f>
        <v>0</v>
      </c>
      <c r="U1773" s="53">
        <f t="shared" si="449"/>
        <v>0.25421257830675276</v>
      </c>
      <c r="V1773" s="53">
        <f>(L1773-P1773)/1000*SetUp!$B$13*1000000/SetUp!$B$48</f>
        <v>3.1818880822611147E-2</v>
      </c>
      <c r="W1773" s="53">
        <f t="shared" si="451"/>
        <v>-4.3281350725621337E-16</v>
      </c>
      <c r="X1773" s="53">
        <f>MAX((SetUp!$B$56*(1-($H1773/SetUp!$B$56)^2)*TANH(($B1773-$D1773)/SetUp!$B$56))/(1+$H1773/SetUp!$B$56*TANH(($B1773-$D1773)/SetUp!$B$56)),0)</f>
        <v>2.4588418117318001</v>
      </c>
    </row>
    <row r="1774" spans="1:24" x14ac:dyDescent="0.3">
      <c r="A1774" s="60">
        <v>32819</v>
      </c>
      <c r="B1774" s="53">
        <v>3.6429999999999998</v>
      </c>
      <c r="C1774" s="53"/>
      <c r="D1774" s="53">
        <v>5.6289999999999996</v>
      </c>
      <c r="E1774" s="53">
        <f t="shared" si="443"/>
        <v>3.6429999999999998</v>
      </c>
      <c r="F1774" s="53">
        <f t="shared" si="444"/>
        <v>1.9859999999999998</v>
      </c>
      <c r="G1774" s="53">
        <f t="shared" si="445"/>
        <v>0</v>
      </c>
      <c r="H1774" s="53">
        <f>IF(Q1773&gt;SetUp!$B$56,SetUp!$B$56,Q1773)</f>
        <v>2.4588418117318005</v>
      </c>
      <c r="I1774" s="53">
        <f t="shared" si="450"/>
        <v>0.27453018316122846</v>
      </c>
      <c r="J1774" s="53">
        <f>MIN(F1774,H1774,(1-EXP(-SetUp!$B$52*H1774/SetUp!$B$56))*F1774)</f>
        <v>0.25758474841821544</v>
      </c>
      <c r="K1774" s="53">
        <f t="shared" si="446"/>
        <v>2.2012570633135851</v>
      </c>
      <c r="L1774" s="53">
        <f>IF(I1774&lt;=0,0,MIN(SetUp!$B$50*I1774^SetUp!$B$55,I1774))</f>
        <v>2.4942594940597831E-3</v>
      </c>
      <c r="M1774" s="53">
        <f t="shared" si="447"/>
        <v>0.27203592366716867</v>
      </c>
      <c r="N1774" s="53">
        <f>IF(SetUp!$B$62=0,X1774,(B1774-E1774)*(1-(H1774/SetUp!$B$66/SetUp!$B$56)))</f>
        <v>0</v>
      </c>
      <c r="O1774" s="53">
        <f>K1774*SetUp!$B$65</f>
        <v>2.0317604854475715E-2</v>
      </c>
      <c r="P1774" s="53">
        <f>MIN(SetUp!$B$54*L1774^SetUp!$B$51,L1774)</f>
        <v>1.6200875584820283E-3</v>
      </c>
      <c r="Q1774" s="53">
        <f t="shared" si="448"/>
        <v>2.1809394584591093</v>
      </c>
      <c r="R1774" s="53">
        <f>IF((H1774+N1774-O1774)&gt;SetUp!$B$56,T1773+H1774+N1774-O1774-SetUp!$B$56,T1773)</f>
        <v>0</v>
      </c>
      <c r="S1774" s="53">
        <f>R1774*SetUp!$B$65</f>
        <v>0</v>
      </c>
      <c r="T1774" s="53">
        <f>IF((R1774-S1774)&lt;SetUp!$B$53,R1774-S1774,SetUp!$B$53)</f>
        <v>0</v>
      </c>
      <c r="U1774" s="53">
        <f t="shared" si="449"/>
        <v>0.27203592366716867</v>
      </c>
      <c r="V1774" s="53">
        <f>(L1774-P1774)/1000*SetUp!$B$13*1000000/SetUp!$B$48</f>
        <v>3.5574690239037372E-2</v>
      </c>
      <c r="W1774" s="53">
        <f t="shared" si="451"/>
        <v>2.1337098754514727E-16</v>
      </c>
      <c r="X1774" s="53">
        <f>MAX((SetUp!$B$56*(1-($H1774/SetUp!$B$56)^2)*TANH(($B1774-$D1774)/SetUp!$B$56))/(1+$H1774/SetUp!$B$56*TANH(($B1774-$D1774)/SetUp!$B$56)),0)</f>
        <v>0</v>
      </c>
    </row>
    <row r="1775" spans="1:24" x14ac:dyDescent="0.3">
      <c r="A1775" s="60">
        <v>32820</v>
      </c>
      <c r="B1775" s="53">
        <v>0</v>
      </c>
      <c r="C1775" s="53"/>
      <c r="D1775" s="53">
        <v>5.6289999999999996</v>
      </c>
      <c r="E1775" s="53">
        <f t="shared" si="443"/>
        <v>0</v>
      </c>
      <c r="F1775" s="53">
        <f t="shared" si="444"/>
        <v>5.6289999999999996</v>
      </c>
      <c r="G1775" s="53">
        <f t="shared" si="445"/>
        <v>0</v>
      </c>
      <c r="H1775" s="53">
        <f>IF(Q1774&gt;SetUp!$B$56,SetUp!$B$56,Q1774)</f>
        <v>2.1809394584591093</v>
      </c>
      <c r="I1775" s="53">
        <f t="shared" si="450"/>
        <v>0.28614287271114747</v>
      </c>
      <c r="J1775" s="53">
        <f>MIN(F1775,H1775,(1-EXP(-SetUp!$B$52*H1775/SetUp!$B$56))*F1775)</f>
        <v>0.65255944283819212</v>
      </c>
      <c r="K1775" s="53">
        <f t="shared" si="446"/>
        <v>1.5283800156209173</v>
      </c>
      <c r="L1775" s="53">
        <f>IF(I1775&lt;=0,0,MIN(SetUp!$B$50*I1775^SetUp!$B$55,I1775))</f>
        <v>2.6725736925358235E-3</v>
      </c>
      <c r="M1775" s="53">
        <f t="shared" si="447"/>
        <v>0.28347029901861165</v>
      </c>
      <c r="N1775" s="53">
        <f>IF(SetUp!$B$62=0,X1775,(B1775-E1775)*(1-(H1775/SetUp!$B$66/SetUp!$B$56)))</f>
        <v>0</v>
      </c>
      <c r="O1775" s="53">
        <f>K1775*SetUp!$B$65</f>
        <v>1.4106949043978828E-2</v>
      </c>
      <c r="P1775" s="53">
        <f>MIN(SetUp!$B$54*L1775^SetUp!$B$51,L1775)</f>
        <v>1.7370725755250251E-3</v>
      </c>
      <c r="Q1775" s="53">
        <f t="shared" si="448"/>
        <v>1.5142730665769384</v>
      </c>
      <c r="R1775" s="53">
        <f>IF((H1775+N1775-O1775)&gt;SetUp!$B$56,T1774+H1775+N1775-O1775-SetUp!$B$56,T1774)</f>
        <v>0</v>
      </c>
      <c r="S1775" s="53">
        <f>R1775*SetUp!$B$65</f>
        <v>0</v>
      </c>
      <c r="T1775" s="53">
        <f>IF((R1775-S1775)&lt;SetUp!$B$53,R1775-S1775,SetUp!$B$53)</f>
        <v>0</v>
      </c>
      <c r="U1775" s="53">
        <f t="shared" si="449"/>
        <v>0.28347029901861165</v>
      </c>
      <c r="V1775" s="53">
        <f>(L1775-P1775)/1000*SetUp!$B$13*1000000/SetUp!$B$48</f>
        <v>3.8070499751215639E-2</v>
      </c>
      <c r="W1775" s="53">
        <f t="shared" si="451"/>
        <v>-1.0538445116559103E-16</v>
      </c>
      <c r="X1775" s="53">
        <f>MAX((SetUp!$B$56*(1-($H1775/SetUp!$B$56)^2)*TANH(($B1775-$D1775)/SetUp!$B$56))/(1+$H1775/SetUp!$B$56*TANH(($B1775-$D1775)/SetUp!$B$56)),0)</f>
        <v>0</v>
      </c>
    </row>
    <row r="1776" spans="1:24" x14ac:dyDescent="0.3">
      <c r="A1776" s="60">
        <v>32821</v>
      </c>
      <c r="B1776" s="53">
        <v>0.151</v>
      </c>
      <c r="C1776" s="53"/>
      <c r="D1776" s="53">
        <v>5.6289999999999996</v>
      </c>
      <c r="E1776" s="53">
        <f t="shared" si="443"/>
        <v>0.151</v>
      </c>
      <c r="F1776" s="53">
        <f t="shared" si="444"/>
        <v>5.4779999999999998</v>
      </c>
      <c r="G1776" s="53">
        <f t="shared" si="445"/>
        <v>0</v>
      </c>
      <c r="H1776" s="53">
        <f>IF(Q1775&gt;SetUp!$B$56,SetUp!$B$56,Q1775)</f>
        <v>1.5142730665769384</v>
      </c>
      <c r="I1776" s="53">
        <f t="shared" si="450"/>
        <v>0.29330122770970535</v>
      </c>
      <c r="J1776" s="53">
        <f>MIN(F1776,H1776,(1-EXP(-SetUp!$B$52*H1776/SetUp!$B$56))*F1776)</f>
        <v>0.44916714611038183</v>
      </c>
      <c r="K1776" s="53">
        <f t="shared" si="446"/>
        <v>1.0651059204665565</v>
      </c>
      <c r="L1776" s="53">
        <f>IF(I1776&lt;=0,0,MIN(SetUp!$B$50*I1776^SetUp!$B$55,I1776))</f>
        <v>2.7849320446482915E-3</v>
      </c>
      <c r="M1776" s="53">
        <f t="shared" si="447"/>
        <v>0.29051629566505704</v>
      </c>
      <c r="N1776" s="53">
        <f>IF(SetUp!$B$62=0,X1776,(B1776-E1776)*(1-(H1776/SetUp!$B$66/SetUp!$B$56)))</f>
        <v>0</v>
      </c>
      <c r="O1776" s="53">
        <f>K1776*SetUp!$B$65</f>
        <v>9.830928691093678E-3</v>
      </c>
      <c r="P1776" s="53">
        <f>MIN(SetUp!$B$54*L1776^SetUp!$B$51,L1776)</f>
        <v>1.8108258328024252E-3</v>
      </c>
      <c r="Q1776" s="53">
        <f t="shared" si="448"/>
        <v>1.0552749917754629</v>
      </c>
      <c r="R1776" s="53">
        <f>IF((H1776+N1776-O1776)&gt;SetUp!$B$56,T1775+H1776+N1776-O1776-SetUp!$B$56,T1775)</f>
        <v>0</v>
      </c>
      <c r="S1776" s="53">
        <f>R1776*SetUp!$B$65</f>
        <v>0</v>
      </c>
      <c r="T1776" s="53">
        <f>IF((R1776-S1776)&lt;SetUp!$B$53,R1776-S1776,SetUp!$B$53)</f>
        <v>0</v>
      </c>
      <c r="U1776" s="53">
        <f t="shared" si="449"/>
        <v>0.29051629566505704</v>
      </c>
      <c r="V1776" s="53">
        <f>(L1776-P1776)/1000*SetUp!$B$13*1000000/SetUp!$B$48</f>
        <v>3.9641545714271545E-2</v>
      </c>
      <c r="W1776" s="53">
        <f t="shared" si="451"/>
        <v>9.9746599868666408E-17</v>
      </c>
      <c r="X1776" s="53">
        <f>MAX((SetUp!$B$56*(1-($H1776/SetUp!$B$56)^2)*TANH(($B1776-$D1776)/SetUp!$B$56))/(1+$H1776/SetUp!$B$56*TANH(($B1776-$D1776)/SetUp!$B$56)),0)</f>
        <v>0</v>
      </c>
    </row>
    <row r="1777" spans="1:24" x14ac:dyDescent="0.3">
      <c r="A1777" s="60">
        <v>32822</v>
      </c>
      <c r="B1777" s="53">
        <v>0</v>
      </c>
      <c r="C1777" s="53"/>
      <c r="D1777" s="53">
        <v>5.6289999999999996</v>
      </c>
      <c r="E1777" s="53">
        <f t="shared" si="443"/>
        <v>0</v>
      </c>
      <c r="F1777" s="53">
        <f t="shared" si="444"/>
        <v>5.6289999999999996</v>
      </c>
      <c r="G1777" s="53">
        <f t="shared" si="445"/>
        <v>0</v>
      </c>
      <c r="H1777" s="53">
        <f>IF(Q1776&gt;SetUp!$B$56,SetUp!$B$56,Q1776)</f>
        <v>1.0552749917754629</v>
      </c>
      <c r="I1777" s="53">
        <f t="shared" si="450"/>
        <v>0.29724941607285599</v>
      </c>
      <c r="J1777" s="53">
        <f>MIN(F1777,H1777,(1-EXP(-SetUp!$B$52*H1777/SetUp!$B$56))*F1777)</f>
        <v>0.3257929016390716</v>
      </c>
      <c r="K1777" s="53">
        <f t="shared" si="446"/>
        <v>0.72948209013639131</v>
      </c>
      <c r="L1777" s="53">
        <f>IF(I1777&lt;=0,0,MIN(SetUp!$B$50*I1777^SetUp!$B$55,I1777))</f>
        <v>2.8476928917587499E-3</v>
      </c>
      <c r="M1777" s="53">
        <f t="shared" si="447"/>
        <v>0.29440172318109725</v>
      </c>
      <c r="N1777" s="53">
        <f>IF(SetUp!$B$62=0,X1777,(B1777-E1777)*(1-(H1777/SetUp!$B$66/SetUp!$B$56)))</f>
        <v>0</v>
      </c>
      <c r="O1777" s="53">
        <f>K1777*SetUp!$B$65</f>
        <v>6.7331204077989279E-3</v>
      </c>
      <c r="P1777" s="53">
        <f>MIN(SetUp!$B$54*L1777^SetUp!$B$51,L1777)</f>
        <v>1.8520354089131262E-3</v>
      </c>
      <c r="Q1777" s="53">
        <f t="shared" si="448"/>
        <v>0.72274896972859237</v>
      </c>
      <c r="R1777" s="53">
        <f>IF((H1777+N1777-O1777)&gt;SetUp!$B$56,T1776+H1777+N1777-O1777-SetUp!$B$56,T1776)</f>
        <v>0</v>
      </c>
      <c r="S1777" s="53">
        <f>R1777*SetUp!$B$65</f>
        <v>0</v>
      </c>
      <c r="T1777" s="53">
        <f>IF((R1777-S1777)&lt;SetUp!$B$53,R1777-S1777,SetUp!$B$53)</f>
        <v>0</v>
      </c>
      <c r="U1777" s="53">
        <f t="shared" si="449"/>
        <v>0.29440172318109725</v>
      </c>
      <c r="V1777" s="53">
        <f>(L1777-P1777)/1000*SetUp!$B$13*1000000/SetUp!$B$48</f>
        <v>4.0518581179345377E-2</v>
      </c>
      <c r="W1777" s="53">
        <f t="shared" si="451"/>
        <v>1.474514954580286E-17</v>
      </c>
      <c r="X1777" s="53">
        <f>MAX((SetUp!$B$56*(1-($H1777/SetUp!$B$56)^2)*TANH(($B1777-$D1777)/SetUp!$B$56))/(1+$H1777/SetUp!$B$56*TANH(($B1777-$D1777)/SetUp!$B$56)),0)</f>
        <v>0</v>
      </c>
    </row>
    <row r="1778" spans="1:24" x14ac:dyDescent="0.3">
      <c r="A1778" s="60">
        <v>32823</v>
      </c>
      <c r="B1778" s="53">
        <v>0.107</v>
      </c>
      <c r="C1778" s="53"/>
      <c r="D1778" s="53">
        <v>5.6289999999999996</v>
      </c>
      <c r="E1778" s="53">
        <f t="shared" si="443"/>
        <v>0.107</v>
      </c>
      <c r="F1778" s="53">
        <f t="shared" si="444"/>
        <v>5.5219999999999994</v>
      </c>
      <c r="G1778" s="53">
        <f t="shared" si="445"/>
        <v>0</v>
      </c>
      <c r="H1778" s="53">
        <f>IF(Q1777&gt;SetUp!$B$56,SetUp!$B$56,Q1777)</f>
        <v>0.72274896972859237</v>
      </c>
      <c r="I1778" s="53">
        <f t="shared" si="450"/>
        <v>0.29903342231466779</v>
      </c>
      <c r="J1778" s="53">
        <f>MIN(F1778,H1778,(1-EXP(-SetUp!$B$52*H1778/SetUp!$B$56))*F1778)</f>
        <v>0.220939799506957</v>
      </c>
      <c r="K1778" s="53">
        <f t="shared" si="446"/>
        <v>0.5018091702216354</v>
      </c>
      <c r="L1778" s="53">
        <f>IF(I1778&lt;=0,0,MIN(SetUp!$B$50*I1778^SetUp!$B$55,I1778))</f>
        <v>2.8762349082278381E-3</v>
      </c>
      <c r="M1778" s="53">
        <f t="shared" si="447"/>
        <v>0.29615718740643993</v>
      </c>
      <c r="N1778" s="53">
        <f>IF(SetUp!$B$62=0,X1778,(B1778-E1778)*(1-(H1778/SetUp!$B$66/SetUp!$B$56)))</f>
        <v>0</v>
      </c>
      <c r="O1778" s="53">
        <f>K1778*SetUp!$B$65</f>
        <v>4.6316991335705248E-3</v>
      </c>
      <c r="P1778" s="53">
        <f>MIN(SetUp!$B$54*L1778^SetUp!$B$51,L1778)</f>
        <v>1.8707793942311539E-3</v>
      </c>
      <c r="Q1778" s="53">
        <f t="shared" si="448"/>
        <v>0.49717747108806487</v>
      </c>
      <c r="R1778" s="53">
        <f>IF((H1778+N1778-O1778)&gt;SetUp!$B$56,T1777+H1778+N1778-O1778-SetUp!$B$56,T1777)</f>
        <v>0</v>
      </c>
      <c r="S1778" s="53">
        <f>R1778*SetUp!$B$65</f>
        <v>0</v>
      </c>
      <c r="T1778" s="53">
        <f>IF((R1778-S1778)&lt;SetUp!$B$53,R1778-S1778,SetUp!$B$53)</f>
        <v>0</v>
      </c>
      <c r="U1778" s="53">
        <f t="shared" si="449"/>
        <v>0.29615718740643993</v>
      </c>
      <c r="V1778" s="53">
        <f>(L1778-P1778)/1000*SetUp!$B$13*1000000/SetUp!$B$48</f>
        <v>4.0917315008430204E-2</v>
      </c>
      <c r="W1778" s="53">
        <f t="shared" si="451"/>
        <v>6.5052130349130266E-18</v>
      </c>
      <c r="X1778" s="53">
        <f>MAX((SetUp!$B$56*(1-($H1778/SetUp!$B$56)^2)*TANH(($B1778-$D1778)/SetUp!$B$56))/(1+$H1778/SetUp!$B$56*TANH(($B1778-$D1778)/SetUp!$B$56)),0)</f>
        <v>0</v>
      </c>
    </row>
    <row r="1779" spans="1:24" x14ac:dyDescent="0.3">
      <c r="A1779" s="60">
        <v>32824</v>
      </c>
      <c r="B1779" s="53">
        <v>0</v>
      </c>
      <c r="C1779" s="53"/>
      <c r="D1779" s="53">
        <v>5.6289999999999996</v>
      </c>
      <c r="E1779" s="53">
        <f t="shared" si="443"/>
        <v>0</v>
      </c>
      <c r="F1779" s="53">
        <f t="shared" si="444"/>
        <v>5.6289999999999996</v>
      </c>
      <c r="G1779" s="53">
        <f t="shared" si="445"/>
        <v>0</v>
      </c>
      <c r="H1779" s="53">
        <f>IF(Q1778&gt;SetUp!$B$56,SetUp!$B$56,Q1778)</f>
        <v>0.49717747108806487</v>
      </c>
      <c r="I1779" s="53">
        <f t="shared" si="450"/>
        <v>0.29930705252360007</v>
      </c>
      <c r="J1779" s="53">
        <f>MIN(F1779,H1779,(1-EXP(-SetUp!$B$52*H1779/SetUp!$B$56))*F1779)</f>
        <v>0.15591368102540676</v>
      </c>
      <c r="K1779" s="53">
        <f t="shared" si="446"/>
        <v>0.34126379006265811</v>
      </c>
      <c r="L1779" s="53">
        <f>IF(I1779&lt;=0,0,MIN(SetUp!$B$50*I1779^SetUp!$B$55,I1779))</f>
        <v>2.8806227387684707E-3</v>
      </c>
      <c r="M1779" s="53">
        <f t="shared" si="447"/>
        <v>0.29642642978483158</v>
      </c>
      <c r="N1779" s="53">
        <f>IF(SetUp!$B$62=0,X1779,(B1779-E1779)*(1-(H1779/SetUp!$B$66/SetUp!$B$56)))</f>
        <v>0</v>
      </c>
      <c r="O1779" s="53">
        <f>K1779*SetUp!$B$65</f>
        <v>3.1498651171601457E-3</v>
      </c>
      <c r="P1779" s="53">
        <f>MIN(SetUp!$B$54*L1779^SetUp!$B$51,L1779)</f>
        <v>1.8736611114218286E-3</v>
      </c>
      <c r="Q1779" s="53">
        <f t="shared" si="448"/>
        <v>0.33811392494549797</v>
      </c>
      <c r="R1779" s="53">
        <f>IF((H1779+N1779-O1779)&gt;SetUp!$B$56,T1778+H1779+N1779-O1779-SetUp!$B$56,T1778)</f>
        <v>0</v>
      </c>
      <c r="S1779" s="53">
        <f>R1779*SetUp!$B$65</f>
        <v>0</v>
      </c>
      <c r="T1779" s="53">
        <f>IF((R1779-S1779)&lt;SetUp!$B$53,R1779-S1779,SetUp!$B$53)</f>
        <v>0</v>
      </c>
      <c r="U1779" s="53">
        <f t="shared" si="449"/>
        <v>0.29642642978483158</v>
      </c>
      <c r="V1779" s="53">
        <f>(L1779-P1779)/1000*SetUp!$B$13*1000000/SetUp!$B$48</f>
        <v>4.097860674488274E-2</v>
      </c>
      <c r="W1779" s="53">
        <f t="shared" si="451"/>
        <v>-1.951563910473908E-17</v>
      </c>
      <c r="X1779" s="53">
        <f>MAX((SetUp!$B$56*(1-($H1779/SetUp!$B$56)^2)*TANH(($B1779-$D1779)/SetUp!$B$56))/(1+$H1779/SetUp!$B$56*TANH(($B1779-$D1779)/SetUp!$B$56)),0)</f>
        <v>0</v>
      </c>
    </row>
    <row r="1780" spans="1:24" x14ac:dyDescent="0.3">
      <c r="A1780" s="60">
        <v>32825</v>
      </c>
      <c r="B1780" s="53">
        <v>1.0109999999999999</v>
      </c>
      <c r="C1780" s="53"/>
      <c r="D1780" s="53">
        <v>5.6289999999999996</v>
      </c>
      <c r="E1780" s="53">
        <f t="shared" si="443"/>
        <v>1.0109999999999999</v>
      </c>
      <c r="F1780" s="53">
        <f t="shared" si="444"/>
        <v>4.6179999999999994</v>
      </c>
      <c r="G1780" s="53">
        <f t="shared" si="445"/>
        <v>0</v>
      </c>
      <c r="H1780" s="53">
        <f>IF(Q1779&gt;SetUp!$B$56,SetUp!$B$56,Q1779)</f>
        <v>0.33811392494549797</v>
      </c>
      <c r="I1780" s="53">
        <f t="shared" si="450"/>
        <v>0.2987407222996622</v>
      </c>
      <c r="J1780" s="53">
        <f>MIN(F1780,H1780,(1-EXP(-SetUp!$B$52*H1780/SetUp!$B$56))*F1780)</f>
        <v>8.737803450305677E-2</v>
      </c>
      <c r="K1780" s="53">
        <f t="shared" si="446"/>
        <v>0.25073589044244121</v>
      </c>
      <c r="L1780" s="53">
        <f>IF(I1780&lt;=0,0,MIN(SetUp!$B$50*I1780^SetUp!$B$55,I1780))</f>
        <v>2.8715442436456529E-3</v>
      </c>
      <c r="M1780" s="53">
        <f t="shared" si="447"/>
        <v>0.29586917805601654</v>
      </c>
      <c r="N1780" s="53">
        <f>IF(SetUp!$B$62=0,X1780,(B1780-E1780)*(1-(H1780/SetUp!$B$66/SetUp!$B$56)))</f>
        <v>0</v>
      </c>
      <c r="O1780" s="53">
        <f>K1780*SetUp!$B$65</f>
        <v>2.3142925148306077E-3</v>
      </c>
      <c r="P1780" s="53">
        <f>MIN(SetUp!$B$54*L1780^SetUp!$B$51,L1780)</f>
        <v>1.8676988373769543E-3</v>
      </c>
      <c r="Q1780" s="53">
        <f t="shared" si="448"/>
        <v>0.24842159792761059</v>
      </c>
      <c r="R1780" s="53">
        <f>IF((H1780+N1780-O1780)&gt;SetUp!$B$56,T1779+H1780+N1780-O1780-SetUp!$B$56,T1779)</f>
        <v>0</v>
      </c>
      <c r="S1780" s="53">
        <f>R1780*SetUp!$B$65</f>
        <v>0</v>
      </c>
      <c r="T1780" s="53">
        <f>IF((R1780-S1780)&lt;SetUp!$B$53,R1780-S1780,SetUp!$B$53)</f>
        <v>0</v>
      </c>
      <c r="U1780" s="53">
        <f t="shared" si="449"/>
        <v>0.29586917805601654</v>
      </c>
      <c r="V1780" s="53">
        <f>(L1780-P1780)/1000*SetUp!$B$13*1000000/SetUp!$B$48</f>
        <v>4.0851791189438331E-2</v>
      </c>
      <c r="W1780" s="53">
        <f t="shared" si="451"/>
        <v>5.9414279052205643E-17</v>
      </c>
      <c r="X1780" s="53">
        <f>MAX((SetUp!$B$56*(1-($H1780/SetUp!$B$56)^2)*TANH(($B1780-$D1780)/SetUp!$B$56))/(1+$H1780/SetUp!$B$56*TANH(($B1780-$D1780)/SetUp!$B$56)),0)</f>
        <v>0</v>
      </c>
    </row>
    <row r="1781" spans="1:24" x14ac:dyDescent="0.3">
      <c r="A1781" s="60">
        <v>32826</v>
      </c>
      <c r="B1781" s="53">
        <v>18.111000000000001</v>
      </c>
      <c r="C1781" s="53"/>
      <c r="D1781" s="53">
        <v>5.6289999999999996</v>
      </c>
      <c r="E1781" s="53">
        <f t="shared" si="443"/>
        <v>5.6289999999999996</v>
      </c>
      <c r="F1781" s="53">
        <f t="shared" si="444"/>
        <v>0</v>
      </c>
      <c r="G1781" s="53">
        <f t="shared" si="445"/>
        <v>2.1905827859860949E-2</v>
      </c>
      <c r="H1781" s="53">
        <f>IF(Q1780&gt;SetUp!$B$56,SetUp!$B$56,Q1780)</f>
        <v>0.24842159792761059</v>
      </c>
      <c r="I1781" s="53">
        <f t="shared" si="450"/>
        <v>0.32006793750852519</v>
      </c>
      <c r="J1781" s="53">
        <f>MIN(F1781,H1781,(1-EXP(-SetUp!$B$52*H1781/SetUp!$B$56))*F1781)</f>
        <v>0</v>
      </c>
      <c r="K1781" s="53">
        <f t="shared" si="446"/>
        <v>0.24842159792761059</v>
      </c>
      <c r="L1781" s="53">
        <f>IF(I1781&lt;=0,0,MIN(SetUp!$B$50*I1781^SetUp!$B$55,I1781))</f>
        <v>3.2212795815038365E-3</v>
      </c>
      <c r="M1781" s="53">
        <f t="shared" si="447"/>
        <v>0.31684665792702138</v>
      </c>
      <c r="N1781" s="53">
        <f>IF(SetUp!$B$62=0,X1781,(B1781-E1781)*(1-(H1781/SetUp!$B$66/SetUp!$B$56)))</f>
        <v>12.46009417214014</v>
      </c>
      <c r="O1781" s="53">
        <f>K1781*SetUp!$B$65</f>
        <v>2.292931592647708E-3</v>
      </c>
      <c r="P1781" s="53">
        <f>MIN(SetUp!$B$54*L1781^SetUp!$B$51,L1781)</f>
        <v>2.0975137005493048E-3</v>
      </c>
      <c r="Q1781" s="53">
        <f t="shared" si="448"/>
        <v>12.706222838475103</v>
      </c>
      <c r="R1781" s="53">
        <f>IF((H1781+N1781-O1781)&gt;SetUp!$B$56,T1780+H1781+N1781-O1781-SetUp!$B$56,T1780)</f>
        <v>0</v>
      </c>
      <c r="S1781" s="53">
        <f>R1781*SetUp!$B$65</f>
        <v>0</v>
      </c>
      <c r="T1781" s="53">
        <f>IF((R1781-S1781)&lt;SetUp!$B$53,R1781-S1781,SetUp!$B$53)</f>
        <v>0</v>
      </c>
      <c r="U1781" s="53">
        <f t="shared" si="449"/>
        <v>0.31684665792702138</v>
      </c>
      <c r="V1781" s="53">
        <f>(L1781-P1781)/1000*SetUp!$B$13*1000000/SetUp!$B$48</f>
        <v>4.5731991029584515E-2</v>
      </c>
      <c r="W1781" s="53">
        <f t="shared" si="451"/>
        <v>1.0802990446645566E-15</v>
      </c>
      <c r="X1781" s="53">
        <f>MAX((SetUp!$B$56*(1-($H1781/SetUp!$B$56)^2)*TANH(($B1781-$D1781)/SetUp!$B$56))/(1+$H1781/SetUp!$B$56*TANH(($B1781-$D1781)/SetUp!$B$56)),0)</f>
        <v>12.46009417214014</v>
      </c>
    </row>
    <row r="1782" spans="1:24" x14ac:dyDescent="0.3">
      <c r="A1782" s="60">
        <v>32827</v>
      </c>
      <c r="B1782" s="53">
        <v>0.48299999999999998</v>
      </c>
      <c r="C1782" s="53"/>
      <c r="D1782" s="53">
        <v>5.6289999999999996</v>
      </c>
      <c r="E1782" s="53">
        <f t="shared" si="443"/>
        <v>0.48299999999999998</v>
      </c>
      <c r="F1782" s="53">
        <f t="shared" si="444"/>
        <v>5.1459999999999999</v>
      </c>
      <c r="G1782" s="53">
        <f t="shared" si="445"/>
        <v>0</v>
      </c>
      <c r="H1782" s="53">
        <f>IF(Q1781&gt;SetUp!$B$56,SetUp!$B$56,Q1781)</f>
        <v>12.706222838475103</v>
      </c>
      <c r="I1782" s="53">
        <f t="shared" si="450"/>
        <v>0.40979647565287342</v>
      </c>
      <c r="J1782" s="53">
        <f>MIN(F1782,H1782,(1-EXP(-SetUp!$B$52*H1782/SetUp!$B$56))*F1782)</f>
        <v>2.6358211219228784</v>
      </c>
      <c r="K1782" s="53">
        <f t="shared" si="446"/>
        <v>10.070401716552224</v>
      </c>
      <c r="L1782" s="53">
        <f>IF(I1782&lt;=0,0,MIN(SetUp!$B$50*I1782^SetUp!$B$55,I1782))</f>
        <v>4.8630100379267373E-3</v>
      </c>
      <c r="M1782" s="53">
        <f t="shared" si="447"/>
        <v>0.4049334656149467</v>
      </c>
      <c r="N1782" s="53">
        <f>IF(SetUp!$B$62=0,X1782,(B1782-E1782)*(1-(H1782/SetUp!$B$66/SetUp!$B$56)))</f>
        <v>0</v>
      </c>
      <c r="O1782" s="53">
        <f>K1782*SetUp!$B$65</f>
        <v>9.2949817725852035E-2</v>
      </c>
      <c r="P1782" s="53">
        <f>MIN(SetUp!$B$54*L1782^SetUp!$B$51,L1782)</f>
        <v>3.1792147461167783E-3</v>
      </c>
      <c r="Q1782" s="53">
        <f t="shared" si="448"/>
        <v>9.9774518988263718</v>
      </c>
      <c r="R1782" s="53">
        <f>IF((H1782+N1782-O1782)&gt;SetUp!$B$56,T1781+H1782+N1782-O1782-SetUp!$B$56,T1781)</f>
        <v>0</v>
      </c>
      <c r="S1782" s="53">
        <f>R1782*SetUp!$B$65</f>
        <v>0</v>
      </c>
      <c r="T1782" s="53">
        <f>IF((R1782-S1782)&lt;SetUp!$B$53,R1782-S1782,SetUp!$B$53)</f>
        <v>0</v>
      </c>
      <c r="U1782" s="53">
        <f t="shared" si="449"/>
        <v>0.4049334656149467</v>
      </c>
      <c r="V1782" s="53">
        <f>(L1782-P1782)/1000*SetUp!$B$13*1000000/SetUp!$B$48</f>
        <v>6.8522556598090284E-2</v>
      </c>
      <c r="W1782" s="53">
        <f t="shared" si="451"/>
        <v>-3.6429192995512949E-17</v>
      </c>
      <c r="X1782" s="53">
        <f>MAX((SetUp!$B$56*(1-($H1782/SetUp!$B$56)^2)*TANH(($B1782-$D1782)/SetUp!$B$56))/(1+$H1782/SetUp!$B$56*TANH(($B1782-$D1782)/SetUp!$B$56)),0)</f>
        <v>0</v>
      </c>
    </row>
    <row r="1783" spans="1:24" x14ac:dyDescent="0.3">
      <c r="A1783" s="60">
        <v>32828</v>
      </c>
      <c r="B1783" s="53">
        <v>0.42599999999999999</v>
      </c>
      <c r="C1783" s="53"/>
      <c r="D1783" s="53">
        <v>5.6289999999999996</v>
      </c>
      <c r="E1783" s="53">
        <f t="shared" si="443"/>
        <v>0.42599999999999999</v>
      </c>
      <c r="F1783" s="53">
        <f t="shared" si="444"/>
        <v>5.2029999999999994</v>
      </c>
      <c r="G1783" s="53">
        <f t="shared" si="445"/>
        <v>0</v>
      </c>
      <c r="H1783" s="53">
        <f>IF(Q1782&gt;SetUp!$B$56,SetUp!$B$56,Q1782)</f>
        <v>9.9774518988263718</v>
      </c>
      <c r="I1783" s="53">
        <f t="shared" si="450"/>
        <v>0.47633198081059547</v>
      </c>
      <c r="J1783" s="53">
        <f>MIN(F1783,H1783,(1-EXP(-SetUp!$B$52*H1783/SetUp!$B$56))*F1783)</f>
        <v>2.2419689513911383</v>
      </c>
      <c r="K1783" s="53">
        <f t="shared" si="446"/>
        <v>7.7354829474352336</v>
      </c>
      <c r="L1783" s="53">
        <f>IF(I1783&lt;=0,0,MIN(SetUp!$B$50*I1783^SetUp!$B$55,I1783))</f>
        <v>6.2489593918079985E-3</v>
      </c>
      <c r="M1783" s="53">
        <f t="shared" si="447"/>
        <v>0.47008302141878749</v>
      </c>
      <c r="N1783" s="53">
        <f>IF(SetUp!$B$62=0,X1783,(B1783-E1783)*(1-(H1783/SetUp!$B$66/SetUp!$B$56)))</f>
        <v>0</v>
      </c>
      <c r="O1783" s="53">
        <f>K1783*SetUp!$B$65</f>
        <v>7.1398515195648785E-2</v>
      </c>
      <c r="P1783" s="53">
        <f>MIN(SetUp!$B$54*L1783^SetUp!$B$51,L1783)</f>
        <v>4.0952527234794124E-3</v>
      </c>
      <c r="Q1783" s="53">
        <f t="shared" si="448"/>
        <v>7.6640844322395845</v>
      </c>
      <c r="R1783" s="53">
        <f>IF((H1783+N1783-O1783)&gt;SetUp!$B$56,T1782+H1783+N1783-O1783-SetUp!$B$56,T1782)</f>
        <v>0</v>
      </c>
      <c r="S1783" s="53">
        <f>R1783*SetUp!$B$65</f>
        <v>0</v>
      </c>
      <c r="T1783" s="53">
        <f>IF((R1783-S1783)&lt;SetUp!$B$53,R1783-S1783,SetUp!$B$53)</f>
        <v>0</v>
      </c>
      <c r="U1783" s="53">
        <f t="shared" si="449"/>
        <v>0.47008302141878749</v>
      </c>
      <c r="V1783" s="53">
        <f>(L1783-P1783)/1000*SetUp!$B$13*1000000/SetUp!$B$48</f>
        <v>8.7645741613634504E-2</v>
      </c>
      <c r="W1783" s="53">
        <f t="shared" si="451"/>
        <v>4.1373154902046849E-16</v>
      </c>
      <c r="X1783" s="53">
        <f>MAX((SetUp!$B$56*(1-($H1783/SetUp!$B$56)^2)*TANH(($B1783-$D1783)/SetUp!$B$56))/(1+$H1783/SetUp!$B$56*TANH(($B1783-$D1783)/SetUp!$B$56)),0)</f>
        <v>0</v>
      </c>
    </row>
    <row r="1784" spans="1:24" x14ac:dyDescent="0.3">
      <c r="A1784" s="60">
        <v>32829</v>
      </c>
      <c r="B1784" s="53">
        <v>0</v>
      </c>
      <c r="C1784" s="53"/>
      <c r="D1784" s="53">
        <v>5.6289999999999996</v>
      </c>
      <c r="E1784" s="53">
        <f t="shared" si="443"/>
        <v>0</v>
      </c>
      <c r="F1784" s="53">
        <f t="shared" si="444"/>
        <v>5.6289999999999996</v>
      </c>
      <c r="G1784" s="53">
        <f t="shared" si="445"/>
        <v>0</v>
      </c>
      <c r="H1784" s="53">
        <f>IF(Q1783&gt;SetUp!$B$56,SetUp!$B$56,Q1783)</f>
        <v>7.6640844322395845</v>
      </c>
      <c r="I1784" s="53">
        <f t="shared" si="450"/>
        <v>0.5225632808322741</v>
      </c>
      <c r="J1784" s="53">
        <f>MIN(F1784,H1784,(1-EXP(-SetUp!$B$52*H1784/SetUp!$B$56))*F1784)</f>
        <v>1.9782497806704813</v>
      </c>
      <c r="K1784" s="53">
        <f t="shared" si="446"/>
        <v>5.6858346515691034</v>
      </c>
      <c r="L1784" s="53">
        <f>IF(I1784&lt;=0,0,MIN(SetUp!$B$50*I1784^SetUp!$B$55,I1784))</f>
        <v>7.2921615899560329E-3</v>
      </c>
      <c r="M1784" s="53">
        <f t="shared" si="447"/>
        <v>0.51527111924231805</v>
      </c>
      <c r="N1784" s="53">
        <f>IF(SetUp!$B$62=0,X1784,(B1784-E1784)*(1-(H1784/SetUp!$B$66/SetUp!$B$56)))</f>
        <v>0</v>
      </c>
      <c r="O1784" s="53">
        <f>K1784*SetUp!$B$65</f>
        <v>5.2480259413486607E-2</v>
      </c>
      <c r="P1784" s="53">
        <f>MIN(SetUp!$B$54*L1784^SetUp!$B$51,L1784)</f>
        <v>4.786090016716516E-3</v>
      </c>
      <c r="Q1784" s="53">
        <f t="shared" si="448"/>
        <v>5.6333543921556171</v>
      </c>
      <c r="R1784" s="53">
        <f>IF((H1784+N1784-O1784)&gt;SetUp!$B$56,T1783+H1784+N1784-O1784-SetUp!$B$56,T1783)</f>
        <v>0</v>
      </c>
      <c r="S1784" s="53">
        <f>R1784*SetUp!$B$65</f>
        <v>0</v>
      </c>
      <c r="T1784" s="53">
        <f>IF((R1784-S1784)&lt;SetUp!$B$53,R1784-S1784,SetUp!$B$53)</f>
        <v>0</v>
      </c>
      <c r="U1784" s="53">
        <f t="shared" si="449"/>
        <v>0.51527111924231805</v>
      </c>
      <c r="V1784" s="53">
        <f>(L1784-P1784)/1000*SetUp!$B$13*1000000/SetUp!$B$48</f>
        <v>0.1019853375594017</v>
      </c>
      <c r="W1784" s="53">
        <f t="shared" si="451"/>
        <v>9.6277152916712794E-17</v>
      </c>
      <c r="X1784" s="53">
        <f>MAX((SetUp!$B$56*(1-($H1784/SetUp!$B$56)^2)*TANH(($B1784-$D1784)/SetUp!$B$56))/(1+$H1784/SetUp!$B$56*TANH(($B1784-$D1784)/SetUp!$B$56)),0)</f>
        <v>0</v>
      </c>
    </row>
    <row r="1785" spans="1:24" x14ac:dyDescent="0.3">
      <c r="A1785" s="60">
        <v>32830</v>
      </c>
      <c r="B1785" s="53">
        <v>0</v>
      </c>
      <c r="C1785" s="53"/>
      <c r="D1785" s="53">
        <v>5.6289999999999996</v>
      </c>
      <c r="E1785" s="53">
        <f t="shared" si="443"/>
        <v>0</v>
      </c>
      <c r="F1785" s="53">
        <f t="shared" si="444"/>
        <v>5.6289999999999996</v>
      </c>
      <c r="G1785" s="53">
        <f t="shared" si="445"/>
        <v>0</v>
      </c>
      <c r="H1785" s="53">
        <f>IF(Q1784&gt;SetUp!$B$56,SetUp!$B$56,Q1784)</f>
        <v>5.6333543921556171</v>
      </c>
      <c r="I1785" s="53">
        <f t="shared" si="450"/>
        <v>0.5531042517560294</v>
      </c>
      <c r="J1785" s="53">
        <f>MIN(F1785,H1785,(1-EXP(-SetUp!$B$52*H1785/SetUp!$B$56))*F1785)</f>
        <v>1.5344238947087097</v>
      </c>
      <c r="K1785" s="53">
        <f t="shared" si="446"/>
        <v>4.0989304974469079</v>
      </c>
      <c r="L1785" s="53">
        <f>IF(I1785&lt;=0,0,MIN(SetUp!$B$50*I1785^SetUp!$B$55,I1785))</f>
        <v>8.0162231049110098E-3</v>
      </c>
      <c r="M1785" s="53">
        <f t="shared" si="447"/>
        <v>0.54508802865111838</v>
      </c>
      <c r="N1785" s="53">
        <f>IF(SetUp!$B$62=0,X1785,(B1785-E1785)*(1-(H1785/SetUp!$B$66/SetUp!$B$56)))</f>
        <v>0</v>
      </c>
      <c r="O1785" s="53">
        <f>K1785*SetUp!$B$65</f>
        <v>3.7833132513711301E-2</v>
      </c>
      <c r="P1785" s="53">
        <f>MIN(SetUp!$B$54*L1785^SetUp!$B$51,L1785)</f>
        <v>5.2661583366644723E-3</v>
      </c>
      <c r="Q1785" s="53">
        <f t="shared" si="448"/>
        <v>4.0610973649331967</v>
      </c>
      <c r="R1785" s="53">
        <f>IF((H1785+N1785-O1785)&gt;SetUp!$B$56,T1784+H1785+N1785-O1785-SetUp!$B$56,T1784)</f>
        <v>0</v>
      </c>
      <c r="S1785" s="53">
        <f>R1785*SetUp!$B$65</f>
        <v>0</v>
      </c>
      <c r="T1785" s="53">
        <f>IF((R1785-S1785)&lt;SetUp!$B$53,R1785-S1785,SetUp!$B$53)</f>
        <v>0</v>
      </c>
      <c r="U1785" s="53">
        <f t="shared" si="449"/>
        <v>0.54508802865111838</v>
      </c>
      <c r="V1785" s="53">
        <f>(L1785-P1785)/1000*SetUp!$B$13*1000000/SetUp!$B$48</f>
        <v>0.11191471412657672</v>
      </c>
      <c r="W1785" s="53">
        <f t="shared" si="451"/>
        <v>8.8470897274817162E-16</v>
      </c>
      <c r="X1785" s="53">
        <f>MAX((SetUp!$B$56*(1-($H1785/SetUp!$B$56)^2)*TANH(($B1785-$D1785)/SetUp!$B$56))/(1+$H1785/SetUp!$B$56*TANH(($B1785-$D1785)/SetUp!$B$56)),0)</f>
        <v>0</v>
      </c>
    </row>
    <row r="1786" spans="1:24" x14ac:dyDescent="0.3">
      <c r="A1786" s="60">
        <v>32831</v>
      </c>
      <c r="B1786" s="53">
        <v>1.0129999999999999</v>
      </c>
      <c r="C1786" s="53"/>
      <c r="D1786" s="53">
        <v>5.6289999999999996</v>
      </c>
      <c r="E1786" s="53">
        <f t="shared" si="443"/>
        <v>1.0129999999999999</v>
      </c>
      <c r="F1786" s="53">
        <f t="shared" si="444"/>
        <v>4.6159999999999997</v>
      </c>
      <c r="G1786" s="53">
        <f t="shared" si="445"/>
        <v>0</v>
      </c>
      <c r="H1786" s="53">
        <f>IF(Q1785&gt;SetUp!$B$56,SetUp!$B$56,Q1785)</f>
        <v>4.0610973649331967</v>
      </c>
      <c r="I1786" s="53">
        <f t="shared" si="450"/>
        <v>0.57383686911255571</v>
      </c>
      <c r="J1786" s="53">
        <f>MIN(F1786,H1786,(1-EXP(-SetUp!$B$52*H1786/SetUp!$B$56))*F1786)</f>
        <v>0.94638041964946917</v>
      </c>
      <c r="K1786" s="53">
        <f t="shared" si="446"/>
        <v>3.1147169452837273</v>
      </c>
      <c r="L1786" s="53">
        <f>IF(I1786&lt;=0,0,MIN(SetUp!$B$50*I1786^SetUp!$B$55,I1786))</f>
        <v>8.5232562987596384E-3</v>
      </c>
      <c r="M1786" s="53">
        <f t="shared" si="447"/>
        <v>0.56531361281379611</v>
      </c>
      <c r="N1786" s="53">
        <f>IF(SetUp!$B$62=0,X1786,(B1786-E1786)*(1-(H1786/SetUp!$B$66/SetUp!$B$56)))</f>
        <v>0</v>
      </c>
      <c r="O1786" s="53">
        <f>K1786*SetUp!$B$65</f>
        <v>2.8748840461437386E-2</v>
      </c>
      <c r="P1786" s="53">
        <f>MIN(SetUp!$B$54*L1786^SetUp!$B$51,L1786)</f>
        <v>5.6025857130868363E-3</v>
      </c>
      <c r="Q1786" s="53">
        <f t="shared" si="448"/>
        <v>3.0859681048222898</v>
      </c>
      <c r="R1786" s="53">
        <f>IF((H1786+N1786-O1786)&gt;SetUp!$B$56,T1785+H1786+N1786-O1786-SetUp!$B$56,T1785)</f>
        <v>0</v>
      </c>
      <c r="S1786" s="53">
        <f>R1786*SetUp!$B$65</f>
        <v>0</v>
      </c>
      <c r="T1786" s="53">
        <f>IF((R1786-S1786)&lt;SetUp!$B$53,R1786-S1786,SetUp!$B$53)</f>
        <v>0</v>
      </c>
      <c r="U1786" s="53">
        <f t="shared" si="449"/>
        <v>0.56531361281379611</v>
      </c>
      <c r="V1786" s="53">
        <f>(L1786-P1786)/1000*SetUp!$B$13*1000000/SetUp!$B$48</f>
        <v>0.11885756925713623</v>
      </c>
      <c r="W1786" s="53">
        <f t="shared" si="451"/>
        <v>-6.349087922075114E-16</v>
      </c>
      <c r="X1786" s="53">
        <f>MAX((SetUp!$B$56*(1-($H1786/SetUp!$B$56)^2)*TANH(($B1786-$D1786)/SetUp!$B$56))/(1+$H1786/SetUp!$B$56*TANH(($B1786-$D1786)/SetUp!$B$56)),0)</f>
        <v>0</v>
      </c>
    </row>
    <row r="1787" spans="1:24" x14ac:dyDescent="0.3">
      <c r="A1787" s="60">
        <v>32832</v>
      </c>
      <c r="B1787" s="53">
        <v>0.52900000000000003</v>
      </c>
      <c r="C1787" s="53"/>
      <c r="D1787" s="53">
        <v>5.6289999999999996</v>
      </c>
      <c r="E1787" s="53">
        <f t="shared" si="443"/>
        <v>0.52900000000000003</v>
      </c>
      <c r="F1787" s="53">
        <f t="shared" si="444"/>
        <v>5.0999999999999996</v>
      </c>
      <c r="G1787" s="53">
        <f t="shared" si="445"/>
        <v>0</v>
      </c>
      <c r="H1787" s="53">
        <f>IF(Q1786&gt;SetUp!$B$56,SetUp!$B$56,Q1786)</f>
        <v>3.0859681048222898</v>
      </c>
      <c r="I1787" s="53">
        <f t="shared" si="450"/>
        <v>0.58626561466459304</v>
      </c>
      <c r="J1787" s="53">
        <f>MIN(F1787,H1787,(1-EXP(-SetUp!$B$52*H1787/SetUp!$B$56))*F1787)</f>
        <v>0.81597897987549628</v>
      </c>
      <c r="K1787" s="53">
        <f t="shared" si="446"/>
        <v>2.2699891249467936</v>
      </c>
      <c r="L1787" s="53">
        <f>IF(I1787&lt;=0,0,MIN(SetUp!$B$50*I1787^SetUp!$B$55,I1787))</f>
        <v>8.8331479731826399E-3</v>
      </c>
      <c r="M1787" s="53">
        <f t="shared" si="447"/>
        <v>0.57743246669141035</v>
      </c>
      <c r="N1787" s="53">
        <f>IF(SetUp!$B$62=0,X1787,(B1787-E1787)*(1-(H1787/SetUp!$B$66/SetUp!$B$56)))</f>
        <v>0</v>
      </c>
      <c r="O1787" s="53">
        <f>K1787*SetUp!$B$65</f>
        <v>2.0952001850796934E-2</v>
      </c>
      <c r="P1787" s="53">
        <f>MIN(SetUp!$B$54*L1787^SetUp!$B$51,L1787)</f>
        <v>5.8083020352270986E-3</v>
      </c>
      <c r="Q1787" s="53">
        <f t="shared" si="448"/>
        <v>2.2490371230959965</v>
      </c>
      <c r="R1787" s="53">
        <f>IF((H1787+N1787-O1787)&gt;SetUp!$B$56,T1786+H1787+N1787-O1787-SetUp!$B$56,T1786)</f>
        <v>0</v>
      </c>
      <c r="S1787" s="53">
        <f>R1787*SetUp!$B$65</f>
        <v>0</v>
      </c>
      <c r="T1787" s="53">
        <f>IF((R1787-S1787)&lt;SetUp!$B$53,R1787-S1787,SetUp!$B$53)</f>
        <v>0</v>
      </c>
      <c r="U1787" s="53">
        <f t="shared" si="449"/>
        <v>0.57743246669141035</v>
      </c>
      <c r="V1787" s="53">
        <f>(L1787-P1787)/1000*SetUp!$B$13*1000000/SetUp!$B$48</f>
        <v>0.12309701659829533</v>
      </c>
      <c r="W1787" s="53">
        <f t="shared" si="451"/>
        <v>-2.688821387764051E-16</v>
      </c>
      <c r="X1787" s="53">
        <f>MAX((SetUp!$B$56*(1-($H1787/SetUp!$B$56)^2)*TANH(($B1787-$D1787)/SetUp!$B$56))/(1+$H1787/SetUp!$B$56*TANH(($B1787-$D1787)/SetUp!$B$56)),0)</f>
        <v>0</v>
      </c>
    </row>
    <row r="1788" spans="1:24" x14ac:dyDescent="0.3">
      <c r="A1788" s="60">
        <v>32833</v>
      </c>
      <c r="B1788" s="53">
        <v>3.9E-2</v>
      </c>
      <c r="C1788" s="53"/>
      <c r="D1788" s="53">
        <v>5.6289999999999996</v>
      </c>
      <c r="E1788" s="53">
        <f t="shared" si="443"/>
        <v>3.9E-2</v>
      </c>
      <c r="F1788" s="53">
        <f t="shared" si="444"/>
        <v>5.59</v>
      </c>
      <c r="G1788" s="53">
        <f t="shared" si="445"/>
        <v>0</v>
      </c>
      <c r="H1788" s="53">
        <f>IF(Q1787&gt;SetUp!$B$56,SetUp!$B$56,Q1787)</f>
        <v>2.2490371230959965</v>
      </c>
      <c r="I1788" s="53">
        <f t="shared" si="450"/>
        <v>0.59203453194362221</v>
      </c>
      <c r="J1788" s="53">
        <f>MIN(F1788,H1788,(1-EXP(-SetUp!$B$52*H1788/SetUp!$B$56))*F1788)</f>
        <v>0.66701505378123516</v>
      </c>
      <c r="K1788" s="53">
        <f t="shared" si="446"/>
        <v>1.5820220693147613</v>
      </c>
      <c r="L1788" s="53">
        <f>IF(I1788&lt;=0,0,MIN(SetUp!$B$50*I1788^SetUp!$B$55,I1788))</f>
        <v>8.9784878431520415E-3</v>
      </c>
      <c r="M1788" s="53">
        <f t="shared" si="447"/>
        <v>0.58305604410047018</v>
      </c>
      <c r="N1788" s="53">
        <f>IF(SetUp!$B$62=0,X1788,(B1788-E1788)*(1-(H1788/SetUp!$B$66/SetUp!$B$56)))</f>
        <v>0</v>
      </c>
      <c r="O1788" s="53">
        <f>K1788*SetUp!$B$65</f>
        <v>1.46020652522119E-2</v>
      </c>
      <c r="P1788" s="53">
        <f>MIN(SetUp!$B$54*L1788^SetUp!$B$51,L1788)</f>
        <v>5.9048077550803721E-3</v>
      </c>
      <c r="Q1788" s="53">
        <f t="shared" si="448"/>
        <v>1.5674200040625494</v>
      </c>
      <c r="R1788" s="53">
        <f>IF((H1788+N1788-O1788)&gt;SetUp!$B$56,T1787+H1788+N1788-O1788-SetUp!$B$56,T1787)</f>
        <v>0</v>
      </c>
      <c r="S1788" s="53">
        <f>R1788*SetUp!$B$65</f>
        <v>0</v>
      </c>
      <c r="T1788" s="53">
        <f>IF((R1788-S1788)&lt;SetUp!$B$53,R1788-S1788,SetUp!$B$53)</f>
        <v>0</v>
      </c>
      <c r="U1788" s="53">
        <f t="shared" si="449"/>
        <v>0.58305604410047018</v>
      </c>
      <c r="V1788" s="53">
        <f>(L1788-P1788)/1000*SetUp!$B$13*1000000/SetUp!$B$48</f>
        <v>0.12508433704724078</v>
      </c>
      <c r="W1788" s="53">
        <f t="shared" si="451"/>
        <v>1.3877787807814457E-17</v>
      </c>
      <c r="X1788" s="53">
        <f>MAX((SetUp!$B$56*(1-($H1788/SetUp!$B$56)^2)*TANH(($B1788-$D1788)/SetUp!$B$56))/(1+$H1788/SetUp!$B$56*TANH(($B1788-$D1788)/SetUp!$B$56)),0)</f>
        <v>0</v>
      </c>
    </row>
    <row r="1789" spans="1:24" x14ac:dyDescent="0.3">
      <c r="A1789" s="60">
        <v>32834</v>
      </c>
      <c r="B1789" s="53">
        <v>0</v>
      </c>
      <c r="C1789" s="53"/>
      <c r="D1789" s="53">
        <v>5.6289999999999996</v>
      </c>
      <c r="E1789" s="53">
        <f t="shared" si="443"/>
        <v>0</v>
      </c>
      <c r="F1789" s="53">
        <f t="shared" si="444"/>
        <v>5.6289999999999996</v>
      </c>
      <c r="G1789" s="53">
        <f t="shared" si="445"/>
        <v>0</v>
      </c>
      <c r="H1789" s="53">
        <f>IF(Q1788&gt;SetUp!$B$56,SetUp!$B$56,Q1788)</f>
        <v>1.5674200040625494</v>
      </c>
      <c r="I1789" s="53">
        <f t="shared" si="450"/>
        <v>0.59312024210814085</v>
      </c>
      <c r="J1789" s="53">
        <f>MIN(F1789,H1789,(1-EXP(-SetUp!$B$52*H1789/SetUp!$B$56))*F1789)</f>
        <v>0.47704113757467975</v>
      </c>
      <c r="K1789" s="53">
        <f t="shared" si="446"/>
        <v>1.0903788664878697</v>
      </c>
      <c r="L1789" s="53">
        <f>IF(I1789&lt;=0,0,MIN(SetUp!$B$50*I1789^SetUp!$B$55,I1789))</f>
        <v>9.005946807753901E-3</v>
      </c>
      <c r="M1789" s="53">
        <f t="shared" si="447"/>
        <v>0.58411429530038694</v>
      </c>
      <c r="N1789" s="53">
        <f>IF(SetUp!$B$62=0,X1789,(B1789-E1789)*(1-(H1789/SetUp!$B$66/SetUp!$B$56)))</f>
        <v>0</v>
      </c>
      <c r="O1789" s="53">
        <f>K1789*SetUp!$B$65</f>
        <v>1.0064198007670715E-2</v>
      </c>
      <c r="P1789" s="53">
        <f>MIN(SetUp!$B$54*L1789^SetUp!$B$51,L1789)</f>
        <v>5.9230422289279945E-3</v>
      </c>
      <c r="Q1789" s="53">
        <f t="shared" si="448"/>
        <v>1.080314668480199</v>
      </c>
      <c r="R1789" s="53">
        <f>IF((H1789+N1789-O1789)&gt;SetUp!$B$56,T1788+H1789+N1789-O1789-SetUp!$B$56,T1788)</f>
        <v>0</v>
      </c>
      <c r="S1789" s="53">
        <f>R1789*SetUp!$B$65</f>
        <v>0</v>
      </c>
      <c r="T1789" s="53">
        <f>IF((R1789-S1789)&lt;SetUp!$B$53,R1789-S1789,SetUp!$B$53)</f>
        <v>0</v>
      </c>
      <c r="U1789" s="53">
        <f t="shared" si="449"/>
        <v>0.58411429530038694</v>
      </c>
      <c r="V1789" s="53">
        <f>(L1789-P1789)/1000*SetUp!$B$13*1000000/SetUp!$B$48</f>
        <v>0.12545973047711331</v>
      </c>
      <c r="W1789" s="53">
        <f t="shared" si="451"/>
        <v>5.0306980803327406E-17</v>
      </c>
      <c r="X1789" s="53">
        <f>MAX((SetUp!$B$56*(1-($H1789/SetUp!$B$56)^2)*TANH(($B1789-$D1789)/SetUp!$B$56))/(1+$H1789/SetUp!$B$56*TANH(($B1789-$D1789)/SetUp!$B$56)),0)</f>
        <v>0</v>
      </c>
    </row>
    <row r="1790" spans="1:24" x14ac:dyDescent="0.3">
      <c r="A1790" s="60">
        <v>32835</v>
      </c>
      <c r="B1790" s="53">
        <v>0</v>
      </c>
      <c r="C1790" s="53"/>
      <c r="D1790" s="53">
        <v>5.6289999999999996</v>
      </c>
      <c r="E1790" s="53">
        <f t="shared" si="443"/>
        <v>0</v>
      </c>
      <c r="F1790" s="53">
        <f t="shared" si="444"/>
        <v>5.6289999999999996</v>
      </c>
      <c r="G1790" s="53">
        <f t="shared" si="445"/>
        <v>0</v>
      </c>
      <c r="H1790" s="53">
        <f>IF(Q1789&gt;SetUp!$B$56,SetUp!$B$56,Q1789)</f>
        <v>1.080314668480199</v>
      </c>
      <c r="I1790" s="53">
        <f t="shared" si="450"/>
        <v>0.59100933473149764</v>
      </c>
      <c r="J1790" s="53">
        <f>MIN(F1790,H1790,(1-EXP(-SetUp!$B$52*H1790/SetUp!$B$56))*F1790)</f>
        <v>0.33328989079265708</v>
      </c>
      <c r="K1790" s="53">
        <f t="shared" si="446"/>
        <v>0.74702477768754183</v>
      </c>
      <c r="L1790" s="53">
        <f>IF(I1790&lt;=0,0,MIN(SetUp!$B$50*I1790^SetUp!$B$55,I1790))</f>
        <v>8.9525901236067601E-3</v>
      </c>
      <c r="M1790" s="53">
        <f t="shared" si="447"/>
        <v>0.58205674460789092</v>
      </c>
      <c r="N1790" s="53">
        <f>IF(SetUp!$B$62=0,X1790,(B1790-E1790)*(1-(H1790/SetUp!$B$66/SetUp!$B$56)))</f>
        <v>0</v>
      </c>
      <c r="O1790" s="53">
        <f>K1790*SetUp!$B$65</f>
        <v>6.8950394311106684E-3</v>
      </c>
      <c r="P1790" s="53">
        <f>MIN(SetUp!$B$54*L1790^SetUp!$B$51,L1790)</f>
        <v>5.8876105423790676E-3</v>
      </c>
      <c r="Q1790" s="53">
        <f t="shared" si="448"/>
        <v>0.74012973825643114</v>
      </c>
      <c r="R1790" s="53">
        <f>IF((H1790+N1790-O1790)&gt;SetUp!$B$56,T1789+H1790+N1790-O1790-SetUp!$B$56,T1789)</f>
        <v>0</v>
      </c>
      <c r="S1790" s="53">
        <f>R1790*SetUp!$B$65</f>
        <v>0</v>
      </c>
      <c r="T1790" s="53">
        <f>IF((R1790-S1790)&lt;SetUp!$B$53,R1790-S1790,SetUp!$B$53)</f>
        <v>0</v>
      </c>
      <c r="U1790" s="53">
        <f t="shared" si="449"/>
        <v>0.58205674460789092</v>
      </c>
      <c r="V1790" s="53">
        <f>(L1790-P1790)/1000*SetUp!$B$13*1000000/SetUp!$B$48</f>
        <v>0.12473026730043231</v>
      </c>
      <c r="W1790" s="53">
        <f t="shared" si="451"/>
        <v>9.7144514654701197E-17</v>
      </c>
      <c r="X1790" s="53">
        <f>MAX((SetUp!$B$56*(1-($H1790/SetUp!$B$56)^2)*TANH(($B1790-$D1790)/SetUp!$B$56))/(1+$H1790/SetUp!$B$56*TANH(($B1790-$D1790)/SetUp!$B$56)),0)</f>
        <v>0</v>
      </c>
    </row>
    <row r="1791" spans="1:24" x14ac:dyDescent="0.3">
      <c r="A1791" s="60">
        <v>32836</v>
      </c>
      <c r="B1791" s="53">
        <v>0</v>
      </c>
      <c r="C1791" s="53"/>
      <c r="D1791" s="53">
        <v>5.6289999999999996</v>
      </c>
      <c r="E1791" s="53">
        <f t="shared" si="443"/>
        <v>0</v>
      </c>
      <c r="F1791" s="53">
        <f t="shared" si="444"/>
        <v>5.6289999999999996</v>
      </c>
      <c r="G1791" s="53">
        <f t="shared" si="445"/>
        <v>0</v>
      </c>
      <c r="H1791" s="53">
        <f>IF(Q1790&gt;SetUp!$B$56,SetUp!$B$56,Q1790)</f>
        <v>0.74012973825643114</v>
      </c>
      <c r="I1791" s="53">
        <f t="shared" si="450"/>
        <v>0.58676039986932016</v>
      </c>
      <c r="J1791" s="53">
        <f>MIN(F1791,H1791,(1-EXP(-SetUp!$B$52*H1791/SetUp!$B$56))*F1791)</f>
        <v>0.23052467202085863</v>
      </c>
      <c r="K1791" s="53">
        <f t="shared" si="446"/>
        <v>0.50960506623557245</v>
      </c>
      <c r="L1791" s="53">
        <f>IF(I1791&lt;=0,0,MIN(SetUp!$B$50*I1791^SetUp!$B$55,I1791))</f>
        <v>8.8455761860864804E-3</v>
      </c>
      <c r="M1791" s="53">
        <f t="shared" si="447"/>
        <v>0.57791482368323366</v>
      </c>
      <c r="N1791" s="53">
        <f>IF(SetUp!$B$62=0,X1791,(B1791-E1791)*(1-(H1791/SetUp!$B$66/SetUp!$B$56)))</f>
        <v>0</v>
      </c>
      <c r="O1791" s="53">
        <f>K1791*SetUp!$B$65</f>
        <v>4.703655261429269E-3</v>
      </c>
      <c r="P1791" s="53">
        <f>MIN(SetUp!$B$54*L1791^SetUp!$B$51,L1791)</f>
        <v>5.8165537727726058E-3</v>
      </c>
      <c r="Q1791" s="53">
        <f t="shared" si="448"/>
        <v>0.50490141097414321</v>
      </c>
      <c r="R1791" s="53">
        <f>IF((H1791+N1791-O1791)&gt;SetUp!$B$56,T1790+H1791+N1791-O1791-SetUp!$B$56,T1790)</f>
        <v>0</v>
      </c>
      <c r="S1791" s="53">
        <f>R1791*SetUp!$B$65</f>
        <v>0</v>
      </c>
      <c r="T1791" s="53">
        <f>IF((R1791-S1791)&lt;SetUp!$B$53,R1791-S1791,SetUp!$B$53)</f>
        <v>0</v>
      </c>
      <c r="U1791" s="53">
        <f t="shared" si="449"/>
        <v>0.57791482368323366</v>
      </c>
      <c r="V1791" s="53">
        <f>(L1791-P1791)/1000*SetUp!$B$13*1000000/SetUp!$B$48</f>
        <v>0.12326697952105319</v>
      </c>
      <c r="W1791" s="53">
        <f t="shared" si="451"/>
        <v>-7.6327832942979512E-17</v>
      </c>
      <c r="X1791" s="53">
        <f>MAX((SetUp!$B$56*(1-($H1791/SetUp!$B$56)^2)*TANH(($B1791-$D1791)/SetUp!$B$56))/(1+$H1791/SetUp!$B$56*TANH(($B1791-$D1791)/SetUp!$B$56)),0)</f>
        <v>0</v>
      </c>
    </row>
    <row r="1792" spans="1:24" x14ac:dyDescent="0.3">
      <c r="A1792" s="60">
        <v>32837</v>
      </c>
      <c r="B1792" s="53">
        <v>0</v>
      </c>
      <c r="C1792" s="53"/>
      <c r="D1792" s="53">
        <v>5.6289999999999996</v>
      </c>
      <c r="E1792" s="53">
        <f t="shared" si="443"/>
        <v>0</v>
      </c>
      <c r="F1792" s="53">
        <f t="shared" si="444"/>
        <v>5.6289999999999996</v>
      </c>
      <c r="G1792" s="53">
        <f t="shared" si="445"/>
        <v>0</v>
      </c>
      <c r="H1792" s="53">
        <f>IF(Q1791&gt;SetUp!$B$56,SetUp!$B$56,Q1791)</f>
        <v>0.50490141097414321</v>
      </c>
      <c r="I1792" s="53">
        <f t="shared" si="450"/>
        <v>0.58111394111222392</v>
      </c>
      <c r="J1792" s="53">
        <f>MIN(F1792,H1792,(1-EXP(-SetUp!$B$52*H1792/SetUp!$B$56))*F1792)</f>
        <v>0.15830150968788453</v>
      </c>
      <c r="K1792" s="53">
        <f t="shared" si="446"/>
        <v>0.34659990128625867</v>
      </c>
      <c r="L1792" s="53">
        <f>IF(I1792&lt;=0,0,MIN(SetUp!$B$50*I1792^SetUp!$B$55,I1792))</f>
        <v>8.7041618575920392E-3</v>
      </c>
      <c r="M1792" s="53">
        <f t="shared" si="447"/>
        <v>0.57240977925463188</v>
      </c>
      <c r="N1792" s="53">
        <f>IF(SetUp!$B$62=0,X1792,(B1792-E1792)*(1-(H1792/SetUp!$B$66/SetUp!$B$56)))</f>
        <v>0</v>
      </c>
      <c r="O1792" s="53">
        <f>K1792*SetUp!$B$65</f>
        <v>3.1991174289902995E-3</v>
      </c>
      <c r="P1792" s="53">
        <f>MIN(SetUp!$B$54*L1792^SetUp!$B$51,L1792)</f>
        <v>5.7226681293527076E-3</v>
      </c>
      <c r="Q1792" s="53">
        <f t="shared" si="448"/>
        <v>0.34340078385726835</v>
      </c>
      <c r="R1792" s="53">
        <f>IF((H1792+N1792-O1792)&gt;SetUp!$B$56,T1791+H1792+N1792-O1792-SetUp!$B$56,T1791)</f>
        <v>0</v>
      </c>
      <c r="S1792" s="53">
        <f>R1792*SetUp!$B$65</f>
        <v>0</v>
      </c>
      <c r="T1792" s="53">
        <f>IF((R1792-S1792)&lt;SetUp!$B$53,R1792-S1792,SetUp!$B$53)</f>
        <v>0</v>
      </c>
      <c r="U1792" s="53">
        <f t="shared" si="449"/>
        <v>0.57240977925463188</v>
      </c>
      <c r="V1792" s="53">
        <f>(L1792-P1792)/1000*SetUp!$B$13*1000000/SetUp!$B$48</f>
        <v>0.12133278536521114</v>
      </c>
      <c r="W1792" s="53">
        <f t="shared" si="451"/>
        <v>-5.7245874707234634E-17</v>
      </c>
      <c r="X1792" s="53">
        <f>MAX((SetUp!$B$56*(1-($H1792/SetUp!$B$56)^2)*TANH(($B1792-$D1792)/SetUp!$B$56))/(1+$H1792/SetUp!$B$56*TANH(($B1792-$D1792)/SetUp!$B$56)),0)</f>
        <v>0</v>
      </c>
    </row>
    <row r="1793" spans="1:24" x14ac:dyDescent="0.3">
      <c r="A1793" s="60">
        <v>32838</v>
      </c>
      <c r="B1793" s="53">
        <v>0.20200000000000001</v>
      </c>
      <c r="C1793" s="53"/>
      <c r="D1793" s="53">
        <v>5.6289999999999996</v>
      </c>
      <c r="E1793" s="53">
        <f t="shared" si="443"/>
        <v>0.20200000000000001</v>
      </c>
      <c r="F1793" s="53">
        <f t="shared" si="444"/>
        <v>5.4269999999999996</v>
      </c>
      <c r="G1793" s="53">
        <f t="shared" si="445"/>
        <v>0</v>
      </c>
      <c r="H1793" s="53">
        <f>IF(Q1792&gt;SetUp!$B$56,SetUp!$B$56,Q1792)</f>
        <v>0.34340078385726835</v>
      </c>
      <c r="I1793" s="53">
        <f t="shared" si="450"/>
        <v>0.57461690706437252</v>
      </c>
      <c r="J1793" s="53">
        <f>MIN(F1793,H1793,(1-EXP(-SetUp!$B$52*H1793/SetUp!$B$56))*F1793)</f>
        <v>0.10427536943829244</v>
      </c>
      <c r="K1793" s="53">
        <f t="shared" si="446"/>
        <v>0.23912541441897592</v>
      </c>
      <c r="L1793" s="53">
        <f>IF(I1793&lt;=0,0,MIN(SetUp!$B$50*I1793^SetUp!$B$55,I1793))</f>
        <v>8.5425750162997013E-3</v>
      </c>
      <c r="M1793" s="53">
        <f t="shared" si="447"/>
        <v>0.56607433204807278</v>
      </c>
      <c r="N1793" s="53">
        <f>IF(SetUp!$B$62=0,X1793,(B1793-E1793)*(1-(H1793/SetUp!$B$66/SetUp!$B$56)))</f>
        <v>0</v>
      </c>
      <c r="O1793" s="53">
        <f>K1793*SetUp!$B$65</f>
        <v>2.2071278097406748E-3</v>
      </c>
      <c r="P1793" s="53">
        <f>MIN(SetUp!$B$54*L1793^SetUp!$B$51,L1793)</f>
        <v>5.615408018045216E-3</v>
      </c>
      <c r="Q1793" s="53">
        <f t="shared" si="448"/>
        <v>0.23691828660923525</v>
      </c>
      <c r="R1793" s="53">
        <f>IF((H1793+N1793-O1793)&gt;SetUp!$B$56,T1792+H1793+N1793-O1793-SetUp!$B$56,T1792)</f>
        <v>0</v>
      </c>
      <c r="S1793" s="53">
        <f>R1793*SetUp!$B$65</f>
        <v>0</v>
      </c>
      <c r="T1793" s="53">
        <f>IF((R1793-S1793)&lt;SetUp!$B$53,R1793-S1793,SetUp!$B$53)</f>
        <v>0</v>
      </c>
      <c r="U1793" s="53">
        <f t="shared" si="449"/>
        <v>0.56607433204807278</v>
      </c>
      <c r="V1793" s="53">
        <f>(L1793-P1793)/1000*SetUp!$B$13*1000000/SetUp!$B$48</f>
        <v>0.11912194272401673</v>
      </c>
      <c r="W1793" s="53">
        <f t="shared" si="451"/>
        <v>-1.1796119636642288E-16</v>
      </c>
      <c r="X1793" s="53">
        <f>MAX((SetUp!$B$56*(1-($H1793/SetUp!$B$56)^2)*TANH(($B1793-$D1793)/SetUp!$B$56))/(1+$H1793/SetUp!$B$56*TANH(($B1793-$D1793)/SetUp!$B$56)),0)</f>
        <v>0</v>
      </c>
    </row>
    <row r="1794" spans="1:24" x14ac:dyDescent="0.3">
      <c r="A1794" s="60">
        <v>32839</v>
      </c>
      <c r="B1794" s="53">
        <v>0</v>
      </c>
      <c r="C1794" s="53"/>
      <c r="D1794" s="53">
        <v>5.6289999999999996</v>
      </c>
      <c r="E1794" s="53">
        <f t="shared" si="443"/>
        <v>0</v>
      </c>
      <c r="F1794" s="53">
        <f t="shared" si="444"/>
        <v>5.6289999999999996</v>
      </c>
      <c r="G1794" s="53">
        <f t="shared" si="445"/>
        <v>0</v>
      </c>
      <c r="H1794" s="53">
        <f>IF(Q1793&gt;SetUp!$B$56,SetUp!$B$56,Q1793)</f>
        <v>0.23691828660923525</v>
      </c>
      <c r="I1794" s="53">
        <f t="shared" si="450"/>
        <v>0.5675702838292106</v>
      </c>
      <c r="J1794" s="53">
        <f>MIN(F1794,H1794,(1-EXP(-SetUp!$B$52*H1794/SetUp!$B$56))*F1794)</f>
        <v>7.4843354638076301E-2</v>
      </c>
      <c r="K1794" s="53">
        <f t="shared" si="446"/>
        <v>0.16207493197115896</v>
      </c>
      <c r="L1794" s="53">
        <f>IF(I1794&lt;=0,0,MIN(SetUp!$B$50*I1794^SetUp!$B$55,I1794))</f>
        <v>8.3686913255494703E-3</v>
      </c>
      <c r="M1794" s="53">
        <f t="shared" si="447"/>
        <v>0.55920159250366108</v>
      </c>
      <c r="N1794" s="53">
        <f>IF(SetUp!$B$62=0,X1794,(B1794-E1794)*(1-(H1794/SetUp!$B$66/SetUp!$B$56)))</f>
        <v>0</v>
      </c>
      <c r="O1794" s="53">
        <f>K1794*SetUp!$B$65</f>
        <v>1.4959517811377638E-3</v>
      </c>
      <c r="P1794" s="53">
        <f>MIN(SetUp!$B$54*L1794^SetUp!$B$51,L1794)</f>
        <v>5.5000073860418689E-3</v>
      </c>
      <c r="Q1794" s="53">
        <f t="shared" si="448"/>
        <v>0.1605789801900212</v>
      </c>
      <c r="R1794" s="53">
        <f>IF((H1794+N1794-O1794)&gt;SetUp!$B$56,T1793+H1794+N1794-O1794-SetUp!$B$56,T1793)</f>
        <v>0</v>
      </c>
      <c r="S1794" s="53">
        <f>R1794*SetUp!$B$65</f>
        <v>0</v>
      </c>
      <c r="T1794" s="53">
        <f>IF((R1794-S1794)&lt;SetUp!$B$53,R1794-S1794,SetUp!$B$53)</f>
        <v>0</v>
      </c>
      <c r="U1794" s="53">
        <f t="shared" si="449"/>
        <v>0.55920159250366108</v>
      </c>
      <c r="V1794" s="53">
        <f>(L1794-P1794)/1000*SetUp!$B$13*1000000/SetUp!$B$48</f>
        <v>0.1167419570318694</v>
      </c>
      <c r="W1794" s="53">
        <f t="shared" si="451"/>
        <v>7.9797279894933126E-17</v>
      </c>
      <c r="X1794" s="53">
        <f>MAX((SetUp!$B$56*(1-($H1794/SetUp!$B$56)^2)*TANH(($B1794-$D1794)/SetUp!$B$56))/(1+$H1794/SetUp!$B$56*TANH(($B1794-$D1794)/SetUp!$B$56)),0)</f>
        <v>0</v>
      </c>
    </row>
    <row r="1795" spans="1:24" x14ac:dyDescent="0.3">
      <c r="A1795" s="60">
        <v>32840</v>
      </c>
      <c r="B1795" s="53">
        <v>0</v>
      </c>
      <c r="C1795" s="53"/>
      <c r="D1795" s="53">
        <v>5.6289999999999996</v>
      </c>
      <c r="E1795" s="53">
        <f t="shared" ref="E1795:E1858" si="452">IF(B1795&gt;=D1795,D1795,B1795)</f>
        <v>0</v>
      </c>
      <c r="F1795" s="53">
        <f t="shared" ref="F1795:F1858" si="453">D1795-E1795</f>
        <v>5.6289999999999996</v>
      </c>
      <c r="G1795" s="53">
        <f t="shared" ref="G1795:G1858" si="454">MAX(B1795-D1795-N1795,0)</f>
        <v>0</v>
      </c>
      <c r="H1795" s="53">
        <f>IF(Q1794&gt;SetUp!$B$56,SetUp!$B$56,Q1794)</f>
        <v>0.1605789801900212</v>
      </c>
      <c r="I1795" s="53">
        <f t="shared" si="450"/>
        <v>0.56021451299311198</v>
      </c>
      <c r="J1795" s="53">
        <f>MIN(F1795,H1795,(1-EXP(-SetUp!$B$52*H1795/SetUp!$B$56))*F1795)</f>
        <v>5.083679365036893E-2</v>
      </c>
      <c r="K1795" s="53">
        <f t="shared" ref="K1795:K1858" si="455">MAX(H1795-J1795,0)</f>
        <v>0.10974218653965227</v>
      </c>
      <c r="L1795" s="53">
        <f>IF(I1795&lt;=0,0,MIN(SetUp!$B$50*I1795^SetUp!$B$55,I1795))</f>
        <v>8.1887081609467501E-3</v>
      </c>
      <c r="M1795" s="53">
        <f t="shared" ref="M1795:M1858" si="456">MAX(I1795-L1795,0)</f>
        <v>0.55202580483216523</v>
      </c>
      <c r="N1795" s="53">
        <f>IF(SetUp!$B$62=0,X1795,(B1795-E1795)*(1-(H1795/SetUp!$B$66/SetUp!$B$56)))</f>
        <v>0</v>
      </c>
      <c r="O1795" s="53">
        <f>K1795*SetUp!$B$65</f>
        <v>1.012920489450887E-3</v>
      </c>
      <c r="P1795" s="53">
        <f>MIN(SetUp!$B$54*L1795^SetUp!$B$51,L1795)</f>
        <v>5.3805832898818828E-3</v>
      </c>
      <c r="Q1795" s="53">
        <f t="shared" ref="Q1795:Q1858" si="457">IF((K1795+N1795-O1795)&lt;0,0,K1795+N1795-O1795)</f>
        <v>0.10872926605020139</v>
      </c>
      <c r="R1795" s="53">
        <f>IF((H1795+N1795-O1795)&gt;SetUp!$B$56,T1794+H1795+N1795-O1795-SetUp!$B$56,T1794)</f>
        <v>0</v>
      </c>
      <c r="S1795" s="53">
        <f>R1795*SetUp!$B$65</f>
        <v>0</v>
      </c>
      <c r="T1795" s="53">
        <f>IF((R1795-S1795)&lt;SetUp!$B$53,R1795-S1795,SetUp!$B$53)</f>
        <v>0</v>
      </c>
      <c r="U1795" s="53">
        <f t="shared" ref="U1795:U1858" si="458">M1795+R1795-T1795</f>
        <v>0.55202580483216523</v>
      </c>
      <c r="V1795" s="53">
        <f>(L1795-P1795)/1000*SetUp!$B$13*1000000/SetUp!$B$48</f>
        <v>0.11427748749980753</v>
      </c>
      <c r="W1795" s="53">
        <f t="shared" si="451"/>
        <v>-3.6429192995512949E-17</v>
      </c>
      <c r="X1795" s="53">
        <f>MAX((SetUp!$B$56*(1-($H1795/SetUp!$B$56)^2)*TANH(($B1795-$D1795)/SetUp!$B$56))/(1+$H1795/SetUp!$B$56*TANH(($B1795-$D1795)/SetUp!$B$56)),0)</f>
        <v>0</v>
      </c>
    </row>
    <row r="1796" spans="1:24" x14ac:dyDescent="0.3">
      <c r="A1796" s="60">
        <v>32841</v>
      </c>
      <c r="B1796" s="53">
        <v>0</v>
      </c>
      <c r="C1796" s="53"/>
      <c r="D1796" s="53">
        <v>5.6289999999999996</v>
      </c>
      <c r="E1796" s="53">
        <f t="shared" si="452"/>
        <v>0</v>
      </c>
      <c r="F1796" s="53">
        <f t="shared" si="453"/>
        <v>5.6289999999999996</v>
      </c>
      <c r="G1796" s="53">
        <f t="shared" si="454"/>
        <v>0</v>
      </c>
      <c r="H1796" s="53">
        <f>IF(Q1795&gt;SetUp!$B$56,SetUp!$B$56,Q1795)</f>
        <v>0.10872926605020139</v>
      </c>
      <c r="I1796" s="53">
        <f t="shared" ref="I1796:I1859" si="459">U1795+G1796+O1796</f>
        <v>0.5527111960071549</v>
      </c>
      <c r="J1796" s="53">
        <f>MIN(F1796,H1796,(1-EXP(-SetUp!$B$52*H1796/SetUp!$B$56))*F1796)</f>
        <v>3.4472375246149045E-2</v>
      </c>
      <c r="K1796" s="53">
        <f t="shared" si="455"/>
        <v>7.4256890804052345E-2</v>
      </c>
      <c r="L1796" s="53">
        <f>IF(I1796&lt;=0,0,MIN(SetUp!$B$50*I1796^SetUp!$B$55,I1796))</f>
        <v>8.0067309939628722E-3</v>
      </c>
      <c r="M1796" s="53">
        <f t="shared" si="456"/>
        <v>0.54470446501319203</v>
      </c>
      <c r="N1796" s="53">
        <f>IF(SetUp!$B$62=0,X1796,(B1796-E1796)*(1-(H1796/SetUp!$B$66/SetUp!$B$56)))</f>
        <v>0</v>
      </c>
      <c r="O1796" s="53">
        <f>K1796*SetUp!$B$65</f>
        <v>6.8539117498961485E-4</v>
      </c>
      <c r="P1796" s="53">
        <f>MIN(SetUp!$B$54*L1796^SetUp!$B$51,L1796)</f>
        <v>5.2598620500225526E-3</v>
      </c>
      <c r="Q1796" s="53">
        <f t="shared" si="457"/>
        <v>7.3571499629062731E-2</v>
      </c>
      <c r="R1796" s="53">
        <f>IF((H1796+N1796-O1796)&gt;SetUp!$B$56,T1795+H1796+N1796-O1796-SetUp!$B$56,T1795)</f>
        <v>0</v>
      </c>
      <c r="S1796" s="53">
        <f>R1796*SetUp!$B$65</f>
        <v>0</v>
      </c>
      <c r="T1796" s="53">
        <f>IF((R1796-S1796)&lt;SetUp!$B$53,R1796-S1796,SetUp!$B$53)</f>
        <v>0</v>
      </c>
      <c r="U1796" s="53">
        <f t="shared" si="458"/>
        <v>0.54470446501319203</v>
      </c>
      <c r="V1796" s="53">
        <f>(L1796-P1796)/1000*SetUp!$B$13*1000000/SetUp!$B$48</f>
        <v>0.11178465909377937</v>
      </c>
      <c r="W1796" s="53">
        <f t="shared" ref="W1796:W1859" si="460">Q1796+U1796+T1796-H1796-U1795-T1795-B1796+E1796+J1796+L1796</f>
        <v>5.377642775528102E-17</v>
      </c>
      <c r="X1796" s="53">
        <f>MAX((SetUp!$B$56*(1-($H1796/SetUp!$B$56)^2)*TANH(($B1796-$D1796)/SetUp!$B$56))/(1+$H1796/SetUp!$B$56*TANH(($B1796-$D1796)/SetUp!$B$56)),0)</f>
        <v>0</v>
      </c>
    </row>
    <row r="1797" spans="1:24" x14ac:dyDescent="0.3">
      <c r="A1797" s="60">
        <v>32842</v>
      </c>
      <c r="B1797" s="53">
        <v>0</v>
      </c>
      <c r="C1797" s="53"/>
      <c r="D1797" s="53">
        <v>5.6289999999999996</v>
      </c>
      <c r="E1797" s="53">
        <f t="shared" si="452"/>
        <v>0</v>
      </c>
      <c r="F1797" s="53">
        <f t="shared" si="453"/>
        <v>5.6289999999999996</v>
      </c>
      <c r="G1797" s="53">
        <f t="shared" si="454"/>
        <v>0</v>
      </c>
      <c r="H1797" s="53">
        <f>IF(Q1796&gt;SetUp!$B$56,SetUp!$B$56,Q1796)</f>
        <v>7.3571499629062731E-2</v>
      </c>
      <c r="I1797" s="53">
        <f t="shared" si="459"/>
        <v>0.54516802020887034</v>
      </c>
      <c r="J1797" s="53">
        <f>MIN(F1797,H1797,(1-EXP(-SetUp!$B$52*H1797/SetUp!$B$56))*F1797)</f>
        <v>2.334884021467128E-2</v>
      </c>
      <c r="K1797" s="53">
        <f t="shared" si="455"/>
        <v>5.0222659414391455E-2</v>
      </c>
      <c r="L1797" s="53">
        <f>IF(I1797&lt;=0,0,MIN(SetUp!$B$50*I1797^SetUp!$B$55,I1797))</f>
        <v>7.8254397902609886E-3</v>
      </c>
      <c r="M1797" s="53">
        <f t="shared" si="456"/>
        <v>0.53734258041860938</v>
      </c>
      <c r="N1797" s="53">
        <f>IF(SetUp!$B$62=0,X1797,(B1797-E1797)*(1-(H1797/SetUp!$B$66/SetUp!$B$56)))</f>
        <v>0</v>
      </c>
      <c r="O1797" s="53">
        <f>K1797*SetUp!$B$65</f>
        <v>4.6355519567827793E-4</v>
      </c>
      <c r="P1797" s="53">
        <f>MIN(SetUp!$B$54*L1797^SetUp!$B$51,L1797)</f>
        <v>5.139622380741578E-3</v>
      </c>
      <c r="Q1797" s="53">
        <f t="shared" si="457"/>
        <v>4.9759104218713178E-2</v>
      </c>
      <c r="R1797" s="53">
        <f>IF((H1797+N1797-O1797)&gt;SetUp!$B$56,T1796+H1797+N1797-O1797-SetUp!$B$56,T1796)</f>
        <v>0</v>
      </c>
      <c r="S1797" s="53">
        <f>R1797*SetUp!$B$65</f>
        <v>0</v>
      </c>
      <c r="T1797" s="53">
        <f>IF((R1797-S1797)&lt;SetUp!$B$53,R1797-S1797,SetUp!$B$53)</f>
        <v>0</v>
      </c>
      <c r="U1797" s="53">
        <f t="shared" si="458"/>
        <v>0.53734258041860938</v>
      </c>
      <c r="V1797" s="53">
        <f>(L1797-P1797)/1000*SetUp!$B$13*1000000/SetUp!$B$48</f>
        <v>0.10930014851039359</v>
      </c>
      <c r="W1797" s="53">
        <f t="shared" si="460"/>
        <v>1.0408340855860843E-16</v>
      </c>
      <c r="X1797" s="53">
        <f>MAX((SetUp!$B$56*(1-($H1797/SetUp!$B$56)^2)*TANH(($B1797-$D1797)/SetUp!$B$56))/(1+$H1797/SetUp!$B$56*TANH(($B1797-$D1797)/SetUp!$B$56)),0)</f>
        <v>0</v>
      </c>
    </row>
    <row r="1798" spans="1:24" x14ac:dyDescent="0.3">
      <c r="A1798" s="60">
        <v>32843</v>
      </c>
      <c r="B1798" s="53">
        <v>0</v>
      </c>
      <c r="C1798" s="53">
        <v>0</v>
      </c>
      <c r="D1798" s="53">
        <v>5.2050000000000001</v>
      </c>
      <c r="E1798" s="53">
        <f t="shared" si="452"/>
        <v>0</v>
      </c>
      <c r="F1798" s="53">
        <f t="shared" si="453"/>
        <v>5.2050000000000001</v>
      </c>
      <c r="G1798" s="53">
        <f t="shared" si="454"/>
        <v>0</v>
      </c>
      <c r="H1798" s="53">
        <f>IF(Q1797&gt;SetUp!$B$56,SetUp!$B$56,Q1797)</f>
        <v>4.9759104218713178E-2</v>
      </c>
      <c r="I1798" s="53">
        <f t="shared" si="459"/>
        <v>0.53766698821092107</v>
      </c>
      <c r="J1798" s="53">
        <f>MIN(F1798,H1798,(1-EXP(-SetUp!$B$52*H1798/SetUp!$B$56))*F1798)</f>
        <v>1.4612001529455108E-2</v>
      </c>
      <c r="K1798" s="53">
        <f t="shared" si="455"/>
        <v>3.5147102689258067E-2</v>
      </c>
      <c r="L1798" s="53">
        <f>IF(I1798&lt;=0,0,MIN(SetUp!$B$50*I1798^SetUp!$B$55,I1798))</f>
        <v>7.646812151069631E-3</v>
      </c>
      <c r="M1798" s="53">
        <f t="shared" si="456"/>
        <v>0.53002017605985141</v>
      </c>
      <c r="N1798" s="53">
        <f>IF(SetUp!$B$62=0,X1798,(B1798-E1798)*(1-(H1798/SetUp!$B$66/SetUp!$B$56)))</f>
        <v>0</v>
      </c>
      <c r="O1798" s="53">
        <f>K1798*SetUp!$B$65</f>
        <v>3.2440779231166823E-4</v>
      </c>
      <c r="P1798" s="53">
        <f>MIN(SetUp!$B$54*L1798^SetUp!$B$51,L1798)</f>
        <v>5.0211757681179357E-3</v>
      </c>
      <c r="Q1798" s="53">
        <f t="shared" si="457"/>
        <v>3.48226948969464E-2</v>
      </c>
      <c r="R1798" s="53">
        <f>IF((H1798+N1798-O1798)&gt;SetUp!$B$56,T1797+H1798+N1798-O1798-SetUp!$B$56,T1797)</f>
        <v>0</v>
      </c>
      <c r="S1798" s="53">
        <f>R1798*SetUp!$B$65</f>
        <v>0</v>
      </c>
      <c r="T1798" s="53">
        <f>IF((R1798-S1798)&lt;SetUp!$B$53,R1798-S1798,SetUp!$B$53)</f>
        <v>0</v>
      </c>
      <c r="U1798" s="53">
        <f t="shared" si="458"/>
        <v>0.53002017605985141</v>
      </c>
      <c r="V1798" s="53">
        <f>(L1798-P1798)/1000*SetUp!$B$13*1000000/SetUp!$B$48</f>
        <v>0.10685106350631052</v>
      </c>
      <c r="W1798" s="53">
        <f t="shared" si="460"/>
        <v>0</v>
      </c>
      <c r="X1798" s="53">
        <f>MAX((SetUp!$B$56*(1-($H1798/SetUp!$B$56)^2)*TANH(($B1798-$D1798)/SetUp!$B$56))/(1+$H1798/SetUp!$B$56*TANH(($B1798-$D1798)/SetUp!$B$56)),0)</f>
        <v>0</v>
      </c>
    </row>
    <row r="1799" spans="1:24" x14ac:dyDescent="0.3">
      <c r="A1799" s="60">
        <v>32844</v>
      </c>
      <c r="B1799" s="53">
        <v>0</v>
      </c>
      <c r="C1799" s="53">
        <v>0</v>
      </c>
      <c r="D1799" s="53">
        <v>5.2050000000000001</v>
      </c>
      <c r="E1799" s="53">
        <f t="shared" si="452"/>
        <v>0</v>
      </c>
      <c r="F1799" s="53">
        <f t="shared" si="453"/>
        <v>5.2050000000000001</v>
      </c>
      <c r="G1799" s="53">
        <f t="shared" si="454"/>
        <v>0</v>
      </c>
      <c r="H1799" s="53">
        <f>IF(Q1798&gt;SetUp!$B$56,SetUp!$B$56,Q1798)</f>
        <v>3.48226948969464E-2</v>
      </c>
      <c r="I1799" s="53">
        <f t="shared" si="459"/>
        <v>0.53024716512082748</v>
      </c>
      <c r="J1799" s="53">
        <f>MIN(F1799,H1799,(1-EXP(-SetUp!$B$52*H1799/SetUp!$B$56))*F1799)</f>
        <v>1.0230166528211461E-2</v>
      </c>
      <c r="K1799" s="53">
        <f t="shared" si="455"/>
        <v>2.4592528368734941E-2</v>
      </c>
      <c r="L1799" s="53">
        <f>IF(I1799&lt;=0,0,MIN(SetUp!$B$50*I1799^SetUp!$B$55,I1799))</f>
        <v>7.4717453125183516E-3</v>
      </c>
      <c r="M1799" s="53">
        <f t="shared" si="456"/>
        <v>0.52277541980830911</v>
      </c>
      <c r="N1799" s="53">
        <f>IF(SetUp!$B$62=0,X1799,(B1799-E1799)*(1-(H1799/SetUp!$B$66/SetUp!$B$56)))</f>
        <v>0</v>
      </c>
      <c r="O1799" s="53">
        <f>K1799*SetUp!$B$65</f>
        <v>2.2698906097604667E-4</v>
      </c>
      <c r="P1799" s="53">
        <f>MIN(SetUp!$B$54*L1799^SetUp!$B$51,L1799)</f>
        <v>4.9051163800588465E-3</v>
      </c>
      <c r="Q1799" s="53">
        <f t="shared" si="457"/>
        <v>2.4365539307758893E-2</v>
      </c>
      <c r="R1799" s="53">
        <f>IF((H1799+N1799-O1799)&gt;SetUp!$B$56,T1798+H1799+N1799-O1799-SetUp!$B$56,T1798)</f>
        <v>0</v>
      </c>
      <c r="S1799" s="53">
        <f>R1799*SetUp!$B$65</f>
        <v>0</v>
      </c>
      <c r="T1799" s="53">
        <f>IF((R1799-S1799)&lt;SetUp!$B$53,R1799-S1799,SetUp!$B$53)</f>
        <v>0</v>
      </c>
      <c r="U1799" s="53">
        <f t="shared" si="458"/>
        <v>0.52277541980830911</v>
      </c>
      <c r="V1799" s="53">
        <f>(L1799-P1799)/1000*SetUp!$B$13*1000000/SetUp!$B$48</f>
        <v>0.10444973753412906</v>
      </c>
      <c r="W1799" s="53">
        <f t="shared" si="460"/>
        <v>-7.6327832942979512E-17</v>
      </c>
      <c r="X1799" s="53">
        <f>MAX((SetUp!$B$56*(1-($H1799/SetUp!$B$56)^2)*TANH(($B1799-$D1799)/SetUp!$B$56))/(1+$H1799/SetUp!$B$56*TANH(($B1799-$D1799)/SetUp!$B$56)),0)</f>
        <v>0</v>
      </c>
    </row>
    <row r="1800" spans="1:24" x14ac:dyDescent="0.3">
      <c r="A1800" s="60">
        <v>32845</v>
      </c>
      <c r="B1800" s="53">
        <v>0</v>
      </c>
      <c r="C1800" s="53">
        <v>0</v>
      </c>
      <c r="D1800" s="53">
        <v>5.2050000000000001</v>
      </c>
      <c r="E1800" s="53">
        <f t="shared" si="452"/>
        <v>0</v>
      </c>
      <c r="F1800" s="53">
        <f t="shared" si="453"/>
        <v>5.2050000000000001</v>
      </c>
      <c r="G1800" s="53">
        <f t="shared" si="454"/>
        <v>0</v>
      </c>
      <c r="H1800" s="53">
        <f>IF(Q1799&gt;SetUp!$B$56,SetUp!$B$56,Q1799)</f>
        <v>2.4365539307758893E-2</v>
      </c>
      <c r="I1800" s="53">
        <f t="shared" si="459"/>
        <v>0.52293422518985144</v>
      </c>
      <c r="J1800" s="53">
        <f>MIN(F1800,H1800,(1-EXP(-SetUp!$B$52*H1800/SetUp!$B$56))*F1800)</f>
        <v>7.1601910240397908E-3</v>
      </c>
      <c r="K1800" s="53">
        <f t="shared" si="455"/>
        <v>1.7205348283719103E-2</v>
      </c>
      <c r="L1800" s="53">
        <f>IF(I1800&lt;=0,0,MIN(SetUp!$B$50*I1800^SetUp!$B$55,I1800))</f>
        <v>7.3007909314309607E-3</v>
      </c>
      <c r="M1800" s="53">
        <f t="shared" si="456"/>
        <v>0.51563343425842045</v>
      </c>
      <c r="N1800" s="53">
        <f>IF(SetUp!$B$62=0,X1800,(B1800-E1800)*(1-(H1800/SetUp!$B$66/SetUp!$B$56)))</f>
        <v>0</v>
      </c>
      <c r="O1800" s="53">
        <f>K1800*SetUp!$B$65</f>
        <v>1.5880538154231815E-4</v>
      </c>
      <c r="P1800" s="53">
        <f>MIN(SetUp!$B$54*L1800^SetUp!$B$51,L1800)</f>
        <v>4.7918088152632786E-3</v>
      </c>
      <c r="Q1800" s="53">
        <f t="shared" si="457"/>
        <v>1.7046542902176786E-2</v>
      </c>
      <c r="R1800" s="53">
        <f>IF((H1800+N1800-O1800)&gt;SetUp!$B$56,T1799+H1800+N1800-O1800-SetUp!$B$56,T1799)</f>
        <v>0</v>
      </c>
      <c r="S1800" s="53">
        <f>R1800*SetUp!$B$65</f>
        <v>0</v>
      </c>
      <c r="T1800" s="53">
        <f>IF((R1800-S1800)&lt;SetUp!$B$53,R1800-S1800,SetUp!$B$53)</f>
        <v>0</v>
      </c>
      <c r="U1800" s="53">
        <f t="shared" si="458"/>
        <v>0.51563343425842045</v>
      </c>
      <c r="V1800" s="53">
        <f>(L1800-P1800)/1000*SetUp!$B$13*1000000/SetUp!$B$48</f>
        <v>0.10210378298058587</v>
      </c>
      <c r="W1800" s="53">
        <f t="shared" si="460"/>
        <v>9.540979117872439E-18</v>
      </c>
      <c r="X1800" s="53">
        <f>MAX((SetUp!$B$56*(1-($H1800/SetUp!$B$56)^2)*TANH(($B1800-$D1800)/SetUp!$B$56))/(1+$H1800/SetUp!$B$56*TANH(($B1800-$D1800)/SetUp!$B$56)),0)</f>
        <v>0</v>
      </c>
    </row>
    <row r="1801" spans="1:24" x14ac:dyDescent="0.3">
      <c r="A1801" s="60">
        <v>32846</v>
      </c>
      <c r="B1801" s="53">
        <v>5.4180000000000001</v>
      </c>
      <c r="C1801" s="53">
        <v>0</v>
      </c>
      <c r="D1801" s="53">
        <v>5.2050000000000001</v>
      </c>
      <c r="E1801" s="53">
        <f t="shared" si="452"/>
        <v>5.2050000000000001</v>
      </c>
      <c r="F1801" s="53">
        <f t="shared" si="453"/>
        <v>0</v>
      </c>
      <c r="G1801" s="53">
        <f t="shared" si="454"/>
        <v>1.2947988739520078E-7</v>
      </c>
      <c r="H1801" s="53">
        <f>IF(Q1800&gt;SetUp!$B$56,SetUp!$B$56,Q1800)</f>
        <v>1.7046542902176786E-2</v>
      </c>
      <c r="I1801" s="53">
        <f t="shared" si="459"/>
        <v>0.51579090334602262</v>
      </c>
      <c r="J1801" s="53">
        <f>MIN(F1801,H1801,(1-EXP(-SetUp!$B$52*H1801/SetUp!$B$56))*F1801)</f>
        <v>0</v>
      </c>
      <c r="K1801" s="53">
        <f t="shared" si="455"/>
        <v>1.7046542902176786E-2</v>
      </c>
      <c r="L1801" s="53">
        <f>IF(I1801&lt;=0,0,MIN(SetUp!$B$50*I1801^SetUp!$B$55,I1801))</f>
        <v>7.1353333128627728E-3</v>
      </c>
      <c r="M1801" s="53">
        <f t="shared" si="456"/>
        <v>0.50865557003315987</v>
      </c>
      <c r="N1801" s="53">
        <f>IF(SetUp!$B$62=0,X1801,(B1801-E1801)*(1-(H1801/SetUp!$B$66/SetUp!$B$56)))</f>
        <v>0.21299987052011268</v>
      </c>
      <c r="O1801" s="53">
        <f>K1801*SetUp!$B$65</f>
        <v>1.5733960771484702E-4</v>
      </c>
      <c r="P1801" s="53">
        <f>MIN(SetUp!$B$54*L1801^SetUp!$B$51,L1801)</f>
        <v>4.6821690191626922E-3</v>
      </c>
      <c r="Q1801" s="53">
        <f t="shared" si="457"/>
        <v>0.2298890738145746</v>
      </c>
      <c r="R1801" s="53">
        <f>IF((H1801+N1801-O1801)&gt;SetUp!$B$56,T1800+H1801+N1801-O1801-SetUp!$B$56,T1800)</f>
        <v>0</v>
      </c>
      <c r="S1801" s="53">
        <f>R1801*SetUp!$B$65</f>
        <v>0</v>
      </c>
      <c r="T1801" s="53">
        <f>IF((R1801-S1801)&lt;SetUp!$B$53,R1801-S1801,SetUp!$B$53)</f>
        <v>0</v>
      </c>
      <c r="U1801" s="53">
        <f t="shared" si="458"/>
        <v>0.50865557003315987</v>
      </c>
      <c r="V1801" s="53">
        <f>(L1801-P1801)/1000*SetUp!$B$13*1000000/SetUp!$B$48</f>
        <v>9.9832259881654423E-2</v>
      </c>
      <c r="W1801" s="53">
        <f t="shared" si="460"/>
        <v>2.3765711620882257E-16</v>
      </c>
      <c r="X1801" s="53">
        <f>MAX((SetUp!$B$56*(1-($H1801/SetUp!$B$56)^2)*TANH(($B1801-$D1801)/SetUp!$B$56))/(1+$H1801/SetUp!$B$56*TANH(($B1801-$D1801)/SetUp!$B$56)),0)</f>
        <v>0.21299987052011268</v>
      </c>
    </row>
    <row r="1802" spans="1:24" x14ac:dyDescent="0.3">
      <c r="A1802" s="60">
        <v>32847</v>
      </c>
      <c r="B1802" s="53">
        <v>16.103999999999999</v>
      </c>
      <c r="C1802" s="53">
        <v>0</v>
      </c>
      <c r="D1802" s="53">
        <v>5.2050000000000001</v>
      </c>
      <c r="E1802" s="53">
        <f t="shared" si="452"/>
        <v>5.2050000000000001</v>
      </c>
      <c r="F1802" s="53">
        <f t="shared" si="453"/>
        <v>0</v>
      </c>
      <c r="G1802" s="53">
        <f t="shared" si="454"/>
        <v>1.4641906709467634E-2</v>
      </c>
      <c r="H1802" s="53">
        <f>IF(Q1801&gt;SetUp!$B$56,SetUp!$B$56,Q1801)</f>
        <v>0.2298890738145746</v>
      </c>
      <c r="I1802" s="53">
        <f t="shared" si="459"/>
        <v>0.52541935311952592</v>
      </c>
      <c r="J1802" s="53">
        <f>MIN(F1802,H1802,(1-EXP(-SetUp!$B$52*H1802/SetUp!$B$56))*F1802)</f>
        <v>0</v>
      </c>
      <c r="K1802" s="53">
        <f t="shared" si="455"/>
        <v>0.2298890738145746</v>
      </c>
      <c r="L1802" s="53">
        <f>IF(I1802&lt;=0,0,MIN(SetUp!$B$50*I1802^SetUp!$B$55,I1802))</f>
        <v>7.3587081105611083E-3</v>
      </c>
      <c r="M1802" s="53">
        <f t="shared" si="456"/>
        <v>0.51806064500896476</v>
      </c>
      <c r="N1802" s="53">
        <f>IF(SetUp!$B$62=0,X1802,(B1802-E1802)*(1-(H1802/SetUp!$B$66/SetUp!$B$56)))</f>
        <v>10.884358093290531</v>
      </c>
      <c r="O1802" s="53">
        <f>K1802*SetUp!$B$65</f>
        <v>2.1218763768984386E-3</v>
      </c>
      <c r="P1802" s="53">
        <f>MIN(SetUp!$B$54*L1802^SetUp!$B$51,L1802)</f>
        <v>4.8301931250855348E-3</v>
      </c>
      <c r="Q1802" s="53">
        <f t="shared" si="457"/>
        <v>11.112125290728207</v>
      </c>
      <c r="R1802" s="53">
        <f>IF((H1802+N1802-O1802)&gt;SetUp!$B$56,T1801+H1802+N1802-O1802-SetUp!$B$56,T1801)</f>
        <v>0</v>
      </c>
      <c r="S1802" s="53">
        <f>R1802*SetUp!$B$65</f>
        <v>0</v>
      </c>
      <c r="T1802" s="53">
        <f>IF((R1802-S1802)&lt;SetUp!$B$53,R1802-S1802,SetUp!$B$53)</f>
        <v>0</v>
      </c>
      <c r="U1802" s="53">
        <f t="shared" si="458"/>
        <v>0.51806064500896476</v>
      </c>
      <c r="V1802" s="53">
        <f>(L1802-P1802)/1000*SetUp!$B$13*1000000/SetUp!$B$48</f>
        <v>0.10289867898082017</v>
      </c>
      <c r="W1802" s="53">
        <f t="shared" si="460"/>
        <v>7.2251232774434015E-16</v>
      </c>
      <c r="X1802" s="53">
        <f>MAX((SetUp!$B$56*(1-($H1802/SetUp!$B$56)^2)*TANH(($B1802-$D1802)/SetUp!$B$56))/(1+$H1802/SetUp!$B$56*TANH(($B1802-$D1802)/SetUp!$B$56)),0)</f>
        <v>10.884358093290531</v>
      </c>
    </row>
    <row r="1803" spans="1:24" x14ac:dyDescent="0.3">
      <c r="A1803" s="60">
        <v>32848</v>
      </c>
      <c r="B1803" s="53">
        <v>3.8610000000000002</v>
      </c>
      <c r="C1803" s="53">
        <v>0</v>
      </c>
      <c r="D1803" s="53">
        <v>5.2050000000000001</v>
      </c>
      <c r="E1803" s="53">
        <f t="shared" si="452"/>
        <v>3.8610000000000002</v>
      </c>
      <c r="F1803" s="53">
        <f t="shared" si="453"/>
        <v>1.3439999999999999</v>
      </c>
      <c r="G1803" s="53">
        <f t="shared" si="454"/>
        <v>0</v>
      </c>
      <c r="H1803" s="53">
        <f>IF(Q1802&gt;SetUp!$B$56,SetUp!$B$56,Q1802)</f>
        <v>11.112125290728207</v>
      </c>
      <c r="I1803" s="53">
        <f t="shared" si="459"/>
        <v>0.61484184361344707</v>
      </c>
      <c r="J1803" s="53">
        <f>MIN(F1803,H1803,(1-EXP(-SetUp!$B$52*H1803/SetUp!$B$56))*F1803)</f>
        <v>0.6266227647185284</v>
      </c>
      <c r="K1803" s="53">
        <f t="shared" si="455"/>
        <v>10.485502526009679</v>
      </c>
      <c r="L1803" s="53">
        <f>IF(I1803&lt;=0,0,MIN(SetUp!$B$50*I1803^SetUp!$B$55,I1803))</f>
        <v>9.5623322133782194E-3</v>
      </c>
      <c r="M1803" s="53">
        <f t="shared" si="456"/>
        <v>0.60527951140006886</v>
      </c>
      <c r="N1803" s="53">
        <f>IF(SetUp!$B$62=0,X1803,(B1803-E1803)*(1-(H1803/SetUp!$B$66/SetUp!$B$56)))</f>
        <v>0</v>
      </c>
      <c r="O1803" s="53">
        <f>K1803*SetUp!$B$65</f>
        <v>9.6781198604482338E-2</v>
      </c>
      <c r="P1803" s="53">
        <f>MIN(SetUp!$B$54*L1803^SetUp!$B$51,L1803)</f>
        <v>6.2926312142942585E-3</v>
      </c>
      <c r="Q1803" s="53">
        <f t="shared" si="457"/>
        <v>10.388721327405197</v>
      </c>
      <c r="R1803" s="53">
        <f>IF((H1803+N1803-O1803)&gt;SetUp!$B$56,T1802+H1803+N1803-O1803-SetUp!$B$56,T1802)</f>
        <v>0</v>
      </c>
      <c r="S1803" s="53">
        <f>R1803*SetUp!$B$65</f>
        <v>0</v>
      </c>
      <c r="T1803" s="53">
        <f>IF((R1803-S1803)&lt;SetUp!$B$53,R1803-S1803,SetUp!$B$53)</f>
        <v>0</v>
      </c>
      <c r="U1803" s="53">
        <f t="shared" si="458"/>
        <v>0.60527951140006886</v>
      </c>
      <c r="V1803" s="53">
        <f>(L1803-P1803)/1000*SetUp!$B$13*1000000/SetUp!$B$48</f>
        <v>0.13306146706689459</v>
      </c>
      <c r="W1803" s="53">
        <f t="shared" si="460"/>
        <v>-1.0234868508263162E-16</v>
      </c>
      <c r="X1803" s="53">
        <f>MAX((SetUp!$B$56*(1-($H1803/SetUp!$B$56)^2)*TANH(($B1803-$D1803)/SetUp!$B$56))/(1+$H1803/SetUp!$B$56*TANH(($B1803-$D1803)/SetUp!$B$56)),0)</f>
        <v>0</v>
      </c>
    </row>
    <row r="1804" spans="1:24" x14ac:dyDescent="0.3">
      <c r="A1804" s="60">
        <v>32849</v>
      </c>
      <c r="B1804" s="53">
        <v>1.1950000000000001</v>
      </c>
      <c r="C1804" s="53">
        <v>0</v>
      </c>
      <c r="D1804" s="53">
        <v>5.2050000000000001</v>
      </c>
      <c r="E1804" s="53">
        <f t="shared" si="452"/>
        <v>1.1950000000000001</v>
      </c>
      <c r="F1804" s="53">
        <f t="shared" si="453"/>
        <v>4.01</v>
      </c>
      <c r="G1804" s="53">
        <f t="shared" si="454"/>
        <v>0</v>
      </c>
      <c r="H1804" s="53">
        <f>IF(Q1803&gt;SetUp!$B$56,SetUp!$B$56,Q1803)</f>
        <v>10.388721327405197</v>
      </c>
      <c r="I1804" s="53">
        <f t="shared" si="459"/>
        <v>0.68473505906914212</v>
      </c>
      <c r="J1804" s="53">
        <f>MIN(F1804,H1804,(1-EXP(-SetUp!$B$52*H1804/SetUp!$B$56))*F1804)</f>
        <v>1.7803205449936832</v>
      </c>
      <c r="K1804" s="53">
        <f t="shared" si="455"/>
        <v>8.608400782411513</v>
      </c>
      <c r="L1804" s="53">
        <f>IF(I1804&lt;=0,0,MIN(SetUp!$B$50*I1804^SetUp!$B$55,I1804))</f>
        <v>1.1441836620648568E-2</v>
      </c>
      <c r="M1804" s="53">
        <f t="shared" si="456"/>
        <v>0.67329322244849354</v>
      </c>
      <c r="N1804" s="53">
        <f>IF(SetUp!$B$62=0,X1804,(B1804-E1804)*(1-(H1804/SetUp!$B$66/SetUp!$B$56)))</f>
        <v>0</v>
      </c>
      <c r="O1804" s="53">
        <f>K1804*SetUp!$B$65</f>
        <v>7.9455547669073229E-2</v>
      </c>
      <c r="P1804" s="53">
        <f>MIN(SetUp!$B$54*L1804^SetUp!$B$51,L1804)</f>
        <v>7.5426078962075611E-3</v>
      </c>
      <c r="Q1804" s="53">
        <f t="shared" si="457"/>
        <v>8.528945234742439</v>
      </c>
      <c r="R1804" s="53">
        <f>IF((H1804+N1804-O1804)&gt;SetUp!$B$56,T1803+H1804+N1804-O1804-SetUp!$B$56,T1803)</f>
        <v>0</v>
      </c>
      <c r="S1804" s="53">
        <f>R1804*SetUp!$B$65</f>
        <v>0</v>
      </c>
      <c r="T1804" s="53">
        <f>IF((R1804-S1804)&lt;SetUp!$B$53,R1804-S1804,SetUp!$B$53)</f>
        <v>0</v>
      </c>
      <c r="U1804" s="53">
        <f t="shared" si="458"/>
        <v>0.67329322244849354</v>
      </c>
      <c r="V1804" s="53">
        <f>(L1804-P1804)/1000*SetUp!$B$13*1000000/SetUp!$B$48</f>
        <v>0.15868028747853513</v>
      </c>
      <c r="W1804" s="53">
        <f t="shared" si="460"/>
        <v>0</v>
      </c>
      <c r="X1804" s="53">
        <f>MAX((SetUp!$B$56*(1-($H1804/SetUp!$B$56)^2)*TANH(($B1804-$D1804)/SetUp!$B$56))/(1+$H1804/SetUp!$B$56*TANH(($B1804-$D1804)/SetUp!$B$56)),0)</f>
        <v>0</v>
      </c>
    </row>
    <row r="1805" spans="1:24" x14ac:dyDescent="0.3">
      <c r="A1805" s="60">
        <v>32850</v>
      </c>
      <c r="B1805" s="53">
        <v>5.2850000000000001</v>
      </c>
      <c r="C1805" s="53">
        <v>0</v>
      </c>
      <c r="D1805" s="53">
        <v>5.2050000000000001</v>
      </c>
      <c r="E1805" s="53">
        <f t="shared" si="452"/>
        <v>5.2050000000000001</v>
      </c>
      <c r="F1805" s="53">
        <f t="shared" si="453"/>
        <v>0</v>
      </c>
      <c r="G1805" s="53">
        <f t="shared" si="454"/>
        <v>1.8749593444250534E-4</v>
      </c>
      <c r="H1805" s="53">
        <f>IF(Q1804&gt;SetUp!$B$56,SetUp!$B$56,Q1804)</f>
        <v>8.528945234742439</v>
      </c>
      <c r="I1805" s="53">
        <f t="shared" si="459"/>
        <v>0.75220289126905415</v>
      </c>
      <c r="J1805" s="53">
        <f>MIN(F1805,H1805,(1-EXP(-SetUp!$B$52*H1805/SetUp!$B$56))*F1805)</f>
        <v>0</v>
      </c>
      <c r="K1805" s="53">
        <f t="shared" si="455"/>
        <v>8.528945234742439</v>
      </c>
      <c r="L1805" s="53">
        <f>IF(I1805&lt;=0,0,MIN(SetUp!$B$50*I1805^SetUp!$B$55,I1805))</f>
        <v>1.3381859474042806E-2</v>
      </c>
      <c r="M1805" s="53">
        <f t="shared" si="456"/>
        <v>0.73882103179501135</v>
      </c>
      <c r="N1805" s="53">
        <f>IF(SetUp!$B$62=0,X1805,(B1805-E1805)*(1-(H1805/SetUp!$B$66/SetUp!$B$56)))</f>
        <v>7.9812504065557566E-2</v>
      </c>
      <c r="O1805" s="53">
        <f>K1805*SetUp!$B$65</f>
        <v>7.8722172886118033E-2</v>
      </c>
      <c r="P1805" s="53">
        <f>MIN(SetUp!$B$54*L1805^SetUp!$B$51,L1805)</f>
        <v>8.8349332946371234E-3</v>
      </c>
      <c r="Q1805" s="53">
        <f t="shared" si="457"/>
        <v>8.5300355659218781</v>
      </c>
      <c r="R1805" s="53">
        <f>IF((H1805+N1805-O1805)&gt;SetUp!$B$56,T1804+H1805+N1805-O1805-SetUp!$B$56,T1804)</f>
        <v>0</v>
      </c>
      <c r="S1805" s="53">
        <f>R1805*SetUp!$B$65</f>
        <v>0</v>
      </c>
      <c r="T1805" s="53">
        <f>IF((R1805-S1805)&lt;SetUp!$B$53,R1805-S1805,SetUp!$B$53)</f>
        <v>0</v>
      </c>
      <c r="U1805" s="53">
        <f t="shared" si="458"/>
        <v>0.73882103179501135</v>
      </c>
      <c r="V1805" s="53">
        <f>(L1805-P1805)/1000*SetUp!$B$13*1000000/SetUp!$B$48</f>
        <v>0.18503853050969879</v>
      </c>
      <c r="W1805" s="53">
        <f t="shared" si="460"/>
        <v>-9.9399655173471047E-16</v>
      </c>
      <c r="X1805" s="53">
        <f>MAX((SetUp!$B$56*(1-($H1805/SetUp!$B$56)^2)*TANH(($B1805-$D1805)/SetUp!$B$56))/(1+$H1805/SetUp!$B$56*TANH(($B1805-$D1805)/SetUp!$B$56)),0)</f>
        <v>7.9812504065557566E-2</v>
      </c>
    </row>
    <row r="1806" spans="1:24" x14ac:dyDescent="0.3">
      <c r="A1806" s="60">
        <v>32851</v>
      </c>
      <c r="B1806" s="53">
        <v>5.8339999999999996</v>
      </c>
      <c r="C1806" s="53">
        <v>0</v>
      </c>
      <c r="D1806" s="53">
        <v>5.2050000000000001</v>
      </c>
      <c r="E1806" s="53">
        <f t="shared" si="452"/>
        <v>5.2050000000000001</v>
      </c>
      <c r="F1806" s="53">
        <f t="shared" si="453"/>
        <v>0</v>
      </c>
      <c r="G1806" s="53">
        <f t="shared" si="454"/>
        <v>1.570945012533298E-3</v>
      </c>
      <c r="H1806" s="53">
        <f>IF(Q1805&gt;SetUp!$B$56,SetUp!$B$56,Q1805)</f>
        <v>8.5300355659218781</v>
      </c>
      <c r="I1806" s="53">
        <f t="shared" si="459"/>
        <v>0.81912421345151887</v>
      </c>
      <c r="J1806" s="53">
        <f>MIN(F1806,H1806,(1-EXP(-SetUp!$B$52*H1806/SetUp!$B$56))*F1806)</f>
        <v>0</v>
      </c>
      <c r="K1806" s="53">
        <f t="shared" si="455"/>
        <v>8.5300355659218781</v>
      </c>
      <c r="L1806" s="53">
        <f>IF(I1806&lt;=0,0,MIN(SetUp!$B$50*I1806^SetUp!$B$55,I1806))</f>
        <v>1.542438087831598E-2</v>
      </c>
      <c r="M1806" s="53">
        <f t="shared" si="456"/>
        <v>0.80369983257320288</v>
      </c>
      <c r="N1806" s="53">
        <f>IF(SetUp!$B$62=0,X1806,(B1806-E1806)*(1-(H1806/SetUp!$B$66/SetUp!$B$56)))</f>
        <v>0.62742905498746626</v>
      </c>
      <c r="O1806" s="53">
        <f>K1806*SetUp!$B$65</f>
        <v>7.8732236643974191E-2</v>
      </c>
      <c r="P1806" s="53">
        <f>MIN(SetUp!$B$54*L1806^SetUp!$B$51,L1806)</f>
        <v>1.0197508177201227E-2</v>
      </c>
      <c r="Q1806" s="53">
        <f t="shared" si="457"/>
        <v>9.0787323842653702</v>
      </c>
      <c r="R1806" s="53">
        <f>IF((H1806+N1806-O1806)&gt;SetUp!$B$56,T1805+H1806+N1806-O1806-SetUp!$B$56,T1805)</f>
        <v>0</v>
      </c>
      <c r="S1806" s="53">
        <f>R1806*SetUp!$B$65</f>
        <v>0</v>
      </c>
      <c r="T1806" s="53">
        <f>IF((R1806-S1806)&lt;SetUp!$B$53,R1806-S1806,SetUp!$B$53)</f>
        <v>0</v>
      </c>
      <c r="U1806" s="53">
        <f t="shared" si="458"/>
        <v>0.80369983257320288</v>
      </c>
      <c r="V1806" s="53">
        <f>(L1806-P1806)/1000*SetUp!$B$13*1000000/SetUp!$B$48</f>
        <v>0.21270915902618653</v>
      </c>
      <c r="W1806" s="53">
        <f t="shared" si="460"/>
        <v>1.0061396160665481E-16</v>
      </c>
      <c r="X1806" s="53">
        <f>MAX((SetUp!$B$56*(1-($H1806/SetUp!$B$56)^2)*TANH(($B1806-$D1806)/SetUp!$B$56))/(1+$H1806/SetUp!$B$56*TANH(($B1806-$D1806)/SetUp!$B$56)),0)</f>
        <v>0.62742905498746626</v>
      </c>
    </row>
    <row r="1807" spans="1:24" x14ac:dyDescent="0.3">
      <c r="A1807" s="60">
        <v>32852</v>
      </c>
      <c r="B1807" s="53">
        <v>1.073</v>
      </c>
      <c r="C1807" s="53">
        <v>0</v>
      </c>
      <c r="D1807" s="53">
        <v>5.2050000000000001</v>
      </c>
      <c r="E1807" s="53">
        <f t="shared" si="452"/>
        <v>1.073</v>
      </c>
      <c r="F1807" s="53">
        <f t="shared" si="453"/>
        <v>4.1319999999999997</v>
      </c>
      <c r="G1807" s="53">
        <f t="shared" si="454"/>
        <v>0</v>
      </c>
      <c r="H1807" s="53">
        <f>IF(Q1806&gt;SetUp!$B$56,SetUp!$B$56,Q1806)</f>
        <v>9.0787323842653702</v>
      </c>
      <c r="I1807" s="53">
        <f t="shared" si="459"/>
        <v>0.87219325784774171</v>
      </c>
      <c r="J1807" s="53">
        <f>MIN(F1807,H1807,(1-EXP(-SetUp!$B$52*H1807/SetUp!$B$56))*F1807)</f>
        <v>1.6579937068465753</v>
      </c>
      <c r="K1807" s="53">
        <f t="shared" si="455"/>
        <v>7.4207386774187949</v>
      </c>
      <c r="L1807" s="53">
        <f>IF(I1807&lt;=0,0,MIN(SetUp!$B$50*I1807^SetUp!$B$55,I1807))</f>
        <v>1.7125608421248741E-2</v>
      </c>
      <c r="M1807" s="53">
        <f t="shared" si="456"/>
        <v>0.85506764942649294</v>
      </c>
      <c r="N1807" s="53">
        <f>IF(SetUp!$B$62=0,X1807,(B1807-E1807)*(1-(H1807/SetUp!$B$66/SetUp!$B$56)))</f>
        <v>0</v>
      </c>
      <c r="O1807" s="53">
        <f>K1807*SetUp!$B$65</f>
        <v>6.8493425274538819E-2</v>
      </c>
      <c r="P1807" s="53">
        <f>MIN(SetUp!$B$54*L1807^SetUp!$B$51,L1807)</f>
        <v>1.1333756998836125E-2</v>
      </c>
      <c r="Q1807" s="53">
        <f t="shared" si="457"/>
        <v>7.3522452521442565</v>
      </c>
      <c r="R1807" s="53">
        <f>IF((H1807+N1807-O1807)&gt;SetUp!$B$56,T1806+H1807+N1807-O1807-SetUp!$B$56,T1806)</f>
        <v>0</v>
      </c>
      <c r="S1807" s="53">
        <f>R1807*SetUp!$B$65</f>
        <v>0</v>
      </c>
      <c r="T1807" s="53">
        <f>IF((R1807-S1807)&lt;SetUp!$B$53,R1807-S1807,SetUp!$B$53)</f>
        <v>0</v>
      </c>
      <c r="U1807" s="53">
        <f t="shared" si="458"/>
        <v>0.85506764942649294</v>
      </c>
      <c r="V1807" s="53">
        <f>(L1807-P1807)/1000*SetUp!$B$13*1000000/SetUp!$B$48</f>
        <v>0.23570113827399339</v>
      </c>
      <c r="W1807" s="53">
        <f t="shared" si="460"/>
        <v>-2.5326962749261384E-16</v>
      </c>
      <c r="X1807" s="53">
        <f>MAX((SetUp!$B$56*(1-($H1807/SetUp!$B$56)^2)*TANH(($B1807-$D1807)/SetUp!$B$56))/(1+$H1807/SetUp!$B$56*TANH(($B1807-$D1807)/SetUp!$B$56)),0)</f>
        <v>0</v>
      </c>
    </row>
    <row r="1808" spans="1:24" x14ac:dyDescent="0.3">
      <c r="A1808" s="60">
        <v>32853</v>
      </c>
      <c r="B1808" s="53">
        <v>0.186</v>
      </c>
      <c r="C1808" s="53">
        <v>0</v>
      </c>
      <c r="D1808" s="53">
        <v>5.2050000000000001</v>
      </c>
      <c r="E1808" s="53">
        <f t="shared" si="452"/>
        <v>0.186</v>
      </c>
      <c r="F1808" s="53">
        <f t="shared" si="453"/>
        <v>5.0190000000000001</v>
      </c>
      <c r="G1808" s="53">
        <f t="shared" si="454"/>
        <v>0</v>
      </c>
      <c r="H1808" s="53">
        <f>IF(Q1807&gt;SetUp!$B$56,SetUp!$B$56,Q1807)</f>
        <v>7.3522452521442565</v>
      </c>
      <c r="I1808" s="53">
        <f t="shared" si="459"/>
        <v>0.90718236102898242</v>
      </c>
      <c r="J1808" s="53">
        <f>MIN(F1808,H1808,(1-EXP(-SetUp!$B$52*H1808/SetUp!$B$56))*F1808)</f>
        <v>1.7060149095820309</v>
      </c>
      <c r="K1808" s="53">
        <f t="shared" si="455"/>
        <v>5.6462303425622258</v>
      </c>
      <c r="L1808" s="53">
        <f>IF(I1808&lt;=0,0,MIN(SetUp!$B$50*I1808^SetUp!$B$55,I1808))</f>
        <v>1.8285877099059027E-2</v>
      </c>
      <c r="M1808" s="53">
        <f t="shared" si="456"/>
        <v>0.88889648392992338</v>
      </c>
      <c r="N1808" s="53">
        <f>IF(SetUp!$B$62=0,X1808,(B1808-E1808)*(1-(H1808/SetUp!$B$66/SetUp!$B$56)))</f>
        <v>0</v>
      </c>
      <c r="O1808" s="53">
        <f>K1808*SetUp!$B$65</f>
        <v>5.2114711602489462E-2</v>
      </c>
      <c r="P1808" s="53">
        <f>MIN(SetUp!$B$54*L1808^SetUp!$B$51,L1808)</f>
        <v>1.2109336596792163E-2</v>
      </c>
      <c r="Q1808" s="53">
        <f t="shared" si="457"/>
        <v>5.5941156309597364</v>
      </c>
      <c r="R1808" s="53">
        <f>IF((H1808+N1808-O1808)&gt;SetUp!$B$56,T1807+H1808+N1808-O1808-SetUp!$B$56,T1807)</f>
        <v>0</v>
      </c>
      <c r="S1808" s="53">
        <f>R1808*SetUp!$B$65</f>
        <v>0</v>
      </c>
      <c r="T1808" s="53">
        <f>IF((R1808-S1808)&lt;SetUp!$B$53,R1808-S1808,SetUp!$B$53)</f>
        <v>0</v>
      </c>
      <c r="U1808" s="53">
        <f t="shared" si="458"/>
        <v>0.88889648392992338</v>
      </c>
      <c r="V1808" s="53">
        <f>(L1808-P1808)/1000*SetUp!$B$13*1000000/SetUp!$B$48</f>
        <v>0.25135617625586409</v>
      </c>
      <c r="W1808" s="53">
        <f t="shared" si="460"/>
        <v>4.2674197509029455E-16</v>
      </c>
      <c r="X1808" s="53">
        <f>MAX((SetUp!$B$56*(1-($H1808/SetUp!$B$56)^2)*TANH(($B1808-$D1808)/SetUp!$B$56))/(1+$H1808/SetUp!$B$56*TANH(($B1808-$D1808)/SetUp!$B$56)),0)</f>
        <v>0</v>
      </c>
    </row>
    <row r="1809" spans="1:24" x14ac:dyDescent="0.3">
      <c r="A1809" s="60">
        <v>32854</v>
      </c>
      <c r="B1809" s="53">
        <v>4.8319999999999999</v>
      </c>
      <c r="C1809" s="53">
        <v>0</v>
      </c>
      <c r="D1809" s="53">
        <v>5.2050000000000001</v>
      </c>
      <c r="E1809" s="53">
        <f t="shared" si="452"/>
        <v>4.8319999999999999</v>
      </c>
      <c r="F1809" s="53">
        <f t="shared" si="453"/>
        <v>0.37300000000000022</v>
      </c>
      <c r="G1809" s="53">
        <f t="shared" si="454"/>
        <v>0</v>
      </c>
      <c r="H1809" s="53">
        <f>IF(Q1808&gt;SetUp!$B$56,SetUp!$B$56,Q1808)</f>
        <v>5.5941156309597364</v>
      </c>
      <c r="I1809" s="53">
        <f t="shared" si="459"/>
        <v>0.93959725533815885</v>
      </c>
      <c r="J1809" s="53">
        <f>MIN(F1809,H1809,(1-EXP(-SetUp!$B$52*H1809/SetUp!$B$56))*F1809)</f>
        <v>0.10107489229015866</v>
      </c>
      <c r="K1809" s="53">
        <f t="shared" si="455"/>
        <v>5.4930407386695776</v>
      </c>
      <c r="L1809" s="53">
        <f>IF(I1809&lt;=0,0,MIN(SetUp!$B$50*I1809^SetUp!$B$55,I1809))</f>
        <v>1.9387762906502005E-2</v>
      </c>
      <c r="M1809" s="53">
        <f t="shared" si="456"/>
        <v>0.92020949243165684</v>
      </c>
      <c r="N1809" s="53">
        <f>IF(SetUp!$B$62=0,X1809,(B1809-E1809)*(1-(H1809/SetUp!$B$66/SetUp!$B$56)))</f>
        <v>0</v>
      </c>
      <c r="O1809" s="53">
        <f>K1809*SetUp!$B$65</f>
        <v>5.0700771408235513E-2</v>
      </c>
      <c r="P1809" s="53">
        <f>MIN(SetUp!$B$54*L1809^SetUp!$B$51,L1809)</f>
        <v>1.2846333898282821E-2</v>
      </c>
      <c r="Q1809" s="53">
        <f t="shared" si="457"/>
        <v>5.4423399672613417</v>
      </c>
      <c r="R1809" s="53">
        <f>IF((H1809+N1809-O1809)&gt;SetUp!$B$56,T1808+H1809+N1809-O1809-SetUp!$B$56,T1808)</f>
        <v>0</v>
      </c>
      <c r="S1809" s="53">
        <f>R1809*SetUp!$B$65</f>
        <v>0</v>
      </c>
      <c r="T1809" s="53">
        <f>IF((R1809-S1809)&lt;SetUp!$B$53,R1809-S1809,SetUp!$B$53)</f>
        <v>0</v>
      </c>
      <c r="U1809" s="53">
        <f t="shared" si="458"/>
        <v>0.92020949243165684</v>
      </c>
      <c r="V1809" s="53">
        <f>(L1809-P1809)/1000*SetUp!$B$13*1000000/SetUp!$B$48</f>
        <v>0.26620542391840735</v>
      </c>
      <c r="W1809" s="53">
        <f t="shared" si="460"/>
        <v>-5.5164206536062466E-16</v>
      </c>
      <c r="X1809" s="53">
        <f>MAX((SetUp!$B$56*(1-($H1809/SetUp!$B$56)^2)*TANH(($B1809-$D1809)/SetUp!$B$56))/(1+$H1809/SetUp!$B$56*TANH(($B1809-$D1809)/SetUp!$B$56)),0)</f>
        <v>0</v>
      </c>
    </row>
    <row r="1810" spans="1:24" x14ac:dyDescent="0.3">
      <c r="A1810" s="60">
        <v>32855</v>
      </c>
      <c r="B1810" s="53">
        <v>11.422000000000001</v>
      </c>
      <c r="C1810" s="53">
        <v>0</v>
      </c>
      <c r="D1810" s="53">
        <v>5.2050000000000001</v>
      </c>
      <c r="E1810" s="53">
        <f t="shared" si="452"/>
        <v>5.2050000000000001</v>
      </c>
      <c r="F1810" s="53">
        <f t="shared" si="453"/>
        <v>0</v>
      </c>
      <c r="G1810" s="53">
        <f t="shared" si="454"/>
        <v>1.5125883251386085E-2</v>
      </c>
      <c r="H1810" s="53">
        <f>IF(Q1809&gt;SetUp!$B$56,SetUp!$B$56,Q1809)</f>
        <v>5.4423399672613417</v>
      </c>
      <c r="I1810" s="53">
        <f t="shared" si="459"/>
        <v>0.98556817892142778</v>
      </c>
      <c r="J1810" s="53">
        <f>MIN(F1810,H1810,(1-EXP(-SetUp!$B$52*H1810/SetUp!$B$56))*F1810)</f>
        <v>0</v>
      </c>
      <c r="K1810" s="53">
        <f t="shared" si="455"/>
        <v>5.4423399672613417</v>
      </c>
      <c r="L1810" s="53">
        <f>IF(I1810&lt;=0,0,MIN(SetUp!$B$50*I1810^SetUp!$B$55,I1810))</f>
        <v>2.0994357545783431E-2</v>
      </c>
      <c r="M1810" s="53">
        <f t="shared" si="456"/>
        <v>0.9645738213756444</v>
      </c>
      <c r="N1810" s="53">
        <f>IF(SetUp!$B$62=0,X1810,(B1810-E1810)*(1-(H1810/SetUp!$B$66/SetUp!$B$56)))</f>
        <v>6.2018741167486144</v>
      </c>
      <c r="O1810" s="53">
        <f>K1810*SetUp!$B$65</f>
        <v>5.0232803238384881E-2</v>
      </c>
      <c r="P1810" s="53">
        <f>MIN(SetUp!$B$54*L1810^SetUp!$B$51,L1810)</f>
        <v>1.392163013385026E-2</v>
      </c>
      <c r="Q1810" s="53">
        <f t="shared" si="457"/>
        <v>11.593981280771571</v>
      </c>
      <c r="R1810" s="53">
        <f>IF((H1810+N1810-O1810)&gt;SetUp!$B$56,T1809+H1810+N1810-O1810-SetUp!$B$56,T1809)</f>
        <v>0</v>
      </c>
      <c r="S1810" s="53">
        <f>R1810*SetUp!$B$65</f>
        <v>0</v>
      </c>
      <c r="T1810" s="53">
        <f>IF((R1810-S1810)&lt;SetUp!$B$53,R1810-S1810,SetUp!$B$53)</f>
        <v>0</v>
      </c>
      <c r="U1810" s="53">
        <f t="shared" si="458"/>
        <v>0.9645738213756444</v>
      </c>
      <c r="V1810" s="53">
        <f>(L1810-P1810)/1000*SetUp!$B$13*1000000/SetUp!$B$48</f>
        <v>0.28782677249685179</v>
      </c>
      <c r="W1810" s="53">
        <f t="shared" si="460"/>
        <v>-6.1756155744774333E-16</v>
      </c>
      <c r="X1810" s="53">
        <f>MAX((SetUp!$B$56*(1-($H1810/SetUp!$B$56)^2)*TANH(($B1810-$D1810)/SetUp!$B$56))/(1+$H1810/SetUp!$B$56*TANH(($B1810-$D1810)/SetUp!$B$56)),0)</f>
        <v>6.2018741167486144</v>
      </c>
    </row>
    <row r="1811" spans="1:24" x14ac:dyDescent="0.3">
      <c r="A1811" s="60">
        <v>32856</v>
      </c>
      <c r="B1811" s="53">
        <v>1.6419999999999999</v>
      </c>
      <c r="C1811" s="53">
        <v>0</v>
      </c>
      <c r="D1811" s="53">
        <v>5.2050000000000001</v>
      </c>
      <c r="E1811" s="53">
        <f t="shared" si="452"/>
        <v>1.6419999999999999</v>
      </c>
      <c r="F1811" s="53">
        <f t="shared" si="453"/>
        <v>3.5630000000000002</v>
      </c>
      <c r="G1811" s="53">
        <f t="shared" si="454"/>
        <v>0</v>
      </c>
      <c r="H1811" s="53">
        <f>IF(Q1810&gt;SetUp!$B$56,SetUp!$B$56,Q1810)</f>
        <v>11.593981280771571</v>
      </c>
      <c r="I1811" s="53">
        <f t="shared" si="459"/>
        <v>1.0557819500034764</v>
      </c>
      <c r="J1811" s="53">
        <f>MIN(F1811,H1811,(1-EXP(-SetUp!$B$52*H1811/SetUp!$B$56))*F1811)</f>
        <v>1.712278254668981</v>
      </c>
      <c r="K1811" s="53">
        <f t="shared" si="455"/>
        <v>9.8817030261025902</v>
      </c>
      <c r="L1811" s="53">
        <f>IF(I1811&lt;=0,0,MIN(SetUp!$B$50*I1811^SetUp!$B$55,I1811))</f>
        <v>2.3545894245166558E-2</v>
      </c>
      <c r="M1811" s="53">
        <f t="shared" si="456"/>
        <v>1.0322360557583099</v>
      </c>
      <c r="N1811" s="53">
        <f>IF(SetUp!$B$62=0,X1811,(B1811-E1811)*(1-(H1811/SetUp!$B$66/SetUp!$B$56)))</f>
        <v>0</v>
      </c>
      <c r="O1811" s="53">
        <f>K1811*SetUp!$B$65</f>
        <v>9.1208128627832077E-2</v>
      </c>
      <c r="P1811" s="53">
        <f>MIN(SetUp!$B$54*L1811^SetUp!$B$51,L1811)</f>
        <v>1.5631000125828708E-2</v>
      </c>
      <c r="Q1811" s="53">
        <f t="shared" si="457"/>
        <v>9.7904948974747583</v>
      </c>
      <c r="R1811" s="53">
        <f>IF((H1811+N1811-O1811)&gt;SetUp!$B$56,T1810+H1811+N1811-O1811-SetUp!$B$56,T1810)</f>
        <v>0</v>
      </c>
      <c r="S1811" s="53">
        <f>R1811*SetUp!$B$65</f>
        <v>0</v>
      </c>
      <c r="T1811" s="53">
        <f>IF((R1811-S1811)&lt;SetUp!$B$53,R1811-S1811,SetUp!$B$53)</f>
        <v>0</v>
      </c>
      <c r="U1811" s="53">
        <f t="shared" si="458"/>
        <v>1.0322360557583099</v>
      </c>
      <c r="V1811" s="53">
        <f>(L1811-P1811)/1000*SetUp!$B$13*1000000/SetUp!$B$48</f>
        <v>0.32209900033467481</v>
      </c>
      <c r="W1811" s="53">
        <f t="shared" si="460"/>
        <v>-1.7347234759768071E-16</v>
      </c>
      <c r="X1811" s="53">
        <f>MAX((SetUp!$B$56*(1-($H1811/SetUp!$B$56)^2)*TANH(($B1811-$D1811)/SetUp!$B$56))/(1+$H1811/SetUp!$B$56*TANH(($B1811-$D1811)/SetUp!$B$56)),0)</f>
        <v>0</v>
      </c>
    </row>
    <row r="1812" spans="1:24" x14ac:dyDescent="0.3">
      <c r="A1812" s="60">
        <v>32857</v>
      </c>
      <c r="B1812" s="53">
        <v>6.7709999999999999</v>
      </c>
      <c r="C1812" s="53">
        <v>0</v>
      </c>
      <c r="D1812" s="53">
        <v>5.2050000000000001</v>
      </c>
      <c r="E1812" s="53">
        <f t="shared" si="452"/>
        <v>5.2050000000000001</v>
      </c>
      <c r="F1812" s="53">
        <f t="shared" si="453"/>
        <v>0</v>
      </c>
      <c r="G1812" s="53">
        <f t="shared" si="454"/>
        <v>5.5956644422139323E-3</v>
      </c>
      <c r="H1812" s="53">
        <f>IF(Q1811&gt;SetUp!$B$56,SetUp!$B$56,Q1811)</f>
        <v>9.7904948974747583</v>
      </c>
      <c r="I1812" s="53">
        <f t="shared" si="459"/>
        <v>1.1281979977116185</v>
      </c>
      <c r="J1812" s="53">
        <f>MIN(F1812,H1812,(1-EXP(-SetUp!$B$52*H1812/SetUp!$B$56))*F1812)</f>
        <v>0</v>
      </c>
      <c r="K1812" s="53">
        <f t="shared" si="455"/>
        <v>9.7904948974747583</v>
      </c>
      <c r="L1812" s="53">
        <f>IF(I1812&lt;=0,0,MIN(SetUp!$B$50*I1812^SetUp!$B$55,I1812))</f>
        <v>2.6298663326115575E-2</v>
      </c>
      <c r="M1812" s="53">
        <f t="shared" si="456"/>
        <v>1.101899334385503</v>
      </c>
      <c r="N1812" s="53">
        <f>IF(SetUp!$B$62=0,X1812,(B1812-E1812)*(1-(H1812/SetUp!$B$66/SetUp!$B$56)))</f>
        <v>1.5604043355577859</v>
      </c>
      <c r="O1812" s="53">
        <f>K1812*SetUp!$B$65</f>
        <v>9.0366277511094745E-2</v>
      </c>
      <c r="P1812" s="53">
        <f>MIN(SetUp!$B$54*L1812^SetUp!$B$51,L1812)</f>
        <v>1.7477201488118987E-2</v>
      </c>
      <c r="Q1812" s="53">
        <f t="shared" si="457"/>
        <v>11.26053295552145</v>
      </c>
      <c r="R1812" s="53">
        <f>IF((H1812+N1812-O1812)&gt;SetUp!$B$56,T1811+H1812+N1812-O1812-SetUp!$B$56,T1811)</f>
        <v>0</v>
      </c>
      <c r="S1812" s="53">
        <f>R1812*SetUp!$B$65</f>
        <v>0</v>
      </c>
      <c r="T1812" s="53">
        <f>IF((R1812-S1812)&lt;SetUp!$B$53,R1812-S1812,SetUp!$B$53)</f>
        <v>0</v>
      </c>
      <c r="U1812" s="53">
        <f t="shared" si="458"/>
        <v>1.101899334385503</v>
      </c>
      <c r="V1812" s="53">
        <f>(L1812-P1812)/1000*SetUp!$B$13*1000000/SetUp!$B$48</f>
        <v>0.35899204672454799</v>
      </c>
      <c r="W1812" s="53">
        <f t="shared" si="460"/>
        <v>9.4022012397942945E-16</v>
      </c>
      <c r="X1812" s="53">
        <f>MAX((SetUp!$B$56*(1-($H1812/SetUp!$B$56)^2)*TANH(($B1812-$D1812)/SetUp!$B$56))/(1+$H1812/SetUp!$B$56*TANH(($B1812-$D1812)/SetUp!$B$56)),0)</f>
        <v>1.5604043355577859</v>
      </c>
    </row>
    <row r="1813" spans="1:24" x14ac:dyDescent="0.3">
      <c r="A1813" s="60">
        <v>32858</v>
      </c>
      <c r="B1813" s="53">
        <v>16.984000000000002</v>
      </c>
      <c r="C1813" s="53">
        <v>20.77</v>
      </c>
      <c r="D1813" s="53">
        <v>5.2050000000000001</v>
      </c>
      <c r="E1813" s="53">
        <f t="shared" si="452"/>
        <v>5.2050000000000001</v>
      </c>
      <c r="F1813" s="53">
        <f t="shared" si="453"/>
        <v>0</v>
      </c>
      <c r="G1813" s="53">
        <f t="shared" si="454"/>
        <v>0.11427338051395886</v>
      </c>
      <c r="H1813" s="53">
        <f>IF(Q1812&gt;SetUp!$B$56,SetUp!$B$56,Q1812)</f>
        <v>11.26053295552145</v>
      </c>
      <c r="I1813" s="53">
        <f t="shared" si="459"/>
        <v>1.3201074451288743</v>
      </c>
      <c r="J1813" s="53">
        <f>MIN(F1813,H1813,(1-EXP(-SetUp!$B$52*H1813/SetUp!$B$56))*F1813)</f>
        <v>0</v>
      </c>
      <c r="K1813" s="53">
        <f t="shared" si="455"/>
        <v>11.26053295552145</v>
      </c>
      <c r="L1813" s="53">
        <f>IF(I1813&lt;=0,0,MIN(SetUp!$B$50*I1813^SetUp!$B$55,I1813))</f>
        <v>3.4169629379940593E-2</v>
      </c>
      <c r="M1813" s="53">
        <f t="shared" si="456"/>
        <v>1.2859378157489338</v>
      </c>
      <c r="N1813" s="53">
        <f>IF(SetUp!$B$62=0,X1813,(B1813-E1813)*(1-(H1813/SetUp!$B$66/SetUp!$B$56)))</f>
        <v>11.664726619486043</v>
      </c>
      <c r="O1813" s="53">
        <f>K1813*SetUp!$B$65</f>
        <v>0.10393473022941256</v>
      </c>
      <c r="P1813" s="53">
        <f>MIN(SetUp!$B$54*L1813^SetUp!$B$51,L1813)</f>
        <v>2.2765829487891433E-2</v>
      </c>
      <c r="Q1813" s="53">
        <f t="shared" si="457"/>
        <v>22.821324844778083</v>
      </c>
      <c r="R1813" s="53">
        <f>IF((H1813+N1813-O1813)&gt;SetUp!$B$56,T1812+H1813+N1813-O1813-SetUp!$B$56,T1812)</f>
        <v>0</v>
      </c>
      <c r="S1813" s="53">
        <f>R1813*SetUp!$B$65</f>
        <v>0</v>
      </c>
      <c r="T1813" s="53">
        <f>IF((R1813-S1813)&lt;SetUp!$B$53,R1813-S1813,SetUp!$B$53)</f>
        <v>0</v>
      </c>
      <c r="U1813" s="53">
        <f t="shared" si="458"/>
        <v>1.2859378157489338</v>
      </c>
      <c r="V1813" s="53">
        <f>(L1813-P1813)/1000*SetUp!$B$13*1000000/SetUp!$B$48</f>
        <v>0.46408107169385582</v>
      </c>
      <c r="W1813" s="53">
        <f t="shared" si="460"/>
        <v>1.8665624601510444E-15</v>
      </c>
      <c r="X1813" s="53">
        <f>MAX((SetUp!$B$56*(1-($H1813/SetUp!$B$56)^2)*TANH(($B1813-$D1813)/SetUp!$B$56))/(1+$H1813/SetUp!$B$56*TANH(($B1813-$D1813)/SetUp!$B$56)),0)</f>
        <v>11.664726619486043</v>
      </c>
    </row>
    <row r="1814" spans="1:24" x14ac:dyDescent="0.3">
      <c r="A1814" s="60">
        <v>32859</v>
      </c>
      <c r="B1814" s="53">
        <v>9.0739999999999998</v>
      </c>
      <c r="C1814" s="53">
        <v>8.98</v>
      </c>
      <c r="D1814" s="53">
        <v>5.2050000000000001</v>
      </c>
      <c r="E1814" s="53">
        <f t="shared" si="452"/>
        <v>5.2050000000000001</v>
      </c>
      <c r="F1814" s="53">
        <f t="shared" si="453"/>
        <v>0</v>
      </c>
      <c r="G1814" s="53">
        <f t="shared" si="454"/>
        <v>7.5613395515403248E-2</v>
      </c>
      <c r="H1814" s="53">
        <f>IF(Q1813&gt;SetUp!$B$56,SetUp!$B$56,Q1813)</f>
        <v>22.821324844778083</v>
      </c>
      <c r="I1814" s="53">
        <f t="shared" si="459"/>
        <v>1.5721920619761818</v>
      </c>
      <c r="J1814" s="53">
        <f>MIN(F1814,H1814,(1-EXP(-SetUp!$B$52*H1814/SetUp!$B$56))*F1814)</f>
        <v>0</v>
      </c>
      <c r="K1814" s="53">
        <f t="shared" si="455"/>
        <v>22.821324844778083</v>
      </c>
      <c r="L1814" s="53">
        <f>IF(I1814&lt;=0,0,MIN(SetUp!$B$50*I1814^SetUp!$B$55,I1814))</f>
        <v>4.57229384222958E-2</v>
      </c>
      <c r="M1814" s="53">
        <f t="shared" si="456"/>
        <v>1.5264691235538859</v>
      </c>
      <c r="N1814" s="53">
        <f>IF(SetUp!$B$62=0,X1814,(B1814-E1814)*(1-(H1814/SetUp!$B$66/SetUp!$B$56)))</f>
        <v>3.7933866044845965</v>
      </c>
      <c r="O1814" s="53">
        <f>K1814*SetUp!$B$65</f>
        <v>0.21064085071184466</v>
      </c>
      <c r="P1814" s="53">
        <f>MIN(SetUp!$B$54*L1814^SetUp!$B$51,L1814)</f>
        <v>3.0549675527141714E-2</v>
      </c>
      <c r="Q1814" s="53">
        <f t="shared" si="457"/>
        <v>26.404070598550835</v>
      </c>
      <c r="R1814" s="53">
        <f>IF((H1814+N1814-O1814)&gt;SetUp!$B$56,T1813+H1814+N1814-O1814-SetUp!$B$56,T1813)</f>
        <v>0</v>
      </c>
      <c r="S1814" s="53">
        <f>R1814*SetUp!$B$65</f>
        <v>0</v>
      </c>
      <c r="T1814" s="53">
        <f>IF((R1814-S1814)&lt;SetUp!$B$53,R1814-S1814,SetUp!$B$53)</f>
        <v>0</v>
      </c>
      <c r="U1814" s="53">
        <f t="shared" si="458"/>
        <v>1.5264691235538859</v>
      </c>
      <c r="V1814" s="53">
        <f>(L1814-P1814)/1000*SetUp!$B$13*1000000/SetUp!$B$48</f>
        <v>0.61748050405419808</v>
      </c>
      <c r="W1814" s="53">
        <f t="shared" si="460"/>
        <v>-1.8873791418627661E-15</v>
      </c>
      <c r="X1814" s="53">
        <f>MAX((SetUp!$B$56*(1-($H1814/SetUp!$B$56)^2)*TANH(($B1814-$D1814)/SetUp!$B$56))/(1+$H1814/SetUp!$B$56*TANH(($B1814-$D1814)/SetUp!$B$56)),0)</f>
        <v>3.7933866044845965</v>
      </c>
    </row>
    <row r="1815" spans="1:24" x14ac:dyDescent="0.3">
      <c r="A1815" s="60">
        <v>32860</v>
      </c>
      <c r="B1815" s="53">
        <v>2.077</v>
      </c>
      <c r="C1815" s="53">
        <v>8.35</v>
      </c>
      <c r="D1815" s="53">
        <v>5.2050000000000001</v>
      </c>
      <c r="E1815" s="53">
        <f t="shared" si="452"/>
        <v>2.077</v>
      </c>
      <c r="F1815" s="53">
        <f t="shared" si="453"/>
        <v>3.1280000000000001</v>
      </c>
      <c r="G1815" s="53">
        <f t="shared" si="454"/>
        <v>0</v>
      </c>
      <c r="H1815" s="53">
        <f>IF(Q1814&gt;SetUp!$B$56,SetUp!$B$56,Q1814)</f>
        <v>26.404070598550835</v>
      </c>
      <c r="I1815" s="53">
        <f t="shared" si="459"/>
        <v>1.747802699729585</v>
      </c>
      <c r="J1815" s="53">
        <f>MIN(F1815,H1815,(1-EXP(-SetUp!$B$52*H1815/SetUp!$B$56))*F1815)</f>
        <v>2.4242707454255989</v>
      </c>
      <c r="K1815" s="53">
        <f t="shared" si="455"/>
        <v>23.979799853125236</v>
      </c>
      <c r="L1815" s="53">
        <f>IF(I1815&lt;=0,0,MIN(SetUp!$B$50*I1815^SetUp!$B$55,I1815))</f>
        <v>5.4547997342855252E-2</v>
      </c>
      <c r="M1815" s="53">
        <f t="shared" si="456"/>
        <v>1.6932547023867297</v>
      </c>
      <c r="N1815" s="53">
        <f>IF(SetUp!$B$62=0,X1815,(B1815-E1815)*(1-(H1815/SetUp!$B$66/SetUp!$B$56)))</f>
        <v>0</v>
      </c>
      <c r="O1815" s="53">
        <f>K1815*SetUp!$B$65</f>
        <v>0.22133357617569924</v>
      </c>
      <c r="P1815" s="53">
        <f>MIN(SetUp!$B$54*L1815^SetUp!$B$51,L1815)</f>
        <v>3.6508678006111253E-2</v>
      </c>
      <c r="Q1815" s="53">
        <f t="shared" si="457"/>
        <v>23.758466276949537</v>
      </c>
      <c r="R1815" s="53">
        <f>IF((H1815+N1815-O1815)&gt;SetUp!$B$56,T1814+H1815+N1815-O1815-SetUp!$B$56,T1814)</f>
        <v>0</v>
      </c>
      <c r="S1815" s="53">
        <f>R1815*SetUp!$B$65</f>
        <v>0</v>
      </c>
      <c r="T1815" s="53">
        <f>IF((R1815-S1815)&lt;SetUp!$B$53,R1815-S1815,SetUp!$B$53)</f>
        <v>0</v>
      </c>
      <c r="U1815" s="53">
        <f t="shared" si="458"/>
        <v>1.6932547023867297</v>
      </c>
      <c r="V1815" s="53">
        <f>(L1815-P1815)/1000*SetUp!$B$13*1000000/SetUp!$B$48</f>
        <v>0.73411553426684428</v>
      </c>
      <c r="W1815" s="53">
        <f t="shared" si="460"/>
        <v>-9.5062846483529029E-16</v>
      </c>
      <c r="X1815" s="53">
        <f>MAX((SetUp!$B$56*(1-($H1815/SetUp!$B$56)^2)*TANH(($B1815-$D1815)/SetUp!$B$56))/(1+$H1815/SetUp!$B$56*TANH(($B1815-$D1815)/SetUp!$B$56)),0)</f>
        <v>0</v>
      </c>
    </row>
    <row r="1816" spans="1:24" x14ac:dyDescent="0.3">
      <c r="A1816" s="60">
        <v>32861</v>
      </c>
      <c r="B1816" s="53">
        <v>16.256</v>
      </c>
      <c r="C1816" s="53">
        <v>12.38</v>
      </c>
      <c r="D1816" s="53">
        <v>5.2050000000000001</v>
      </c>
      <c r="E1816" s="53">
        <f t="shared" si="452"/>
        <v>5.2050000000000001</v>
      </c>
      <c r="F1816" s="53">
        <f t="shared" si="453"/>
        <v>0</v>
      </c>
      <c r="G1816" s="53">
        <f t="shared" si="454"/>
        <v>0.30314446651371441</v>
      </c>
      <c r="H1816" s="53">
        <f>IF(Q1815&gt;SetUp!$B$56,SetUp!$B$56,Q1815)</f>
        <v>23.758466276949537</v>
      </c>
      <c r="I1816" s="53">
        <f t="shared" si="459"/>
        <v>2.2156898359508475</v>
      </c>
      <c r="J1816" s="53">
        <f>MIN(F1816,H1816,(1-EXP(-SetUp!$B$52*H1816/SetUp!$B$56))*F1816)</f>
        <v>0</v>
      </c>
      <c r="K1816" s="53">
        <f t="shared" si="455"/>
        <v>23.758466276949537</v>
      </c>
      <c r="L1816" s="53">
        <f>IF(I1816&lt;=0,0,MIN(SetUp!$B$50*I1816^SetUp!$B$55,I1816))</f>
        <v>8.099777270272876E-2</v>
      </c>
      <c r="M1816" s="53">
        <f t="shared" si="456"/>
        <v>2.1346920632481186</v>
      </c>
      <c r="N1816" s="53">
        <f>IF(SetUp!$B$62=0,X1816,(B1816-E1816)*(1-(H1816/SetUp!$B$66/SetUp!$B$56)))</f>
        <v>10.747855533486286</v>
      </c>
      <c r="O1816" s="53">
        <f>K1816*SetUp!$B$65</f>
        <v>0.21929066705040312</v>
      </c>
      <c r="P1816" s="53">
        <f>MIN(SetUp!$B$54*L1816^SetUp!$B$51,L1816)</f>
        <v>5.4420043691751095E-2</v>
      </c>
      <c r="Q1816" s="53">
        <f t="shared" si="457"/>
        <v>34.28703114338542</v>
      </c>
      <c r="R1816" s="53">
        <f>IF((H1816+N1816-O1816)&gt;SetUp!$B$56,T1815+H1816+N1816-O1816-SetUp!$B$56,T1815)</f>
        <v>0</v>
      </c>
      <c r="S1816" s="53">
        <f>R1816*SetUp!$B$65</f>
        <v>0</v>
      </c>
      <c r="T1816" s="53">
        <f>IF((R1816-S1816)&lt;SetUp!$B$53,R1816-S1816,SetUp!$B$53)</f>
        <v>0</v>
      </c>
      <c r="U1816" s="53">
        <f t="shared" si="458"/>
        <v>2.1346920632481186</v>
      </c>
      <c r="V1816" s="53">
        <f>(L1816-P1816)/1000*SetUp!$B$13*1000000/SetUp!$B$48</f>
        <v>1.0815886879252357</v>
      </c>
      <c r="W1816" s="53">
        <f t="shared" si="460"/>
        <v>-1.4710455076283324E-15</v>
      </c>
      <c r="X1816" s="53">
        <f>MAX((SetUp!$B$56*(1-($H1816/SetUp!$B$56)^2)*TANH(($B1816-$D1816)/SetUp!$B$56))/(1+$H1816/SetUp!$B$56*TANH(($B1816-$D1816)/SetUp!$B$56)),0)</f>
        <v>10.747855533486286</v>
      </c>
    </row>
    <row r="1817" spans="1:24" x14ac:dyDescent="0.3">
      <c r="A1817" s="60">
        <v>32862</v>
      </c>
      <c r="B1817" s="53">
        <v>3.6949999999999998</v>
      </c>
      <c r="C1817" s="53">
        <v>9.7910000000000004</v>
      </c>
      <c r="D1817" s="53">
        <v>5.2050000000000001</v>
      </c>
      <c r="E1817" s="53">
        <f t="shared" si="452"/>
        <v>3.6949999999999998</v>
      </c>
      <c r="F1817" s="53">
        <f t="shared" si="453"/>
        <v>1.5100000000000002</v>
      </c>
      <c r="G1817" s="53">
        <f t="shared" si="454"/>
        <v>0</v>
      </c>
      <c r="H1817" s="53">
        <f>IF(Q1816&gt;SetUp!$B$56,SetUp!$B$56,Q1816)</f>
        <v>34.28703114338542</v>
      </c>
      <c r="I1817" s="53">
        <f t="shared" si="459"/>
        <v>2.439232713835727</v>
      </c>
      <c r="J1817" s="53">
        <f>MIN(F1817,H1817,(1-EXP(-SetUp!$B$52*H1817/SetUp!$B$56))*F1817)</f>
        <v>1.2923812831479338</v>
      </c>
      <c r="K1817" s="53">
        <f t="shared" si="455"/>
        <v>32.994649860237487</v>
      </c>
      <c r="L1817" s="53">
        <f>IF(I1817&lt;=0,0,MIN(SetUp!$B$50*I1817^SetUp!$B$55,I1817))</f>
        <v>9.5070737049188309E-2</v>
      </c>
      <c r="M1817" s="53">
        <f t="shared" si="456"/>
        <v>2.3441619767865389</v>
      </c>
      <c r="N1817" s="53">
        <f>IF(SetUp!$B$62=0,X1817,(B1817-E1817)*(1-(H1817/SetUp!$B$66/SetUp!$B$56)))</f>
        <v>0</v>
      </c>
      <c r="O1817" s="53">
        <f>K1817*SetUp!$B$65</f>
        <v>0.30454065058760849</v>
      </c>
      <c r="P1817" s="53">
        <f>MIN(SetUp!$B$54*L1817^SetUp!$B$51,L1817)</f>
        <v>6.3974777398455973E-2</v>
      </c>
      <c r="Q1817" s="53">
        <f t="shared" si="457"/>
        <v>32.690109209649876</v>
      </c>
      <c r="R1817" s="53">
        <f>IF((H1817+N1817-O1817)&gt;SetUp!$B$56,T1816+H1817+N1817-O1817-SetUp!$B$56,T1816)</f>
        <v>0</v>
      </c>
      <c r="S1817" s="53">
        <f>R1817*SetUp!$B$65</f>
        <v>0</v>
      </c>
      <c r="T1817" s="53">
        <f>IF((R1817-S1817)&lt;SetUp!$B$53,R1817-S1817,SetUp!$B$53)</f>
        <v>0</v>
      </c>
      <c r="U1817" s="53">
        <f t="shared" si="458"/>
        <v>2.3441619767865389</v>
      </c>
      <c r="V1817" s="53">
        <f>(L1817-P1817)/1000*SetUp!$B$13*1000000/SetUp!$B$48</f>
        <v>1.2654594448050798</v>
      </c>
      <c r="W1817" s="53">
        <f t="shared" si="460"/>
        <v>-2.9143354396410359E-15</v>
      </c>
      <c r="X1817" s="53">
        <f>MAX((SetUp!$B$56*(1-($H1817/SetUp!$B$56)^2)*TANH(($B1817-$D1817)/SetUp!$B$56))/(1+$H1817/SetUp!$B$56*TANH(($B1817-$D1817)/SetUp!$B$56)),0)</f>
        <v>0</v>
      </c>
    </row>
    <row r="1818" spans="1:24" x14ac:dyDescent="0.3">
      <c r="A1818" s="60">
        <v>32863</v>
      </c>
      <c r="B1818" s="53">
        <v>24.032</v>
      </c>
      <c r="C1818" s="53">
        <v>10.122999999999999</v>
      </c>
      <c r="D1818" s="53">
        <v>5.2050000000000001</v>
      </c>
      <c r="E1818" s="53">
        <f t="shared" si="452"/>
        <v>5.2050000000000001</v>
      </c>
      <c r="F1818" s="53">
        <f t="shared" si="453"/>
        <v>0</v>
      </c>
      <c r="G1818" s="53">
        <f t="shared" si="454"/>
        <v>1.0582237744056897</v>
      </c>
      <c r="H1818" s="53">
        <f>IF(Q1817&gt;SetUp!$B$56,SetUp!$B$56,Q1817)</f>
        <v>32.690109209649876</v>
      </c>
      <c r="I1818" s="53">
        <f t="shared" si="459"/>
        <v>3.7041154912760681</v>
      </c>
      <c r="J1818" s="53">
        <f>MIN(F1818,H1818,(1-EXP(-SetUp!$B$52*H1818/SetUp!$B$56))*F1818)</f>
        <v>0</v>
      </c>
      <c r="K1818" s="53">
        <f t="shared" si="455"/>
        <v>32.690109209649876</v>
      </c>
      <c r="L1818" s="53">
        <f>IF(I1818&lt;=0,0,MIN(SetUp!$B$50*I1818^SetUp!$B$55,I1818))</f>
        <v>0.19073585166407664</v>
      </c>
      <c r="M1818" s="53">
        <f t="shared" si="456"/>
        <v>3.5133796396119914</v>
      </c>
      <c r="N1818" s="53">
        <f>IF(SetUp!$B$62=0,X1818,(B1818-E1818)*(1-(H1818/SetUp!$B$66/SetUp!$B$56)))</f>
        <v>17.768776225594308</v>
      </c>
      <c r="O1818" s="53">
        <f>K1818*SetUp!$B$65</f>
        <v>0.3017297400838394</v>
      </c>
      <c r="P1818" s="53">
        <f>MIN(SetUp!$B$54*L1818^SetUp!$B$51,L1818)</f>
        <v>0.12922091629527668</v>
      </c>
      <c r="Q1818" s="53">
        <f t="shared" si="457"/>
        <v>50.157155695160348</v>
      </c>
      <c r="R1818" s="53">
        <f>IF((H1818+N1818-O1818)&gt;SetUp!$B$56,T1817+H1818+N1818-O1818-SetUp!$B$56,T1817)</f>
        <v>0</v>
      </c>
      <c r="S1818" s="53">
        <f>R1818*SetUp!$B$65</f>
        <v>0</v>
      </c>
      <c r="T1818" s="53">
        <f>IF((R1818-S1818)&lt;SetUp!$B$53,R1818-S1818,SetUp!$B$53)</f>
        <v>0</v>
      </c>
      <c r="U1818" s="53">
        <f t="shared" si="458"/>
        <v>3.5133796396119914</v>
      </c>
      <c r="V1818" s="53">
        <f>(L1818-P1818)/1000*SetUp!$B$13*1000000/SetUp!$B$48</f>
        <v>2.5033688245472319</v>
      </c>
      <c r="W1818" s="53">
        <f t="shared" si="460"/>
        <v>2.1649348980190553E-15</v>
      </c>
      <c r="X1818" s="53">
        <f>MAX((SetUp!$B$56*(1-($H1818/SetUp!$B$56)^2)*TANH(($B1818-$D1818)/SetUp!$B$56))/(1+$H1818/SetUp!$B$56*TANH(($B1818-$D1818)/SetUp!$B$56)),0)</f>
        <v>17.768776225594308</v>
      </c>
    </row>
    <row r="1819" spans="1:24" x14ac:dyDescent="0.3">
      <c r="A1819" s="60">
        <v>32864</v>
      </c>
      <c r="B1819" s="53">
        <v>23.175000000000001</v>
      </c>
      <c r="C1819" s="53">
        <v>18.417000000000002</v>
      </c>
      <c r="D1819" s="53">
        <v>5.2050000000000001</v>
      </c>
      <c r="E1819" s="53">
        <f t="shared" si="452"/>
        <v>5.2050000000000001</v>
      </c>
      <c r="F1819" s="53">
        <f t="shared" si="453"/>
        <v>0</v>
      </c>
      <c r="G1819" s="53">
        <f t="shared" si="454"/>
        <v>1.9586192487595255</v>
      </c>
      <c r="H1819" s="53">
        <f>IF(Q1818&gt;SetUp!$B$56,SetUp!$B$56,Q1818)</f>
        <v>50.157155695160348</v>
      </c>
      <c r="I1819" s="53">
        <f t="shared" si="459"/>
        <v>5.9349494846570128</v>
      </c>
      <c r="J1819" s="53">
        <f>MIN(F1819,H1819,(1-EXP(-SetUp!$B$52*H1819/SetUp!$B$56))*F1819)</f>
        <v>0</v>
      </c>
      <c r="K1819" s="53">
        <f t="shared" si="455"/>
        <v>50.157155695160348</v>
      </c>
      <c r="L1819" s="53">
        <f>IF(I1819&lt;=0,0,MIN(SetUp!$B$50*I1819^SetUp!$B$55,I1819))</f>
        <v>0.4184592563716425</v>
      </c>
      <c r="M1819" s="53">
        <f t="shared" si="456"/>
        <v>5.5164902282853703</v>
      </c>
      <c r="N1819" s="53">
        <f>IF(SetUp!$B$62=0,X1819,(B1819-E1819)*(1-(H1819/SetUp!$B$66/SetUp!$B$56)))</f>
        <v>16.011380751240473</v>
      </c>
      <c r="O1819" s="53">
        <f>K1819*SetUp!$B$65</f>
        <v>0.46295059628549606</v>
      </c>
      <c r="P1819" s="53">
        <f>MIN(SetUp!$B$54*L1819^SetUp!$B$51,L1819)</f>
        <v>0.28567328088743921</v>
      </c>
      <c r="Q1819" s="53">
        <f t="shared" si="457"/>
        <v>65.705585850115327</v>
      </c>
      <c r="R1819" s="53">
        <f>IF((H1819+N1819-O1819)&gt;SetUp!$B$56,T1818+H1819+N1819-O1819-SetUp!$B$56,T1818)</f>
        <v>0</v>
      </c>
      <c r="S1819" s="53">
        <f>R1819*SetUp!$B$65</f>
        <v>0</v>
      </c>
      <c r="T1819" s="53">
        <f>IF((R1819-S1819)&lt;SetUp!$B$53,R1819-S1819,SetUp!$B$53)</f>
        <v>0</v>
      </c>
      <c r="U1819" s="53">
        <f t="shared" si="458"/>
        <v>5.5164902282853703</v>
      </c>
      <c r="V1819" s="53">
        <f>(L1819-P1819)/1000*SetUp!$B$13*1000000/SetUp!$B$48</f>
        <v>5.4037652705207151</v>
      </c>
      <c r="W1819" s="53">
        <f t="shared" si="460"/>
        <v>7.1054273576010019E-15</v>
      </c>
      <c r="X1819" s="53">
        <f>MAX((SetUp!$B$56*(1-($H1819/SetUp!$B$56)^2)*TANH(($B1819-$D1819)/SetUp!$B$56))/(1+$H1819/SetUp!$B$56*TANH(($B1819-$D1819)/SetUp!$B$56)),0)</f>
        <v>16.011380751240473</v>
      </c>
    </row>
    <row r="1820" spans="1:24" x14ac:dyDescent="0.3">
      <c r="A1820" s="60">
        <v>32865</v>
      </c>
      <c r="B1820" s="53">
        <v>35.619999999999997</v>
      </c>
      <c r="C1820" s="53">
        <v>11.492000000000001</v>
      </c>
      <c r="D1820" s="53">
        <v>5.2050000000000001</v>
      </c>
      <c r="E1820" s="53">
        <f t="shared" si="452"/>
        <v>5.2050000000000001</v>
      </c>
      <c r="F1820" s="53">
        <f t="shared" si="453"/>
        <v>0</v>
      </c>
      <c r="G1820" s="53">
        <f t="shared" si="454"/>
        <v>5.989295023542816</v>
      </c>
      <c r="H1820" s="53">
        <f>IF(Q1819&gt;SetUp!$B$56,SetUp!$B$56,Q1819)</f>
        <v>65.705585850115327</v>
      </c>
      <c r="I1820" s="53">
        <f t="shared" si="459"/>
        <v>12.112247873701575</v>
      </c>
      <c r="J1820" s="53">
        <f>MIN(F1820,H1820,(1-EXP(-SetUp!$B$52*H1820/SetUp!$B$56))*F1820)</f>
        <v>0</v>
      </c>
      <c r="K1820" s="53">
        <f t="shared" si="455"/>
        <v>65.705585850115327</v>
      </c>
      <c r="L1820" s="53">
        <f>IF(I1820&lt;=0,0,MIN(SetUp!$B$50*I1820^SetUp!$B$55,I1820))</f>
        <v>1.3740400267275545</v>
      </c>
      <c r="M1820" s="53">
        <f t="shared" si="456"/>
        <v>10.738207846974021</v>
      </c>
      <c r="N1820" s="53">
        <f>IF(SetUp!$B$62=0,X1820,(B1820-E1820)*(1-(H1820/SetUp!$B$66/SetUp!$B$56)))</f>
        <v>24.425704976457183</v>
      </c>
      <c r="O1820" s="53">
        <f>K1820*SetUp!$B$65</f>
        <v>0.60646262187338928</v>
      </c>
      <c r="P1820" s="53">
        <f>MIN(SetUp!$B$54*L1820^SetUp!$B$51,L1820)</f>
        <v>0.94892883575753528</v>
      </c>
      <c r="Q1820" s="53">
        <f t="shared" si="457"/>
        <v>89.524828204699119</v>
      </c>
      <c r="R1820" s="53">
        <f>IF((H1820+N1820-O1820)&gt;SetUp!$B$56,T1819+H1820+N1820-O1820-SetUp!$B$56,T1819)</f>
        <v>0</v>
      </c>
      <c r="S1820" s="53">
        <f>R1820*SetUp!$B$65</f>
        <v>0</v>
      </c>
      <c r="T1820" s="53">
        <f>IF((R1820-S1820)&lt;SetUp!$B$53,R1820-S1820,SetUp!$B$53)</f>
        <v>0</v>
      </c>
      <c r="U1820" s="53">
        <f t="shared" si="458"/>
        <v>10.738207846974021</v>
      </c>
      <c r="V1820" s="53">
        <f>(L1820-P1820)/1000*SetUp!$B$13*1000000/SetUp!$B$48</f>
        <v>17.30002796979695</v>
      </c>
      <c r="W1820" s="53">
        <f t="shared" si="460"/>
        <v>0</v>
      </c>
      <c r="X1820" s="53">
        <f>MAX((SetUp!$B$56*(1-($H1820/SetUp!$B$56)^2)*TANH(($B1820-$D1820)/SetUp!$B$56))/(1+$H1820/SetUp!$B$56*TANH(($B1820-$D1820)/SetUp!$B$56)),0)</f>
        <v>24.425704976457183</v>
      </c>
    </row>
    <row r="1821" spans="1:24" x14ac:dyDescent="0.3">
      <c r="A1821" s="60">
        <v>32866</v>
      </c>
      <c r="B1821" s="53">
        <v>5.4649999999999999</v>
      </c>
      <c r="C1821" s="53">
        <v>38.625</v>
      </c>
      <c r="D1821" s="53">
        <v>5.2050000000000001</v>
      </c>
      <c r="E1821" s="53">
        <f t="shared" si="452"/>
        <v>5.2050000000000001</v>
      </c>
      <c r="F1821" s="53">
        <f t="shared" si="453"/>
        <v>0</v>
      </c>
      <c r="G1821" s="53">
        <f t="shared" si="454"/>
        <v>6.6657899719863301E-2</v>
      </c>
      <c r="H1821" s="53">
        <f>IF(Q1820&gt;SetUp!$B$56,SetUp!$B$56,Q1820)</f>
        <v>89.524828204699119</v>
      </c>
      <c r="I1821" s="53">
        <f t="shared" si="459"/>
        <v>11.631179998873881</v>
      </c>
      <c r="J1821" s="53">
        <f>MIN(F1821,H1821,(1-EXP(-SetUp!$B$52*H1821/SetUp!$B$56))*F1821)</f>
        <v>0</v>
      </c>
      <c r="K1821" s="53">
        <f t="shared" si="455"/>
        <v>89.524828204699119</v>
      </c>
      <c r="L1821" s="53">
        <f>IF(I1821&lt;=0,0,MIN(SetUp!$B$50*I1821^SetUp!$B$55,I1821))</f>
        <v>1.2842939266621733</v>
      </c>
      <c r="M1821" s="53">
        <f t="shared" si="456"/>
        <v>10.346886072211708</v>
      </c>
      <c r="N1821" s="53">
        <f>IF(SetUp!$B$62=0,X1821,(B1821-E1821)*(1-(H1821/SetUp!$B$66/SetUp!$B$56)))</f>
        <v>0.19334210028013649</v>
      </c>
      <c r="O1821" s="53">
        <f>K1821*SetUp!$B$65</f>
        <v>0.8263142521799961</v>
      </c>
      <c r="P1821" s="53">
        <f>MIN(SetUp!$B$54*L1821^SetUp!$B$51,L1821)</f>
        <v>0.88636707139453952</v>
      </c>
      <c r="Q1821" s="53">
        <f t="shared" si="457"/>
        <v>88.891856052799255</v>
      </c>
      <c r="R1821" s="53">
        <f>IF((H1821+N1821-O1821)&gt;SetUp!$B$56,T1820+H1821+N1821-O1821-SetUp!$B$56,T1820)</f>
        <v>0</v>
      </c>
      <c r="S1821" s="53">
        <f>R1821*SetUp!$B$65</f>
        <v>0</v>
      </c>
      <c r="T1821" s="53">
        <f>IF((R1821-S1821)&lt;SetUp!$B$53,R1821-S1821,SetUp!$B$53)</f>
        <v>0</v>
      </c>
      <c r="U1821" s="53">
        <f t="shared" si="458"/>
        <v>10.346886072211708</v>
      </c>
      <c r="V1821" s="53">
        <f>(L1821-P1821)/1000*SetUp!$B$13*1000000/SetUp!$B$48</f>
        <v>16.193753239840984</v>
      </c>
      <c r="W1821" s="53">
        <f t="shared" si="460"/>
        <v>-8.2156503822261584E-15</v>
      </c>
      <c r="X1821" s="53">
        <f>MAX((SetUp!$B$56*(1-($H1821/SetUp!$B$56)^2)*TANH(($B1821-$D1821)/SetUp!$B$56))/(1+$H1821/SetUp!$B$56*TANH(($B1821-$D1821)/SetUp!$B$56)),0)</f>
        <v>0.19334210028013649</v>
      </c>
    </row>
    <row r="1822" spans="1:24" x14ac:dyDescent="0.3">
      <c r="A1822" s="60">
        <v>32867</v>
      </c>
      <c r="B1822" s="53">
        <v>14.108000000000001</v>
      </c>
      <c r="C1822" s="53">
        <v>25.312000000000001</v>
      </c>
      <c r="D1822" s="53">
        <v>5.2050000000000001</v>
      </c>
      <c r="E1822" s="53">
        <f t="shared" si="452"/>
        <v>5.2050000000000001</v>
      </c>
      <c r="F1822" s="53">
        <f t="shared" si="453"/>
        <v>0</v>
      </c>
      <c r="G1822" s="53">
        <f t="shared" si="454"/>
        <v>2.4148716691547651</v>
      </c>
      <c r="H1822" s="53">
        <f>IF(Q1821&gt;SetUp!$B$56,SetUp!$B$56,Q1821)</f>
        <v>88.891856052799255</v>
      </c>
      <c r="I1822" s="53">
        <f t="shared" si="459"/>
        <v>13.582229659963298</v>
      </c>
      <c r="J1822" s="53">
        <f>MIN(F1822,H1822,(1-EXP(-SetUp!$B$52*H1822/SetUp!$B$56))*F1822)</f>
        <v>0</v>
      </c>
      <c r="K1822" s="53">
        <f t="shared" si="455"/>
        <v>88.891856052799255</v>
      </c>
      <c r="L1822" s="53">
        <f>IF(I1822&lt;=0,0,MIN(SetUp!$B$50*I1822^SetUp!$B$55,I1822))</f>
        <v>1.6630676546834458</v>
      </c>
      <c r="M1822" s="53">
        <f t="shared" si="456"/>
        <v>11.919162005279853</v>
      </c>
      <c r="N1822" s="53">
        <f>IF(SetUp!$B$62=0,X1822,(B1822-E1822)*(1-(H1822/SetUp!$B$66/SetUp!$B$56)))</f>
        <v>6.4881283308452353</v>
      </c>
      <c r="O1822" s="53">
        <f>K1822*SetUp!$B$65</f>
        <v>0.82047191859682544</v>
      </c>
      <c r="P1822" s="53">
        <f>MIN(SetUp!$B$54*L1822^SetUp!$B$51,L1822)</f>
        <v>1.1506676290251561</v>
      </c>
      <c r="Q1822" s="53">
        <f t="shared" si="457"/>
        <v>94.559512465047661</v>
      </c>
      <c r="R1822" s="53">
        <f>IF((H1822+N1822-O1822)&gt;SetUp!$B$56,T1821+H1822+N1822-O1822-SetUp!$B$56,T1821)</f>
        <v>0</v>
      </c>
      <c r="S1822" s="53">
        <f>R1822*SetUp!$B$65</f>
        <v>0</v>
      </c>
      <c r="T1822" s="53">
        <f>IF((R1822-S1822)&lt;SetUp!$B$53,R1822-S1822,SetUp!$B$53)</f>
        <v>0</v>
      </c>
      <c r="U1822" s="53">
        <f t="shared" si="458"/>
        <v>11.919162005279853</v>
      </c>
      <c r="V1822" s="53">
        <f>(L1822-P1822)/1000*SetUp!$B$13*1000000/SetUp!$B$48</f>
        <v>20.852273390841539</v>
      </c>
      <c r="W1822" s="53">
        <f t="shared" si="460"/>
        <v>0</v>
      </c>
      <c r="X1822" s="53">
        <f>MAX((SetUp!$B$56*(1-($H1822/SetUp!$B$56)^2)*TANH(($B1822-$D1822)/SetUp!$B$56))/(1+$H1822/SetUp!$B$56*TANH(($B1822-$D1822)/SetUp!$B$56)),0)</f>
        <v>6.4881283308452353</v>
      </c>
    </row>
    <row r="1823" spans="1:24" x14ac:dyDescent="0.3">
      <c r="A1823" s="60">
        <v>32868</v>
      </c>
      <c r="B1823" s="53">
        <v>19.782</v>
      </c>
      <c r="C1823" s="53">
        <v>37.255000000000003</v>
      </c>
      <c r="D1823" s="53">
        <v>5.2050000000000001</v>
      </c>
      <c r="E1823" s="53">
        <f t="shared" si="452"/>
        <v>5.2050000000000001</v>
      </c>
      <c r="F1823" s="53">
        <f t="shared" si="453"/>
        <v>0</v>
      </c>
      <c r="G1823" s="53">
        <f t="shared" si="454"/>
        <v>4.6209117993248174</v>
      </c>
      <c r="H1823" s="53">
        <f>IF(Q1822&gt;SetUp!$B$56,SetUp!$B$56,Q1822)</f>
        <v>94.559512465047661</v>
      </c>
      <c r="I1823" s="53">
        <f t="shared" si="459"/>
        <v>17.412858197448216</v>
      </c>
      <c r="J1823" s="53">
        <f>MIN(F1823,H1823,(1-EXP(-SetUp!$B$52*H1823/SetUp!$B$56))*F1823)</f>
        <v>0</v>
      </c>
      <c r="K1823" s="53">
        <f t="shared" si="455"/>
        <v>94.559512465047661</v>
      </c>
      <c r="L1823" s="53">
        <f>IF(I1823&lt;=0,0,MIN(SetUp!$B$50*I1823^SetUp!$B$55,I1823))</f>
        <v>2.5161792302876687</v>
      </c>
      <c r="M1823" s="53">
        <f t="shared" si="456"/>
        <v>14.896678967160547</v>
      </c>
      <c r="N1823" s="53">
        <f>IF(SetUp!$B$62=0,X1823,(B1823-E1823)*(1-(H1823/SetUp!$B$66/SetUp!$B$56)))</f>
        <v>9.9560882006751825</v>
      </c>
      <c r="O1823" s="53">
        <f>K1823*SetUp!$B$65</f>
        <v>0.8727843928435437</v>
      </c>
      <c r="P1823" s="53">
        <f>MIN(SetUp!$B$54*L1823^SetUp!$B$51,L1823)</f>
        <v>1.7479505540354949</v>
      </c>
      <c r="Q1823" s="53">
        <f t="shared" si="457"/>
        <v>103.6428162728793</v>
      </c>
      <c r="R1823" s="53">
        <f>IF((H1823+N1823-O1823)&gt;SetUp!$B$56,T1822+H1823+N1823-O1823-SetUp!$B$56,T1822)</f>
        <v>0</v>
      </c>
      <c r="S1823" s="53">
        <f>R1823*SetUp!$B$65</f>
        <v>0</v>
      </c>
      <c r="T1823" s="53">
        <f>IF((R1823-S1823)&lt;SetUp!$B$53,R1823-S1823,SetUp!$B$53)</f>
        <v>0</v>
      </c>
      <c r="U1823" s="53">
        <f t="shared" si="458"/>
        <v>14.896678967160547</v>
      </c>
      <c r="V1823" s="53">
        <f>(L1823-P1823)/1000*SetUp!$B$13*1000000/SetUp!$B$48</f>
        <v>31.263297388235515</v>
      </c>
      <c r="W1823" s="53">
        <f t="shared" si="460"/>
        <v>1.021405182655144E-14</v>
      </c>
      <c r="X1823" s="53">
        <f>MAX((SetUp!$B$56*(1-($H1823/SetUp!$B$56)^2)*TANH(($B1823-$D1823)/SetUp!$B$56))/(1+$H1823/SetUp!$B$56*TANH(($B1823-$D1823)/SetUp!$B$56)),0)</f>
        <v>9.9560882006751825</v>
      </c>
    </row>
    <row r="1824" spans="1:24" x14ac:dyDescent="0.3">
      <c r="A1824" s="60">
        <v>32869</v>
      </c>
      <c r="B1824" s="53">
        <v>3.831</v>
      </c>
      <c r="C1824" s="53">
        <v>30.940999999999999</v>
      </c>
      <c r="D1824" s="53">
        <v>5.2050000000000001</v>
      </c>
      <c r="E1824" s="53">
        <f t="shared" si="452"/>
        <v>3.831</v>
      </c>
      <c r="F1824" s="53">
        <f t="shared" si="453"/>
        <v>1.3740000000000001</v>
      </c>
      <c r="G1824" s="53">
        <f t="shared" si="454"/>
        <v>0</v>
      </c>
      <c r="H1824" s="53">
        <f>IF(Q1823&gt;SetUp!$B$56,SetUp!$B$56,Q1823)</f>
        <v>103.6428162728793</v>
      </c>
      <c r="I1824" s="53">
        <f t="shared" si="459"/>
        <v>15.840656563376488</v>
      </c>
      <c r="J1824" s="53">
        <f>MIN(F1824,H1824,(1-EXP(-SetUp!$B$52*H1824/SetUp!$B$56))*F1824)</f>
        <v>1.3700648258810062</v>
      </c>
      <c r="K1824" s="53">
        <f t="shared" si="455"/>
        <v>102.2727514469983</v>
      </c>
      <c r="L1824" s="53">
        <f>IF(I1824&lt;=0,0,MIN(SetUp!$B$50*I1824^SetUp!$B$55,I1824))</f>
        <v>2.1490512111563262</v>
      </c>
      <c r="M1824" s="53">
        <f t="shared" si="456"/>
        <v>13.691605352220162</v>
      </c>
      <c r="N1824" s="53">
        <f>IF(SetUp!$B$62=0,X1824,(B1824-E1824)*(1-(H1824/SetUp!$B$66/SetUp!$B$56)))</f>
        <v>0</v>
      </c>
      <c r="O1824" s="53">
        <f>K1824*SetUp!$B$65</f>
        <v>0.94397759621594168</v>
      </c>
      <c r="P1824" s="53">
        <f>MIN(SetUp!$B$54*L1824^SetUp!$B$51,L1824)</f>
        <v>1.4906260511145124</v>
      </c>
      <c r="Q1824" s="53">
        <f t="shared" si="457"/>
        <v>101.32877385078235</v>
      </c>
      <c r="R1824" s="53">
        <f>IF((H1824+N1824-O1824)&gt;SetUp!$B$56,T1823+H1824+N1824-O1824-SetUp!$B$56,T1823)</f>
        <v>0</v>
      </c>
      <c r="S1824" s="53">
        <f>R1824*SetUp!$B$65</f>
        <v>0</v>
      </c>
      <c r="T1824" s="53">
        <f>IF((R1824-S1824)&lt;SetUp!$B$53,R1824-S1824,SetUp!$B$53)</f>
        <v>0</v>
      </c>
      <c r="U1824" s="53">
        <f t="shared" si="458"/>
        <v>13.691605352220162</v>
      </c>
      <c r="V1824" s="53">
        <f>(L1824-P1824)/1000*SetUp!$B$13*1000000/SetUp!$B$48</f>
        <v>26.794810220709387</v>
      </c>
      <c r="W1824" s="53">
        <f t="shared" si="460"/>
        <v>4.4408920985006262E-15</v>
      </c>
      <c r="X1824" s="53">
        <f>MAX((SetUp!$B$56*(1-($H1824/SetUp!$B$56)^2)*TANH(($B1824-$D1824)/SetUp!$B$56))/(1+$H1824/SetUp!$B$56*TANH(($B1824-$D1824)/SetUp!$B$56)),0)</f>
        <v>0</v>
      </c>
    </row>
    <row r="1825" spans="1:24" x14ac:dyDescent="0.3">
      <c r="A1825" s="60">
        <v>32870</v>
      </c>
      <c r="B1825" s="53">
        <v>4.8650000000000002</v>
      </c>
      <c r="C1825" s="53">
        <v>16.975999999999999</v>
      </c>
      <c r="D1825" s="53">
        <v>5.2050000000000001</v>
      </c>
      <c r="E1825" s="53">
        <f t="shared" si="452"/>
        <v>4.8650000000000002</v>
      </c>
      <c r="F1825" s="53">
        <f t="shared" si="453"/>
        <v>0.33999999999999986</v>
      </c>
      <c r="G1825" s="53">
        <f t="shared" si="454"/>
        <v>0</v>
      </c>
      <c r="H1825" s="53">
        <f>IF(Q1824&gt;SetUp!$B$56,SetUp!$B$56,Q1824)</f>
        <v>101.32877385078235</v>
      </c>
      <c r="I1825" s="53">
        <f t="shared" si="459"/>
        <v>14.623742077175546</v>
      </c>
      <c r="J1825" s="53">
        <f>MIN(F1825,H1825,(1-EXP(-SetUp!$B$52*H1825/SetUp!$B$56))*F1825)</f>
        <v>0.33889022628462961</v>
      </c>
      <c r="K1825" s="53">
        <f t="shared" si="455"/>
        <v>100.98988362449772</v>
      </c>
      <c r="L1825" s="53">
        <f>IF(I1825&lt;=0,0,MIN(SetUp!$B$50*I1825^SetUp!$B$55,I1825))</f>
        <v>1.881000880109345</v>
      </c>
      <c r="M1825" s="53">
        <f t="shared" si="456"/>
        <v>12.7427411970662</v>
      </c>
      <c r="N1825" s="53">
        <f>IF(SetUp!$B$62=0,X1825,(B1825-E1825)*(1-(H1825/SetUp!$B$66/SetUp!$B$56)))</f>
        <v>0</v>
      </c>
      <c r="O1825" s="53">
        <f>K1825*SetUp!$B$65</f>
        <v>0.93213672495538447</v>
      </c>
      <c r="P1825" s="53">
        <f>MIN(SetUp!$B$54*L1825^SetUp!$B$51,L1825)</f>
        <v>1.3030128039758895</v>
      </c>
      <c r="Q1825" s="53">
        <f t="shared" si="457"/>
        <v>100.05774689954234</v>
      </c>
      <c r="R1825" s="53">
        <f>IF((H1825+N1825-O1825)&gt;SetUp!$B$56,T1824+H1825+N1825-O1825-SetUp!$B$56,T1824)</f>
        <v>0</v>
      </c>
      <c r="S1825" s="53">
        <f>R1825*SetUp!$B$65</f>
        <v>0</v>
      </c>
      <c r="T1825" s="53">
        <f>IF((R1825-S1825)&lt;SetUp!$B$53,R1825-S1825,SetUp!$B$53)</f>
        <v>0</v>
      </c>
      <c r="U1825" s="53">
        <f t="shared" si="458"/>
        <v>12.7427411970662</v>
      </c>
      <c r="V1825" s="53">
        <f>(L1825-P1825)/1000*SetUp!$B$13*1000000/SetUp!$B$48</f>
        <v>23.521398861558314</v>
      </c>
      <c r="W1825" s="53">
        <f t="shared" si="460"/>
        <v>-9.3258734068513149E-15</v>
      </c>
      <c r="X1825" s="53">
        <f>MAX((SetUp!$B$56*(1-($H1825/SetUp!$B$56)^2)*TANH(($B1825-$D1825)/SetUp!$B$56))/(1+$H1825/SetUp!$B$56*TANH(($B1825-$D1825)/SetUp!$B$56)),0)</f>
        <v>0</v>
      </c>
    </row>
    <row r="1826" spans="1:24" x14ac:dyDescent="0.3">
      <c r="A1826" s="60">
        <v>32871</v>
      </c>
      <c r="B1826" s="53">
        <v>4.0949999999999998</v>
      </c>
      <c r="C1826" s="53">
        <v>16.573</v>
      </c>
      <c r="D1826" s="53">
        <v>5.2050000000000001</v>
      </c>
      <c r="E1826" s="53">
        <f t="shared" si="452"/>
        <v>4.0949999999999998</v>
      </c>
      <c r="F1826" s="53">
        <f t="shared" si="453"/>
        <v>1.1100000000000003</v>
      </c>
      <c r="G1826" s="53">
        <f t="shared" si="454"/>
        <v>0</v>
      </c>
      <c r="H1826" s="53">
        <f>IF(Q1825&gt;SetUp!$B$56,SetUp!$B$56,Q1825)</f>
        <v>100.05774689954234</v>
      </c>
      <c r="I1826" s="53">
        <f t="shared" si="459"/>
        <v>13.656064928829482</v>
      </c>
      <c r="J1826" s="53">
        <f>MIN(F1826,H1826,(1-EXP(-SetUp!$B$52*H1826/SetUp!$B$56))*F1826)</f>
        <v>1.106107174500373</v>
      </c>
      <c r="K1826" s="53">
        <f t="shared" si="455"/>
        <v>98.951639725041957</v>
      </c>
      <c r="L1826" s="53">
        <f>IF(I1826&lt;=0,0,MIN(SetUp!$B$50*I1826^SetUp!$B$55,I1826))</f>
        <v>1.6781627978948361</v>
      </c>
      <c r="M1826" s="53">
        <f t="shared" si="456"/>
        <v>11.977902130934645</v>
      </c>
      <c r="N1826" s="53">
        <f>IF(SetUp!$B$62=0,X1826,(B1826-E1826)*(1-(H1826/SetUp!$B$66/SetUp!$B$56)))</f>
        <v>0</v>
      </c>
      <c r="O1826" s="53">
        <f>K1826*SetUp!$B$65</f>
        <v>0.91332373176328108</v>
      </c>
      <c r="P1826" s="53">
        <f>MIN(SetUp!$B$54*L1826^SetUp!$B$51,L1826)</f>
        <v>1.1612138381947199</v>
      </c>
      <c r="Q1826" s="53">
        <f t="shared" si="457"/>
        <v>98.038315993278673</v>
      </c>
      <c r="R1826" s="53">
        <f>IF((H1826+N1826-O1826)&gt;SetUp!$B$56,T1825+H1826+N1826-O1826-SetUp!$B$56,T1825)</f>
        <v>0</v>
      </c>
      <c r="S1826" s="53">
        <f>R1826*SetUp!$B$65</f>
        <v>0</v>
      </c>
      <c r="T1826" s="53">
        <f>IF((R1826-S1826)&lt;SetUp!$B$53,R1826-S1826,SetUp!$B$53)</f>
        <v>0</v>
      </c>
      <c r="U1826" s="53">
        <f t="shared" si="458"/>
        <v>11.977902130934645</v>
      </c>
      <c r="V1826" s="53">
        <f>(L1826-P1826)/1000*SetUp!$B$13*1000000/SetUp!$B$48</f>
        <v>21.037393631917261</v>
      </c>
      <c r="W1826" s="53">
        <f t="shared" si="460"/>
        <v>-1.8429702208777599E-14</v>
      </c>
      <c r="X1826" s="53">
        <f>MAX((SetUp!$B$56*(1-($H1826/SetUp!$B$56)^2)*TANH(($B1826-$D1826)/SetUp!$B$56))/(1+$H1826/SetUp!$B$56*TANH(($B1826-$D1826)/SetUp!$B$56)),0)</f>
        <v>0</v>
      </c>
    </row>
    <row r="1827" spans="1:24" x14ac:dyDescent="0.3">
      <c r="A1827" s="60">
        <v>32872</v>
      </c>
      <c r="B1827" s="53">
        <v>3.1230000000000002</v>
      </c>
      <c r="C1827" s="53">
        <v>12.923999999999999</v>
      </c>
      <c r="D1827" s="53">
        <v>5.2050000000000001</v>
      </c>
      <c r="E1827" s="53">
        <f t="shared" si="452"/>
        <v>3.1230000000000002</v>
      </c>
      <c r="F1827" s="53">
        <f t="shared" si="453"/>
        <v>2.0819999999999999</v>
      </c>
      <c r="G1827" s="53">
        <f t="shared" si="454"/>
        <v>0</v>
      </c>
      <c r="H1827" s="53">
        <f>IF(Q1826&gt;SetUp!$B$56,SetUp!$B$56,Q1826)</f>
        <v>98.038315993278673</v>
      </c>
      <c r="I1827" s="53">
        <f t="shared" si="459"/>
        <v>12.863654561199073</v>
      </c>
      <c r="J1827" s="53">
        <f>MIN(F1827,H1827,(1-EXP(-SetUp!$B$52*H1827/SetUp!$B$56))*F1827)</f>
        <v>2.0738158746913546</v>
      </c>
      <c r="K1827" s="53">
        <f t="shared" si="455"/>
        <v>95.964500118587324</v>
      </c>
      <c r="L1827" s="53">
        <f>IF(I1827&lt;=0,0,MIN(SetUp!$B$50*I1827^SetUp!$B$55,I1827))</f>
        <v>1.5190267298086235</v>
      </c>
      <c r="M1827" s="53">
        <f t="shared" si="456"/>
        <v>11.344627831390451</v>
      </c>
      <c r="N1827" s="53">
        <f>IF(SetUp!$B$62=0,X1827,(B1827-E1827)*(1-(H1827/SetUp!$B$66/SetUp!$B$56)))</f>
        <v>0</v>
      </c>
      <c r="O1827" s="53">
        <f>K1827*SetUp!$B$65</f>
        <v>0.88575243026442774</v>
      </c>
      <c r="P1827" s="53">
        <f>MIN(SetUp!$B$54*L1827^SetUp!$B$51,L1827)</f>
        <v>1.0500815973477857</v>
      </c>
      <c r="Q1827" s="53">
        <f t="shared" si="457"/>
        <v>95.078747688322892</v>
      </c>
      <c r="R1827" s="53">
        <f>IF((H1827+N1827-O1827)&gt;SetUp!$B$56,T1826+H1827+N1827-O1827-SetUp!$B$56,T1826)</f>
        <v>0</v>
      </c>
      <c r="S1827" s="53">
        <f>R1827*SetUp!$B$65</f>
        <v>0</v>
      </c>
      <c r="T1827" s="53">
        <f>IF((R1827-S1827)&lt;SetUp!$B$53,R1827-S1827,SetUp!$B$53)</f>
        <v>0</v>
      </c>
      <c r="U1827" s="53">
        <f t="shared" si="458"/>
        <v>11.344627831390451</v>
      </c>
      <c r="V1827" s="53">
        <f>(L1827-P1827)/1000*SetUp!$B$13*1000000/SetUp!$B$48</f>
        <v>19.083863422557553</v>
      </c>
      <c r="W1827" s="53">
        <f t="shared" si="460"/>
        <v>7.1054273576010019E-15</v>
      </c>
      <c r="X1827" s="53">
        <f>MAX((SetUp!$B$56*(1-($H1827/SetUp!$B$56)^2)*TANH(($B1827-$D1827)/SetUp!$B$56))/(1+$H1827/SetUp!$B$56*TANH(($B1827-$D1827)/SetUp!$B$56)),0)</f>
        <v>0</v>
      </c>
    </row>
    <row r="1828" spans="1:24" x14ac:dyDescent="0.3">
      <c r="A1828" s="60">
        <v>32873</v>
      </c>
      <c r="B1828" s="53">
        <v>0</v>
      </c>
      <c r="C1828" s="53">
        <v>13.664</v>
      </c>
      <c r="D1828" s="53">
        <v>5.2050000000000001</v>
      </c>
      <c r="E1828" s="53">
        <f t="shared" si="452"/>
        <v>0</v>
      </c>
      <c r="F1828" s="53">
        <f t="shared" si="453"/>
        <v>5.2050000000000001</v>
      </c>
      <c r="G1828" s="53">
        <f t="shared" si="454"/>
        <v>0</v>
      </c>
      <c r="H1828" s="53">
        <f>IF(Q1827&gt;SetUp!$B$56,SetUp!$B$56,Q1827)</f>
        <v>95.078747688322892</v>
      </c>
      <c r="I1828" s="53">
        <f t="shared" si="459"/>
        <v>12.174385829774186</v>
      </c>
      <c r="J1828" s="53">
        <f>MIN(F1828,H1828,(1-EXP(-SetUp!$B$52*H1828/SetUp!$B$56))*F1828)</f>
        <v>5.1808159259191031</v>
      </c>
      <c r="K1828" s="53">
        <f t="shared" si="455"/>
        <v>89.897931762403786</v>
      </c>
      <c r="L1828" s="53">
        <f>IF(I1828&lt;=0,0,MIN(SetUp!$B$50*I1828^SetUp!$B$55,I1828))</f>
        <v>1.3858085497258228</v>
      </c>
      <c r="M1828" s="53">
        <f t="shared" si="456"/>
        <v>10.788577280048363</v>
      </c>
      <c r="N1828" s="53">
        <f>IF(SetUp!$B$62=0,X1828,(B1828-E1828)*(1-(H1828/SetUp!$B$66/SetUp!$B$56)))</f>
        <v>0</v>
      </c>
      <c r="O1828" s="53">
        <f>K1828*SetUp!$B$65</f>
        <v>0.82975799838373632</v>
      </c>
      <c r="P1828" s="53">
        <f>MIN(SetUp!$B$54*L1828^SetUp!$B$51,L1828)</f>
        <v>0.95713564447390487</v>
      </c>
      <c r="Q1828" s="53">
        <f t="shared" si="457"/>
        <v>89.068173764020045</v>
      </c>
      <c r="R1828" s="53">
        <f>IF((H1828+N1828-O1828)&gt;SetUp!$B$56,T1827+H1828+N1828-O1828-SetUp!$B$56,T1827)</f>
        <v>0</v>
      </c>
      <c r="S1828" s="53">
        <f>R1828*SetUp!$B$65</f>
        <v>0</v>
      </c>
      <c r="T1828" s="53">
        <f>IF((R1828-S1828)&lt;SetUp!$B$53,R1828-S1828,SetUp!$B$53)</f>
        <v>0</v>
      </c>
      <c r="U1828" s="53">
        <f t="shared" si="458"/>
        <v>10.788577280048363</v>
      </c>
      <c r="V1828" s="53">
        <f>(L1828-P1828)/1000*SetUp!$B$13*1000000/SetUp!$B$48</f>
        <v>17.444973005369111</v>
      </c>
      <c r="W1828" s="53">
        <f t="shared" si="460"/>
        <v>-1.354472090042691E-14</v>
      </c>
      <c r="X1828" s="53">
        <f>MAX((SetUp!$B$56*(1-($H1828/SetUp!$B$56)^2)*TANH(($B1828-$D1828)/SetUp!$B$56))/(1+$H1828/SetUp!$B$56*TANH(($B1828-$D1828)/SetUp!$B$56)),0)</f>
        <v>0</v>
      </c>
    </row>
    <row r="1829" spans="1:24" x14ac:dyDescent="0.3">
      <c r="A1829" s="60">
        <v>32874</v>
      </c>
      <c r="B1829" s="53">
        <v>4.4649999999999999</v>
      </c>
      <c r="C1829" s="53">
        <v>10.798999999999999</v>
      </c>
      <c r="D1829" s="53">
        <v>5.0170000000000003</v>
      </c>
      <c r="E1829" s="53">
        <f t="shared" si="452"/>
        <v>4.4649999999999999</v>
      </c>
      <c r="F1829" s="53">
        <f t="shared" si="453"/>
        <v>0.55200000000000049</v>
      </c>
      <c r="G1829" s="53">
        <f t="shared" si="454"/>
        <v>0</v>
      </c>
      <c r="H1829" s="53">
        <f>IF(Q1828&gt;SetUp!$B$56,SetUp!$B$56,Q1828)</f>
        <v>89.068173764020045</v>
      </c>
      <c r="I1829" s="53">
        <f t="shared" si="459"/>
        <v>11.605614895837823</v>
      </c>
      <c r="J1829" s="53">
        <f>MIN(F1829,H1829,(1-EXP(-SetUp!$B$52*H1829/SetUp!$B$56))*F1829)</f>
        <v>0.54839814916701746</v>
      </c>
      <c r="K1829" s="53">
        <f t="shared" si="455"/>
        <v>88.519775614853032</v>
      </c>
      <c r="L1829" s="53">
        <f>IF(I1829&lt;=0,0,MIN(SetUp!$B$50*I1829^SetUp!$B$55,I1829))</f>
        <v>1.2795926201765067</v>
      </c>
      <c r="M1829" s="53">
        <f t="shared" si="456"/>
        <v>10.326022275661316</v>
      </c>
      <c r="N1829" s="53">
        <f>IF(SetUp!$B$62=0,X1829,(B1829-E1829)*(1-(H1829/SetUp!$B$66/SetUp!$B$56)))</f>
        <v>0</v>
      </c>
      <c r="O1829" s="53">
        <f>K1829*SetUp!$B$65</f>
        <v>0.81703761578945966</v>
      </c>
      <c r="P1829" s="53">
        <f>MIN(SetUp!$B$54*L1829^SetUp!$B$51,L1829)</f>
        <v>0.88309094926472609</v>
      </c>
      <c r="Q1829" s="53">
        <f t="shared" si="457"/>
        <v>87.702737999063572</v>
      </c>
      <c r="R1829" s="53">
        <f>IF((H1829+N1829-O1829)&gt;SetUp!$B$56,T1828+H1829+N1829-O1829-SetUp!$B$56,T1828)</f>
        <v>0</v>
      </c>
      <c r="S1829" s="53">
        <f>R1829*SetUp!$B$65</f>
        <v>0</v>
      </c>
      <c r="T1829" s="53">
        <f>IF((R1829-S1829)&lt;SetUp!$B$53,R1829-S1829,SetUp!$B$53)</f>
        <v>0</v>
      </c>
      <c r="U1829" s="53">
        <f t="shared" si="458"/>
        <v>10.326022275661316</v>
      </c>
      <c r="V1829" s="53">
        <f>(L1829-P1829)/1000*SetUp!$B$13*1000000/SetUp!$B$48</f>
        <v>16.135754933181214</v>
      </c>
      <c r="W1829" s="53">
        <f t="shared" si="460"/>
        <v>3.9968028886505635E-15</v>
      </c>
      <c r="X1829" s="53">
        <f>MAX((SetUp!$B$56*(1-($H1829/SetUp!$B$56)^2)*TANH(($B1829-$D1829)/SetUp!$B$56))/(1+$H1829/SetUp!$B$56*TANH(($B1829-$D1829)/SetUp!$B$56)),0)</f>
        <v>0</v>
      </c>
    </row>
    <row r="1830" spans="1:24" x14ac:dyDescent="0.3">
      <c r="A1830" s="60">
        <v>32875</v>
      </c>
      <c r="B1830" s="53">
        <v>1.0620000000000001</v>
      </c>
      <c r="C1830" s="53">
        <v>9.7910000000000004</v>
      </c>
      <c r="D1830" s="53">
        <v>5.0170000000000003</v>
      </c>
      <c r="E1830" s="53">
        <f t="shared" si="452"/>
        <v>1.0620000000000001</v>
      </c>
      <c r="F1830" s="53">
        <f t="shared" si="453"/>
        <v>3.9550000000000001</v>
      </c>
      <c r="G1830" s="53">
        <f t="shared" si="454"/>
        <v>0</v>
      </c>
      <c r="H1830" s="53">
        <f>IF(Q1829&gt;SetUp!$B$56,SetUp!$B$56,Q1829)</f>
        <v>87.702737999063572</v>
      </c>
      <c r="I1830" s="53">
        <f t="shared" si="459"/>
        <v>11.099271278382083</v>
      </c>
      <c r="J1830" s="53">
        <f>MIN(F1830,H1830,(1-EXP(-SetUp!$B$52*H1830/SetUp!$B$56))*F1830)</f>
        <v>3.9271236424175964</v>
      </c>
      <c r="K1830" s="53">
        <f t="shared" si="455"/>
        <v>83.775614356645974</v>
      </c>
      <c r="L1830" s="53">
        <f>IF(I1830&lt;=0,0,MIN(SetUp!$B$50*I1830^SetUp!$B$55,I1830))</f>
        <v>1.1879064612140291</v>
      </c>
      <c r="M1830" s="53">
        <f t="shared" si="456"/>
        <v>9.9113648171680548</v>
      </c>
      <c r="N1830" s="53">
        <f>IF(SetUp!$B$62=0,X1830,(B1830-E1830)*(1-(H1830/SetUp!$B$66/SetUp!$B$56)))</f>
        <v>0</v>
      </c>
      <c r="O1830" s="53">
        <f>K1830*SetUp!$B$65</f>
        <v>0.7732490027207678</v>
      </c>
      <c r="P1830" s="53">
        <f>MIN(SetUp!$B$54*L1830^SetUp!$B$51,L1830)</f>
        <v>0.81922305255060368</v>
      </c>
      <c r="Q1830" s="53">
        <f t="shared" si="457"/>
        <v>83.0023653539252</v>
      </c>
      <c r="R1830" s="53">
        <f>IF((H1830+N1830-O1830)&gt;SetUp!$B$56,T1829+H1830+N1830-O1830-SetUp!$B$56,T1829)</f>
        <v>0</v>
      </c>
      <c r="S1830" s="53">
        <f>R1830*SetUp!$B$65</f>
        <v>0</v>
      </c>
      <c r="T1830" s="53">
        <f>IF((R1830-S1830)&lt;SetUp!$B$53,R1830-S1830,SetUp!$B$53)</f>
        <v>0</v>
      </c>
      <c r="U1830" s="53">
        <f t="shared" si="458"/>
        <v>9.9113648171680548</v>
      </c>
      <c r="V1830" s="53">
        <f>(L1830-P1830)/1000*SetUp!$B$13*1000000/SetUp!$B$48</f>
        <v>15.003682371483748</v>
      </c>
      <c r="W1830" s="53">
        <f t="shared" si="460"/>
        <v>-1.3766765505351941E-14</v>
      </c>
      <c r="X1830" s="53">
        <f>MAX((SetUp!$B$56*(1-($H1830/SetUp!$B$56)^2)*TANH(($B1830-$D1830)/SetUp!$B$56))/(1+$H1830/SetUp!$B$56*TANH(($B1830-$D1830)/SetUp!$B$56)),0)</f>
        <v>0</v>
      </c>
    </row>
    <row r="1831" spans="1:24" x14ac:dyDescent="0.3">
      <c r="A1831" s="60">
        <v>32876</v>
      </c>
      <c r="B1831" s="53">
        <v>4.5389999999999997</v>
      </c>
      <c r="C1831" s="53">
        <v>9.4629999999999992</v>
      </c>
      <c r="D1831" s="53">
        <v>5.0170000000000003</v>
      </c>
      <c r="E1831" s="53">
        <f t="shared" si="452"/>
        <v>4.5389999999999997</v>
      </c>
      <c r="F1831" s="53">
        <f t="shared" si="453"/>
        <v>0.47800000000000065</v>
      </c>
      <c r="G1831" s="53">
        <f t="shared" si="454"/>
        <v>0</v>
      </c>
      <c r="H1831" s="53">
        <f>IF(Q1830&gt;SetUp!$B$56,SetUp!$B$56,Q1830)</f>
        <v>83.0023653539252</v>
      </c>
      <c r="I1831" s="53">
        <f t="shared" si="459"/>
        <v>10.673105345837813</v>
      </c>
      <c r="J1831" s="53">
        <f>MIN(F1831,H1831,(1-EXP(-SetUp!$B$52*H1831/SetUp!$B$56))*F1831)</f>
        <v>0.47360612484938291</v>
      </c>
      <c r="K1831" s="53">
        <f t="shared" si="455"/>
        <v>82.528759229075817</v>
      </c>
      <c r="L1831" s="53">
        <f>IF(I1831&lt;=0,0,MIN(SetUp!$B$50*I1831^SetUp!$B$55,I1831))</f>
        <v>1.1128657954010202</v>
      </c>
      <c r="M1831" s="53">
        <f t="shared" si="456"/>
        <v>9.5602395504367923</v>
      </c>
      <c r="N1831" s="53">
        <f>IF(SetUp!$B$62=0,X1831,(B1831-E1831)*(1-(H1831/SetUp!$B$66/SetUp!$B$56)))</f>
        <v>0</v>
      </c>
      <c r="O1831" s="53">
        <f>K1831*SetUp!$B$65</f>
        <v>0.76174052866975761</v>
      </c>
      <c r="P1831" s="53">
        <f>MIN(SetUp!$B$54*L1831^SetUp!$B$51,L1831)</f>
        <v>0.76698578261311878</v>
      </c>
      <c r="Q1831" s="53">
        <f t="shared" si="457"/>
        <v>81.767018700406055</v>
      </c>
      <c r="R1831" s="53">
        <f>IF((H1831+N1831-O1831)&gt;SetUp!$B$56,T1830+H1831+N1831-O1831-SetUp!$B$56,T1830)</f>
        <v>0</v>
      </c>
      <c r="S1831" s="53">
        <f>R1831*SetUp!$B$65</f>
        <v>0</v>
      </c>
      <c r="T1831" s="53">
        <f>IF((R1831-S1831)&lt;SetUp!$B$53,R1831-S1831,SetUp!$B$53)</f>
        <v>0</v>
      </c>
      <c r="U1831" s="53">
        <f t="shared" si="458"/>
        <v>9.5602395504367923</v>
      </c>
      <c r="V1831" s="53">
        <f>(L1831-P1831)/1000*SetUp!$B$13*1000000/SetUp!$B$48</f>
        <v>14.075691307421781</v>
      </c>
      <c r="W1831" s="53">
        <f t="shared" si="460"/>
        <v>-5.5511151231257827E-15</v>
      </c>
      <c r="X1831" s="53">
        <f>MAX((SetUp!$B$56*(1-($H1831/SetUp!$B$56)^2)*TANH(($B1831-$D1831)/SetUp!$B$56))/(1+$H1831/SetUp!$B$56*TANH(($B1831-$D1831)/SetUp!$B$56)),0)</f>
        <v>0</v>
      </c>
    </row>
    <row r="1832" spans="1:24" x14ac:dyDescent="0.3">
      <c r="A1832" s="60">
        <v>32877</v>
      </c>
      <c r="B1832" s="53">
        <v>2.839</v>
      </c>
      <c r="C1832" s="53">
        <v>9.14</v>
      </c>
      <c r="D1832" s="53">
        <v>5.0170000000000003</v>
      </c>
      <c r="E1832" s="53">
        <f t="shared" si="452"/>
        <v>2.839</v>
      </c>
      <c r="F1832" s="53">
        <f t="shared" si="453"/>
        <v>2.1780000000000004</v>
      </c>
      <c r="G1832" s="53">
        <f t="shared" si="454"/>
        <v>0</v>
      </c>
      <c r="H1832" s="53">
        <f>IF(Q1831&gt;SetUp!$B$56,SetUp!$B$56,Q1831)</f>
        <v>81.767018700406055</v>
      </c>
      <c r="I1832" s="53">
        <f t="shared" si="459"/>
        <v>10.295044419470258</v>
      </c>
      <c r="J1832" s="53">
        <f>MIN(F1832,H1832,(1-EXP(-SetUp!$B$52*H1832/SetUp!$B$56))*F1832)</f>
        <v>2.1565321444172367</v>
      </c>
      <c r="K1832" s="53">
        <f t="shared" si="455"/>
        <v>79.610486555988814</v>
      </c>
      <c r="L1832" s="53">
        <f>IF(I1832&lt;=0,0,MIN(SetUp!$B$50*I1832^SetUp!$B$55,I1832))</f>
        <v>1.0479450459309929</v>
      </c>
      <c r="M1832" s="53">
        <f t="shared" si="456"/>
        <v>9.2470993735392657</v>
      </c>
      <c r="N1832" s="53">
        <f>IF(SetUp!$B$62=0,X1832,(B1832-E1832)*(1-(H1832/SetUp!$B$66/SetUp!$B$56)))</f>
        <v>0</v>
      </c>
      <c r="O1832" s="53">
        <f>K1832*SetUp!$B$65</f>
        <v>0.73480486903346653</v>
      </c>
      <c r="P1832" s="53">
        <f>MIN(SetUp!$B$54*L1832^SetUp!$B$51,L1832)</f>
        <v>0.72182072699814059</v>
      </c>
      <c r="Q1832" s="53">
        <f t="shared" si="457"/>
        <v>78.875681686955346</v>
      </c>
      <c r="R1832" s="53">
        <f>IF((H1832+N1832-O1832)&gt;SetUp!$B$56,T1831+H1832+N1832-O1832-SetUp!$B$56,T1831)</f>
        <v>0</v>
      </c>
      <c r="S1832" s="53">
        <f>R1832*SetUp!$B$65</f>
        <v>0</v>
      </c>
      <c r="T1832" s="53">
        <f>IF((R1832-S1832)&lt;SetUp!$B$53,R1832-S1832,SetUp!$B$53)</f>
        <v>0</v>
      </c>
      <c r="U1832" s="53">
        <f t="shared" si="458"/>
        <v>9.2470993735392657</v>
      </c>
      <c r="V1832" s="53">
        <f>(L1832-P1832)/1000*SetUp!$B$13*1000000/SetUp!$B$48</f>
        <v>13.271727395121014</v>
      </c>
      <c r="W1832" s="53">
        <f t="shared" si="460"/>
        <v>0</v>
      </c>
      <c r="X1832" s="53">
        <f>MAX((SetUp!$B$56*(1-($H1832/SetUp!$B$56)^2)*TANH(($B1832-$D1832)/SetUp!$B$56))/(1+$H1832/SetUp!$B$56*TANH(($B1832-$D1832)/SetUp!$B$56)),0)</f>
        <v>0</v>
      </c>
    </row>
    <row r="1833" spans="1:24" x14ac:dyDescent="0.3">
      <c r="A1833" s="60">
        <v>32878</v>
      </c>
      <c r="B1833" s="53">
        <v>0.45200000000000001</v>
      </c>
      <c r="C1833" s="53">
        <v>8.98</v>
      </c>
      <c r="D1833" s="53">
        <v>5.0170000000000003</v>
      </c>
      <c r="E1833" s="53">
        <f t="shared" si="452"/>
        <v>0.45200000000000001</v>
      </c>
      <c r="F1833" s="53">
        <f t="shared" si="453"/>
        <v>4.5650000000000004</v>
      </c>
      <c r="G1833" s="53">
        <f t="shared" si="454"/>
        <v>0</v>
      </c>
      <c r="H1833" s="53">
        <f>IF(Q1832&gt;SetUp!$B$56,SetUp!$B$56,Q1832)</f>
        <v>78.875681686955346</v>
      </c>
      <c r="I1833" s="53">
        <f t="shared" si="459"/>
        <v>9.9334760468689858</v>
      </c>
      <c r="J1833" s="53">
        <f>MIN(F1833,H1833,(1-EXP(-SetUp!$B$52*H1833/SetUp!$B$56))*F1833)</f>
        <v>4.5120196764749316</v>
      </c>
      <c r="K1833" s="53">
        <f t="shared" si="455"/>
        <v>74.363662010480411</v>
      </c>
      <c r="L1833" s="53">
        <f>IF(I1833&lt;=0,0,MIN(SetUp!$B$50*I1833^SetUp!$B$55,I1833))</f>
        <v>0.98732518604741593</v>
      </c>
      <c r="M1833" s="53">
        <f t="shared" si="456"/>
        <v>8.9461508608215699</v>
      </c>
      <c r="N1833" s="53">
        <f>IF(SetUp!$B$62=0,X1833,(B1833-E1833)*(1-(H1833/SetUp!$B$66/SetUp!$B$56)))</f>
        <v>0</v>
      </c>
      <c r="O1833" s="53">
        <f>K1833*SetUp!$B$65</f>
        <v>0.68637667332972041</v>
      </c>
      <c r="P1833" s="53">
        <f>MIN(SetUp!$B$54*L1833^SetUp!$B$51,L1833)</f>
        <v>0.67967230213396301</v>
      </c>
      <c r="Q1833" s="53">
        <f t="shared" si="457"/>
        <v>73.677285337150693</v>
      </c>
      <c r="R1833" s="53">
        <f>IF((H1833+N1833-O1833)&gt;SetUp!$B$56,T1832+H1833+N1833-O1833-SetUp!$B$56,T1832)</f>
        <v>0</v>
      </c>
      <c r="S1833" s="53">
        <f>R1833*SetUp!$B$65</f>
        <v>0</v>
      </c>
      <c r="T1833" s="53">
        <f>IF((R1833-S1833)&lt;SetUp!$B$53,R1833-S1833,SetUp!$B$53)</f>
        <v>0</v>
      </c>
      <c r="U1833" s="53">
        <f t="shared" si="458"/>
        <v>8.9461508608215699</v>
      </c>
      <c r="V1833" s="53">
        <f>(L1833-P1833)/1000*SetUp!$B$13*1000000/SetUp!$B$48</f>
        <v>12.520026782985324</v>
      </c>
      <c r="W1833" s="53">
        <f t="shared" si="460"/>
        <v>3.5527136788005009E-15</v>
      </c>
      <c r="X1833" s="53">
        <f>MAX((SetUp!$B$56*(1-($H1833/SetUp!$B$56)^2)*TANH(($B1833-$D1833)/SetUp!$B$56))/(1+$H1833/SetUp!$B$56*TANH(($B1833-$D1833)/SetUp!$B$56)),0)</f>
        <v>0</v>
      </c>
    </row>
    <row r="1834" spans="1:24" x14ac:dyDescent="0.3">
      <c r="A1834" s="60">
        <v>32879</v>
      </c>
      <c r="B1834" s="53">
        <v>2.2160000000000002</v>
      </c>
      <c r="C1834" s="53">
        <v>8.98</v>
      </c>
      <c r="D1834" s="53">
        <v>5.0170000000000003</v>
      </c>
      <c r="E1834" s="53">
        <f t="shared" si="452"/>
        <v>2.2160000000000002</v>
      </c>
      <c r="F1834" s="53">
        <f t="shared" si="453"/>
        <v>2.8010000000000002</v>
      </c>
      <c r="G1834" s="53">
        <f t="shared" si="454"/>
        <v>0</v>
      </c>
      <c r="H1834" s="53">
        <f>IF(Q1833&gt;SetUp!$B$56,SetUp!$B$56,Q1833)</f>
        <v>73.677285337150693</v>
      </c>
      <c r="I1834" s="53">
        <f t="shared" si="459"/>
        <v>9.6007415188142797</v>
      </c>
      <c r="J1834" s="53">
        <f>MIN(F1834,H1834,(1-EXP(-SetUp!$B$52*H1834/SetUp!$B$56))*F1834)</f>
        <v>2.7573949363821413</v>
      </c>
      <c r="K1834" s="53">
        <f t="shared" si="455"/>
        <v>70.919890400768551</v>
      </c>
      <c r="L1834" s="53">
        <f>IF(I1834&lt;=0,0,MIN(SetUp!$B$50*I1834^SetUp!$B$55,I1834))</f>
        <v>0.93282339552648053</v>
      </c>
      <c r="M1834" s="53">
        <f t="shared" si="456"/>
        <v>8.6679181232877998</v>
      </c>
      <c r="N1834" s="53">
        <f>IF(SetUp!$B$62=0,X1834,(B1834-E1834)*(1-(H1834/SetUp!$B$66/SetUp!$B$56)))</f>
        <v>0</v>
      </c>
      <c r="O1834" s="53">
        <f>K1834*SetUp!$B$65</f>
        <v>0.65459065799271032</v>
      </c>
      <c r="P1834" s="53">
        <f>MIN(SetUp!$B$54*L1834^SetUp!$B$51,L1834)</f>
        <v>0.64179914512963765</v>
      </c>
      <c r="Q1834" s="53">
        <f t="shared" si="457"/>
        <v>70.265299742775838</v>
      </c>
      <c r="R1834" s="53">
        <f>IF((H1834+N1834-O1834)&gt;SetUp!$B$56,T1833+H1834+N1834-O1834-SetUp!$B$56,T1833)</f>
        <v>0</v>
      </c>
      <c r="S1834" s="53">
        <f>R1834*SetUp!$B$65</f>
        <v>0</v>
      </c>
      <c r="T1834" s="53">
        <f>IF((R1834-S1834)&lt;SetUp!$B$53,R1834-S1834,SetUp!$B$53)</f>
        <v>0</v>
      </c>
      <c r="U1834" s="53">
        <f t="shared" si="458"/>
        <v>8.6679181232877998</v>
      </c>
      <c r="V1834" s="53">
        <f>(L1834-P1834)/1000*SetUp!$B$13*1000000/SetUp!$B$48</f>
        <v>11.843319533099859</v>
      </c>
      <c r="W1834" s="53">
        <f t="shared" si="460"/>
        <v>2.3314683517128287E-15</v>
      </c>
      <c r="X1834" s="53">
        <f>MAX((SetUp!$B$56*(1-($H1834/SetUp!$B$56)^2)*TANH(($B1834-$D1834)/SetUp!$B$56))/(1+$H1834/SetUp!$B$56*TANH(($B1834-$D1834)/SetUp!$B$56)),0)</f>
        <v>0</v>
      </c>
    </row>
    <row r="1835" spans="1:24" x14ac:dyDescent="0.3">
      <c r="A1835" s="60">
        <v>32880</v>
      </c>
      <c r="B1835" s="53">
        <v>0.26400000000000001</v>
      </c>
      <c r="C1835" s="53">
        <v>8.8209999999999997</v>
      </c>
      <c r="D1835" s="53">
        <v>5.0170000000000003</v>
      </c>
      <c r="E1835" s="53">
        <f t="shared" si="452"/>
        <v>0.26400000000000001</v>
      </c>
      <c r="F1835" s="53">
        <f t="shared" si="453"/>
        <v>4.7530000000000001</v>
      </c>
      <c r="G1835" s="53">
        <f t="shared" si="454"/>
        <v>0</v>
      </c>
      <c r="H1835" s="53">
        <f>IF(Q1834&gt;SetUp!$B$56,SetUp!$B$56,Q1834)</f>
        <v>70.265299742775838</v>
      </c>
      <c r="I1835" s="53">
        <f t="shared" si="459"/>
        <v>9.2734248684973331</v>
      </c>
      <c r="J1835" s="53">
        <f>MIN(F1835,H1835,(1-EXP(-SetUp!$B$52*H1835/SetUp!$B$56))*F1835)</f>
        <v>4.6632758170625648</v>
      </c>
      <c r="K1835" s="53">
        <f t="shared" si="455"/>
        <v>65.602023925713269</v>
      </c>
      <c r="L1835" s="53">
        <f>IF(I1835&lt;=0,0,MIN(SetUp!$B$50*I1835^SetUp!$B$55,I1835))</f>
        <v>0.88042371168752676</v>
      </c>
      <c r="M1835" s="53">
        <f t="shared" si="456"/>
        <v>8.393001156809806</v>
      </c>
      <c r="N1835" s="53">
        <f>IF(SetUp!$B$62=0,X1835,(B1835-E1835)*(1-(H1835/SetUp!$B$66/SetUp!$B$56)))</f>
        <v>0</v>
      </c>
      <c r="O1835" s="53">
        <f>K1835*SetUp!$B$65</f>
        <v>0.60550674520953307</v>
      </c>
      <c r="P1835" s="53">
        <f>MIN(SetUp!$B$54*L1835^SetUp!$B$51,L1835)</f>
        <v>0.60540700274297787</v>
      </c>
      <c r="Q1835" s="53">
        <f t="shared" si="457"/>
        <v>64.99651718050373</v>
      </c>
      <c r="R1835" s="53">
        <f>IF((H1835+N1835-O1835)&gt;SetUp!$B$56,T1834+H1835+N1835-O1835-SetUp!$B$56,T1834)</f>
        <v>0</v>
      </c>
      <c r="S1835" s="53">
        <f>R1835*SetUp!$B$65</f>
        <v>0</v>
      </c>
      <c r="T1835" s="53">
        <f>IF((R1835-S1835)&lt;SetUp!$B$53,R1835-S1835,SetUp!$B$53)</f>
        <v>0</v>
      </c>
      <c r="U1835" s="53">
        <f t="shared" si="458"/>
        <v>8.393001156809806</v>
      </c>
      <c r="V1835" s="53">
        <f>(L1835-P1835)/1000*SetUp!$B$13*1000000/SetUp!$B$48</f>
        <v>11.191887811858955</v>
      </c>
      <c r="W1835" s="53">
        <f t="shared" si="460"/>
        <v>-1.3655743202889425E-14</v>
      </c>
      <c r="X1835" s="53">
        <f>MAX((SetUp!$B$56*(1-($H1835/SetUp!$B$56)^2)*TANH(($B1835-$D1835)/SetUp!$B$56))/(1+$H1835/SetUp!$B$56*TANH(($B1835-$D1835)/SetUp!$B$56)),0)</f>
        <v>0</v>
      </c>
    </row>
    <row r="1836" spans="1:24" x14ac:dyDescent="0.3">
      <c r="A1836" s="60">
        <v>32881</v>
      </c>
      <c r="B1836" s="53">
        <v>5.0999999999999997E-2</v>
      </c>
      <c r="C1836" s="53">
        <v>8.5060000000000002</v>
      </c>
      <c r="D1836" s="53">
        <v>5.0170000000000003</v>
      </c>
      <c r="E1836" s="53">
        <f t="shared" si="452"/>
        <v>5.0999999999999997E-2</v>
      </c>
      <c r="F1836" s="53">
        <f t="shared" si="453"/>
        <v>4.9660000000000002</v>
      </c>
      <c r="G1836" s="53">
        <f t="shared" si="454"/>
        <v>0</v>
      </c>
      <c r="H1836" s="53">
        <f>IF(Q1835&gt;SetUp!$B$56,SetUp!$B$56,Q1835)</f>
        <v>64.99651718050373</v>
      </c>
      <c r="I1836" s="53">
        <f t="shared" si="459"/>
        <v>8.9482481609337157</v>
      </c>
      <c r="J1836" s="53">
        <f>MIN(F1836,H1836,(1-EXP(-SetUp!$B$52*H1836/SetUp!$B$56))*F1836)</f>
        <v>4.8397517317347649</v>
      </c>
      <c r="K1836" s="53">
        <f t="shared" si="455"/>
        <v>60.156765448768965</v>
      </c>
      <c r="L1836" s="53">
        <f>IF(I1836&lt;=0,0,MIN(SetUp!$B$50*I1836^SetUp!$B$55,I1836))</f>
        <v>0.82957343039180553</v>
      </c>
      <c r="M1836" s="53">
        <f t="shared" si="456"/>
        <v>8.11867473054191</v>
      </c>
      <c r="N1836" s="53">
        <f>IF(SetUp!$B$62=0,X1836,(B1836-E1836)*(1-(H1836/SetUp!$B$66/SetUp!$B$56)))</f>
        <v>0</v>
      </c>
      <c r="O1836" s="53">
        <f>K1836*SetUp!$B$65</f>
        <v>0.55524700412391048</v>
      </c>
      <c r="P1836" s="53">
        <f>MIN(SetUp!$B$54*L1836^SetUp!$B$51,L1836)</f>
        <v>0.57011105500357551</v>
      </c>
      <c r="Q1836" s="53">
        <f t="shared" si="457"/>
        <v>59.601518444645052</v>
      </c>
      <c r="R1836" s="53">
        <f>IF((H1836+N1836-O1836)&gt;SetUp!$B$56,T1835+H1836+N1836-O1836-SetUp!$B$56,T1835)</f>
        <v>0</v>
      </c>
      <c r="S1836" s="53">
        <f>R1836*SetUp!$B$65</f>
        <v>0</v>
      </c>
      <c r="T1836" s="53">
        <f>IF((R1836-S1836)&lt;SetUp!$B$53,R1836-S1836,SetUp!$B$53)</f>
        <v>0</v>
      </c>
      <c r="U1836" s="53">
        <f t="shared" si="458"/>
        <v>8.11867473054191</v>
      </c>
      <c r="V1836" s="53">
        <f>(L1836-P1836)/1000*SetUp!$B$13*1000000/SetUp!$B$48</f>
        <v>10.558899522461404</v>
      </c>
      <c r="W1836" s="53">
        <f t="shared" si="460"/>
        <v>-1.8873791418627661E-15</v>
      </c>
      <c r="X1836" s="53">
        <f>MAX((SetUp!$B$56*(1-($H1836/SetUp!$B$56)^2)*TANH(($B1836-$D1836)/SetUp!$B$56))/(1+$H1836/SetUp!$B$56*TANH(($B1836-$D1836)/SetUp!$B$56)),0)</f>
        <v>0</v>
      </c>
    </row>
    <row r="1837" spans="1:24" x14ac:dyDescent="0.3">
      <c r="A1837" s="60">
        <v>32882</v>
      </c>
      <c r="B1837" s="53">
        <v>0.48199999999999998</v>
      </c>
      <c r="C1837" s="53">
        <v>8.35</v>
      </c>
      <c r="D1837" s="53">
        <v>5.0170000000000003</v>
      </c>
      <c r="E1837" s="53">
        <f t="shared" si="452"/>
        <v>0.48199999999999998</v>
      </c>
      <c r="F1837" s="53">
        <f t="shared" si="453"/>
        <v>4.5350000000000001</v>
      </c>
      <c r="G1837" s="53">
        <f t="shared" si="454"/>
        <v>0</v>
      </c>
      <c r="H1837" s="53">
        <f>IF(Q1836&gt;SetUp!$B$56,SetUp!$B$56,Q1836)</f>
        <v>59.601518444645052</v>
      </c>
      <c r="I1837" s="53">
        <f t="shared" si="459"/>
        <v>8.6283820998393352</v>
      </c>
      <c r="J1837" s="53">
        <f>MIN(F1837,H1837,(1-EXP(-SetUp!$B$52*H1837/SetUp!$B$56))*F1837)</f>
        <v>4.3786240668276788</v>
      </c>
      <c r="K1837" s="53">
        <f t="shared" si="455"/>
        <v>55.222894377817376</v>
      </c>
      <c r="L1837" s="53">
        <f>IF(I1837&lt;=0,0,MIN(SetUp!$B$50*I1837^SetUp!$B$55,I1837))</f>
        <v>0.78074117313862745</v>
      </c>
      <c r="M1837" s="53">
        <f t="shared" si="456"/>
        <v>7.8476409267007075</v>
      </c>
      <c r="N1837" s="53">
        <f>IF(SetUp!$B$62=0,X1837,(B1837-E1837)*(1-(H1837/SetUp!$B$66/SetUp!$B$56)))</f>
        <v>0</v>
      </c>
      <c r="O1837" s="53">
        <f>K1837*SetUp!$B$65</f>
        <v>0.50970736929742466</v>
      </c>
      <c r="P1837" s="53">
        <f>MIN(SetUp!$B$54*L1837^SetUp!$B$51,L1837)</f>
        <v>0.53623562829721938</v>
      </c>
      <c r="Q1837" s="53">
        <f t="shared" si="457"/>
        <v>54.713187008519952</v>
      </c>
      <c r="R1837" s="53">
        <f>IF((H1837+N1837-O1837)&gt;SetUp!$B$56,T1836+H1837+N1837-O1837-SetUp!$B$56,T1836)</f>
        <v>0</v>
      </c>
      <c r="S1837" s="53">
        <f>R1837*SetUp!$B$65</f>
        <v>0</v>
      </c>
      <c r="T1837" s="53">
        <f>IF((R1837-S1837)&lt;SetUp!$B$53,R1837-S1837,SetUp!$B$53)</f>
        <v>0</v>
      </c>
      <c r="U1837" s="53">
        <f t="shared" si="458"/>
        <v>7.8476409267007075</v>
      </c>
      <c r="V1837" s="53">
        <f>(L1837-P1837)/1000*SetUp!$B$13*1000000/SetUp!$B$48</f>
        <v>9.9502267980169865</v>
      </c>
      <c r="W1837" s="53">
        <f t="shared" si="460"/>
        <v>2.3314683517128287E-15</v>
      </c>
      <c r="X1837" s="53">
        <f>MAX((SetUp!$B$56*(1-($H1837/SetUp!$B$56)^2)*TANH(($B1837-$D1837)/SetUp!$B$56))/(1+$H1837/SetUp!$B$56*TANH(($B1837-$D1837)/SetUp!$B$56)),0)</f>
        <v>0</v>
      </c>
    </row>
    <row r="1838" spans="1:24" x14ac:dyDescent="0.3">
      <c r="A1838" s="60">
        <v>32883</v>
      </c>
      <c r="B1838" s="53">
        <v>0</v>
      </c>
      <c r="C1838" s="53">
        <v>8.35</v>
      </c>
      <c r="D1838" s="53">
        <v>5.0170000000000003</v>
      </c>
      <c r="E1838" s="53">
        <f t="shared" si="452"/>
        <v>0</v>
      </c>
      <c r="F1838" s="53">
        <f t="shared" si="453"/>
        <v>5.0170000000000003</v>
      </c>
      <c r="G1838" s="53">
        <f t="shared" si="454"/>
        <v>0</v>
      </c>
      <c r="H1838" s="53">
        <f>IF(Q1837&gt;SetUp!$B$56,SetUp!$B$56,Q1837)</f>
        <v>54.713187008519952</v>
      </c>
      <c r="I1838" s="53">
        <f t="shared" si="459"/>
        <v>8.3084414349422353</v>
      </c>
      <c r="J1838" s="53">
        <f>MIN(F1838,H1838,(1-EXP(-SetUp!$B$52*H1838/SetUp!$B$56))*F1838)</f>
        <v>4.7889769054915927</v>
      </c>
      <c r="K1838" s="53">
        <f t="shared" si="455"/>
        <v>49.924210103028358</v>
      </c>
      <c r="L1838" s="53">
        <f>IF(I1838&lt;=0,0,MIN(SetUp!$B$50*I1838^SetUp!$B$55,I1838))</f>
        <v>0.73309018642219526</v>
      </c>
      <c r="M1838" s="53">
        <f t="shared" si="456"/>
        <v>7.5753512485200396</v>
      </c>
      <c r="N1838" s="53">
        <f>IF(SetUp!$B$62=0,X1838,(B1838-E1838)*(1-(H1838/SetUp!$B$66/SetUp!$B$56)))</f>
        <v>0</v>
      </c>
      <c r="O1838" s="53">
        <f>K1838*SetUp!$B$65</f>
        <v>0.46080050824152852</v>
      </c>
      <c r="P1838" s="53">
        <f>MIN(SetUp!$B$54*L1838^SetUp!$B$51,L1838)</f>
        <v>0.50319950642868194</v>
      </c>
      <c r="Q1838" s="53">
        <f t="shared" si="457"/>
        <v>49.463409594786832</v>
      </c>
      <c r="R1838" s="53">
        <f>IF((H1838+N1838-O1838)&gt;SetUp!$B$56,T1837+H1838+N1838-O1838-SetUp!$B$56,T1837)</f>
        <v>0</v>
      </c>
      <c r="S1838" s="53">
        <f>R1838*SetUp!$B$65</f>
        <v>0</v>
      </c>
      <c r="T1838" s="53">
        <f>IF((R1838-S1838)&lt;SetUp!$B$53,R1838-S1838,SetUp!$B$53)</f>
        <v>0</v>
      </c>
      <c r="U1838" s="53">
        <f t="shared" si="458"/>
        <v>7.5753512485200396</v>
      </c>
      <c r="V1838" s="53">
        <f>(L1838-P1838)/1000*SetUp!$B$13*1000000/SetUp!$B$48</f>
        <v>9.3554704706983447</v>
      </c>
      <c r="W1838" s="53">
        <f t="shared" si="460"/>
        <v>3.1086244689504383E-15</v>
      </c>
      <c r="X1838" s="53">
        <f>MAX((SetUp!$B$56*(1-($H1838/SetUp!$B$56)^2)*TANH(($B1838-$D1838)/SetUp!$B$56))/(1+$H1838/SetUp!$B$56*TANH(($B1838-$D1838)/SetUp!$B$56)),0)</f>
        <v>0</v>
      </c>
    </row>
    <row r="1839" spans="1:24" x14ac:dyDescent="0.3">
      <c r="A1839" s="60">
        <v>32884</v>
      </c>
      <c r="B1839" s="53">
        <v>0</v>
      </c>
      <c r="C1839" s="53">
        <v>8.1950000000000003</v>
      </c>
      <c r="D1839" s="53">
        <v>5.0170000000000003</v>
      </c>
      <c r="E1839" s="53">
        <f t="shared" si="452"/>
        <v>0</v>
      </c>
      <c r="F1839" s="53">
        <f t="shared" si="453"/>
        <v>5.0170000000000003</v>
      </c>
      <c r="G1839" s="53">
        <f t="shared" si="454"/>
        <v>0</v>
      </c>
      <c r="H1839" s="53">
        <f>IF(Q1838&gt;SetUp!$B$56,SetUp!$B$56,Q1838)</f>
        <v>49.463409594786832</v>
      </c>
      <c r="I1839" s="53">
        <f t="shared" si="459"/>
        <v>7.9884229878466151</v>
      </c>
      <c r="J1839" s="53">
        <f>MIN(F1839,H1839,(1-EXP(-SetUp!$B$52*H1839/SetUp!$B$56))*F1839)</f>
        <v>4.7102464950748688</v>
      </c>
      <c r="K1839" s="53">
        <f t="shared" si="455"/>
        <v>44.753163099711962</v>
      </c>
      <c r="L1839" s="53">
        <f>IF(I1839&lt;=0,0,MIN(SetUp!$B$50*I1839^SetUp!$B$55,I1839))</f>
        <v>0.68663597782500885</v>
      </c>
      <c r="M1839" s="53">
        <f t="shared" si="456"/>
        <v>7.3017870100216058</v>
      </c>
      <c r="N1839" s="53">
        <f>IF(SetUp!$B$62=0,X1839,(B1839-E1839)*(1-(H1839/SetUp!$B$66/SetUp!$B$56)))</f>
        <v>0</v>
      </c>
      <c r="O1839" s="53">
        <f>K1839*SetUp!$B$65</f>
        <v>0.41307173932657504</v>
      </c>
      <c r="P1839" s="53">
        <f>MIN(SetUp!$B$54*L1839^SetUp!$B$51,L1839)</f>
        <v>0.47101318792561708</v>
      </c>
      <c r="Q1839" s="53">
        <f t="shared" si="457"/>
        <v>44.340091360385387</v>
      </c>
      <c r="R1839" s="53">
        <f>IF((H1839+N1839-O1839)&gt;SetUp!$B$56,T1838+H1839+N1839-O1839-SetUp!$B$56,T1838)</f>
        <v>0</v>
      </c>
      <c r="S1839" s="53">
        <f>R1839*SetUp!$B$65</f>
        <v>0</v>
      </c>
      <c r="T1839" s="53">
        <f>IF((R1839-S1839)&lt;SetUp!$B$53,R1839-S1839,SetUp!$B$53)</f>
        <v>0</v>
      </c>
      <c r="U1839" s="53">
        <f t="shared" si="458"/>
        <v>7.3017870100216058</v>
      </c>
      <c r="V1839" s="53">
        <f>(L1839-P1839)/1000*SetUp!$B$13*1000000/SetUp!$B$48</f>
        <v>8.7748343855012862</v>
      </c>
      <c r="W1839" s="53">
        <f t="shared" si="460"/>
        <v>-1.3322676295501878E-15</v>
      </c>
      <c r="X1839" s="53">
        <f>MAX((SetUp!$B$56*(1-($H1839/SetUp!$B$56)^2)*TANH(($B1839-$D1839)/SetUp!$B$56))/(1+$H1839/SetUp!$B$56*TANH(($B1839-$D1839)/SetUp!$B$56)),0)</f>
        <v>0</v>
      </c>
    </row>
    <row r="1840" spans="1:24" x14ac:dyDescent="0.3">
      <c r="A1840" s="60">
        <v>32885</v>
      </c>
      <c r="B1840" s="53">
        <v>0</v>
      </c>
      <c r="C1840" s="53">
        <v>8.0410000000000004</v>
      </c>
      <c r="D1840" s="53">
        <v>5.0170000000000003</v>
      </c>
      <c r="E1840" s="53">
        <f t="shared" si="452"/>
        <v>0</v>
      </c>
      <c r="F1840" s="53">
        <f t="shared" si="453"/>
        <v>5.0170000000000003</v>
      </c>
      <c r="G1840" s="53">
        <f t="shared" si="454"/>
        <v>0</v>
      </c>
      <c r="H1840" s="53">
        <f>IF(Q1839&gt;SetUp!$B$56,SetUp!$B$56,Q1839)</f>
        <v>44.340091360385387</v>
      </c>
      <c r="I1840" s="53">
        <f t="shared" si="459"/>
        <v>7.6685209868054693</v>
      </c>
      <c r="J1840" s="53">
        <f>MIN(F1840,H1840,(1-EXP(-SetUp!$B$52*H1840/SetUp!$B$56))*F1840)</f>
        <v>4.6072703642763102</v>
      </c>
      <c r="K1840" s="53">
        <f t="shared" si="455"/>
        <v>39.732820996109076</v>
      </c>
      <c r="L1840" s="53">
        <f>IF(I1840&lt;=0,0,MIN(SetUp!$B$50*I1840^SetUp!$B$55,I1840))</f>
        <v>0.64142244321386677</v>
      </c>
      <c r="M1840" s="53">
        <f t="shared" si="456"/>
        <v>7.0270985435916025</v>
      </c>
      <c r="N1840" s="53">
        <f>IF(SetUp!$B$62=0,X1840,(B1840-E1840)*(1-(H1840/SetUp!$B$66/SetUp!$B$56)))</f>
        <v>0</v>
      </c>
      <c r="O1840" s="53">
        <f>K1840*SetUp!$B$65</f>
        <v>0.36673397678386377</v>
      </c>
      <c r="P1840" s="53">
        <f>MIN(SetUp!$B$54*L1840^SetUp!$B$51,L1840)</f>
        <v>0.43970680166049442</v>
      </c>
      <c r="Q1840" s="53">
        <f t="shared" si="457"/>
        <v>39.366087019325214</v>
      </c>
      <c r="R1840" s="53">
        <f>IF((H1840+N1840-O1840)&gt;SetUp!$B$56,T1839+H1840+N1840-O1840-SetUp!$B$56,T1839)</f>
        <v>0</v>
      </c>
      <c r="S1840" s="53">
        <f>R1840*SetUp!$B$65</f>
        <v>0</v>
      </c>
      <c r="T1840" s="53">
        <f>IF((R1840-S1840)&lt;SetUp!$B$53,R1840-S1840,SetUp!$B$53)</f>
        <v>0</v>
      </c>
      <c r="U1840" s="53">
        <f t="shared" si="458"/>
        <v>7.0270985435916025</v>
      </c>
      <c r="V1840" s="53">
        <f>(L1840-P1840)/1000*SetUp!$B$13*1000000/SetUp!$B$48</f>
        <v>8.2088787944069583</v>
      </c>
      <c r="W1840" s="53">
        <f t="shared" si="460"/>
        <v>-2.7755575615628914E-15</v>
      </c>
      <c r="X1840" s="53">
        <f>MAX((SetUp!$B$56*(1-($H1840/SetUp!$B$56)^2)*TANH(($B1840-$D1840)/SetUp!$B$56))/(1+$H1840/SetUp!$B$56*TANH(($B1840-$D1840)/SetUp!$B$56)),0)</f>
        <v>0</v>
      </c>
    </row>
    <row r="1841" spans="1:24" x14ac:dyDescent="0.3">
      <c r="A1841" s="60">
        <v>32886</v>
      </c>
      <c r="B1841" s="53">
        <v>0</v>
      </c>
      <c r="C1841" s="53">
        <v>7.8890000000000002</v>
      </c>
      <c r="D1841" s="53">
        <v>5.0170000000000003</v>
      </c>
      <c r="E1841" s="53">
        <f t="shared" si="452"/>
        <v>0</v>
      </c>
      <c r="F1841" s="53">
        <f t="shared" si="453"/>
        <v>5.0170000000000003</v>
      </c>
      <c r="G1841" s="53">
        <f t="shared" si="454"/>
        <v>0</v>
      </c>
      <c r="H1841" s="53">
        <f>IF(Q1840&gt;SetUp!$B$56,SetUp!$B$56,Q1840)</f>
        <v>39.366087019325214</v>
      </c>
      <c r="I1841" s="53">
        <f t="shared" si="459"/>
        <v>7.3491495617931282</v>
      </c>
      <c r="J1841" s="53">
        <f>MIN(F1841,H1841,(1-EXP(-SetUp!$B$52*H1841/SetUp!$B$56))*F1841)</f>
        <v>4.4743227763921212</v>
      </c>
      <c r="K1841" s="53">
        <f t="shared" si="455"/>
        <v>34.891764242933093</v>
      </c>
      <c r="L1841" s="53">
        <f>IF(I1841&lt;=0,0,MIN(SetUp!$B$50*I1841^SetUp!$B$55,I1841))</f>
        <v>0.59752114299519121</v>
      </c>
      <c r="M1841" s="53">
        <f t="shared" si="456"/>
        <v>6.751628418797937</v>
      </c>
      <c r="N1841" s="53">
        <f>IF(SetUp!$B$62=0,X1841,(B1841-E1841)*(1-(H1841/SetUp!$B$66/SetUp!$B$56)))</f>
        <v>0</v>
      </c>
      <c r="O1841" s="53">
        <f>K1841*SetUp!$B$65</f>
        <v>0.32205101820152532</v>
      </c>
      <c r="P1841" s="53">
        <f>MIN(SetUp!$B$54*L1841^SetUp!$B$51,L1841)</f>
        <v>0.4093295382200916</v>
      </c>
      <c r="Q1841" s="53">
        <f t="shared" si="457"/>
        <v>34.569713224731565</v>
      </c>
      <c r="R1841" s="53">
        <f>IF((H1841+N1841-O1841)&gt;SetUp!$B$56,T1840+H1841+N1841-O1841-SetUp!$B$56,T1840)</f>
        <v>0</v>
      </c>
      <c r="S1841" s="53">
        <f>R1841*SetUp!$B$65</f>
        <v>0</v>
      </c>
      <c r="T1841" s="53">
        <f>IF((R1841-S1841)&lt;SetUp!$B$53,R1841-S1841,SetUp!$B$53)</f>
        <v>0</v>
      </c>
      <c r="U1841" s="53">
        <f t="shared" si="458"/>
        <v>6.751628418797937</v>
      </c>
      <c r="V1841" s="53">
        <f>(L1841-P1841)/1000*SetUp!$B$13*1000000/SetUp!$B$48</f>
        <v>7.6585140439641002</v>
      </c>
      <c r="W1841" s="53">
        <f t="shared" si="460"/>
        <v>-3.5527136788005009E-15</v>
      </c>
      <c r="X1841" s="53">
        <f>MAX((SetUp!$B$56*(1-($H1841/SetUp!$B$56)^2)*TANH(($B1841-$D1841)/SetUp!$B$56))/(1+$H1841/SetUp!$B$56*TANH(($B1841-$D1841)/SetUp!$B$56)),0)</f>
        <v>0</v>
      </c>
    </row>
    <row r="1842" spans="1:24" x14ac:dyDescent="0.3">
      <c r="A1842" s="60">
        <v>32887</v>
      </c>
      <c r="B1842" s="53">
        <v>0.38</v>
      </c>
      <c r="C1842" s="53">
        <v>7.8890000000000002</v>
      </c>
      <c r="D1842" s="53">
        <v>5.0170000000000003</v>
      </c>
      <c r="E1842" s="53">
        <f t="shared" si="452"/>
        <v>0.38</v>
      </c>
      <c r="F1842" s="53">
        <f t="shared" si="453"/>
        <v>4.6370000000000005</v>
      </c>
      <c r="G1842" s="53">
        <f t="shared" si="454"/>
        <v>0</v>
      </c>
      <c r="H1842" s="53">
        <f>IF(Q1841&gt;SetUp!$B$56,SetUp!$B$56,Q1841)</f>
        <v>34.569713224731565</v>
      </c>
      <c r="I1842" s="53">
        <f t="shared" si="459"/>
        <v>7.0339778587192008</v>
      </c>
      <c r="J1842" s="53">
        <f>MIN(F1842,H1842,(1-EXP(-SetUp!$B$52*H1842/SetUp!$B$56))*F1842)</f>
        <v>3.9793112850854939</v>
      </c>
      <c r="K1842" s="53">
        <f t="shared" si="455"/>
        <v>30.590401939646071</v>
      </c>
      <c r="L1842" s="53">
        <f>IF(I1842&lt;=0,0,MIN(SetUp!$B$50*I1842^SetUp!$B$55,I1842))</f>
        <v>0.55542632851656881</v>
      </c>
      <c r="M1842" s="53">
        <f t="shared" si="456"/>
        <v>6.4785515302026315</v>
      </c>
      <c r="N1842" s="53">
        <f>IF(SetUp!$B$62=0,X1842,(B1842-E1842)*(1-(H1842/SetUp!$B$66/SetUp!$B$56)))</f>
        <v>0</v>
      </c>
      <c r="O1842" s="53">
        <f>K1842*SetUp!$B$65</f>
        <v>0.28234943992126366</v>
      </c>
      <c r="P1842" s="53">
        <f>MIN(SetUp!$B$54*L1842^SetUp!$B$51,L1842)</f>
        <v>0.38022262153030517</v>
      </c>
      <c r="Q1842" s="53">
        <f t="shared" si="457"/>
        <v>30.308052499724809</v>
      </c>
      <c r="R1842" s="53">
        <f>IF((H1842+N1842-O1842)&gt;SetUp!$B$56,T1841+H1842+N1842-O1842-SetUp!$B$56,T1841)</f>
        <v>0</v>
      </c>
      <c r="S1842" s="53">
        <f>R1842*SetUp!$B$65</f>
        <v>0</v>
      </c>
      <c r="T1842" s="53">
        <f>IF((R1842-S1842)&lt;SetUp!$B$53,R1842-S1842,SetUp!$B$53)</f>
        <v>0</v>
      </c>
      <c r="U1842" s="53">
        <f t="shared" si="458"/>
        <v>6.4785515302026315</v>
      </c>
      <c r="V1842" s="53">
        <f>(L1842-P1842)/1000*SetUp!$B$13*1000000/SetUp!$B$48</f>
        <v>7.129967631193769</v>
      </c>
      <c r="W1842" s="53">
        <f t="shared" si="460"/>
        <v>0</v>
      </c>
      <c r="X1842" s="53">
        <f>MAX((SetUp!$B$56*(1-($H1842/SetUp!$B$56)^2)*TANH(($B1842-$D1842)/SetUp!$B$56))/(1+$H1842/SetUp!$B$56*TANH(($B1842-$D1842)/SetUp!$B$56)),0)</f>
        <v>0</v>
      </c>
    </row>
    <row r="1843" spans="1:24" x14ac:dyDescent="0.3">
      <c r="A1843" s="60">
        <v>32888</v>
      </c>
      <c r="B1843" s="53">
        <v>0.63500000000000001</v>
      </c>
      <c r="C1843" s="53">
        <v>7.7370000000000001</v>
      </c>
      <c r="D1843" s="53">
        <v>5.0170000000000003</v>
      </c>
      <c r="E1843" s="53">
        <f t="shared" si="452"/>
        <v>0.63500000000000001</v>
      </c>
      <c r="F1843" s="53">
        <f t="shared" si="453"/>
        <v>4.3820000000000006</v>
      </c>
      <c r="G1843" s="53">
        <f t="shared" si="454"/>
        <v>0</v>
      </c>
      <c r="H1843" s="53">
        <f>IF(Q1842&gt;SetUp!$B$56,SetUp!$B$56,Q1842)</f>
        <v>30.308052499724809</v>
      </c>
      <c r="I1843" s="53">
        <f t="shared" si="459"/>
        <v>6.7251473465005569</v>
      </c>
      <c r="J1843" s="53">
        <f>MIN(F1843,H1843,(1-EXP(-SetUp!$B$52*H1843/SetUp!$B$56))*F1843)</f>
        <v>3.5912821767794005</v>
      </c>
      <c r="K1843" s="53">
        <f t="shared" si="455"/>
        <v>26.716770322945408</v>
      </c>
      <c r="L1843" s="53">
        <f>IF(I1843&lt;=0,0,MIN(SetUp!$B$50*I1843^SetUp!$B$55,I1843))</f>
        <v>0.51538029259128004</v>
      </c>
      <c r="M1843" s="53">
        <f t="shared" si="456"/>
        <v>6.2097670539092764</v>
      </c>
      <c r="N1843" s="53">
        <f>IF(SetUp!$B$62=0,X1843,(B1843-E1843)*(1-(H1843/SetUp!$B$66/SetUp!$B$56)))</f>
        <v>0</v>
      </c>
      <c r="O1843" s="53">
        <f>K1843*SetUp!$B$65</f>
        <v>0.24659581629792576</v>
      </c>
      <c r="P1843" s="53">
        <f>MIN(SetUp!$B$54*L1843^SetUp!$B$51,L1843)</f>
        <v>0.35255223924785606</v>
      </c>
      <c r="Q1843" s="53">
        <f t="shared" si="457"/>
        <v>26.470174506647481</v>
      </c>
      <c r="R1843" s="53">
        <f>IF((H1843+N1843-O1843)&gt;SetUp!$B$56,T1842+H1843+N1843-O1843-SetUp!$B$56,T1842)</f>
        <v>0</v>
      </c>
      <c r="S1843" s="53">
        <f>R1843*SetUp!$B$65</f>
        <v>0</v>
      </c>
      <c r="T1843" s="53">
        <f>IF((R1843-S1843)&lt;SetUp!$B$53,R1843-S1843,SetUp!$B$53)</f>
        <v>0</v>
      </c>
      <c r="U1843" s="53">
        <f t="shared" si="458"/>
        <v>6.2097670539092764</v>
      </c>
      <c r="V1843" s="53">
        <f>(L1843-P1843)/1000*SetUp!$B$13*1000000/SetUp!$B$48</f>
        <v>6.6263366783667843</v>
      </c>
      <c r="W1843" s="53">
        <f t="shared" si="460"/>
        <v>-3.9968028886505635E-15</v>
      </c>
      <c r="X1843" s="53">
        <f>MAX((SetUp!$B$56*(1-($H1843/SetUp!$B$56)^2)*TANH(($B1843-$D1843)/SetUp!$B$56))/(1+$H1843/SetUp!$B$56*TANH(($B1843-$D1843)/SetUp!$B$56)),0)</f>
        <v>0</v>
      </c>
    </row>
    <row r="1844" spans="1:24" x14ac:dyDescent="0.3">
      <c r="A1844" s="60">
        <v>32889</v>
      </c>
      <c r="B1844" s="53">
        <v>0.20599999999999999</v>
      </c>
      <c r="C1844" s="53">
        <v>7.8890000000000002</v>
      </c>
      <c r="D1844" s="53">
        <v>5.0170000000000003</v>
      </c>
      <c r="E1844" s="53">
        <f t="shared" si="452"/>
        <v>0.20599999999999999</v>
      </c>
      <c r="F1844" s="53">
        <f t="shared" si="453"/>
        <v>4.8109999999999999</v>
      </c>
      <c r="G1844" s="53">
        <f t="shared" si="454"/>
        <v>0</v>
      </c>
      <c r="H1844" s="53">
        <f>IF(Q1843&gt;SetUp!$B$56,SetUp!$B$56,Q1843)</f>
        <v>26.470174506647481</v>
      </c>
      <c r="I1844" s="53">
        <f t="shared" si="459"/>
        <v>6.4196342560504887</v>
      </c>
      <c r="J1844" s="53">
        <f>MIN(F1844,H1844,(1-EXP(-SetUp!$B$52*H1844/SetUp!$B$56))*F1844)</f>
        <v>3.7326685663527108</v>
      </c>
      <c r="K1844" s="53">
        <f t="shared" si="455"/>
        <v>22.737505940294771</v>
      </c>
      <c r="L1844" s="53">
        <f>IF(I1844&lt;=0,0,MIN(SetUp!$B$50*I1844^SetUp!$B$55,I1844))</f>
        <v>0.47695266232430839</v>
      </c>
      <c r="M1844" s="53">
        <f t="shared" si="456"/>
        <v>5.9426815937261805</v>
      </c>
      <c r="N1844" s="53">
        <f>IF(SetUp!$B$62=0,X1844,(B1844-E1844)*(1-(H1844/SetUp!$B$66/SetUp!$B$56)))</f>
        <v>0</v>
      </c>
      <c r="O1844" s="53">
        <f>K1844*SetUp!$B$65</f>
        <v>0.20986720214121227</v>
      </c>
      <c r="P1844" s="53">
        <f>MIN(SetUp!$B$54*L1844^SetUp!$B$51,L1844)</f>
        <v>0.32601975306371644</v>
      </c>
      <c r="Q1844" s="53">
        <f t="shared" si="457"/>
        <v>22.527638738153559</v>
      </c>
      <c r="R1844" s="53">
        <f>IF((H1844+N1844-O1844)&gt;SetUp!$B$56,T1843+H1844+N1844-O1844-SetUp!$B$56,T1843)</f>
        <v>0</v>
      </c>
      <c r="S1844" s="53">
        <f>R1844*SetUp!$B$65</f>
        <v>0</v>
      </c>
      <c r="T1844" s="53">
        <f>IF((R1844-S1844)&lt;SetUp!$B$53,R1844-S1844,SetUp!$B$53)</f>
        <v>0</v>
      </c>
      <c r="U1844" s="53">
        <f t="shared" si="458"/>
        <v>5.9426815937261805</v>
      </c>
      <c r="V1844" s="53">
        <f>(L1844-P1844)/1000*SetUp!$B$13*1000000/SetUp!$B$48</f>
        <v>6.1422602068248429</v>
      </c>
      <c r="W1844" s="53">
        <f t="shared" si="460"/>
        <v>2.0539125955565396E-15</v>
      </c>
      <c r="X1844" s="53">
        <f>MAX((SetUp!$B$56*(1-($H1844/SetUp!$B$56)^2)*TANH(($B1844-$D1844)/SetUp!$B$56))/(1+$H1844/SetUp!$B$56*TANH(($B1844-$D1844)/SetUp!$B$56)),0)</f>
        <v>0</v>
      </c>
    </row>
    <row r="1845" spans="1:24" x14ac:dyDescent="0.3">
      <c r="A1845" s="60">
        <v>32890</v>
      </c>
      <c r="B1845" s="53">
        <v>5.7000000000000002E-2</v>
      </c>
      <c r="C1845" s="53">
        <v>7.7370000000000001</v>
      </c>
      <c r="D1845" s="53">
        <v>5.0170000000000003</v>
      </c>
      <c r="E1845" s="53">
        <f t="shared" si="452"/>
        <v>5.7000000000000002E-2</v>
      </c>
      <c r="F1845" s="53">
        <f t="shared" si="453"/>
        <v>4.96</v>
      </c>
      <c r="G1845" s="53">
        <f t="shared" si="454"/>
        <v>0</v>
      </c>
      <c r="H1845" s="53">
        <f>IF(Q1844&gt;SetUp!$B$56,SetUp!$B$56,Q1844)</f>
        <v>22.527638738153559</v>
      </c>
      <c r="I1845" s="53">
        <f t="shared" si="459"/>
        <v>6.1176523331139796</v>
      </c>
      <c r="J1845" s="53">
        <f>MIN(F1845,H1845,(1-EXP(-SetUp!$B$52*H1845/SetUp!$B$56))*F1845)</f>
        <v>3.5708975912880669</v>
      </c>
      <c r="K1845" s="53">
        <f t="shared" si="455"/>
        <v>18.956741146865493</v>
      </c>
      <c r="L1845" s="53">
        <f>IF(I1845&lt;=0,0,MIN(SetUp!$B$50*I1845^SetUp!$B$55,I1845))</f>
        <v>0.44014873178282693</v>
      </c>
      <c r="M1845" s="53">
        <f t="shared" si="456"/>
        <v>5.6775036013311526</v>
      </c>
      <c r="N1845" s="53">
        <f>IF(SetUp!$B$62=0,X1845,(B1845-E1845)*(1-(H1845/SetUp!$B$66/SetUp!$B$56)))</f>
        <v>0</v>
      </c>
      <c r="O1845" s="53">
        <f>K1845*SetUp!$B$65</f>
        <v>0.17497073938779939</v>
      </c>
      <c r="P1845" s="53">
        <f>MIN(SetUp!$B$54*L1845^SetUp!$B$51,L1845)</f>
        <v>0.30062782226158463</v>
      </c>
      <c r="Q1845" s="53">
        <f t="shared" si="457"/>
        <v>18.781770407477694</v>
      </c>
      <c r="R1845" s="53">
        <f>IF((H1845+N1845-O1845)&gt;SetUp!$B$56,T1844+H1845+N1845-O1845-SetUp!$B$56,T1844)</f>
        <v>0</v>
      </c>
      <c r="S1845" s="53">
        <f>R1845*SetUp!$B$65</f>
        <v>0</v>
      </c>
      <c r="T1845" s="53">
        <f>IF((R1845-S1845)&lt;SetUp!$B$53,R1845-S1845,SetUp!$B$53)</f>
        <v>0</v>
      </c>
      <c r="U1845" s="53">
        <f t="shared" si="458"/>
        <v>5.6775036013311526</v>
      </c>
      <c r="V1845" s="53">
        <f>(L1845-P1845)/1000*SetUp!$B$13*1000000/SetUp!$B$48</f>
        <v>5.6778454398751119</v>
      </c>
      <c r="W1845" s="53">
        <f t="shared" si="460"/>
        <v>1.7208456881689926E-15</v>
      </c>
      <c r="X1845" s="53">
        <f>MAX((SetUp!$B$56*(1-($H1845/SetUp!$B$56)^2)*TANH(($B1845-$D1845)/SetUp!$B$56))/(1+$H1845/SetUp!$B$56*TANH(($B1845-$D1845)/SetUp!$B$56)),0)</f>
        <v>0</v>
      </c>
    </row>
    <row r="1846" spans="1:24" x14ac:dyDescent="0.3">
      <c r="A1846" s="60">
        <v>32891</v>
      </c>
      <c r="B1846" s="53">
        <v>0</v>
      </c>
      <c r="C1846" s="53">
        <v>7.7370000000000001</v>
      </c>
      <c r="D1846" s="53">
        <v>5.0170000000000003</v>
      </c>
      <c r="E1846" s="53">
        <f t="shared" si="452"/>
        <v>0</v>
      </c>
      <c r="F1846" s="53">
        <f t="shared" si="453"/>
        <v>5.0170000000000003</v>
      </c>
      <c r="G1846" s="53">
        <f t="shared" si="454"/>
        <v>0</v>
      </c>
      <c r="H1846" s="53">
        <f>IF(Q1845&gt;SetUp!$B$56,SetUp!$B$56,Q1845)</f>
        <v>18.781770407477694</v>
      </c>
      <c r="I1846" s="53">
        <f t="shared" si="459"/>
        <v>5.8205778355180424</v>
      </c>
      <c r="J1846" s="53">
        <f>MIN(F1846,H1846,(1-EXP(-SetUp!$B$52*H1846/SetUp!$B$56))*F1846)</f>
        <v>3.2807716018682607</v>
      </c>
      <c r="K1846" s="53">
        <f t="shared" si="455"/>
        <v>15.500998805609434</v>
      </c>
      <c r="L1846" s="53">
        <f>IF(I1846&lt;=0,0,MIN(SetUp!$B$50*I1846^SetUp!$B$55,I1846))</f>
        <v>0.40510565243930419</v>
      </c>
      <c r="M1846" s="53">
        <f t="shared" si="456"/>
        <v>5.4154721830787382</v>
      </c>
      <c r="N1846" s="53">
        <f>IF(SetUp!$B$62=0,X1846,(B1846-E1846)*(1-(H1846/SetUp!$B$66/SetUp!$B$56)))</f>
        <v>0</v>
      </c>
      <c r="O1846" s="53">
        <f>K1846*SetUp!$B$65</f>
        <v>0.1430742341868895</v>
      </c>
      <c r="P1846" s="53">
        <f>MIN(SetUp!$B$54*L1846^SetUp!$B$51,L1846)</f>
        <v>0.27646990973455238</v>
      </c>
      <c r="Q1846" s="53">
        <f t="shared" si="457"/>
        <v>15.357924571422545</v>
      </c>
      <c r="R1846" s="53">
        <f>IF((H1846+N1846-O1846)&gt;SetUp!$B$56,T1845+H1846+N1846-O1846-SetUp!$B$56,T1845)</f>
        <v>0</v>
      </c>
      <c r="S1846" s="53">
        <f>R1846*SetUp!$B$65</f>
        <v>0</v>
      </c>
      <c r="T1846" s="53">
        <f>IF((R1846-S1846)&lt;SetUp!$B$53,R1846-S1846,SetUp!$B$53)</f>
        <v>0</v>
      </c>
      <c r="U1846" s="53">
        <f t="shared" si="458"/>
        <v>5.4154721830787382</v>
      </c>
      <c r="V1846" s="53">
        <f>(L1846-P1846)/1000*SetUp!$B$13*1000000/SetUp!$B$48</f>
        <v>5.2348702974153314</v>
      </c>
      <c r="W1846" s="53">
        <f t="shared" si="460"/>
        <v>2.6645352591003757E-15</v>
      </c>
      <c r="X1846" s="53">
        <f>MAX((SetUp!$B$56*(1-($H1846/SetUp!$B$56)^2)*TANH(($B1846-$D1846)/SetUp!$B$56))/(1+$H1846/SetUp!$B$56*TANH(($B1846-$D1846)/SetUp!$B$56)),0)</f>
        <v>0</v>
      </c>
    </row>
    <row r="1847" spans="1:24" x14ac:dyDescent="0.3">
      <c r="A1847" s="60">
        <v>32892</v>
      </c>
      <c r="B1847" s="53">
        <v>0</v>
      </c>
      <c r="C1847" s="53">
        <v>7.7370000000000001</v>
      </c>
      <c r="D1847" s="53">
        <v>5.0170000000000003</v>
      </c>
      <c r="E1847" s="53">
        <f t="shared" si="452"/>
        <v>0</v>
      </c>
      <c r="F1847" s="53">
        <f t="shared" si="453"/>
        <v>5.0170000000000003</v>
      </c>
      <c r="G1847" s="53">
        <f t="shared" si="454"/>
        <v>0</v>
      </c>
      <c r="H1847" s="53">
        <f>IF(Q1846&gt;SetUp!$B$56,SetUp!$B$56,Q1846)</f>
        <v>15.357924571422545</v>
      </c>
      <c r="I1847" s="53">
        <f t="shared" si="459"/>
        <v>5.530364354395342</v>
      </c>
      <c r="J1847" s="53">
        <f>MIN(F1847,H1847,(1-EXP(-SetUp!$B$52*H1847/SetUp!$B$56))*F1847)</f>
        <v>2.9102366947485869</v>
      </c>
      <c r="K1847" s="53">
        <f t="shared" si="455"/>
        <v>12.447687876673958</v>
      </c>
      <c r="L1847" s="53">
        <f>IF(I1847&lt;=0,0,MIN(SetUp!$B$50*I1847^SetUp!$B$55,I1847))</f>
        <v>0.3720040848218889</v>
      </c>
      <c r="M1847" s="53">
        <f t="shared" si="456"/>
        <v>5.1583602695734534</v>
      </c>
      <c r="N1847" s="53">
        <f>IF(SetUp!$B$62=0,X1847,(B1847-E1847)*(1-(H1847/SetUp!$B$66/SetUp!$B$56)))</f>
        <v>0</v>
      </c>
      <c r="O1847" s="53">
        <f>K1847*SetUp!$B$65</f>
        <v>0.11489217131660413</v>
      </c>
      <c r="P1847" s="53">
        <f>MIN(SetUp!$B$54*L1847^SetUp!$B$51,L1847)</f>
        <v>0.25366906782185866</v>
      </c>
      <c r="Q1847" s="53">
        <f t="shared" si="457"/>
        <v>12.332795705357354</v>
      </c>
      <c r="R1847" s="53">
        <f>IF((H1847+N1847-O1847)&gt;SetUp!$B$56,T1846+H1847+N1847-O1847-SetUp!$B$56,T1846)</f>
        <v>0</v>
      </c>
      <c r="S1847" s="53">
        <f>R1847*SetUp!$B$65</f>
        <v>0</v>
      </c>
      <c r="T1847" s="53">
        <f>IF((R1847-S1847)&lt;SetUp!$B$53,R1847-S1847,SetUp!$B$53)</f>
        <v>0</v>
      </c>
      <c r="U1847" s="53">
        <f t="shared" si="458"/>
        <v>5.1583602695734534</v>
      </c>
      <c r="V1847" s="53">
        <f>(L1847-P1847)/1000*SetUp!$B$13*1000000/SetUp!$B$48</f>
        <v>4.8156791620460977</v>
      </c>
      <c r="W1847" s="53">
        <f t="shared" si="460"/>
        <v>-2.3869795029440866E-15</v>
      </c>
      <c r="X1847" s="53">
        <f>MAX((SetUp!$B$56*(1-($H1847/SetUp!$B$56)^2)*TANH(($B1847-$D1847)/SetUp!$B$56))/(1+$H1847/SetUp!$B$56*TANH(($B1847-$D1847)/SetUp!$B$56)),0)</f>
        <v>0</v>
      </c>
    </row>
    <row r="1848" spans="1:24" x14ac:dyDescent="0.3">
      <c r="A1848" s="60">
        <v>32893</v>
      </c>
      <c r="B1848" s="53">
        <v>0</v>
      </c>
      <c r="C1848" s="53">
        <v>7.7370000000000001</v>
      </c>
      <c r="D1848" s="53">
        <v>5.0170000000000003</v>
      </c>
      <c r="E1848" s="53">
        <f t="shared" si="452"/>
        <v>0</v>
      </c>
      <c r="F1848" s="53">
        <f t="shared" si="453"/>
        <v>5.0170000000000003</v>
      </c>
      <c r="G1848" s="53">
        <f t="shared" si="454"/>
        <v>0</v>
      </c>
      <c r="H1848" s="53">
        <f>IF(Q1847&gt;SetUp!$B$56,SetUp!$B$56,Q1847)</f>
        <v>12.332795705357354</v>
      </c>
      <c r="I1848" s="53">
        <f t="shared" si="459"/>
        <v>5.2489548429332737</v>
      </c>
      <c r="J1848" s="53">
        <f>MIN(F1848,H1848,(1-EXP(-SetUp!$B$52*H1848/SetUp!$B$56))*F1848)</f>
        <v>2.5175666990576837</v>
      </c>
      <c r="K1848" s="53">
        <f t="shared" si="455"/>
        <v>9.8152290062996705</v>
      </c>
      <c r="L1848" s="53">
        <f>IF(I1848&lt;=0,0,MIN(SetUp!$B$50*I1848^SetUp!$B$55,I1848))</f>
        <v>0.34099357425307147</v>
      </c>
      <c r="M1848" s="53">
        <f t="shared" si="456"/>
        <v>4.9079612686802019</v>
      </c>
      <c r="N1848" s="53">
        <f>IF(SetUp!$B$62=0,X1848,(B1848-E1848)*(1-(H1848/SetUp!$B$66/SetUp!$B$56)))</f>
        <v>0</v>
      </c>
      <c r="O1848" s="53">
        <f>K1848*SetUp!$B$65</f>
        <v>9.0594573359820241E-2</v>
      </c>
      <c r="P1848" s="53">
        <f>MIN(SetUp!$B$54*L1848^SetUp!$B$51,L1848)</f>
        <v>0.23232644496338029</v>
      </c>
      <c r="Q1848" s="53">
        <f t="shared" si="457"/>
        <v>9.7246344329398511</v>
      </c>
      <c r="R1848" s="53">
        <f>IF((H1848+N1848-O1848)&gt;SetUp!$B$56,T1847+H1848+N1848-O1848-SetUp!$B$56,T1847)</f>
        <v>0</v>
      </c>
      <c r="S1848" s="53">
        <f>R1848*SetUp!$B$65</f>
        <v>0</v>
      </c>
      <c r="T1848" s="53">
        <f>IF((R1848-S1848)&lt;SetUp!$B$53,R1848-S1848,SetUp!$B$53)</f>
        <v>0</v>
      </c>
      <c r="U1848" s="53">
        <f t="shared" si="458"/>
        <v>4.9079612686802019</v>
      </c>
      <c r="V1848" s="53">
        <f>(L1848-P1848)/1000*SetUp!$B$13*1000000/SetUp!$B$48</f>
        <v>4.4222415594836244</v>
      </c>
      <c r="W1848" s="53">
        <f t="shared" si="460"/>
        <v>9.4368957093138306E-16</v>
      </c>
      <c r="X1848" s="53">
        <f>MAX((SetUp!$B$56*(1-($H1848/SetUp!$B$56)^2)*TANH(($B1848-$D1848)/SetUp!$B$56))/(1+$H1848/SetUp!$B$56*TANH(($B1848-$D1848)/SetUp!$B$56)),0)</f>
        <v>0</v>
      </c>
    </row>
    <row r="1849" spans="1:24" x14ac:dyDescent="0.3">
      <c r="A1849" s="60">
        <v>32894</v>
      </c>
      <c r="B1849" s="53">
        <v>8.1000000000000003E-2</v>
      </c>
      <c r="C1849" s="53">
        <v>7.7370000000000001</v>
      </c>
      <c r="D1849" s="53">
        <v>5.0170000000000003</v>
      </c>
      <c r="E1849" s="53">
        <f t="shared" si="452"/>
        <v>8.1000000000000003E-2</v>
      </c>
      <c r="F1849" s="53">
        <f t="shared" si="453"/>
        <v>4.9359999999999999</v>
      </c>
      <c r="G1849" s="53">
        <f t="shared" si="454"/>
        <v>0</v>
      </c>
      <c r="H1849" s="53">
        <f>IF(Q1848&gt;SetUp!$B$56,SetUp!$B$56,Q1848)</f>
        <v>9.7246344329398511</v>
      </c>
      <c r="I1849" s="53">
        <f t="shared" si="459"/>
        <v>4.9784611878615213</v>
      </c>
      <c r="J1849" s="53">
        <f>MIN(F1849,H1849,(1-EXP(-SetUp!$B$52*H1849/SetUp!$B$56))*F1849)</f>
        <v>2.0865074897076963</v>
      </c>
      <c r="K1849" s="53">
        <f t="shared" si="455"/>
        <v>7.6381269432321552</v>
      </c>
      <c r="L1849" s="53">
        <f>IF(I1849&lt;=0,0,MIN(SetUp!$B$50*I1849^SetUp!$B$55,I1849))</f>
        <v>0.31221230130326888</v>
      </c>
      <c r="M1849" s="53">
        <f t="shared" si="456"/>
        <v>4.6662488865582521</v>
      </c>
      <c r="N1849" s="53">
        <f>IF(SetUp!$B$62=0,X1849,(B1849-E1849)*(1-(H1849/SetUp!$B$66/SetUp!$B$56)))</f>
        <v>0</v>
      </c>
      <c r="O1849" s="53">
        <f>K1849*SetUp!$B$65</f>
        <v>7.0499919181319023E-2</v>
      </c>
      <c r="P1849" s="53">
        <f>MIN(SetUp!$B$54*L1849^SetUp!$B$51,L1849)</f>
        <v>0.21253492329905307</v>
      </c>
      <c r="Q1849" s="53">
        <f t="shared" si="457"/>
        <v>7.5676270240508359</v>
      </c>
      <c r="R1849" s="53">
        <f>IF((H1849+N1849-O1849)&gt;SetUp!$B$56,T1848+H1849+N1849-O1849-SetUp!$B$56,T1848)</f>
        <v>0</v>
      </c>
      <c r="S1849" s="53">
        <f>R1849*SetUp!$B$65</f>
        <v>0</v>
      </c>
      <c r="T1849" s="53">
        <f>IF((R1849-S1849)&lt;SetUp!$B$53,R1849-S1849,SetUp!$B$53)</f>
        <v>0</v>
      </c>
      <c r="U1849" s="53">
        <f t="shared" si="458"/>
        <v>4.6662488865582521</v>
      </c>
      <c r="V1849" s="53">
        <f>(L1849-P1849)/1000*SetUp!$B$13*1000000/SetUp!$B$48</f>
        <v>4.0564009230012736</v>
      </c>
      <c r="W1849" s="53">
        <f t="shared" si="460"/>
        <v>0</v>
      </c>
      <c r="X1849" s="53">
        <f>MAX((SetUp!$B$56*(1-($H1849/SetUp!$B$56)^2)*TANH(($B1849-$D1849)/SetUp!$B$56))/(1+$H1849/SetUp!$B$56*TANH(($B1849-$D1849)/SetUp!$B$56)),0)</f>
        <v>0</v>
      </c>
    </row>
    <row r="1850" spans="1:24" x14ac:dyDescent="0.3">
      <c r="A1850" s="60">
        <v>32895</v>
      </c>
      <c r="B1850" s="53">
        <v>0.11600000000000001</v>
      </c>
      <c r="C1850" s="53">
        <v>7.7370000000000001</v>
      </c>
      <c r="D1850" s="53">
        <v>5.0170000000000003</v>
      </c>
      <c r="E1850" s="53">
        <f t="shared" si="452"/>
        <v>0.11600000000000001</v>
      </c>
      <c r="F1850" s="53">
        <f t="shared" si="453"/>
        <v>4.9010000000000007</v>
      </c>
      <c r="G1850" s="53">
        <f t="shared" si="454"/>
        <v>0</v>
      </c>
      <c r="H1850" s="53">
        <f>IF(Q1849&gt;SetUp!$B$56,SetUp!$B$56,Q1849)</f>
        <v>7.5676270240508359</v>
      </c>
      <c r="I1850" s="53">
        <f t="shared" si="459"/>
        <v>4.7203606355691923</v>
      </c>
      <c r="J1850" s="53">
        <f>MIN(F1850,H1850,(1-EXP(-SetUp!$B$52*H1850/SetUp!$B$56))*F1850)</f>
        <v>1.70503295493033</v>
      </c>
      <c r="K1850" s="53">
        <f t="shared" si="455"/>
        <v>5.8625940691205063</v>
      </c>
      <c r="L1850" s="53">
        <f>IF(I1850&lt;=0,0,MIN(SetUp!$B$50*I1850^SetUp!$B$55,I1850))</f>
        <v>0.28570429395714736</v>
      </c>
      <c r="M1850" s="53">
        <f t="shared" si="456"/>
        <v>4.4346563416120448</v>
      </c>
      <c r="N1850" s="53">
        <f>IF(SetUp!$B$62=0,X1850,(B1850-E1850)*(1-(H1850/SetUp!$B$66/SetUp!$B$56)))</f>
        <v>0</v>
      </c>
      <c r="O1850" s="53">
        <f>K1850*SetUp!$B$65</f>
        <v>5.4111749010939895E-2</v>
      </c>
      <c r="P1850" s="53">
        <f>MIN(SetUp!$B$54*L1850^SetUp!$B$51,L1850)</f>
        <v>0.19432227954186304</v>
      </c>
      <c r="Q1850" s="53">
        <f t="shared" si="457"/>
        <v>5.8084823201095661</v>
      </c>
      <c r="R1850" s="53">
        <f>IF((H1850+N1850-O1850)&gt;SetUp!$B$56,T1849+H1850+N1850-O1850-SetUp!$B$56,T1849)</f>
        <v>0</v>
      </c>
      <c r="S1850" s="53">
        <f>R1850*SetUp!$B$65</f>
        <v>0</v>
      </c>
      <c r="T1850" s="53">
        <f>IF((R1850-S1850)&lt;SetUp!$B$53,R1850-S1850,SetUp!$B$53)</f>
        <v>0</v>
      </c>
      <c r="U1850" s="53">
        <f t="shared" si="458"/>
        <v>4.4346563416120448</v>
      </c>
      <c r="V1850" s="53">
        <f>(L1850-P1850)/1000*SetUp!$B$13*1000000/SetUp!$B$48</f>
        <v>3.7188186029953267</v>
      </c>
      <c r="W1850" s="53">
        <f t="shared" si="460"/>
        <v>0</v>
      </c>
      <c r="X1850" s="53">
        <f>MAX((SetUp!$B$56*(1-($H1850/SetUp!$B$56)^2)*TANH(($B1850-$D1850)/SetUp!$B$56))/(1+$H1850/SetUp!$B$56*TANH(($B1850-$D1850)/SetUp!$B$56)),0)</f>
        <v>0</v>
      </c>
    </row>
    <row r="1851" spans="1:24" x14ac:dyDescent="0.3">
      <c r="A1851" s="60">
        <v>32896</v>
      </c>
      <c r="B1851" s="53">
        <v>0.95599999999999996</v>
      </c>
      <c r="C1851" s="53">
        <v>7.5869999999999997</v>
      </c>
      <c r="D1851" s="53">
        <v>5.0170000000000003</v>
      </c>
      <c r="E1851" s="53">
        <f t="shared" si="452"/>
        <v>0.95599999999999996</v>
      </c>
      <c r="F1851" s="53">
        <f t="shared" si="453"/>
        <v>4.0609999999999999</v>
      </c>
      <c r="G1851" s="53">
        <f t="shared" si="454"/>
        <v>0</v>
      </c>
      <c r="H1851" s="53">
        <f>IF(Q1850&gt;SetUp!$B$56,SetUp!$B$56,Q1850)</f>
        <v>5.8084823201095661</v>
      </c>
      <c r="I1851" s="53">
        <f t="shared" si="459"/>
        <v>4.4777826000625458</v>
      </c>
      <c r="J1851" s="53">
        <f>MIN(F1851,H1851,(1-EXP(-SetUp!$B$52*H1851/SetUp!$B$56))*F1851)</f>
        <v>1.1360821179990956</v>
      </c>
      <c r="K1851" s="53">
        <f t="shared" si="455"/>
        <v>4.6724002021104702</v>
      </c>
      <c r="L1851" s="53">
        <f>IF(I1851&lt;=0,0,MIN(SetUp!$B$50*I1851^SetUp!$B$55,I1851))</f>
        <v>0.2616554639969742</v>
      </c>
      <c r="M1851" s="53">
        <f t="shared" si="456"/>
        <v>4.2161271360655714</v>
      </c>
      <c r="N1851" s="53">
        <f>IF(SetUp!$B$62=0,X1851,(B1851-E1851)*(1-(H1851/SetUp!$B$66/SetUp!$B$56)))</f>
        <v>0</v>
      </c>
      <c r="O1851" s="53">
        <f>K1851*SetUp!$B$65</f>
        <v>4.3126258450501227E-2</v>
      </c>
      <c r="P1851" s="53">
        <f>MIN(SetUp!$B$54*L1851^SetUp!$B$51,L1851)</f>
        <v>0.17781342155599103</v>
      </c>
      <c r="Q1851" s="53">
        <f t="shared" si="457"/>
        <v>4.6292739436599692</v>
      </c>
      <c r="R1851" s="53">
        <f>IF((H1851+N1851-O1851)&gt;SetUp!$B$56,T1850+H1851+N1851-O1851-SetUp!$B$56,T1850)</f>
        <v>0</v>
      </c>
      <c r="S1851" s="53">
        <f>R1851*SetUp!$B$65</f>
        <v>0</v>
      </c>
      <c r="T1851" s="53">
        <f>IF((R1851-S1851)&lt;SetUp!$B$53,R1851-S1851,SetUp!$B$53)</f>
        <v>0</v>
      </c>
      <c r="U1851" s="53">
        <f t="shared" si="458"/>
        <v>4.2161271360655714</v>
      </c>
      <c r="V1851" s="53">
        <f>(L1851-P1851)/1000*SetUp!$B$13*1000000/SetUp!$B$48</f>
        <v>3.4119771722880978</v>
      </c>
      <c r="W1851" s="53">
        <f t="shared" si="460"/>
        <v>0</v>
      </c>
      <c r="X1851" s="53">
        <f>MAX((SetUp!$B$56*(1-($H1851/SetUp!$B$56)^2)*TANH(($B1851-$D1851)/SetUp!$B$56))/(1+$H1851/SetUp!$B$56*TANH(($B1851-$D1851)/SetUp!$B$56)),0)</f>
        <v>0</v>
      </c>
    </row>
    <row r="1852" spans="1:24" x14ac:dyDescent="0.3">
      <c r="A1852" s="60">
        <v>32897</v>
      </c>
      <c r="B1852" s="53">
        <v>0.49099999999999999</v>
      </c>
      <c r="C1852" s="53">
        <v>7.5869999999999997</v>
      </c>
      <c r="D1852" s="53">
        <v>5.0170000000000003</v>
      </c>
      <c r="E1852" s="53">
        <f t="shared" si="452"/>
        <v>0.49099999999999999</v>
      </c>
      <c r="F1852" s="53">
        <f t="shared" si="453"/>
        <v>4.5260000000000007</v>
      </c>
      <c r="G1852" s="53">
        <f t="shared" si="454"/>
        <v>0</v>
      </c>
      <c r="H1852" s="53">
        <f>IF(Q1851&gt;SetUp!$B$56,SetUp!$B$56,Q1851)</f>
        <v>4.6292739436599692</v>
      </c>
      <c r="I1852" s="53">
        <f t="shared" si="459"/>
        <v>4.2492414274446162</v>
      </c>
      <c r="J1852" s="53">
        <f>MIN(F1852,H1852,(1-EXP(-SetUp!$B$52*H1852/SetUp!$B$56))*F1852)</f>
        <v>1.0415937856472133</v>
      </c>
      <c r="K1852" s="53">
        <f t="shared" si="455"/>
        <v>3.587680158012756</v>
      </c>
      <c r="L1852" s="53">
        <f>IF(I1852&lt;=0,0,MIN(SetUp!$B$50*I1852^SetUp!$B$55,I1852))</f>
        <v>0.23977863257583024</v>
      </c>
      <c r="M1852" s="53">
        <f t="shared" si="456"/>
        <v>4.009462794868786</v>
      </c>
      <c r="N1852" s="53">
        <f>IF(SetUp!$B$62=0,X1852,(B1852-E1852)*(1-(H1852/SetUp!$B$66/SetUp!$B$56)))</f>
        <v>0</v>
      </c>
      <c r="O1852" s="53">
        <f>K1852*SetUp!$B$65</f>
        <v>3.311429137904464E-2</v>
      </c>
      <c r="P1852" s="53">
        <f>MIN(SetUp!$B$54*L1852^SetUp!$B$51,L1852)</f>
        <v>0.16280836404697621</v>
      </c>
      <c r="Q1852" s="53">
        <f t="shared" si="457"/>
        <v>3.5545658666337112</v>
      </c>
      <c r="R1852" s="53">
        <f>IF((H1852+N1852-O1852)&gt;SetUp!$B$56,T1851+H1852+N1852-O1852-SetUp!$B$56,T1851)</f>
        <v>0</v>
      </c>
      <c r="S1852" s="53">
        <f>R1852*SetUp!$B$65</f>
        <v>0</v>
      </c>
      <c r="T1852" s="53">
        <f>IF((R1852-S1852)&lt;SetUp!$B$53,R1852-S1852,SetUp!$B$53)</f>
        <v>0</v>
      </c>
      <c r="U1852" s="53">
        <f t="shared" si="458"/>
        <v>4.009462794868786</v>
      </c>
      <c r="V1852" s="53">
        <f>(L1852-P1852)/1000*SetUp!$B$13*1000000/SetUp!$B$48</f>
        <v>3.1323282629975884</v>
      </c>
      <c r="W1852" s="53">
        <f t="shared" si="460"/>
        <v>4.7184478546569153E-16</v>
      </c>
      <c r="X1852" s="53">
        <f>MAX((SetUp!$B$56*(1-($H1852/SetUp!$B$56)^2)*TANH(($B1852-$D1852)/SetUp!$B$56))/(1+$H1852/SetUp!$B$56*TANH(($B1852-$D1852)/SetUp!$B$56)),0)</f>
        <v>0</v>
      </c>
    </row>
    <row r="1853" spans="1:24" x14ac:dyDescent="0.3">
      <c r="A1853" s="60">
        <v>32898</v>
      </c>
      <c r="B1853" s="53">
        <v>0.69199999999999995</v>
      </c>
      <c r="C1853" s="53">
        <v>7.5869999999999997</v>
      </c>
      <c r="D1853" s="53">
        <v>5.0170000000000003</v>
      </c>
      <c r="E1853" s="53">
        <f t="shared" si="452"/>
        <v>0.69199999999999995</v>
      </c>
      <c r="F1853" s="53">
        <f t="shared" si="453"/>
        <v>4.3250000000000002</v>
      </c>
      <c r="G1853" s="53">
        <f t="shared" si="454"/>
        <v>0</v>
      </c>
      <c r="H1853" s="53">
        <f>IF(Q1852&gt;SetUp!$B$56,SetUp!$B$56,Q1852)</f>
        <v>3.5545658666337112</v>
      </c>
      <c r="I1853" s="53">
        <f t="shared" si="459"/>
        <v>4.0350083323124855</v>
      </c>
      <c r="J1853" s="53">
        <f>MIN(F1853,H1853,(1-EXP(-SetUp!$B$52*H1853/SetUp!$B$56))*F1853)</f>
        <v>0.78690229915871124</v>
      </c>
      <c r="K1853" s="53">
        <f t="shared" si="455"/>
        <v>2.7676635674750001</v>
      </c>
      <c r="L1853" s="53">
        <f>IF(I1853&lt;=0,0,MIN(SetUp!$B$50*I1853^SetUp!$B$55,I1853))</f>
        <v>0.2199710497704839</v>
      </c>
      <c r="M1853" s="53">
        <f t="shared" si="456"/>
        <v>3.8150372825420016</v>
      </c>
      <c r="N1853" s="53">
        <f>IF(SetUp!$B$62=0,X1853,(B1853-E1853)*(1-(H1853/SetUp!$B$66/SetUp!$B$56)))</f>
        <v>0</v>
      </c>
      <c r="O1853" s="53">
        <f>K1853*SetUp!$B$65</f>
        <v>2.5545537443699706E-2</v>
      </c>
      <c r="P1853" s="53">
        <f>MIN(SetUp!$B$54*L1853^SetUp!$B$51,L1853)</f>
        <v>0.14923403211247069</v>
      </c>
      <c r="Q1853" s="53">
        <f t="shared" si="457"/>
        <v>2.7421180300313002</v>
      </c>
      <c r="R1853" s="53">
        <f>IF((H1853+N1853-O1853)&gt;SetUp!$B$56,T1852+H1853+N1853-O1853-SetUp!$B$56,T1852)</f>
        <v>0</v>
      </c>
      <c r="S1853" s="53">
        <f>R1853*SetUp!$B$65</f>
        <v>0</v>
      </c>
      <c r="T1853" s="53">
        <f>IF((R1853-S1853)&lt;SetUp!$B$53,R1853-S1853,SetUp!$B$53)</f>
        <v>0</v>
      </c>
      <c r="U1853" s="53">
        <f t="shared" si="458"/>
        <v>3.8150372825420016</v>
      </c>
      <c r="V1853" s="53">
        <f>(L1853-P1853)/1000*SetUp!$B$13*1000000/SetUp!$B$48</f>
        <v>2.8786642412101404</v>
      </c>
      <c r="W1853" s="53">
        <f t="shared" si="460"/>
        <v>0</v>
      </c>
      <c r="X1853" s="53">
        <f>MAX((SetUp!$B$56*(1-($H1853/SetUp!$B$56)^2)*TANH(($B1853-$D1853)/SetUp!$B$56))/(1+$H1853/SetUp!$B$56*TANH(($B1853-$D1853)/SetUp!$B$56)),0)</f>
        <v>0</v>
      </c>
    </row>
    <row r="1854" spans="1:24" x14ac:dyDescent="0.3">
      <c r="A1854" s="60">
        <v>32899</v>
      </c>
      <c r="B1854" s="53">
        <v>9.1999999999999998E-2</v>
      </c>
      <c r="C1854" s="53">
        <v>7.5869999999999997</v>
      </c>
      <c r="D1854" s="53">
        <v>5.0170000000000003</v>
      </c>
      <c r="E1854" s="53">
        <f t="shared" si="452"/>
        <v>9.1999999999999998E-2</v>
      </c>
      <c r="F1854" s="53">
        <f t="shared" si="453"/>
        <v>4.9250000000000007</v>
      </c>
      <c r="G1854" s="53">
        <f t="shared" si="454"/>
        <v>0</v>
      </c>
      <c r="H1854" s="53">
        <f>IF(Q1853&gt;SetUp!$B$56,SetUp!$B$56,Q1853)</f>
        <v>2.7421180300313002</v>
      </c>
      <c r="I1854" s="53">
        <f t="shared" si="459"/>
        <v>3.8338230307177024</v>
      </c>
      <c r="J1854" s="53">
        <f>MIN(F1854,H1854,(1-EXP(-SetUp!$B$52*H1854/SetUp!$B$56))*F1854)</f>
        <v>0.70682591968778741</v>
      </c>
      <c r="K1854" s="53">
        <f t="shared" si="455"/>
        <v>2.0352921103435127</v>
      </c>
      <c r="L1854" s="53">
        <f>IF(I1854&lt;=0,0,MIN(SetUp!$B$50*I1854^SetUp!$B$55,I1854))</f>
        <v>0.20199699290248524</v>
      </c>
      <c r="M1854" s="53">
        <f t="shared" si="456"/>
        <v>3.631826037815217</v>
      </c>
      <c r="N1854" s="53">
        <f>IF(SetUp!$B$62=0,X1854,(B1854-E1854)*(1-(H1854/SetUp!$B$66/SetUp!$B$56)))</f>
        <v>0</v>
      </c>
      <c r="O1854" s="53">
        <f>K1854*SetUp!$B$65</f>
        <v>1.8785748175700709E-2</v>
      </c>
      <c r="P1854" s="53">
        <f>MIN(SetUp!$B$54*L1854^SetUp!$B$51,L1854)</f>
        <v>0.1369264933776895</v>
      </c>
      <c r="Q1854" s="53">
        <f t="shared" si="457"/>
        <v>2.0165063621678119</v>
      </c>
      <c r="R1854" s="53">
        <f>IF((H1854+N1854-O1854)&gt;SetUp!$B$56,T1853+H1854+N1854-O1854-SetUp!$B$56,T1853)</f>
        <v>0</v>
      </c>
      <c r="S1854" s="53">
        <f>R1854*SetUp!$B$65</f>
        <v>0</v>
      </c>
      <c r="T1854" s="53">
        <f>IF((R1854-S1854)&lt;SetUp!$B$53,R1854-S1854,SetUp!$B$53)</f>
        <v>0</v>
      </c>
      <c r="U1854" s="53">
        <f t="shared" si="458"/>
        <v>3.631826037815217</v>
      </c>
      <c r="V1854" s="53">
        <f>(L1854-P1854)/1000*SetUp!$B$13*1000000/SetUp!$B$48</f>
        <v>2.648063578893213</v>
      </c>
      <c r="W1854" s="53">
        <f t="shared" si="460"/>
        <v>-3.8857805861880479E-16</v>
      </c>
      <c r="X1854" s="53">
        <f>MAX((SetUp!$B$56*(1-($H1854/SetUp!$B$56)^2)*TANH(($B1854-$D1854)/SetUp!$B$56))/(1+$H1854/SetUp!$B$56*TANH(($B1854-$D1854)/SetUp!$B$56)),0)</f>
        <v>0</v>
      </c>
    </row>
    <row r="1855" spans="1:24" x14ac:dyDescent="0.3">
      <c r="A1855" s="60">
        <v>32900</v>
      </c>
      <c r="B1855" s="53">
        <v>0.33200000000000002</v>
      </c>
      <c r="C1855" s="53">
        <v>7.5869999999999997</v>
      </c>
      <c r="D1855" s="53">
        <v>5.0170000000000003</v>
      </c>
      <c r="E1855" s="53">
        <f t="shared" si="452"/>
        <v>0.33200000000000002</v>
      </c>
      <c r="F1855" s="53">
        <f t="shared" si="453"/>
        <v>4.6850000000000005</v>
      </c>
      <c r="G1855" s="53">
        <f t="shared" si="454"/>
        <v>0</v>
      </c>
      <c r="H1855" s="53">
        <f>IF(Q1854&gt;SetUp!$B$56,SetUp!$B$56,Q1854)</f>
        <v>2.0165063621678119</v>
      </c>
      <c r="I1855" s="53">
        <f t="shared" si="459"/>
        <v>3.6457821723434201</v>
      </c>
      <c r="J1855" s="53">
        <f>MIN(F1855,H1855,(1-EXP(-SetUp!$B$52*H1855/SetUp!$B$56))*F1855)</f>
        <v>0.50446594565217162</v>
      </c>
      <c r="K1855" s="53">
        <f t="shared" si="455"/>
        <v>1.5120404165156403</v>
      </c>
      <c r="L1855" s="53">
        <f>IF(I1855&lt;=0,0,MIN(SetUp!$B$50*I1855^SetUp!$B$55,I1855))</f>
        <v>0.18575591955839696</v>
      </c>
      <c r="M1855" s="53">
        <f t="shared" si="456"/>
        <v>3.4600262527850232</v>
      </c>
      <c r="N1855" s="53">
        <f>IF(SetUp!$B$62=0,X1855,(B1855-E1855)*(1-(H1855/SetUp!$B$66/SetUp!$B$56)))</f>
        <v>0</v>
      </c>
      <c r="O1855" s="53">
        <f>K1855*SetUp!$B$65</f>
        <v>1.3956134528203089E-2</v>
      </c>
      <c r="P1855" s="53">
        <f>MIN(SetUp!$B$54*L1855^SetUp!$B$51,L1855)</f>
        <v>0.12581473003426813</v>
      </c>
      <c r="Q1855" s="53">
        <f t="shared" si="457"/>
        <v>1.4980842819874371</v>
      </c>
      <c r="R1855" s="53">
        <f>IF((H1855+N1855-O1855)&gt;SetUp!$B$56,T1854+H1855+N1855-O1855-SetUp!$B$56,T1854)</f>
        <v>0</v>
      </c>
      <c r="S1855" s="53">
        <f>R1855*SetUp!$B$65</f>
        <v>0</v>
      </c>
      <c r="T1855" s="53">
        <f>IF((R1855-S1855)&lt;SetUp!$B$53,R1855-S1855,SetUp!$B$53)</f>
        <v>0</v>
      </c>
      <c r="U1855" s="53">
        <f t="shared" si="458"/>
        <v>3.4600262527850232</v>
      </c>
      <c r="V1855" s="53">
        <f>(L1855-P1855)/1000*SetUp!$B$13*1000000/SetUp!$B$48</f>
        <v>2.4393247633498816</v>
      </c>
      <c r="W1855" s="53">
        <f t="shared" si="460"/>
        <v>3.0531133177191805E-16</v>
      </c>
      <c r="X1855" s="53">
        <f>MAX((SetUp!$B$56*(1-($H1855/SetUp!$B$56)^2)*TANH(($B1855-$D1855)/SetUp!$B$56))/(1+$H1855/SetUp!$B$56*TANH(($B1855-$D1855)/SetUp!$B$56)),0)</f>
        <v>0</v>
      </c>
    </row>
    <row r="1856" spans="1:24" x14ac:dyDescent="0.3">
      <c r="A1856" s="60">
        <v>32901</v>
      </c>
      <c r="B1856" s="53">
        <v>1.2999999999999999E-2</v>
      </c>
      <c r="C1856" s="53">
        <v>7.5869999999999997</v>
      </c>
      <c r="D1856" s="53">
        <v>5.0170000000000003</v>
      </c>
      <c r="E1856" s="53">
        <f t="shared" si="452"/>
        <v>1.2999999999999999E-2</v>
      </c>
      <c r="F1856" s="53">
        <f t="shared" si="453"/>
        <v>5.0040000000000004</v>
      </c>
      <c r="G1856" s="53">
        <f t="shared" si="454"/>
        <v>0</v>
      </c>
      <c r="H1856" s="53">
        <f>IF(Q1855&gt;SetUp!$B$56,SetUp!$B$56,Q1855)</f>
        <v>1.4980842819874371</v>
      </c>
      <c r="I1856" s="53">
        <f t="shared" si="459"/>
        <v>3.4701052851195069</v>
      </c>
      <c r="J1856" s="53">
        <f>MIN(F1856,H1856,(1-EXP(-SetUp!$B$52*H1856/SetUp!$B$56))*F1856)</f>
        <v>0.40609822966685044</v>
      </c>
      <c r="K1856" s="53">
        <f t="shared" si="455"/>
        <v>1.0919860523205867</v>
      </c>
      <c r="L1856" s="53">
        <f>IF(I1856&lt;=0,0,MIN(SetUp!$B$50*I1856^SetUp!$B$55,I1856))</f>
        <v>0.17107867862076309</v>
      </c>
      <c r="M1856" s="53">
        <f t="shared" si="456"/>
        <v>3.2990266064987437</v>
      </c>
      <c r="N1856" s="53">
        <f>IF(SetUp!$B$62=0,X1856,(B1856-E1856)*(1-(H1856/SetUp!$B$66/SetUp!$B$56)))</f>
        <v>0</v>
      </c>
      <c r="O1856" s="53">
        <f>K1856*SetUp!$B$65</f>
        <v>1.0079032334483821E-2</v>
      </c>
      <c r="P1856" s="53">
        <f>MIN(SetUp!$B$54*L1856^SetUp!$B$51,L1856)</f>
        <v>0.1157810090266785</v>
      </c>
      <c r="Q1856" s="53">
        <f t="shared" si="457"/>
        <v>1.0819070199861027</v>
      </c>
      <c r="R1856" s="53">
        <f>IF((H1856+N1856-O1856)&gt;SetUp!$B$56,T1855+H1856+N1856-O1856-SetUp!$B$56,T1855)</f>
        <v>0</v>
      </c>
      <c r="S1856" s="53">
        <f>R1856*SetUp!$B$65</f>
        <v>0</v>
      </c>
      <c r="T1856" s="53">
        <f>IF((R1856-S1856)&lt;SetUp!$B$53,R1856-S1856,SetUp!$B$53)</f>
        <v>0</v>
      </c>
      <c r="U1856" s="53">
        <f t="shared" si="458"/>
        <v>3.2990266064987437</v>
      </c>
      <c r="V1856" s="53">
        <f>(L1856-P1856)/1000*SetUp!$B$13*1000000/SetUp!$B$48</f>
        <v>2.2503553210616869</v>
      </c>
      <c r="W1856" s="53">
        <f t="shared" si="460"/>
        <v>0</v>
      </c>
      <c r="X1856" s="53">
        <f>MAX((SetUp!$B$56*(1-($H1856/SetUp!$B$56)^2)*TANH(($B1856-$D1856)/SetUp!$B$56))/(1+$H1856/SetUp!$B$56*TANH(($B1856-$D1856)/SetUp!$B$56)),0)</f>
        <v>0</v>
      </c>
    </row>
    <row r="1857" spans="1:24" x14ac:dyDescent="0.3">
      <c r="A1857" s="60">
        <v>32902</v>
      </c>
      <c r="B1857" s="53">
        <v>0</v>
      </c>
      <c r="C1857" s="53">
        <v>7.4370000000000003</v>
      </c>
      <c r="D1857" s="53">
        <v>5.0170000000000003</v>
      </c>
      <c r="E1857" s="53">
        <f t="shared" si="452"/>
        <v>0</v>
      </c>
      <c r="F1857" s="53">
        <f t="shared" si="453"/>
        <v>5.0170000000000003</v>
      </c>
      <c r="G1857" s="53">
        <f t="shared" si="454"/>
        <v>0</v>
      </c>
      <c r="H1857" s="53">
        <f>IF(Q1856&gt;SetUp!$B$56,SetUp!$B$56,Q1856)</f>
        <v>1.0819070199861027</v>
      </c>
      <c r="I1857" s="53">
        <f t="shared" si="459"/>
        <v>3.3062668841531764</v>
      </c>
      <c r="J1857" s="53">
        <f>MIN(F1857,H1857,(1-EXP(-SetUp!$B$52*H1857/SetUp!$B$56))*F1857)</f>
        <v>0.29747832175495714</v>
      </c>
      <c r="K1857" s="53">
        <f t="shared" si="455"/>
        <v>0.78442869823114558</v>
      </c>
      <c r="L1857" s="53">
        <f>IF(I1857&lt;=0,0,MIN(SetUp!$B$50*I1857^SetUp!$B$55,I1857))</f>
        <v>0.15782942692522667</v>
      </c>
      <c r="M1857" s="53">
        <f t="shared" si="456"/>
        <v>3.1484374572279497</v>
      </c>
      <c r="N1857" s="53">
        <f>IF(SetUp!$B$62=0,X1857,(B1857-E1857)*(1-(H1857/SetUp!$B$66/SetUp!$B$56)))</f>
        <v>0</v>
      </c>
      <c r="O1857" s="53">
        <f>K1857*SetUp!$B$65</f>
        <v>7.2402776544325609E-3</v>
      </c>
      <c r="P1857" s="53">
        <f>MIN(SetUp!$B$54*L1857^SetUp!$B$51,L1857)</f>
        <v>0.10673066567994564</v>
      </c>
      <c r="Q1857" s="53">
        <f t="shared" si="457"/>
        <v>0.777188420576713</v>
      </c>
      <c r="R1857" s="53">
        <f>IF((H1857+N1857-O1857)&gt;SetUp!$B$56,T1856+H1857+N1857-O1857-SetUp!$B$56,T1856)</f>
        <v>0</v>
      </c>
      <c r="S1857" s="53">
        <f>R1857*SetUp!$B$65</f>
        <v>0</v>
      </c>
      <c r="T1857" s="53">
        <f>IF((R1857-S1857)&lt;SetUp!$B$53,R1857-S1857,SetUp!$B$53)</f>
        <v>0</v>
      </c>
      <c r="U1857" s="53">
        <f t="shared" si="458"/>
        <v>3.1484374572279497</v>
      </c>
      <c r="V1857" s="53">
        <f>(L1857-P1857)/1000*SetUp!$B$13*1000000/SetUp!$B$48</f>
        <v>2.0794794809993191</v>
      </c>
      <c r="W1857" s="53">
        <f t="shared" si="460"/>
        <v>2.7755575615628914E-16</v>
      </c>
      <c r="X1857" s="53">
        <f>MAX((SetUp!$B$56*(1-($H1857/SetUp!$B$56)^2)*TANH(($B1857-$D1857)/SetUp!$B$56))/(1+$H1857/SetUp!$B$56*TANH(($B1857-$D1857)/SetUp!$B$56)),0)</f>
        <v>0</v>
      </c>
    </row>
    <row r="1858" spans="1:24" x14ac:dyDescent="0.3">
      <c r="A1858" s="60">
        <v>32903</v>
      </c>
      <c r="B1858" s="53">
        <v>0</v>
      </c>
      <c r="C1858" s="53">
        <v>7.2889999999999997</v>
      </c>
      <c r="D1858" s="53">
        <v>5.0170000000000003</v>
      </c>
      <c r="E1858" s="53">
        <f t="shared" si="452"/>
        <v>0</v>
      </c>
      <c r="F1858" s="53">
        <f t="shared" si="453"/>
        <v>5.0170000000000003</v>
      </c>
      <c r="G1858" s="53">
        <f t="shared" si="454"/>
        <v>0</v>
      </c>
      <c r="H1858" s="53">
        <f>IF(Q1857&gt;SetUp!$B$56,SetUp!$B$56,Q1857)</f>
        <v>0.777188420576713</v>
      </c>
      <c r="I1858" s="53">
        <f t="shared" si="459"/>
        <v>3.1536216126051357</v>
      </c>
      <c r="J1858" s="53">
        <f>MIN(F1858,H1858,(1-EXP(-SetUp!$B$52*H1858/SetUp!$B$56))*F1858)</f>
        <v>0.2155248424590433</v>
      </c>
      <c r="K1858" s="53">
        <f t="shared" si="455"/>
        <v>0.56166357811766976</v>
      </c>
      <c r="L1858" s="53">
        <f>IF(I1858&lt;=0,0,MIN(SetUp!$B$50*I1858^SetUp!$B$55,I1858))</f>
        <v>0.14587272851454317</v>
      </c>
      <c r="M1858" s="53">
        <f t="shared" si="456"/>
        <v>3.0077488840905926</v>
      </c>
      <c r="N1858" s="53">
        <f>IF(SetUp!$B$62=0,X1858,(B1858-E1858)*(1-(H1858/SetUp!$B$66/SetUp!$B$56)))</f>
        <v>0</v>
      </c>
      <c r="O1858" s="53">
        <f>K1858*SetUp!$B$65</f>
        <v>5.1841553771859918E-3</v>
      </c>
      <c r="P1858" s="53">
        <f>MIN(SetUp!$B$54*L1858^SetUp!$B$51,L1858)</f>
        <v>9.8569568846779573E-2</v>
      </c>
      <c r="Q1858" s="53">
        <f t="shared" si="457"/>
        <v>0.55647942274048379</v>
      </c>
      <c r="R1858" s="53">
        <f>IF((H1858+N1858-O1858)&gt;SetUp!$B$56,T1857+H1858+N1858-O1858-SetUp!$B$56,T1857)</f>
        <v>0</v>
      </c>
      <c r="S1858" s="53">
        <f>R1858*SetUp!$B$65</f>
        <v>0</v>
      </c>
      <c r="T1858" s="53">
        <f>IF((R1858-S1858)&lt;SetUp!$B$53,R1858-S1858,SetUp!$B$53)</f>
        <v>0</v>
      </c>
      <c r="U1858" s="53">
        <f t="shared" si="458"/>
        <v>3.0077488840905926</v>
      </c>
      <c r="V1858" s="53">
        <f>(L1858-P1858)/1000*SetUp!$B$13*1000000/SetUp!$B$48</f>
        <v>1.9250163314797202</v>
      </c>
      <c r="W1858" s="53">
        <f t="shared" si="460"/>
        <v>0</v>
      </c>
      <c r="X1858" s="53">
        <f>MAX((SetUp!$B$56*(1-($H1858/SetUp!$B$56)^2)*TANH(($B1858-$D1858)/SetUp!$B$56))/(1+$H1858/SetUp!$B$56*TANH(($B1858-$D1858)/SetUp!$B$56)),0)</f>
        <v>0</v>
      </c>
    </row>
    <row r="1859" spans="1:24" x14ac:dyDescent="0.3">
      <c r="A1859" s="60">
        <v>32904</v>
      </c>
      <c r="B1859" s="53">
        <v>0.20599999999999999</v>
      </c>
      <c r="C1859" s="53">
        <v>0</v>
      </c>
      <c r="D1859" s="53">
        <v>5.0170000000000003</v>
      </c>
      <c r="E1859" s="53">
        <f t="shared" ref="E1859:E1922" si="461">IF(B1859&gt;=D1859,D1859,B1859)</f>
        <v>0.20599999999999999</v>
      </c>
      <c r="F1859" s="53">
        <f t="shared" ref="F1859:F1922" si="462">D1859-E1859</f>
        <v>4.8109999999999999</v>
      </c>
      <c r="G1859" s="53">
        <f t="shared" ref="G1859:G1922" si="463">MAX(B1859-D1859-N1859,0)</f>
        <v>0</v>
      </c>
      <c r="H1859" s="53">
        <f>IF(Q1858&gt;SetUp!$B$56,SetUp!$B$56,Q1858)</f>
        <v>0.55647942274048379</v>
      </c>
      <c r="I1859" s="53">
        <f t="shared" si="459"/>
        <v>3.0115108191923543</v>
      </c>
      <c r="J1859" s="53">
        <f>MIN(F1859,H1859,(1-EXP(-SetUp!$B$52*H1859/SetUp!$B$56))*F1859)</f>
        <v>0.14890253197051798</v>
      </c>
      <c r="K1859" s="53">
        <f t="shared" ref="K1859:K1922" si="464">MAX(H1859-J1859,0)</f>
        <v>0.40757689076996584</v>
      </c>
      <c r="L1859" s="53">
        <f>IF(I1859&lt;=0,0,MIN(SetUp!$B$50*I1859^SetUp!$B$55,I1859))</f>
        <v>0.13508242460105452</v>
      </c>
      <c r="M1859" s="53">
        <f t="shared" ref="M1859:M1922" si="465">MAX(I1859-L1859,0)</f>
        <v>2.8764283945912998</v>
      </c>
      <c r="N1859" s="53">
        <f>IF(SetUp!$B$62=0,X1859,(B1859-E1859)*(1-(H1859/SetUp!$B$66/SetUp!$B$56)))</f>
        <v>0</v>
      </c>
      <c r="O1859" s="53">
        <f>K1859*SetUp!$B$65</f>
        <v>3.7619351017615745E-3</v>
      </c>
      <c r="P1859" s="53">
        <f>MIN(SetUp!$B$54*L1859^SetUp!$B$51,L1859)</f>
        <v>9.1210168762177884E-2</v>
      </c>
      <c r="Q1859" s="53">
        <f t="shared" ref="Q1859:Q1922" si="466">IF((K1859+N1859-O1859)&lt;0,0,K1859+N1859-O1859)</f>
        <v>0.40381495566820425</v>
      </c>
      <c r="R1859" s="53">
        <f>IF((H1859+N1859-O1859)&gt;SetUp!$B$56,T1858+H1859+N1859-O1859-SetUp!$B$56,T1858)</f>
        <v>0</v>
      </c>
      <c r="S1859" s="53">
        <f>R1859*SetUp!$B$65</f>
        <v>0</v>
      </c>
      <c r="T1859" s="53">
        <f>IF((R1859-S1859)&lt;SetUp!$B$53,R1859-S1859,SetUp!$B$53)</f>
        <v>0</v>
      </c>
      <c r="U1859" s="53">
        <f t="shared" ref="U1859:U1922" si="467">M1859+R1859-T1859</f>
        <v>2.8764283945912998</v>
      </c>
      <c r="V1859" s="53">
        <f>(L1859-P1859)/1000*SetUp!$B$13*1000000/SetUp!$B$48</f>
        <v>1.785394666695991</v>
      </c>
      <c r="W1859" s="53">
        <f t="shared" si="460"/>
        <v>0</v>
      </c>
      <c r="X1859" s="53">
        <f>MAX((SetUp!$B$56*(1-($H1859/SetUp!$B$56)^2)*TANH(($B1859-$D1859)/SetUp!$B$56))/(1+$H1859/SetUp!$B$56*TANH(($B1859-$D1859)/SetUp!$B$56)),0)</f>
        <v>0</v>
      </c>
    </row>
    <row r="1860" spans="1:24" x14ac:dyDescent="0.3">
      <c r="A1860" s="60">
        <v>32905</v>
      </c>
      <c r="B1860" s="53">
        <v>2.0089999999999999</v>
      </c>
      <c r="C1860" s="53"/>
      <c r="D1860" s="53">
        <v>4.5679999999999996</v>
      </c>
      <c r="E1860" s="53">
        <f t="shared" si="461"/>
        <v>2.0089999999999999</v>
      </c>
      <c r="F1860" s="53">
        <f t="shared" si="462"/>
        <v>2.5589999999999997</v>
      </c>
      <c r="G1860" s="53">
        <f t="shared" si="463"/>
        <v>0</v>
      </c>
      <c r="H1860" s="53">
        <f>IF(Q1859&gt;SetUp!$B$56,SetUp!$B$56,Q1859)</f>
        <v>0.40381495566820425</v>
      </c>
      <c r="I1860" s="53">
        <f t="shared" ref="I1860:I1923" si="468">U1859+G1860+O1860</f>
        <v>2.8796228410301352</v>
      </c>
      <c r="J1860" s="53">
        <f>MIN(F1860,H1860,(1-EXP(-SetUp!$B$52*H1860/SetUp!$B$56))*F1860)</f>
        <v>5.7721120433780637E-2</v>
      </c>
      <c r="K1860" s="53">
        <f t="shared" si="464"/>
        <v>0.34609383523442361</v>
      </c>
      <c r="L1860" s="53">
        <f>IF(I1860&lt;=0,0,MIN(SetUp!$B$50*I1860^SetUp!$B$55,I1860))</f>
        <v>0.12536726471454546</v>
      </c>
      <c r="M1860" s="53">
        <f t="shared" si="465"/>
        <v>2.7542555763155896</v>
      </c>
      <c r="N1860" s="53">
        <f>IF(SetUp!$B$62=0,X1860,(B1860-E1860)*(1-(H1860/SetUp!$B$66/SetUp!$B$56)))</f>
        <v>0</v>
      </c>
      <c r="O1860" s="53">
        <f>K1860*SetUp!$B$65</f>
        <v>3.1944464388352599E-3</v>
      </c>
      <c r="P1860" s="53">
        <f>MIN(SetUp!$B$54*L1860^SetUp!$B$51,L1860)</f>
        <v>8.4588935327800985E-2</v>
      </c>
      <c r="Q1860" s="53">
        <f t="shared" si="466"/>
        <v>0.34289938879558834</v>
      </c>
      <c r="R1860" s="53">
        <f>IF((H1860+N1860-O1860)&gt;SetUp!$B$56,T1859+H1860+N1860-O1860-SetUp!$B$56,T1859)</f>
        <v>0</v>
      </c>
      <c r="S1860" s="53">
        <f>R1860*SetUp!$B$65</f>
        <v>0</v>
      </c>
      <c r="T1860" s="53">
        <f>IF((R1860-S1860)&lt;SetUp!$B$53,R1860-S1860,SetUp!$B$53)</f>
        <v>0</v>
      </c>
      <c r="U1860" s="53">
        <f t="shared" si="467"/>
        <v>2.7542555763155896</v>
      </c>
      <c r="V1860" s="53">
        <f>(L1860-P1860)/1000*SetUp!$B$13*1000000/SetUp!$B$48</f>
        <v>1.6594863977646381</v>
      </c>
      <c r="W1860" s="53">
        <f t="shared" ref="W1860:W1923" si="469">Q1860+U1860+T1860-H1860-U1859-T1859-B1860+E1860+J1860+L1860</f>
        <v>0</v>
      </c>
      <c r="X1860" s="53">
        <f>MAX((SetUp!$B$56*(1-($H1860/SetUp!$B$56)^2)*TANH(($B1860-$D1860)/SetUp!$B$56))/(1+$H1860/SetUp!$B$56*TANH(($B1860-$D1860)/SetUp!$B$56)),0)</f>
        <v>0</v>
      </c>
    </row>
    <row r="1861" spans="1:24" x14ac:dyDescent="0.3">
      <c r="A1861" s="60">
        <v>32906</v>
      </c>
      <c r="B1861" s="53">
        <v>0</v>
      </c>
      <c r="C1861" s="53"/>
      <c r="D1861" s="53">
        <v>4.5679999999999996</v>
      </c>
      <c r="E1861" s="53">
        <f t="shared" si="461"/>
        <v>0</v>
      </c>
      <c r="F1861" s="53">
        <f t="shared" si="462"/>
        <v>4.5679999999999996</v>
      </c>
      <c r="G1861" s="53">
        <f t="shared" si="463"/>
        <v>0</v>
      </c>
      <c r="H1861" s="53">
        <f>IF(Q1860&gt;SetUp!$B$56,SetUp!$B$56,Q1860)</f>
        <v>0.34289938879558834</v>
      </c>
      <c r="I1861" s="53">
        <f t="shared" si="468"/>
        <v>2.7566115886832994</v>
      </c>
      <c r="J1861" s="53">
        <f>MIN(F1861,H1861,(1-EXP(-SetUp!$B$52*H1861/SetUp!$B$56))*F1861)</f>
        <v>8.7643471436194498E-2</v>
      </c>
      <c r="K1861" s="53">
        <f t="shared" si="464"/>
        <v>0.25525591735939385</v>
      </c>
      <c r="L1861" s="53">
        <f>IF(I1861&lt;=0,0,MIN(SetUp!$B$50*I1861^SetUp!$B$55,I1861))</f>
        <v>0.11656927540371104</v>
      </c>
      <c r="M1861" s="53">
        <f t="shared" si="465"/>
        <v>2.6400423132795883</v>
      </c>
      <c r="N1861" s="53">
        <f>IF(SetUp!$B$62=0,X1861,(B1861-E1861)*(1-(H1861/SetUp!$B$66/SetUp!$B$56)))</f>
        <v>0</v>
      </c>
      <c r="O1861" s="53">
        <f>K1861*SetUp!$B$65</f>
        <v>2.3560123677095783E-3</v>
      </c>
      <c r="P1861" s="53">
        <f>MIN(SetUp!$B$54*L1861^SetUp!$B$51,L1861)</f>
        <v>7.8597081172296315E-2</v>
      </c>
      <c r="Q1861" s="53">
        <f t="shared" si="466"/>
        <v>0.25289990499168424</v>
      </c>
      <c r="R1861" s="53">
        <f>IF((H1861+N1861-O1861)&gt;SetUp!$B$56,T1860+H1861+N1861-O1861-SetUp!$B$56,T1860)</f>
        <v>0</v>
      </c>
      <c r="S1861" s="53">
        <f>R1861*SetUp!$B$65</f>
        <v>0</v>
      </c>
      <c r="T1861" s="53">
        <f>IF((R1861-S1861)&lt;SetUp!$B$53,R1861-S1861,SetUp!$B$53)</f>
        <v>0</v>
      </c>
      <c r="U1861" s="53">
        <f t="shared" si="467"/>
        <v>2.6400423132795883</v>
      </c>
      <c r="V1861" s="53">
        <f>(L1861-P1861)/1000*SetUp!$B$13*1000000/SetUp!$B$48</f>
        <v>1.5452898823460191</v>
      </c>
      <c r="W1861" s="53">
        <f t="shared" si="469"/>
        <v>4.4408920985006262E-16</v>
      </c>
      <c r="X1861" s="53">
        <f>MAX((SetUp!$B$56*(1-($H1861/SetUp!$B$56)^2)*TANH(($B1861-$D1861)/SetUp!$B$56))/(1+$H1861/SetUp!$B$56*TANH(($B1861-$D1861)/SetUp!$B$56)),0)</f>
        <v>0</v>
      </c>
    </row>
    <row r="1862" spans="1:24" x14ac:dyDescent="0.3">
      <c r="A1862" s="60">
        <v>32907</v>
      </c>
      <c r="B1862" s="53">
        <v>0.71599999999999997</v>
      </c>
      <c r="C1862" s="53"/>
      <c r="D1862" s="53">
        <v>4.5679999999999996</v>
      </c>
      <c r="E1862" s="53">
        <f t="shared" si="461"/>
        <v>0.71599999999999997</v>
      </c>
      <c r="F1862" s="53">
        <f t="shared" si="462"/>
        <v>3.8519999999999994</v>
      </c>
      <c r="G1862" s="53">
        <f t="shared" si="463"/>
        <v>0</v>
      </c>
      <c r="H1862" s="53">
        <f>IF(Q1861&gt;SetUp!$B$56,SetUp!$B$56,Q1861)</f>
        <v>0.25289990499168424</v>
      </c>
      <c r="I1862" s="53">
        <f t="shared" si="468"/>
        <v>2.6418721919458119</v>
      </c>
      <c r="J1862" s="53">
        <f>MIN(F1862,H1862,(1-EXP(-SetUp!$B$52*H1862/SetUp!$B$56))*F1862)</f>
        <v>5.4646549446972996E-2</v>
      </c>
      <c r="K1862" s="53">
        <f t="shared" si="464"/>
        <v>0.19825335554471124</v>
      </c>
      <c r="L1862" s="53">
        <f>IF(I1862&lt;=0,0,MIN(SetUp!$B$50*I1862^SetUp!$B$55,I1862))</f>
        <v>0.10859532770352566</v>
      </c>
      <c r="M1862" s="53">
        <f t="shared" si="465"/>
        <v>2.533276864242286</v>
      </c>
      <c r="N1862" s="53">
        <f>IF(SetUp!$B$62=0,X1862,(B1862-E1862)*(1-(H1862/SetUp!$B$66/SetUp!$B$56)))</f>
        <v>0</v>
      </c>
      <c r="O1862" s="53">
        <f>K1862*SetUp!$B$65</f>
        <v>1.8298786662235018E-3</v>
      </c>
      <c r="P1862" s="53">
        <f>MIN(SetUp!$B$54*L1862^SetUp!$B$51,L1862)</f>
        <v>7.3170228621217318E-2</v>
      </c>
      <c r="Q1862" s="53">
        <f t="shared" si="466"/>
        <v>0.19642347687848774</v>
      </c>
      <c r="R1862" s="53">
        <f>IF((H1862+N1862-O1862)&gt;SetUp!$B$56,T1861+H1862+N1862-O1862-SetUp!$B$56,T1861)</f>
        <v>0</v>
      </c>
      <c r="S1862" s="53">
        <f>R1862*SetUp!$B$65</f>
        <v>0</v>
      </c>
      <c r="T1862" s="53">
        <f>IF((R1862-S1862)&lt;SetUp!$B$53,R1862-S1862,SetUp!$B$53)</f>
        <v>0</v>
      </c>
      <c r="U1862" s="53">
        <f t="shared" si="467"/>
        <v>2.533276864242286</v>
      </c>
      <c r="V1862" s="53">
        <f>(L1862-P1862)/1000*SetUp!$B$13*1000000/SetUp!$B$48</f>
        <v>1.4416350780094704</v>
      </c>
      <c r="W1862" s="53">
        <f t="shared" si="469"/>
        <v>-4.3021142204224816E-16</v>
      </c>
      <c r="X1862" s="53">
        <f>MAX((SetUp!$B$56*(1-($H1862/SetUp!$B$56)^2)*TANH(($B1862-$D1862)/SetUp!$B$56))/(1+$H1862/SetUp!$B$56*TANH(($B1862-$D1862)/SetUp!$B$56)),0)</f>
        <v>0</v>
      </c>
    </row>
    <row r="1863" spans="1:24" x14ac:dyDescent="0.3">
      <c r="A1863" s="60">
        <v>32908</v>
      </c>
      <c r="B1863" s="53">
        <v>0</v>
      </c>
      <c r="C1863" s="53"/>
      <c r="D1863" s="53">
        <v>4.5679999999999996</v>
      </c>
      <c r="E1863" s="53">
        <f t="shared" si="461"/>
        <v>0</v>
      </c>
      <c r="F1863" s="53">
        <f t="shared" si="462"/>
        <v>4.5679999999999996</v>
      </c>
      <c r="G1863" s="53">
        <f t="shared" si="463"/>
        <v>0</v>
      </c>
      <c r="H1863" s="53">
        <f>IF(Q1862&gt;SetUp!$B$56,SetUp!$B$56,Q1862)</f>
        <v>0.19642347687848774</v>
      </c>
      <c r="I1863" s="53">
        <f t="shared" si="468"/>
        <v>2.534624545216877</v>
      </c>
      <c r="J1863" s="53">
        <f>MIN(F1863,H1863,(1-EXP(-SetUp!$B$52*H1863/SetUp!$B$56))*F1863)</f>
        <v>5.0412552576147449E-2</v>
      </c>
      <c r="K1863" s="53">
        <f t="shared" si="464"/>
        <v>0.14601092430234031</v>
      </c>
      <c r="L1863" s="53">
        <f>IF(I1863&lt;=0,0,MIN(SetUp!$B$50*I1863^SetUp!$B$55,I1863))</f>
        <v>0.10134776942169543</v>
      </c>
      <c r="M1863" s="53">
        <f t="shared" si="465"/>
        <v>2.4332767757951816</v>
      </c>
      <c r="N1863" s="53">
        <f>IF(SetUp!$B$62=0,X1863,(B1863-E1863)*(1-(H1863/SetUp!$B$66/SetUp!$B$56)))</f>
        <v>0</v>
      </c>
      <c r="O1863" s="53">
        <f>K1863*SetUp!$B$65</f>
        <v>1.3476809745909732E-3</v>
      </c>
      <c r="P1863" s="53">
        <f>MIN(SetUp!$B$54*L1863^SetUp!$B$51,L1863)</f>
        <v>6.8241090495314405E-2</v>
      </c>
      <c r="Q1863" s="53">
        <f t="shared" si="466"/>
        <v>0.14466324332774932</v>
      </c>
      <c r="R1863" s="53">
        <f>IF((H1863+N1863-O1863)&gt;SetUp!$B$56,T1862+H1863+N1863-O1863-SetUp!$B$56,T1862)</f>
        <v>0</v>
      </c>
      <c r="S1863" s="53">
        <f>R1863*SetUp!$B$65</f>
        <v>0</v>
      </c>
      <c r="T1863" s="53">
        <f>IF((R1863-S1863)&lt;SetUp!$B$53,R1863-S1863,SetUp!$B$53)</f>
        <v>0</v>
      </c>
      <c r="U1863" s="53">
        <f t="shared" si="467"/>
        <v>2.4332767757951816</v>
      </c>
      <c r="V1863" s="53">
        <f>(L1863-P1863)/1000*SetUp!$B$13*1000000/SetUp!$B$48</f>
        <v>1.3472862714025136</v>
      </c>
      <c r="W1863" s="53">
        <f t="shared" si="469"/>
        <v>3.7470027081099033E-16</v>
      </c>
      <c r="X1863" s="53">
        <f>MAX((SetUp!$B$56*(1-($H1863/SetUp!$B$56)^2)*TANH(($B1863-$D1863)/SetUp!$B$56))/(1+$H1863/SetUp!$B$56*TANH(($B1863-$D1863)/SetUp!$B$56)),0)</f>
        <v>0</v>
      </c>
    </row>
    <row r="1864" spans="1:24" x14ac:dyDescent="0.3">
      <c r="A1864" s="60">
        <v>32909</v>
      </c>
      <c r="B1864" s="53">
        <v>0.17100000000000001</v>
      </c>
      <c r="C1864" s="53"/>
      <c r="D1864" s="53">
        <v>4.5679999999999996</v>
      </c>
      <c r="E1864" s="53">
        <f t="shared" si="461"/>
        <v>0.17100000000000001</v>
      </c>
      <c r="F1864" s="53">
        <f t="shared" si="462"/>
        <v>4.3969999999999994</v>
      </c>
      <c r="G1864" s="53">
        <f t="shared" si="463"/>
        <v>0</v>
      </c>
      <c r="H1864" s="53">
        <f>IF(Q1863&gt;SetUp!$B$56,SetUp!$B$56,Q1863)</f>
        <v>0.14466324332774932</v>
      </c>
      <c r="I1864" s="53">
        <f t="shared" si="468"/>
        <v>2.4342816712608064</v>
      </c>
      <c r="J1864" s="53">
        <f>MIN(F1864,H1864,(1-EXP(-SetUp!$B$52*H1864/SetUp!$B$56))*F1864)</f>
        <v>3.5790506731015588E-2</v>
      </c>
      <c r="K1864" s="53">
        <f t="shared" si="464"/>
        <v>0.10887273659673374</v>
      </c>
      <c r="L1864" s="53">
        <f>IF(I1864&lt;=0,0,MIN(SetUp!$B$50*I1864^SetUp!$B$55,I1864))</f>
        <v>9.4749337670674089E-2</v>
      </c>
      <c r="M1864" s="53">
        <f t="shared" si="465"/>
        <v>2.3395323335901321</v>
      </c>
      <c r="N1864" s="53">
        <f>IF(SetUp!$B$62=0,X1864,(B1864-E1864)*(1-(H1864/SetUp!$B$66/SetUp!$B$56)))</f>
        <v>0</v>
      </c>
      <c r="O1864" s="53">
        <f>K1864*SetUp!$B$65</f>
        <v>1.0048954656245587E-3</v>
      </c>
      <c r="P1864" s="53">
        <f>MIN(SetUp!$B$54*L1864^SetUp!$B$51,L1864)</f>
        <v>6.3756403925272029E-2</v>
      </c>
      <c r="Q1864" s="53">
        <f t="shared" si="466"/>
        <v>0.10786784113110919</v>
      </c>
      <c r="R1864" s="53">
        <f>IF((H1864+N1864-O1864)&gt;SetUp!$B$56,T1863+H1864+N1864-O1864-SetUp!$B$56,T1863)</f>
        <v>0</v>
      </c>
      <c r="S1864" s="53">
        <f>R1864*SetUp!$B$65</f>
        <v>0</v>
      </c>
      <c r="T1864" s="53">
        <f>IF((R1864-S1864)&lt;SetUp!$B$53,R1864-S1864,SetUp!$B$53)</f>
        <v>0</v>
      </c>
      <c r="U1864" s="53">
        <f t="shared" si="467"/>
        <v>2.3395323335901321</v>
      </c>
      <c r="V1864" s="53">
        <f>(L1864-P1864)/1000*SetUp!$B$13*1000000/SetUp!$B$48</f>
        <v>1.2612667745538912</v>
      </c>
      <c r="W1864" s="53">
        <f t="shared" si="469"/>
        <v>0</v>
      </c>
      <c r="X1864" s="53">
        <f>MAX((SetUp!$B$56*(1-($H1864/SetUp!$B$56)^2)*TANH(($B1864-$D1864)/SetUp!$B$56))/(1+$H1864/SetUp!$B$56*TANH(($B1864-$D1864)/SetUp!$B$56)),0)</f>
        <v>0</v>
      </c>
    </row>
    <row r="1865" spans="1:24" x14ac:dyDescent="0.3">
      <c r="A1865" s="60">
        <v>32910</v>
      </c>
      <c r="B1865" s="53">
        <v>0.97799999999999998</v>
      </c>
      <c r="C1865" s="53"/>
      <c r="D1865" s="53">
        <v>4.5679999999999996</v>
      </c>
      <c r="E1865" s="53">
        <f t="shared" si="461"/>
        <v>0.97799999999999998</v>
      </c>
      <c r="F1865" s="53">
        <f t="shared" si="462"/>
        <v>3.59</v>
      </c>
      <c r="G1865" s="53">
        <f t="shared" si="463"/>
        <v>0</v>
      </c>
      <c r="H1865" s="53">
        <f>IF(Q1864&gt;SetUp!$B$56,SetUp!$B$56,Q1864)</f>
        <v>0.10786784113110919</v>
      </c>
      <c r="I1865" s="53">
        <f t="shared" si="468"/>
        <v>2.3403266314026849</v>
      </c>
      <c r="J1865" s="53">
        <f>MIN(F1865,H1865,(1-EXP(-SetUp!$B$52*H1865/SetUp!$B$56))*F1865)</f>
        <v>2.1811749245319586E-2</v>
      </c>
      <c r="K1865" s="53">
        <f t="shared" si="464"/>
        <v>8.6056091885789596E-2</v>
      </c>
      <c r="L1865" s="53">
        <f>IF(I1865&lt;=0,0,MIN(SetUp!$B$50*I1865^SetUp!$B$55,I1865))</f>
        <v>8.8733087252141019E-2</v>
      </c>
      <c r="M1865" s="53">
        <f t="shared" si="465"/>
        <v>2.2515935441505439</v>
      </c>
      <c r="N1865" s="53">
        <f>IF(SetUp!$B$62=0,X1865,(B1865-E1865)*(1-(H1865/SetUp!$B$66/SetUp!$B$56)))</f>
        <v>0</v>
      </c>
      <c r="O1865" s="53">
        <f>K1865*SetUp!$B$65</f>
        <v>7.942978125525938E-4</v>
      </c>
      <c r="P1865" s="53">
        <f>MIN(SetUp!$B$54*L1865^SetUp!$B$51,L1865)</f>
        <v>5.9670043310182129E-2</v>
      </c>
      <c r="Q1865" s="53">
        <f t="shared" si="466"/>
        <v>8.5261794073237002E-2</v>
      </c>
      <c r="R1865" s="53">
        <f>IF((H1865+N1865-O1865)&gt;SetUp!$B$56,T1864+H1865+N1865-O1865-SetUp!$B$56,T1864)</f>
        <v>0</v>
      </c>
      <c r="S1865" s="53">
        <f>R1865*SetUp!$B$65</f>
        <v>0</v>
      </c>
      <c r="T1865" s="53">
        <f>IF((R1865-S1865)&lt;SetUp!$B$53,R1865-S1865,SetUp!$B$53)</f>
        <v>0</v>
      </c>
      <c r="U1865" s="53">
        <f t="shared" si="467"/>
        <v>2.2515935441505439</v>
      </c>
      <c r="V1865" s="53">
        <f>(L1865-P1865)/1000*SetUp!$B$13*1000000/SetUp!$B$48</f>
        <v>1.1827293276755579</v>
      </c>
      <c r="W1865" s="53">
        <f t="shared" si="469"/>
        <v>0</v>
      </c>
      <c r="X1865" s="53">
        <f>MAX((SetUp!$B$56*(1-($H1865/SetUp!$B$56)^2)*TANH(($B1865-$D1865)/SetUp!$B$56))/(1+$H1865/SetUp!$B$56*TANH(($B1865-$D1865)/SetUp!$B$56)),0)</f>
        <v>0</v>
      </c>
    </row>
    <row r="1866" spans="1:24" x14ac:dyDescent="0.3">
      <c r="A1866" s="60">
        <v>32911</v>
      </c>
      <c r="B1866" s="53">
        <v>0</v>
      </c>
      <c r="C1866" s="53"/>
      <c r="D1866" s="53">
        <v>4.5679999999999996</v>
      </c>
      <c r="E1866" s="53">
        <f t="shared" si="461"/>
        <v>0</v>
      </c>
      <c r="F1866" s="53">
        <f t="shared" si="462"/>
        <v>4.5679999999999996</v>
      </c>
      <c r="G1866" s="53">
        <f t="shared" si="463"/>
        <v>0</v>
      </c>
      <c r="H1866" s="53">
        <f>IF(Q1865&gt;SetUp!$B$56,SetUp!$B$56,Q1865)</f>
        <v>8.5261794073237002E-2</v>
      </c>
      <c r="I1866" s="53">
        <f t="shared" si="468"/>
        <v>2.2521778993912691</v>
      </c>
      <c r="J1866" s="53">
        <f>MIN(F1866,H1866,(1-EXP(-SetUp!$B$52*H1866/SetUp!$B$56))*F1866)</f>
        <v>2.1951373856689396E-2</v>
      </c>
      <c r="K1866" s="53">
        <f t="shared" si="464"/>
        <v>6.3310420216547605E-2</v>
      </c>
      <c r="L1866" s="53">
        <f>IF(I1866&lt;=0,0,MIN(SetUp!$B$50*I1866^SetUp!$B$55,I1866))</f>
        <v>8.3233077929423818E-2</v>
      </c>
      <c r="M1866" s="53">
        <f t="shared" si="465"/>
        <v>2.1689448214618454</v>
      </c>
      <c r="N1866" s="53">
        <f>IF(SetUp!$B$62=0,X1866,(B1866-E1866)*(1-(H1866/SetUp!$B$66/SetUp!$B$56)))</f>
        <v>0</v>
      </c>
      <c r="O1866" s="53">
        <f>K1866*SetUp!$B$65</f>
        <v>5.8435524072518561E-4</v>
      </c>
      <c r="P1866" s="53">
        <f>MIN(SetUp!$B$54*L1866^SetUp!$B$51,L1866)</f>
        <v>5.5936676407714131E-2</v>
      </c>
      <c r="Q1866" s="53">
        <f t="shared" si="466"/>
        <v>6.2726064975822421E-2</v>
      </c>
      <c r="R1866" s="53">
        <f>IF((H1866+N1866-O1866)&gt;SetUp!$B$56,T1865+H1866+N1866-O1866-SetUp!$B$56,T1865)</f>
        <v>0</v>
      </c>
      <c r="S1866" s="53">
        <f>R1866*SetUp!$B$65</f>
        <v>0</v>
      </c>
      <c r="T1866" s="53">
        <f>IF((R1866-S1866)&lt;SetUp!$B$53,R1866-S1866,SetUp!$B$53)</f>
        <v>0</v>
      </c>
      <c r="U1866" s="53">
        <f t="shared" si="467"/>
        <v>2.1689448214618454</v>
      </c>
      <c r="V1866" s="53">
        <f>(L1866-P1866)/1000*SetUp!$B$13*1000000/SetUp!$B$48</f>
        <v>1.1108352822301715</v>
      </c>
      <c r="W1866" s="53">
        <f t="shared" si="469"/>
        <v>3.0531133177191805E-16</v>
      </c>
      <c r="X1866" s="53">
        <f>MAX((SetUp!$B$56*(1-($H1866/SetUp!$B$56)^2)*TANH(($B1866-$D1866)/SetUp!$B$56))/(1+$H1866/SetUp!$B$56*TANH(($B1866-$D1866)/SetUp!$B$56)),0)</f>
        <v>0</v>
      </c>
    </row>
    <row r="1867" spans="1:24" x14ac:dyDescent="0.3">
      <c r="A1867" s="60">
        <v>32912</v>
      </c>
      <c r="B1867" s="53">
        <v>1.4590000000000001</v>
      </c>
      <c r="C1867" s="53"/>
      <c r="D1867" s="53">
        <v>4.5679999999999996</v>
      </c>
      <c r="E1867" s="53">
        <f t="shared" si="461"/>
        <v>1.4590000000000001</v>
      </c>
      <c r="F1867" s="53">
        <f t="shared" si="462"/>
        <v>3.1089999999999995</v>
      </c>
      <c r="G1867" s="53">
        <f t="shared" si="463"/>
        <v>0</v>
      </c>
      <c r="H1867" s="53">
        <f>IF(Q1866&gt;SetUp!$B$56,SetUp!$B$56,Q1866)</f>
        <v>6.2726064975822421E-2</v>
      </c>
      <c r="I1867" s="53">
        <f t="shared" si="468"/>
        <v>2.1694222686364171</v>
      </c>
      <c r="J1867" s="53">
        <f>MIN(F1867,H1867,(1-EXP(-SetUp!$B$52*H1867/SetUp!$B$56))*F1867)</f>
        <v>1.0998315917200878E-2</v>
      </c>
      <c r="K1867" s="53">
        <f t="shared" si="464"/>
        <v>5.1727749058621542E-2</v>
      </c>
      <c r="L1867" s="53">
        <f>IF(I1867&lt;=0,0,MIN(SetUp!$B$50*I1867^SetUp!$B$55,I1867))</f>
        <v>7.8198476240761039E-2</v>
      </c>
      <c r="M1867" s="53">
        <f t="shared" si="465"/>
        <v>2.091223792395656</v>
      </c>
      <c r="N1867" s="53">
        <f>IF(SetUp!$B$62=0,X1867,(B1867-E1867)*(1-(H1867/SetUp!$B$66/SetUp!$B$56)))</f>
        <v>0</v>
      </c>
      <c r="O1867" s="53">
        <f>K1867*SetUp!$B$65</f>
        <v>4.7744717457146458E-4</v>
      </c>
      <c r="P1867" s="53">
        <f>MIN(SetUp!$B$54*L1867^SetUp!$B$51,L1867)</f>
        <v>5.2521323405868334E-2</v>
      </c>
      <c r="Q1867" s="53">
        <f t="shared" si="466"/>
        <v>5.1250301884050074E-2</v>
      </c>
      <c r="R1867" s="53">
        <f>IF((H1867+N1867-O1867)&gt;SetUp!$B$56,T1866+H1867+N1867-O1867-SetUp!$B$56,T1866)</f>
        <v>0</v>
      </c>
      <c r="S1867" s="53">
        <f>R1867*SetUp!$B$65</f>
        <v>0</v>
      </c>
      <c r="T1867" s="53">
        <f>IF((R1867-S1867)&lt;SetUp!$B$53,R1867-S1867,SetUp!$B$53)</f>
        <v>0</v>
      </c>
      <c r="U1867" s="53">
        <f t="shared" si="467"/>
        <v>2.091223792395656</v>
      </c>
      <c r="V1867" s="53">
        <f>(L1867-P1867)/1000*SetUp!$B$13*1000000/SetUp!$B$48</f>
        <v>1.044939469165193</v>
      </c>
      <c r="W1867" s="53">
        <f t="shared" si="469"/>
        <v>1.9428902930940239E-16</v>
      </c>
      <c r="X1867" s="53">
        <f>MAX((SetUp!$B$56*(1-($H1867/SetUp!$B$56)^2)*TANH(($B1867-$D1867)/SetUp!$B$56))/(1+$H1867/SetUp!$B$56*TANH(($B1867-$D1867)/SetUp!$B$56)),0)</f>
        <v>0</v>
      </c>
    </row>
    <row r="1868" spans="1:24" x14ac:dyDescent="0.3">
      <c r="A1868" s="60">
        <v>32913</v>
      </c>
      <c r="B1868" s="53">
        <v>3.31</v>
      </c>
      <c r="C1868" s="53"/>
      <c r="D1868" s="53">
        <v>4.5679999999999996</v>
      </c>
      <c r="E1868" s="53">
        <f t="shared" si="461"/>
        <v>3.31</v>
      </c>
      <c r="F1868" s="53">
        <f t="shared" si="462"/>
        <v>1.2579999999999996</v>
      </c>
      <c r="G1868" s="53">
        <f t="shared" si="463"/>
        <v>0</v>
      </c>
      <c r="H1868" s="53">
        <f>IF(Q1867&gt;SetUp!$B$56,SetUp!$B$56,Q1867)</f>
        <v>5.1250301884050074E-2</v>
      </c>
      <c r="I1868" s="53">
        <f t="shared" si="468"/>
        <v>2.0916632607526009</v>
      </c>
      <c r="J1868" s="53">
        <f>MIN(F1868,H1868,(1-EXP(-SetUp!$B$52*H1868/SetUp!$B$56))*F1868)</f>
        <v>3.637267190394432E-3</v>
      </c>
      <c r="K1868" s="53">
        <f t="shared" si="464"/>
        <v>4.7613034693655645E-2</v>
      </c>
      <c r="L1868" s="53">
        <f>IF(I1868&lt;=0,0,MIN(SetUp!$B$50*I1868^SetUp!$B$55,I1868))</f>
        <v>7.3583043691377234E-2</v>
      </c>
      <c r="M1868" s="53">
        <f t="shared" si="465"/>
        <v>2.0180802170612235</v>
      </c>
      <c r="N1868" s="53">
        <f>IF(SetUp!$B$62=0,X1868,(B1868-E1868)*(1-(H1868/SetUp!$B$66/SetUp!$B$56)))</f>
        <v>0</v>
      </c>
      <c r="O1868" s="53">
        <f>K1868*SetUp!$B$65</f>
        <v>4.3946835694506431E-4</v>
      </c>
      <c r="P1868" s="53">
        <f>MIN(SetUp!$B$54*L1868^SetUp!$B$51,L1868)</f>
        <v>4.9392199372260345E-2</v>
      </c>
      <c r="Q1868" s="53">
        <f t="shared" si="466"/>
        <v>4.7173566336710583E-2</v>
      </c>
      <c r="R1868" s="53">
        <f>IF((H1868+N1868-O1868)&gt;SetUp!$B$56,T1867+H1868+N1868-O1868-SetUp!$B$56,T1867)</f>
        <v>0</v>
      </c>
      <c r="S1868" s="53">
        <f>R1868*SetUp!$B$65</f>
        <v>0</v>
      </c>
      <c r="T1868" s="53">
        <f>IF((R1868-S1868)&lt;SetUp!$B$53,R1868-S1868,SetUp!$B$53)</f>
        <v>0</v>
      </c>
      <c r="U1868" s="53">
        <f t="shared" si="467"/>
        <v>2.0180802170612235</v>
      </c>
      <c r="V1868" s="53">
        <f>(L1868-P1868)/1000*SetUp!$B$13*1000000/SetUp!$B$48</f>
        <v>0.98445369640537284</v>
      </c>
      <c r="W1868" s="53">
        <f t="shared" si="469"/>
        <v>-2.7755575615628914E-16</v>
      </c>
      <c r="X1868" s="53">
        <f>MAX((SetUp!$B$56*(1-($H1868/SetUp!$B$56)^2)*TANH(($B1868-$D1868)/SetUp!$B$56))/(1+$H1868/SetUp!$B$56*TANH(($B1868-$D1868)/SetUp!$B$56)),0)</f>
        <v>0</v>
      </c>
    </row>
    <row r="1869" spans="1:24" x14ac:dyDescent="0.3">
      <c r="A1869" s="60">
        <v>32914</v>
      </c>
      <c r="B1869" s="53">
        <v>2.9220000000000002</v>
      </c>
      <c r="C1869" s="53"/>
      <c r="D1869" s="53">
        <v>4.5679999999999996</v>
      </c>
      <c r="E1869" s="53">
        <f t="shared" si="461"/>
        <v>2.9220000000000002</v>
      </c>
      <c r="F1869" s="53">
        <f t="shared" si="462"/>
        <v>1.6459999999999995</v>
      </c>
      <c r="G1869" s="53">
        <f t="shared" si="463"/>
        <v>0</v>
      </c>
      <c r="H1869" s="53">
        <f>IF(Q1868&gt;SetUp!$B$56,SetUp!$B$56,Q1868)</f>
        <v>4.7173566336710583E-2</v>
      </c>
      <c r="I1869" s="53">
        <f t="shared" si="468"/>
        <v>2.0184751921725224</v>
      </c>
      <c r="J1869" s="53">
        <f>MIN(F1869,H1869,(1-EXP(-SetUp!$B$52*H1869/SetUp!$B$56))*F1869)</f>
        <v>4.3810344508394021E-3</v>
      </c>
      <c r="K1869" s="53">
        <f t="shared" si="464"/>
        <v>4.2792531885871184E-2</v>
      </c>
      <c r="L1869" s="53">
        <f>IF(I1869&lt;=0,0,MIN(SetUp!$B$50*I1869^SetUp!$B$55,I1869))</f>
        <v>6.9342127333865716E-2</v>
      </c>
      <c r="M1869" s="53">
        <f t="shared" si="465"/>
        <v>1.9491330648386567</v>
      </c>
      <c r="N1869" s="53">
        <f>IF(SetUp!$B$62=0,X1869,(B1869-E1869)*(1-(H1869/SetUp!$B$66/SetUp!$B$56)))</f>
        <v>0</v>
      </c>
      <c r="O1869" s="53">
        <f>K1869*SetUp!$B$65</f>
        <v>3.9497511129885923E-4</v>
      </c>
      <c r="P1869" s="53">
        <f>MIN(SetUp!$B$54*L1869^SetUp!$B$51,L1869)</f>
        <v>4.6518665169549354E-2</v>
      </c>
      <c r="Q1869" s="53">
        <f t="shared" si="466"/>
        <v>4.2397556774572326E-2</v>
      </c>
      <c r="R1869" s="53">
        <f>IF((H1869+N1869-O1869)&gt;SetUp!$B$56,T1868+H1869+N1869-O1869-SetUp!$B$56,T1868)</f>
        <v>0</v>
      </c>
      <c r="S1869" s="53">
        <f>R1869*SetUp!$B$65</f>
        <v>0</v>
      </c>
      <c r="T1869" s="53">
        <f>IF((R1869-S1869)&lt;SetUp!$B$53,R1869-S1869,SetUp!$B$53)</f>
        <v>0</v>
      </c>
      <c r="U1869" s="53">
        <f t="shared" si="467"/>
        <v>1.9491330648386567</v>
      </c>
      <c r="V1869" s="53">
        <f>(L1869-P1869)/1000*SetUp!$B$13*1000000/SetUp!$B$48</f>
        <v>0.92880766772879864</v>
      </c>
      <c r="W1869" s="53">
        <f t="shared" si="469"/>
        <v>-2.7755575615628914E-16</v>
      </c>
      <c r="X1869" s="53">
        <f>MAX((SetUp!$B$56*(1-($H1869/SetUp!$B$56)^2)*TANH(($B1869-$D1869)/SetUp!$B$56))/(1+$H1869/SetUp!$B$56*TANH(($B1869-$D1869)/SetUp!$B$56)),0)</f>
        <v>0</v>
      </c>
    </row>
    <row r="1870" spans="1:24" x14ac:dyDescent="0.3">
      <c r="A1870" s="60">
        <v>32915</v>
      </c>
      <c r="B1870" s="53">
        <v>2.4209999999999998</v>
      </c>
      <c r="C1870" s="53"/>
      <c r="D1870" s="53">
        <v>4.5679999999999996</v>
      </c>
      <c r="E1870" s="53">
        <f t="shared" si="461"/>
        <v>2.4209999999999998</v>
      </c>
      <c r="F1870" s="53">
        <f t="shared" si="462"/>
        <v>2.1469999999999998</v>
      </c>
      <c r="G1870" s="53">
        <f t="shared" si="463"/>
        <v>0</v>
      </c>
      <c r="H1870" s="53">
        <f>IF(Q1869&gt;SetUp!$B$56,SetUp!$B$56,Q1869)</f>
        <v>4.2397556774572326E-2</v>
      </c>
      <c r="I1870" s="53">
        <f t="shared" si="468"/>
        <v>1.9494769830889083</v>
      </c>
      <c r="J1870" s="53">
        <f>MIN(F1870,H1870,(1-EXP(-SetUp!$B$52*H1870/SetUp!$B$56))*F1870)</f>
        <v>5.1366452158032082E-3</v>
      </c>
      <c r="K1870" s="53">
        <f t="shared" si="464"/>
        <v>3.7260911558769115E-2</v>
      </c>
      <c r="L1870" s="53">
        <f>IF(I1870&lt;=0,0,MIN(SetUp!$B$50*I1870^SetUp!$B$55,I1870))</f>
        <v>6.5436739875482708E-2</v>
      </c>
      <c r="M1870" s="53">
        <f t="shared" si="465"/>
        <v>1.8840402432134256</v>
      </c>
      <c r="N1870" s="53">
        <f>IF(SetUp!$B$62=0,X1870,(B1870-E1870)*(1-(H1870/SetUp!$B$66/SetUp!$B$56)))</f>
        <v>0</v>
      </c>
      <c r="O1870" s="53">
        <f>K1870*SetUp!$B$65</f>
        <v>3.4391825025153371E-4</v>
      </c>
      <c r="P1870" s="53">
        <f>MIN(SetUp!$B$54*L1870^SetUp!$B$51,L1870)</f>
        <v>4.3873985118658816E-2</v>
      </c>
      <c r="Q1870" s="53">
        <f t="shared" si="466"/>
        <v>3.6916993308517582E-2</v>
      </c>
      <c r="R1870" s="53">
        <f>IF((H1870+N1870-O1870)&gt;SetUp!$B$56,T1869+H1870+N1870-O1870-SetUp!$B$56,T1869)</f>
        <v>0</v>
      </c>
      <c r="S1870" s="53">
        <f>R1870*SetUp!$B$65</f>
        <v>0</v>
      </c>
      <c r="T1870" s="53">
        <f>IF((R1870-S1870)&lt;SetUp!$B$53,R1870-S1870,SetUp!$B$53)</f>
        <v>0</v>
      </c>
      <c r="U1870" s="53">
        <f t="shared" si="467"/>
        <v>1.8840402432134256</v>
      </c>
      <c r="V1870" s="53">
        <f>(L1870-P1870)/1000*SetUp!$B$13*1000000/SetUp!$B$48</f>
        <v>0.87750280002681391</v>
      </c>
      <c r="W1870" s="53">
        <f t="shared" si="469"/>
        <v>0</v>
      </c>
      <c r="X1870" s="53">
        <f>MAX((SetUp!$B$56*(1-($H1870/SetUp!$B$56)^2)*TANH(($B1870-$D1870)/SetUp!$B$56))/(1+$H1870/SetUp!$B$56*TANH(($B1870-$D1870)/SetUp!$B$56)),0)</f>
        <v>0</v>
      </c>
    </row>
    <row r="1871" spans="1:24" x14ac:dyDescent="0.3">
      <c r="A1871" s="60">
        <v>32916</v>
      </c>
      <c r="B1871" s="53">
        <v>11.688000000000001</v>
      </c>
      <c r="C1871" s="53"/>
      <c r="D1871" s="53">
        <v>4.5679999999999996</v>
      </c>
      <c r="E1871" s="53">
        <f t="shared" si="461"/>
        <v>4.5679999999999996</v>
      </c>
      <c r="F1871" s="53">
        <f t="shared" si="462"/>
        <v>0</v>
      </c>
      <c r="G1871" s="53">
        <f t="shared" si="463"/>
        <v>3.8978593881298096E-3</v>
      </c>
      <c r="H1871" s="53">
        <f>IF(Q1870&gt;SetUp!$B$56,SetUp!$B$56,Q1870)</f>
        <v>3.6916993308517582E-2</v>
      </c>
      <c r="I1871" s="53">
        <f t="shared" si="468"/>
        <v>1.8882788464860196</v>
      </c>
      <c r="J1871" s="53">
        <f>MIN(F1871,H1871,(1-EXP(-SetUp!$B$52*H1871/SetUp!$B$56))*F1871)</f>
        <v>0</v>
      </c>
      <c r="K1871" s="53">
        <f t="shared" si="464"/>
        <v>3.6916993308517582E-2</v>
      </c>
      <c r="L1871" s="53">
        <f>IF(I1871&lt;=0,0,MIN(SetUp!$B$50*I1871^SetUp!$B$55,I1871))</f>
        <v>6.20490325090658E-2</v>
      </c>
      <c r="M1871" s="53">
        <f t="shared" si="465"/>
        <v>1.8262298139769537</v>
      </c>
      <c r="N1871" s="53">
        <f>IF(SetUp!$B$62=0,X1871,(B1871-E1871)*(1-(H1871/SetUp!$B$66/SetUp!$B$56)))</f>
        <v>7.1161021406118712</v>
      </c>
      <c r="O1871" s="53">
        <f>K1871*SetUp!$B$65</f>
        <v>3.407438844642254E-4</v>
      </c>
      <c r="P1871" s="53">
        <f>MIN(SetUp!$B$54*L1871^SetUp!$B$51,L1871)</f>
        <v>4.1581111024047615E-2</v>
      </c>
      <c r="Q1871" s="53">
        <f t="shared" si="466"/>
        <v>7.1526783900359252</v>
      </c>
      <c r="R1871" s="53">
        <f>IF((H1871+N1871-O1871)&gt;SetUp!$B$56,T1870+H1871+N1871-O1871-SetUp!$B$56,T1870)</f>
        <v>0</v>
      </c>
      <c r="S1871" s="53">
        <f>R1871*SetUp!$B$65</f>
        <v>0</v>
      </c>
      <c r="T1871" s="53">
        <f>IF((R1871-S1871)&lt;SetUp!$B$53,R1871-S1871,SetUp!$B$53)</f>
        <v>0</v>
      </c>
      <c r="U1871" s="53">
        <f t="shared" si="467"/>
        <v>1.8262298139769537</v>
      </c>
      <c r="V1871" s="53">
        <f>(L1871-P1871)/1000*SetUp!$B$13*1000000/SetUp!$B$48</f>
        <v>0.83294823024170861</v>
      </c>
      <c r="W1871" s="53">
        <f t="shared" si="469"/>
        <v>1.1796119636642288E-16</v>
      </c>
      <c r="X1871" s="53">
        <f>MAX((SetUp!$B$56*(1-($H1871/SetUp!$B$56)^2)*TANH(($B1871-$D1871)/SetUp!$B$56))/(1+$H1871/SetUp!$B$56*TANH(($B1871-$D1871)/SetUp!$B$56)),0)</f>
        <v>7.1161021406118712</v>
      </c>
    </row>
    <row r="1872" spans="1:24" x14ac:dyDescent="0.3">
      <c r="A1872" s="60">
        <v>32917</v>
      </c>
      <c r="B1872" s="53">
        <v>0.63</v>
      </c>
      <c r="C1872" s="53"/>
      <c r="D1872" s="53">
        <v>4.5679999999999996</v>
      </c>
      <c r="E1872" s="53">
        <f t="shared" si="461"/>
        <v>0.63</v>
      </c>
      <c r="F1872" s="53">
        <f t="shared" si="462"/>
        <v>3.9379999999999997</v>
      </c>
      <c r="G1872" s="53">
        <f t="shared" si="463"/>
        <v>0</v>
      </c>
      <c r="H1872" s="53">
        <f>IF(Q1871&gt;SetUp!$B$56,SetUp!$B$56,Q1871)</f>
        <v>7.1526783900359252</v>
      </c>
      <c r="I1872" s="53">
        <f t="shared" si="468"/>
        <v>1.8801660809781024</v>
      </c>
      <c r="J1872" s="53">
        <f>MIN(F1872,H1872,(1-EXP(-SetUp!$B$52*H1872/SetUp!$B$56))*F1872)</f>
        <v>1.3090964542994576</v>
      </c>
      <c r="K1872" s="53">
        <f t="shared" si="464"/>
        <v>5.8435819357364673</v>
      </c>
      <c r="L1872" s="53">
        <f>IF(I1872&lt;=0,0,MIN(SetUp!$B$50*I1872^SetUp!$B$55,I1872))</f>
        <v>6.1605358640239347E-2</v>
      </c>
      <c r="M1872" s="53">
        <f t="shared" si="465"/>
        <v>1.818560722337863</v>
      </c>
      <c r="N1872" s="53">
        <f>IF(SetUp!$B$62=0,X1872,(B1872-E1872)*(1-(H1872/SetUp!$B$66/SetUp!$B$56)))</f>
        <v>0</v>
      </c>
      <c r="O1872" s="53">
        <f>K1872*SetUp!$B$65</f>
        <v>5.3936267001148626E-2</v>
      </c>
      <c r="P1872" s="53">
        <f>MIN(SetUp!$B$54*L1872^SetUp!$B$51,L1872)</f>
        <v>4.128091159003279E-2</v>
      </c>
      <c r="Q1872" s="53">
        <f t="shared" si="466"/>
        <v>5.7896456687353188</v>
      </c>
      <c r="R1872" s="53">
        <f>IF((H1872+N1872-O1872)&gt;SetUp!$B$56,T1871+H1872+N1872-O1872-SetUp!$B$56,T1871)</f>
        <v>0</v>
      </c>
      <c r="S1872" s="53">
        <f>R1872*SetUp!$B$65</f>
        <v>0</v>
      </c>
      <c r="T1872" s="53">
        <f>IF((R1872-S1872)&lt;SetUp!$B$53,R1872-S1872,SetUp!$B$53)</f>
        <v>0</v>
      </c>
      <c r="U1872" s="53">
        <f t="shared" si="467"/>
        <v>1.818560722337863</v>
      </c>
      <c r="V1872" s="53">
        <f>(L1872-P1872)/1000*SetUp!$B$13*1000000/SetUp!$B$48</f>
        <v>0.82710949489924845</v>
      </c>
      <c r="W1872" s="53">
        <f t="shared" si="469"/>
        <v>-2.9143354396410359E-16</v>
      </c>
      <c r="X1872" s="53">
        <f>MAX((SetUp!$B$56*(1-($H1872/SetUp!$B$56)^2)*TANH(($B1872-$D1872)/SetUp!$B$56))/(1+$H1872/SetUp!$B$56*TANH(($B1872-$D1872)/SetUp!$B$56)),0)</f>
        <v>0</v>
      </c>
    </row>
    <row r="1873" spans="1:24" x14ac:dyDescent="0.3">
      <c r="A1873" s="60">
        <v>32918</v>
      </c>
      <c r="B1873" s="53">
        <v>3.2160000000000002</v>
      </c>
      <c r="C1873" s="53"/>
      <c r="D1873" s="53">
        <v>4.5679999999999996</v>
      </c>
      <c r="E1873" s="53">
        <f t="shared" si="461"/>
        <v>3.2160000000000002</v>
      </c>
      <c r="F1873" s="53">
        <f t="shared" si="462"/>
        <v>1.3519999999999994</v>
      </c>
      <c r="G1873" s="53">
        <f t="shared" si="463"/>
        <v>0</v>
      </c>
      <c r="H1873" s="53">
        <f>IF(Q1872&gt;SetUp!$B$56,SetUp!$B$56,Q1872)</f>
        <v>5.7896456687353188</v>
      </c>
      <c r="I1873" s="53">
        <f t="shared" si="468"/>
        <v>1.868517684933245</v>
      </c>
      <c r="J1873" s="53">
        <f>MIN(F1873,H1873,(1-EXP(-SetUp!$B$52*H1873/SetUp!$B$56))*F1873)</f>
        <v>0.37719092505756746</v>
      </c>
      <c r="K1873" s="53">
        <f t="shared" si="464"/>
        <v>5.4124547436777517</v>
      </c>
      <c r="L1873" s="53">
        <f>IF(I1873&lt;=0,0,MIN(SetUp!$B$50*I1873^SetUp!$B$55,I1873))</f>
        <v>6.0970555991821045E-2</v>
      </c>
      <c r="M1873" s="53">
        <f t="shared" si="465"/>
        <v>1.807547128941424</v>
      </c>
      <c r="N1873" s="53">
        <f>IF(SetUp!$B$62=0,X1873,(B1873-E1873)*(1-(H1873/SetUp!$B$66/SetUp!$B$56)))</f>
        <v>0</v>
      </c>
      <c r="O1873" s="53">
        <f>K1873*SetUp!$B$65</f>
        <v>4.9956962595382001E-2</v>
      </c>
      <c r="P1873" s="53">
        <f>MIN(SetUp!$B$54*L1873^SetUp!$B$51,L1873)</f>
        <v>4.0851426820163385E-2</v>
      </c>
      <c r="Q1873" s="53">
        <f t="shared" si="466"/>
        <v>5.3624977810823697</v>
      </c>
      <c r="R1873" s="53">
        <f>IF((H1873+N1873-O1873)&gt;SetUp!$B$56,T1872+H1873+N1873-O1873-SetUp!$B$56,T1872)</f>
        <v>0</v>
      </c>
      <c r="S1873" s="53">
        <f>R1873*SetUp!$B$65</f>
        <v>0</v>
      </c>
      <c r="T1873" s="53">
        <f>IF((R1873-S1873)&lt;SetUp!$B$53,R1873-S1873,SetUp!$B$53)</f>
        <v>0</v>
      </c>
      <c r="U1873" s="53">
        <f t="shared" si="467"/>
        <v>1.807547128941424</v>
      </c>
      <c r="V1873" s="53">
        <f>(L1873-P1873)/1000*SetUp!$B$13*1000000/SetUp!$B$48</f>
        <v>0.81875402198523173</v>
      </c>
      <c r="W1873" s="53">
        <f t="shared" si="469"/>
        <v>6.0368376963992887E-16</v>
      </c>
      <c r="X1873" s="53">
        <f>MAX((SetUp!$B$56*(1-($H1873/SetUp!$B$56)^2)*TANH(($B1873-$D1873)/SetUp!$B$56))/(1+$H1873/SetUp!$B$56*TANH(($B1873-$D1873)/SetUp!$B$56)),0)</f>
        <v>0</v>
      </c>
    </row>
    <row r="1874" spans="1:24" x14ac:dyDescent="0.3">
      <c r="A1874" s="60">
        <v>32919</v>
      </c>
      <c r="B1874" s="53">
        <v>1.327</v>
      </c>
      <c r="C1874" s="53"/>
      <c r="D1874" s="53">
        <v>4.5679999999999996</v>
      </c>
      <c r="E1874" s="53">
        <f t="shared" si="461"/>
        <v>1.327</v>
      </c>
      <c r="F1874" s="53">
        <f t="shared" si="462"/>
        <v>3.2409999999999997</v>
      </c>
      <c r="G1874" s="53">
        <f t="shared" si="463"/>
        <v>0</v>
      </c>
      <c r="H1874" s="53">
        <f>IF(Q1873&gt;SetUp!$B$56,SetUp!$B$56,Q1873)</f>
        <v>5.3624977810823697</v>
      </c>
      <c r="I1874" s="53">
        <f t="shared" si="468"/>
        <v>1.8492240806161222</v>
      </c>
      <c r="J1874" s="53">
        <f>MIN(F1874,H1874,(1-EXP(-SetUp!$B$52*H1874/SetUp!$B$56))*F1874)</f>
        <v>0.84711888143323821</v>
      </c>
      <c r="K1874" s="53">
        <f t="shared" si="464"/>
        <v>4.5153788996491313</v>
      </c>
      <c r="L1874" s="53">
        <f>IF(I1874&lt;=0,0,MIN(SetUp!$B$50*I1874^SetUp!$B$55,I1874))</f>
        <v>5.992490689169306E-2</v>
      </c>
      <c r="M1874" s="53">
        <f t="shared" si="465"/>
        <v>1.789299173724429</v>
      </c>
      <c r="N1874" s="53">
        <f>IF(SetUp!$B$62=0,X1874,(B1874-E1874)*(1-(H1874/SetUp!$B$66/SetUp!$B$56)))</f>
        <v>0</v>
      </c>
      <c r="O1874" s="53">
        <f>K1874*SetUp!$B$65</f>
        <v>4.1676951674698225E-2</v>
      </c>
      <c r="P1874" s="53">
        <f>MIN(SetUp!$B$54*L1874^SetUp!$B$51,L1874)</f>
        <v>4.0144072985834209E-2</v>
      </c>
      <c r="Q1874" s="53">
        <f t="shared" si="466"/>
        <v>4.4737019479744333</v>
      </c>
      <c r="R1874" s="53">
        <f>IF((H1874+N1874-O1874)&gt;SetUp!$B$56,T1873+H1874+N1874-O1874-SetUp!$B$56,T1873)</f>
        <v>0</v>
      </c>
      <c r="S1874" s="53">
        <f>R1874*SetUp!$B$65</f>
        <v>0</v>
      </c>
      <c r="T1874" s="53">
        <f>IF((R1874-S1874)&lt;SetUp!$B$53,R1874-S1874,SetUp!$B$53)</f>
        <v>0</v>
      </c>
      <c r="U1874" s="53">
        <f t="shared" si="467"/>
        <v>1.789299173724429</v>
      </c>
      <c r="V1874" s="53">
        <f>(L1874-P1874)/1000*SetUp!$B$13*1000000/SetUp!$B$48</f>
        <v>0.80498699424123166</v>
      </c>
      <c r="W1874" s="53">
        <f t="shared" si="469"/>
        <v>-1.0408340855860843E-16</v>
      </c>
      <c r="X1874" s="53">
        <f>MAX((SetUp!$B$56*(1-($H1874/SetUp!$B$56)^2)*TANH(($B1874-$D1874)/SetUp!$B$56))/(1+$H1874/SetUp!$B$56*TANH(($B1874-$D1874)/SetUp!$B$56)),0)</f>
        <v>0</v>
      </c>
    </row>
    <row r="1875" spans="1:24" x14ac:dyDescent="0.3">
      <c r="A1875" s="60">
        <v>32920</v>
      </c>
      <c r="B1875" s="53">
        <v>0.79100000000000004</v>
      </c>
      <c r="C1875" s="53"/>
      <c r="D1875" s="53">
        <v>4.5679999999999996</v>
      </c>
      <c r="E1875" s="53">
        <f t="shared" si="461"/>
        <v>0.79100000000000004</v>
      </c>
      <c r="F1875" s="53">
        <f t="shared" si="462"/>
        <v>3.7769999999999997</v>
      </c>
      <c r="G1875" s="53">
        <f t="shared" si="463"/>
        <v>0</v>
      </c>
      <c r="H1875" s="53">
        <f>IF(Q1874&gt;SetUp!$B$56,SetUp!$B$56,Q1874)</f>
        <v>4.4737019479744333</v>
      </c>
      <c r="I1875" s="53">
        <f t="shared" si="468"/>
        <v>1.8228054612600546</v>
      </c>
      <c r="J1875" s="53">
        <f>MIN(F1875,H1875,(1-EXP(-SetUp!$B$52*H1875/SetUp!$B$56))*F1875)</f>
        <v>0.84355200503151972</v>
      </c>
      <c r="K1875" s="53">
        <f t="shared" si="464"/>
        <v>3.6301499429429134</v>
      </c>
      <c r="L1875" s="53">
        <f>IF(I1875&lt;=0,0,MIN(SetUp!$B$50*I1875^SetUp!$B$55,I1875))</f>
        <v>5.8504867856766146E-2</v>
      </c>
      <c r="M1875" s="53">
        <f t="shared" si="465"/>
        <v>1.7643005934032885</v>
      </c>
      <c r="N1875" s="53">
        <f>IF(SetUp!$B$62=0,X1875,(B1875-E1875)*(1-(H1875/SetUp!$B$66/SetUp!$B$56)))</f>
        <v>0</v>
      </c>
      <c r="O1875" s="53">
        <f>K1875*SetUp!$B$65</f>
        <v>3.3506287535625554E-2</v>
      </c>
      <c r="P1875" s="53">
        <f>MIN(SetUp!$B$54*L1875^SetUp!$B$51,L1875)</f>
        <v>3.9183646757011185E-2</v>
      </c>
      <c r="Q1875" s="53">
        <f t="shared" si="466"/>
        <v>3.5966436554072878</v>
      </c>
      <c r="R1875" s="53">
        <f>IF((H1875+N1875-O1875)&gt;SetUp!$B$56,T1874+H1875+N1875-O1875-SetUp!$B$56,T1874)</f>
        <v>0</v>
      </c>
      <c r="S1875" s="53">
        <f>R1875*SetUp!$B$65</f>
        <v>0</v>
      </c>
      <c r="T1875" s="53">
        <f>IF((R1875-S1875)&lt;SetUp!$B$53,R1875-S1875,SetUp!$B$53)</f>
        <v>0</v>
      </c>
      <c r="U1875" s="53">
        <f t="shared" si="467"/>
        <v>1.7643005934032885</v>
      </c>
      <c r="V1875" s="53">
        <f>(L1875-P1875)/1000*SetUp!$B$13*1000000/SetUp!$B$48</f>
        <v>0.78628291265088135</v>
      </c>
      <c r="W1875" s="53">
        <f t="shared" si="469"/>
        <v>-8.3266726846886741E-17</v>
      </c>
      <c r="X1875" s="53">
        <f>MAX((SetUp!$B$56*(1-($H1875/SetUp!$B$56)^2)*TANH(($B1875-$D1875)/SetUp!$B$56))/(1+$H1875/SetUp!$B$56*TANH(($B1875-$D1875)/SetUp!$B$56)),0)</f>
        <v>0</v>
      </c>
    </row>
    <row r="1876" spans="1:24" x14ac:dyDescent="0.3">
      <c r="A1876" s="60">
        <v>32921</v>
      </c>
      <c r="B1876" s="53">
        <v>8.7349999999999994</v>
      </c>
      <c r="C1876" s="53"/>
      <c r="D1876" s="53">
        <v>4.5679999999999996</v>
      </c>
      <c r="E1876" s="53">
        <f t="shared" si="461"/>
        <v>4.5679999999999996</v>
      </c>
      <c r="F1876" s="53">
        <f t="shared" si="462"/>
        <v>0</v>
      </c>
      <c r="G1876" s="53">
        <f t="shared" si="463"/>
        <v>4.4808277131318519E-3</v>
      </c>
      <c r="H1876" s="53">
        <f>IF(Q1875&gt;SetUp!$B$56,SetUp!$B$56,Q1875)</f>
        <v>3.5966436554072878</v>
      </c>
      <c r="I1876" s="53">
        <f t="shared" si="468"/>
        <v>1.8019784455852124</v>
      </c>
      <c r="J1876" s="53">
        <f>MIN(F1876,H1876,(1-EXP(-SetUp!$B$52*H1876/SetUp!$B$56))*F1876)</f>
        <v>0</v>
      </c>
      <c r="K1876" s="53">
        <f t="shared" si="464"/>
        <v>3.5966436554072878</v>
      </c>
      <c r="L1876" s="53">
        <f>IF(I1876&lt;=0,0,MIN(SetUp!$B$50*I1876^SetUp!$B$55,I1876))</f>
        <v>5.7395007990841261E-2</v>
      </c>
      <c r="M1876" s="53">
        <f t="shared" si="465"/>
        <v>1.7445834375943712</v>
      </c>
      <c r="N1876" s="53">
        <f>IF(SetUp!$B$62=0,X1876,(B1876-E1876)*(1-(H1876/SetUp!$B$66/SetUp!$B$56)))</f>
        <v>4.162519172286868</v>
      </c>
      <c r="O1876" s="53">
        <f>K1876*SetUp!$B$65</f>
        <v>3.3197024468792038E-2</v>
      </c>
      <c r="P1876" s="53">
        <f>MIN(SetUp!$B$54*L1876^SetUp!$B$51,L1876)</f>
        <v>3.8433163896313974E-2</v>
      </c>
      <c r="Q1876" s="53">
        <f t="shared" si="466"/>
        <v>7.725965803225364</v>
      </c>
      <c r="R1876" s="53">
        <f>IF((H1876+N1876-O1876)&gt;SetUp!$B$56,T1875+H1876+N1876-O1876-SetUp!$B$56,T1875)</f>
        <v>0</v>
      </c>
      <c r="S1876" s="53">
        <f>R1876*SetUp!$B$65</f>
        <v>0</v>
      </c>
      <c r="T1876" s="53">
        <f>IF((R1876-S1876)&lt;SetUp!$B$53,R1876-S1876,SetUp!$B$53)</f>
        <v>0</v>
      </c>
      <c r="U1876" s="53">
        <f t="shared" si="467"/>
        <v>1.7445834375943712</v>
      </c>
      <c r="V1876" s="53">
        <f>(L1876-P1876)/1000*SetUp!$B$13*1000000/SetUp!$B$48</f>
        <v>0.77165795717051844</v>
      </c>
      <c r="W1876" s="53">
        <f t="shared" si="469"/>
        <v>7.4246164771807344E-16</v>
      </c>
      <c r="X1876" s="53">
        <f>MAX((SetUp!$B$56*(1-($H1876/SetUp!$B$56)^2)*TANH(($B1876-$D1876)/SetUp!$B$56))/(1+$H1876/SetUp!$B$56*TANH(($B1876-$D1876)/SetUp!$B$56)),0)</f>
        <v>4.162519172286868</v>
      </c>
    </row>
    <row r="1877" spans="1:24" x14ac:dyDescent="0.3">
      <c r="A1877" s="60">
        <v>32922</v>
      </c>
      <c r="B1877" s="53">
        <v>1.6879999999999999</v>
      </c>
      <c r="C1877" s="53"/>
      <c r="D1877" s="53">
        <v>4.5679999999999996</v>
      </c>
      <c r="E1877" s="53">
        <f t="shared" si="461"/>
        <v>1.6879999999999999</v>
      </c>
      <c r="F1877" s="53">
        <f t="shared" si="462"/>
        <v>2.88</v>
      </c>
      <c r="G1877" s="53">
        <f t="shared" si="463"/>
        <v>0</v>
      </c>
      <c r="H1877" s="53">
        <f>IF(Q1876&gt;SetUp!$B$56,SetUp!$B$56,Q1876)</f>
        <v>7.725965803225364</v>
      </c>
      <c r="I1877" s="53">
        <f t="shared" si="468"/>
        <v>1.8064918491242927</v>
      </c>
      <c r="J1877" s="53">
        <f>MIN(F1877,H1877,(1-EXP(-SetUp!$B$52*H1877/SetUp!$B$56))*F1877)</f>
        <v>1.0186629919521073</v>
      </c>
      <c r="K1877" s="53">
        <f t="shared" si="464"/>
        <v>6.7073028112732569</v>
      </c>
      <c r="L1877" s="53">
        <f>IF(I1877&lt;=0,0,MIN(SetUp!$B$50*I1877^SetUp!$B$55,I1877))</f>
        <v>5.7634802802962078E-2</v>
      </c>
      <c r="M1877" s="53">
        <f t="shared" si="465"/>
        <v>1.7488570463213307</v>
      </c>
      <c r="N1877" s="53">
        <f>IF(SetUp!$B$62=0,X1877,(B1877-E1877)*(1-(H1877/SetUp!$B$66/SetUp!$B$56)))</f>
        <v>0</v>
      </c>
      <c r="O1877" s="53">
        <f>K1877*SetUp!$B$65</f>
        <v>6.1908411529921617E-2</v>
      </c>
      <c r="P1877" s="53">
        <f>MIN(SetUp!$B$54*L1877^SetUp!$B$51,L1877)</f>
        <v>3.8595300351134468E-2</v>
      </c>
      <c r="Q1877" s="53">
        <f t="shared" si="466"/>
        <v>6.6453943997433349</v>
      </c>
      <c r="R1877" s="53">
        <f>IF((H1877+N1877-O1877)&gt;SetUp!$B$56,T1876+H1877+N1877-O1877-SetUp!$B$56,T1876)</f>
        <v>0</v>
      </c>
      <c r="S1877" s="53">
        <f>R1877*SetUp!$B$65</f>
        <v>0</v>
      </c>
      <c r="T1877" s="53">
        <f>IF((R1877-S1877)&lt;SetUp!$B$53,R1877-S1877,SetUp!$B$53)</f>
        <v>0</v>
      </c>
      <c r="U1877" s="53">
        <f t="shared" si="467"/>
        <v>1.7488570463213307</v>
      </c>
      <c r="V1877" s="53">
        <f>(L1877-P1877)/1000*SetUp!$B$13*1000000/SetUp!$B$48</f>
        <v>0.77481828741333914</v>
      </c>
      <c r="W1877" s="53">
        <f t="shared" si="469"/>
        <v>-8.81239525796218E-16</v>
      </c>
      <c r="X1877" s="53">
        <f>MAX((SetUp!$B$56*(1-($H1877/SetUp!$B$56)^2)*TANH(($B1877-$D1877)/SetUp!$B$56))/(1+$H1877/SetUp!$B$56*TANH(($B1877-$D1877)/SetUp!$B$56)),0)</f>
        <v>0</v>
      </c>
    </row>
    <row r="1878" spans="1:24" x14ac:dyDescent="0.3">
      <c r="A1878" s="60">
        <v>32923</v>
      </c>
      <c r="B1878" s="53">
        <v>8.3490000000000002</v>
      </c>
      <c r="C1878" s="53"/>
      <c r="D1878" s="53">
        <v>4.5679999999999996</v>
      </c>
      <c r="E1878" s="53">
        <f t="shared" si="461"/>
        <v>4.5679999999999996</v>
      </c>
      <c r="F1878" s="53">
        <f t="shared" si="462"/>
        <v>0</v>
      </c>
      <c r="G1878" s="53">
        <f t="shared" si="463"/>
        <v>8.9286694825472246E-3</v>
      </c>
      <c r="H1878" s="53">
        <f>IF(Q1877&gt;SetUp!$B$56,SetUp!$B$56,Q1877)</f>
        <v>6.6453943997433349</v>
      </c>
      <c r="I1878" s="53">
        <f t="shared" si="468"/>
        <v>1.8191227126346277</v>
      </c>
      <c r="J1878" s="53">
        <f>MIN(F1878,H1878,(1-EXP(-SetUp!$B$52*H1878/SetUp!$B$56))*F1878)</f>
        <v>0</v>
      </c>
      <c r="K1878" s="53">
        <f t="shared" si="464"/>
        <v>6.6453943997433349</v>
      </c>
      <c r="L1878" s="53">
        <f>IF(I1878&lt;=0,0,MIN(SetUp!$B$50*I1878^SetUp!$B$55,I1878))</f>
        <v>5.8307997710475644E-2</v>
      </c>
      <c r="M1878" s="53">
        <f t="shared" si="465"/>
        <v>1.760814714924152</v>
      </c>
      <c r="N1878" s="53">
        <f>IF(SetUp!$B$62=0,X1878,(B1878-E1878)*(1-(H1878/SetUp!$B$66/SetUp!$B$56)))</f>
        <v>3.7720713305174534</v>
      </c>
      <c r="O1878" s="53">
        <f>K1878*SetUp!$B$65</f>
        <v>6.1336996830749772E-2</v>
      </c>
      <c r="P1878" s="53">
        <f>MIN(SetUp!$B$54*L1878^SetUp!$B$51,L1878)</f>
        <v>3.9050513770886225E-2</v>
      </c>
      <c r="Q1878" s="53">
        <f t="shared" si="466"/>
        <v>10.356128733430038</v>
      </c>
      <c r="R1878" s="53">
        <f>IF((H1878+N1878-O1878)&gt;SetUp!$B$56,T1877+H1878+N1878-O1878-SetUp!$B$56,T1877)</f>
        <v>0</v>
      </c>
      <c r="S1878" s="53">
        <f>R1878*SetUp!$B$65</f>
        <v>0</v>
      </c>
      <c r="T1878" s="53">
        <f>IF((R1878-S1878)&lt;SetUp!$B$53,R1878-S1878,SetUp!$B$53)</f>
        <v>0</v>
      </c>
      <c r="U1878" s="53">
        <f t="shared" si="467"/>
        <v>1.760814714924152</v>
      </c>
      <c r="V1878" s="53">
        <f>(L1878-P1878)/1000*SetUp!$B$13*1000000/SetUp!$B$48</f>
        <v>0.78368910971884564</v>
      </c>
      <c r="W1878" s="53">
        <f t="shared" si="469"/>
        <v>-4.7878367936959876E-16</v>
      </c>
      <c r="X1878" s="53">
        <f>MAX((SetUp!$B$56*(1-($H1878/SetUp!$B$56)^2)*TANH(($B1878-$D1878)/SetUp!$B$56))/(1+$H1878/SetUp!$B$56*TANH(($B1878-$D1878)/SetUp!$B$56)),0)</f>
        <v>3.7720713305174534</v>
      </c>
    </row>
    <row r="1879" spans="1:24" x14ac:dyDescent="0.3">
      <c r="A1879" s="60">
        <v>32924</v>
      </c>
      <c r="B1879" s="53">
        <v>1.171</v>
      </c>
      <c r="C1879" s="53"/>
      <c r="D1879" s="53">
        <v>4.5679999999999996</v>
      </c>
      <c r="E1879" s="53">
        <f t="shared" si="461"/>
        <v>1.171</v>
      </c>
      <c r="F1879" s="53">
        <f t="shared" si="462"/>
        <v>3.3969999999999994</v>
      </c>
      <c r="G1879" s="53">
        <f t="shared" si="463"/>
        <v>0</v>
      </c>
      <c r="H1879" s="53">
        <f>IF(Q1878&gt;SetUp!$B$56,SetUp!$B$56,Q1878)</f>
        <v>10.356128733430038</v>
      </c>
      <c r="I1879" s="53">
        <f t="shared" si="468"/>
        <v>1.842513544432967</v>
      </c>
      <c r="J1879" s="53">
        <f>MIN(F1879,H1879,(1-EXP(-SetUp!$B$52*H1879/SetUp!$B$56))*F1879)</f>
        <v>1.5046855240147823</v>
      </c>
      <c r="K1879" s="53">
        <f t="shared" si="464"/>
        <v>8.8514432094152564</v>
      </c>
      <c r="L1879" s="53">
        <f>IF(I1879&lt;=0,0,MIN(SetUp!$B$50*I1879^SetUp!$B$55,I1879))</f>
        <v>5.9562915751490773E-2</v>
      </c>
      <c r="M1879" s="53">
        <f t="shared" si="465"/>
        <v>1.7829506286814762</v>
      </c>
      <c r="N1879" s="53">
        <f>IF(SetUp!$B$62=0,X1879,(B1879-E1879)*(1-(H1879/SetUp!$B$66/SetUp!$B$56)))</f>
        <v>0</v>
      </c>
      <c r="O1879" s="53">
        <f>K1879*SetUp!$B$65</f>
        <v>8.1698829508815074E-2</v>
      </c>
      <c r="P1879" s="53">
        <f>MIN(SetUp!$B$54*L1879^SetUp!$B$51,L1879)</f>
        <v>3.9899223440391894E-2</v>
      </c>
      <c r="Q1879" s="53">
        <f t="shared" si="466"/>
        <v>8.7697443799064416</v>
      </c>
      <c r="R1879" s="53">
        <f>IF((H1879+N1879-O1879)&gt;SetUp!$B$56,T1878+H1879+N1879-O1879-SetUp!$B$56,T1878)</f>
        <v>0</v>
      </c>
      <c r="S1879" s="53">
        <f>R1879*SetUp!$B$65</f>
        <v>0</v>
      </c>
      <c r="T1879" s="53">
        <f>IF((R1879-S1879)&lt;SetUp!$B$53,R1879-S1879,SetUp!$B$53)</f>
        <v>0</v>
      </c>
      <c r="U1879" s="53">
        <f t="shared" si="467"/>
        <v>1.7829506286814762</v>
      </c>
      <c r="V1879" s="53">
        <f>(L1879-P1879)/1000*SetUp!$B$13*1000000/SetUp!$B$48</f>
        <v>0.80021988175673098</v>
      </c>
      <c r="W1879" s="53">
        <f t="shared" si="469"/>
        <v>4.649058915617843E-16</v>
      </c>
      <c r="X1879" s="53">
        <f>MAX((SetUp!$B$56*(1-($H1879/SetUp!$B$56)^2)*TANH(($B1879-$D1879)/SetUp!$B$56))/(1+$H1879/SetUp!$B$56*TANH(($B1879-$D1879)/SetUp!$B$56)),0)</f>
        <v>0</v>
      </c>
    </row>
    <row r="1880" spans="1:24" x14ac:dyDescent="0.3">
      <c r="A1880" s="60">
        <v>32925</v>
      </c>
      <c r="B1880" s="53">
        <v>1.242</v>
      </c>
      <c r="C1880" s="53"/>
      <c r="D1880" s="53">
        <v>4.5679999999999996</v>
      </c>
      <c r="E1880" s="53">
        <f t="shared" si="461"/>
        <v>1.242</v>
      </c>
      <c r="F1880" s="53">
        <f t="shared" si="462"/>
        <v>3.3259999999999996</v>
      </c>
      <c r="G1880" s="53">
        <f t="shared" si="463"/>
        <v>0</v>
      </c>
      <c r="H1880" s="53">
        <f>IF(Q1879&gt;SetUp!$B$56,SetUp!$B$56,Q1879)</f>
        <v>8.7697443799064416</v>
      </c>
      <c r="I1880" s="53">
        <f t="shared" si="468"/>
        <v>1.8519008874450571</v>
      </c>
      <c r="J1880" s="53">
        <f>MIN(F1880,H1880,(1-EXP(-SetUp!$B$52*H1880/SetUp!$B$56))*F1880)</f>
        <v>1.2995112885685605</v>
      </c>
      <c r="K1880" s="53">
        <f t="shared" si="464"/>
        <v>7.4702330913378816</v>
      </c>
      <c r="L1880" s="53">
        <f>IF(I1880&lt;=0,0,MIN(SetUp!$B$50*I1880^SetUp!$B$55,I1880))</f>
        <v>6.0069548444683422E-2</v>
      </c>
      <c r="M1880" s="53">
        <f t="shared" si="465"/>
        <v>1.7918313390003737</v>
      </c>
      <c r="N1880" s="53">
        <f>IF(SetUp!$B$62=0,X1880,(B1880-E1880)*(1-(H1880/SetUp!$B$66/SetUp!$B$56)))</f>
        <v>0</v>
      </c>
      <c r="O1880" s="53">
        <f>K1880*SetUp!$B$65</f>
        <v>6.895025876358081E-2</v>
      </c>
      <c r="P1880" s="53">
        <f>MIN(SetUp!$B$54*L1880^SetUp!$B$51,L1880)</f>
        <v>4.0241912052105096E-2</v>
      </c>
      <c r="Q1880" s="53">
        <f t="shared" si="466"/>
        <v>7.4012828325743012</v>
      </c>
      <c r="R1880" s="53">
        <f>IF((H1880+N1880-O1880)&gt;SetUp!$B$56,T1879+H1880+N1880-O1880-SetUp!$B$56,T1879)</f>
        <v>0</v>
      </c>
      <c r="S1880" s="53">
        <f>R1880*SetUp!$B$65</f>
        <v>0</v>
      </c>
      <c r="T1880" s="53">
        <f>IF((R1880-S1880)&lt;SetUp!$B$53,R1880-S1880,SetUp!$B$53)</f>
        <v>0</v>
      </c>
      <c r="U1880" s="53">
        <f t="shared" si="467"/>
        <v>1.7918313390003737</v>
      </c>
      <c r="V1880" s="53">
        <f>(L1880-P1880)/1000*SetUp!$B$13*1000000/SetUp!$B$48</f>
        <v>0.80689163553626642</v>
      </c>
      <c r="W1880" s="53">
        <f t="shared" si="469"/>
        <v>0</v>
      </c>
      <c r="X1880" s="53">
        <f>MAX((SetUp!$B$56*(1-($H1880/SetUp!$B$56)^2)*TANH(($B1880-$D1880)/SetUp!$B$56))/(1+$H1880/SetUp!$B$56*TANH(($B1880-$D1880)/SetUp!$B$56)),0)</f>
        <v>0</v>
      </c>
    </row>
    <row r="1881" spans="1:24" x14ac:dyDescent="0.3">
      <c r="A1881" s="60">
        <v>32926</v>
      </c>
      <c r="B1881" s="53">
        <v>1.7370000000000001</v>
      </c>
      <c r="C1881" s="53"/>
      <c r="D1881" s="53">
        <v>4.5679999999999996</v>
      </c>
      <c r="E1881" s="53">
        <f t="shared" si="461"/>
        <v>1.7370000000000001</v>
      </c>
      <c r="F1881" s="53">
        <f t="shared" si="462"/>
        <v>2.8309999999999995</v>
      </c>
      <c r="G1881" s="53">
        <f t="shared" si="463"/>
        <v>0</v>
      </c>
      <c r="H1881" s="53">
        <f>IF(Q1880&gt;SetUp!$B$56,SetUp!$B$56,Q1880)</f>
        <v>7.4012828325743012</v>
      </c>
      <c r="I1881" s="53">
        <f t="shared" si="468"/>
        <v>1.8512155391571778</v>
      </c>
      <c r="J1881" s="53">
        <f>MIN(F1881,H1881,(1-EXP(-SetUp!$B$52*H1881/SetUp!$B$56))*F1881)</f>
        <v>0.96745901423201242</v>
      </c>
      <c r="K1881" s="53">
        <f t="shared" si="464"/>
        <v>6.4338238183422884</v>
      </c>
      <c r="L1881" s="53">
        <f>IF(I1881&lt;=0,0,MIN(SetUp!$B$50*I1881^SetUp!$B$55,I1881))</f>
        <v>6.0032502290539615E-2</v>
      </c>
      <c r="M1881" s="53">
        <f t="shared" si="465"/>
        <v>1.7911830368666382</v>
      </c>
      <c r="N1881" s="53">
        <f>IF(SetUp!$B$62=0,X1881,(B1881-E1881)*(1-(H1881/SetUp!$B$66/SetUp!$B$56)))</f>
        <v>0</v>
      </c>
      <c r="O1881" s="53">
        <f>K1881*SetUp!$B$65</f>
        <v>5.9384200156804116E-2</v>
      </c>
      <c r="P1881" s="53">
        <f>MIN(SetUp!$B$54*L1881^SetUp!$B$51,L1881)</f>
        <v>4.0216852913614758E-2</v>
      </c>
      <c r="Q1881" s="53">
        <f t="shared" si="466"/>
        <v>6.3744396181854848</v>
      </c>
      <c r="R1881" s="53">
        <f>IF((H1881+N1881-O1881)&gt;SetUp!$B$56,T1880+H1881+N1881-O1881-SetUp!$B$56,T1880)</f>
        <v>0</v>
      </c>
      <c r="S1881" s="53">
        <f>R1881*SetUp!$B$65</f>
        <v>0</v>
      </c>
      <c r="T1881" s="53">
        <f>IF((R1881-S1881)&lt;SetUp!$B$53,R1881-S1881,SetUp!$B$53)</f>
        <v>0</v>
      </c>
      <c r="U1881" s="53">
        <f t="shared" si="467"/>
        <v>1.7911830368666382</v>
      </c>
      <c r="V1881" s="53">
        <f>(L1881-P1881)/1000*SetUp!$B$13*1000000/SetUp!$B$48</f>
        <v>0.80640382032348379</v>
      </c>
      <c r="W1881" s="53">
        <f t="shared" si="469"/>
        <v>7.0082828429463007E-16</v>
      </c>
      <c r="X1881" s="53">
        <f>MAX((SetUp!$B$56*(1-($H1881/SetUp!$B$56)^2)*TANH(($B1881-$D1881)/SetUp!$B$56))/(1+$H1881/SetUp!$B$56*TANH(($B1881-$D1881)/SetUp!$B$56)),0)</f>
        <v>0</v>
      </c>
    </row>
    <row r="1882" spans="1:24" x14ac:dyDescent="0.3">
      <c r="A1882" s="60">
        <v>32927</v>
      </c>
      <c r="B1882" s="53">
        <v>0.94699999999999995</v>
      </c>
      <c r="C1882" s="53"/>
      <c r="D1882" s="53">
        <v>4.5679999999999996</v>
      </c>
      <c r="E1882" s="53">
        <f t="shared" si="461"/>
        <v>0.94699999999999995</v>
      </c>
      <c r="F1882" s="53">
        <f t="shared" si="462"/>
        <v>3.6209999999999996</v>
      </c>
      <c r="G1882" s="53">
        <f t="shared" si="463"/>
        <v>0</v>
      </c>
      <c r="H1882" s="53">
        <f>IF(Q1881&gt;SetUp!$B$56,SetUp!$B$56,Q1881)</f>
        <v>6.3744396181854848</v>
      </c>
      <c r="I1882" s="53">
        <f t="shared" si="468"/>
        <v>1.8399116956062687</v>
      </c>
      <c r="J1882" s="53">
        <f>MIN(F1882,H1882,(1-EXP(-SetUp!$B$52*H1882/SetUp!$B$56))*F1882)</f>
        <v>1.0950622011775988</v>
      </c>
      <c r="K1882" s="53">
        <f t="shared" si="464"/>
        <v>5.2793774170078862</v>
      </c>
      <c r="L1882" s="53">
        <f>IF(I1882&lt;=0,0,MIN(SetUp!$B$50*I1882^SetUp!$B$55,I1882))</f>
        <v>5.9422798514755341E-2</v>
      </c>
      <c r="M1882" s="53">
        <f t="shared" si="465"/>
        <v>1.7804888970915134</v>
      </c>
      <c r="N1882" s="53">
        <f>IF(SetUp!$B$62=0,X1882,(B1882-E1882)*(1-(H1882/SetUp!$B$66/SetUp!$B$56)))</f>
        <v>0</v>
      </c>
      <c r="O1882" s="53">
        <f>K1882*SetUp!$B$65</f>
        <v>4.8728658739630504E-2</v>
      </c>
      <c r="P1882" s="53">
        <f>MIN(SetUp!$B$54*L1882^SetUp!$B$51,L1882)</f>
        <v>3.9804452507024107E-2</v>
      </c>
      <c r="Q1882" s="53">
        <f t="shared" si="466"/>
        <v>5.2306487582682557</v>
      </c>
      <c r="R1882" s="53">
        <f>IF((H1882+N1882-O1882)&gt;SetUp!$B$56,T1881+H1882+N1882-O1882-SetUp!$B$56,T1881)</f>
        <v>0</v>
      </c>
      <c r="S1882" s="53">
        <f>R1882*SetUp!$B$65</f>
        <v>0</v>
      </c>
      <c r="T1882" s="53">
        <f>IF((R1882-S1882)&lt;SetUp!$B$53,R1882-S1882,SetUp!$B$53)</f>
        <v>0</v>
      </c>
      <c r="U1882" s="53">
        <f t="shared" si="467"/>
        <v>1.7804888970915134</v>
      </c>
      <c r="V1882" s="53">
        <f>(L1882-P1882)/1000*SetUp!$B$13*1000000/SetUp!$B$48</f>
        <v>0.79837450028183465</v>
      </c>
      <c r="W1882" s="53">
        <f t="shared" si="469"/>
        <v>2.7061686225238191E-16</v>
      </c>
      <c r="X1882" s="53">
        <f>MAX((SetUp!$B$56*(1-($H1882/SetUp!$B$56)^2)*TANH(($B1882-$D1882)/SetUp!$B$56))/(1+$H1882/SetUp!$B$56*TANH(($B1882-$D1882)/SetUp!$B$56)),0)</f>
        <v>0</v>
      </c>
    </row>
    <row r="1883" spans="1:24" x14ac:dyDescent="0.3">
      <c r="A1883" s="60">
        <v>32928</v>
      </c>
      <c r="B1883" s="53">
        <v>4.9269999999999996</v>
      </c>
      <c r="C1883" s="53"/>
      <c r="D1883" s="53">
        <v>4.5679999999999996</v>
      </c>
      <c r="E1883" s="53">
        <f t="shared" si="461"/>
        <v>4.5679999999999996</v>
      </c>
      <c r="F1883" s="53">
        <f t="shared" si="462"/>
        <v>0</v>
      </c>
      <c r="G1883" s="53">
        <f t="shared" si="463"/>
        <v>3.3550502734058796E-4</v>
      </c>
      <c r="H1883" s="53">
        <f>IF(Q1882&gt;SetUp!$B$56,SetUp!$B$56,Q1882)</f>
        <v>5.2306487582682557</v>
      </c>
      <c r="I1883" s="53">
        <f t="shared" si="468"/>
        <v>1.8291032952905002</v>
      </c>
      <c r="J1883" s="53">
        <f>MIN(F1883,H1883,(1-EXP(-SetUp!$B$52*H1883/SetUp!$B$56))*F1883)</f>
        <v>0</v>
      </c>
      <c r="K1883" s="53">
        <f t="shared" si="464"/>
        <v>5.2306487582682557</v>
      </c>
      <c r="L1883" s="53">
        <f>IF(I1883&lt;=0,0,MIN(SetUp!$B$50*I1883^SetUp!$B$55,I1883))</f>
        <v>5.8842148431284637E-2</v>
      </c>
      <c r="M1883" s="53">
        <f t="shared" si="465"/>
        <v>1.7702611468592155</v>
      </c>
      <c r="N1883" s="53">
        <f>IF(SetUp!$B$62=0,X1883,(B1883-E1883)*(1-(H1883/SetUp!$B$66/SetUp!$B$56)))</f>
        <v>0.3586644949726594</v>
      </c>
      <c r="O1883" s="53">
        <f>K1883*SetUp!$B$65</f>
        <v>4.8278893171646325E-2</v>
      </c>
      <c r="P1883" s="53">
        <f>MIN(SetUp!$B$54*L1883^SetUp!$B$51,L1883)</f>
        <v>3.9411742084674073E-2</v>
      </c>
      <c r="Q1883" s="53">
        <f t="shared" si="466"/>
        <v>5.5410343600692684</v>
      </c>
      <c r="R1883" s="53">
        <f>IF((H1883+N1883-O1883)&gt;SetUp!$B$56,T1882+H1883+N1883-O1883-SetUp!$B$56,T1882)</f>
        <v>0</v>
      </c>
      <c r="S1883" s="53">
        <f>R1883*SetUp!$B$65</f>
        <v>0</v>
      </c>
      <c r="T1883" s="53">
        <f>IF((R1883-S1883)&lt;SetUp!$B$53,R1883-S1883,SetUp!$B$53)</f>
        <v>0</v>
      </c>
      <c r="U1883" s="53">
        <f t="shared" si="467"/>
        <v>1.7702611468592155</v>
      </c>
      <c r="V1883" s="53">
        <f>(L1883-P1883)/1000*SetUp!$B$13*1000000/SetUp!$B$48</f>
        <v>0.79072623916077867</v>
      </c>
      <c r="W1883" s="53">
        <f t="shared" si="469"/>
        <v>2.0122792321330962E-16</v>
      </c>
      <c r="X1883" s="53">
        <f>MAX((SetUp!$B$56*(1-($H1883/SetUp!$B$56)^2)*TANH(($B1883-$D1883)/SetUp!$B$56))/(1+$H1883/SetUp!$B$56*TANH(($B1883-$D1883)/SetUp!$B$56)),0)</f>
        <v>0.3586644949726594</v>
      </c>
    </row>
    <row r="1884" spans="1:24" x14ac:dyDescent="0.3">
      <c r="A1884" s="60">
        <v>32929</v>
      </c>
      <c r="B1884" s="53">
        <v>1.81</v>
      </c>
      <c r="C1884" s="53"/>
      <c r="D1884" s="53">
        <v>4.5679999999999996</v>
      </c>
      <c r="E1884" s="53">
        <f t="shared" si="461"/>
        <v>1.81</v>
      </c>
      <c r="F1884" s="53">
        <f t="shared" si="462"/>
        <v>2.7579999999999996</v>
      </c>
      <c r="G1884" s="53">
        <f t="shared" si="463"/>
        <v>0</v>
      </c>
      <c r="H1884" s="53">
        <f>IF(Q1883&gt;SetUp!$B$56,SetUp!$B$56,Q1883)</f>
        <v>5.5410343600692684</v>
      </c>
      <c r="I1884" s="53">
        <f t="shared" si="468"/>
        <v>1.8145625224789661</v>
      </c>
      <c r="J1884" s="53">
        <f>MIN(F1884,H1884,(1-EXP(-SetUp!$B$52*H1884/SetUp!$B$56))*F1884)</f>
        <v>0.74131920191163958</v>
      </c>
      <c r="K1884" s="53">
        <f t="shared" si="464"/>
        <v>4.7997151581576292</v>
      </c>
      <c r="L1884" s="53">
        <f>IF(I1884&lt;=0,0,MIN(SetUp!$B$50*I1884^SetUp!$B$55,I1884))</f>
        <v>5.8064589802554245E-2</v>
      </c>
      <c r="M1884" s="53">
        <f t="shared" si="465"/>
        <v>1.7564979326764119</v>
      </c>
      <c r="N1884" s="53">
        <f>IF(SetUp!$B$62=0,X1884,(B1884-E1884)*(1-(H1884/SetUp!$B$66/SetUp!$B$56)))</f>
        <v>0</v>
      </c>
      <c r="O1884" s="53">
        <f>K1884*SetUp!$B$65</f>
        <v>4.430137561975054E-2</v>
      </c>
      <c r="P1884" s="53">
        <f>MIN(SetUp!$B$54*L1884^SetUp!$B$51,L1884)</f>
        <v>3.8885915770663866E-2</v>
      </c>
      <c r="Q1884" s="53">
        <f t="shared" si="466"/>
        <v>4.7554137825378788</v>
      </c>
      <c r="R1884" s="53">
        <f>IF((H1884+N1884-O1884)&gt;SetUp!$B$56,T1883+H1884+N1884-O1884-SetUp!$B$56,T1883)</f>
        <v>0</v>
      </c>
      <c r="S1884" s="53">
        <f>R1884*SetUp!$B$65</f>
        <v>0</v>
      </c>
      <c r="T1884" s="53">
        <f>IF((R1884-S1884)&lt;SetUp!$B$53,R1884-S1884,SetUp!$B$53)</f>
        <v>0</v>
      </c>
      <c r="U1884" s="53">
        <f t="shared" si="467"/>
        <v>1.7564979326764119</v>
      </c>
      <c r="V1884" s="53">
        <f>(L1884-P1884)/1000*SetUp!$B$13*1000000/SetUp!$B$48</f>
        <v>0.78048191678567558</v>
      </c>
      <c r="W1884" s="53">
        <f t="shared" si="469"/>
        <v>7.7715611723760958E-16</v>
      </c>
      <c r="X1884" s="53">
        <f>MAX((SetUp!$B$56*(1-($H1884/SetUp!$B$56)^2)*TANH(($B1884-$D1884)/SetUp!$B$56))/(1+$H1884/SetUp!$B$56*TANH(($B1884-$D1884)/SetUp!$B$56)),0)</f>
        <v>0</v>
      </c>
    </row>
    <row r="1885" spans="1:24" x14ac:dyDescent="0.3">
      <c r="A1885" s="60">
        <v>32930</v>
      </c>
      <c r="B1885" s="53">
        <v>2.1389999999999998</v>
      </c>
      <c r="C1885" s="53"/>
      <c r="D1885" s="53">
        <v>4.5679999999999996</v>
      </c>
      <c r="E1885" s="53">
        <f t="shared" si="461"/>
        <v>2.1389999999999998</v>
      </c>
      <c r="F1885" s="53">
        <f t="shared" si="462"/>
        <v>2.4289999999999998</v>
      </c>
      <c r="G1885" s="53">
        <f t="shared" si="463"/>
        <v>0</v>
      </c>
      <c r="H1885" s="53">
        <f>IF(Q1884&gt;SetUp!$B$56,SetUp!$B$56,Q1884)</f>
        <v>4.7554137825378788</v>
      </c>
      <c r="I1885" s="53">
        <f t="shared" si="468"/>
        <v>1.7951082738390156</v>
      </c>
      <c r="J1885" s="53">
        <f>MIN(F1885,H1885,(1-EXP(-SetUp!$B$52*H1885/SetUp!$B$56))*F1885)</f>
        <v>0.57227867336155547</v>
      </c>
      <c r="K1885" s="53">
        <f t="shared" si="464"/>
        <v>4.1831351091763231</v>
      </c>
      <c r="L1885" s="53">
        <f>IF(I1885&lt;=0,0,MIN(SetUp!$B$50*I1885^SetUp!$B$55,I1885))</f>
        <v>5.7030767384022713E-2</v>
      </c>
      <c r="M1885" s="53">
        <f t="shared" si="465"/>
        <v>1.7380775064549929</v>
      </c>
      <c r="N1885" s="53">
        <f>IF(SetUp!$B$62=0,X1885,(B1885-E1885)*(1-(H1885/SetUp!$B$66/SetUp!$B$56)))</f>
        <v>0</v>
      </c>
      <c r="O1885" s="53">
        <f>K1885*SetUp!$B$65</f>
        <v>3.8610341162603708E-2</v>
      </c>
      <c r="P1885" s="53">
        <f>MIN(SetUp!$B$54*L1885^SetUp!$B$51,L1885)</f>
        <v>3.8186896439174355E-2</v>
      </c>
      <c r="Q1885" s="53">
        <f t="shared" si="466"/>
        <v>4.1445247680137198</v>
      </c>
      <c r="R1885" s="53">
        <f>IF((H1885+N1885-O1885)&gt;SetUp!$B$56,T1884+H1885+N1885-O1885-SetUp!$B$56,T1884)</f>
        <v>0</v>
      </c>
      <c r="S1885" s="53">
        <f>R1885*SetUp!$B$65</f>
        <v>0</v>
      </c>
      <c r="T1885" s="53">
        <f>IF((R1885-S1885)&lt;SetUp!$B$53,R1885-S1885,SetUp!$B$53)</f>
        <v>0</v>
      </c>
      <c r="U1885" s="53">
        <f t="shared" si="467"/>
        <v>1.7380775064549929</v>
      </c>
      <c r="V1885" s="53">
        <f>(L1885-P1885)/1000*SetUp!$B$13*1000000/SetUp!$B$48</f>
        <v>0.76685700430810733</v>
      </c>
      <c r="W1885" s="53">
        <f t="shared" si="469"/>
        <v>6.9388939039072284E-16</v>
      </c>
      <c r="X1885" s="53">
        <f>MAX((SetUp!$B$56*(1-($H1885/SetUp!$B$56)^2)*TANH(($B1885-$D1885)/SetUp!$B$56))/(1+$H1885/SetUp!$B$56*TANH(($B1885-$D1885)/SetUp!$B$56)),0)</f>
        <v>0</v>
      </c>
    </row>
    <row r="1886" spans="1:24" x14ac:dyDescent="0.3">
      <c r="A1886" s="60">
        <v>32931</v>
      </c>
      <c r="B1886" s="53">
        <v>1.7709999999999999</v>
      </c>
      <c r="C1886" s="53"/>
      <c r="D1886" s="53">
        <v>4.5679999999999996</v>
      </c>
      <c r="E1886" s="53">
        <f t="shared" si="461"/>
        <v>1.7709999999999999</v>
      </c>
      <c r="F1886" s="53">
        <f t="shared" si="462"/>
        <v>2.7969999999999997</v>
      </c>
      <c r="G1886" s="53">
        <f t="shared" si="463"/>
        <v>0</v>
      </c>
      <c r="H1886" s="53">
        <f>IF(Q1885&gt;SetUp!$B$56,SetUp!$B$56,Q1885)</f>
        <v>4.1445247680137198</v>
      </c>
      <c r="I1886" s="53">
        <f t="shared" si="468"/>
        <v>1.7709420607258797</v>
      </c>
      <c r="J1886" s="53">
        <f>MIN(F1886,H1886,(1-EXP(-SetUp!$B$52*H1886/SetUp!$B$56))*F1886)</f>
        <v>0.58390171526713086</v>
      </c>
      <c r="K1886" s="53">
        <f t="shared" si="464"/>
        <v>3.560623052746589</v>
      </c>
      <c r="L1886" s="53">
        <f>IF(I1886&lt;=0,0,MIN(SetUp!$B$50*I1886^SetUp!$B$55,I1886))</f>
        <v>5.5756913169088478E-2</v>
      </c>
      <c r="M1886" s="53">
        <f t="shared" si="465"/>
        <v>1.7151851475567912</v>
      </c>
      <c r="N1886" s="53">
        <f>IF(SetUp!$B$62=0,X1886,(B1886-E1886)*(1-(H1886/SetUp!$B$66/SetUp!$B$56)))</f>
        <v>0</v>
      </c>
      <c r="O1886" s="53">
        <f>K1886*SetUp!$B$65</f>
        <v>3.286455427088681E-2</v>
      </c>
      <c r="P1886" s="53">
        <f>MIN(SetUp!$B$54*L1886^SetUp!$B$51,L1886)</f>
        <v>3.7325749115425182E-2</v>
      </c>
      <c r="Q1886" s="53">
        <f t="shared" si="466"/>
        <v>3.527758498475702</v>
      </c>
      <c r="R1886" s="53">
        <f>IF((H1886+N1886-O1886)&gt;SetUp!$B$56,T1885+H1886+N1886-O1886-SetUp!$B$56,T1885)</f>
        <v>0</v>
      </c>
      <c r="S1886" s="53">
        <f>R1886*SetUp!$B$65</f>
        <v>0</v>
      </c>
      <c r="T1886" s="53">
        <f>IF((R1886-S1886)&lt;SetUp!$B$53,R1886-S1886,SetUp!$B$53)</f>
        <v>0</v>
      </c>
      <c r="U1886" s="53">
        <f t="shared" si="467"/>
        <v>1.7151851475567912</v>
      </c>
      <c r="V1886" s="53">
        <f>(L1886-P1886)/1000*SetUp!$B$13*1000000/SetUp!$B$48</f>
        <v>0.75006177305451971</v>
      </c>
      <c r="W1886" s="53">
        <f t="shared" si="469"/>
        <v>0</v>
      </c>
      <c r="X1886" s="53">
        <f>MAX((SetUp!$B$56*(1-($H1886/SetUp!$B$56)^2)*TANH(($B1886-$D1886)/SetUp!$B$56))/(1+$H1886/SetUp!$B$56*TANH(($B1886-$D1886)/SetUp!$B$56)),0)</f>
        <v>0</v>
      </c>
    </row>
    <row r="1887" spans="1:24" x14ac:dyDescent="0.3">
      <c r="A1887" s="60">
        <v>32932</v>
      </c>
      <c r="B1887" s="53">
        <v>1.478</v>
      </c>
      <c r="C1887" s="53"/>
      <c r="D1887" s="53">
        <v>4.5679999999999996</v>
      </c>
      <c r="E1887" s="53">
        <f t="shared" si="461"/>
        <v>1.478</v>
      </c>
      <c r="F1887" s="53">
        <f t="shared" si="462"/>
        <v>3.09</v>
      </c>
      <c r="G1887" s="53">
        <f t="shared" si="463"/>
        <v>0</v>
      </c>
      <c r="H1887" s="53">
        <f>IF(Q1886&gt;SetUp!$B$56,SetUp!$B$56,Q1886)</f>
        <v>3.527758498475702</v>
      </c>
      <c r="I1887" s="53">
        <f t="shared" si="468"/>
        <v>1.7425925908217095</v>
      </c>
      <c r="J1887" s="53">
        <f>MIN(F1887,H1887,(1-EXP(-SetUp!$B$52*H1887/SetUp!$B$56))*F1887)</f>
        <v>0.55837167820897016</v>
      </c>
      <c r="K1887" s="53">
        <f t="shared" si="464"/>
        <v>2.969386820266732</v>
      </c>
      <c r="L1887" s="53">
        <f>IF(I1887&lt;=0,0,MIN(SetUp!$B$50*I1887^SetUp!$B$55,I1887))</f>
        <v>5.4277258815807035E-2</v>
      </c>
      <c r="M1887" s="53">
        <f t="shared" si="465"/>
        <v>1.6883153320059023</v>
      </c>
      <c r="N1887" s="53">
        <f>IF(SetUp!$B$62=0,X1887,(B1887-E1887)*(1-(H1887/SetUp!$B$66/SetUp!$B$56)))</f>
        <v>0</v>
      </c>
      <c r="O1887" s="53">
        <f>K1887*SetUp!$B$65</f>
        <v>2.7407443264918216E-2</v>
      </c>
      <c r="P1887" s="53">
        <f>MIN(SetUp!$B$54*L1887^SetUp!$B$51,L1887)</f>
        <v>3.6325717675823828E-2</v>
      </c>
      <c r="Q1887" s="53">
        <f t="shared" si="466"/>
        <v>2.9419793770018137</v>
      </c>
      <c r="R1887" s="53">
        <f>IF((H1887+N1887-O1887)&gt;SetUp!$B$56,T1886+H1887+N1887-O1887-SetUp!$B$56,T1886)</f>
        <v>0</v>
      </c>
      <c r="S1887" s="53">
        <f>R1887*SetUp!$B$65</f>
        <v>0</v>
      </c>
      <c r="T1887" s="53">
        <f>IF((R1887-S1887)&lt;SetUp!$B$53,R1887-S1887,SetUp!$B$53)</f>
        <v>0</v>
      </c>
      <c r="U1887" s="53">
        <f t="shared" si="467"/>
        <v>1.6883153320059023</v>
      </c>
      <c r="V1887" s="53">
        <f>(L1887-P1887)/1000*SetUp!$B$13*1000000/SetUp!$B$48</f>
        <v>0.7305433741088514</v>
      </c>
      <c r="W1887" s="53">
        <f t="shared" si="469"/>
        <v>-4.3715031594615539E-16</v>
      </c>
      <c r="X1887" s="53">
        <f>MAX((SetUp!$B$56*(1-($H1887/SetUp!$B$56)^2)*TANH(($B1887-$D1887)/SetUp!$B$56))/(1+$H1887/SetUp!$B$56*TANH(($B1887-$D1887)/SetUp!$B$56)),0)</f>
        <v>0</v>
      </c>
    </row>
    <row r="1888" spans="1:24" x14ac:dyDescent="0.3">
      <c r="A1888" s="60">
        <v>32933</v>
      </c>
      <c r="B1888" s="53">
        <v>1.1679999999999999</v>
      </c>
      <c r="C1888" s="53">
        <v>0</v>
      </c>
      <c r="D1888" s="53">
        <v>4.1970000000000001</v>
      </c>
      <c r="E1888" s="53">
        <f t="shared" si="461"/>
        <v>1.1679999999999999</v>
      </c>
      <c r="F1888" s="53">
        <f t="shared" si="462"/>
        <v>3.0289999999999999</v>
      </c>
      <c r="G1888" s="53">
        <f t="shared" si="463"/>
        <v>0</v>
      </c>
      <c r="H1888" s="53">
        <f>IF(Q1887&gt;SetUp!$B$56,SetUp!$B$56,Q1887)</f>
        <v>2.9419793770018137</v>
      </c>
      <c r="I1888" s="53">
        <f t="shared" si="468"/>
        <v>1.7111885171588941</v>
      </c>
      <c r="J1888" s="53">
        <f>MIN(F1888,H1888,(1-EXP(-SetUp!$B$52*H1888/SetUp!$B$56))*F1888)</f>
        <v>0.46384473765179107</v>
      </c>
      <c r="K1888" s="53">
        <f t="shared" si="464"/>
        <v>2.4781346393500225</v>
      </c>
      <c r="L1888" s="53">
        <f>IF(I1888&lt;=0,0,MIN(SetUp!$B$50*I1888^SetUp!$B$55,I1888))</f>
        <v>5.2656812115871685E-2</v>
      </c>
      <c r="M1888" s="53">
        <f t="shared" si="465"/>
        <v>1.6585317050430224</v>
      </c>
      <c r="N1888" s="53">
        <f>IF(SetUp!$B$62=0,X1888,(B1888-E1888)*(1-(H1888/SetUp!$B$66/SetUp!$B$56)))</f>
        <v>0</v>
      </c>
      <c r="O1888" s="53">
        <f>K1888*SetUp!$B$65</f>
        <v>2.2873185152991717E-2</v>
      </c>
      <c r="P1888" s="53">
        <f>MIN(SetUp!$B$54*L1888^SetUp!$B$51,L1888)</f>
        <v>3.523083526119701E-2</v>
      </c>
      <c r="Q1888" s="53">
        <f t="shared" si="466"/>
        <v>2.4552614541970308</v>
      </c>
      <c r="R1888" s="53">
        <f>IF((H1888+N1888-O1888)&gt;SetUp!$B$56,T1887+H1888+N1888-O1888-SetUp!$B$56,T1887)</f>
        <v>0</v>
      </c>
      <c r="S1888" s="53">
        <f>R1888*SetUp!$B$65</f>
        <v>0</v>
      </c>
      <c r="T1888" s="53">
        <f>IF((R1888-S1888)&lt;SetUp!$B$53,R1888-S1888,SetUp!$B$53)</f>
        <v>0</v>
      </c>
      <c r="U1888" s="53">
        <f t="shared" si="467"/>
        <v>1.6585317050430224</v>
      </c>
      <c r="V1888" s="53">
        <f>(L1888-P1888)/1000*SetUp!$B$13*1000000/SetUp!$B$48</f>
        <v>0.70915537720616539</v>
      </c>
      <c r="W1888" s="53">
        <f t="shared" si="469"/>
        <v>1.5265566588595902E-16</v>
      </c>
      <c r="X1888" s="53">
        <f>MAX((SetUp!$B$56*(1-($H1888/SetUp!$B$56)^2)*TANH(($B1888-$D1888)/SetUp!$B$56))/(1+$H1888/SetUp!$B$56*TANH(($B1888-$D1888)/SetUp!$B$56)),0)</f>
        <v>0</v>
      </c>
    </row>
    <row r="1889" spans="1:24" x14ac:dyDescent="0.3">
      <c r="A1889" s="60">
        <v>32934</v>
      </c>
      <c r="B1889" s="53">
        <v>2.702</v>
      </c>
      <c r="C1889" s="53">
        <v>0</v>
      </c>
      <c r="D1889" s="53">
        <v>4.1970000000000001</v>
      </c>
      <c r="E1889" s="53">
        <f t="shared" si="461"/>
        <v>2.702</v>
      </c>
      <c r="F1889" s="53">
        <f t="shared" si="462"/>
        <v>1.4950000000000001</v>
      </c>
      <c r="G1889" s="53">
        <f t="shared" si="463"/>
        <v>0</v>
      </c>
      <c r="H1889" s="53">
        <f>IF(Q1888&gt;SetUp!$B$56,SetUp!$B$56,Q1888)</f>
        <v>2.4552614541970308</v>
      </c>
      <c r="I1889" s="53">
        <f t="shared" si="468"/>
        <v>1.6794064852837913</v>
      </c>
      <c r="J1889" s="53">
        <f>MIN(F1889,H1889,(1-EXP(-SetUp!$B$52*H1889/SetUp!$B$56))*F1889)</f>
        <v>0.19363869997809044</v>
      </c>
      <c r="K1889" s="53">
        <f t="shared" si="464"/>
        <v>2.2616227542189402</v>
      </c>
      <c r="L1889" s="53">
        <f>IF(I1889&lt;=0,0,MIN(SetUp!$B$50*I1889^SetUp!$B$55,I1889))</f>
        <v>5.103692626985902E-2</v>
      </c>
      <c r="M1889" s="53">
        <f t="shared" si="465"/>
        <v>1.6283695590139322</v>
      </c>
      <c r="N1889" s="53">
        <f>IF(SetUp!$B$62=0,X1889,(B1889-E1889)*(1-(H1889/SetUp!$B$66/SetUp!$B$56)))</f>
        <v>0</v>
      </c>
      <c r="O1889" s="53">
        <f>K1889*SetUp!$B$65</f>
        <v>2.0874780240768935E-2</v>
      </c>
      <c r="P1889" s="53">
        <f>MIN(SetUp!$B$54*L1889^SetUp!$B$51,L1889)</f>
        <v>3.4136659060644454E-2</v>
      </c>
      <c r="Q1889" s="53">
        <f t="shared" si="466"/>
        <v>2.2407479739781713</v>
      </c>
      <c r="R1889" s="53">
        <f>IF((H1889+N1889-O1889)&gt;SetUp!$B$56,T1888+H1889+N1889-O1889-SetUp!$B$56,T1888)</f>
        <v>0</v>
      </c>
      <c r="S1889" s="53">
        <f>R1889*SetUp!$B$65</f>
        <v>0</v>
      </c>
      <c r="T1889" s="53">
        <f>IF((R1889-S1889)&lt;SetUp!$B$53,R1889-S1889,SetUp!$B$53)</f>
        <v>0</v>
      </c>
      <c r="U1889" s="53">
        <f t="shared" si="467"/>
        <v>1.6283695590139322</v>
      </c>
      <c r="V1889" s="53">
        <f>(L1889-P1889)/1000*SetUp!$B$13*1000000/SetUp!$B$48</f>
        <v>0.68776146482832501</v>
      </c>
      <c r="W1889" s="53">
        <f t="shared" si="469"/>
        <v>0</v>
      </c>
      <c r="X1889" s="53">
        <f>MAX((SetUp!$B$56*(1-($H1889/SetUp!$B$56)^2)*TANH(($B1889-$D1889)/SetUp!$B$56))/(1+$H1889/SetUp!$B$56*TANH(($B1889-$D1889)/SetUp!$B$56)),0)</f>
        <v>0</v>
      </c>
    </row>
    <row r="1890" spans="1:24" x14ac:dyDescent="0.3">
      <c r="A1890" s="60">
        <v>32935</v>
      </c>
      <c r="B1890" s="53">
        <v>18.277999999999999</v>
      </c>
      <c r="C1890" s="53">
        <v>0</v>
      </c>
      <c r="D1890" s="53">
        <v>4.1970000000000001</v>
      </c>
      <c r="E1890" s="53">
        <f t="shared" si="461"/>
        <v>4.1970000000000001</v>
      </c>
      <c r="F1890" s="53">
        <f t="shared" si="462"/>
        <v>0</v>
      </c>
      <c r="G1890" s="53">
        <f t="shared" si="463"/>
        <v>4.5987313356645743E-2</v>
      </c>
      <c r="H1890" s="53">
        <f>IF(Q1889&gt;SetUp!$B$56,SetUp!$B$56,Q1889)</f>
        <v>2.2407479739781713</v>
      </c>
      <c r="I1890" s="53">
        <f t="shared" si="468"/>
        <v>1.6950389783692401</v>
      </c>
      <c r="J1890" s="53">
        <f>MIN(F1890,H1890,(1-EXP(-SetUp!$B$52*H1890/SetUp!$B$56))*F1890)</f>
        <v>0</v>
      </c>
      <c r="K1890" s="53">
        <f t="shared" si="464"/>
        <v>2.2407479739781713</v>
      </c>
      <c r="L1890" s="53">
        <f>IF(I1890&lt;=0,0,MIN(SetUp!$B$50*I1890^SetUp!$B$55,I1890))</f>
        <v>5.1831162564312319E-2</v>
      </c>
      <c r="M1890" s="53">
        <f t="shared" si="465"/>
        <v>1.6432078158049277</v>
      </c>
      <c r="N1890" s="53">
        <f>IF(SetUp!$B$62=0,X1890,(B1890-E1890)*(1-(H1890/SetUp!$B$66/SetUp!$B$56)))</f>
        <v>14.035012686643354</v>
      </c>
      <c r="O1890" s="53">
        <f>K1890*SetUp!$B$65</f>
        <v>2.0682105998662239E-2</v>
      </c>
      <c r="P1890" s="53">
        <f>MIN(SetUp!$B$54*L1890^SetUp!$B$51,L1890)</f>
        <v>3.4673096365550965E-2</v>
      </c>
      <c r="Q1890" s="53">
        <f t="shared" si="466"/>
        <v>16.255078554622862</v>
      </c>
      <c r="R1890" s="53">
        <f>IF((H1890+N1890-O1890)&gt;SetUp!$B$56,T1889+H1890+N1890-O1890-SetUp!$B$56,T1889)</f>
        <v>0</v>
      </c>
      <c r="S1890" s="53">
        <f>R1890*SetUp!$B$65</f>
        <v>0</v>
      </c>
      <c r="T1890" s="53">
        <f>IF((R1890-S1890)&lt;SetUp!$B$53,R1890-S1890,SetUp!$B$53)</f>
        <v>0</v>
      </c>
      <c r="U1890" s="53">
        <f t="shared" si="467"/>
        <v>1.6432078158049277</v>
      </c>
      <c r="V1890" s="53">
        <f>(L1890-P1890)/1000*SetUp!$B$13*1000000/SetUp!$B$48</f>
        <v>0.69825267236291888</v>
      </c>
      <c r="W1890" s="53">
        <f t="shared" si="469"/>
        <v>1.0130785099704553E-15</v>
      </c>
      <c r="X1890" s="53">
        <f>MAX((SetUp!$B$56*(1-($H1890/SetUp!$B$56)^2)*TANH(($B1890-$D1890)/SetUp!$B$56))/(1+$H1890/SetUp!$B$56*TANH(($B1890-$D1890)/SetUp!$B$56)),0)</f>
        <v>14.035012686643354</v>
      </c>
    </row>
    <row r="1891" spans="1:24" x14ac:dyDescent="0.3">
      <c r="A1891" s="60">
        <v>32936</v>
      </c>
      <c r="B1891" s="53">
        <v>1.984</v>
      </c>
      <c r="C1891" s="53">
        <v>0</v>
      </c>
      <c r="D1891" s="53">
        <v>4.1970000000000001</v>
      </c>
      <c r="E1891" s="53">
        <f t="shared" si="461"/>
        <v>1.984</v>
      </c>
      <c r="F1891" s="53">
        <f t="shared" si="462"/>
        <v>2.2130000000000001</v>
      </c>
      <c r="G1891" s="53">
        <f t="shared" si="463"/>
        <v>0</v>
      </c>
      <c r="H1891" s="53">
        <f>IF(Q1890&gt;SetUp!$B$56,SetUp!$B$56,Q1890)</f>
        <v>16.255078554622862</v>
      </c>
      <c r="I1891" s="53">
        <f t="shared" si="468"/>
        <v>1.7809696731663811</v>
      </c>
      <c r="J1891" s="53">
        <f>MIN(F1891,H1891,(1-EXP(-SetUp!$B$52*H1891/SetUp!$B$56))*F1891)</f>
        <v>1.3296351401991486</v>
      </c>
      <c r="K1891" s="53">
        <f t="shared" si="464"/>
        <v>14.925443414423714</v>
      </c>
      <c r="L1891" s="53">
        <f>IF(I1891&lt;=0,0,MIN(SetUp!$B$50*I1891^SetUp!$B$55,I1891))</f>
        <v>5.6284093351012213E-2</v>
      </c>
      <c r="M1891" s="53">
        <f t="shared" si="465"/>
        <v>1.7246855798153689</v>
      </c>
      <c r="N1891" s="53">
        <f>IF(SetUp!$B$62=0,X1891,(B1891-E1891)*(1-(H1891/SetUp!$B$66/SetUp!$B$56)))</f>
        <v>0</v>
      </c>
      <c r="O1891" s="53">
        <f>K1891*SetUp!$B$65</f>
        <v>0.13776185736145338</v>
      </c>
      <c r="P1891" s="53">
        <f>MIN(SetUp!$B$54*L1891^SetUp!$B$51,L1891)</f>
        <v>3.7682109028173295E-2</v>
      </c>
      <c r="Q1891" s="53">
        <f t="shared" si="466"/>
        <v>14.78768155706226</v>
      </c>
      <c r="R1891" s="53">
        <f>IF((H1891+N1891-O1891)&gt;SetUp!$B$56,T1890+H1891+N1891-O1891-SetUp!$B$56,T1890)</f>
        <v>0</v>
      </c>
      <c r="S1891" s="53">
        <f>R1891*SetUp!$B$65</f>
        <v>0</v>
      </c>
      <c r="T1891" s="53">
        <f>IF((R1891-S1891)&lt;SetUp!$B$53,R1891-S1891,SetUp!$B$53)</f>
        <v>0</v>
      </c>
      <c r="U1891" s="53">
        <f t="shared" si="467"/>
        <v>1.7246855798153689</v>
      </c>
      <c r="V1891" s="53">
        <f>(L1891-P1891)/1000*SetUp!$B$13*1000000/SetUp!$B$48</f>
        <v>0.75701335536361725</v>
      </c>
      <c r="W1891" s="53">
        <f t="shared" si="469"/>
        <v>-9.298117831235686E-16</v>
      </c>
      <c r="X1891" s="53">
        <f>MAX((SetUp!$B$56*(1-($H1891/SetUp!$B$56)^2)*TANH(($B1891-$D1891)/SetUp!$B$56))/(1+$H1891/SetUp!$B$56*TANH(($B1891-$D1891)/SetUp!$B$56)),0)</f>
        <v>0</v>
      </c>
    </row>
    <row r="1892" spans="1:24" x14ac:dyDescent="0.3">
      <c r="A1892" s="60">
        <v>32937</v>
      </c>
      <c r="B1892" s="53">
        <v>3.6819999999999999</v>
      </c>
      <c r="C1892" s="53">
        <v>0</v>
      </c>
      <c r="D1892" s="53">
        <v>4.1970000000000001</v>
      </c>
      <c r="E1892" s="53">
        <f t="shared" si="461"/>
        <v>3.6819999999999999</v>
      </c>
      <c r="F1892" s="53">
        <f t="shared" si="462"/>
        <v>0.51500000000000012</v>
      </c>
      <c r="G1892" s="53">
        <f t="shared" si="463"/>
        <v>0</v>
      </c>
      <c r="H1892" s="53">
        <f>IF(Q1891&gt;SetUp!$B$56,SetUp!$B$56,Q1891)</f>
        <v>14.78768155706226</v>
      </c>
      <c r="I1892" s="53">
        <f t="shared" si="468"/>
        <v>1.8584838923725657</v>
      </c>
      <c r="J1892" s="53">
        <f>MIN(F1892,H1892,(1-EXP(-SetUp!$B$52*H1892/SetUp!$B$56))*F1892)</f>
        <v>0.29165790242915279</v>
      </c>
      <c r="K1892" s="53">
        <f t="shared" si="464"/>
        <v>14.496023654633108</v>
      </c>
      <c r="L1892" s="53">
        <f>IF(I1892&lt;=0,0,MIN(SetUp!$B$50*I1892^SetUp!$B$55,I1892))</f>
        <v>6.0425854866233461E-2</v>
      </c>
      <c r="M1892" s="53">
        <f t="shared" si="465"/>
        <v>1.7980580375063322</v>
      </c>
      <c r="N1892" s="53">
        <f>IF(SetUp!$B$62=0,X1892,(B1892-E1892)*(1-(H1892/SetUp!$B$66/SetUp!$B$56)))</f>
        <v>0</v>
      </c>
      <c r="O1892" s="53">
        <f>K1892*SetUp!$B$65</f>
        <v>0.1337983125571969</v>
      </c>
      <c r="P1892" s="53">
        <f>MIN(SetUp!$B$54*L1892^SetUp!$B$51,L1892)</f>
        <v>4.0482936141280505E-2</v>
      </c>
      <c r="Q1892" s="53">
        <f t="shared" si="466"/>
        <v>14.362225342075911</v>
      </c>
      <c r="R1892" s="53">
        <f>IF((H1892+N1892-O1892)&gt;SetUp!$B$56,T1891+H1892+N1892-O1892-SetUp!$B$56,T1891)</f>
        <v>0</v>
      </c>
      <c r="S1892" s="53">
        <f>R1892*SetUp!$B$65</f>
        <v>0</v>
      </c>
      <c r="T1892" s="53">
        <f>IF((R1892-S1892)&lt;SetUp!$B$53,R1892-S1892,SetUp!$B$53)</f>
        <v>0</v>
      </c>
      <c r="U1892" s="53">
        <f t="shared" si="467"/>
        <v>1.7980580375063322</v>
      </c>
      <c r="V1892" s="53">
        <f>(L1892-P1892)/1000*SetUp!$B$13*1000000/SetUp!$B$48</f>
        <v>0.81158308477794316</v>
      </c>
      <c r="W1892" s="53">
        <f t="shared" si="469"/>
        <v>-6.9388939039072284E-17</v>
      </c>
      <c r="X1892" s="53">
        <f>MAX((SetUp!$B$56*(1-($H1892/SetUp!$B$56)^2)*TANH(($B1892-$D1892)/SetUp!$B$56))/(1+$H1892/SetUp!$B$56*TANH(($B1892-$D1892)/SetUp!$B$56)),0)</f>
        <v>0</v>
      </c>
    </row>
    <row r="1893" spans="1:24" x14ac:dyDescent="0.3">
      <c r="A1893" s="60">
        <v>32938</v>
      </c>
      <c r="B1893" s="53">
        <v>1.5049999999999999</v>
      </c>
      <c r="C1893" s="53">
        <v>0</v>
      </c>
      <c r="D1893" s="53">
        <v>4.1970000000000001</v>
      </c>
      <c r="E1893" s="53">
        <f t="shared" si="461"/>
        <v>1.5049999999999999</v>
      </c>
      <c r="F1893" s="53">
        <f t="shared" si="462"/>
        <v>2.6920000000000002</v>
      </c>
      <c r="G1893" s="53">
        <f t="shared" si="463"/>
        <v>0</v>
      </c>
      <c r="H1893" s="53">
        <f>IF(Q1892&gt;SetUp!$B$56,SetUp!$B$56,Q1892)</f>
        <v>14.362225342075911</v>
      </c>
      <c r="I1893" s="53">
        <f t="shared" si="468"/>
        <v>1.9168119478531054</v>
      </c>
      <c r="J1893" s="53">
        <f>MIN(F1893,H1893,(1-EXP(-SetUp!$B$52*H1893/SetUp!$B$56))*F1893)</f>
        <v>1.4961475824546591</v>
      </c>
      <c r="K1893" s="53">
        <f t="shared" si="464"/>
        <v>12.866077759621252</v>
      </c>
      <c r="L1893" s="53">
        <f>IF(I1893&lt;=0,0,MIN(SetUp!$B$50*I1893^SetUp!$B$55,I1893))</f>
        <v>6.3619557956139036E-2</v>
      </c>
      <c r="M1893" s="53">
        <f t="shared" si="465"/>
        <v>1.8531923898969664</v>
      </c>
      <c r="N1893" s="53">
        <f>IF(SetUp!$B$62=0,X1893,(B1893-E1893)*(1-(H1893/SetUp!$B$66/SetUp!$B$56)))</f>
        <v>0</v>
      </c>
      <c r="O1893" s="53">
        <f>K1893*SetUp!$B$65</f>
        <v>0.11875391034677323</v>
      </c>
      <c r="P1893" s="53">
        <f>MIN(SetUp!$B$54*L1893^SetUp!$B$51,L1893)</f>
        <v>4.2643929483600726E-2</v>
      </c>
      <c r="Q1893" s="53">
        <f t="shared" si="466"/>
        <v>12.747323849274478</v>
      </c>
      <c r="R1893" s="53">
        <f>IF((H1893+N1893-O1893)&gt;SetUp!$B$56,T1892+H1893+N1893-O1893-SetUp!$B$56,T1892)</f>
        <v>0</v>
      </c>
      <c r="S1893" s="53">
        <f>R1893*SetUp!$B$65</f>
        <v>0</v>
      </c>
      <c r="T1893" s="53">
        <f>IF((R1893-S1893)&lt;SetUp!$B$53,R1893-S1893,SetUp!$B$53)</f>
        <v>0</v>
      </c>
      <c r="U1893" s="53">
        <f t="shared" si="467"/>
        <v>1.8531923898969664</v>
      </c>
      <c r="V1893" s="53">
        <f>(L1893-P1893)/1000*SetUp!$B$13*1000000/SetUp!$B$48</f>
        <v>0.85360951903186644</v>
      </c>
      <c r="W1893" s="53">
        <f t="shared" si="469"/>
        <v>-1.2351231148954867E-15</v>
      </c>
      <c r="X1893" s="53">
        <f>MAX((SetUp!$B$56*(1-($H1893/SetUp!$B$56)^2)*TANH(($B1893-$D1893)/SetUp!$B$56))/(1+$H1893/SetUp!$B$56*TANH(($B1893-$D1893)/SetUp!$B$56)),0)</f>
        <v>0</v>
      </c>
    </row>
    <row r="1894" spans="1:24" x14ac:dyDescent="0.3">
      <c r="A1894" s="60">
        <v>32939</v>
      </c>
      <c r="B1894" s="53">
        <v>0.182</v>
      </c>
      <c r="C1894" s="53">
        <v>0</v>
      </c>
      <c r="D1894" s="53">
        <v>4.1970000000000001</v>
      </c>
      <c r="E1894" s="53">
        <f t="shared" si="461"/>
        <v>0.182</v>
      </c>
      <c r="F1894" s="53">
        <f t="shared" si="462"/>
        <v>4.0149999999999997</v>
      </c>
      <c r="G1894" s="53">
        <f t="shared" si="463"/>
        <v>0</v>
      </c>
      <c r="H1894" s="53">
        <f>IF(Q1893&gt;SetUp!$B$56,SetUp!$B$56,Q1893)</f>
        <v>12.747323849274478</v>
      </c>
      <c r="I1894" s="53">
        <f t="shared" si="468"/>
        <v>1.9518266465950989</v>
      </c>
      <c r="J1894" s="53">
        <f>MIN(F1894,H1894,(1-EXP(-SetUp!$B$52*H1894/SetUp!$B$56))*F1894)</f>
        <v>2.0610566540730537</v>
      </c>
      <c r="K1894" s="53">
        <f t="shared" si="464"/>
        <v>10.686267195201424</v>
      </c>
      <c r="L1894" s="53">
        <f>IF(I1894&lt;=0,0,MIN(SetUp!$B$50*I1894^SetUp!$B$55,I1894))</f>
        <v>6.5568241884307404E-2</v>
      </c>
      <c r="M1894" s="53">
        <f t="shared" si="465"/>
        <v>1.8862584047107915</v>
      </c>
      <c r="N1894" s="53">
        <f>IF(SetUp!$B$62=0,X1894,(B1894-E1894)*(1-(H1894/SetUp!$B$66/SetUp!$B$56)))</f>
        <v>0</v>
      </c>
      <c r="O1894" s="53">
        <f>K1894*SetUp!$B$65</f>
        <v>9.8634256698132319E-2</v>
      </c>
      <c r="P1894" s="53">
        <f>MIN(SetUp!$B$54*L1894^SetUp!$B$51,L1894)</f>
        <v>4.3963012197321794E-2</v>
      </c>
      <c r="Q1894" s="53">
        <f t="shared" si="466"/>
        <v>10.587632938503292</v>
      </c>
      <c r="R1894" s="53">
        <f>IF((H1894+N1894-O1894)&gt;SetUp!$B$56,T1893+H1894+N1894-O1894-SetUp!$B$56,T1893)</f>
        <v>0</v>
      </c>
      <c r="S1894" s="53">
        <f>R1894*SetUp!$B$65</f>
        <v>0</v>
      </c>
      <c r="T1894" s="53">
        <f>IF((R1894-S1894)&lt;SetUp!$B$53,R1894-S1894,SetUp!$B$53)</f>
        <v>0</v>
      </c>
      <c r="U1894" s="53">
        <f t="shared" si="467"/>
        <v>1.8862584047107915</v>
      </c>
      <c r="V1894" s="53">
        <f>(L1894-P1894)/1000*SetUp!$B$13*1000000/SetUp!$B$48</f>
        <v>0.87923133010417154</v>
      </c>
      <c r="W1894" s="53">
        <f t="shared" si="469"/>
        <v>-1.3877787807814457E-16</v>
      </c>
      <c r="X1894" s="53">
        <f>MAX((SetUp!$B$56*(1-($H1894/SetUp!$B$56)^2)*TANH(($B1894-$D1894)/SetUp!$B$56))/(1+$H1894/SetUp!$B$56*TANH(($B1894-$D1894)/SetUp!$B$56)),0)</f>
        <v>0</v>
      </c>
    </row>
    <row r="1895" spans="1:24" x14ac:dyDescent="0.3">
      <c r="A1895" s="60">
        <v>32940</v>
      </c>
      <c r="B1895" s="53">
        <v>0.71599999999999997</v>
      </c>
      <c r="C1895" s="53">
        <v>0</v>
      </c>
      <c r="D1895" s="53">
        <v>4.1970000000000001</v>
      </c>
      <c r="E1895" s="53">
        <f t="shared" si="461"/>
        <v>0.71599999999999997</v>
      </c>
      <c r="F1895" s="53">
        <f t="shared" si="462"/>
        <v>3.4809999999999999</v>
      </c>
      <c r="G1895" s="53">
        <f t="shared" si="463"/>
        <v>0</v>
      </c>
      <c r="H1895" s="53">
        <f>IF(Q1894&gt;SetUp!$B$56,SetUp!$B$56,Q1894)</f>
        <v>10.587632938503292</v>
      </c>
      <c r="I1895" s="53">
        <f t="shared" si="468"/>
        <v>1.9695180246445982</v>
      </c>
      <c r="J1895" s="53">
        <f>MIN(F1895,H1895,(1-EXP(-SetUp!$B$52*H1895/SetUp!$B$56))*F1895)</f>
        <v>1.5670900260485709</v>
      </c>
      <c r="K1895" s="53">
        <f t="shared" si="464"/>
        <v>9.0205429124547205</v>
      </c>
      <c r="L1895" s="53">
        <f>IF(I1895&lt;=0,0,MIN(SetUp!$B$50*I1895^SetUp!$B$55,I1895))</f>
        <v>6.656175033839086E-2</v>
      </c>
      <c r="M1895" s="53">
        <f t="shared" si="465"/>
        <v>1.9029562743062074</v>
      </c>
      <c r="N1895" s="53">
        <f>IF(SetUp!$B$62=0,X1895,(B1895-E1895)*(1-(H1895/SetUp!$B$66/SetUp!$B$56)))</f>
        <v>0</v>
      </c>
      <c r="O1895" s="53">
        <f>K1895*SetUp!$B$65</f>
        <v>8.3259619933806692E-2</v>
      </c>
      <c r="P1895" s="53">
        <f>MIN(SetUp!$B$54*L1895^SetUp!$B$51,L1895)</f>
        <v>4.4635674906847118E-2</v>
      </c>
      <c r="Q1895" s="53">
        <f t="shared" si="466"/>
        <v>8.9372832925209131</v>
      </c>
      <c r="R1895" s="53">
        <f>IF((H1895+N1895-O1895)&gt;SetUp!$B$56,T1894+H1895+N1895-O1895-SetUp!$B$56,T1894)</f>
        <v>0</v>
      </c>
      <c r="S1895" s="53">
        <f>R1895*SetUp!$B$65</f>
        <v>0</v>
      </c>
      <c r="T1895" s="53">
        <f>IF((R1895-S1895)&lt;SetUp!$B$53,R1895-S1895,SetUp!$B$53)</f>
        <v>0</v>
      </c>
      <c r="U1895" s="53">
        <f t="shared" si="467"/>
        <v>1.9029562743062074</v>
      </c>
      <c r="V1895" s="53">
        <f>(L1895-P1895)/1000*SetUp!$B$13*1000000/SetUp!$B$48</f>
        <v>0.89228824432508513</v>
      </c>
      <c r="W1895" s="53">
        <f t="shared" si="469"/>
        <v>-1.0963452368173421E-15</v>
      </c>
      <c r="X1895" s="53">
        <f>MAX((SetUp!$B$56*(1-($H1895/SetUp!$B$56)^2)*TANH(($B1895-$D1895)/SetUp!$B$56))/(1+$H1895/SetUp!$B$56*TANH(($B1895-$D1895)/SetUp!$B$56)),0)</f>
        <v>0</v>
      </c>
    </row>
    <row r="1896" spans="1:24" x14ac:dyDescent="0.3">
      <c r="A1896" s="60">
        <v>32941</v>
      </c>
      <c r="B1896" s="53">
        <v>0.81499999999999995</v>
      </c>
      <c r="C1896" s="53">
        <v>0</v>
      </c>
      <c r="D1896" s="53">
        <v>4.1970000000000001</v>
      </c>
      <c r="E1896" s="53">
        <f t="shared" si="461"/>
        <v>0.81499999999999995</v>
      </c>
      <c r="F1896" s="53">
        <f t="shared" si="462"/>
        <v>3.3820000000000001</v>
      </c>
      <c r="G1896" s="53">
        <f t="shared" si="463"/>
        <v>0</v>
      </c>
      <c r="H1896" s="53">
        <f>IF(Q1895&gt;SetUp!$B$56,SetUp!$B$56,Q1895)</f>
        <v>8.9372832925209131</v>
      </c>
      <c r="I1896" s="53">
        <f t="shared" si="468"/>
        <v>1.9730717871460597</v>
      </c>
      <c r="J1896" s="53">
        <f>MIN(F1896,H1896,(1-EXP(-SetUp!$B$52*H1896/SetUp!$B$56))*F1896)</f>
        <v>1.3408038358107592</v>
      </c>
      <c r="K1896" s="53">
        <f t="shared" si="464"/>
        <v>7.5964794567101537</v>
      </c>
      <c r="L1896" s="53">
        <f>IF(I1896&lt;=0,0,MIN(SetUp!$B$50*I1896^SetUp!$B$55,I1896))</f>
        <v>6.6762042062224997E-2</v>
      </c>
      <c r="M1896" s="53">
        <f t="shared" si="465"/>
        <v>1.9063097450838347</v>
      </c>
      <c r="N1896" s="53">
        <f>IF(SetUp!$B$62=0,X1896,(B1896-E1896)*(1-(H1896/SetUp!$B$66/SetUp!$B$56)))</f>
        <v>0</v>
      </c>
      <c r="O1896" s="53">
        <f>K1896*SetUp!$B$65</f>
        <v>7.0115512839852318E-2</v>
      </c>
      <c r="P1896" s="53">
        <f>MIN(SetUp!$B$54*L1896^SetUp!$B$51,L1896)</f>
        <v>4.4771295858703167E-2</v>
      </c>
      <c r="Q1896" s="53">
        <f t="shared" si="466"/>
        <v>7.5263639438703009</v>
      </c>
      <c r="R1896" s="53">
        <f>IF((H1896+N1896-O1896)&gt;SetUp!$B$56,T1895+H1896+N1896-O1896-SetUp!$B$56,T1895)</f>
        <v>0</v>
      </c>
      <c r="S1896" s="53">
        <f>R1896*SetUp!$B$65</f>
        <v>0</v>
      </c>
      <c r="T1896" s="53">
        <f>IF((R1896-S1896)&lt;SetUp!$B$53,R1896-S1896,SetUp!$B$53)</f>
        <v>0</v>
      </c>
      <c r="U1896" s="53">
        <f t="shared" si="467"/>
        <v>1.9063097450838347</v>
      </c>
      <c r="V1896" s="53">
        <f>(L1896-P1896)/1000*SetUp!$B$13*1000000/SetUp!$B$48</f>
        <v>0.89492004087105792</v>
      </c>
      <c r="W1896" s="53">
        <f t="shared" si="469"/>
        <v>-2.4980018054066022E-16</v>
      </c>
      <c r="X1896" s="53">
        <f>MAX((SetUp!$B$56*(1-($H1896/SetUp!$B$56)^2)*TANH(($B1896-$D1896)/SetUp!$B$56))/(1+$H1896/SetUp!$B$56*TANH(($B1896-$D1896)/SetUp!$B$56)),0)</f>
        <v>0</v>
      </c>
    </row>
    <row r="1897" spans="1:24" x14ac:dyDescent="0.3">
      <c r="A1897" s="60">
        <v>32942</v>
      </c>
      <c r="B1897" s="53">
        <v>0.38400000000000001</v>
      </c>
      <c r="C1897" s="53">
        <v>0</v>
      </c>
      <c r="D1897" s="53">
        <v>4.1970000000000001</v>
      </c>
      <c r="E1897" s="53">
        <f t="shared" si="461"/>
        <v>0.38400000000000001</v>
      </c>
      <c r="F1897" s="53">
        <f t="shared" si="462"/>
        <v>3.8130000000000002</v>
      </c>
      <c r="G1897" s="53">
        <f t="shared" si="463"/>
        <v>0</v>
      </c>
      <c r="H1897" s="53">
        <f>IF(Q1896&gt;SetUp!$B$56,SetUp!$B$56,Q1896)</f>
        <v>7.5263639438703009</v>
      </c>
      <c r="I1897" s="53">
        <f t="shared" si="468"/>
        <v>1.9635878453457953</v>
      </c>
      <c r="J1897" s="53">
        <f>MIN(F1897,H1897,(1-EXP(-SetUp!$B$52*H1897/SetUp!$B$56))*F1897)</f>
        <v>1.3207199381965808</v>
      </c>
      <c r="K1897" s="53">
        <f t="shared" si="464"/>
        <v>6.2056440056737205</v>
      </c>
      <c r="L1897" s="53">
        <f>IF(I1897&lt;=0,0,MIN(SetUp!$B$50*I1897^SetUp!$B$55,I1897))</f>
        <v>6.6228058872977211E-2</v>
      </c>
      <c r="M1897" s="53">
        <f t="shared" si="465"/>
        <v>1.8973597864728182</v>
      </c>
      <c r="N1897" s="53">
        <f>IF(SetUp!$B$62=0,X1897,(B1897-E1897)*(1-(H1897/SetUp!$B$66/SetUp!$B$56)))</f>
        <v>0</v>
      </c>
      <c r="O1897" s="53">
        <f>K1897*SetUp!$B$65</f>
        <v>5.7278100261960618E-2</v>
      </c>
      <c r="P1897" s="53">
        <f>MIN(SetUp!$B$54*L1897^SetUp!$B$51,L1897)</f>
        <v>4.4409735521676201E-2</v>
      </c>
      <c r="Q1897" s="53">
        <f t="shared" si="466"/>
        <v>6.1483659054117599</v>
      </c>
      <c r="R1897" s="53">
        <f>IF((H1897+N1897-O1897)&gt;SetUp!$B$56,T1896+H1897+N1897-O1897-SetUp!$B$56,T1896)</f>
        <v>0</v>
      </c>
      <c r="S1897" s="53">
        <f>R1897*SetUp!$B$65</f>
        <v>0</v>
      </c>
      <c r="T1897" s="53">
        <f>IF((R1897-S1897)&lt;SetUp!$B$53,R1897-S1897,SetUp!$B$53)</f>
        <v>0</v>
      </c>
      <c r="U1897" s="53">
        <f t="shared" si="467"/>
        <v>1.8973597864728182</v>
      </c>
      <c r="V1897" s="53">
        <f>(L1897-P1897)/1000*SetUp!$B$13*1000000/SetUp!$B$48</f>
        <v>0.8879032409622013</v>
      </c>
      <c r="W1897" s="53">
        <f t="shared" si="469"/>
        <v>-5.6898930012039273E-16</v>
      </c>
      <c r="X1897" s="53">
        <f>MAX((SetUp!$B$56*(1-($H1897/SetUp!$B$56)^2)*TANH(($B1897-$D1897)/SetUp!$B$56))/(1+$H1897/SetUp!$B$56*TANH(($B1897-$D1897)/SetUp!$B$56)),0)</f>
        <v>0</v>
      </c>
    </row>
    <row r="1898" spans="1:24" x14ac:dyDescent="0.3">
      <c r="A1898" s="60">
        <v>32943</v>
      </c>
      <c r="B1898" s="53">
        <v>1.98</v>
      </c>
      <c r="C1898" s="53">
        <v>0</v>
      </c>
      <c r="D1898" s="53">
        <v>4.1970000000000001</v>
      </c>
      <c r="E1898" s="53">
        <f t="shared" si="461"/>
        <v>1.98</v>
      </c>
      <c r="F1898" s="53">
        <f t="shared" si="462"/>
        <v>2.2170000000000001</v>
      </c>
      <c r="G1898" s="53">
        <f t="shared" si="463"/>
        <v>0</v>
      </c>
      <c r="H1898" s="53">
        <f>IF(Q1897&gt;SetUp!$B$56,SetUp!$B$56,Q1897)</f>
        <v>6.1483659054117599</v>
      </c>
      <c r="I1898" s="53">
        <f t="shared" si="468"/>
        <v>1.9481043104401294</v>
      </c>
      <c r="J1898" s="53">
        <f>MIN(F1898,H1898,(1-EXP(-SetUp!$B$52*H1898/SetUp!$B$56))*F1898)</f>
        <v>0.65058491165832377</v>
      </c>
      <c r="K1898" s="53">
        <f t="shared" si="464"/>
        <v>5.4977809937534357</v>
      </c>
      <c r="L1898" s="53">
        <f>IF(I1898&lt;=0,0,MIN(SetUp!$B$50*I1898^SetUp!$B$55,I1898))</f>
        <v>6.5359965318369795E-2</v>
      </c>
      <c r="M1898" s="53">
        <f t="shared" si="465"/>
        <v>1.8827443451217596</v>
      </c>
      <c r="N1898" s="53">
        <f>IF(SetUp!$B$62=0,X1898,(B1898-E1898)*(1-(H1898/SetUp!$B$66/SetUp!$B$56)))</f>
        <v>0</v>
      </c>
      <c r="O1898" s="53">
        <f>K1898*SetUp!$B$65</f>
        <v>5.0744523967311134E-2</v>
      </c>
      <c r="P1898" s="53">
        <f>MIN(SetUp!$B$54*L1898^SetUp!$B$51,L1898)</f>
        <v>4.3822009419427398E-2</v>
      </c>
      <c r="Q1898" s="53">
        <f t="shared" si="466"/>
        <v>5.4470364697861244</v>
      </c>
      <c r="R1898" s="53">
        <f>IF((H1898+N1898-O1898)&gt;SetUp!$B$56,T1897+H1898+N1898-O1898-SetUp!$B$56,T1897)</f>
        <v>0</v>
      </c>
      <c r="S1898" s="53">
        <f>R1898*SetUp!$B$65</f>
        <v>0</v>
      </c>
      <c r="T1898" s="53">
        <f>IF((R1898-S1898)&lt;SetUp!$B$53,R1898-S1898,SetUp!$B$53)</f>
        <v>0</v>
      </c>
      <c r="U1898" s="53">
        <f t="shared" si="467"/>
        <v>1.8827443451217596</v>
      </c>
      <c r="V1898" s="53">
        <f>(L1898-P1898)/1000*SetUp!$B$13*1000000/SetUp!$B$48</f>
        <v>0.87649360303534007</v>
      </c>
      <c r="W1898" s="53">
        <f t="shared" si="469"/>
        <v>-7.2164496600635175E-16</v>
      </c>
      <c r="X1898" s="53">
        <f>MAX((SetUp!$B$56*(1-($H1898/SetUp!$B$56)^2)*TANH(($B1898-$D1898)/SetUp!$B$56))/(1+$H1898/SetUp!$B$56*TANH(($B1898-$D1898)/SetUp!$B$56)),0)</f>
        <v>0</v>
      </c>
    </row>
    <row r="1899" spans="1:24" x14ac:dyDescent="0.3">
      <c r="A1899" s="60">
        <v>32944</v>
      </c>
      <c r="B1899" s="53">
        <v>2.2850000000000001</v>
      </c>
      <c r="C1899" s="53">
        <v>0</v>
      </c>
      <c r="D1899" s="53">
        <v>4.1970000000000001</v>
      </c>
      <c r="E1899" s="53">
        <f t="shared" si="461"/>
        <v>2.2850000000000001</v>
      </c>
      <c r="F1899" s="53">
        <f t="shared" si="462"/>
        <v>1.9119999999999999</v>
      </c>
      <c r="G1899" s="53">
        <f t="shared" si="463"/>
        <v>0</v>
      </c>
      <c r="H1899" s="53">
        <f>IF(Q1898&gt;SetUp!$B$56,SetUp!$B$56,Q1898)</f>
        <v>5.4470364697861244</v>
      </c>
      <c r="I1899" s="53">
        <f t="shared" si="468"/>
        <v>1.9283456900794951</v>
      </c>
      <c r="J1899" s="53">
        <f>MIN(F1899,H1899,(1-EXP(-SetUp!$B$52*H1899/SetUp!$B$56))*F1899)</f>
        <v>0.50647957817484768</v>
      </c>
      <c r="K1899" s="53">
        <f t="shared" si="464"/>
        <v>4.9405568916112763</v>
      </c>
      <c r="L1899" s="53">
        <f>IF(I1899&lt;=0,0,MIN(SetUp!$B$50*I1899^SetUp!$B$55,I1899))</f>
        <v>6.425885066156764E-2</v>
      </c>
      <c r="M1899" s="53">
        <f t="shared" si="465"/>
        <v>1.8640868394179275</v>
      </c>
      <c r="N1899" s="53">
        <f>IF(SetUp!$B$62=0,X1899,(B1899-E1899)*(1-(H1899/SetUp!$B$66/SetUp!$B$56)))</f>
        <v>0</v>
      </c>
      <c r="O1899" s="53">
        <f>K1899*SetUp!$B$65</f>
        <v>4.5601344957735553E-2</v>
      </c>
      <c r="P1899" s="53">
        <f>MIN(SetUp!$B$54*L1899^SetUp!$B$51,L1899)</f>
        <v>4.3076630107097606E-2</v>
      </c>
      <c r="Q1899" s="53">
        <f t="shared" si="466"/>
        <v>4.8949555466535406</v>
      </c>
      <c r="R1899" s="53">
        <f>IF((H1899+N1899-O1899)&gt;SetUp!$B$56,T1898+H1899+N1899-O1899-SetUp!$B$56,T1898)</f>
        <v>0</v>
      </c>
      <c r="S1899" s="53">
        <f>R1899*SetUp!$B$65</f>
        <v>0</v>
      </c>
      <c r="T1899" s="53">
        <f>IF((R1899-S1899)&lt;SetUp!$B$53,R1899-S1899,SetUp!$B$53)</f>
        <v>0</v>
      </c>
      <c r="U1899" s="53">
        <f t="shared" si="467"/>
        <v>1.8640868394179275</v>
      </c>
      <c r="V1899" s="53">
        <f>(L1899-P1899)/1000*SetUp!$B$13*1000000/SetUp!$B$48</f>
        <v>0.8620168460363663</v>
      </c>
      <c r="W1899" s="53">
        <f t="shared" si="469"/>
        <v>-3.6082248300317588E-16</v>
      </c>
      <c r="X1899" s="53">
        <f>MAX((SetUp!$B$56*(1-($H1899/SetUp!$B$56)^2)*TANH(($B1899-$D1899)/SetUp!$B$56))/(1+$H1899/SetUp!$B$56*TANH(($B1899-$D1899)/SetUp!$B$56)),0)</f>
        <v>0</v>
      </c>
    </row>
    <row r="1900" spans="1:24" x14ac:dyDescent="0.3">
      <c r="A1900" s="60">
        <v>32945</v>
      </c>
      <c r="B1900" s="53">
        <v>1.4850000000000001</v>
      </c>
      <c r="C1900" s="53">
        <v>0</v>
      </c>
      <c r="D1900" s="53">
        <v>4.1970000000000001</v>
      </c>
      <c r="E1900" s="53">
        <f t="shared" si="461"/>
        <v>1.4850000000000001</v>
      </c>
      <c r="F1900" s="53">
        <f t="shared" si="462"/>
        <v>2.7119999999999997</v>
      </c>
      <c r="G1900" s="53">
        <f t="shared" si="463"/>
        <v>0</v>
      </c>
      <c r="H1900" s="53">
        <f>IF(Q1899&gt;SetUp!$B$56,SetUp!$B$56,Q1899)</f>
        <v>4.8949555466535406</v>
      </c>
      <c r="I1900" s="53">
        <f t="shared" si="468"/>
        <v>1.9032194803442051</v>
      </c>
      <c r="J1900" s="53">
        <f>MIN(F1900,H1900,(1-EXP(-SetUp!$B$52*H1900/SetUp!$B$56))*F1900)</f>
        <v>0.6552332534961921</v>
      </c>
      <c r="K1900" s="53">
        <f t="shared" si="464"/>
        <v>4.2397222931573486</v>
      </c>
      <c r="L1900" s="53">
        <f>IF(I1900&lt;=0,0,MIN(SetUp!$B$50*I1900^SetUp!$B$55,I1900))</f>
        <v>6.2869439915320902E-2</v>
      </c>
      <c r="M1900" s="53">
        <f t="shared" si="465"/>
        <v>1.8403500404288842</v>
      </c>
      <c r="N1900" s="53">
        <f>IF(SetUp!$B$62=0,X1900,(B1900-E1900)*(1-(H1900/SetUp!$B$66/SetUp!$B$56)))</f>
        <v>0</v>
      </c>
      <c r="O1900" s="53">
        <f>K1900*SetUp!$B$65</f>
        <v>3.9132640926277516E-2</v>
      </c>
      <c r="P1900" s="53">
        <f>MIN(SetUp!$B$54*L1900^SetUp!$B$51,L1900)</f>
        <v>4.2136271443096701E-2</v>
      </c>
      <c r="Q1900" s="53">
        <f t="shared" si="466"/>
        <v>4.2005896522310708</v>
      </c>
      <c r="R1900" s="53">
        <f>IF((H1900+N1900-O1900)&gt;SetUp!$B$56,T1899+H1900+N1900-O1900-SetUp!$B$56,T1899)</f>
        <v>0</v>
      </c>
      <c r="S1900" s="53">
        <f>R1900*SetUp!$B$65</f>
        <v>0</v>
      </c>
      <c r="T1900" s="53">
        <f>IF((R1900-S1900)&lt;SetUp!$B$53,R1900-S1900,SetUp!$B$53)</f>
        <v>0</v>
      </c>
      <c r="U1900" s="53">
        <f t="shared" si="467"/>
        <v>1.8403500404288842</v>
      </c>
      <c r="V1900" s="53">
        <f>(L1900-P1900)/1000*SetUp!$B$13*1000000/SetUp!$B$48</f>
        <v>0.84374253628455298</v>
      </c>
      <c r="W1900" s="53">
        <f t="shared" si="469"/>
        <v>-3.3306690738754696E-16</v>
      </c>
      <c r="X1900" s="53">
        <f>MAX((SetUp!$B$56*(1-($H1900/SetUp!$B$56)^2)*TANH(($B1900-$D1900)/SetUp!$B$56))/(1+$H1900/SetUp!$B$56*TANH(($B1900-$D1900)/SetUp!$B$56)),0)</f>
        <v>0</v>
      </c>
    </row>
    <row r="1901" spans="1:24" x14ac:dyDescent="0.3">
      <c r="A1901" s="60">
        <v>32946</v>
      </c>
      <c r="B1901" s="53">
        <v>0.18099999999999999</v>
      </c>
      <c r="C1901" s="53">
        <v>0</v>
      </c>
      <c r="D1901" s="53">
        <v>4.1970000000000001</v>
      </c>
      <c r="E1901" s="53">
        <f t="shared" si="461"/>
        <v>0.18099999999999999</v>
      </c>
      <c r="F1901" s="53">
        <f t="shared" si="462"/>
        <v>4.016</v>
      </c>
      <c r="G1901" s="53">
        <f t="shared" si="463"/>
        <v>0</v>
      </c>
      <c r="H1901" s="53">
        <f>IF(Q1900&gt;SetUp!$B$56,SetUp!$B$56,Q1900)</f>
        <v>4.2005896522310708</v>
      </c>
      <c r="I1901" s="53">
        <f t="shared" si="468"/>
        <v>1.8712904831760839</v>
      </c>
      <c r="J1901" s="53">
        <f>MIN(F1901,H1901,(1-EXP(-SetUp!$B$52*H1901/SetUp!$B$56))*F1901)</f>
        <v>0.84842936428651849</v>
      </c>
      <c r="K1901" s="53">
        <f t="shared" si="464"/>
        <v>3.3521602879445522</v>
      </c>
      <c r="L1901" s="53">
        <f>IF(I1901&lt;=0,0,MIN(SetUp!$B$50*I1901^SetUp!$B$55,I1901))</f>
        <v>6.1121426620006782E-2</v>
      </c>
      <c r="M1901" s="53">
        <f t="shared" si="465"/>
        <v>1.8101690565560771</v>
      </c>
      <c r="N1901" s="53">
        <f>IF(SetUp!$B$62=0,X1901,(B1901-E1901)*(1-(H1901/SetUp!$B$66/SetUp!$B$56)))</f>
        <v>0</v>
      </c>
      <c r="O1901" s="53">
        <f>K1901*SetUp!$B$65</f>
        <v>3.094044274719971E-2</v>
      </c>
      <c r="P1901" s="53">
        <f>MIN(SetUp!$B$54*L1901^SetUp!$B$51,L1901)</f>
        <v>4.0953496571950396E-2</v>
      </c>
      <c r="Q1901" s="53">
        <f t="shared" si="466"/>
        <v>3.3212198451973527</v>
      </c>
      <c r="R1901" s="53">
        <f>IF((H1901+N1901-O1901)&gt;SetUp!$B$56,T1900+H1901+N1901-O1901-SetUp!$B$56,T1900)</f>
        <v>0</v>
      </c>
      <c r="S1901" s="53">
        <f>R1901*SetUp!$B$65</f>
        <v>0</v>
      </c>
      <c r="T1901" s="53">
        <f>IF((R1901-S1901)&lt;SetUp!$B$53,R1901-S1901,SetUp!$B$53)</f>
        <v>0</v>
      </c>
      <c r="U1901" s="53">
        <f t="shared" si="467"/>
        <v>1.8101690565560771</v>
      </c>
      <c r="V1901" s="53">
        <f>(L1901-P1901)/1000*SetUp!$B$13*1000000/SetUp!$B$48</f>
        <v>0.82073998835022499</v>
      </c>
      <c r="W1901" s="53">
        <f t="shared" si="469"/>
        <v>-1.8735013540549517E-16</v>
      </c>
      <c r="X1901" s="53">
        <f>MAX((SetUp!$B$56*(1-($H1901/SetUp!$B$56)^2)*TANH(($B1901-$D1901)/SetUp!$B$56))/(1+$H1901/SetUp!$B$56*TANH(($B1901-$D1901)/SetUp!$B$56)),0)</f>
        <v>0</v>
      </c>
    </row>
    <row r="1902" spans="1:24" x14ac:dyDescent="0.3">
      <c r="A1902" s="60">
        <v>32947</v>
      </c>
      <c r="B1902" s="53">
        <v>8.2000000000000003E-2</v>
      </c>
      <c r="C1902" s="53">
        <v>0</v>
      </c>
      <c r="D1902" s="53">
        <v>4.1970000000000001</v>
      </c>
      <c r="E1902" s="53">
        <f t="shared" si="461"/>
        <v>8.2000000000000003E-2</v>
      </c>
      <c r="F1902" s="53">
        <f t="shared" si="462"/>
        <v>4.1150000000000002</v>
      </c>
      <c r="G1902" s="53">
        <f t="shared" si="463"/>
        <v>0</v>
      </c>
      <c r="H1902" s="53">
        <f>IF(Q1901&gt;SetUp!$B$56,SetUp!$B$56,Q1901)</f>
        <v>3.3212198451973527</v>
      </c>
      <c r="I1902" s="53">
        <f t="shared" si="468"/>
        <v>1.8343258028279641</v>
      </c>
      <c r="J1902" s="53">
        <f>MIN(F1902,H1902,(1-EXP(-SetUp!$B$52*H1902/SetUp!$B$56))*F1902)</f>
        <v>0.70402117741483627</v>
      </c>
      <c r="K1902" s="53">
        <f t="shared" si="464"/>
        <v>2.6171986677825165</v>
      </c>
      <c r="L1902" s="53">
        <f>IF(I1902&lt;=0,0,MIN(SetUp!$B$50*I1902^SetUp!$B$55,I1902))</f>
        <v>5.9122427795261272E-2</v>
      </c>
      <c r="M1902" s="53">
        <f t="shared" si="465"/>
        <v>1.7752033750327028</v>
      </c>
      <c r="N1902" s="53">
        <f>IF(SetUp!$B$62=0,X1902,(B1902-E1902)*(1-(H1902/SetUp!$B$66/SetUp!$B$56)))</f>
        <v>0</v>
      </c>
      <c r="O1902" s="53">
        <f>K1902*SetUp!$B$65</f>
        <v>2.415674627188703E-2</v>
      </c>
      <c r="P1902" s="53">
        <f>MIN(SetUp!$B$54*L1902^SetUp!$B$51,L1902)</f>
        <v>3.9601298434859669E-2</v>
      </c>
      <c r="Q1902" s="53">
        <f t="shared" si="466"/>
        <v>2.5930419215106295</v>
      </c>
      <c r="R1902" s="53">
        <f>IF((H1902+N1902-O1902)&gt;SetUp!$B$56,T1901+H1902+N1902-O1902-SetUp!$B$56,T1901)</f>
        <v>0</v>
      </c>
      <c r="S1902" s="53">
        <f>R1902*SetUp!$B$65</f>
        <v>0</v>
      </c>
      <c r="T1902" s="53">
        <f>IF((R1902-S1902)&lt;SetUp!$B$53,R1902-S1902,SetUp!$B$53)</f>
        <v>0</v>
      </c>
      <c r="U1902" s="53">
        <f t="shared" si="467"/>
        <v>1.7752033750327028</v>
      </c>
      <c r="V1902" s="53">
        <f>(L1902-P1902)/1000*SetUp!$B$13*1000000/SetUp!$B$48</f>
        <v>0.79441823953486435</v>
      </c>
      <c r="W1902" s="53">
        <f t="shared" si="469"/>
        <v>-1.7347234759768071E-16</v>
      </c>
      <c r="X1902" s="53">
        <f>MAX((SetUp!$B$56*(1-($H1902/SetUp!$B$56)^2)*TANH(($B1902-$D1902)/SetUp!$B$56))/(1+$H1902/SetUp!$B$56*TANH(($B1902-$D1902)/SetUp!$B$56)),0)</f>
        <v>0</v>
      </c>
    </row>
    <row r="1903" spans="1:24" x14ac:dyDescent="0.3">
      <c r="A1903" s="60">
        <v>32948</v>
      </c>
      <c r="B1903" s="53">
        <v>9.0999999999999998E-2</v>
      </c>
      <c r="C1903" s="53">
        <v>0</v>
      </c>
      <c r="D1903" s="53">
        <v>4.1970000000000001</v>
      </c>
      <c r="E1903" s="53">
        <f t="shared" si="461"/>
        <v>9.0999999999999998E-2</v>
      </c>
      <c r="F1903" s="53">
        <f t="shared" si="462"/>
        <v>4.1059999999999999</v>
      </c>
      <c r="G1903" s="53">
        <f t="shared" si="463"/>
        <v>0</v>
      </c>
      <c r="H1903" s="53">
        <f>IF(Q1902&gt;SetUp!$B$56,SetUp!$B$56,Q1902)</f>
        <v>2.5930419215106295</v>
      </c>
      <c r="I1903" s="53">
        <f t="shared" si="468"/>
        <v>1.7939725949236196</v>
      </c>
      <c r="J1903" s="53">
        <f>MIN(F1903,H1903,(1-EXP(-SetUp!$B$52*H1903/SetUp!$B$56))*F1903)</f>
        <v>0.55954052438778035</v>
      </c>
      <c r="K1903" s="53">
        <f t="shared" si="464"/>
        <v>2.0335013971228491</v>
      </c>
      <c r="L1903" s="53">
        <f>IF(I1903&lt;=0,0,MIN(SetUp!$B$50*I1903^SetUp!$B$55,I1903))</f>
        <v>5.6970645680539736E-2</v>
      </c>
      <c r="M1903" s="53">
        <f t="shared" si="465"/>
        <v>1.7370019492430799</v>
      </c>
      <c r="N1903" s="53">
        <f>IF(SetUp!$B$62=0,X1903,(B1903-E1903)*(1-(H1903/SetUp!$B$66/SetUp!$B$56)))</f>
        <v>0</v>
      </c>
      <c r="O1903" s="53">
        <f>K1903*SetUp!$B$65</f>
        <v>1.8769219890916757E-2</v>
      </c>
      <c r="P1903" s="53">
        <f>MIN(SetUp!$B$54*L1903^SetUp!$B$51,L1903)</f>
        <v>3.8146248899062291E-2</v>
      </c>
      <c r="Q1903" s="53">
        <f t="shared" si="466"/>
        <v>2.0147321772319322</v>
      </c>
      <c r="R1903" s="53">
        <f>IF((H1903+N1903-O1903)&gt;SetUp!$B$56,T1902+H1903+N1903-O1903-SetUp!$B$56,T1902)</f>
        <v>0</v>
      </c>
      <c r="S1903" s="53">
        <f>R1903*SetUp!$B$65</f>
        <v>0</v>
      </c>
      <c r="T1903" s="53">
        <f>IF((R1903-S1903)&lt;SetUp!$B$53,R1903-S1903,SetUp!$B$53)</f>
        <v>0</v>
      </c>
      <c r="U1903" s="53">
        <f t="shared" si="467"/>
        <v>1.7370019492430799</v>
      </c>
      <c r="V1903" s="53">
        <f>(L1903-P1903)/1000*SetUp!$B$13*1000000/SetUp!$B$48</f>
        <v>0.76606449736366189</v>
      </c>
      <c r="W1903" s="53">
        <f t="shared" si="469"/>
        <v>0</v>
      </c>
      <c r="X1903" s="53">
        <f>MAX((SetUp!$B$56*(1-($H1903/SetUp!$B$56)^2)*TANH(($B1903-$D1903)/SetUp!$B$56))/(1+$H1903/SetUp!$B$56*TANH(($B1903-$D1903)/SetUp!$B$56)),0)</f>
        <v>0</v>
      </c>
    </row>
    <row r="1904" spans="1:24" x14ac:dyDescent="0.3">
      <c r="A1904" s="60">
        <v>32949</v>
      </c>
      <c r="B1904" s="53">
        <v>0.90400000000000003</v>
      </c>
      <c r="C1904" s="53">
        <v>0</v>
      </c>
      <c r="D1904" s="53">
        <v>4.1970000000000001</v>
      </c>
      <c r="E1904" s="53">
        <f t="shared" si="461"/>
        <v>0.90400000000000003</v>
      </c>
      <c r="F1904" s="53">
        <f t="shared" si="462"/>
        <v>3.2930000000000001</v>
      </c>
      <c r="G1904" s="53">
        <f t="shared" si="463"/>
        <v>0</v>
      </c>
      <c r="H1904" s="53">
        <f>IF(Q1903&gt;SetUp!$B$56,SetUp!$B$56,Q1903)</f>
        <v>2.0147321772319322</v>
      </c>
      <c r="I1904" s="53">
        <f t="shared" si="468"/>
        <v>1.7523278760327974</v>
      </c>
      <c r="J1904" s="53">
        <f>MIN(F1904,H1904,(1-EXP(-SetUp!$B$52*H1904/SetUp!$B$56))*F1904)</f>
        <v>0.3542852476195143</v>
      </c>
      <c r="K1904" s="53">
        <f t="shared" si="464"/>
        <v>1.660446929612418</v>
      </c>
      <c r="L1904" s="53">
        <f>IF(I1904&lt;=0,0,MIN(SetUp!$B$50*I1904^SetUp!$B$55,I1904))</f>
        <v>5.4783581019349339E-2</v>
      </c>
      <c r="M1904" s="53">
        <f t="shared" si="465"/>
        <v>1.6975442950134481</v>
      </c>
      <c r="N1904" s="53">
        <f>IF(SetUp!$B$62=0,X1904,(B1904-E1904)*(1-(H1904/SetUp!$B$66/SetUp!$B$56)))</f>
        <v>0</v>
      </c>
      <c r="O1904" s="53">
        <f>K1904*SetUp!$B$65</f>
        <v>1.5325926789717509E-2</v>
      </c>
      <c r="P1904" s="53">
        <f>MIN(SetUp!$B$54*L1904^SetUp!$B$51,L1904)</f>
        <v>3.6667888489337622E-2</v>
      </c>
      <c r="Q1904" s="53">
        <f t="shared" si="466"/>
        <v>1.6451210028227006</v>
      </c>
      <c r="R1904" s="53">
        <f>IF((H1904+N1904-O1904)&gt;SetUp!$B$56,T1903+H1904+N1904-O1904-SetUp!$B$56,T1903)</f>
        <v>0</v>
      </c>
      <c r="S1904" s="53">
        <f>R1904*SetUp!$B$65</f>
        <v>0</v>
      </c>
      <c r="T1904" s="53">
        <f>IF((R1904-S1904)&lt;SetUp!$B$53,R1904-S1904,SetUp!$B$53)</f>
        <v>0</v>
      </c>
      <c r="U1904" s="53">
        <f t="shared" si="467"/>
        <v>1.6975442950134481</v>
      </c>
      <c r="V1904" s="53">
        <f>(L1904-P1904)/1000*SetUp!$B$13*1000000/SetUp!$B$48</f>
        <v>0.73722356437223724</v>
      </c>
      <c r="W1904" s="53">
        <f t="shared" si="469"/>
        <v>4.5796699765787707E-16</v>
      </c>
      <c r="X1904" s="53">
        <f>MAX((SetUp!$B$56*(1-($H1904/SetUp!$B$56)^2)*TANH(($B1904-$D1904)/SetUp!$B$56))/(1+$H1904/SetUp!$B$56*TANH(($B1904-$D1904)/SetUp!$B$56)),0)</f>
        <v>0</v>
      </c>
    </row>
    <row r="1905" spans="1:24" x14ac:dyDescent="0.3">
      <c r="A1905" s="60">
        <v>32950</v>
      </c>
      <c r="B1905" s="53">
        <v>1.27</v>
      </c>
      <c r="C1905" s="53">
        <v>0</v>
      </c>
      <c r="D1905" s="53">
        <v>4.1970000000000001</v>
      </c>
      <c r="E1905" s="53">
        <f t="shared" si="461"/>
        <v>1.27</v>
      </c>
      <c r="F1905" s="53">
        <f t="shared" si="462"/>
        <v>2.927</v>
      </c>
      <c r="G1905" s="53">
        <f t="shared" si="463"/>
        <v>0</v>
      </c>
      <c r="H1905" s="53">
        <f>IF(Q1904&gt;SetUp!$B$56,SetUp!$B$56,Q1904)</f>
        <v>1.6451210028227006</v>
      </c>
      <c r="I1905" s="53">
        <f t="shared" si="468"/>
        <v>1.710330909801363</v>
      </c>
      <c r="J1905" s="53">
        <f>MIN(F1905,H1905,(1-EXP(-SetUp!$B$52*H1905/SetUp!$B$56))*F1905)</f>
        <v>0.25978910374467884</v>
      </c>
      <c r="K1905" s="53">
        <f t="shared" si="464"/>
        <v>1.3853318990780217</v>
      </c>
      <c r="L1905" s="53">
        <f>IF(I1905&lt;=0,0,MIN(SetUp!$B$50*I1905^SetUp!$B$55,I1905))</f>
        <v>5.2612835542051081E-2</v>
      </c>
      <c r="M1905" s="53">
        <f t="shared" si="465"/>
        <v>1.6577180742593121</v>
      </c>
      <c r="N1905" s="53">
        <f>IF(SetUp!$B$62=0,X1905,(B1905-E1905)*(1-(H1905/SetUp!$B$66/SetUp!$B$56)))</f>
        <v>0</v>
      </c>
      <c r="O1905" s="53">
        <f>K1905*SetUp!$B$65</f>
        <v>1.2786614787914929E-2</v>
      </c>
      <c r="P1905" s="53">
        <f>MIN(SetUp!$B$54*L1905^SetUp!$B$51,L1905)</f>
        <v>3.5201126258526755E-2</v>
      </c>
      <c r="Q1905" s="53">
        <f t="shared" si="466"/>
        <v>1.3725452842901067</v>
      </c>
      <c r="R1905" s="53">
        <f>IF((H1905+N1905-O1905)&gt;SetUp!$B$56,T1904+H1905+N1905-O1905-SetUp!$B$56,T1904)</f>
        <v>0</v>
      </c>
      <c r="S1905" s="53">
        <f>R1905*SetUp!$B$65</f>
        <v>0</v>
      </c>
      <c r="T1905" s="53">
        <f>IF((R1905-S1905)&lt;SetUp!$B$53,R1905-S1905,SetUp!$B$53)</f>
        <v>0</v>
      </c>
      <c r="U1905" s="53">
        <f t="shared" si="467"/>
        <v>1.6577180742593121</v>
      </c>
      <c r="V1905" s="53">
        <f>(L1905-P1905)/1000*SetUp!$B$13*1000000/SetUp!$B$48</f>
        <v>0.70857475410048121</v>
      </c>
      <c r="W1905" s="53">
        <f t="shared" si="469"/>
        <v>0</v>
      </c>
      <c r="X1905" s="53">
        <f>MAX((SetUp!$B$56*(1-($H1905/SetUp!$B$56)^2)*TANH(($B1905-$D1905)/SetUp!$B$56))/(1+$H1905/SetUp!$B$56*TANH(($B1905-$D1905)/SetUp!$B$56)),0)</f>
        <v>0</v>
      </c>
    </row>
    <row r="1906" spans="1:24" x14ac:dyDescent="0.3">
      <c r="A1906" s="60">
        <v>32951</v>
      </c>
      <c r="B1906" s="53">
        <v>0</v>
      </c>
      <c r="C1906" s="53">
        <v>0</v>
      </c>
      <c r="D1906" s="53">
        <v>4.1970000000000001</v>
      </c>
      <c r="E1906" s="53">
        <f t="shared" si="461"/>
        <v>0</v>
      </c>
      <c r="F1906" s="53">
        <f t="shared" si="462"/>
        <v>4.1970000000000001</v>
      </c>
      <c r="G1906" s="53">
        <f t="shared" si="463"/>
        <v>0</v>
      </c>
      <c r="H1906" s="53">
        <f>IF(Q1905&gt;SetUp!$B$56,SetUp!$B$56,Q1905)</f>
        <v>1.3725452842901067</v>
      </c>
      <c r="I1906" s="53">
        <f t="shared" si="468"/>
        <v>1.667496226498266</v>
      </c>
      <c r="J1906" s="53">
        <f>MIN(F1906,H1906,(1-EXP(-SetUp!$B$52*H1906/SetUp!$B$56))*F1906)</f>
        <v>0.31315728869124693</v>
      </c>
      <c r="K1906" s="53">
        <f t="shared" si="464"/>
        <v>1.0593879955988599</v>
      </c>
      <c r="L1906" s="53">
        <f>IF(I1906&lt;=0,0,MIN(SetUp!$B$50*I1906^SetUp!$B$55,I1906))</f>
        <v>5.0435101664201301E-2</v>
      </c>
      <c r="M1906" s="53">
        <f t="shared" si="465"/>
        <v>1.6170611248340647</v>
      </c>
      <c r="N1906" s="53">
        <f>IF(SetUp!$B$62=0,X1906,(B1906-E1906)*(1-(H1906/SetUp!$B$66/SetUp!$B$56)))</f>
        <v>0</v>
      </c>
      <c r="O1906" s="53">
        <f>K1906*SetUp!$B$65</f>
        <v>9.7781522389538428E-3</v>
      </c>
      <c r="P1906" s="53">
        <f>MIN(SetUp!$B$54*L1906^SetUp!$B$51,L1906)</f>
        <v>3.3730233016447016E-2</v>
      </c>
      <c r="Q1906" s="53">
        <f t="shared" si="466"/>
        <v>1.0496098433599059</v>
      </c>
      <c r="R1906" s="53">
        <f>IF((H1906+N1906-O1906)&gt;SetUp!$B$56,T1905+H1906+N1906-O1906-SetUp!$B$56,T1905)</f>
        <v>0</v>
      </c>
      <c r="S1906" s="53">
        <f>R1906*SetUp!$B$65</f>
        <v>0</v>
      </c>
      <c r="T1906" s="53">
        <f>IF((R1906-S1906)&lt;SetUp!$B$53,R1906-S1906,SetUp!$B$53)</f>
        <v>0</v>
      </c>
      <c r="U1906" s="53">
        <f t="shared" si="467"/>
        <v>1.6170611248340647</v>
      </c>
      <c r="V1906" s="53">
        <f>(L1906-P1906)/1000*SetUp!$B$13*1000000/SetUp!$B$48</f>
        <v>0.67980966151115629</v>
      </c>
      <c r="W1906" s="53">
        <f t="shared" si="469"/>
        <v>1.2490009027033011E-16</v>
      </c>
      <c r="X1906" s="53">
        <f>MAX((SetUp!$B$56*(1-($H1906/SetUp!$B$56)^2)*TANH(($B1906-$D1906)/SetUp!$B$56))/(1+$H1906/SetUp!$B$56*TANH(($B1906-$D1906)/SetUp!$B$56)),0)</f>
        <v>0</v>
      </c>
    </row>
    <row r="1907" spans="1:24" x14ac:dyDescent="0.3">
      <c r="A1907" s="60">
        <v>32952</v>
      </c>
      <c r="B1907" s="53">
        <v>1.202</v>
      </c>
      <c r="C1907" s="53">
        <v>0</v>
      </c>
      <c r="D1907" s="53">
        <v>4.1970000000000001</v>
      </c>
      <c r="E1907" s="53">
        <f t="shared" si="461"/>
        <v>1.202</v>
      </c>
      <c r="F1907" s="53">
        <f t="shared" si="462"/>
        <v>2.9950000000000001</v>
      </c>
      <c r="G1907" s="53">
        <f t="shared" si="463"/>
        <v>0</v>
      </c>
      <c r="H1907" s="53">
        <f>IF(Q1906&gt;SetUp!$B$56,SetUp!$B$56,Q1906)</f>
        <v>1.0496098433599059</v>
      </c>
      <c r="I1907" s="53">
        <f t="shared" si="468"/>
        <v>1.6251574024593896</v>
      </c>
      <c r="J1907" s="53">
        <f>MIN(F1907,H1907,(1-EXP(-SetUp!$B$52*H1907/SetUp!$B$56))*F1907)</f>
        <v>0.17244009638710064</v>
      </c>
      <c r="K1907" s="53">
        <f t="shared" si="464"/>
        <v>0.87716974697280525</v>
      </c>
      <c r="L1907" s="53">
        <f>IF(I1907&lt;=0,0,MIN(SetUp!$B$50*I1907^SetUp!$B$55,I1907))</f>
        <v>4.8318916249503636E-2</v>
      </c>
      <c r="M1907" s="53">
        <f t="shared" si="465"/>
        <v>1.5768384862098859</v>
      </c>
      <c r="N1907" s="53">
        <f>IF(SetUp!$B$62=0,X1907,(B1907-E1907)*(1-(H1907/SetUp!$B$66/SetUp!$B$56)))</f>
        <v>0</v>
      </c>
      <c r="O1907" s="53">
        <f>K1907*SetUp!$B$65</f>
        <v>8.096277625324777E-3</v>
      </c>
      <c r="P1907" s="53">
        <f>MIN(SetUp!$B$54*L1907^SetUp!$B$51,L1907)</f>
        <v>3.2301502167533871E-2</v>
      </c>
      <c r="Q1907" s="53">
        <f t="shared" si="466"/>
        <v>0.86907346934748042</v>
      </c>
      <c r="R1907" s="53">
        <f>IF((H1907+N1907-O1907)&gt;SetUp!$B$56,T1906+H1907+N1907-O1907-SetUp!$B$56,T1906)</f>
        <v>0</v>
      </c>
      <c r="S1907" s="53">
        <f>R1907*SetUp!$B$65</f>
        <v>0</v>
      </c>
      <c r="T1907" s="53">
        <f>IF((R1907-S1907)&lt;SetUp!$B$53,R1907-S1907,SetUp!$B$53)</f>
        <v>0</v>
      </c>
      <c r="U1907" s="53">
        <f t="shared" si="467"/>
        <v>1.5768384862098859</v>
      </c>
      <c r="V1907" s="53">
        <f>(L1907-P1907)/1000*SetUp!$B$13*1000000/SetUp!$B$48</f>
        <v>0.65183349087942255</v>
      </c>
      <c r="W1907" s="53">
        <f t="shared" si="469"/>
        <v>-7.6327832942979512E-17</v>
      </c>
      <c r="X1907" s="53">
        <f>MAX((SetUp!$B$56*(1-($H1907/SetUp!$B$56)^2)*TANH(($B1907-$D1907)/SetUp!$B$56))/(1+$H1907/SetUp!$B$56*TANH(($B1907-$D1907)/SetUp!$B$56)),0)</f>
        <v>0</v>
      </c>
    </row>
    <row r="1908" spans="1:24" x14ac:dyDescent="0.3">
      <c r="A1908" s="60">
        <v>32953</v>
      </c>
      <c r="B1908" s="53">
        <v>1.431</v>
      </c>
      <c r="C1908" s="53">
        <v>0</v>
      </c>
      <c r="D1908" s="53">
        <v>4.1970000000000001</v>
      </c>
      <c r="E1908" s="53">
        <f t="shared" si="461"/>
        <v>1.431</v>
      </c>
      <c r="F1908" s="53">
        <f t="shared" si="462"/>
        <v>2.766</v>
      </c>
      <c r="G1908" s="53">
        <f t="shared" si="463"/>
        <v>0</v>
      </c>
      <c r="H1908" s="53">
        <f>IF(Q1907&gt;SetUp!$B$56,SetUp!$B$56,Q1907)</f>
        <v>0.86907346934748042</v>
      </c>
      <c r="I1908" s="53">
        <f t="shared" si="468"/>
        <v>1.5836367751101579</v>
      </c>
      <c r="J1908" s="53">
        <f>MIN(F1908,H1908,(1-EXP(-SetUp!$B$52*H1908/SetUp!$B$56))*F1908)</f>
        <v>0.13253087156812651</v>
      </c>
      <c r="K1908" s="53">
        <f t="shared" si="464"/>
        <v>0.73654259777935394</v>
      </c>
      <c r="L1908" s="53">
        <f>IF(I1908&lt;=0,0,MIN(SetUp!$B$50*I1908^SetUp!$B$55,I1908))</f>
        <v>4.6279014074855282E-2</v>
      </c>
      <c r="M1908" s="53">
        <f t="shared" si="465"/>
        <v>1.5373577610353026</v>
      </c>
      <c r="N1908" s="53">
        <f>IF(SetUp!$B$62=0,X1908,(B1908-E1908)*(1-(H1908/SetUp!$B$66/SetUp!$B$56)))</f>
        <v>0</v>
      </c>
      <c r="O1908" s="53">
        <f>K1908*SetUp!$B$65</f>
        <v>6.7982889002719416E-3</v>
      </c>
      <c r="P1908" s="53">
        <f>MIN(SetUp!$B$54*L1908^SetUp!$B$51,L1908)</f>
        <v>3.0924848874735032E-2</v>
      </c>
      <c r="Q1908" s="53">
        <f t="shared" si="466"/>
        <v>0.72974430887908204</v>
      </c>
      <c r="R1908" s="53">
        <f>IF((H1908+N1908-O1908)&gt;SetUp!$B$56,T1907+H1908+N1908-O1908-SetUp!$B$56,T1907)</f>
        <v>0</v>
      </c>
      <c r="S1908" s="53">
        <f>R1908*SetUp!$B$65</f>
        <v>0</v>
      </c>
      <c r="T1908" s="53">
        <f>IF((R1908-S1908)&lt;SetUp!$B$53,R1908-S1908,SetUp!$B$53)</f>
        <v>0</v>
      </c>
      <c r="U1908" s="53">
        <f t="shared" si="467"/>
        <v>1.5373577610353026</v>
      </c>
      <c r="V1908" s="53">
        <f>(L1908-P1908)/1000*SetUp!$B$13*1000000/SetUp!$B$48</f>
        <v>0.62484237784673269</v>
      </c>
      <c r="W1908" s="53">
        <f t="shared" si="469"/>
        <v>4.0245584642661925E-16</v>
      </c>
      <c r="X1908" s="53">
        <f>MAX((SetUp!$B$56*(1-($H1908/SetUp!$B$56)^2)*TANH(($B1908-$D1908)/SetUp!$B$56))/(1+$H1908/SetUp!$B$56*TANH(($B1908-$D1908)/SetUp!$B$56)),0)</f>
        <v>0</v>
      </c>
    </row>
    <row r="1909" spans="1:24" x14ac:dyDescent="0.3">
      <c r="A1909" s="60">
        <v>32954</v>
      </c>
      <c r="B1909" s="53">
        <v>4.5179999999999998</v>
      </c>
      <c r="C1909" s="53">
        <v>0</v>
      </c>
      <c r="D1909" s="53">
        <v>4.1970000000000001</v>
      </c>
      <c r="E1909" s="53">
        <f t="shared" si="461"/>
        <v>4.1970000000000001</v>
      </c>
      <c r="F1909" s="53">
        <f t="shared" si="462"/>
        <v>0</v>
      </c>
      <c r="G1909" s="53">
        <f t="shared" si="463"/>
        <v>8.2083006796018765E-6</v>
      </c>
      <c r="H1909" s="53">
        <f>IF(Q1908&gt;SetUp!$B$56,SetUp!$B$56,Q1908)</f>
        <v>0.72974430887908204</v>
      </c>
      <c r="I1909" s="53">
        <f t="shared" si="468"/>
        <v>1.5441015100230335</v>
      </c>
      <c r="J1909" s="53">
        <f>MIN(F1909,H1909,(1-EXP(-SetUp!$B$52*H1909/SetUp!$B$56))*F1909)</f>
        <v>0</v>
      </c>
      <c r="K1909" s="53">
        <f t="shared" si="464"/>
        <v>0.72974430887908204</v>
      </c>
      <c r="L1909" s="53">
        <f>IF(I1909&lt;=0,0,MIN(SetUp!$B$50*I1909^SetUp!$B$55,I1909))</f>
        <v>4.4369501265967962E-2</v>
      </c>
      <c r="M1909" s="53">
        <f t="shared" si="465"/>
        <v>1.4997320087570656</v>
      </c>
      <c r="N1909" s="53">
        <f>IF(SetUp!$B$62=0,X1909,(B1909-E1909)*(1-(H1909/SetUp!$B$66/SetUp!$B$56)))</f>
        <v>0.32099179169932013</v>
      </c>
      <c r="O1909" s="53">
        <f>K1909*SetUp!$B$65</f>
        <v>6.7355406870512778E-3</v>
      </c>
      <c r="P1909" s="53">
        <f>MIN(SetUp!$B$54*L1909^SetUp!$B$51,L1909)</f>
        <v>2.9636724368899969E-2</v>
      </c>
      <c r="Q1909" s="53">
        <f t="shared" si="466"/>
        <v>1.0440005598913509</v>
      </c>
      <c r="R1909" s="53">
        <f>IF((H1909+N1909-O1909)&gt;SetUp!$B$56,T1908+H1909+N1909-O1909-SetUp!$B$56,T1908)</f>
        <v>0</v>
      </c>
      <c r="S1909" s="53">
        <f>R1909*SetUp!$B$65</f>
        <v>0</v>
      </c>
      <c r="T1909" s="53">
        <f>IF((R1909-S1909)&lt;SetUp!$B$53,R1909-S1909,SetUp!$B$53)</f>
        <v>0</v>
      </c>
      <c r="U1909" s="53">
        <f t="shared" si="467"/>
        <v>1.4997320087570656</v>
      </c>
      <c r="V1909" s="53">
        <f>(L1909-P1909)/1000*SetUp!$B$13*1000000/SetUp!$B$48</f>
        <v>0.59955479367756681</v>
      </c>
      <c r="W1909" s="53">
        <f t="shared" si="469"/>
        <v>0</v>
      </c>
      <c r="X1909" s="53">
        <f>MAX((SetUp!$B$56*(1-($H1909/SetUp!$B$56)^2)*TANH(($B1909-$D1909)/SetUp!$B$56))/(1+$H1909/SetUp!$B$56*TANH(($B1909-$D1909)/SetUp!$B$56)),0)</f>
        <v>0.32099179169932013</v>
      </c>
    </row>
    <row r="1910" spans="1:24" x14ac:dyDescent="0.3">
      <c r="A1910" s="60">
        <v>32955</v>
      </c>
      <c r="B1910" s="53">
        <v>7.5960000000000001</v>
      </c>
      <c r="C1910" s="53">
        <v>0</v>
      </c>
      <c r="D1910" s="53">
        <v>4.1970000000000001</v>
      </c>
      <c r="E1910" s="53">
        <f t="shared" si="461"/>
        <v>4.1970000000000001</v>
      </c>
      <c r="F1910" s="53">
        <f t="shared" si="462"/>
        <v>0</v>
      </c>
      <c r="G1910" s="53">
        <f t="shared" si="463"/>
        <v>9.2083647512453126E-4</v>
      </c>
      <c r="H1910" s="53">
        <f>IF(Q1909&gt;SetUp!$B$56,SetUp!$B$56,Q1909)</f>
        <v>1.0440005598913509</v>
      </c>
      <c r="I1910" s="53">
        <f t="shared" si="468"/>
        <v>1.5102889714244641</v>
      </c>
      <c r="J1910" s="53">
        <f>MIN(F1910,H1910,(1-EXP(-SetUp!$B$52*H1910/SetUp!$B$56))*F1910)</f>
        <v>0</v>
      </c>
      <c r="K1910" s="53">
        <f t="shared" si="464"/>
        <v>1.0440005598913509</v>
      </c>
      <c r="L1910" s="53">
        <f>IF(I1910&lt;=0,0,MIN(SetUp!$B$50*I1910^SetUp!$B$55,I1910))</f>
        <v>4.2762020696010768E-2</v>
      </c>
      <c r="M1910" s="53">
        <f t="shared" si="465"/>
        <v>1.4675269507284532</v>
      </c>
      <c r="N1910" s="53">
        <f>IF(SetUp!$B$62=0,X1910,(B1910-E1910)*(1-(H1910/SetUp!$B$66/SetUp!$B$56)))</f>
        <v>3.3980791635248755</v>
      </c>
      <c r="O1910" s="53">
        <f>K1910*SetUp!$B$65</f>
        <v>9.6361261922738601E-3</v>
      </c>
      <c r="P1910" s="53">
        <f>MIN(SetUp!$B$54*L1910^SetUp!$B$51,L1910)</f>
        <v>2.8552762352082581E-2</v>
      </c>
      <c r="Q1910" s="53">
        <f t="shared" si="466"/>
        <v>4.4324435972239522</v>
      </c>
      <c r="R1910" s="53">
        <f>IF((H1910+N1910-O1910)&gt;SetUp!$B$56,T1909+H1910+N1910-O1910-SetUp!$B$56,T1909)</f>
        <v>0</v>
      </c>
      <c r="S1910" s="53">
        <f>R1910*SetUp!$B$65</f>
        <v>0</v>
      </c>
      <c r="T1910" s="53">
        <f>IF((R1910-S1910)&lt;SetUp!$B$53,R1910-S1910,SetUp!$B$53)</f>
        <v>0</v>
      </c>
      <c r="U1910" s="53">
        <f t="shared" si="467"/>
        <v>1.4675269507284532</v>
      </c>
      <c r="V1910" s="53">
        <f>(L1910-P1910)/1000*SetUp!$B$13*1000000/SetUp!$B$48</f>
        <v>0.57825004846170869</v>
      </c>
      <c r="W1910" s="53">
        <f t="shared" si="469"/>
        <v>-1.0408340855860843E-16</v>
      </c>
      <c r="X1910" s="53">
        <f>MAX((SetUp!$B$56*(1-($H1910/SetUp!$B$56)^2)*TANH(($B1910-$D1910)/SetUp!$B$56))/(1+$H1910/SetUp!$B$56*TANH(($B1910-$D1910)/SetUp!$B$56)),0)</f>
        <v>3.3980791635248755</v>
      </c>
    </row>
    <row r="1911" spans="1:24" x14ac:dyDescent="0.3">
      <c r="A1911" s="60">
        <v>32956</v>
      </c>
      <c r="B1911" s="53">
        <v>2.5369999999999999</v>
      </c>
      <c r="C1911" s="53">
        <v>0</v>
      </c>
      <c r="D1911" s="53">
        <v>4.1970000000000001</v>
      </c>
      <c r="E1911" s="53">
        <f t="shared" si="461"/>
        <v>2.5369999999999999</v>
      </c>
      <c r="F1911" s="53">
        <f t="shared" si="462"/>
        <v>1.6600000000000001</v>
      </c>
      <c r="G1911" s="53">
        <f t="shared" si="463"/>
        <v>0</v>
      </c>
      <c r="H1911" s="53">
        <f>IF(Q1910&gt;SetUp!$B$56,SetUp!$B$56,Q1910)</f>
        <v>4.4324435972239522</v>
      </c>
      <c r="I1911" s="53">
        <f t="shared" si="468"/>
        <v>1.5050442218380229</v>
      </c>
      <c r="J1911" s="53">
        <f>MIN(F1911,H1911,(1-EXP(-SetUp!$B$52*H1911/SetUp!$B$56))*F1911)</f>
        <v>0.36773426668500864</v>
      </c>
      <c r="K1911" s="53">
        <f t="shared" si="464"/>
        <v>4.0647093305389435</v>
      </c>
      <c r="L1911" s="53">
        <f>IF(I1911&lt;=0,0,MIN(SetUp!$B$50*I1911^SetUp!$B$55,I1911))</f>
        <v>4.2514809310954582E-2</v>
      </c>
      <c r="M1911" s="53">
        <f t="shared" si="465"/>
        <v>1.4625294125270683</v>
      </c>
      <c r="N1911" s="53">
        <f>IF(SetUp!$B$62=0,X1911,(B1911-E1911)*(1-(H1911/SetUp!$B$66/SetUp!$B$56)))</f>
        <v>0</v>
      </c>
      <c r="O1911" s="53">
        <f>K1911*SetUp!$B$65</f>
        <v>3.7517271109569594E-2</v>
      </c>
      <c r="P1911" s="53">
        <f>MIN(SetUp!$B$54*L1911^SetUp!$B$51,L1911)</f>
        <v>2.8386096654482312E-2</v>
      </c>
      <c r="Q1911" s="53">
        <f t="shared" si="466"/>
        <v>4.0271920594293737</v>
      </c>
      <c r="R1911" s="53">
        <f>IF((H1911+N1911-O1911)&gt;SetUp!$B$56,T1910+H1911+N1911-O1911-SetUp!$B$56,T1910)</f>
        <v>0</v>
      </c>
      <c r="S1911" s="53">
        <f>R1911*SetUp!$B$65</f>
        <v>0</v>
      </c>
      <c r="T1911" s="53">
        <f>IF((R1911-S1911)&lt;SetUp!$B$53,R1911-S1911,SetUp!$B$53)</f>
        <v>0</v>
      </c>
      <c r="U1911" s="53">
        <f t="shared" si="467"/>
        <v>1.4625294125270683</v>
      </c>
      <c r="V1911" s="53">
        <f>(L1911-P1911)/1000*SetUp!$B$13*1000000/SetUp!$B$48</f>
        <v>0.57497221744847593</v>
      </c>
      <c r="W1911" s="53">
        <f t="shared" si="469"/>
        <v>5.5511151231257827E-17</v>
      </c>
      <c r="X1911" s="53">
        <f>MAX((SetUp!$B$56*(1-($H1911/SetUp!$B$56)^2)*TANH(($B1911-$D1911)/SetUp!$B$56))/(1+$H1911/SetUp!$B$56*TANH(($B1911-$D1911)/SetUp!$B$56)),0)</f>
        <v>0</v>
      </c>
    </row>
    <row r="1912" spans="1:24" x14ac:dyDescent="0.3">
      <c r="A1912" s="60">
        <v>32957</v>
      </c>
      <c r="B1912" s="53">
        <v>12.837999999999999</v>
      </c>
      <c r="C1912" s="53">
        <v>0</v>
      </c>
      <c r="D1912" s="53">
        <v>4.1970000000000001</v>
      </c>
      <c r="E1912" s="53">
        <f t="shared" si="461"/>
        <v>4.1970000000000001</v>
      </c>
      <c r="F1912" s="53">
        <f t="shared" si="462"/>
        <v>0</v>
      </c>
      <c r="G1912" s="53">
        <f t="shared" si="463"/>
        <v>2.0895152388980875E-2</v>
      </c>
      <c r="H1912" s="53">
        <f>IF(Q1911&gt;SetUp!$B$56,SetUp!$B$56,Q1911)</f>
        <v>4.0271920594293737</v>
      </c>
      <c r="I1912" s="53">
        <f t="shared" si="468"/>
        <v>1.5205955515764618</v>
      </c>
      <c r="J1912" s="53">
        <f>MIN(F1912,H1912,(1-EXP(-SetUp!$B$52*H1912/SetUp!$B$56))*F1912)</f>
        <v>0</v>
      </c>
      <c r="K1912" s="53">
        <f t="shared" si="464"/>
        <v>4.0271920594293737</v>
      </c>
      <c r="L1912" s="53">
        <f>IF(I1912&lt;=0,0,MIN(SetUp!$B$50*I1912^SetUp!$B$55,I1912))</f>
        <v>4.3249490305868138E-2</v>
      </c>
      <c r="M1912" s="53">
        <f t="shared" si="465"/>
        <v>1.4773460612705935</v>
      </c>
      <c r="N1912" s="53">
        <f>IF(SetUp!$B$62=0,X1912,(B1912-E1912)*(1-(H1912/SetUp!$B$66/SetUp!$B$56)))</f>
        <v>8.6201048476110174</v>
      </c>
      <c r="O1912" s="53">
        <f>K1912*SetUp!$B$65</f>
        <v>3.717098666041261E-2</v>
      </c>
      <c r="P1912" s="53">
        <f>MIN(SetUp!$B$54*L1912^SetUp!$B$51,L1912)</f>
        <v>2.8881433430903304E-2</v>
      </c>
      <c r="Q1912" s="53">
        <f t="shared" si="466"/>
        <v>12.61012592037998</v>
      </c>
      <c r="R1912" s="53">
        <f>IF((H1912+N1912-O1912)&gt;SetUp!$B$56,T1911+H1912+N1912-O1912-SetUp!$B$56,T1911)</f>
        <v>0</v>
      </c>
      <c r="S1912" s="53">
        <f>R1912*SetUp!$B$65</f>
        <v>0</v>
      </c>
      <c r="T1912" s="53">
        <f>IF((R1912-S1912)&lt;SetUp!$B$53,R1912-S1912,SetUp!$B$53)</f>
        <v>0</v>
      </c>
      <c r="U1912" s="53">
        <f t="shared" si="467"/>
        <v>1.4773460612705935</v>
      </c>
      <c r="V1912" s="53">
        <f>(L1912-P1912)/1000*SetUp!$B$13*1000000/SetUp!$B$48</f>
        <v>0.58471240251601631</v>
      </c>
      <c r="W1912" s="53">
        <f t="shared" si="469"/>
        <v>-9.7144514654701197E-16</v>
      </c>
      <c r="X1912" s="53">
        <f>MAX((SetUp!$B$56*(1-($H1912/SetUp!$B$56)^2)*TANH(($B1912-$D1912)/SetUp!$B$56))/(1+$H1912/SetUp!$B$56*TANH(($B1912-$D1912)/SetUp!$B$56)),0)</f>
        <v>8.6201048476110174</v>
      </c>
    </row>
    <row r="1913" spans="1:24" x14ac:dyDescent="0.3">
      <c r="A1913" s="60">
        <v>32958</v>
      </c>
      <c r="B1913" s="53">
        <v>5.8319999999999999</v>
      </c>
      <c r="C1913" s="53">
        <v>8.35</v>
      </c>
      <c r="D1913" s="53">
        <v>4.1970000000000001</v>
      </c>
      <c r="E1913" s="53">
        <f t="shared" si="461"/>
        <v>4.1970000000000001</v>
      </c>
      <c r="F1913" s="53">
        <f t="shared" si="462"/>
        <v>0</v>
      </c>
      <c r="G1913" s="53">
        <f t="shared" si="463"/>
        <v>9.4147301576141817E-3</v>
      </c>
      <c r="H1913" s="53">
        <f>IF(Q1912&gt;SetUp!$B$56,SetUp!$B$56,Q1912)</f>
        <v>12.61012592037998</v>
      </c>
      <c r="I1913" s="53">
        <f t="shared" si="468"/>
        <v>1.6031522660476187</v>
      </c>
      <c r="J1913" s="53">
        <f>MIN(F1913,H1913,(1-EXP(-SetUp!$B$52*H1913/SetUp!$B$56))*F1913)</f>
        <v>0</v>
      </c>
      <c r="K1913" s="53">
        <f t="shared" si="464"/>
        <v>12.61012592037998</v>
      </c>
      <c r="L1913" s="53">
        <f>IF(I1913&lt;=0,0,MIN(SetUp!$B$50*I1913^SetUp!$B$55,I1913))</f>
        <v>4.7233423328009359E-2</v>
      </c>
      <c r="M1913" s="53">
        <f t="shared" si="465"/>
        <v>1.5559188427196093</v>
      </c>
      <c r="N1913" s="53">
        <f>IF(SetUp!$B$62=0,X1913,(B1913-E1913)*(1-(H1913/SetUp!$B$66/SetUp!$B$56)))</f>
        <v>1.6255852698423856</v>
      </c>
      <c r="O1913" s="53">
        <f>K1913*SetUp!$B$65</f>
        <v>0.116391474619411</v>
      </c>
      <c r="P1913" s="53">
        <f>MIN(SetUp!$B$54*L1913^SetUp!$B$51,L1913)</f>
        <v>3.1568871938806684E-2</v>
      </c>
      <c r="Q1913" s="53">
        <f t="shared" si="466"/>
        <v>14.119319715602956</v>
      </c>
      <c r="R1913" s="53">
        <f>IF((H1913+N1913-O1913)&gt;SetUp!$B$56,T1912+H1913+N1913-O1913-SetUp!$B$56,T1912)</f>
        <v>0</v>
      </c>
      <c r="S1913" s="53">
        <f>R1913*SetUp!$B$65</f>
        <v>0</v>
      </c>
      <c r="T1913" s="53">
        <f>IF((R1913-S1913)&lt;SetUp!$B$53,R1913-S1913,SetUp!$B$53)</f>
        <v>0</v>
      </c>
      <c r="U1913" s="53">
        <f t="shared" si="467"/>
        <v>1.5559188427196093</v>
      </c>
      <c r="V1913" s="53">
        <f>(L1913-P1913)/1000*SetUp!$B$13*1000000/SetUp!$B$48</f>
        <v>0.63747363730690376</v>
      </c>
      <c r="W1913" s="53">
        <f t="shared" si="469"/>
        <v>8.5348395018058909E-16</v>
      </c>
      <c r="X1913" s="53">
        <f>MAX((SetUp!$B$56*(1-($H1913/SetUp!$B$56)^2)*TANH(($B1913-$D1913)/SetUp!$B$56))/(1+$H1913/SetUp!$B$56*TANH(($B1913-$D1913)/SetUp!$B$56)),0)</f>
        <v>1.6255852698423856</v>
      </c>
    </row>
    <row r="1914" spans="1:24" x14ac:dyDescent="0.3">
      <c r="A1914" s="60">
        <v>32959</v>
      </c>
      <c r="B1914" s="53">
        <v>0.79200000000000004</v>
      </c>
      <c r="C1914" s="53">
        <v>8.1950000000000003</v>
      </c>
      <c r="D1914" s="53">
        <v>4.1970000000000001</v>
      </c>
      <c r="E1914" s="53">
        <f t="shared" si="461"/>
        <v>0.79200000000000004</v>
      </c>
      <c r="F1914" s="53">
        <f t="shared" si="462"/>
        <v>3.4050000000000002</v>
      </c>
      <c r="G1914" s="53">
        <f t="shared" si="463"/>
        <v>0</v>
      </c>
      <c r="H1914" s="53">
        <f>IF(Q1913&gt;SetUp!$B$56,SetUp!$B$56,Q1913)</f>
        <v>14.119319715602956</v>
      </c>
      <c r="I1914" s="53">
        <f t="shared" si="468"/>
        <v>1.6689660970442741</v>
      </c>
      <c r="J1914" s="53">
        <f>MIN(F1914,H1914,(1-EXP(-SetUp!$B$52*H1914/SetUp!$B$56))*F1914)</f>
        <v>1.871514482027008</v>
      </c>
      <c r="K1914" s="53">
        <f t="shared" si="464"/>
        <v>12.247805233575948</v>
      </c>
      <c r="L1914" s="53">
        <f>IF(I1914&lt;=0,0,MIN(SetUp!$B$50*I1914^SetUp!$B$55,I1914))</f>
        <v>5.0509219623681927E-2</v>
      </c>
      <c r="M1914" s="53">
        <f t="shared" si="465"/>
        <v>1.6184568774205923</v>
      </c>
      <c r="N1914" s="53">
        <f>IF(SetUp!$B$62=0,X1914,(B1914-E1914)*(1-(H1914/SetUp!$B$66/SetUp!$B$56)))</f>
        <v>0</v>
      </c>
      <c r="O1914" s="53">
        <f>K1914*SetUp!$B$65</f>
        <v>0.11304725432466486</v>
      </c>
      <c r="P1914" s="53">
        <f>MIN(SetUp!$B$54*L1914^SetUp!$B$51,L1914)</f>
        <v>3.3780284051492089E-2</v>
      </c>
      <c r="Q1914" s="53">
        <f t="shared" si="466"/>
        <v>12.134757979251283</v>
      </c>
      <c r="R1914" s="53">
        <f>IF((H1914+N1914-O1914)&gt;SetUp!$B$56,T1913+H1914+N1914-O1914-SetUp!$B$56,T1913)</f>
        <v>0</v>
      </c>
      <c r="S1914" s="53">
        <f>R1914*SetUp!$B$65</f>
        <v>0</v>
      </c>
      <c r="T1914" s="53">
        <f>IF((R1914-S1914)&lt;SetUp!$B$53,R1914-S1914,SetUp!$B$53)</f>
        <v>0</v>
      </c>
      <c r="U1914" s="53">
        <f t="shared" si="467"/>
        <v>1.6184568774205923</v>
      </c>
      <c r="V1914" s="53">
        <f>(L1914-P1914)/1000*SetUp!$B$13*1000000/SetUp!$B$48</f>
        <v>0.68078907225057261</v>
      </c>
      <c r="W1914" s="53">
        <f t="shared" si="469"/>
        <v>-5.620504062164855E-16</v>
      </c>
      <c r="X1914" s="53">
        <f>MAX((SetUp!$B$56*(1-($H1914/SetUp!$B$56)^2)*TANH(($B1914-$D1914)/SetUp!$B$56))/(1+$H1914/SetUp!$B$56*TANH(($B1914-$D1914)/SetUp!$B$56)),0)</f>
        <v>0</v>
      </c>
    </row>
    <row r="1915" spans="1:24" x14ac:dyDescent="0.3">
      <c r="A1915" s="60">
        <v>32960</v>
      </c>
      <c r="B1915" s="53">
        <v>4.7E-2</v>
      </c>
      <c r="C1915" s="53">
        <v>8.0410000000000004</v>
      </c>
      <c r="D1915" s="53">
        <v>4.1970000000000001</v>
      </c>
      <c r="E1915" s="53">
        <f t="shared" si="461"/>
        <v>4.7E-2</v>
      </c>
      <c r="F1915" s="53">
        <f t="shared" si="462"/>
        <v>4.1500000000000004</v>
      </c>
      <c r="G1915" s="53">
        <f t="shared" si="463"/>
        <v>0</v>
      </c>
      <c r="H1915" s="53">
        <f>IF(Q1914&gt;SetUp!$B$56,SetUp!$B$56,Q1914)</f>
        <v>12.134757979251283</v>
      </c>
      <c r="I1915" s="53">
        <f t="shared" si="468"/>
        <v>1.7114539404707871</v>
      </c>
      <c r="J1915" s="53">
        <f>MIN(F1915,H1915,(1-EXP(-SetUp!$B$52*H1915/SetUp!$B$56))*F1915)</f>
        <v>2.0592375932169484</v>
      </c>
      <c r="K1915" s="53">
        <f t="shared" si="464"/>
        <v>10.075520386034334</v>
      </c>
      <c r="L1915" s="53">
        <f>IF(I1915&lt;=0,0,MIN(SetUp!$B$50*I1915^SetUp!$B$55,I1915))</f>
        <v>5.2670425527387425E-2</v>
      </c>
      <c r="M1915" s="53">
        <f t="shared" si="465"/>
        <v>1.6587835149433998</v>
      </c>
      <c r="N1915" s="53">
        <f>IF(SetUp!$B$62=0,X1915,(B1915-E1915)*(1-(H1915/SetUp!$B$66/SetUp!$B$56)))</f>
        <v>0</v>
      </c>
      <c r="O1915" s="53">
        <f>K1915*SetUp!$B$65</f>
        <v>9.2997063050194853E-2</v>
      </c>
      <c r="P1915" s="53">
        <f>MIN(SetUp!$B$54*L1915^SetUp!$B$51,L1915)</f>
        <v>3.5240032044702968E-2</v>
      </c>
      <c r="Q1915" s="53">
        <f t="shared" si="466"/>
        <v>9.9825233229841395</v>
      </c>
      <c r="R1915" s="53">
        <f>IF((H1915+N1915-O1915)&gt;SetUp!$B$56,T1914+H1915+N1915-O1915-SetUp!$B$56,T1914)</f>
        <v>0</v>
      </c>
      <c r="S1915" s="53">
        <f>R1915*SetUp!$B$65</f>
        <v>0</v>
      </c>
      <c r="T1915" s="53">
        <f>IF((R1915-S1915)&lt;SetUp!$B$53,R1915-S1915,SetUp!$B$53)</f>
        <v>0</v>
      </c>
      <c r="U1915" s="53">
        <f t="shared" si="467"/>
        <v>1.6587835149433998</v>
      </c>
      <c r="V1915" s="53">
        <f>(L1915-P1915)/1000*SetUp!$B$13*1000000/SetUp!$B$48</f>
        <v>0.70933511321341336</v>
      </c>
      <c r="W1915" s="53">
        <f t="shared" si="469"/>
        <v>-5.620504062164855E-16</v>
      </c>
      <c r="X1915" s="53">
        <f>MAX((SetUp!$B$56*(1-($H1915/SetUp!$B$56)^2)*TANH(($B1915-$D1915)/SetUp!$B$56))/(1+$H1915/SetUp!$B$56*TANH(($B1915-$D1915)/SetUp!$B$56)),0)</f>
        <v>0</v>
      </c>
    </row>
    <row r="1916" spans="1:24" x14ac:dyDescent="0.3">
      <c r="A1916" s="60">
        <v>32961</v>
      </c>
      <c r="B1916" s="53">
        <v>1.093</v>
      </c>
      <c r="C1916" s="53">
        <v>7.8890000000000002</v>
      </c>
      <c r="D1916" s="53">
        <v>4.1970000000000001</v>
      </c>
      <c r="E1916" s="53">
        <f t="shared" si="461"/>
        <v>1.093</v>
      </c>
      <c r="F1916" s="53">
        <f t="shared" si="462"/>
        <v>3.1040000000000001</v>
      </c>
      <c r="G1916" s="53">
        <f t="shared" si="463"/>
        <v>0</v>
      </c>
      <c r="H1916" s="53">
        <f>IF(Q1915&gt;SetUp!$B$56,SetUp!$B$56,Q1915)</f>
        <v>9.9825233229841395</v>
      </c>
      <c r="I1916" s="53">
        <f t="shared" si="468"/>
        <v>1.7385723128416328</v>
      </c>
      <c r="J1916" s="53">
        <f>MIN(F1916,H1916,(1-EXP(-SetUp!$B$52*H1916/SetUp!$B$56))*F1916)</f>
        <v>1.3380174274924681</v>
      </c>
      <c r="K1916" s="53">
        <f t="shared" si="464"/>
        <v>8.6445058954916707</v>
      </c>
      <c r="L1916" s="53">
        <f>IF(I1916&lt;=0,0,MIN(SetUp!$B$50*I1916^SetUp!$B$55,I1916))</f>
        <v>5.4068717226279261E-2</v>
      </c>
      <c r="M1916" s="53">
        <f t="shared" si="465"/>
        <v>1.6845035956153536</v>
      </c>
      <c r="N1916" s="53">
        <f>IF(SetUp!$B$62=0,X1916,(B1916-E1916)*(1-(H1916/SetUp!$B$66/SetUp!$B$56)))</f>
        <v>0</v>
      </c>
      <c r="O1916" s="53">
        <f>K1916*SetUp!$B$65</f>
        <v>7.9788797898232997E-2</v>
      </c>
      <c r="P1916" s="53">
        <f>MIN(SetUp!$B$54*L1916^SetUp!$B$51,L1916)</f>
        <v>3.6184794985186154E-2</v>
      </c>
      <c r="Q1916" s="53">
        <f t="shared" si="466"/>
        <v>8.5647170975934372</v>
      </c>
      <c r="R1916" s="53">
        <f>IF((H1916+N1916-O1916)&gt;SetUp!$B$56,T1915+H1916+N1916-O1916-SetUp!$B$56,T1915)</f>
        <v>0</v>
      </c>
      <c r="S1916" s="53">
        <f>R1916*SetUp!$B$65</f>
        <v>0</v>
      </c>
      <c r="T1916" s="53">
        <f>IF((R1916-S1916)&lt;SetUp!$B$53,R1916-S1916,SetUp!$B$53)</f>
        <v>0</v>
      </c>
      <c r="U1916" s="53">
        <f t="shared" si="467"/>
        <v>1.6845035956153536</v>
      </c>
      <c r="V1916" s="53">
        <f>(L1916-P1916)/1000*SetUp!$B$13*1000000/SetUp!$B$48</f>
        <v>0.72779160265015064</v>
      </c>
      <c r="W1916" s="53">
        <f t="shared" si="469"/>
        <v>-6.6613381477509392E-16</v>
      </c>
      <c r="X1916" s="53">
        <f>MAX((SetUp!$B$56*(1-($H1916/SetUp!$B$56)^2)*TANH(($B1916-$D1916)/SetUp!$B$56))/(1+$H1916/SetUp!$B$56*TANH(($B1916-$D1916)/SetUp!$B$56)),0)</f>
        <v>0</v>
      </c>
    </row>
    <row r="1917" spans="1:24" x14ac:dyDescent="0.3">
      <c r="A1917" s="60">
        <v>32962</v>
      </c>
      <c r="B1917" s="53">
        <v>0.44400000000000001</v>
      </c>
      <c r="C1917" s="53">
        <v>7.7370000000000001</v>
      </c>
      <c r="D1917" s="53">
        <v>4.1970000000000001</v>
      </c>
      <c r="E1917" s="53">
        <f t="shared" si="461"/>
        <v>0.44400000000000001</v>
      </c>
      <c r="F1917" s="53">
        <f t="shared" si="462"/>
        <v>3.7530000000000001</v>
      </c>
      <c r="G1917" s="53">
        <f t="shared" si="463"/>
        <v>0</v>
      </c>
      <c r="H1917" s="53">
        <f>IF(Q1916&gt;SetUp!$B$56,SetUp!$B$56,Q1916)</f>
        <v>8.5647170975934372</v>
      </c>
      <c r="I1917" s="53">
        <f t="shared" si="468"/>
        <v>1.7502674703135794</v>
      </c>
      <c r="J1917" s="53">
        <f>MIN(F1917,H1917,(1-EXP(-SetUp!$B$52*H1917/SetUp!$B$56))*F1917)</f>
        <v>1.4397043449977673</v>
      </c>
      <c r="K1917" s="53">
        <f t="shared" si="464"/>
        <v>7.1250127525956701</v>
      </c>
      <c r="L1917" s="53">
        <f>IF(I1917&lt;=0,0,MIN(SetUp!$B$50*I1917^SetUp!$B$55,I1917))</f>
        <v>5.4676264575712563E-2</v>
      </c>
      <c r="M1917" s="53">
        <f t="shared" si="465"/>
        <v>1.6955912057378668</v>
      </c>
      <c r="N1917" s="53">
        <f>IF(SetUp!$B$62=0,X1917,(B1917-E1917)*(1-(H1917/SetUp!$B$66/SetUp!$B$56)))</f>
        <v>0</v>
      </c>
      <c r="O1917" s="53">
        <f>K1917*SetUp!$B$65</f>
        <v>6.5763874698225824E-2</v>
      </c>
      <c r="P1917" s="53">
        <f>MIN(SetUp!$B$54*L1917^SetUp!$B$51,L1917)</f>
        <v>3.6595361827522849E-2</v>
      </c>
      <c r="Q1917" s="53">
        <f t="shared" si="466"/>
        <v>7.0592488778974447</v>
      </c>
      <c r="R1917" s="53">
        <f>IF((H1917+N1917-O1917)&gt;SetUp!$B$56,T1916+H1917+N1917-O1917-SetUp!$B$56,T1916)</f>
        <v>0</v>
      </c>
      <c r="S1917" s="53">
        <f>R1917*SetUp!$B$65</f>
        <v>0</v>
      </c>
      <c r="T1917" s="53">
        <f>IF((R1917-S1917)&lt;SetUp!$B$53,R1917-S1917,SetUp!$B$53)</f>
        <v>0</v>
      </c>
      <c r="U1917" s="53">
        <f t="shared" si="467"/>
        <v>1.6955912057378668</v>
      </c>
      <c r="V1917" s="53">
        <f>(L1917-P1917)/1000*SetUp!$B$13*1000000/SetUp!$B$48</f>
        <v>0.73580778372150812</v>
      </c>
      <c r="W1917" s="53">
        <f t="shared" si="469"/>
        <v>8.3266726846886741E-16</v>
      </c>
      <c r="X1917" s="53">
        <f>MAX((SetUp!$B$56*(1-($H1917/SetUp!$B$56)^2)*TANH(($B1917-$D1917)/SetUp!$B$56))/(1+$H1917/SetUp!$B$56*TANH(($B1917-$D1917)/SetUp!$B$56)),0)</f>
        <v>0</v>
      </c>
    </row>
    <row r="1918" spans="1:24" x14ac:dyDescent="0.3">
      <c r="A1918" s="60">
        <v>32963</v>
      </c>
      <c r="B1918" s="53">
        <v>1.03</v>
      </c>
      <c r="C1918" s="53">
        <v>7.5869999999999997</v>
      </c>
      <c r="D1918" s="53">
        <v>4.1970000000000001</v>
      </c>
      <c r="E1918" s="53">
        <f t="shared" si="461"/>
        <v>1.03</v>
      </c>
      <c r="F1918" s="53">
        <f t="shared" si="462"/>
        <v>3.1669999999999998</v>
      </c>
      <c r="G1918" s="53">
        <f t="shared" si="463"/>
        <v>0</v>
      </c>
      <c r="H1918" s="53">
        <f>IF(Q1917&gt;SetUp!$B$56,SetUp!$B$56,Q1917)</f>
        <v>7.0592488778974447</v>
      </c>
      <c r="I1918" s="53">
        <f t="shared" si="468"/>
        <v>1.7511340544325888</v>
      </c>
      <c r="J1918" s="53">
        <f>MIN(F1918,H1918,(1-EXP(-SetUp!$B$52*H1918/SetUp!$B$56))*F1918)</f>
        <v>1.0416061054580965</v>
      </c>
      <c r="K1918" s="53">
        <f t="shared" si="464"/>
        <v>6.0176427724393484</v>
      </c>
      <c r="L1918" s="53">
        <f>IF(I1918&lt;=0,0,MIN(SetUp!$B$50*I1918^SetUp!$B$55,I1918))</f>
        <v>5.4721390442399723E-2</v>
      </c>
      <c r="M1918" s="53">
        <f t="shared" si="465"/>
        <v>1.6964126639901891</v>
      </c>
      <c r="N1918" s="53">
        <f>IF(SetUp!$B$62=0,X1918,(B1918-E1918)*(1-(H1918/SetUp!$B$66/SetUp!$B$56)))</f>
        <v>0</v>
      </c>
      <c r="O1918" s="53">
        <f>K1918*SetUp!$B$65</f>
        <v>5.5542848694721939E-2</v>
      </c>
      <c r="P1918" s="53">
        <f>MIN(SetUp!$B$54*L1918^SetUp!$B$51,L1918)</f>
        <v>3.6625858648793815E-2</v>
      </c>
      <c r="Q1918" s="53">
        <f t="shared" si="466"/>
        <v>5.9620999237446268</v>
      </c>
      <c r="R1918" s="53">
        <f>IF((H1918+N1918-O1918)&gt;SetUp!$B$56,T1917+H1918+N1918-O1918-SetUp!$B$56,T1917)</f>
        <v>0</v>
      </c>
      <c r="S1918" s="53">
        <f>R1918*SetUp!$B$65</f>
        <v>0</v>
      </c>
      <c r="T1918" s="53">
        <f>IF((R1918-S1918)&lt;SetUp!$B$53,R1918-S1918,SetUp!$B$53)</f>
        <v>0</v>
      </c>
      <c r="U1918" s="53">
        <f t="shared" si="467"/>
        <v>1.6964126639901891</v>
      </c>
      <c r="V1918" s="53">
        <f>(L1918-P1918)/1000*SetUp!$B$13*1000000/SetUp!$B$48</f>
        <v>0.73640311713132511</v>
      </c>
      <c r="W1918" s="53">
        <f t="shared" si="469"/>
        <v>1.8041124150158794E-16</v>
      </c>
      <c r="X1918" s="53">
        <f>MAX((SetUp!$B$56*(1-($H1918/SetUp!$B$56)^2)*TANH(($B1918-$D1918)/SetUp!$B$56))/(1+$H1918/SetUp!$B$56*TANH(($B1918-$D1918)/SetUp!$B$56)),0)</f>
        <v>0</v>
      </c>
    </row>
    <row r="1919" spans="1:24" x14ac:dyDescent="0.3">
      <c r="A1919" s="60">
        <v>32964</v>
      </c>
      <c r="B1919" s="53">
        <v>4.0579999999999998</v>
      </c>
      <c r="C1919" s="53">
        <v>7.5869999999999997</v>
      </c>
      <c r="D1919" s="53">
        <v>4.1100000000000003</v>
      </c>
      <c r="E1919" s="53">
        <f t="shared" si="461"/>
        <v>4.0579999999999998</v>
      </c>
      <c r="F1919" s="53">
        <f t="shared" si="462"/>
        <v>5.200000000000049E-2</v>
      </c>
      <c r="G1919" s="53">
        <f t="shared" si="463"/>
        <v>0</v>
      </c>
      <c r="H1919" s="53">
        <f>IF(Q1918&gt;SetUp!$B$56,SetUp!$B$56,Q1918)</f>
        <v>5.9620999237446268</v>
      </c>
      <c r="I1919" s="53">
        <f t="shared" si="468"/>
        <v>1.7513055940190794</v>
      </c>
      <c r="J1919" s="53">
        <f>MIN(F1919,H1919,(1-EXP(-SetUp!$B$52*H1919/SetUp!$B$56))*F1919)</f>
        <v>1.4870867094523798E-2</v>
      </c>
      <c r="K1919" s="53">
        <f t="shared" si="464"/>
        <v>5.9472290566501034</v>
      </c>
      <c r="L1919" s="53">
        <f>IF(I1919&lt;=0,0,MIN(SetUp!$B$50*I1919^SetUp!$B$55,I1919))</f>
        <v>5.4730324834726764E-2</v>
      </c>
      <c r="M1919" s="53">
        <f t="shared" si="465"/>
        <v>1.6965752691843525</v>
      </c>
      <c r="N1919" s="53">
        <f>IF(SetUp!$B$62=0,X1919,(B1919-E1919)*(1-(H1919/SetUp!$B$66/SetUp!$B$56)))</f>
        <v>0</v>
      </c>
      <c r="O1919" s="53">
        <f>K1919*SetUp!$B$65</f>
        <v>5.4892930028890299E-2</v>
      </c>
      <c r="P1919" s="53">
        <f>MIN(SetUp!$B$54*L1919^SetUp!$B$51,L1919)</f>
        <v>3.6631896690701625E-2</v>
      </c>
      <c r="Q1919" s="53">
        <f t="shared" si="466"/>
        <v>5.8923361266212133</v>
      </c>
      <c r="R1919" s="53">
        <f>IF((H1919+N1919-O1919)&gt;SetUp!$B$56,T1918+H1919+N1919-O1919-SetUp!$B$56,T1918)</f>
        <v>0</v>
      </c>
      <c r="S1919" s="53">
        <f>R1919*SetUp!$B$65</f>
        <v>0</v>
      </c>
      <c r="T1919" s="53">
        <f>IF((R1919-S1919)&lt;SetUp!$B$53,R1919-S1919,SetUp!$B$53)</f>
        <v>0</v>
      </c>
      <c r="U1919" s="53">
        <f t="shared" si="467"/>
        <v>1.6965752691843525</v>
      </c>
      <c r="V1919" s="53">
        <f>(L1919-P1919)/1000*SetUp!$B$13*1000000/SetUp!$B$48</f>
        <v>0.73652098498408303</v>
      </c>
      <c r="W1919" s="53">
        <f t="shared" si="469"/>
        <v>7.1470607210244452E-16</v>
      </c>
      <c r="X1919" s="53">
        <f>MAX((SetUp!$B$56*(1-($H1919/SetUp!$B$56)^2)*TANH(($B1919-$D1919)/SetUp!$B$56))/(1+$H1919/SetUp!$B$56*TANH(($B1919-$D1919)/SetUp!$B$56)),0)</f>
        <v>0</v>
      </c>
    </row>
    <row r="1920" spans="1:24" x14ac:dyDescent="0.3">
      <c r="A1920" s="60">
        <v>32965</v>
      </c>
      <c r="B1920" s="53">
        <v>3.3370000000000002</v>
      </c>
      <c r="C1920" s="53">
        <v>7.5869999999999997</v>
      </c>
      <c r="D1920" s="53">
        <v>4.1100000000000003</v>
      </c>
      <c r="E1920" s="53">
        <f t="shared" si="461"/>
        <v>3.3370000000000002</v>
      </c>
      <c r="F1920" s="53">
        <f t="shared" si="462"/>
        <v>0.77300000000000013</v>
      </c>
      <c r="G1920" s="53">
        <f t="shared" si="463"/>
        <v>0</v>
      </c>
      <c r="H1920" s="53">
        <f>IF(Q1919&gt;SetUp!$B$56,SetUp!$B$56,Q1919)</f>
        <v>5.8923361266212133</v>
      </c>
      <c r="I1920" s="53">
        <f t="shared" si="468"/>
        <v>1.7489412616697122</v>
      </c>
      <c r="J1920" s="53">
        <f>MIN(F1920,H1920,(1-EXP(-SetUp!$B$52*H1920/SetUp!$B$56))*F1920)</f>
        <v>0.21888142261208712</v>
      </c>
      <c r="K1920" s="53">
        <f t="shared" si="464"/>
        <v>5.6734547040091261</v>
      </c>
      <c r="L1920" s="53">
        <f>IF(I1920&lt;=0,0,MIN(SetUp!$B$50*I1920^SetUp!$B$55,I1920))</f>
        <v>5.4607233394473167E-2</v>
      </c>
      <c r="M1920" s="53">
        <f t="shared" si="465"/>
        <v>1.694334028275239</v>
      </c>
      <c r="N1920" s="53">
        <f>IF(SetUp!$B$62=0,X1920,(B1920-E1920)*(1-(H1920/SetUp!$B$66/SetUp!$B$56)))</f>
        <v>0</v>
      </c>
      <c r="O1920" s="53">
        <f>K1920*SetUp!$B$65</f>
        <v>5.2365992485359586E-2</v>
      </c>
      <c r="P1920" s="53">
        <f>MIN(SetUp!$B$54*L1920^SetUp!$B$51,L1920)</f>
        <v>3.6548709865121397E-2</v>
      </c>
      <c r="Q1920" s="53">
        <f t="shared" si="466"/>
        <v>5.6210887115237664</v>
      </c>
      <c r="R1920" s="53">
        <f>IF((H1920+N1920-O1920)&gt;SetUp!$B$56,T1919+H1920+N1920-O1920-SetUp!$B$56,T1919)</f>
        <v>0</v>
      </c>
      <c r="S1920" s="53">
        <f>R1920*SetUp!$B$65</f>
        <v>0</v>
      </c>
      <c r="T1920" s="53">
        <f>IF((R1920-S1920)&lt;SetUp!$B$53,R1920-S1920,SetUp!$B$53)</f>
        <v>0</v>
      </c>
      <c r="U1920" s="53">
        <f t="shared" si="467"/>
        <v>1.694334028275239</v>
      </c>
      <c r="V1920" s="53">
        <f>(L1920-P1920)/1000*SetUp!$B$13*1000000/SetUp!$B$48</f>
        <v>0.73489705466976218</v>
      </c>
      <c r="W1920" s="53">
        <f t="shared" si="469"/>
        <v>1.5265566588595902E-16</v>
      </c>
      <c r="X1920" s="53">
        <f>MAX((SetUp!$B$56*(1-($H1920/SetUp!$B$56)^2)*TANH(($B1920-$D1920)/SetUp!$B$56))/(1+$H1920/SetUp!$B$56*TANH(($B1920-$D1920)/SetUp!$B$56)),0)</f>
        <v>0</v>
      </c>
    </row>
    <row r="1921" spans="1:24" x14ac:dyDescent="0.3">
      <c r="A1921" s="60">
        <v>32966</v>
      </c>
      <c r="B1921" s="53">
        <v>25.765999999999998</v>
      </c>
      <c r="C1921" s="53">
        <v>9.4629999999999992</v>
      </c>
      <c r="D1921" s="53">
        <v>4.1100000000000003</v>
      </c>
      <c r="E1921" s="53">
        <f t="shared" si="461"/>
        <v>4.1100000000000003</v>
      </c>
      <c r="F1921" s="53">
        <f t="shared" si="462"/>
        <v>0</v>
      </c>
      <c r="G1921" s="53">
        <f t="shared" si="463"/>
        <v>0.2120581613841992</v>
      </c>
      <c r="H1921" s="53">
        <f>IF(Q1920&gt;SetUp!$B$56,SetUp!$B$56,Q1920)</f>
        <v>5.6210887115237664</v>
      </c>
      <c r="I1921" s="53">
        <f t="shared" si="468"/>
        <v>1.9582748439827713</v>
      </c>
      <c r="J1921" s="53">
        <f>MIN(F1921,H1921,(1-EXP(-SetUp!$B$52*H1921/SetUp!$B$56))*F1921)</f>
        <v>0</v>
      </c>
      <c r="K1921" s="53">
        <f t="shared" si="464"/>
        <v>5.6210887115237664</v>
      </c>
      <c r="L1921" s="53">
        <f>IF(I1921&lt;=0,0,MIN(SetUp!$B$50*I1921^SetUp!$B$55,I1921))</f>
        <v>6.5929666049363733E-2</v>
      </c>
      <c r="M1921" s="53">
        <f t="shared" si="465"/>
        <v>1.8923451779334075</v>
      </c>
      <c r="N1921" s="53">
        <f>IF(SetUp!$B$62=0,X1921,(B1921-E1921)*(1-(H1921/SetUp!$B$66/SetUp!$B$56)))</f>
        <v>21.4439418386158</v>
      </c>
      <c r="O1921" s="53">
        <f>K1921*SetUp!$B$65</f>
        <v>5.188265432333302E-2</v>
      </c>
      <c r="P1921" s="53">
        <f>MIN(SetUp!$B$54*L1921^SetUp!$B$51,L1921)</f>
        <v>4.4207705885863695E-2</v>
      </c>
      <c r="Q1921" s="53">
        <f t="shared" si="466"/>
        <v>27.013147895816235</v>
      </c>
      <c r="R1921" s="53">
        <f>IF((H1921+N1921-O1921)&gt;SetUp!$B$56,T1920+H1921+N1921-O1921-SetUp!$B$56,T1920)</f>
        <v>0</v>
      </c>
      <c r="S1921" s="53">
        <f>R1921*SetUp!$B$65</f>
        <v>0</v>
      </c>
      <c r="T1921" s="53">
        <f>IF((R1921-S1921)&lt;SetUp!$B$53,R1921-S1921,SetUp!$B$53)</f>
        <v>0</v>
      </c>
      <c r="U1921" s="53">
        <f t="shared" si="467"/>
        <v>1.8923451779334075</v>
      </c>
      <c r="V1921" s="53">
        <f>(L1921-P1921)/1000*SetUp!$B$13*1000000/SetUp!$B$48</f>
        <v>0.8839817120078316</v>
      </c>
      <c r="W1921" s="53">
        <f t="shared" si="469"/>
        <v>4.3853809472693683E-15</v>
      </c>
      <c r="X1921" s="53">
        <f>MAX((SetUp!$B$56*(1-($H1921/SetUp!$B$56)^2)*TANH(($B1921-$D1921)/SetUp!$B$56))/(1+$H1921/SetUp!$B$56*TANH(($B1921-$D1921)/SetUp!$B$56)),0)</f>
        <v>21.4439418386158</v>
      </c>
    </row>
    <row r="1922" spans="1:24" x14ac:dyDescent="0.3">
      <c r="A1922" s="60">
        <v>32967</v>
      </c>
      <c r="B1922" s="53">
        <v>41.329000000000001</v>
      </c>
      <c r="C1922" s="53">
        <v>28.196000000000002</v>
      </c>
      <c r="D1922" s="53">
        <v>4.1100000000000003</v>
      </c>
      <c r="E1922" s="53">
        <f t="shared" si="461"/>
        <v>4.1100000000000003</v>
      </c>
      <c r="F1922" s="53">
        <f t="shared" si="462"/>
        <v>0</v>
      </c>
      <c r="G1922" s="53">
        <f t="shared" si="463"/>
        <v>2.4916947740064614</v>
      </c>
      <c r="H1922" s="53">
        <f>IF(Q1921&gt;SetUp!$B$56,SetUp!$B$56,Q1921)</f>
        <v>27.013147895816235</v>
      </c>
      <c r="I1922" s="53">
        <f t="shared" si="468"/>
        <v>4.6333713335262274</v>
      </c>
      <c r="J1922" s="53">
        <f>MIN(F1922,H1922,(1-EXP(-SetUp!$B$52*H1922/SetUp!$B$56))*F1922)</f>
        <v>0</v>
      </c>
      <c r="K1922" s="53">
        <f t="shared" si="464"/>
        <v>27.013147895816235</v>
      </c>
      <c r="L1922" s="53">
        <f>IF(I1922&lt;=0,0,MIN(SetUp!$B$50*I1922^SetUp!$B$55,I1922))</f>
        <v>0.276983126559666</v>
      </c>
      <c r="M1922" s="53">
        <f t="shared" si="465"/>
        <v>4.3563882069665611</v>
      </c>
      <c r="N1922" s="53">
        <f>IF(SetUp!$B$62=0,X1922,(B1922-E1922)*(1-(H1922/SetUp!$B$66/SetUp!$B$56)))</f>
        <v>34.72730522599354</v>
      </c>
      <c r="O1922" s="53">
        <f>K1922*SetUp!$B$65</f>
        <v>0.24933138158635851</v>
      </c>
      <c r="P1922" s="53">
        <f>MIN(SetUp!$B$54*L1922^SetUp!$B$51,L1922)</f>
        <v>0.18833381557360315</v>
      </c>
      <c r="Q1922" s="53">
        <f t="shared" si="466"/>
        <v>61.49112174022342</v>
      </c>
      <c r="R1922" s="53">
        <f>IF((H1922+N1922-O1922)&gt;SetUp!$B$56,T1921+H1922+N1922-O1922-SetUp!$B$56,T1921)</f>
        <v>0</v>
      </c>
      <c r="S1922" s="53">
        <f>R1922*SetUp!$B$65</f>
        <v>0</v>
      </c>
      <c r="T1922" s="53">
        <f>IF((R1922-S1922)&lt;SetUp!$B$53,R1922-S1922,SetUp!$B$53)</f>
        <v>0</v>
      </c>
      <c r="U1922" s="53">
        <f t="shared" si="467"/>
        <v>4.3563882069665611</v>
      </c>
      <c r="V1922" s="53">
        <f>(L1922-P1922)/1000*SetUp!$B$13*1000000/SetUp!$B$48</f>
        <v>3.6076104137900109</v>
      </c>
      <c r="W1922" s="53">
        <f t="shared" si="469"/>
        <v>3.2751579226442118E-15</v>
      </c>
      <c r="X1922" s="53">
        <f>MAX((SetUp!$B$56*(1-($H1922/SetUp!$B$56)^2)*TANH(($B1922-$D1922)/SetUp!$B$56))/(1+$H1922/SetUp!$B$56*TANH(($B1922-$D1922)/SetUp!$B$56)),0)</f>
        <v>34.72730522599354</v>
      </c>
    </row>
    <row r="1923" spans="1:24" x14ac:dyDescent="0.3">
      <c r="A1923" s="60">
        <v>32968</v>
      </c>
      <c r="B1923" s="53">
        <v>16.16</v>
      </c>
      <c r="C1923" s="53">
        <v>19.687000000000001</v>
      </c>
      <c r="D1923" s="53">
        <v>4.1100000000000003</v>
      </c>
      <c r="E1923" s="53">
        <f t="shared" ref="E1923:E1986" si="470">IF(B1923&gt;=D1923,D1923,B1923)</f>
        <v>4.1100000000000003</v>
      </c>
      <c r="F1923" s="53">
        <f t="shared" ref="F1923:F1986" si="471">D1923-E1923</f>
        <v>0</v>
      </c>
      <c r="G1923" s="53">
        <f t="shared" ref="G1923:G1986" si="472">MAX(B1923-D1923-N1923,0)</f>
        <v>1.7147413351957557</v>
      </c>
      <c r="H1923" s="53">
        <f>IF(Q1922&gt;SetUp!$B$56,SetUp!$B$56,Q1922)</f>
        <v>61.49112174022342</v>
      </c>
      <c r="I1923" s="53">
        <f t="shared" si="468"/>
        <v>6.6386926561657544</v>
      </c>
      <c r="J1923" s="53">
        <f>MIN(F1923,H1923,(1-EXP(-SetUp!$B$52*H1923/SetUp!$B$56))*F1923)</f>
        <v>0</v>
      </c>
      <c r="K1923" s="53">
        <f t="shared" ref="K1923:K1986" si="473">MAX(H1923-J1923,0)</f>
        <v>61.49112174022342</v>
      </c>
      <c r="L1923" s="53">
        <f>IF(I1923&lt;=0,0,MIN(SetUp!$B$50*I1923^SetUp!$B$55,I1923))</f>
        <v>0.50438528285888229</v>
      </c>
      <c r="M1923" s="53">
        <f t="shared" ref="M1923:M1986" si="474">MAX(I1923-L1923,0)</f>
        <v>6.1343073733068723</v>
      </c>
      <c r="N1923" s="53">
        <f>IF(SetUp!$B$62=0,X1923,(B1923-E1923)*(1-(H1923/SetUp!$B$66/SetUp!$B$56)))</f>
        <v>10.335258664804245</v>
      </c>
      <c r="O1923" s="53">
        <f>K1923*SetUp!$B$65</f>
        <v>0.56756311400343762</v>
      </c>
      <c r="P1923" s="53">
        <f>MIN(SetUp!$B$54*L1923^SetUp!$B$51,L1923)</f>
        <v>0.34495866901192684</v>
      </c>
      <c r="Q1923" s="53">
        <f t="shared" ref="Q1923:Q1986" si="475">IF((K1923+N1923-O1923)&lt;0,0,K1923+N1923-O1923)</f>
        <v>71.258817291024229</v>
      </c>
      <c r="R1923" s="53">
        <f>IF((H1923+N1923-O1923)&gt;SetUp!$B$56,T1922+H1923+N1923-O1923-SetUp!$B$56,T1922)</f>
        <v>0</v>
      </c>
      <c r="S1923" s="53">
        <f>R1923*SetUp!$B$65</f>
        <v>0</v>
      </c>
      <c r="T1923" s="53">
        <f>IF((R1923-S1923)&lt;SetUp!$B$53,R1923-S1923,SetUp!$B$53)</f>
        <v>0</v>
      </c>
      <c r="U1923" s="53">
        <f t="shared" ref="U1923:U1986" si="476">M1923+R1923-T1923</f>
        <v>6.1343073733068723</v>
      </c>
      <c r="V1923" s="53">
        <f>(L1923-P1923)/1000*SetUp!$B$13*1000000/SetUp!$B$48</f>
        <v>6.4879140734661567</v>
      </c>
      <c r="W1923" s="53">
        <f t="shared" si="469"/>
        <v>0</v>
      </c>
      <c r="X1923" s="53">
        <f>MAX((SetUp!$B$56*(1-($H1923/SetUp!$B$56)^2)*TANH(($B1923-$D1923)/SetUp!$B$56))/(1+$H1923/SetUp!$B$56*TANH(($B1923-$D1923)/SetUp!$B$56)),0)</f>
        <v>10.335258664804245</v>
      </c>
    </row>
    <row r="1924" spans="1:24" x14ac:dyDescent="0.3">
      <c r="A1924" s="60">
        <v>32969</v>
      </c>
      <c r="B1924" s="53">
        <v>2.1059999999999999</v>
      </c>
      <c r="C1924" s="53">
        <v>10.459</v>
      </c>
      <c r="D1924" s="53">
        <v>4.1100000000000003</v>
      </c>
      <c r="E1924" s="53">
        <f t="shared" si="470"/>
        <v>2.1059999999999999</v>
      </c>
      <c r="F1924" s="53">
        <f t="shared" si="471"/>
        <v>2.0040000000000004</v>
      </c>
      <c r="G1924" s="53">
        <f t="shared" si="472"/>
        <v>0</v>
      </c>
      <c r="H1924" s="53">
        <f>IF(Q1923&gt;SetUp!$B$56,SetUp!$B$56,Q1923)</f>
        <v>71.258817291024229</v>
      </c>
      <c r="I1924" s="53">
        <f t="shared" ref="I1924:I1987" si="477">U1923+G1924+O1924</f>
        <v>6.7738595187593287</v>
      </c>
      <c r="J1924" s="53">
        <f>MIN(F1924,H1924,(1-EXP(-SetUp!$B$52*H1924/SetUp!$B$56))*F1924)</f>
        <v>1.9682346845586205</v>
      </c>
      <c r="K1924" s="53">
        <f t="shared" si="473"/>
        <v>69.290582606465605</v>
      </c>
      <c r="L1924" s="53">
        <f>IF(I1924&lt;=0,0,MIN(SetUp!$B$50*I1924^SetUp!$B$55,I1924))</f>
        <v>0.52161704810446552</v>
      </c>
      <c r="M1924" s="53">
        <f t="shared" si="474"/>
        <v>6.2522424706548634</v>
      </c>
      <c r="N1924" s="53">
        <f>IF(SetUp!$B$62=0,X1924,(B1924-E1924)*(1-(H1924/SetUp!$B$66/SetUp!$B$56)))</f>
        <v>0</v>
      </c>
      <c r="O1924" s="53">
        <f>K1924*SetUp!$B$65</f>
        <v>0.63955214545245609</v>
      </c>
      <c r="P1924" s="53">
        <f>MIN(SetUp!$B$54*L1924^SetUp!$B$51,L1924)</f>
        <v>0.3568602808820327</v>
      </c>
      <c r="Q1924" s="53">
        <f t="shared" si="475"/>
        <v>68.65103046101315</v>
      </c>
      <c r="R1924" s="53">
        <f>IF((H1924+N1924-O1924)&gt;SetUp!$B$56,T1923+H1924+N1924-O1924-SetUp!$B$56,T1923)</f>
        <v>0</v>
      </c>
      <c r="S1924" s="53">
        <f>R1924*SetUp!$B$65</f>
        <v>0</v>
      </c>
      <c r="T1924" s="53">
        <f>IF((R1924-S1924)&lt;SetUp!$B$53,R1924-S1924,SetUp!$B$53)</f>
        <v>0</v>
      </c>
      <c r="U1924" s="53">
        <f t="shared" si="476"/>
        <v>6.2522424706548634</v>
      </c>
      <c r="V1924" s="53">
        <f>(L1924-P1924)/1000*SetUp!$B$13*1000000/SetUp!$B$48</f>
        <v>6.7048262706460457</v>
      </c>
      <c r="W1924" s="53">
        <f t="shared" ref="W1924:W1987" si="478">Q1924+U1924+T1924-H1924-U1923-T1923-B1924+E1924+J1924+L1924</f>
        <v>-2.2204460492503131E-15</v>
      </c>
      <c r="X1924" s="53">
        <f>MAX((SetUp!$B$56*(1-($H1924/SetUp!$B$56)^2)*TANH(($B1924-$D1924)/SetUp!$B$56))/(1+$H1924/SetUp!$B$56*TANH(($B1924-$D1924)/SetUp!$B$56)),0)</f>
        <v>0</v>
      </c>
    </row>
    <row r="1925" spans="1:24" x14ac:dyDescent="0.3">
      <c r="A1925" s="60">
        <v>32970</v>
      </c>
      <c r="B1925" s="53">
        <v>5.9930000000000003</v>
      </c>
      <c r="C1925" s="53">
        <v>9.4629999999999992</v>
      </c>
      <c r="D1925" s="53">
        <v>4.1100000000000003</v>
      </c>
      <c r="E1925" s="53">
        <f t="shared" si="470"/>
        <v>4.1100000000000003</v>
      </c>
      <c r="F1925" s="53">
        <f t="shared" si="471"/>
        <v>0</v>
      </c>
      <c r="G1925" s="53">
        <f t="shared" si="472"/>
        <v>0.2899018057478282</v>
      </c>
      <c r="H1925" s="53">
        <f>IF(Q1924&gt;SetUp!$B$56,SetUp!$B$56,Q1924)</f>
        <v>68.65103046101315</v>
      </c>
      <c r="I1925" s="53">
        <f t="shared" si="477"/>
        <v>7.1757933549250295</v>
      </c>
      <c r="J1925" s="53">
        <f>MIN(F1925,H1925,(1-EXP(-SetUp!$B$52*H1925/SetUp!$B$56))*F1925)</f>
        <v>0</v>
      </c>
      <c r="K1925" s="53">
        <f t="shared" si="473"/>
        <v>68.65103046101315</v>
      </c>
      <c r="L1925" s="53">
        <f>IF(I1925&lt;=0,0,MIN(SetUp!$B$50*I1925^SetUp!$B$55,I1925))</f>
        <v>0.57421518563888896</v>
      </c>
      <c r="M1925" s="53">
        <f t="shared" si="474"/>
        <v>6.6015781692861406</v>
      </c>
      <c r="N1925" s="53">
        <f>IF(SetUp!$B$62=0,X1925,(B1925-E1925)*(1-(H1925/SetUp!$B$66/SetUp!$B$56)))</f>
        <v>1.5930981942521718</v>
      </c>
      <c r="O1925" s="53">
        <f>K1925*SetUp!$B$65</f>
        <v>0.63364907852233798</v>
      </c>
      <c r="P1925" s="53">
        <f>MIN(SetUp!$B$54*L1925^SetUp!$B$51,L1925)</f>
        <v>0.39321182488379453</v>
      </c>
      <c r="Q1925" s="53">
        <f t="shared" si="475"/>
        <v>69.610479576742989</v>
      </c>
      <c r="R1925" s="53">
        <f>IF((H1925+N1925-O1925)&gt;SetUp!$B$56,T1924+H1925+N1925-O1925-SetUp!$B$56,T1924)</f>
        <v>0</v>
      </c>
      <c r="S1925" s="53">
        <f>R1925*SetUp!$B$65</f>
        <v>0</v>
      </c>
      <c r="T1925" s="53">
        <f>IF((R1925-S1925)&lt;SetUp!$B$53,R1925-S1925,SetUp!$B$53)</f>
        <v>0</v>
      </c>
      <c r="U1925" s="53">
        <f t="shared" si="476"/>
        <v>6.6015781692861406</v>
      </c>
      <c r="V1925" s="53">
        <f>(L1925-P1925)/1000*SetUp!$B$13*1000000/SetUp!$B$48</f>
        <v>7.3659862883054972</v>
      </c>
      <c r="W1925" s="53">
        <f t="shared" si="478"/>
        <v>7.2164496600635175E-15</v>
      </c>
      <c r="X1925" s="53">
        <f>MAX((SetUp!$B$56*(1-($H1925/SetUp!$B$56)^2)*TANH(($B1925-$D1925)/SetUp!$B$56))/(1+$H1925/SetUp!$B$56*TANH(($B1925-$D1925)/SetUp!$B$56)),0)</f>
        <v>1.5930981942521718</v>
      </c>
    </row>
    <row r="1926" spans="1:24" x14ac:dyDescent="0.3">
      <c r="A1926" s="60">
        <v>32971</v>
      </c>
      <c r="B1926" s="53">
        <v>12.347</v>
      </c>
      <c r="C1926" s="53">
        <v>16.372</v>
      </c>
      <c r="D1926" s="53">
        <v>4.1100000000000003</v>
      </c>
      <c r="E1926" s="53">
        <f t="shared" si="470"/>
        <v>4.1100000000000003</v>
      </c>
      <c r="F1926" s="53">
        <f t="shared" si="471"/>
        <v>0</v>
      </c>
      <c r="G1926" s="53">
        <f t="shared" si="472"/>
        <v>1.4039961077754199</v>
      </c>
      <c r="H1926" s="53">
        <f>IF(Q1925&gt;SetUp!$B$56,SetUp!$B$56,Q1925)</f>
        <v>69.610479576742989</v>
      </c>
      <c r="I1926" s="53">
        <f t="shared" si="477"/>
        <v>8.6480790718635916</v>
      </c>
      <c r="J1926" s="53">
        <f>MIN(F1926,H1926,(1-EXP(-SetUp!$B$52*H1926/SetUp!$B$56))*F1926)</f>
        <v>0</v>
      </c>
      <c r="K1926" s="53">
        <f t="shared" si="473"/>
        <v>69.610479576742989</v>
      </c>
      <c r="L1926" s="53">
        <f>IF(I1926&lt;=0,0,MIN(SetUp!$B$50*I1926^SetUp!$B$55,I1926))</f>
        <v>0.78371390811469122</v>
      </c>
      <c r="M1926" s="53">
        <f t="shared" si="474"/>
        <v>7.8643651637489</v>
      </c>
      <c r="N1926" s="53">
        <f>IF(SetUp!$B$62=0,X1926,(B1926-E1926)*(1-(H1926/SetUp!$B$66/SetUp!$B$56)))</f>
        <v>6.8330038922245784</v>
      </c>
      <c r="O1926" s="53">
        <f>K1926*SetUp!$B$65</f>
        <v>0.64250479480203082</v>
      </c>
      <c r="P1926" s="53">
        <f>MIN(SetUp!$B$54*L1926^SetUp!$B$51,L1926)</f>
        <v>0.53829726847223858</v>
      </c>
      <c r="Q1926" s="53">
        <f t="shared" si="475"/>
        <v>75.800978674165535</v>
      </c>
      <c r="R1926" s="53">
        <f>IF((H1926+N1926-O1926)&gt;SetUp!$B$56,T1925+H1926+N1926-O1926-SetUp!$B$56,T1925)</f>
        <v>0</v>
      </c>
      <c r="S1926" s="53">
        <f>R1926*SetUp!$B$65</f>
        <v>0</v>
      </c>
      <c r="T1926" s="53">
        <f>IF((R1926-S1926)&lt;SetUp!$B$53,R1926-S1926,SetUp!$B$53)</f>
        <v>0</v>
      </c>
      <c r="U1926" s="53">
        <f t="shared" si="476"/>
        <v>7.8643651637489</v>
      </c>
      <c r="V1926" s="53">
        <f>(L1926-P1926)/1000*SetUp!$B$13*1000000/SetUp!$B$48</f>
        <v>9.987304075388213</v>
      </c>
      <c r="W1926" s="53">
        <f t="shared" si="478"/>
        <v>-2.9976021664879227E-15</v>
      </c>
      <c r="X1926" s="53">
        <f>MAX((SetUp!$B$56*(1-($H1926/SetUp!$B$56)^2)*TANH(($B1926-$D1926)/SetUp!$B$56))/(1+$H1926/SetUp!$B$56*TANH(($B1926-$D1926)/SetUp!$B$56)),0)</f>
        <v>6.8330038922245784</v>
      </c>
    </row>
    <row r="1927" spans="1:24" x14ac:dyDescent="0.3">
      <c r="A1927" s="60">
        <v>32972</v>
      </c>
      <c r="B1927" s="53">
        <v>4.5709999999999997</v>
      </c>
      <c r="C1927" s="53">
        <v>14.04</v>
      </c>
      <c r="D1927" s="53">
        <v>4.1100000000000003</v>
      </c>
      <c r="E1927" s="53">
        <f t="shared" si="470"/>
        <v>4.1100000000000003</v>
      </c>
      <c r="F1927" s="53">
        <f t="shared" si="471"/>
        <v>0</v>
      </c>
      <c r="G1927" s="53">
        <f t="shared" si="472"/>
        <v>8.4968406851794909E-2</v>
      </c>
      <c r="H1927" s="53">
        <f>IF(Q1926&gt;SetUp!$B$56,SetUp!$B$56,Q1926)</f>
        <v>75.800978674165535</v>
      </c>
      <c r="I1927" s="53">
        <f t="shared" si="477"/>
        <v>8.648976678146667</v>
      </c>
      <c r="J1927" s="53">
        <f>MIN(F1927,H1927,(1-EXP(-SetUp!$B$52*H1927/SetUp!$B$56))*F1927)</f>
        <v>0</v>
      </c>
      <c r="K1927" s="53">
        <f t="shared" si="473"/>
        <v>75.800978674165535</v>
      </c>
      <c r="L1927" s="53">
        <f>IF(I1927&lt;=0,0,MIN(SetUp!$B$50*I1927^SetUp!$B$55,I1927))</f>
        <v>0.78384948559575673</v>
      </c>
      <c r="M1927" s="53">
        <f t="shared" si="474"/>
        <v>7.8651271925509105</v>
      </c>
      <c r="N1927" s="53">
        <f>IF(SetUp!$B$62=0,X1927,(B1927-E1927)*(1-(H1927/SetUp!$B$66/SetUp!$B$56)))</f>
        <v>0.3760315931482045</v>
      </c>
      <c r="O1927" s="53">
        <f>K1927*SetUp!$B$65</f>
        <v>0.69964310754597148</v>
      </c>
      <c r="P1927" s="53">
        <f>MIN(SetUp!$B$54*L1927^SetUp!$B$51,L1927)</f>
        <v>0.53839129548007791</v>
      </c>
      <c r="Q1927" s="53">
        <f t="shared" si="475"/>
        <v>75.477367159767766</v>
      </c>
      <c r="R1927" s="53">
        <f>IF((H1927+N1927-O1927)&gt;SetUp!$B$56,T1926+H1927+N1927-O1927-SetUp!$B$56,T1926)</f>
        <v>0</v>
      </c>
      <c r="S1927" s="53">
        <f>R1927*SetUp!$B$65</f>
        <v>0</v>
      </c>
      <c r="T1927" s="53">
        <f>IF((R1927-S1927)&lt;SetUp!$B$53,R1927-S1927,SetUp!$B$53)</f>
        <v>0</v>
      </c>
      <c r="U1927" s="53">
        <f t="shared" si="476"/>
        <v>7.8651271925509105</v>
      </c>
      <c r="V1927" s="53">
        <f>(L1927-P1927)/1000*SetUp!$B$13*1000000/SetUp!$B$48</f>
        <v>9.9889949844121109</v>
      </c>
      <c r="W1927" s="53">
        <f t="shared" si="478"/>
        <v>3.7747582837255322E-15</v>
      </c>
      <c r="X1927" s="53">
        <f>MAX((SetUp!$B$56*(1-($H1927/SetUp!$B$56)^2)*TANH(($B1927-$D1927)/SetUp!$B$56))/(1+$H1927/SetUp!$B$56*TANH(($B1927-$D1927)/SetUp!$B$56)),0)</f>
        <v>0.3760315931482045</v>
      </c>
    </row>
    <row r="1928" spans="1:24" x14ac:dyDescent="0.3">
      <c r="A1928" s="60">
        <v>32973</v>
      </c>
      <c r="B1928" s="53">
        <v>2.6859999999999999</v>
      </c>
      <c r="C1928" s="53">
        <v>12.021000000000001</v>
      </c>
      <c r="D1928" s="53">
        <v>4.1100000000000003</v>
      </c>
      <c r="E1928" s="53">
        <f t="shared" si="470"/>
        <v>2.6859999999999999</v>
      </c>
      <c r="F1928" s="53">
        <f t="shared" si="471"/>
        <v>1.4240000000000004</v>
      </c>
      <c r="G1928" s="53">
        <f t="shared" si="472"/>
        <v>0</v>
      </c>
      <c r="H1928" s="53">
        <f>IF(Q1927&gt;SetUp!$B$56,SetUp!$B$56,Q1927)</f>
        <v>75.477367159767766</v>
      </c>
      <c r="I1928" s="53">
        <f t="shared" si="477"/>
        <v>8.5488246722061412</v>
      </c>
      <c r="J1928" s="53">
        <f>MIN(F1928,H1928,(1-EXP(-SetUp!$B$52*H1928/SetUp!$B$56))*F1928)</f>
        <v>1.4039752890108861</v>
      </c>
      <c r="K1928" s="53">
        <f t="shared" si="473"/>
        <v>74.073391870756879</v>
      </c>
      <c r="L1928" s="53">
        <f>IF(I1928&lt;=0,0,MIN(SetUp!$B$50*I1928^SetUp!$B$55,I1928))</f>
        <v>0.76878013239191767</v>
      </c>
      <c r="M1928" s="53">
        <f t="shared" si="474"/>
        <v>7.7800445398142237</v>
      </c>
      <c r="N1928" s="53">
        <f>IF(SetUp!$B$62=0,X1928,(B1928-E1928)*(1-(H1928/SetUp!$B$66/SetUp!$B$56)))</f>
        <v>0</v>
      </c>
      <c r="O1928" s="53">
        <f>K1928*SetUp!$B$65</f>
        <v>0.68369747965523042</v>
      </c>
      <c r="P1928" s="53">
        <f>MIN(SetUp!$B$54*L1928^SetUp!$B$51,L1928)</f>
        <v>0.52794122542003097</v>
      </c>
      <c r="Q1928" s="53">
        <f t="shared" si="475"/>
        <v>73.389694391101642</v>
      </c>
      <c r="R1928" s="53">
        <f>IF((H1928+N1928-O1928)&gt;SetUp!$B$56,T1927+H1928+N1928-O1928-SetUp!$B$56,T1927)</f>
        <v>0</v>
      </c>
      <c r="S1928" s="53">
        <f>R1928*SetUp!$B$65</f>
        <v>0</v>
      </c>
      <c r="T1928" s="53">
        <f>IF((R1928-S1928)&lt;SetUp!$B$53,R1928-S1928,SetUp!$B$53)</f>
        <v>0</v>
      </c>
      <c r="U1928" s="53">
        <f t="shared" si="476"/>
        <v>7.7800445398142237</v>
      </c>
      <c r="V1928" s="53">
        <f>(L1928-P1928)/1000*SetUp!$B$13*1000000/SetUp!$B$48</f>
        <v>9.8010118654411222</v>
      </c>
      <c r="W1928" s="53">
        <f t="shared" si="478"/>
        <v>-3.5527136788005009E-15</v>
      </c>
      <c r="X1928" s="53">
        <f>MAX((SetUp!$B$56*(1-($H1928/SetUp!$B$56)^2)*TANH(($B1928-$D1928)/SetUp!$B$56))/(1+$H1928/SetUp!$B$56*TANH(($B1928-$D1928)/SetUp!$B$56)),0)</f>
        <v>0</v>
      </c>
    </row>
    <row r="1929" spans="1:24" x14ac:dyDescent="0.3">
      <c r="A1929" s="60">
        <v>32974</v>
      </c>
      <c r="B1929" s="53">
        <v>1.508</v>
      </c>
      <c r="C1929" s="53">
        <v>12.38</v>
      </c>
      <c r="D1929" s="53">
        <v>4.1100000000000003</v>
      </c>
      <c r="E1929" s="53">
        <f t="shared" si="470"/>
        <v>1.508</v>
      </c>
      <c r="F1929" s="53">
        <f t="shared" si="471"/>
        <v>2.6020000000000003</v>
      </c>
      <c r="G1929" s="53">
        <f t="shared" si="472"/>
        <v>0</v>
      </c>
      <c r="H1929" s="53">
        <f>IF(Q1928&gt;SetUp!$B$56,SetUp!$B$56,Q1928)</f>
        <v>73.389694391101642</v>
      </c>
      <c r="I1929" s="53">
        <f t="shared" si="477"/>
        <v>8.4337950335025873</v>
      </c>
      <c r="J1929" s="53">
        <f>MIN(F1929,H1929,(1-EXP(-SetUp!$B$52*H1929/SetUp!$B$56))*F1929)</f>
        <v>2.5608293657418582</v>
      </c>
      <c r="K1929" s="53">
        <f t="shared" si="473"/>
        <v>70.828865025359789</v>
      </c>
      <c r="L1929" s="53">
        <f>IF(I1929&lt;=0,0,MIN(SetUp!$B$50*I1929^SetUp!$B$55,I1929))</f>
        <v>0.75161690218889499</v>
      </c>
      <c r="M1929" s="53">
        <f t="shared" si="474"/>
        <v>7.6821781313136928</v>
      </c>
      <c r="N1929" s="53">
        <f>IF(SetUp!$B$62=0,X1929,(B1929-E1929)*(1-(H1929/SetUp!$B$66/SetUp!$B$56)))</f>
        <v>0</v>
      </c>
      <c r="O1929" s="53">
        <f>K1929*SetUp!$B$65</f>
        <v>0.65375049368836435</v>
      </c>
      <c r="P1929" s="53">
        <f>MIN(SetUp!$B$54*L1929^SetUp!$B$51,L1929)</f>
        <v>0.51604155164331822</v>
      </c>
      <c r="Q1929" s="53">
        <f t="shared" si="475"/>
        <v>70.175114531671426</v>
      </c>
      <c r="R1929" s="53">
        <f>IF((H1929+N1929-O1929)&gt;SetUp!$B$56,T1928+H1929+N1929-O1929-SetUp!$B$56,T1928)</f>
        <v>0</v>
      </c>
      <c r="S1929" s="53">
        <f>R1929*SetUp!$B$65</f>
        <v>0</v>
      </c>
      <c r="T1929" s="53">
        <f>IF((R1929-S1929)&lt;SetUp!$B$53,R1929-S1929,SetUp!$B$53)</f>
        <v>0</v>
      </c>
      <c r="U1929" s="53">
        <f t="shared" si="476"/>
        <v>7.6821781313136928</v>
      </c>
      <c r="V1929" s="53">
        <f>(L1929-P1929)/1000*SetUp!$B$13*1000000/SetUp!$B$48</f>
        <v>9.5868098511681374</v>
      </c>
      <c r="W1929" s="53">
        <f t="shared" si="478"/>
        <v>3.9968028886505635E-15</v>
      </c>
      <c r="X1929" s="53">
        <f>MAX((SetUp!$B$56*(1-($H1929/SetUp!$B$56)^2)*TANH(($B1929-$D1929)/SetUp!$B$56))/(1+$H1929/SetUp!$B$56*TANH(($B1929-$D1929)/SetUp!$B$56)),0)</f>
        <v>0</v>
      </c>
    </row>
    <row r="1930" spans="1:24" x14ac:dyDescent="0.3">
      <c r="A1930" s="60">
        <v>32975</v>
      </c>
      <c r="B1930" s="53">
        <v>0.90400000000000003</v>
      </c>
      <c r="C1930" s="53">
        <v>11.843999999999999</v>
      </c>
      <c r="D1930" s="53">
        <v>4.1100000000000003</v>
      </c>
      <c r="E1930" s="53">
        <f t="shared" si="470"/>
        <v>0.90400000000000003</v>
      </c>
      <c r="F1930" s="53">
        <f t="shared" si="471"/>
        <v>3.2060000000000004</v>
      </c>
      <c r="G1930" s="53">
        <f t="shared" si="472"/>
        <v>0</v>
      </c>
      <c r="H1930" s="53">
        <f>IF(Q1929&gt;SetUp!$B$56,SetUp!$B$56,Q1929)</f>
        <v>70.175114531671426</v>
      </c>
      <c r="I1930" s="53">
        <f t="shared" si="477"/>
        <v>8.3008645854029872</v>
      </c>
      <c r="J1930" s="53">
        <f>MIN(F1930,H1930,(1-EXP(-SetUp!$B$52*H1930/SetUp!$B$56))*F1930)</f>
        <v>3.1451699690628119</v>
      </c>
      <c r="K1930" s="53">
        <f t="shared" si="473"/>
        <v>67.02994456260862</v>
      </c>
      <c r="L1930" s="53">
        <f>IF(I1930&lt;=0,0,MIN(SetUp!$B$50*I1930^SetUp!$B$55,I1930))</f>
        <v>0.73197629411532406</v>
      </c>
      <c r="M1930" s="53">
        <f t="shared" si="474"/>
        <v>7.5688882912876636</v>
      </c>
      <c r="N1930" s="53">
        <f>IF(SetUp!$B$62=0,X1930,(B1930-E1930)*(1-(H1930/SetUp!$B$66/SetUp!$B$56)))</f>
        <v>0</v>
      </c>
      <c r="O1930" s="53">
        <f>K1930*SetUp!$B$65</f>
        <v>0.61868645408929424</v>
      </c>
      <c r="P1930" s="53">
        <f>MIN(SetUp!$B$54*L1930^SetUp!$B$51,L1930)</f>
        <v>0.50242749653627183</v>
      </c>
      <c r="Q1930" s="53">
        <f t="shared" si="475"/>
        <v>66.41125810851932</v>
      </c>
      <c r="R1930" s="53">
        <f>IF((H1930+N1930-O1930)&gt;SetUp!$B$56,T1929+H1930+N1930-O1930-SetUp!$B$56,T1929)</f>
        <v>0</v>
      </c>
      <c r="S1930" s="53">
        <f>R1930*SetUp!$B$65</f>
        <v>0</v>
      </c>
      <c r="T1930" s="53">
        <f>IF((R1930-S1930)&lt;SetUp!$B$53,R1930-S1930,SetUp!$B$53)</f>
        <v>0</v>
      </c>
      <c r="U1930" s="53">
        <f t="shared" si="476"/>
        <v>7.5688882912876636</v>
      </c>
      <c r="V1930" s="53">
        <f>(L1930-P1930)/1000*SetUp!$B$13*1000000/SetUp!$B$48</f>
        <v>9.3415574628590026</v>
      </c>
      <c r="W1930" s="53">
        <f t="shared" si="478"/>
        <v>8.8817841970012523E-16</v>
      </c>
      <c r="X1930" s="53">
        <f>MAX((SetUp!$B$56*(1-($H1930/SetUp!$B$56)^2)*TANH(($B1930-$D1930)/SetUp!$B$56))/(1+$H1930/SetUp!$B$56*TANH(($B1930-$D1930)/SetUp!$B$56)),0)</f>
        <v>0</v>
      </c>
    </row>
    <row r="1931" spans="1:24" x14ac:dyDescent="0.3">
      <c r="A1931" s="60">
        <v>32976</v>
      </c>
      <c r="B1931" s="53">
        <v>0</v>
      </c>
      <c r="C1931" s="53">
        <v>10.122999999999999</v>
      </c>
      <c r="D1931" s="53">
        <v>4.1100000000000003</v>
      </c>
      <c r="E1931" s="53">
        <f t="shared" si="470"/>
        <v>0</v>
      </c>
      <c r="F1931" s="53">
        <f t="shared" si="471"/>
        <v>4.1100000000000003</v>
      </c>
      <c r="G1931" s="53">
        <f t="shared" si="472"/>
        <v>0</v>
      </c>
      <c r="H1931" s="53">
        <f>IF(Q1930&gt;SetUp!$B$56,SetUp!$B$56,Q1930)</f>
        <v>66.41125810851932</v>
      </c>
      <c r="I1931" s="53">
        <f t="shared" si="477"/>
        <v>8.1448192919173827</v>
      </c>
      <c r="J1931" s="53">
        <f>MIN(F1931,H1931,(1-EXP(-SetUp!$B$52*H1931/SetUp!$B$56))*F1931)</f>
        <v>4.0135398637846729</v>
      </c>
      <c r="K1931" s="53">
        <f t="shared" si="473"/>
        <v>62.397718244734648</v>
      </c>
      <c r="L1931" s="53">
        <f>IF(I1931&lt;=0,0,MIN(SetUp!$B$50*I1931^SetUp!$B$55,I1931))</f>
        <v>0.70918665726183971</v>
      </c>
      <c r="M1931" s="53">
        <f t="shared" si="474"/>
        <v>7.4356326346555432</v>
      </c>
      <c r="N1931" s="53">
        <f>IF(SetUp!$B$62=0,X1931,(B1931-E1931)*(1-(H1931/SetUp!$B$66/SetUp!$B$56)))</f>
        <v>0</v>
      </c>
      <c r="O1931" s="53">
        <f>K1931*SetUp!$B$65</f>
        <v>0.57593100062971847</v>
      </c>
      <c r="P1931" s="53">
        <f>MIN(SetUp!$B$54*L1931^SetUp!$B$51,L1931)</f>
        <v>0.48663512093127398</v>
      </c>
      <c r="Q1931" s="53">
        <f t="shared" si="475"/>
        <v>61.821787244104932</v>
      </c>
      <c r="R1931" s="53">
        <f>IF((H1931+N1931-O1931)&gt;SetUp!$B$56,T1930+H1931+N1931-O1931-SetUp!$B$56,T1930)</f>
        <v>0</v>
      </c>
      <c r="S1931" s="53">
        <f>R1931*SetUp!$B$65</f>
        <v>0</v>
      </c>
      <c r="T1931" s="53">
        <f>IF((R1931-S1931)&lt;SetUp!$B$53,R1931-S1931,SetUp!$B$53)</f>
        <v>0</v>
      </c>
      <c r="U1931" s="53">
        <f t="shared" si="476"/>
        <v>7.4356326346555432</v>
      </c>
      <c r="V1931" s="53">
        <f>(L1931-P1931)/1000*SetUp!$B$13*1000000/SetUp!$B$48</f>
        <v>9.0568018086157576</v>
      </c>
      <c r="W1931" s="53">
        <f t="shared" si="478"/>
        <v>1.9984014443252818E-15</v>
      </c>
      <c r="X1931" s="53">
        <f>MAX((SetUp!$B$56*(1-($H1931/SetUp!$B$56)^2)*TANH(($B1931-$D1931)/SetUp!$B$56))/(1+$H1931/SetUp!$B$56*TANH(($B1931-$D1931)/SetUp!$B$56)),0)</f>
        <v>0</v>
      </c>
    </row>
    <row r="1932" spans="1:24" x14ac:dyDescent="0.3">
      <c r="A1932" s="60">
        <v>32977</v>
      </c>
      <c r="B1932" s="53">
        <v>0.27200000000000002</v>
      </c>
      <c r="C1932" s="53">
        <v>9.14</v>
      </c>
      <c r="D1932" s="53">
        <v>4.1100000000000003</v>
      </c>
      <c r="E1932" s="53">
        <f t="shared" si="470"/>
        <v>0.27200000000000002</v>
      </c>
      <c r="F1932" s="53">
        <f t="shared" si="471"/>
        <v>3.8380000000000001</v>
      </c>
      <c r="G1932" s="53">
        <f t="shared" si="472"/>
        <v>0</v>
      </c>
      <c r="H1932" s="53">
        <f>IF(Q1931&gt;SetUp!$B$56,SetUp!$B$56,Q1931)</f>
        <v>61.821787244104932</v>
      </c>
      <c r="I1932" s="53">
        <f t="shared" si="477"/>
        <v>7.9719005593128367</v>
      </c>
      <c r="J1932" s="53">
        <f>MIN(F1932,H1932,(1-EXP(-SetUp!$B$52*H1932/SetUp!$B$56))*F1932)</f>
        <v>3.7212598721326064</v>
      </c>
      <c r="K1932" s="53">
        <f t="shared" si="473"/>
        <v>58.100527371972326</v>
      </c>
      <c r="L1932" s="53">
        <f>IF(I1932&lt;=0,0,MIN(SetUp!$B$50*I1932^SetUp!$B$55,I1932))</f>
        <v>0.68427066522294178</v>
      </c>
      <c r="M1932" s="53">
        <f t="shared" si="474"/>
        <v>7.2876298940898945</v>
      </c>
      <c r="N1932" s="53">
        <f>IF(SetUp!$B$62=0,X1932,(B1932-E1932)*(1-(H1932/SetUp!$B$66/SetUp!$B$56)))</f>
        <v>0</v>
      </c>
      <c r="O1932" s="53">
        <f>K1932*SetUp!$B$65</f>
        <v>0.53626792465729323</v>
      </c>
      <c r="P1932" s="53">
        <f>MIN(SetUp!$B$54*L1932^SetUp!$B$51,L1932)</f>
        <v>0.46937490898769568</v>
      </c>
      <c r="Q1932" s="53">
        <f t="shared" si="475"/>
        <v>57.564259447315031</v>
      </c>
      <c r="R1932" s="53">
        <f>IF((H1932+N1932-O1932)&gt;SetUp!$B$56,T1931+H1932+N1932-O1932-SetUp!$B$56,T1931)</f>
        <v>0</v>
      </c>
      <c r="S1932" s="53">
        <f>R1932*SetUp!$B$65</f>
        <v>0</v>
      </c>
      <c r="T1932" s="53">
        <f>IF((R1932-S1932)&lt;SetUp!$B$53,R1932-S1932,SetUp!$B$53)</f>
        <v>0</v>
      </c>
      <c r="U1932" s="53">
        <f t="shared" si="476"/>
        <v>7.2876298940898945</v>
      </c>
      <c r="V1932" s="53">
        <f>(L1932-P1932)/1000*SetUp!$B$13*1000000/SetUp!$B$48</f>
        <v>8.7452475315396114</v>
      </c>
      <c r="W1932" s="53">
        <f t="shared" si="478"/>
        <v>0</v>
      </c>
      <c r="X1932" s="53">
        <f>MAX((SetUp!$B$56*(1-($H1932/SetUp!$B$56)^2)*TANH(($B1932-$D1932)/SetUp!$B$56))/(1+$H1932/SetUp!$B$56*TANH(($B1932-$D1932)/SetUp!$B$56)),0)</f>
        <v>0</v>
      </c>
    </row>
    <row r="1933" spans="1:24" x14ac:dyDescent="0.3">
      <c r="A1933" s="60">
        <v>32978</v>
      </c>
      <c r="B1933" s="53">
        <v>0</v>
      </c>
      <c r="C1933" s="53">
        <v>8.8209999999999997</v>
      </c>
      <c r="D1933" s="53">
        <v>4.1100000000000003</v>
      </c>
      <c r="E1933" s="53">
        <f t="shared" si="470"/>
        <v>0</v>
      </c>
      <c r="F1933" s="53">
        <f t="shared" si="471"/>
        <v>4.1100000000000003</v>
      </c>
      <c r="G1933" s="53">
        <f t="shared" si="472"/>
        <v>0</v>
      </c>
      <c r="H1933" s="53">
        <f>IF(Q1932&gt;SetUp!$B$56,SetUp!$B$56,Q1932)</f>
        <v>57.564259447315031</v>
      </c>
      <c r="I1933" s="53">
        <f t="shared" si="477"/>
        <v>7.7824804136697212</v>
      </c>
      <c r="J1933" s="53">
        <f>MIN(F1933,H1933,(1-EXP(-SetUp!$B$52*H1933/SetUp!$B$56))*F1933)</f>
        <v>3.9509910866237083</v>
      </c>
      <c r="K1933" s="53">
        <f t="shared" si="473"/>
        <v>53.613268360691322</v>
      </c>
      <c r="L1933" s="53">
        <f>IF(I1933&lt;=0,0,MIN(SetUp!$B$50*I1933^SetUp!$B$55,I1933))</f>
        <v>0.65738763068995787</v>
      </c>
      <c r="M1933" s="53">
        <f t="shared" si="474"/>
        <v>7.1250927829797632</v>
      </c>
      <c r="N1933" s="53">
        <f>IF(SetUp!$B$62=0,X1933,(B1933-E1933)*(1-(H1933/SetUp!$B$66/SetUp!$B$56)))</f>
        <v>0</v>
      </c>
      <c r="O1933" s="53">
        <f>K1933*SetUp!$B$65</f>
        <v>0.49485051957982684</v>
      </c>
      <c r="P1933" s="53">
        <f>MIN(SetUp!$B$54*L1933^SetUp!$B$51,L1933)</f>
        <v>0.45075891213747843</v>
      </c>
      <c r="Q1933" s="53">
        <f t="shared" si="475"/>
        <v>53.118417841111494</v>
      </c>
      <c r="R1933" s="53">
        <f>IF((H1933+N1933-O1933)&gt;SetUp!$B$56,T1932+H1933+N1933-O1933-SetUp!$B$56,T1932)</f>
        <v>0</v>
      </c>
      <c r="S1933" s="53">
        <f>R1933*SetUp!$B$65</f>
        <v>0</v>
      </c>
      <c r="T1933" s="53">
        <f>IF((R1933-S1933)&lt;SetUp!$B$53,R1933-S1933,SetUp!$B$53)</f>
        <v>0</v>
      </c>
      <c r="U1933" s="53">
        <f t="shared" si="476"/>
        <v>7.1250927829797632</v>
      </c>
      <c r="V1933" s="53">
        <f>(L1933-P1933)/1000*SetUp!$B$13*1000000/SetUp!$B$48</f>
        <v>8.408817942817457</v>
      </c>
      <c r="W1933" s="53">
        <f t="shared" si="478"/>
        <v>-1.8873791418627661E-15</v>
      </c>
      <c r="X1933" s="53">
        <f>MAX((SetUp!$B$56*(1-($H1933/SetUp!$B$56)^2)*TANH(($B1933-$D1933)/SetUp!$B$56))/(1+$H1933/SetUp!$B$56*TANH(($B1933-$D1933)/SetUp!$B$56)),0)</f>
        <v>0</v>
      </c>
    </row>
    <row r="1934" spans="1:24" x14ac:dyDescent="0.3">
      <c r="A1934" s="60">
        <v>32979</v>
      </c>
      <c r="B1934" s="53">
        <v>7.6999999999999999E-2</v>
      </c>
      <c r="C1934" s="53">
        <v>8.6630000000000003</v>
      </c>
      <c r="D1934" s="53">
        <v>4.1100000000000003</v>
      </c>
      <c r="E1934" s="53">
        <f t="shared" si="470"/>
        <v>7.6999999999999999E-2</v>
      </c>
      <c r="F1934" s="53">
        <f t="shared" si="471"/>
        <v>4.0330000000000004</v>
      </c>
      <c r="G1934" s="53">
        <f t="shared" si="472"/>
        <v>0</v>
      </c>
      <c r="H1934" s="53">
        <f>IF(Q1933&gt;SetUp!$B$56,SetUp!$B$56,Q1933)</f>
        <v>53.118417841111494</v>
      </c>
      <c r="I1934" s="53">
        <f t="shared" si="477"/>
        <v>7.5800026137620478</v>
      </c>
      <c r="J1934" s="53">
        <f>MIN(F1934,H1934,(1-EXP(-SetUp!$B$52*H1934/SetUp!$B$56))*F1934)</f>
        <v>3.8324175791415835</v>
      </c>
      <c r="K1934" s="53">
        <f t="shared" si="473"/>
        <v>49.28600026196991</v>
      </c>
      <c r="L1934" s="53">
        <f>IF(I1934&lt;=0,0,MIN(SetUp!$B$50*I1934^SetUp!$B$55,I1934))</f>
        <v>0.62912999751134879</v>
      </c>
      <c r="M1934" s="53">
        <f t="shared" si="474"/>
        <v>6.9508726162506989</v>
      </c>
      <c r="N1934" s="53">
        <f>IF(SetUp!$B$62=0,X1934,(B1934-E1934)*(1-(H1934/SetUp!$B$66/SetUp!$B$56)))</f>
        <v>0</v>
      </c>
      <c r="O1934" s="53">
        <f>K1934*SetUp!$B$65</f>
        <v>0.45490983078228442</v>
      </c>
      <c r="P1934" s="53">
        <f>MIN(SetUp!$B$54*L1934^SetUp!$B$51,L1934)</f>
        <v>0.43119901291524199</v>
      </c>
      <c r="Q1934" s="53">
        <f t="shared" si="475"/>
        <v>48.831090431187626</v>
      </c>
      <c r="R1934" s="53">
        <f>IF((H1934+N1934-O1934)&gt;SetUp!$B$56,T1933+H1934+N1934-O1934-SetUp!$B$56,T1933)</f>
        <v>0</v>
      </c>
      <c r="S1934" s="53">
        <f>R1934*SetUp!$B$65</f>
        <v>0</v>
      </c>
      <c r="T1934" s="53">
        <f>IF((R1934-S1934)&lt;SetUp!$B$53,R1934-S1934,SetUp!$B$53)</f>
        <v>0</v>
      </c>
      <c r="U1934" s="53">
        <f t="shared" si="476"/>
        <v>6.9508726162506989</v>
      </c>
      <c r="V1934" s="53">
        <f>(L1934-P1934)/1000*SetUp!$B$13*1000000/SetUp!$B$48</f>
        <v>8.0548610395052815</v>
      </c>
      <c r="W1934" s="53">
        <f t="shared" si="478"/>
        <v>0</v>
      </c>
      <c r="X1934" s="53">
        <f>MAX((SetUp!$B$56*(1-($H1934/SetUp!$B$56)^2)*TANH(($B1934-$D1934)/SetUp!$B$56))/(1+$H1934/SetUp!$B$56*TANH(($B1934-$D1934)/SetUp!$B$56)),0)</f>
        <v>0</v>
      </c>
    </row>
    <row r="1935" spans="1:24" x14ac:dyDescent="0.3">
      <c r="A1935" s="60">
        <v>32980</v>
      </c>
      <c r="B1935" s="53">
        <v>0</v>
      </c>
      <c r="C1935" s="53">
        <v>8.35</v>
      </c>
      <c r="D1935" s="53">
        <v>4.1100000000000003</v>
      </c>
      <c r="E1935" s="53">
        <f t="shared" si="470"/>
        <v>0</v>
      </c>
      <c r="F1935" s="53">
        <f t="shared" si="471"/>
        <v>4.1100000000000003</v>
      </c>
      <c r="G1935" s="53">
        <f t="shared" si="472"/>
        <v>0</v>
      </c>
      <c r="H1935" s="53">
        <f>IF(Q1934&gt;SetUp!$B$56,SetUp!$B$56,Q1934)</f>
        <v>48.831090431187626</v>
      </c>
      <c r="I1935" s="53">
        <f t="shared" si="477"/>
        <v>7.3660521553350584</v>
      </c>
      <c r="J1935" s="53">
        <f>MIN(F1935,H1935,(1-EXP(-SetUp!$B$52*H1935/SetUp!$B$56))*F1935)</f>
        <v>3.8495633516607639</v>
      </c>
      <c r="K1935" s="53">
        <f t="shared" si="473"/>
        <v>44.981527079526863</v>
      </c>
      <c r="L1935" s="53">
        <f>IF(I1935&lt;=0,0,MIN(SetUp!$B$50*I1935^SetUp!$B$55,I1935))</f>
        <v>0.59981333517666713</v>
      </c>
      <c r="M1935" s="53">
        <f t="shared" si="474"/>
        <v>6.7662388201583914</v>
      </c>
      <c r="N1935" s="53">
        <f>IF(SetUp!$B$62=0,X1935,(B1935-E1935)*(1-(H1935/SetUp!$B$66/SetUp!$B$56)))</f>
        <v>0</v>
      </c>
      <c r="O1935" s="53">
        <f>K1935*SetUp!$B$65</f>
        <v>0.41517953908435989</v>
      </c>
      <c r="P1935" s="53">
        <f>MIN(SetUp!$B$54*L1935^SetUp!$B$51,L1935)</f>
        <v>0.41091508473826166</v>
      </c>
      <c r="Q1935" s="53">
        <f t="shared" si="475"/>
        <v>44.5663475404425</v>
      </c>
      <c r="R1935" s="53">
        <f>IF((H1935+N1935-O1935)&gt;SetUp!$B$56,T1934+H1935+N1935-O1935-SetUp!$B$56,T1934)</f>
        <v>0</v>
      </c>
      <c r="S1935" s="53">
        <f>R1935*SetUp!$B$65</f>
        <v>0</v>
      </c>
      <c r="T1935" s="53">
        <f>IF((R1935-S1935)&lt;SetUp!$B$53,R1935-S1935,SetUp!$B$53)</f>
        <v>0</v>
      </c>
      <c r="U1935" s="53">
        <f t="shared" si="476"/>
        <v>6.7662388201583914</v>
      </c>
      <c r="V1935" s="53">
        <f>(L1935-P1935)/1000*SetUp!$B$13*1000000/SetUp!$B$48</f>
        <v>7.6872712020902636</v>
      </c>
      <c r="W1935" s="53">
        <f t="shared" si="478"/>
        <v>-1.2212453270876722E-15</v>
      </c>
      <c r="X1935" s="53">
        <f>MAX((SetUp!$B$56*(1-($H1935/SetUp!$B$56)^2)*TANH(($B1935-$D1935)/SetUp!$B$56))/(1+$H1935/SetUp!$B$56*TANH(($B1935-$D1935)/SetUp!$B$56)),0)</f>
        <v>0</v>
      </c>
    </row>
    <row r="1936" spans="1:24" x14ac:dyDescent="0.3">
      <c r="A1936" s="60">
        <v>32981</v>
      </c>
      <c r="B1936" s="53">
        <v>8.6999999999999994E-2</v>
      </c>
      <c r="C1936" s="53">
        <v>8.1950000000000003</v>
      </c>
      <c r="D1936" s="53">
        <v>4.1100000000000003</v>
      </c>
      <c r="E1936" s="53">
        <f t="shared" si="470"/>
        <v>8.6999999999999994E-2</v>
      </c>
      <c r="F1936" s="53">
        <f t="shared" si="471"/>
        <v>4.0230000000000006</v>
      </c>
      <c r="G1936" s="53">
        <f t="shared" si="472"/>
        <v>0</v>
      </c>
      <c r="H1936" s="53">
        <f>IF(Q1935&gt;SetUp!$B$56,SetUp!$B$56,Q1935)</f>
        <v>44.5663475404425</v>
      </c>
      <c r="I1936" s="53">
        <f t="shared" si="477"/>
        <v>7.1434479697759397</v>
      </c>
      <c r="J1936" s="53">
        <f>MIN(F1936,H1936,(1-EXP(-SetUp!$B$52*H1936/SetUp!$B$56))*F1936)</f>
        <v>3.6986216992626568</v>
      </c>
      <c r="K1936" s="53">
        <f t="shared" si="473"/>
        <v>40.867725841179841</v>
      </c>
      <c r="L1936" s="53">
        <f>IF(I1936&lt;=0,0,MIN(SetUp!$B$50*I1936^SetUp!$B$55,I1936))</f>
        <v>0.56990781274776148</v>
      </c>
      <c r="M1936" s="53">
        <f t="shared" si="474"/>
        <v>6.5735401570281784</v>
      </c>
      <c r="N1936" s="53">
        <f>IF(SetUp!$B$62=0,X1936,(B1936-E1936)*(1-(H1936/SetUp!$B$66/SetUp!$B$56)))</f>
        <v>0</v>
      </c>
      <c r="O1936" s="53">
        <f>K1936*SetUp!$B$65</f>
        <v>0.37720914961754787</v>
      </c>
      <c r="P1936" s="53">
        <f>MIN(SetUp!$B$54*L1936^SetUp!$B$51,L1936)</f>
        <v>0.39023366118490449</v>
      </c>
      <c r="Q1936" s="53">
        <f t="shared" si="475"/>
        <v>40.490516691562291</v>
      </c>
      <c r="R1936" s="53">
        <f>IF((H1936+N1936-O1936)&gt;SetUp!$B$56,T1935+H1936+N1936-O1936-SetUp!$B$56,T1935)</f>
        <v>0</v>
      </c>
      <c r="S1936" s="53">
        <f>R1936*SetUp!$B$65</f>
        <v>0</v>
      </c>
      <c r="T1936" s="53">
        <f>IF((R1936-S1936)&lt;SetUp!$B$53,R1936-S1936,SetUp!$B$53)</f>
        <v>0</v>
      </c>
      <c r="U1936" s="53">
        <f t="shared" si="476"/>
        <v>6.5735401570281784</v>
      </c>
      <c r="V1936" s="53">
        <f>(L1936-P1936)/1000*SetUp!$B$13*1000000/SetUp!$B$48</f>
        <v>7.3118937198390022</v>
      </c>
      <c r="W1936" s="53">
        <f t="shared" si="478"/>
        <v>-5.1070259132757201E-15</v>
      </c>
      <c r="X1936" s="53">
        <f>MAX((SetUp!$B$56*(1-($H1936/SetUp!$B$56)^2)*TANH(($B1936-$D1936)/SetUp!$B$56))/(1+$H1936/SetUp!$B$56*TANH(($B1936-$D1936)/SetUp!$B$56)),0)</f>
        <v>0</v>
      </c>
    </row>
    <row r="1937" spans="1:24" x14ac:dyDescent="0.3">
      <c r="A1937" s="60">
        <v>32982</v>
      </c>
      <c r="B1937" s="53">
        <v>3.1070000000000002</v>
      </c>
      <c r="C1937" s="53">
        <v>8.1950000000000003</v>
      </c>
      <c r="D1937" s="53">
        <v>4.1100000000000003</v>
      </c>
      <c r="E1937" s="53">
        <f t="shared" si="470"/>
        <v>3.1070000000000002</v>
      </c>
      <c r="F1937" s="53">
        <f t="shared" si="471"/>
        <v>1.0030000000000001</v>
      </c>
      <c r="G1937" s="53">
        <f t="shared" si="472"/>
        <v>0</v>
      </c>
      <c r="H1937" s="53">
        <f>IF(Q1936&gt;SetUp!$B$56,SetUp!$B$56,Q1936)</f>
        <v>40.490516691562291</v>
      </c>
      <c r="I1937" s="53">
        <f t="shared" si="477"/>
        <v>6.9389497213137332</v>
      </c>
      <c r="J1937" s="53">
        <f>MIN(F1937,H1937,(1-EXP(-SetUp!$B$52*H1937/SetUp!$B$56))*F1937)</f>
        <v>0.9011856583462009</v>
      </c>
      <c r="K1937" s="53">
        <f t="shared" si="473"/>
        <v>39.589331033216091</v>
      </c>
      <c r="L1937" s="53">
        <f>IF(I1937&lt;=0,0,MIN(SetUp!$B$50*I1937^SetUp!$B$55,I1937))</f>
        <v>0.54297650203394876</v>
      </c>
      <c r="M1937" s="53">
        <f t="shared" si="474"/>
        <v>6.3959732192797842</v>
      </c>
      <c r="N1937" s="53">
        <f>IF(SetUp!$B$62=0,X1937,(B1937-E1937)*(1-(H1937/SetUp!$B$66/SetUp!$B$56)))</f>
        <v>0</v>
      </c>
      <c r="O1937" s="53">
        <f>K1937*SetUp!$B$65</f>
        <v>0.36540956428555493</v>
      </c>
      <c r="P1937" s="53">
        <f>MIN(SetUp!$B$54*L1937^SetUp!$B$51,L1937)</f>
        <v>0.37161809061692463</v>
      </c>
      <c r="Q1937" s="53">
        <f t="shared" si="475"/>
        <v>39.223921468930534</v>
      </c>
      <c r="R1937" s="53">
        <f>IF((H1937+N1937-O1937)&gt;SetUp!$B$56,T1936+H1937+N1937-O1937-SetUp!$B$56,T1936)</f>
        <v>0</v>
      </c>
      <c r="S1937" s="53">
        <f>R1937*SetUp!$B$65</f>
        <v>0</v>
      </c>
      <c r="T1937" s="53">
        <f>IF((R1937-S1937)&lt;SetUp!$B$53,R1937-S1937,SetUp!$B$53)</f>
        <v>0</v>
      </c>
      <c r="U1937" s="53">
        <f t="shared" si="476"/>
        <v>6.3959732192797842</v>
      </c>
      <c r="V1937" s="53">
        <f>(L1937-P1937)/1000*SetUp!$B$13*1000000/SetUp!$B$48</f>
        <v>6.9734821697120664</v>
      </c>
      <c r="W1937" s="53">
        <f t="shared" si="478"/>
        <v>-4.3298697960381105E-15</v>
      </c>
      <c r="X1937" s="53">
        <f>MAX((SetUp!$B$56*(1-($H1937/SetUp!$B$56)^2)*TANH(($B1937-$D1937)/SetUp!$B$56))/(1+$H1937/SetUp!$B$56*TANH(($B1937-$D1937)/SetUp!$B$56)),0)</f>
        <v>0</v>
      </c>
    </row>
    <row r="1938" spans="1:24" x14ac:dyDescent="0.3">
      <c r="A1938" s="60">
        <v>32983</v>
      </c>
      <c r="B1938" s="53">
        <v>0.21299999999999999</v>
      </c>
      <c r="C1938" s="53">
        <v>8.0410000000000004</v>
      </c>
      <c r="D1938" s="53">
        <v>4.1100000000000003</v>
      </c>
      <c r="E1938" s="53">
        <f t="shared" si="470"/>
        <v>0.21299999999999999</v>
      </c>
      <c r="F1938" s="53">
        <f t="shared" si="471"/>
        <v>3.8970000000000002</v>
      </c>
      <c r="G1938" s="53">
        <f t="shared" si="472"/>
        <v>0</v>
      </c>
      <c r="H1938" s="53">
        <f>IF(Q1937&gt;SetUp!$B$56,SetUp!$B$56,Q1937)</f>
        <v>39.223921468930534</v>
      </c>
      <c r="I1938" s="53">
        <f t="shared" si="477"/>
        <v>6.7259628320272018</v>
      </c>
      <c r="J1938" s="53">
        <f>MIN(F1938,H1938,(1-EXP(-SetUp!$B$52*H1938/SetUp!$B$56))*F1938)</f>
        <v>3.4720712344599618</v>
      </c>
      <c r="K1938" s="53">
        <f t="shared" si="473"/>
        <v>35.751850234470574</v>
      </c>
      <c r="L1938" s="53">
        <f>IF(I1938&lt;=0,0,MIN(SetUp!$B$50*I1938^SetUp!$B$55,I1938))</f>
        <v>0.51548445441238899</v>
      </c>
      <c r="M1938" s="53">
        <f t="shared" si="474"/>
        <v>6.2104783776148125</v>
      </c>
      <c r="N1938" s="53">
        <f>IF(SetUp!$B$62=0,X1938,(B1938-E1938)*(1-(H1938/SetUp!$B$66/SetUp!$B$56)))</f>
        <v>0</v>
      </c>
      <c r="O1938" s="53">
        <f>K1938*SetUp!$B$65</f>
        <v>0.32998961274741778</v>
      </c>
      <c r="P1938" s="53">
        <f>MIN(SetUp!$B$54*L1938^SetUp!$B$51,L1938)</f>
        <v>0.35262418492900943</v>
      </c>
      <c r="Q1938" s="53">
        <f t="shared" si="475"/>
        <v>35.421860621723155</v>
      </c>
      <c r="R1938" s="53">
        <f>IF((H1938+N1938-O1938)&gt;SetUp!$B$56,T1937+H1938+N1938-O1938-SetUp!$B$56,T1937)</f>
        <v>0</v>
      </c>
      <c r="S1938" s="53">
        <f>R1938*SetUp!$B$65</f>
        <v>0</v>
      </c>
      <c r="T1938" s="53">
        <f>IF((R1938-S1938)&lt;SetUp!$B$53,R1938-S1938,SetUp!$B$53)</f>
        <v>0</v>
      </c>
      <c r="U1938" s="53">
        <f t="shared" si="476"/>
        <v>6.2104783776148125</v>
      </c>
      <c r="V1938" s="53">
        <f>(L1938-P1938)/1000*SetUp!$B$13*1000000/SetUp!$B$48</f>
        <v>6.6276477238865183</v>
      </c>
      <c r="W1938" s="53">
        <f t="shared" si="478"/>
        <v>0</v>
      </c>
      <c r="X1938" s="53">
        <f>MAX((SetUp!$B$56*(1-($H1938/SetUp!$B$56)^2)*TANH(($B1938-$D1938)/SetUp!$B$56))/(1+$H1938/SetUp!$B$56*TANH(($B1938-$D1938)/SetUp!$B$56)),0)</f>
        <v>0</v>
      </c>
    </row>
    <row r="1939" spans="1:24" x14ac:dyDescent="0.3">
      <c r="A1939" s="60">
        <v>32984</v>
      </c>
      <c r="B1939" s="53">
        <v>0</v>
      </c>
      <c r="C1939" s="53">
        <v>8.0410000000000004</v>
      </c>
      <c r="D1939" s="53">
        <v>4.1100000000000003</v>
      </c>
      <c r="E1939" s="53">
        <f t="shared" si="470"/>
        <v>0</v>
      </c>
      <c r="F1939" s="53">
        <f t="shared" si="471"/>
        <v>4.1100000000000003</v>
      </c>
      <c r="G1939" s="53">
        <f t="shared" si="472"/>
        <v>0</v>
      </c>
      <c r="H1939" s="53">
        <f>IF(Q1938&gt;SetUp!$B$56,SetUp!$B$56,Q1938)</f>
        <v>35.421860621723155</v>
      </c>
      <c r="I1939" s="53">
        <f t="shared" si="477"/>
        <v>6.504614530112657</v>
      </c>
      <c r="J1939" s="53">
        <f>MIN(F1939,H1939,(1-EXP(-SetUp!$B$52*H1939/SetUp!$B$56))*F1939)</f>
        <v>3.5544585386900631</v>
      </c>
      <c r="K1939" s="53">
        <f t="shared" si="473"/>
        <v>31.867402083033092</v>
      </c>
      <c r="L1939" s="53">
        <f>IF(I1939&lt;=0,0,MIN(SetUp!$B$50*I1939^SetUp!$B$55,I1939))</f>
        <v>0.4875218398266552</v>
      </c>
      <c r="M1939" s="53">
        <f t="shared" si="474"/>
        <v>6.0170926902860016</v>
      </c>
      <c r="N1939" s="53">
        <f>IF(SetUp!$B$62=0,X1939,(B1939-E1939)*(1-(H1939/SetUp!$B$66/SetUp!$B$56)))</f>
        <v>0</v>
      </c>
      <c r="O1939" s="53">
        <f>K1939*SetUp!$B$65</f>
        <v>0.2941361524978448</v>
      </c>
      <c r="P1939" s="53">
        <f>MIN(SetUp!$B$54*L1939^SetUp!$B$51,L1939)</f>
        <v>0.3333152741654079</v>
      </c>
      <c r="Q1939" s="53">
        <f t="shared" si="475"/>
        <v>31.573265930535246</v>
      </c>
      <c r="R1939" s="53">
        <f>IF((H1939+N1939-O1939)&gt;SetUp!$B$56,T1938+H1939+N1939-O1939-SetUp!$B$56,T1938)</f>
        <v>0</v>
      </c>
      <c r="S1939" s="53">
        <f>R1939*SetUp!$B$65</f>
        <v>0</v>
      </c>
      <c r="T1939" s="53">
        <f>IF((R1939-S1939)&lt;SetUp!$B$53,R1939-S1939,SetUp!$B$53)</f>
        <v>0</v>
      </c>
      <c r="U1939" s="53">
        <f t="shared" si="476"/>
        <v>6.0170926902860016</v>
      </c>
      <c r="V1939" s="53">
        <f>(L1939-P1939)/1000*SetUp!$B$13*1000000/SetUp!$B$48</f>
        <v>6.2754826401501429</v>
      </c>
      <c r="W1939" s="53">
        <f t="shared" si="478"/>
        <v>-6.6613381477509392E-16</v>
      </c>
      <c r="X1939" s="53">
        <f>MAX((SetUp!$B$56*(1-($H1939/SetUp!$B$56)^2)*TANH(($B1939-$D1939)/SetUp!$B$56))/(1+$H1939/SetUp!$B$56*TANH(($B1939-$D1939)/SetUp!$B$56)),0)</f>
        <v>0</v>
      </c>
    </row>
    <row r="1940" spans="1:24" x14ac:dyDescent="0.3">
      <c r="A1940" s="60">
        <v>32985</v>
      </c>
      <c r="B1940" s="53">
        <v>0.16</v>
      </c>
      <c r="C1940" s="53">
        <v>7.8890000000000002</v>
      </c>
      <c r="D1940" s="53">
        <v>4.1100000000000003</v>
      </c>
      <c r="E1940" s="53">
        <f t="shared" si="470"/>
        <v>0.16</v>
      </c>
      <c r="F1940" s="53">
        <f t="shared" si="471"/>
        <v>3.95</v>
      </c>
      <c r="G1940" s="53">
        <f t="shared" si="472"/>
        <v>0</v>
      </c>
      <c r="H1940" s="53">
        <f>IF(Q1939&gt;SetUp!$B$56,SetUp!$B$56,Q1939)</f>
        <v>31.573265930535246</v>
      </c>
      <c r="I1940" s="53">
        <f t="shared" si="477"/>
        <v>6.2781804352403929</v>
      </c>
      <c r="J1940" s="53">
        <f>MIN(F1940,H1940,(1-EXP(-SetUp!$B$52*H1940/SetUp!$B$56))*F1940)</f>
        <v>3.2864059959171814</v>
      </c>
      <c r="K1940" s="53">
        <f t="shared" si="473"/>
        <v>28.286859934618064</v>
      </c>
      <c r="L1940" s="53">
        <f>IF(I1940&lt;=0,0,MIN(SetUp!$B$50*I1940^SetUp!$B$55,I1940))</f>
        <v>0.45956589283053684</v>
      </c>
      <c r="M1940" s="53">
        <f t="shared" si="474"/>
        <v>5.8186145424098559</v>
      </c>
      <c r="N1940" s="53">
        <f>IF(SetUp!$B$62=0,X1940,(B1940-E1940)*(1-(H1940/SetUp!$B$66/SetUp!$B$56)))</f>
        <v>0</v>
      </c>
      <c r="O1940" s="53">
        <f>K1940*SetUp!$B$65</f>
        <v>0.26108774495439174</v>
      </c>
      <c r="P1940" s="53">
        <f>MIN(SetUp!$B$54*L1940^SetUp!$B$51,L1940)</f>
        <v>0.31402172907448817</v>
      </c>
      <c r="Q1940" s="53">
        <f t="shared" si="475"/>
        <v>28.025772189663673</v>
      </c>
      <c r="R1940" s="53">
        <f>IF((H1940+N1940-O1940)&gt;SetUp!$B$56,T1939+H1940+N1940-O1940-SetUp!$B$56,T1939)</f>
        <v>0</v>
      </c>
      <c r="S1940" s="53">
        <f>R1940*SetUp!$B$65</f>
        <v>0</v>
      </c>
      <c r="T1940" s="53">
        <f>IF((R1940-S1940)&lt;SetUp!$B$53,R1940-S1940,SetUp!$B$53)</f>
        <v>0</v>
      </c>
      <c r="U1940" s="53">
        <f t="shared" si="476"/>
        <v>5.8186145424098559</v>
      </c>
      <c r="V1940" s="53">
        <f>(L1940-P1940)/1000*SetUp!$B$13*1000000/SetUp!$B$48</f>
        <v>5.9229635853033207</v>
      </c>
      <c r="W1940" s="53">
        <f t="shared" si="478"/>
        <v>1.1102230246251565E-15</v>
      </c>
      <c r="X1940" s="53">
        <f>MAX((SetUp!$B$56*(1-($H1940/SetUp!$B$56)^2)*TANH(($B1940-$D1940)/SetUp!$B$56))/(1+$H1940/SetUp!$B$56*TANH(($B1940-$D1940)/SetUp!$B$56)),0)</f>
        <v>0</v>
      </c>
    </row>
    <row r="1941" spans="1:24" x14ac:dyDescent="0.3">
      <c r="A1941" s="60">
        <v>32986</v>
      </c>
      <c r="B1941" s="53">
        <v>0.27300000000000002</v>
      </c>
      <c r="C1941" s="53">
        <v>7.8890000000000002</v>
      </c>
      <c r="D1941" s="53">
        <v>4.1100000000000003</v>
      </c>
      <c r="E1941" s="53">
        <f t="shared" si="470"/>
        <v>0.27300000000000002</v>
      </c>
      <c r="F1941" s="53">
        <f t="shared" si="471"/>
        <v>3.8370000000000002</v>
      </c>
      <c r="G1941" s="53">
        <f t="shared" si="472"/>
        <v>0</v>
      </c>
      <c r="H1941" s="53">
        <f>IF(Q1940&gt;SetUp!$B$56,SetUp!$B$56,Q1940)</f>
        <v>28.025772189663673</v>
      </c>
      <c r="I1941" s="53">
        <f t="shared" si="477"/>
        <v>6.0491470549736261</v>
      </c>
      <c r="J1941" s="53">
        <f>MIN(F1941,H1941,(1-EXP(-SetUp!$B$52*H1941/SetUp!$B$56))*F1941)</f>
        <v>3.0493379475813063</v>
      </c>
      <c r="K1941" s="53">
        <f t="shared" si="473"/>
        <v>24.976434242082366</v>
      </c>
      <c r="L1941" s="53">
        <f>IF(I1941&lt;=0,0,MIN(SetUp!$B$50*I1941^SetUp!$B$55,I1941))</f>
        <v>0.43196481303426887</v>
      </c>
      <c r="M1941" s="53">
        <f t="shared" si="474"/>
        <v>5.6171822419393571</v>
      </c>
      <c r="N1941" s="53">
        <f>IF(SetUp!$B$62=0,X1941,(B1941-E1941)*(1-(H1941/SetUp!$B$66/SetUp!$B$56)))</f>
        <v>0</v>
      </c>
      <c r="O1941" s="53">
        <f>K1941*SetUp!$B$65</f>
        <v>0.23053251256376986</v>
      </c>
      <c r="P1941" s="53">
        <f>MIN(SetUp!$B$54*L1941^SetUp!$B$51,L1941)</f>
        <v>0.2949842822057222</v>
      </c>
      <c r="Q1941" s="53">
        <f t="shared" si="475"/>
        <v>24.745901729518597</v>
      </c>
      <c r="R1941" s="53">
        <f>IF((H1941+N1941-O1941)&gt;SetUp!$B$56,T1940+H1941+N1941-O1941-SetUp!$B$56,T1940)</f>
        <v>0</v>
      </c>
      <c r="S1941" s="53">
        <f>R1941*SetUp!$B$65</f>
        <v>0</v>
      </c>
      <c r="T1941" s="53">
        <f>IF((R1941-S1941)&lt;SetUp!$B$53,R1941-S1941,SetUp!$B$53)</f>
        <v>0</v>
      </c>
      <c r="U1941" s="53">
        <f t="shared" si="476"/>
        <v>5.6171822419393571</v>
      </c>
      <c r="V1941" s="53">
        <f>(L1941-P1941)/1000*SetUp!$B$13*1000000/SetUp!$B$48</f>
        <v>5.574463963755349</v>
      </c>
      <c r="W1941" s="53">
        <f t="shared" si="478"/>
        <v>0</v>
      </c>
      <c r="X1941" s="53">
        <f>MAX((SetUp!$B$56*(1-($H1941/SetUp!$B$56)^2)*TANH(($B1941-$D1941)/SetUp!$B$56))/(1+$H1941/SetUp!$B$56*TANH(($B1941-$D1941)/SetUp!$B$56)),0)</f>
        <v>0</v>
      </c>
    </row>
    <row r="1942" spans="1:24" x14ac:dyDescent="0.3">
      <c r="A1942" s="60">
        <v>32987</v>
      </c>
      <c r="B1942" s="53">
        <v>0.81499999999999995</v>
      </c>
      <c r="C1942" s="53">
        <v>7.8890000000000002</v>
      </c>
      <c r="D1942" s="53">
        <v>4.1100000000000003</v>
      </c>
      <c r="E1942" s="53">
        <f t="shared" si="470"/>
        <v>0.81499999999999995</v>
      </c>
      <c r="F1942" s="53">
        <f t="shared" si="471"/>
        <v>3.2950000000000004</v>
      </c>
      <c r="G1942" s="53">
        <f t="shared" si="472"/>
        <v>0</v>
      </c>
      <c r="H1942" s="53">
        <f>IF(Q1941&gt;SetUp!$B$56,SetUp!$B$56,Q1941)</f>
        <v>24.745901729518597</v>
      </c>
      <c r="I1942" s="53">
        <f t="shared" si="477"/>
        <v>5.8226882650252865</v>
      </c>
      <c r="J1942" s="53">
        <f>MIN(F1942,H1942,(1-EXP(-SetUp!$B$52*H1942/SetUp!$B$56))*F1942)</f>
        <v>2.4808961783483121</v>
      </c>
      <c r="K1942" s="53">
        <f t="shared" si="473"/>
        <v>22.265005551170283</v>
      </c>
      <c r="L1942" s="53">
        <f>IF(I1942&lt;=0,0,MIN(SetUp!$B$50*I1942^SetUp!$B$55,I1942))</f>
        <v>0.40535048788106476</v>
      </c>
      <c r="M1942" s="53">
        <f t="shared" si="474"/>
        <v>5.4173377771442217</v>
      </c>
      <c r="N1942" s="53">
        <f>IF(SetUp!$B$62=0,X1942,(B1942-E1942)*(1-(H1942/SetUp!$B$66/SetUp!$B$56)))</f>
        <v>0</v>
      </c>
      <c r="O1942" s="53">
        <f>K1942*SetUp!$B$65</f>
        <v>0.20550602308592911</v>
      </c>
      <c r="P1942" s="53">
        <f>MIN(SetUp!$B$54*L1942^SetUp!$B$51,L1942)</f>
        <v>0.27663862531737388</v>
      </c>
      <c r="Q1942" s="53">
        <f t="shared" si="475"/>
        <v>22.059499528084356</v>
      </c>
      <c r="R1942" s="53">
        <f>IF((H1942+N1942-O1942)&gt;SetUp!$B$56,T1941+H1942+N1942-O1942-SetUp!$B$56,T1941)</f>
        <v>0</v>
      </c>
      <c r="S1942" s="53">
        <f>R1942*SetUp!$B$65</f>
        <v>0</v>
      </c>
      <c r="T1942" s="53">
        <f>IF((R1942-S1942)&lt;SetUp!$B$53,R1942-S1942,SetUp!$B$53)</f>
        <v>0</v>
      </c>
      <c r="U1942" s="53">
        <f t="shared" si="476"/>
        <v>5.4173377771442217</v>
      </c>
      <c r="V1942" s="53">
        <f>(L1942-P1942)/1000*SetUp!$B$13*1000000/SetUp!$B$48</f>
        <v>5.2379680180039099</v>
      </c>
      <c r="W1942" s="53">
        <f t="shared" si="478"/>
        <v>1.3322676295501878E-15</v>
      </c>
      <c r="X1942" s="53">
        <f>MAX((SetUp!$B$56*(1-($H1942/SetUp!$B$56)^2)*TANH(($B1942-$D1942)/SetUp!$B$56))/(1+$H1942/SetUp!$B$56*TANH(($B1942-$D1942)/SetUp!$B$56)),0)</f>
        <v>0</v>
      </c>
    </row>
    <row r="1943" spans="1:24" x14ac:dyDescent="0.3">
      <c r="A1943" s="60">
        <v>32988</v>
      </c>
      <c r="B1943" s="53">
        <v>1.1000000000000001</v>
      </c>
      <c r="C1943" s="53">
        <v>7.8890000000000002</v>
      </c>
      <c r="D1943" s="53">
        <v>4.1100000000000003</v>
      </c>
      <c r="E1943" s="53">
        <f t="shared" si="470"/>
        <v>1.1000000000000001</v>
      </c>
      <c r="F1943" s="53">
        <f t="shared" si="471"/>
        <v>3.0100000000000002</v>
      </c>
      <c r="G1943" s="53">
        <f t="shared" si="472"/>
        <v>0</v>
      </c>
      <c r="H1943" s="53">
        <f>IF(Q1942&gt;SetUp!$B$56,SetUp!$B$56,Q1942)</f>
        <v>22.059499528084356</v>
      </c>
      <c r="I1943" s="53">
        <f t="shared" si="477"/>
        <v>5.6011539499476521</v>
      </c>
      <c r="J1943" s="53">
        <f>MIN(F1943,H1943,(1-EXP(-SetUp!$B$52*H1943/SetUp!$B$56))*F1943)</f>
        <v>2.1444233351497166</v>
      </c>
      <c r="K1943" s="53">
        <f t="shared" si="473"/>
        <v>19.915076192934638</v>
      </c>
      <c r="L1943" s="53">
        <f>IF(I1943&lt;=0,0,MIN(SetUp!$B$50*I1943^SetUp!$B$55,I1943))</f>
        <v>0.37997409000518934</v>
      </c>
      <c r="M1943" s="53">
        <f t="shared" si="474"/>
        <v>5.2211798599424633</v>
      </c>
      <c r="N1943" s="53">
        <f>IF(SetUp!$B$62=0,X1943,(B1943-E1943)*(1-(H1943/SetUp!$B$66/SetUp!$B$56)))</f>
        <v>0</v>
      </c>
      <c r="O1943" s="53">
        <f>K1943*SetUp!$B$65</f>
        <v>0.18381617280343079</v>
      </c>
      <c r="P1943" s="53">
        <f>MIN(SetUp!$B$54*L1943^SetUp!$B$51,L1943)</f>
        <v>0.25915718490613515</v>
      </c>
      <c r="Q1943" s="53">
        <f t="shared" si="475"/>
        <v>19.731260020131206</v>
      </c>
      <c r="R1943" s="53">
        <f>IF((H1943+N1943-O1943)&gt;SetUp!$B$56,T1942+H1943+N1943-O1943-SetUp!$B$56,T1942)</f>
        <v>0</v>
      </c>
      <c r="S1943" s="53">
        <f>R1943*SetUp!$B$65</f>
        <v>0</v>
      </c>
      <c r="T1943" s="53">
        <f>IF((R1943-S1943)&lt;SetUp!$B$53,R1943-S1943,SetUp!$B$53)</f>
        <v>0</v>
      </c>
      <c r="U1943" s="53">
        <f t="shared" si="476"/>
        <v>5.2211798599424633</v>
      </c>
      <c r="V1943" s="53">
        <f>(L1943-P1943)/1000*SetUp!$B$13*1000000/SetUp!$B$48</f>
        <v>4.9166803458376771</v>
      </c>
      <c r="W1943" s="53">
        <f t="shared" si="478"/>
        <v>-2.2204460492503131E-15</v>
      </c>
      <c r="X1943" s="53">
        <f>MAX((SetUp!$B$56*(1-($H1943/SetUp!$B$56)^2)*TANH(($B1943-$D1943)/SetUp!$B$56))/(1+$H1943/SetUp!$B$56*TANH(($B1943-$D1943)/SetUp!$B$56)),0)</f>
        <v>0</v>
      </c>
    </row>
    <row r="1944" spans="1:24" x14ac:dyDescent="0.3">
      <c r="A1944" s="60">
        <v>32989</v>
      </c>
      <c r="B1944" s="53">
        <v>1.4390000000000001</v>
      </c>
      <c r="C1944" s="53">
        <v>7.8890000000000002</v>
      </c>
      <c r="D1944" s="53">
        <v>4.1100000000000003</v>
      </c>
      <c r="E1944" s="53">
        <f t="shared" si="470"/>
        <v>1.4390000000000001</v>
      </c>
      <c r="F1944" s="53">
        <f t="shared" si="471"/>
        <v>2.6710000000000003</v>
      </c>
      <c r="G1944" s="53">
        <f t="shared" si="472"/>
        <v>0</v>
      </c>
      <c r="H1944" s="53">
        <f>IF(Q1943&gt;SetUp!$B$56,SetUp!$B$56,Q1943)</f>
        <v>19.731260020131206</v>
      </c>
      <c r="I1944" s="53">
        <f t="shared" si="477"/>
        <v>5.3867322178896853</v>
      </c>
      <c r="J1944" s="53">
        <f>MIN(F1944,H1944,(1-EXP(-SetUp!$B$52*H1944/SetUp!$B$56))*F1944)</f>
        <v>1.7949284549830133</v>
      </c>
      <c r="K1944" s="53">
        <f t="shared" si="473"/>
        <v>17.936331565148194</v>
      </c>
      <c r="L1944" s="53">
        <f>IF(I1944&lt;=0,0,MIN(SetUp!$B$50*I1944^SetUp!$B$55,I1944))</f>
        <v>0.35604135519442542</v>
      </c>
      <c r="M1944" s="53">
        <f t="shared" si="474"/>
        <v>5.03069086269526</v>
      </c>
      <c r="N1944" s="53">
        <f>IF(SetUp!$B$62=0,X1944,(B1944-E1944)*(1-(H1944/SetUp!$B$66/SetUp!$B$56)))</f>
        <v>0</v>
      </c>
      <c r="O1944" s="53">
        <f>K1944*SetUp!$B$65</f>
        <v>0.16555235794722181</v>
      </c>
      <c r="P1944" s="53">
        <f>MIN(SetUp!$B$54*L1944^SetUp!$B$51,L1944)</f>
        <v>0.24268065011628198</v>
      </c>
      <c r="Q1944" s="53">
        <f t="shared" si="475"/>
        <v>17.770779207200974</v>
      </c>
      <c r="R1944" s="53">
        <f>IF((H1944+N1944-O1944)&gt;SetUp!$B$56,T1943+H1944+N1944-O1944-SetUp!$B$56,T1943)</f>
        <v>0</v>
      </c>
      <c r="S1944" s="53">
        <f>R1944*SetUp!$B$65</f>
        <v>0</v>
      </c>
      <c r="T1944" s="53">
        <f>IF((R1944-S1944)&lt;SetUp!$B$53,R1944-S1944,SetUp!$B$53)</f>
        <v>0</v>
      </c>
      <c r="U1944" s="53">
        <f t="shared" si="476"/>
        <v>5.03069086269526</v>
      </c>
      <c r="V1944" s="53">
        <f>(L1944-P1944)/1000*SetUp!$B$13*1000000/SetUp!$B$48</f>
        <v>4.6132480400077105</v>
      </c>
      <c r="W1944" s="53">
        <f t="shared" si="478"/>
        <v>2.6090241078691179E-15</v>
      </c>
      <c r="X1944" s="53">
        <f>MAX((SetUp!$B$56*(1-($H1944/SetUp!$B$56)^2)*TANH(($B1944-$D1944)/SetUp!$B$56))/(1+$H1944/SetUp!$B$56*TANH(($B1944-$D1944)/SetUp!$B$56)),0)</f>
        <v>0</v>
      </c>
    </row>
    <row r="1945" spans="1:24" x14ac:dyDescent="0.3">
      <c r="A1945" s="60">
        <v>32990</v>
      </c>
      <c r="B1945" s="53">
        <v>1.4970000000000001</v>
      </c>
      <c r="C1945" s="53">
        <v>7.7370000000000001</v>
      </c>
      <c r="D1945" s="53">
        <v>4.1100000000000003</v>
      </c>
      <c r="E1945" s="53">
        <f t="shared" si="470"/>
        <v>1.4970000000000001</v>
      </c>
      <c r="F1945" s="53">
        <f t="shared" si="471"/>
        <v>2.6130000000000004</v>
      </c>
      <c r="G1945" s="53">
        <f t="shared" si="472"/>
        <v>0</v>
      </c>
      <c r="H1945" s="53">
        <f>IF(Q1944&gt;SetUp!$B$56,SetUp!$B$56,Q1944)</f>
        <v>17.770779207200974</v>
      </c>
      <c r="I1945" s="53">
        <f t="shared" si="477"/>
        <v>5.1794342844910108</v>
      </c>
      <c r="J1945" s="53">
        <f>MIN(F1945,H1945,(1-EXP(-SetUp!$B$52*H1945/SetUp!$B$56))*F1945)</f>
        <v>1.6555672915011121</v>
      </c>
      <c r="K1945" s="53">
        <f t="shared" si="473"/>
        <v>16.115211915699863</v>
      </c>
      <c r="L1945" s="53">
        <f>IF(I1945&lt;=0,0,MIN(SetUp!$B$50*I1945^SetUp!$B$55,I1945))</f>
        <v>0.33349962221213925</v>
      </c>
      <c r="M1945" s="53">
        <f t="shared" si="474"/>
        <v>4.8459346622788715</v>
      </c>
      <c r="N1945" s="53">
        <f>IF(SetUp!$B$62=0,X1945,(B1945-E1945)*(1-(H1945/SetUp!$B$66/SetUp!$B$56)))</f>
        <v>0</v>
      </c>
      <c r="O1945" s="53">
        <f>K1945*SetUp!$B$65</f>
        <v>0.14874342179575087</v>
      </c>
      <c r="P1945" s="53">
        <f>MIN(SetUp!$B$54*L1945^SetUp!$B$51,L1945)</f>
        <v>0.22717158691033479</v>
      </c>
      <c r="Q1945" s="53">
        <f t="shared" si="475"/>
        <v>15.966468493904111</v>
      </c>
      <c r="R1945" s="53">
        <f>IF((H1945+N1945-O1945)&gt;SetUp!$B$56,T1944+H1945+N1945-O1945-SetUp!$B$56,T1944)</f>
        <v>0</v>
      </c>
      <c r="S1945" s="53">
        <f>R1945*SetUp!$B$65</f>
        <v>0</v>
      </c>
      <c r="T1945" s="53">
        <f>IF((R1945-S1945)&lt;SetUp!$B$53,R1945-S1945,SetUp!$B$53)</f>
        <v>0</v>
      </c>
      <c r="U1945" s="53">
        <f t="shared" si="476"/>
        <v>4.8459346622788715</v>
      </c>
      <c r="V1945" s="53">
        <f>(L1945-P1945)/1000*SetUp!$B$13*1000000/SetUp!$B$48</f>
        <v>4.327051425057646</v>
      </c>
      <c r="W1945" s="53">
        <f t="shared" si="478"/>
        <v>-1.2212453270876722E-15</v>
      </c>
      <c r="X1945" s="53">
        <f>MAX((SetUp!$B$56*(1-($H1945/SetUp!$B$56)^2)*TANH(($B1945-$D1945)/SetUp!$B$56))/(1+$H1945/SetUp!$B$56*TANH(($B1945-$D1945)/SetUp!$B$56)),0)</f>
        <v>0</v>
      </c>
    </row>
    <row r="1946" spans="1:24" x14ac:dyDescent="0.3">
      <c r="A1946" s="60">
        <v>32991</v>
      </c>
      <c r="B1946" s="53">
        <v>3.92</v>
      </c>
      <c r="C1946" s="53">
        <v>7.7370000000000001</v>
      </c>
      <c r="D1946" s="53">
        <v>4.1100000000000003</v>
      </c>
      <c r="E1946" s="53">
        <f t="shared" si="470"/>
        <v>3.92</v>
      </c>
      <c r="F1946" s="53">
        <f t="shared" si="471"/>
        <v>0.19000000000000039</v>
      </c>
      <c r="G1946" s="53">
        <f t="shared" si="472"/>
        <v>0</v>
      </c>
      <c r="H1946" s="53">
        <f>IF(Q1945&gt;SetUp!$B$56,SetUp!$B$56,Q1945)</f>
        <v>15.966468493904111</v>
      </c>
      <c r="I1946" s="53">
        <f t="shared" si="477"/>
        <v>4.9922630157152312</v>
      </c>
      <c r="J1946" s="53">
        <f>MIN(F1946,H1946,(1-EXP(-SetUp!$B$52*H1946/SetUp!$B$56))*F1946)</f>
        <v>0.11291076050435681</v>
      </c>
      <c r="K1946" s="53">
        <f t="shared" si="473"/>
        <v>15.853557733399754</v>
      </c>
      <c r="L1946" s="53">
        <f>IF(I1946&lt;=0,0,MIN(SetUp!$B$50*I1946^SetUp!$B$55,I1946))</f>
        <v>0.31365621509489872</v>
      </c>
      <c r="M1946" s="53">
        <f t="shared" si="474"/>
        <v>4.678606800620333</v>
      </c>
      <c r="N1946" s="53">
        <f>IF(SetUp!$B$62=0,X1946,(B1946-E1946)*(1-(H1946/SetUp!$B$66/SetUp!$B$56)))</f>
        <v>0</v>
      </c>
      <c r="O1946" s="53">
        <f>K1946*SetUp!$B$65</f>
        <v>0.14632835343635986</v>
      </c>
      <c r="P1946" s="53">
        <f>MIN(SetUp!$B$54*L1946^SetUp!$B$51,L1946)</f>
        <v>0.2135274252504856</v>
      </c>
      <c r="Q1946" s="53">
        <f t="shared" si="475"/>
        <v>15.707229379963394</v>
      </c>
      <c r="R1946" s="53">
        <f>IF((H1946+N1946-O1946)&gt;SetUp!$B$56,T1945+H1946+N1946-O1946-SetUp!$B$56,T1945)</f>
        <v>0</v>
      </c>
      <c r="S1946" s="53">
        <f>R1946*SetUp!$B$65</f>
        <v>0</v>
      </c>
      <c r="T1946" s="53">
        <f>IF((R1946-S1946)&lt;SetUp!$B$53,R1946-S1946,SetUp!$B$53)</f>
        <v>0</v>
      </c>
      <c r="U1946" s="53">
        <f t="shared" si="476"/>
        <v>4.678606800620333</v>
      </c>
      <c r="V1946" s="53">
        <f>(L1946-P1946)/1000*SetUp!$B$13*1000000/SetUp!$B$48</f>
        <v>4.0747712638137363</v>
      </c>
      <c r="W1946" s="53">
        <f t="shared" si="478"/>
        <v>0</v>
      </c>
      <c r="X1946" s="53">
        <f>MAX((SetUp!$B$56*(1-($H1946/SetUp!$B$56)^2)*TANH(($B1946-$D1946)/SetUp!$B$56))/(1+$H1946/SetUp!$B$56*TANH(($B1946-$D1946)/SetUp!$B$56)),0)</f>
        <v>0</v>
      </c>
    </row>
    <row r="1947" spans="1:24" x14ac:dyDescent="0.3">
      <c r="A1947" s="60">
        <v>32992</v>
      </c>
      <c r="B1947" s="53">
        <v>12.132999999999999</v>
      </c>
      <c r="C1947" s="53">
        <v>7.7370000000000001</v>
      </c>
      <c r="D1947" s="53">
        <v>4.1100000000000003</v>
      </c>
      <c r="E1947" s="53">
        <f t="shared" si="470"/>
        <v>4.1100000000000003</v>
      </c>
      <c r="F1947" s="53">
        <f t="shared" si="471"/>
        <v>0</v>
      </c>
      <c r="G1947" s="53">
        <f t="shared" si="472"/>
        <v>0.10047445834278879</v>
      </c>
      <c r="H1947" s="53">
        <f>IF(Q1946&gt;SetUp!$B$56,SetUp!$B$56,Q1946)</f>
        <v>15.707229379963394</v>
      </c>
      <c r="I1947" s="53">
        <f t="shared" si="477"/>
        <v>4.9240590015536725</v>
      </c>
      <c r="J1947" s="53">
        <f>MIN(F1947,H1947,(1-EXP(-SetUp!$B$52*H1947/SetUp!$B$56))*F1947)</f>
        <v>0</v>
      </c>
      <c r="K1947" s="53">
        <f t="shared" si="473"/>
        <v>15.707229379963394</v>
      </c>
      <c r="L1947" s="53">
        <f>IF(I1947&lt;=0,0,MIN(SetUp!$B$50*I1947^SetUp!$B$55,I1947))</f>
        <v>0.30654686650515522</v>
      </c>
      <c r="M1947" s="53">
        <f t="shared" si="474"/>
        <v>4.6175121350485169</v>
      </c>
      <c r="N1947" s="53">
        <f>IF(SetUp!$B$62=0,X1947,(B1947-E1947)*(1-(H1947/SetUp!$B$66/SetUp!$B$56)))</f>
        <v>7.9225255416572109</v>
      </c>
      <c r="O1947" s="53">
        <f>K1947*SetUp!$B$65</f>
        <v>0.14497774259055041</v>
      </c>
      <c r="P1947" s="53">
        <f>MIN(SetUp!$B$54*L1947^SetUp!$B$51,L1947)</f>
        <v>0.20864111038928873</v>
      </c>
      <c r="Q1947" s="53">
        <f t="shared" si="475"/>
        <v>23.484777179030054</v>
      </c>
      <c r="R1947" s="53">
        <f>IF((H1947+N1947-O1947)&gt;SetUp!$B$56,T1946+H1947+N1947-O1947-SetUp!$B$56,T1946)</f>
        <v>0</v>
      </c>
      <c r="S1947" s="53">
        <f>R1947*SetUp!$B$65</f>
        <v>0</v>
      </c>
      <c r="T1947" s="53">
        <f>IF((R1947-S1947)&lt;SetUp!$B$53,R1947-S1947,SetUp!$B$53)</f>
        <v>0</v>
      </c>
      <c r="U1947" s="53">
        <f t="shared" si="476"/>
        <v>4.6175121350485169</v>
      </c>
      <c r="V1947" s="53">
        <f>(L1947-P1947)/1000*SetUp!$B$13*1000000/SetUp!$B$48</f>
        <v>3.9843042366016226</v>
      </c>
      <c r="W1947" s="53">
        <f t="shared" si="478"/>
        <v>1.3877787807814457E-15</v>
      </c>
      <c r="X1947" s="53">
        <f>MAX((SetUp!$B$56*(1-($H1947/SetUp!$B$56)^2)*TANH(($B1947-$D1947)/SetUp!$B$56))/(1+$H1947/SetUp!$B$56*TANH(($B1947-$D1947)/SetUp!$B$56)),0)</f>
        <v>7.9225255416572109</v>
      </c>
    </row>
    <row r="1948" spans="1:24" x14ac:dyDescent="0.3">
      <c r="A1948" s="60">
        <v>32993</v>
      </c>
      <c r="B1948" s="53">
        <v>0.85</v>
      </c>
      <c r="C1948" s="53">
        <v>7.7370000000000001</v>
      </c>
      <c r="D1948" s="53">
        <v>4.1100000000000003</v>
      </c>
      <c r="E1948" s="53">
        <f t="shared" si="470"/>
        <v>0.85</v>
      </c>
      <c r="F1948" s="53">
        <f t="shared" si="471"/>
        <v>3.2600000000000002</v>
      </c>
      <c r="G1948" s="53">
        <f t="shared" si="472"/>
        <v>0</v>
      </c>
      <c r="H1948" s="53">
        <f>IF(Q1947&gt;SetUp!$B$56,SetUp!$B$56,Q1947)</f>
        <v>23.484777179030054</v>
      </c>
      <c r="I1948" s="53">
        <f t="shared" si="477"/>
        <v>4.8121702354432792</v>
      </c>
      <c r="J1948" s="53">
        <f>MIN(F1948,H1948,(1-EXP(-SetUp!$B$52*H1948/SetUp!$B$56))*F1948)</f>
        <v>2.3950610685809846</v>
      </c>
      <c r="K1948" s="53">
        <f t="shared" si="473"/>
        <v>21.089716110449068</v>
      </c>
      <c r="L1948" s="53">
        <f>IF(I1948&lt;=0,0,MIN(SetUp!$B$50*I1948^SetUp!$B$55,I1948))</f>
        <v>0.29502564727046415</v>
      </c>
      <c r="M1948" s="53">
        <f t="shared" si="474"/>
        <v>4.5171445881728154</v>
      </c>
      <c r="N1948" s="53">
        <f>IF(SetUp!$B$62=0,X1948,(B1948-E1948)*(1-(H1948/SetUp!$B$66/SetUp!$B$56)))</f>
        <v>0</v>
      </c>
      <c r="O1948" s="53">
        <f>K1948*SetUp!$B$65</f>
        <v>0.19465810039476195</v>
      </c>
      <c r="P1948" s="53">
        <f>MIN(SetUp!$B$54*L1948^SetUp!$B$51,L1948)</f>
        <v>0.20072482955328919</v>
      </c>
      <c r="Q1948" s="53">
        <f t="shared" si="475"/>
        <v>20.895058010054306</v>
      </c>
      <c r="R1948" s="53">
        <f>IF((H1948+N1948-O1948)&gt;SetUp!$B$56,T1947+H1948+N1948-O1948-SetUp!$B$56,T1947)</f>
        <v>0</v>
      </c>
      <c r="S1948" s="53">
        <f>R1948*SetUp!$B$65</f>
        <v>0</v>
      </c>
      <c r="T1948" s="53">
        <f>IF((R1948-S1948)&lt;SetUp!$B$53,R1948-S1948,SetUp!$B$53)</f>
        <v>0</v>
      </c>
      <c r="U1948" s="53">
        <f t="shared" si="476"/>
        <v>4.5171445881728154</v>
      </c>
      <c r="V1948" s="53">
        <f>(L1948-P1948)/1000*SetUp!$B$13*1000000/SetUp!$B$48</f>
        <v>3.8376001825764798</v>
      </c>
      <c r="W1948" s="53">
        <f t="shared" si="478"/>
        <v>-4.9960036108132044E-16</v>
      </c>
      <c r="X1948" s="53">
        <f>MAX((SetUp!$B$56*(1-($H1948/SetUp!$B$56)^2)*TANH(($B1948-$D1948)/SetUp!$B$56))/(1+$H1948/SetUp!$B$56*TANH(($B1948-$D1948)/SetUp!$B$56)),0)</f>
        <v>0</v>
      </c>
    </row>
    <row r="1949" spans="1:24" x14ac:dyDescent="0.3">
      <c r="A1949" s="60">
        <v>32994</v>
      </c>
      <c r="B1949" s="53">
        <v>2.8679999999999999</v>
      </c>
      <c r="C1949" s="53">
        <v>7.5869999999999997</v>
      </c>
      <c r="D1949" s="53">
        <v>3.9409999999999998</v>
      </c>
      <c r="E1949" s="53">
        <f t="shared" si="470"/>
        <v>2.8679999999999999</v>
      </c>
      <c r="F1949" s="53">
        <f t="shared" si="471"/>
        <v>1.073</v>
      </c>
      <c r="G1949" s="53">
        <f t="shared" si="472"/>
        <v>0</v>
      </c>
      <c r="H1949" s="53">
        <f>IF(Q1948&gt;SetUp!$B$56,SetUp!$B$56,Q1948)</f>
        <v>20.895058010054306</v>
      </c>
      <c r="I1949" s="53">
        <f t="shared" si="477"/>
        <v>4.7031438705013988</v>
      </c>
      <c r="J1949" s="53">
        <f>MIN(F1949,H1949,(1-EXP(-SetUp!$B$52*H1949/SetUp!$B$56))*F1949)</f>
        <v>0.74345860010420473</v>
      </c>
      <c r="K1949" s="53">
        <f t="shared" si="473"/>
        <v>20.151599409950101</v>
      </c>
      <c r="L1949" s="53">
        <f>IF(I1949&lt;=0,0,MIN(SetUp!$B$50*I1949^SetUp!$B$55,I1949))</f>
        <v>0.28396963801514374</v>
      </c>
      <c r="M1949" s="53">
        <f t="shared" si="474"/>
        <v>4.4191742324862551</v>
      </c>
      <c r="N1949" s="53">
        <f>IF(SetUp!$B$62=0,X1949,(B1949-E1949)*(1-(H1949/SetUp!$B$66/SetUp!$B$56)))</f>
        <v>0</v>
      </c>
      <c r="O1949" s="53">
        <f>K1949*SetUp!$B$65</f>
        <v>0.18599928232858351</v>
      </c>
      <c r="P1949" s="53">
        <f>MIN(SetUp!$B$54*L1949^SetUp!$B$51,L1949)</f>
        <v>0.19313101995977872</v>
      </c>
      <c r="Q1949" s="53">
        <f t="shared" si="475"/>
        <v>19.965600127621517</v>
      </c>
      <c r="R1949" s="53">
        <f>IF((H1949+N1949-O1949)&gt;SetUp!$B$56,T1948+H1949+N1949-O1949-SetUp!$B$56,T1948)</f>
        <v>0</v>
      </c>
      <c r="S1949" s="53">
        <f>R1949*SetUp!$B$65</f>
        <v>0</v>
      </c>
      <c r="T1949" s="53">
        <f>IF((R1949-S1949)&lt;SetUp!$B$53,R1949-S1949,SetUp!$B$53)</f>
        <v>0</v>
      </c>
      <c r="U1949" s="53">
        <f t="shared" si="476"/>
        <v>4.4191742324862551</v>
      </c>
      <c r="V1949" s="53">
        <f>(L1949-P1949)/1000*SetUp!$B$13*1000000/SetUp!$B$48</f>
        <v>3.696704924444925</v>
      </c>
      <c r="W1949" s="53">
        <f t="shared" si="478"/>
        <v>0</v>
      </c>
      <c r="X1949" s="53">
        <f>MAX((SetUp!$B$56*(1-($H1949/SetUp!$B$56)^2)*TANH(($B1949-$D1949)/SetUp!$B$56))/(1+$H1949/SetUp!$B$56*TANH(($B1949-$D1949)/SetUp!$B$56)),0)</f>
        <v>0</v>
      </c>
    </row>
    <row r="1950" spans="1:24" x14ac:dyDescent="0.3">
      <c r="A1950" s="60">
        <v>32995</v>
      </c>
      <c r="B1950" s="53">
        <v>3.2919999999999998</v>
      </c>
      <c r="C1950" s="53">
        <v>7.5869999999999997</v>
      </c>
      <c r="D1950" s="53">
        <v>3.9409999999999998</v>
      </c>
      <c r="E1950" s="53">
        <f t="shared" si="470"/>
        <v>3.2919999999999998</v>
      </c>
      <c r="F1950" s="53">
        <f t="shared" si="471"/>
        <v>0.64900000000000002</v>
      </c>
      <c r="G1950" s="53">
        <f t="shared" si="472"/>
        <v>0</v>
      </c>
      <c r="H1950" s="53">
        <f>IF(Q1949&gt;SetUp!$B$56,SetUp!$B$56,Q1949)</f>
        <v>19.965600127621517</v>
      </c>
      <c r="I1950" s="53">
        <f t="shared" si="477"/>
        <v>4.5994054012222136</v>
      </c>
      <c r="J1950" s="53">
        <f>MIN(F1950,H1950,(1-EXP(-SetUp!$B$52*H1950/SetUp!$B$56))*F1950)</f>
        <v>0.43893170135292969</v>
      </c>
      <c r="K1950" s="53">
        <f t="shared" si="473"/>
        <v>19.526668426268586</v>
      </c>
      <c r="L1950" s="53">
        <f>IF(I1950&lt;=0,0,MIN(SetUp!$B$50*I1950^SetUp!$B$55,I1950))</f>
        <v>0.27360726135044455</v>
      </c>
      <c r="M1950" s="53">
        <f t="shared" si="474"/>
        <v>4.3257981398717691</v>
      </c>
      <c r="N1950" s="53">
        <f>IF(SetUp!$B$62=0,X1950,(B1950-E1950)*(1-(H1950/SetUp!$B$66/SetUp!$B$56)))</f>
        <v>0</v>
      </c>
      <c r="O1950" s="53">
        <f>K1950*SetUp!$B$65</f>
        <v>0.18023116873595899</v>
      </c>
      <c r="P1950" s="53">
        <f>MIN(SetUp!$B$54*L1950^SetUp!$B$51,L1950)</f>
        <v>0.18601623771127573</v>
      </c>
      <c r="Q1950" s="53">
        <f t="shared" si="475"/>
        <v>19.346437257532628</v>
      </c>
      <c r="R1950" s="53">
        <f>IF((H1950+N1950-O1950)&gt;SetUp!$B$56,T1949+H1950+N1950-O1950-SetUp!$B$56,T1949)</f>
        <v>0</v>
      </c>
      <c r="S1950" s="53">
        <f>R1950*SetUp!$B$65</f>
        <v>0</v>
      </c>
      <c r="T1950" s="53">
        <f>IF((R1950-S1950)&lt;SetUp!$B$53,R1950-S1950,SetUp!$B$53)</f>
        <v>0</v>
      </c>
      <c r="U1950" s="53">
        <f t="shared" si="476"/>
        <v>4.3257981398717691</v>
      </c>
      <c r="V1950" s="53">
        <f>(L1950-P1950)/1000*SetUp!$B$13*1000000/SetUp!$B$48</f>
        <v>3.5645430914276597</v>
      </c>
      <c r="W1950" s="53">
        <f t="shared" si="478"/>
        <v>-1.7763568394002505E-15</v>
      </c>
      <c r="X1950" s="53">
        <f>MAX((SetUp!$B$56*(1-($H1950/SetUp!$B$56)^2)*TANH(($B1950-$D1950)/SetUp!$B$56))/(1+$H1950/SetUp!$B$56*TANH(($B1950-$D1950)/SetUp!$B$56)),0)</f>
        <v>0</v>
      </c>
    </row>
    <row r="1951" spans="1:24" x14ac:dyDescent="0.3">
      <c r="A1951" s="60">
        <v>32996</v>
      </c>
      <c r="B1951" s="53">
        <v>0.33600000000000002</v>
      </c>
      <c r="C1951" s="53">
        <v>7.5869999999999997</v>
      </c>
      <c r="D1951" s="53">
        <v>3.9409999999999998</v>
      </c>
      <c r="E1951" s="53">
        <f t="shared" si="470"/>
        <v>0.33600000000000002</v>
      </c>
      <c r="F1951" s="53">
        <f t="shared" si="471"/>
        <v>3.605</v>
      </c>
      <c r="G1951" s="53">
        <f t="shared" si="472"/>
        <v>0</v>
      </c>
      <c r="H1951" s="53">
        <f>IF(Q1950&gt;SetUp!$B$56,SetUp!$B$56,Q1950)</f>
        <v>19.346437257532628</v>
      </c>
      <c r="I1951" s="53">
        <f t="shared" si="477"/>
        <v>4.482245216250532</v>
      </c>
      <c r="J1951" s="53">
        <f>MIN(F1951,H1951,(1-EXP(-SetUp!$B$52*H1951/SetUp!$B$56))*F1951)</f>
        <v>2.3965932980637294</v>
      </c>
      <c r="K1951" s="53">
        <f t="shared" si="473"/>
        <v>16.9498439594689</v>
      </c>
      <c r="L1951" s="53">
        <f>IF(I1951&lt;=0,0,MIN(SetUp!$B$50*I1951^SetUp!$B$55,I1951))</f>
        <v>0.26209022374118207</v>
      </c>
      <c r="M1951" s="53">
        <f t="shared" si="474"/>
        <v>4.2201549925093502</v>
      </c>
      <c r="N1951" s="53">
        <f>IF(SetUp!$B$62=0,X1951,(B1951-E1951)*(1-(H1951/SetUp!$B$66/SetUp!$B$56)))</f>
        <v>0</v>
      </c>
      <c r="O1951" s="53">
        <f>K1951*SetUp!$B$65</f>
        <v>0.15644707637876265</v>
      </c>
      <c r="P1951" s="53">
        <f>MIN(SetUp!$B$54*L1951^SetUp!$B$51,L1951)</f>
        <v>0.17811174516736306</v>
      </c>
      <c r="Q1951" s="53">
        <f t="shared" si="475"/>
        <v>16.793396883090139</v>
      </c>
      <c r="R1951" s="53">
        <f>IF((H1951+N1951-O1951)&gt;SetUp!$B$56,T1950+H1951+N1951-O1951-SetUp!$B$56,T1950)</f>
        <v>0</v>
      </c>
      <c r="S1951" s="53">
        <f>R1951*SetUp!$B$65</f>
        <v>0</v>
      </c>
      <c r="T1951" s="53">
        <f>IF((R1951-S1951)&lt;SetUp!$B$53,R1951-S1951,SetUp!$B$53)</f>
        <v>0</v>
      </c>
      <c r="U1951" s="53">
        <f t="shared" si="476"/>
        <v>4.2201549925093502</v>
      </c>
      <c r="V1951" s="53">
        <f>(L1951-P1951)/1000*SetUp!$B$13*1000000/SetUp!$B$48</f>
        <v>3.4175294818115551</v>
      </c>
      <c r="W1951" s="53">
        <f t="shared" si="478"/>
        <v>3.8857805861880479E-15</v>
      </c>
      <c r="X1951" s="53">
        <f>MAX((SetUp!$B$56*(1-($H1951/SetUp!$B$56)^2)*TANH(($B1951-$D1951)/SetUp!$B$56))/(1+$H1951/SetUp!$B$56*TANH(($B1951-$D1951)/SetUp!$B$56)),0)</f>
        <v>0</v>
      </c>
    </row>
    <row r="1952" spans="1:24" x14ac:dyDescent="0.3">
      <c r="A1952" s="60">
        <v>32997</v>
      </c>
      <c r="B1952" s="53">
        <v>5.8000000000000003E-2</v>
      </c>
      <c r="C1952" s="53">
        <v>7.5869999999999997</v>
      </c>
      <c r="D1952" s="53">
        <v>3.9409999999999998</v>
      </c>
      <c r="E1952" s="53">
        <f t="shared" si="470"/>
        <v>5.8000000000000003E-2</v>
      </c>
      <c r="F1952" s="53">
        <f t="shared" si="471"/>
        <v>3.883</v>
      </c>
      <c r="G1952" s="53">
        <f t="shared" si="472"/>
        <v>0</v>
      </c>
      <c r="H1952" s="53">
        <f>IF(Q1951&gt;SetUp!$B$56,SetUp!$B$56,Q1951)</f>
        <v>16.793396883090139</v>
      </c>
      <c r="I1952" s="53">
        <f t="shared" si="477"/>
        <v>4.3531957306559095</v>
      </c>
      <c r="J1952" s="53">
        <f>MIN(F1952,H1952,(1-EXP(-SetUp!$B$52*H1952/SetUp!$B$56))*F1952)</f>
        <v>2.3794506206666921</v>
      </c>
      <c r="K1952" s="53">
        <f t="shared" si="473"/>
        <v>14.413946262423448</v>
      </c>
      <c r="L1952" s="53">
        <f>IF(I1952&lt;=0,0,MIN(SetUp!$B$50*I1952^SetUp!$B$55,I1952))</f>
        <v>0.2496347987125786</v>
      </c>
      <c r="M1952" s="53">
        <f t="shared" si="474"/>
        <v>4.1035609319433313</v>
      </c>
      <c r="N1952" s="53">
        <f>IF(SetUp!$B$62=0,X1952,(B1952-E1952)*(1-(H1952/SetUp!$B$66/SetUp!$B$56)))</f>
        <v>0</v>
      </c>
      <c r="O1952" s="53">
        <f>K1952*SetUp!$B$65</f>
        <v>0.13304073814655928</v>
      </c>
      <c r="P1952" s="53">
        <f>MIN(SetUp!$B$54*L1952^SetUp!$B$51,L1952)</f>
        <v>0.1695670131028913</v>
      </c>
      <c r="Q1952" s="53">
        <f t="shared" si="475"/>
        <v>14.280905524276887</v>
      </c>
      <c r="R1952" s="53">
        <f>IF((H1952+N1952-O1952)&gt;SetUp!$B$56,T1951+H1952+N1952-O1952-SetUp!$B$56,T1951)</f>
        <v>0</v>
      </c>
      <c r="S1952" s="53">
        <f>R1952*SetUp!$B$65</f>
        <v>0</v>
      </c>
      <c r="T1952" s="53">
        <f>IF((R1952-S1952)&lt;SetUp!$B$53,R1952-S1952,SetUp!$B$53)</f>
        <v>0</v>
      </c>
      <c r="U1952" s="53">
        <f t="shared" si="476"/>
        <v>4.1035609319433313</v>
      </c>
      <c r="V1952" s="53">
        <f>(L1952-P1952)/1000*SetUp!$B$13*1000000/SetUp!$B$48</f>
        <v>3.2583826536455138</v>
      </c>
      <c r="W1952" s="53">
        <f t="shared" si="478"/>
        <v>-1.8318679906315083E-15</v>
      </c>
      <c r="X1952" s="53">
        <f>MAX((SetUp!$B$56*(1-($H1952/SetUp!$B$56)^2)*TANH(($B1952-$D1952)/SetUp!$B$56))/(1+$H1952/SetUp!$B$56*TANH(($B1952-$D1952)/SetUp!$B$56)),0)</f>
        <v>0</v>
      </c>
    </row>
    <row r="1953" spans="1:24" x14ac:dyDescent="0.3">
      <c r="A1953" s="60">
        <v>32998</v>
      </c>
      <c r="B1953" s="53">
        <v>0.497</v>
      </c>
      <c r="C1953" s="53">
        <v>7.4370000000000003</v>
      </c>
      <c r="D1953" s="53">
        <v>3.9409999999999998</v>
      </c>
      <c r="E1953" s="53">
        <f t="shared" si="470"/>
        <v>0.497</v>
      </c>
      <c r="F1953" s="53">
        <f t="shared" si="471"/>
        <v>3.444</v>
      </c>
      <c r="G1953" s="53">
        <f t="shared" si="472"/>
        <v>0</v>
      </c>
      <c r="H1953" s="53">
        <f>IF(Q1952&gt;SetUp!$B$56,SetUp!$B$56,Q1952)</f>
        <v>14.280905524276887</v>
      </c>
      <c r="I1953" s="53">
        <f t="shared" si="477"/>
        <v>4.2177716707620361</v>
      </c>
      <c r="J1953" s="53">
        <f>MIN(F1953,H1953,(1-EXP(-SetUp!$B$52*H1953/SetUp!$B$56))*F1953)</f>
        <v>1.9070456460267189</v>
      </c>
      <c r="K1953" s="53">
        <f t="shared" si="473"/>
        <v>12.373859878250169</v>
      </c>
      <c r="L1953" s="53">
        <f>IF(I1953&lt;=0,0,MIN(SetUp!$B$50*I1953^SetUp!$B$55,I1953))</f>
        <v>0.23682628917636511</v>
      </c>
      <c r="M1953" s="53">
        <f t="shared" si="474"/>
        <v>3.9809453815856708</v>
      </c>
      <c r="N1953" s="53">
        <f>IF(SetUp!$B$62=0,X1953,(B1953-E1953)*(1-(H1953/SetUp!$B$66/SetUp!$B$56)))</f>
        <v>0</v>
      </c>
      <c r="O1953" s="53">
        <f>K1953*SetUp!$B$65</f>
        <v>0.11421073881870522</v>
      </c>
      <c r="P1953" s="53">
        <f>MIN(SetUp!$B$54*L1953^SetUp!$B$51,L1953)</f>
        <v>0.16078438001239254</v>
      </c>
      <c r="Q1953" s="53">
        <f t="shared" si="475"/>
        <v>12.259649139431463</v>
      </c>
      <c r="R1953" s="53">
        <f>IF((H1953+N1953-O1953)&gt;SetUp!$B$56,T1952+H1953+N1953-O1953-SetUp!$B$56,T1952)</f>
        <v>0</v>
      </c>
      <c r="S1953" s="53">
        <f>R1953*SetUp!$B$65</f>
        <v>0</v>
      </c>
      <c r="T1953" s="53">
        <f>IF((R1953-S1953)&lt;SetUp!$B$53,R1953-S1953,SetUp!$B$53)</f>
        <v>0</v>
      </c>
      <c r="U1953" s="53">
        <f t="shared" si="476"/>
        <v>3.9809453815856708</v>
      </c>
      <c r="V1953" s="53">
        <f>(L1953-P1953)/1000*SetUp!$B$13*1000000/SetUp!$B$48</f>
        <v>3.0945483990005371</v>
      </c>
      <c r="W1953" s="53">
        <f t="shared" si="478"/>
        <v>-1.4988010832439613E-15</v>
      </c>
      <c r="X1953" s="53">
        <f>MAX((SetUp!$B$56*(1-($H1953/SetUp!$B$56)^2)*TANH(($B1953-$D1953)/SetUp!$B$56))/(1+$H1953/SetUp!$B$56*TANH(($B1953-$D1953)/SetUp!$B$56)),0)</f>
        <v>0</v>
      </c>
    </row>
    <row r="1954" spans="1:24" x14ac:dyDescent="0.3">
      <c r="A1954" s="60">
        <v>32999</v>
      </c>
      <c r="B1954" s="53">
        <v>0</v>
      </c>
      <c r="C1954" s="53">
        <v>0</v>
      </c>
      <c r="D1954" s="53">
        <v>3.9409999999999998</v>
      </c>
      <c r="E1954" s="53">
        <f t="shared" si="470"/>
        <v>0</v>
      </c>
      <c r="F1954" s="53">
        <f t="shared" si="471"/>
        <v>3.9409999999999998</v>
      </c>
      <c r="G1954" s="53">
        <f t="shared" si="472"/>
        <v>0</v>
      </c>
      <c r="H1954" s="53">
        <f>IF(Q1953&gt;SetUp!$B$56,SetUp!$B$56,Q1953)</f>
        <v>12.259649139431463</v>
      </c>
      <c r="I1954" s="53">
        <f t="shared" si="477"/>
        <v>4.075923546110273</v>
      </c>
      <c r="J1954" s="53">
        <f>MIN(F1954,H1954,(1-EXP(-SetUp!$B$52*H1954/SetUp!$B$56))*F1954)</f>
        <v>1.9694915633879853</v>
      </c>
      <c r="K1954" s="53">
        <f t="shared" si="473"/>
        <v>10.290157576043478</v>
      </c>
      <c r="L1954" s="53">
        <f>IF(I1954&lt;=0,0,MIN(SetUp!$B$50*I1954^SetUp!$B$55,I1954))</f>
        <v>0.22370113256416368</v>
      </c>
      <c r="M1954" s="53">
        <f t="shared" si="474"/>
        <v>3.8522224135461092</v>
      </c>
      <c r="N1954" s="53">
        <f>IF(SetUp!$B$62=0,X1954,(B1954-E1954)*(1-(H1954/SetUp!$B$66/SetUp!$B$56)))</f>
        <v>0</v>
      </c>
      <c r="O1954" s="53">
        <f>K1954*SetUp!$B$65</f>
        <v>9.4978164524602504E-2</v>
      </c>
      <c r="P1954" s="53">
        <f>MIN(SetUp!$B$54*L1954^SetUp!$B$51,L1954)</f>
        <v>0.1517894178641441</v>
      </c>
      <c r="Q1954" s="53">
        <f t="shared" si="475"/>
        <v>10.195179411518875</v>
      </c>
      <c r="R1954" s="53">
        <f>IF((H1954+N1954-O1954)&gt;SetUp!$B$56,T1953+H1954+N1954-O1954-SetUp!$B$56,T1953)</f>
        <v>0</v>
      </c>
      <c r="S1954" s="53">
        <f>R1954*SetUp!$B$65</f>
        <v>0</v>
      </c>
      <c r="T1954" s="53">
        <f>IF((R1954-S1954)&lt;SetUp!$B$53,R1954-S1954,SetUp!$B$53)</f>
        <v>0</v>
      </c>
      <c r="U1954" s="53">
        <f t="shared" si="476"/>
        <v>3.8522224135461092</v>
      </c>
      <c r="V1954" s="53">
        <f>(L1954-P1954)/1000*SetUp!$B$13*1000000/SetUp!$B$48</f>
        <v>2.9264688911803667</v>
      </c>
      <c r="W1954" s="53">
        <f t="shared" si="478"/>
        <v>-9.9920072216264089E-16</v>
      </c>
      <c r="X1954" s="53">
        <f>MAX((SetUp!$B$56*(1-($H1954/SetUp!$B$56)^2)*TANH(($B1954-$D1954)/SetUp!$B$56))/(1+$H1954/SetUp!$B$56*TANH(($B1954-$D1954)/SetUp!$B$56)),0)</f>
        <v>0</v>
      </c>
    </row>
    <row r="1955" spans="1:24" x14ac:dyDescent="0.3">
      <c r="A1955" s="60">
        <v>33000</v>
      </c>
      <c r="B1955" s="53">
        <v>1.7999999999999999E-2</v>
      </c>
      <c r="C1955" s="53">
        <v>0</v>
      </c>
      <c r="D1955" s="53">
        <v>3.9409999999999998</v>
      </c>
      <c r="E1955" s="53">
        <f t="shared" si="470"/>
        <v>1.7999999999999999E-2</v>
      </c>
      <c r="F1955" s="53">
        <f t="shared" si="471"/>
        <v>3.923</v>
      </c>
      <c r="G1955" s="53">
        <f t="shared" si="472"/>
        <v>0</v>
      </c>
      <c r="H1955" s="53">
        <f>IF(Q1954&gt;SetUp!$B$56,SetUp!$B$56,Q1954)</f>
        <v>10.195179411518875</v>
      </c>
      <c r="I1955" s="53">
        <f t="shared" si="477"/>
        <v>3.9304694403293086</v>
      </c>
      <c r="J1955" s="53">
        <f>MIN(F1955,H1955,(1-EXP(-SetUp!$B$52*H1955/SetUp!$B$56))*F1955)</f>
        <v>1.7177126223238746</v>
      </c>
      <c r="K1955" s="53">
        <f t="shared" si="473"/>
        <v>8.4774667891950006</v>
      </c>
      <c r="L1955" s="53">
        <f>IF(I1955&lt;=0,0,MIN(SetUp!$B$50*I1955^SetUp!$B$55,I1955))</f>
        <v>0.2105549750618376</v>
      </c>
      <c r="M1955" s="53">
        <f t="shared" si="474"/>
        <v>3.7199144652674709</v>
      </c>
      <c r="N1955" s="53">
        <f>IF(SetUp!$B$62=0,X1955,(B1955-E1955)*(1-(H1955/SetUp!$B$66/SetUp!$B$56)))</f>
        <v>0</v>
      </c>
      <c r="O1955" s="53">
        <f>K1955*SetUp!$B$65</f>
        <v>7.8247026783199433E-2</v>
      </c>
      <c r="P1955" s="53">
        <f>MIN(SetUp!$B$54*L1955^SetUp!$B$51,L1955)</f>
        <v>0.14278520601561123</v>
      </c>
      <c r="Q1955" s="53">
        <f t="shared" si="475"/>
        <v>8.3992197624118017</v>
      </c>
      <c r="R1955" s="53">
        <f>IF((H1955+N1955-O1955)&gt;SetUp!$B$56,T1954+H1955+N1955-O1955-SetUp!$B$56,T1954)</f>
        <v>0</v>
      </c>
      <c r="S1955" s="53">
        <f>R1955*SetUp!$B$65</f>
        <v>0</v>
      </c>
      <c r="T1955" s="53">
        <f>IF((R1955-S1955)&lt;SetUp!$B$53,R1955-S1955,SetUp!$B$53)</f>
        <v>0</v>
      </c>
      <c r="U1955" s="53">
        <f t="shared" si="476"/>
        <v>3.7199144652674709</v>
      </c>
      <c r="V1955" s="53">
        <f>(L1955-P1955)/1000*SetUp!$B$13*1000000/SetUp!$B$48</f>
        <v>2.7579111651499195</v>
      </c>
      <c r="W1955" s="53">
        <f t="shared" si="478"/>
        <v>-6.9388939039072284E-16</v>
      </c>
      <c r="X1955" s="53">
        <f>MAX((SetUp!$B$56*(1-($H1955/SetUp!$B$56)^2)*TANH(($B1955-$D1955)/SetUp!$B$56))/(1+$H1955/SetUp!$B$56*TANH(($B1955-$D1955)/SetUp!$B$56)),0)</f>
        <v>0</v>
      </c>
    </row>
    <row r="1956" spans="1:24" x14ac:dyDescent="0.3">
      <c r="A1956" s="60">
        <v>33001</v>
      </c>
      <c r="B1956" s="53">
        <v>0</v>
      </c>
      <c r="C1956" s="53">
        <v>0</v>
      </c>
      <c r="D1956" s="53">
        <v>3.9409999999999998</v>
      </c>
      <c r="E1956" s="53">
        <f t="shared" si="470"/>
        <v>0</v>
      </c>
      <c r="F1956" s="53">
        <f t="shared" si="471"/>
        <v>3.9409999999999998</v>
      </c>
      <c r="G1956" s="53">
        <f t="shared" si="472"/>
        <v>0</v>
      </c>
      <c r="H1956" s="53">
        <f>IF(Q1955&gt;SetUp!$B$56,SetUp!$B$56,Q1955)</f>
        <v>8.3992197624118017</v>
      </c>
      <c r="I1956" s="53">
        <f t="shared" si="477"/>
        <v>3.7836957617587967</v>
      </c>
      <c r="J1956" s="53">
        <f>MIN(F1956,H1956,(1-EXP(-SetUp!$B$52*H1956/SetUp!$B$56))*F1956)</f>
        <v>1.4890041924943449</v>
      </c>
      <c r="K1956" s="53">
        <f t="shared" si="473"/>
        <v>6.9102155699174563</v>
      </c>
      <c r="L1956" s="53">
        <f>IF(I1956&lt;=0,0,MIN(SetUp!$B$50*I1956^SetUp!$B$55,I1956))</f>
        <v>0.19761435163546595</v>
      </c>
      <c r="M1956" s="53">
        <f t="shared" si="474"/>
        <v>3.5860814101233309</v>
      </c>
      <c r="N1956" s="53">
        <f>IF(SetUp!$B$62=0,X1956,(B1956-E1956)*(1-(H1956/SetUp!$B$66/SetUp!$B$56)))</f>
        <v>0</v>
      </c>
      <c r="O1956" s="53">
        <f>K1956*SetUp!$B$65</f>
        <v>6.3781296491325662E-2</v>
      </c>
      <c r="P1956" s="53">
        <f>MIN(SetUp!$B$54*L1956^SetUp!$B$51,L1956)</f>
        <v>0.13392710671852839</v>
      </c>
      <c r="Q1956" s="53">
        <f t="shared" si="475"/>
        <v>6.846434273426131</v>
      </c>
      <c r="R1956" s="53">
        <f>IF((H1956+N1956-O1956)&gt;SetUp!$B$56,T1955+H1956+N1956-O1956-SetUp!$B$56,T1955)</f>
        <v>0</v>
      </c>
      <c r="S1956" s="53">
        <f>R1956*SetUp!$B$65</f>
        <v>0</v>
      </c>
      <c r="T1956" s="53">
        <f>IF((R1956-S1956)&lt;SetUp!$B$53,R1956-S1956,SetUp!$B$53)</f>
        <v>0</v>
      </c>
      <c r="U1956" s="53">
        <f t="shared" si="476"/>
        <v>3.5860814101233309</v>
      </c>
      <c r="V1956" s="53">
        <f>(L1956-P1956)/1000*SetUp!$B$13*1000000/SetUp!$B$48</f>
        <v>2.5917716159583102</v>
      </c>
      <c r="W1956" s="53">
        <f t="shared" si="478"/>
        <v>-7.4940054162198066E-16</v>
      </c>
      <c r="X1956" s="53">
        <f>MAX((SetUp!$B$56*(1-($H1956/SetUp!$B$56)^2)*TANH(($B1956-$D1956)/SetUp!$B$56))/(1+$H1956/SetUp!$B$56*TANH(($B1956-$D1956)/SetUp!$B$56)),0)</f>
        <v>0</v>
      </c>
    </row>
    <row r="1957" spans="1:24" x14ac:dyDescent="0.3">
      <c r="A1957" s="60">
        <v>33002</v>
      </c>
      <c r="B1957" s="53">
        <v>0</v>
      </c>
      <c r="C1957" s="53">
        <v>0</v>
      </c>
      <c r="D1957" s="53">
        <v>3.9409999999999998</v>
      </c>
      <c r="E1957" s="53">
        <f t="shared" si="470"/>
        <v>0</v>
      </c>
      <c r="F1957" s="53">
        <f t="shared" si="471"/>
        <v>3.9409999999999998</v>
      </c>
      <c r="G1957" s="53">
        <f t="shared" si="472"/>
        <v>0</v>
      </c>
      <c r="H1957" s="53">
        <f>IF(Q1956&gt;SetUp!$B$56,SetUp!$B$56,Q1956)</f>
        <v>6.846434273426131</v>
      </c>
      <c r="I1957" s="53">
        <f t="shared" si="477"/>
        <v>3.6376056417952656</v>
      </c>
      <c r="J1957" s="53">
        <f>MIN(F1957,H1957,(1-EXP(-SetUp!$B$52*H1957/SetUp!$B$56))*F1957)</f>
        <v>1.2641779143717429</v>
      </c>
      <c r="K1957" s="53">
        <f t="shared" si="473"/>
        <v>5.5822563590543881</v>
      </c>
      <c r="L1957" s="53">
        <f>IF(I1957&lt;=0,0,MIN(SetUp!$B$50*I1957^SetUp!$B$55,I1957))</f>
        <v>0.18506210263801889</v>
      </c>
      <c r="M1957" s="53">
        <f t="shared" si="474"/>
        <v>3.4525435391572468</v>
      </c>
      <c r="N1957" s="53">
        <f>IF(SetUp!$B$62=0,X1957,(B1957-E1957)*(1-(H1957/SetUp!$B$66/SetUp!$B$56)))</f>
        <v>0</v>
      </c>
      <c r="O1957" s="53">
        <f>K1957*SetUp!$B$65</f>
        <v>5.1524231671934512E-2</v>
      </c>
      <c r="P1957" s="53">
        <f>MIN(SetUp!$B$54*L1957^SetUp!$B$51,L1957)</f>
        <v>0.12534024131577776</v>
      </c>
      <c r="Q1957" s="53">
        <f t="shared" si="475"/>
        <v>5.5307321273824535</v>
      </c>
      <c r="R1957" s="53">
        <f>IF((H1957+N1957-O1957)&gt;SetUp!$B$56,T1956+H1957+N1957-O1957-SetUp!$B$56,T1956)</f>
        <v>0</v>
      </c>
      <c r="S1957" s="53">
        <f>R1957*SetUp!$B$65</f>
        <v>0</v>
      </c>
      <c r="T1957" s="53">
        <f>IF((R1957-S1957)&lt;SetUp!$B$53,R1957-S1957,SetUp!$B$53)</f>
        <v>0</v>
      </c>
      <c r="U1957" s="53">
        <f t="shared" si="476"/>
        <v>3.4525435391572468</v>
      </c>
      <c r="V1957" s="53">
        <f>(L1957-P1957)/1000*SetUp!$B$13*1000000/SetUp!$B$48</f>
        <v>2.4303991361073614</v>
      </c>
      <c r="W1957" s="53">
        <f t="shared" si="478"/>
        <v>5.2735593669694936E-16</v>
      </c>
      <c r="X1957" s="53">
        <f>MAX((SetUp!$B$56*(1-($H1957/SetUp!$B$56)^2)*TANH(($B1957-$D1957)/SetUp!$B$56))/(1+$H1957/SetUp!$B$56*TANH(($B1957-$D1957)/SetUp!$B$56)),0)</f>
        <v>0</v>
      </c>
    </row>
    <row r="1958" spans="1:24" x14ac:dyDescent="0.3">
      <c r="A1958" s="60">
        <v>33003</v>
      </c>
      <c r="B1958" s="53">
        <v>0.10100000000000001</v>
      </c>
      <c r="C1958" s="53">
        <v>0</v>
      </c>
      <c r="D1958" s="53">
        <v>3.9409999999999998</v>
      </c>
      <c r="E1958" s="53">
        <f t="shared" si="470"/>
        <v>0.10100000000000001</v>
      </c>
      <c r="F1958" s="53">
        <f t="shared" si="471"/>
        <v>3.84</v>
      </c>
      <c r="G1958" s="53">
        <f t="shared" si="472"/>
        <v>0</v>
      </c>
      <c r="H1958" s="53">
        <f>IF(Q1957&gt;SetUp!$B$56,SetUp!$B$56,Q1957)</f>
        <v>5.5307321273824535</v>
      </c>
      <c r="I1958" s="53">
        <f t="shared" si="477"/>
        <v>3.4940805588721622</v>
      </c>
      <c r="J1958" s="53">
        <f>MIN(F1958,H1958,(1-EXP(-SetUp!$B$52*H1958/SetUp!$B$56))*F1958)</f>
        <v>1.0305137851445874</v>
      </c>
      <c r="K1958" s="53">
        <f t="shared" si="473"/>
        <v>4.5002183422378659</v>
      </c>
      <c r="L1958" s="53">
        <f>IF(I1958&lt;=0,0,MIN(SetUp!$B$50*I1958^SetUp!$B$55,I1958))</f>
        <v>0.1730532090858537</v>
      </c>
      <c r="M1958" s="53">
        <f t="shared" si="474"/>
        <v>3.3210273497863083</v>
      </c>
      <c r="N1958" s="53">
        <f>IF(SetUp!$B$62=0,X1958,(B1958-E1958)*(1-(H1958/SetUp!$B$66/SetUp!$B$56)))</f>
        <v>0</v>
      </c>
      <c r="O1958" s="53">
        <f>K1958*SetUp!$B$65</f>
        <v>4.1537019714915205E-2</v>
      </c>
      <c r="P1958" s="53">
        <f>MIN(SetUp!$B$54*L1958^SetUp!$B$51,L1958)</f>
        <v>0.11713037455901125</v>
      </c>
      <c r="Q1958" s="53">
        <f t="shared" si="475"/>
        <v>4.4586813225229509</v>
      </c>
      <c r="R1958" s="53">
        <f>IF((H1958+N1958-O1958)&gt;SetUp!$B$56,T1957+H1958+N1958-O1958-SetUp!$B$56,T1957)</f>
        <v>0</v>
      </c>
      <c r="S1958" s="53">
        <f>R1958*SetUp!$B$65</f>
        <v>0</v>
      </c>
      <c r="T1958" s="53">
        <f>IF((R1958-S1958)&lt;SetUp!$B$53,R1958-S1958,SetUp!$B$53)</f>
        <v>0</v>
      </c>
      <c r="U1958" s="53">
        <f t="shared" si="476"/>
        <v>3.3210273497863083</v>
      </c>
      <c r="V1958" s="53">
        <f>(L1958-P1958)/1000*SetUp!$B$13*1000000/SetUp!$B$48</f>
        <v>2.2757965963143301</v>
      </c>
      <c r="W1958" s="53">
        <f t="shared" si="478"/>
        <v>0</v>
      </c>
      <c r="X1958" s="53">
        <f>MAX((SetUp!$B$56*(1-($H1958/SetUp!$B$56)^2)*TANH(($B1958-$D1958)/SetUp!$B$56))/(1+$H1958/SetUp!$B$56*TANH(($B1958-$D1958)/SetUp!$B$56)),0)</f>
        <v>0</v>
      </c>
    </row>
    <row r="1959" spans="1:24" x14ac:dyDescent="0.3">
      <c r="A1959" s="60">
        <v>33004</v>
      </c>
      <c r="B1959" s="53">
        <v>0.434</v>
      </c>
      <c r="C1959" s="53">
        <v>0</v>
      </c>
      <c r="D1959" s="53">
        <v>3.9409999999999998</v>
      </c>
      <c r="E1959" s="53">
        <f t="shared" si="470"/>
        <v>0.434</v>
      </c>
      <c r="F1959" s="53">
        <f t="shared" si="471"/>
        <v>3.5069999999999997</v>
      </c>
      <c r="G1959" s="53">
        <f t="shared" si="472"/>
        <v>0</v>
      </c>
      <c r="H1959" s="53">
        <f>IF(Q1958&gt;SetUp!$B$56,SetUp!$B$56,Q1958)</f>
        <v>4.4586813225229509</v>
      </c>
      <c r="I1959" s="53">
        <f t="shared" si="477"/>
        <v>3.3549729241267312</v>
      </c>
      <c r="J1959" s="53">
        <f>MIN(F1959,H1959,(1-EXP(-SetUp!$B$52*H1959/SetUp!$B$56))*F1959)</f>
        <v>0.78093801467276502</v>
      </c>
      <c r="K1959" s="53">
        <f t="shared" si="473"/>
        <v>3.6777433078501858</v>
      </c>
      <c r="L1959" s="53">
        <f>IF(I1959&lt;=0,0,MIN(SetUp!$B$50*I1959^SetUp!$B$55,I1959))</f>
        <v>0.16172351311893807</v>
      </c>
      <c r="M1959" s="53">
        <f t="shared" si="474"/>
        <v>3.1932494110077929</v>
      </c>
      <c r="N1959" s="53">
        <f>IF(SetUp!$B$62=0,X1959,(B1959-E1959)*(1-(H1959/SetUp!$B$66/SetUp!$B$56)))</f>
        <v>0</v>
      </c>
      <c r="O1959" s="53">
        <f>K1959*SetUp!$B$65</f>
        <v>3.3945574340422995E-2</v>
      </c>
      <c r="P1959" s="53">
        <f>MIN(SetUp!$B$54*L1959^SetUp!$B$51,L1959)</f>
        <v>0.10938991165106805</v>
      </c>
      <c r="Q1959" s="53">
        <f t="shared" si="475"/>
        <v>3.6437977335097629</v>
      </c>
      <c r="R1959" s="53">
        <f>IF((H1959+N1959-O1959)&gt;SetUp!$B$56,T1958+H1959+N1959-O1959-SetUp!$B$56,T1958)</f>
        <v>0</v>
      </c>
      <c r="S1959" s="53">
        <f>R1959*SetUp!$B$65</f>
        <v>0</v>
      </c>
      <c r="T1959" s="53">
        <f>IF((R1959-S1959)&lt;SetUp!$B$53,R1959-S1959,SetUp!$B$53)</f>
        <v>0</v>
      </c>
      <c r="U1959" s="53">
        <f t="shared" si="476"/>
        <v>3.1932494110077929</v>
      </c>
      <c r="V1959" s="53">
        <f>(L1959-P1959)/1000*SetUp!$B$13*1000000/SetUp!$B$48</f>
        <v>2.1297316758198659</v>
      </c>
      <c r="W1959" s="53">
        <f t="shared" si="478"/>
        <v>-7.7715611723760958E-16</v>
      </c>
      <c r="X1959" s="53">
        <f>MAX((SetUp!$B$56*(1-($H1959/SetUp!$B$56)^2)*TANH(($B1959-$D1959)/SetUp!$B$56))/(1+$H1959/SetUp!$B$56*TANH(($B1959-$D1959)/SetUp!$B$56)),0)</f>
        <v>0</v>
      </c>
    </row>
    <row r="1960" spans="1:24" x14ac:dyDescent="0.3">
      <c r="A1960" s="60">
        <v>33005</v>
      </c>
      <c r="B1960" s="53">
        <v>0.127</v>
      </c>
      <c r="C1960" s="53">
        <v>0</v>
      </c>
      <c r="D1960" s="53">
        <v>3.9409999999999998</v>
      </c>
      <c r="E1960" s="53">
        <f t="shared" si="470"/>
        <v>0.127</v>
      </c>
      <c r="F1960" s="53">
        <f t="shared" si="471"/>
        <v>3.8140000000000001</v>
      </c>
      <c r="G1960" s="53">
        <f t="shared" si="472"/>
        <v>0</v>
      </c>
      <c r="H1960" s="53">
        <f>IF(Q1959&gt;SetUp!$B$56,SetUp!$B$56,Q1959)</f>
        <v>3.6437977335097629</v>
      </c>
      <c r="I1960" s="53">
        <f t="shared" si="477"/>
        <v>3.2203318804115639</v>
      </c>
      <c r="J1960" s="53">
        <f>MIN(F1960,H1960,(1-EXP(-SetUp!$B$52*H1960/SetUp!$B$56))*F1960)</f>
        <v>0.70961934516039238</v>
      </c>
      <c r="K1960" s="53">
        <f t="shared" si="473"/>
        <v>2.9341783883493706</v>
      </c>
      <c r="L1960" s="53">
        <f>IF(I1960&lt;=0,0,MIN(SetUp!$B$50*I1960^SetUp!$B$55,I1960))</f>
        <v>0.15105178207622499</v>
      </c>
      <c r="M1960" s="53">
        <f t="shared" si="474"/>
        <v>3.069280098335339</v>
      </c>
      <c r="N1960" s="53">
        <f>IF(SetUp!$B$62=0,X1960,(B1960-E1960)*(1-(H1960/SetUp!$B$66/SetUp!$B$56)))</f>
        <v>0</v>
      </c>
      <c r="O1960" s="53">
        <f>K1960*SetUp!$B$65</f>
        <v>2.7082469403770969E-2</v>
      </c>
      <c r="P1960" s="53">
        <f>MIN(SetUp!$B$54*L1960^SetUp!$B$51,L1960)</f>
        <v>0.10210378634845405</v>
      </c>
      <c r="Q1960" s="53">
        <f t="shared" si="475"/>
        <v>2.9070959189455996</v>
      </c>
      <c r="R1960" s="53">
        <f>IF((H1960+N1960-O1960)&gt;SetUp!$B$56,T1959+H1960+N1960-O1960-SetUp!$B$56,T1959)</f>
        <v>0</v>
      </c>
      <c r="S1960" s="53">
        <f>R1960*SetUp!$B$65</f>
        <v>0</v>
      </c>
      <c r="T1960" s="53">
        <f>IF((R1960-S1960)&lt;SetUp!$B$53,R1960-S1960,SetUp!$B$53)</f>
        <v>0</v>
      </c>
      <c r="U1960" s="53">
        <f t="shared" si="476"/>
        <v>3.069280098335339</v>
      </c>
      <c r="V1960" s="53">
        <f>(L1960-P1960)/1000*SetUp!$B$13*1000000/SetUp!$B$48</f>
        <v>1.9919534304041866</v>
      </c>
      <c r="W1960" s="53">
        <f t="shared" si="478"/>
        <v>0</v>
      </c>
      <c r="X1960" s="53">
        <f>MAX((SetUp!$B$56*(1-($H1960/SetUp!$B$56)^2)*TANH(($B1960-$D1960)/SetUp!$B$56))/(1+$H1960/SetUp!$B$56*TANH(($B1960-$D1960)/SetUp!$B$56)),0)</f>
        <v>0</v>
      </c>
    </row>
    <row r="1961" spans="1:24" x14ac:dyDescent="0.3">
      <c r="A1961" s="60">
        <v>33006</v>
      </c>
      <c r="B1961" s="53">
        <v>6.8000000000000005E-2</v>
      </c>
      <c r="C1961" s="53">
        <v>0</v>
      </c>
      <c r="D1961" s="53">
        <v>3.9409999999999998</v>
      </c>
      <c r="E1961" s="53">
        <f t="shared" si="470"/>
        <v>6.8000000000000005E-2</v>
      </c>
      <c r="F1961" s="53">
        <f t="shared" si="471"/>
        <v>3.8729999999999998</v>
      </c>
      <c r="G1961" s="53">
        <f t="shared" si="472"/>
        <v>0</v>
      </c>
      <c r="H1961" s="53">
        <f>IF(Q1960&gt;SetUp!$B$56,SetUp!$B$56,Q1960)</f>
        <v>2.9070959189455996</v>
      </c>
      <c r="I1961" s="53">
        <f t="shared" si="477"/>
        <v>3.0906980945030322</v>
      </c>
      <c r="J1961" s="53">
        <f>MIN(F1961,H1961,(1-EXP(-SetUp!$B$52*H1961/SetUp!$B$56))*F1961)</f>
        <v>0.58661987445885455</v>
      </c>
      <c r="K1961" s="53">
        <f t="shared" si="473"/>
        <v>2.3204760444867452</v>
      </c>
      <c r="L1961" s="53">
        <f>IF(I1961&lt;=0,0,MIN(SetUp!$B$50*I1961^SetUp!$B$55,I1961))</f>
        <v>0.14105411970547604</v>
      </c>
      <c r="M1961" s="53">
        <f t="shared" si="474"/>
        <v>2.949643974797556</v>
      </c>
      <c r="N1961" s="53">
        <f>IF(SetUp!$B$62=0,X1961,(B1961-E1961)*(1-(H1961/SetUp!$B$66/SetUp!$B$56)))</f>
        <v>0</v>
      </c>
      <c r="O1961" s="53">
        <f>K1961*SetUp!$B$65</f>
        <v>2.1417996167693451E-2</v>
      </c>
      <c r="P1961" s="53">
        <f>MIN(SetUp!$B$54*L1961^SetUp!$B$51,L1961)</f>
        <v>9.5282415204739207E-2</v>
      </c>
      <c r="Q1961" s="53">
        <f t="shared" si="475"/>
        <v>2.2990580483190519</v>
      </c>
      <c r="R1961" s="53">
        <f>IF((H1961+N1961-O1961)&gt;SetUp!$B$56,T1960+H1961+N1961-O1961-SetUp!$B$56,T1960)</f>
        <v>0</v>
      </c>
      <c r="S1961" s="53">
        <f>R1961*SetUp!$B$65</f>
        <v>0</v>
      </c>
      <c r="T1961" s="53">
        <f>IF((R1961-S1961)&lt;SetUp!$B$53,R1961-S1961,SetUp!$B$53)</f>
        <v>0</v>
      </c>
      <c r="U1961" s="53">
        <f t="shared" si="476"/>
        <v>2.949643974797556</v>
      </c>
      <c r="V1961" s="53">
        <f>(L1961-P1961)/1000*SetUp!$B$13*1000000/SetUp!$B$48</f>
        <v>1.8626933021480332</v>
      </c>
      <c r="W1961" s="53">
        <f t="shared" si="478"/>
        <v>0</v>
      </c>
      <c r="X1961" s="53">
        <f>MAX((SetUp!$B$56*(1-($H1961/SetUp!$B$56)^2)*TANH(($B1961-$D1961)/SetUp!$B$56))/(1+$H1961/SetUp!$B$56*TANH(($B1961-$D1961)/SetUp!$B$56)),0)</f>
        <v>0</v>
      </c>
    </row>
    <row r="1962" spans="1:24" x14ac:dyDescent="0.3">
      <c r="A1962" s="60">
        <v>33007</v>
      </c>
      <c r="B1962" s="53">
        <v>0.1</v>
      </c>
      <c r="C1962" s="53">
        <v>0</v>
      </c>
      <c r="D1962" s="53">
        <v>3.9409999999999998</v>
      </c>
      <c r="E1962" s="53">
        <f t="shared" si="470"/>
        <v>0.1</v>
      </c>
      <c r="F1962" s="53">
        <f t="shared" si="471"/>
        <v>3.8409999999999997</v>
      </c>
      <c r="G1962" s="53">
        <f t="shared" si="472"/>
        <v>0</v>
      </c>
      <c r="H1962" s="53">
        <f>IF(Q1961&gt;SetUp!$B$56,SetUp!$B$56,Q1961)</f>
        <v>2.2990580483190519</v>
      </c>
      <c r="I1962" s="53">
        <f t="shared" si="477"/>
        <v>2.9665458848547961</v>
      </c>
      <c r="J1962" s="53">
        <f>MIN(F1962,H1962,(1-EXP(-SetUp!$B$52*H1962/SetUp!$B$56))*F1962)</f>
        <v>0.46786538739894029</v>
      </c>
      <c r="K1962" s="53">
        <f t="shared" si="473"/>
        <v>1.8311926609201117</v>
      </c>
      <c r="L1962" s="53">
        <f>IF(I1962&lt;=0,0,MIN(SetUp!$B$50*I1962^SetUp!$B$55,I1962))</f>
        <v>0.13173765176836508</v>
      </c>
      <c r="M1962" s="53">
        <f t="shared" si="474"/>
        <v>2.8348082330864308</v>
      </c>
      <c r="N1962" s="53">
        <f>IF(SetUp!$B$62=0,X1962,(B1962-E1962)*(1-(H1962/SetUp!$B$66/SetUp!$B$56)))</f>
        <v>0</v>
      </c>
      <c r="O1962" s="53">
        <f>K1962*SetUp!$B$65</f>
        <v>1.6901910057240135E-2</v>
      </c>
      <c r="P1962" s="53">
        <f>MIN(SetUp!$B$54*L1962^SetUp!$B$51,L1962)</f>
        <v>8.8930044999806293E-2</v>
      </c>
      <c r="Q1962" s="53">
        <f t="shared" si="475"/>
        <v>1.8142907508628716</v>
      </c>
      <c r="R1962" s="53">
        <f>IF((H1962+N1962-O1962)&gt;SetUp!$B$56,T1961+H1962+N1962-O1962-SetUp!$B$56,T1961)</f>
        <v>0</v>
      </c>
      <c r="S1962" s="53">
        <f>R1962*SetUp!$B$65</f>
        <v>0</v>
      </c>
      <c r="T1962" s="53">
        <f>IF((R1962-S1962)&lt;SetUp!$B$53,R1962-S1962,SetUp!$B$53)</f>
        <v>0</v>
      </c>
      <c r="U1962" s="53">
        <f t="shared" si="476"/>
        <v>2.8348082330864308</v>
      </c>
      <c r="V1962" s="53">
        <f>(L1962-P1962)/1000*SetUp!$B$13*1000000/SetUp!$B$48</f>
        <v>1.7420684520826102</v>
      </c>
      <c r="W1962" s="53">
        <f t="shared" si="478"/>
        <v>3.0531133177191805E-16</v>
      </c>
      <c r="X1962" s="53">
        <f>MAX((SetUp!$B$56*(1-($H1962/SetUp!$B$56)^2)*TANH(($B1962-$D1962)/SetUp!$B$56))/(1+$H1962/SetUp!$B$56*TANH(($B1962-$D1962)/SetUp!$B$56)),0)</f>
        <v>0</v>
      </c>
    </row>
    <row r="1963" spans="1:24" x14ac:dyDescent="0.3">
      <c r="A1963" s="60">
        <v>33008</v>
      </c>
      <c r="B1963" s="53">
        <v>0.85099999999999998</v>
      </c>
      <c r="C1963" s="53">
        <v>0</v>
      </c>
      <c r="D1963" s="53">
        <v>3.9409999999999998</v>
      </c>
      <c r="E1963" s="53">
        <f t="shared" si="470"/>
        <v>0.85099999999999998</v>
      </c>
      <c r="F1963" s="53">
        <f t="shared" si="471"/>
        <v>3.09</v>
      </c>
      <c r="G1963" s="53">
        <f t="shared" si="472"/>
        <v>0</v>
      </c>
      <c r="H1963" s="53">
        <f>IF(Q1962&gt;SetUp!$B$56,SetUp!$B$56,Q1962)</f>
        <v>1.8142907508628716</v>
      </c>
      <c r="I1963" s="53">
        <f t="shared" si="477"/>
        <v>2.8487755395711742</v>
      </c>
      <c r="J1963" s="53">
        <f>MIN(F1963,H1963,(1-EXP(-SetUp!$B$52*H1963/SetUp!$B$56))*F1963)</f>
        <v>0.30103993831768949</v>
      </c>
      <c r="K1963" s="53">
        <f t="shared" si="473"/>
        <v>1.513250812545182</v>
      </c>
      <c r="L1963" s="53">
        <f>IF(I1963&lt;=0,0,MIN(SetUp!$B$50*I1963^SetUp!$B$55,I1963))</f>
        <v>0.12313698633897964</v>
      </c>
      <c r="M1963" s="53">
        <f t="shared" si="474"/>
        <v>2.7256385532321947</v>
      </c>
      <c r="N1963" s="53">
        <f>IF(SetUp!$B$62=0,X1963,(B1963-E1963)*(1-(H1963/SetUp!$B$66/SetUp!$B$56)))</f>
        <v>0</v>
      </c>
      <c r="O1963" s="53">
        <f>K1963*SetUp!$B$65</f>
        <v>1.3967306484743518E-2</v>
      </c>
      <c r="P1963" s="53">
        <f>MIN(SetUp!$B$54*L1963^SetUp!$B$51,L1963)</f>
        <v>8.3069609973725506E-2</v>
      </c>
      <c r="Q1963" s="53">
        <f t="shared" si="475"/>
        <v>1.4992835060604386</v>
      </c>
      <c r="R1963" s="53">
        <f>IF((H1963+N1963-O1963)&gt;SetUp!$B$56,T1962+H1963+N1963-O1963-SetUp!$B$56,T1962)</f>
        <v>0</v>
      </c>
      <c r="S1963" s="53">
        <f>R1963*SetUp!$B$65</f>
        <v>0</v>
      </c>
      <c r="T1963" s="53">
        <f>IF((R1963-S1963)&lt;SetUp!$B$53,R1963-S1963,SetUp!$B$53)</f>
        <v>0</v>
      </c>
      <c r="U1963" s="53">
        <f t="shared" si="476"/>
        <v>2.7256385532321947</v>
      </c>
      <c r="V1963" s="53">
        <f>(L1963-P1963)/1000*SetUp!$B$13*1000000/SetUp!$B$48</f>
        <v>1.6305539503996807</v>
      </c>
      <c r="W1963" s="53">
        <f t="shared" si="478"/>
        <v>0</v>
      </c>
      <c r="X1963" s="53">
        <f>MAX((SetUp!$B$56*(1-($H1963/SetUp!$B$56)^2)*TANH(($B1963-$D1963)/SetUp!$B$56))/(1+$H1963/SetUp!$B$56*TANH(($B1963-$D1963)/SetUp!$B$56)),0)</f>
        <v>0</v>
      </c>
    </row>
    <row r="1964" spans="1:24" x14ac:dyDescent="0.3">
      <c r="A1964" s="60">
        <v>33009</v>
      </c>
      <c r="B1964" s="53">
        <v>0.81499999999999995</v>
      </c>
      <c r="C1964" s="53">
        <v>0</v>
      </c>
      <c r="D1964" s="53">
        <v>3.9409999999999998</v>
      </c>
      <c r="E1964" s="53">
        <f t="shared" si="470"/>
        <v>0.81499999999999995</v>
      </c>
      <c r="F1964" s="53">
        <f t="shared" si="471"/>
        <v>3.1259999999999999</v>
      </c>
      <c r="G1964" s="53">
        <f t="shared" si="472"/>
        <v>0</v>
      </c>
      <c r="H1964" s="53">
        <f>IF(Q1963&gt;SetUp!$B$56,SetUp!$B$56,Q1963)</f>
        <v>1.4992835060604386</v>
      </c>
      <c r="I1964" s="53">
        <f t="shared" si="477"/>
        <v>2.73713358947832</v>
      </c>
      <c r="J1964" s="53">
        <f>MIN(F1964,H1964,(1-EXP(-SetUp!$B$52*H1964/SetUp!$B$56))*F1964)</f>
        <v>0.25388426185499158</v>
      </c>
      <c r="K1964" s="53">
        <f t="shared" si="473"/>
        <v>1.2453992442054469</v>
      </c>
      <c r="L1964" s="53">
        <f>IF(I1964&lt;=0,0,MIN(SetUp!$B$50*I1964^SetUp!$B$55,I1964))</f>
        <v>0.11519972915555271</v>
      </c>
      <c r="M1964" s="53">
        <f t="shared" si="474"/>
        <v>2.6219338603227671</v>
      </c>
      <c r="N1964" s="53">
        <f>IF(SetUp!$B$62=0,X1964,(B1964-E1964)*(1-(H1964/SetUp!$B$66/SetUp!$B$56)))</f>
        <v>0</v>
      </c>
      <c r="O1964" s="53">
        <f>K1964*SetUp!$B$65</f>
        <v>1.1495036246125292E-2</v>
      </c>
      <c r="P1964" s="53">
        <f>MIN(SetUp!$B$54*L1964^SetUp!$B$51,L1964)</f>
        <v>7.7664741419307473E-2</v>
      </c>
      <c r="Q1964" s="53">
        <f t="shared" si="475"/>
        <v>1.2339042079593217</v>
      </c>
      <c r="R1964" s="53">
        <f>IF((H1964+N1964-O1964)&gt;SetUp!$B$56,T1963+H1964+N1964-O1964-SetUp!$B$56,T1963)</f>
        <v>0</v>
      </c>
      <c r="S1964" s="53">
        <f>R1964*SetUp!$B$65</f>
        <v>0</v>
      </c>
      <c r="T1964" s="53">
        <f>IF((R1964-S1964)&lt;SetUp!$B$53,R1964-S1964,SetUp!$B$53)</f>
        <v>0</v>
      </c>
      <c r="U1964" s="53">
        <f t="shared" si="476"/>
        <v>2.6219338603227671</v>
      </c>
      <c r="V1964" s="53">
        <f>(L1964-P1964)/1000*SetUp!$B$13*1000000/SetUp!$B$48</f>
        <v>1.5274976323284408</v>
      </c>
      <c r="W1964" s="53">
        <f t="shared" si="478"/>
        <v>-2.7755575615628914E-16</v>
      </c>
      <c r="X1964" s="53">
        <f>MAX((SetUp!$B$56*(1-($H1964/SetUp!$B$56)^2)*TANH(($B1964-$D1964)/SetUp!$B$56))/(1+$H1964/SetUp!$B$56*TANH(($B1964-$D1964)/SetUp!$B$56)),0)</f>
        <v>0</v>
      </c>
    </row>
    <row r="1965" spans="1:24" x14ac:dyDescent="0.3">
      <c r="A1965" s="60">
        <v>33010</v>
      </c>
      <c r="B1965" s="53">
        <v>0</v>
      </c>
      <c r="C1965" s="53">
        <v>0</v>
      </c>
      <c r="D1965" s="53">
        <v>3.9409999999999998</v>
      </c>
      <c r="E1965" s="53">
        <f t="shared" si="470"/>
        <v>0</v>
      </c>
      <c r="F1965" s="53">
        <f t="shared" si="471"/>
        <v>3.9409999999999998</v>
      </c>
      <c r="G1965" s="53">
        <f t="shared" si="472"/>
        <v>0</v>
      </c>
      <c r="H1965" s="53">
        <f>IF(Q1964&gt;SetUp!$B$56,SetUp!$B$56,Q1964)</f>
        <v>1.2339042079593217</v>
      </c>
      <c r="I1965" s="53">
        <f t="shared" si="477"/>
        <v>2.6308733590555438</v>
      </c>
      <c r="J1965" s="53">
        <f>MIN(F1965,H1965,(1-EXP(-SetUp!$B$52*H1965/SetUp!$B$56))*F1965)</f>
        <v>0.2653779043447112</v>
      </c>
      <c r="K1965" s="53">
        <f t="shared" si="473"/>
        <v>0.96852630361461045</v>
      </c>
      <c r="L1965" s="53">
        <f>IF(I1965&lt;=0,0,MIN(SetUp!$B$50*I1965^SetUp!$B$55,I1965))</f>
        <v>0.10784285405363665</v>
      </c>
      <c r="M1965" s="53">
        <f t="shared" si="474"/>
        <v>2.5230305050019073</v>
      </c>
      <c r="N1965" s="53">
        <f>IF(SetUp!$B$62=0,X1965,(B1965-E1965)*(1-(H1965/SetUp!$B$66/SetUp!$B$56)))</f>
        <v>0</v>
      </c>
      <c r="O1965" s="53">
        <f>K1965*SetUp!$B$65</f>
        <v>8.9394987327767357E-3</v>
      </c>
      <c r="P1965" s="53">
        <f>MIN(SetUp!$B$54*L1965^SetUp!$B$51,L1965)</f>
        <v>7.2658311116118438E-2</v>
      </c>
      <c r="Q1965" s="53">
        <f t="shared" si="475"/>
        <v>0.95958680488183368</v>
      </c>
      <c r="R1965" s="53">
        <f>IF((H1965+N1965-O1965)&gt;SetUp!$B$56,T1964+H1965+N1965-O1965-SetUp!$B$56,T1964)</f>
        <v>0</v>
      </c>
      <c r="S1965" s="53">
        <f>R1965*SetUp!$B$65</f>
        <v>0</v>
      </c>
      <c r="T1965" s="53">
        <f>IF((R1965-S1965)&lt;SetUp!$B$53,R1965-S1965,SetUp!$B$53)</f>
        <v>0</v>
      </c>
      <c r="U1965" s="53">
        <f t="shared" si="476"/>
        <v>2.5230305050019073</v>
      </c>
      <c r="V1965" s="53">
        <f>(L1965-P1965)/1000*SetUp!$B$13*1000000/SetUp!$B$48</f>
        <v>1.4318455732361905</v>
      </c>
      <c r="W1965" s="53">
        <f t="shared" si="478"/>
        <v>2.9143354396410359E-16</v>
      </c>
      <c r="X1965" s="53">
        <f>MAX((SetUp!$B$56*(1-($H1965/SetUp!$B$56)^2)*TANH(($B1965-$D1965)/SetUp!$B$56))/(1+$H1965/SetUp!$B$56*TANH(($B1965-$D1965)/SetUp!$B$56)),0)</f>
        <v>0</v>
      </c>
    </row>
    <row r="1966" spans="1:24" x14ac:dyDescent="0.3">
      <c r="A1966" s="60">
        <v>33011</v>
      </c>
      <c r="B1966" s="53">
        <v>3.5999999999999997E-2</v>
      </c>
      <c r="C1966" s="53">
        <v>0</v>
      </c>
      <c r="D1966" s="53">
        <v>3.9409999999999998</v>
      </c>
      <c r="E1966" s="53">
        <f t="shared" si="470"/>
        <v>3.5999999999999997E-2</v>
      </c>
      <c r="F1966" s="53">
        <f t="shared" si="471"/>
        <v>3.9049999999999998</v>
      </c>
      <c r="G1966" s="53">
        <f t="shared" si="472"/>
        <v>0</v>
      </c>
      <c r="H1966" s="53">
        <f>IF(Q1965&gt;SetUp!$B$56,SetUp!$B$56,Q1965)</f>
        <v>0.95958680488183368</v>
      </c>
      <c r="I1966" s="53">
        <f t="shared" si="477"/>
        <v>2.5299854744155579</v>
      </c>
      <c r="J1966" s="53">
        <f>MIN(F1966,H1966,(1-EXP(-SetUp!$B$52*H1966/SetUp!$B$56))*F1966)</f>
        <v>0.20606907202977651</v>
      </c>
      <c r="K1966" s="53">
        <f t="shared" si="473"/>
        <v>0.75351773285205714</v>
      </c>
      <c r="L1966" s="53">
        <f>IF(I1966&lt;=0,0,MIN(SetUp!$B$50*I1966^SetUp!$B$55,I1966))</f>
        <v>0.10103880020350638</v>
      </c>
      <c r="M1966" s="53">
        <f t="shared" si="474"/>
        <v>2.4289466742120513</v>
      </c>
      <c r="N1966" s="53">
        <f>IF(SetUp!$B$62=0,X1966,(B1966-E1966)*(1-(H1966/SetUp!$B$66/SetUp!$B$56)))</f>
        <v>0</v>
      </c>
      <c r="O1966" s="53">
        <f>K1966*SetUp!$B$65</f>
        <v>6.9549694136506754E-3</v>
      </c>
      <c r="P1966" s="53">
        <f>MIN(SetUp!$B$54*L1966^SetUp!$B$51,L1966)</f>
        <v>6.8031031827936017E-2</v>
      </c>
      <c r="Q1966" s="53">
        <f t="shared" si="475"/>
        <v>0.74656276343840644</v>
      </c>
      <c r="R1966" s="53">
        <f>IF((H1966+N1966-O1966)&gt;SetUp!$B$56,T1965+H1966+N1966-O1966-SetUp!$B$56,T1965)</f>
        <v>0</v>
      </c>
      <c r="S1966" s="53">
        <f>R1966*SetUp!$B$65</f>
        <v>0</v>
      </c>
      <c r="T1966" s="53">
        <f>IF((R1966-S1966)&lt;SetUp!$B$53,R1966-S1966,SetUp!$B$53)</f>
        <v>0</v>
      </c>
      <c r="U1966" s="53">
        <f t="shared" si="476"/>
        <v>2.4289466742120513</v>
      </c>
      <c r="V1966" s="53">
        <f>(L1966-P1966)/1000*SetUp!$B$13*1000000/SetUp!$B$48</f>
        <v>1.3432610767431397</v>
      </c>
      <c r="W1966" s="53">
        <f t="shared" si="478"/>
        <v>-2.9143354396410359E-16</v>
      </c>
      <c r="X1966" s="53">
        <f>MAX((SetUp!$B$56*(1-($H1966/SetUp!$B$56)^2)*TANH(($B1966-$D1966)/SetUp!$B$56))/(1+$H1966/SetUp!$B$56*TANH(($B1966-$D1966)/SetUp!$B$56)),0)</f>
        <v>0</v>
      </c>
    </row>
    <row r="1967" spans="1:24" x14ac:dyDescent="0.3">
      <c r="A1967" s="60">
        <v>33012</v>
      </c>
      <c r="B1967" s="53">
        <v>0.56799999999999995</v>
      </c>
      <c r="C1967" s="53">
        <v>0</v>
      </c>
      <c r="D1967" s="53">
        <v>3.9409999999999998</v>
      </c>
      <c r="E1967" s="53">
        <f t="shared" si="470"/>
        <v>0.56799999999999995</v>
      </c>
      <c r="F1967" s="53">
        <f t="shared" si="471"/>
        <v>3.3729999999999998</v>
      </c>
      <c r="G1967" s="53">
        <f t="shared" si="472"/>
        <v>0</v>
      </c>
      <c r="H1967" s="53">
        <f>IF(Q1966&gt;SetUp!$B$56,SetUp!$B$56,Q1966)</f>
        <v>0.74656276343840644</v>
      </c>
      <c r="I1967" s="53">
        <f t="shared" si="477"/>
        <v>2.434551616884562</v>
      </c>
      <c r="J1967" s="53">
        <f>MIN(F1967,H1967,(1-EXP(-SetUp!$B$52*H1967/SetUp!$B$56))*F1967)</f>
        <v>0.13931010074998773</v>
      </c>
      <c r="K1967" s="53">
        <f t="shared" si="473"/>
        <v>0.60725266268841871</v>
      </c>
      <c r="L1967" s="53">
        <f>IF(I1967&lt;=0,0,MIN(SetUp!$B$50*I1967^SetUp!$B$55,I1967))</f>
        <v>9.4766850102092209E-2</v>
      </c>
      <c r="M1967" s="53">
        <f t="shared" si="474"/>
        <v>2.3397847667824698</v>
      </c>
      <c r="N1967" s="53">
        <f>IF(SetUp!$B$62=0,X1967,(B1967-E1967)*(1-(H1967/SetUp!$B$66/SetUp!$B$56)))</f>
        <v>0</v>
      </c>
      <c r="O1967" s="53">
        <f>K1967*SetUp!$B$65</f>
        <v>5.6049426725105272E-3</v>
      </c>
      <c r="P1967" s="53">
        <f>MIN(SetUp!$B$54*L1967^SetUp!$B$51,L1967)</f>
        <v>6.3768302488873357E-2</v>
      </c>
      <c r="Q1967" s="53">
        <f t="shared" si="475"/>
        <v>0.60164772001590816</v>
      </c>
      <c r="R1967" s="53">
        <f>IF((H1967+N1967-O1967)&gt;SetUp!$B$56,T1966+H1967+N1967-O1967-SetUp!$B$56,T1966)</f>
        <v>0</v>
      </c>
      <c r="S1967" s="53">
        <f>R1967*SetUp!$B$65</f>
        <v>0</v>
      </c>
      <c r="T1967" s="53">
        <f>IF((R1967-S1967)&lt;SetUp!$B$53,R1967-S1967,SetUp!$B$53)</f>
        <v>0</v>
      </c>
      <c r="U1967" s="53">
        <f t="shared" si="476"/>
        <v>2.3397847667824698</v>
      </c>
      <c r="V1967" s="53">
        <f>(L1967-P1967)/1000*SetUp!$B$13*1000000/SetUp!$B$48</f>
        <v>1.2614952325957216</v>
      </c>
      <c r="W1967" s="53">
        <f t="shared" si="478"/>
        <v>2.4980018054066022E-16</v>
      </c>
      <c r="X1967" s="53">
        <f>MAX((SetUp!$B$56*(1-($H1967/SetUp!$B$56)^2)*TANH(($B1967-$D1967)/SetUp!$B$56))/(1+$H1967/SetUp!$B$56*TANH(($B1967-$D1967)/SetUp!$B$56)),0)</f>
        <v>0</v>
      </c>
    </row>
    <row r="1968" spans="1:24" x14ac:dyDescent="0.3">
      <c r="A1968" s="60">
        <v>33013</v>
      </c>
      <c r="B1968" s="53">
        <v>0</v>
      </c>
      <c r="C1968" s="53">
        <v>0</v>
      </c>
      <c r="D1968" s="53">
        <v>3.9409999999999998</v>
      </c>
      <c r="E1968" s="53">
        <f t="shared" si="470"/>
        <v>0</v>
      </c>
      <c r="F1968" s="53">
        <f t="shared" si="471"/>
        <v>3.9409999999999998</v>
      </c>
      <c r="G1968" s="53">
        <f t="shared" si="472"/>
        <v>0</v>
      </c>
      <c r="H1968" s="53">
        <f>IF(Q1967&gt;SetUp!$B$56,SetUp!$B$56,Q1967)</f>
        <v>0.60164772001590816</v>
      </c>
      <c r="I1968" s="53">
        <f t="shared" si="477"/>
        <v>2.3441223022980631</v>
      </c>
      <c r="J1968" s="53">
        <f>MIN(F1968,H1968,(1-EXP(-SetUp!$B$52*H1968/SetUp!$B$56))*F1968)</f>
        <v>0.13170892755191402</v>
      </c>
      <c r="K1968" s="53">
        <f t="shared" si="473"/>
        <v>0.46993879246399417</v>
      </c>
      <c r="L1968" s="53">
        <f>IF(I1968&lt;=0,0,MIN(SetUp!$B$50*I1968^SetUp!$B$55,I1968))</f>
        <v>8.8973070595037992E-2</v>
      </c>
      <c r="M1968" s="53">
        <f t="shared" si="474"/>
        <v>2.2551492317030251</v>
      </c>
      <c r="N1968" s="53">
        <f>IF(SetUp!$B$62=0,X1968,(B1968-E1968)*(1-(H1968/SetUp!$B$66/SetUp!$B$56)))</f>
        <v>0</v>
      </c>
      <c r="O1968" s="53">
        <f>K1968*SetUp!$B$65</f>
        <v>4.3375355155931272E-3</v>
      </c>
      <c r="P1968" s="53">
        <f>MIN(SetUp!$B$54*L1968^SetUp!$B$51,L1968)</f>
        <v>5.9832994535310637E-2</v>
      </c>
      <c r="Q1968" s="53">
        <f t="shared" si="475"/>
        <v>0.46560125694840104</v>
      </c>
      <c r="R1968" s="53">
        <f>IF((H1968+N1968-O1968)&gt;SetUp!$B$56,T1967+H1968+N1968-O1968-SetUp!$B$56,T1967)</f>
        <v>0</v>
      </c>
      <c r="S1968" s="53">
        <f>R1968*SetUp!$B$65</f>
        <v>0</v>
      </c>
      <c r="T1968" s="53">
        <f>IF((R1968-S1968)&lt;SetUp!$B$53,R1968-S1968,SetUp!$B$53)</f>
        <v>0</v>
      </c>
      <c r="U1968" s="53">
        <f t="shared" si="476"/>
        <v>2.2551492317030251</v>
      </c>
      <c r="V1968" s="53">
        <f>(L1968-P1968)/1000*SetUp!$B$13*1000000/SetUp!$B$48</f>
        <v>1.1858641729119921</v>
      </c>
      <c r="W1968" s="53">
        <f t="shared" si="478"/>
        <v>3.4694469519536142E-16</v>
      </c>
      <c r="X1968" s="53">
        <f>MAX((SetUp!$B$56*(1-($H1968/SetUp!$B$56)^2)*TANH(($B1968-$D1968)/SetUp!$B$56))/(1+$H1968/SetUp!$B$56*TANH(($B1968-$D1968)/SetUp!$B$56)),0)</f>
        <v>0</v>
      </c>
    </row>
    <row r="1969" spans="1:24" x14ac:dyDescent="0.3">
      <c r="A1969" s="60">
        <v>33014</v>
      </c>
      <c r="B1969" s="53">
        <v>2.1000000000000001E-2</v>
      </c>
      <c r="C1969" s="53">
        <v>0</v>
      </c>
      <c r="D1969" s="53">
        <v>3.9409999999999998</v>
      </c>
      <c r="E1969" s="53">
        <f t="shared" si="470"/>
        <v>2.1000000000000001E-2</v>
      </c>
      <c r="F1969" s="53">
        <f t="shared" si="471"/>
        <v>3.92</v>
      </c>
      <c r="G1969" s="53">
        <f t="shared" si="472"/>
        <v>0</v>
      </c>
      <c r="H1969" s="53">
        <f>IF(Q1968&gt;SetUp!$B$56,SetUp!$B$56,Q1968)</f>
        <v>0.46560125694840104</v>
      </c>
      <c r="I1969" s="53">
        <f t="shared" si="477"/>
        <v>2.2585073781243294</v>
      </c>
      <c r="J1969" s="53">
        <f>MIN(F1969,H1969,(1-EXP(-SetUp!$B$52*H1969/SetUp!$B$56))*F1969)</f>
        <v>0.10177178086185325</v>
      </c>
      <c r="K1969" s="53">
        <f t="shared" si="473"/>
        <v>0.36382947608654781</v>
      </c>
      <c r="L1969" s="53">
        <f>IF(I1969&lt;=0,0,MIN(SetUp!$B$50*I1969^SetUp!$B$55,I1969))</f>
        <v>8.3623304182855421E-2</v>
      </c>
      <c r="M1969" s="53">
        <f t="shared" si="474"/>
        <v>2.1748840739414739</v>
      </c>
      <c r="N1969" s="53">
        <f>IF(SetUp!$B$62=0,X1969,(B1969-E1969)*(1-(H1969/SetUp!$B$66/SetUp!$B$56)))</f>
        <v>0</v>
      </c>
      <c r="O1969" s="53">
        <f>K1969*SetUp!$B$65</f>
        <v>3.3581464213043324E-3</v>
      </c>
      <c r="P1969" s="53">
        <f>MIN(SetUp!$B$54*L1969^SetUp!$B$51,L1969)</f>
        <v>5.6201481988661463E-2</v>
      </c>
      <c r="Q1969" s="53">
        <f t="shared" si="475"/>
        <v>0.36047132966524348</v>
      </c>
      <c r="R1969" s="53">
        <f>IF((H1969+N1969-O1969)&gt;SetUp!$B$56,T1968+H1969+N1969-O1969-SetUp!$B$56,T1968)</f>
        <v>0</v>
      </c>
      <c r="S1969" s="53">
        <f>R1969*SetUp!$B$65</f>
        <v>0</v>
      </c>
      <c r="T1969" s="53">
        <f>IF((R1969-S1969)&lt;SetUp!$B$53,R1969-S1969,SetUp!$B$53)</f>
        <v>0</v>
      </c>
      <c r="U1969" s="53">
        <f t="shared" si="476"/>
        <v>2.1748840739414739</v>
      </c>
      <c r="V1969" s="53">
        <f>(L1969-P1969)/1000*SetUp!$B$13*1000000/SetUp!$B$48</f>
        <v>1.1159393142765111</v>
      </c>
      <c r="W1969" s="53">
        <f t="shared" si="478"/>
        <v>-1.3877787807814457E-16</v>
      </c>
      <c r="X1969" s="53">
        <f>MAX((SetUp!$B$56*(1-($H1969/SetUp!$B$56)^2)*TANH(($B1969-$D1969)/SetUp!$B$56))/(1+$H1969/SetUp!$B$56*TANH(($B1969-$D1969)/SetUp!$B$56)),0)</f>
        <v>0</v>
      </c>
    </row>
    <row r="1970" spans="1:24" x14ac:dyDescent="0.3">
      <c r="A1970" s="60">
        <v>33015</v>
      </c>
      <c r="B1970" s="53">
        <v>0.188</v>
      </c>
      <c r="C1970" s="53">
        <v>0</v>
      </c>
      <c r="D1970" s="53">
        <v>3.9409999999999998</v>
      </c>
      <c r="E1970" s="53">
        <f t="shared" si="470"/>
        <v>0.188</v>
      </c>
      <c r="F1970" s="53">
        <f t="shared" si="471"/>
        <v>3.7529999999999997</v>
      </c>
      <c r="G1970" s="53">
        <f t="shared" si="472"/>
        <v>0</v>
      </c>
      <c r="H1970" s="53">
        <f>IF(Q1969&gt;SetUp!$B$56,SetUp!$B$56,Q1969)</f>
        <v>0.36047132966524348</v>
      </c>
      <c r="I1970" s="53">
        <f t="shared" si="477"/>
        <v>2.1775128910612667</v>
      </c>
      <c r="J1970" s="53">
        <f>MIN(F1970,H1970,(1-EXP(-SetUp!$B$52*H1970/SetUp!$B$56))*F1970)</f>
        <v>7.5659104279893918E-2</v>
      </c>
      <c r="K1970" s="53">
        <f t="shared" si="473"/>
        <v>0.28481222538534956</v>
      </c>
      <c r="L1970" s="53">
        <f>IF(I1970&lt;=0,0,MIN(SetUp!$B$50*I1970^SetUp!$B$55,I1970))</f>
        <v>7.8685134621079872E-2</v>
      </c>
      <c r="M1970" s="53">
        <f t="shared" si="474"/>
        <v>2.0988277564401869</v>
      </c>
      <c r="N1970" s="53">
        <f>IF(SetUp!$B$62=0,X1970,(B1970-E1970)*(1-(H1970/SetUp!$B$66/SetUp!$B$56)))</f>
        <v>0</v>
      </c>
      <c r="O1970" s="53">
        <f>K1970*SetUp!$B$65</f>
        <v>2.6288171197927247E-3</v>
      </c>
      <c r="P1970" s="53">
        <f>MIN(SetUp!$B$54*L1970^SetUp!$B$51,L1970)</f>
        <v>5.2851369616113766E-2</v>
      </c>
      <c r="Q1970" s="53">
        <f t="shared" si="475"/>
        <v>0.28218340826555682</v>
      </c>
      <c r="R1970" s="53">
        <f>IF((H1970+N1970-O1970)&gt;SetUp!$B$56,T1969+H1970+N1970-O1970-SetUp!$B$56,T1969)</f>
        <v>0</v>
      </c>
      <c r="S1970" s="53">
        <f>R1970*SetUp!$B$65</f>
        <v>0</v>
      </c>
      <c r="T1970" s="53">
        <f>IF((R1970-S1970)&lt;SetUp!$B$53,R1970-S1970,SetUp!$B$53)</f>
        <v>0</v>
      </c>
      <c r="U1970" s="53">
        <f t="shared" si="476"/>
        <v>2.0988277564401869</v>
      </c>
      <c r="V1970" s="53">
        <f>(L1970-P1970)/1000*SetUp!$B$13*1000000/SetUp!$B$48</f>
        <v>1.0513128486015189</v>
      </c>
      <c r="W1970" s="53">
        <f t="shared" si="478"/>
        <v>0</v>
      </c>
      <c r="X1970" s="53">
        <f>MAX((SetUp!$B$56*(1-($H1970/SetUp!$B$56)^2)*TANH(($B1970-$D1970)/SetUp!$B$56))/(1+$H1970/SetUp!$B$56*TANH(($B1970-$D1970)/SetUp!$B$56)),0)</f>
        <v>0</v>
      </c>
    </row>
    <row r="1971" spans="1:24" x14ac:dyDescent="0.3">
      <c r="A1971" s="60">
        <v>33016</v>
      </c>
      <c r="B1971" s="53">
        <v>0</v>
      </c>
      <c r="C1971" s="53">
        <v>0</v>
      </c>
      <c r="D1971" s="53">
        <v>3.9409999999999998</v>
      </c>
      <c r="E1971" s="53">
        <f t="shared" si="470"/>
        <v>0</v>
      </c>
      <c r="F1971" s="53">
        <f t="shared" si="471"/>
        <v>3.9409999999999998</v>
      </c>
      <c r="G1971" s="53">
        <f t="shared" si="472"/>
        <v>0</v>
      </c>
      <c r="H1971" s="53">
        <f>IF(Q1970&gt;SetUp!$B$56,SetUp!$B$56,Q1970)</f>
        <v>0.28218340826555682</v>
      </c>
      <c r="I1971" s="53">
        <f t="shared" si="477"/>
        <v>2.1008569900605734</v>
      </c>
      <c r="J1971" s="53">
        <f>MIN(F1971,H1971,(1-EXP(-SetUp!$B$52*H1971/SetUp!$B$56))*F1971)</f>
        <v>6.2331468433922531E-2</v>
      </c>
      <c r="K1971" s="53">
        <f t="shared" si="473"/>
        <v>0.21985193983163429</v>
      </c>
      <c r="L1971" s="53">
        <f>IF(I1971&lt;=0,0,MIN(SetUp!$B$50*I1971^SetUp!$B$55,I1971))</f>
        <v>7.4122879846899914E-2</v>
      </c>
      <c r="M1971" s="53">
        <f t="shared" si="474"/>
        <v>2.0267341102136736</v>
      </c>
      <c r="N1971" s="53">
        <f>IF(SetUp!$B$62=0,X1971,(B1971-E1971)*(1-(H1971/SetUp!$B$66/SetUp!$B$56)))</f>
        <v>0</v>
      </c>
      <c r="O1971" s="53">
        <f>K1971*SetUp!$B$65</f>
        <v>2.0292336203864701E-3</v>
      </c>
      <c r="P1971" s="53">
        <f>MIN(SetUp!$B$54*L1971^SetUp!$B$51,L1971)</f>
        <v>4.9758095739169339E-2</v>
      </c>
      <c r="Q1971" s="53">
        <f t="shared" si="475"/>
        <v>0.2178227062112478</v>
      </c>
      <c r="R1971" s="53">
        <f>IF((H1971+N1971-O1971)&gt;SetUp!$B$56,T1970+H1971+N1971-O1971-SetUp!$B$56,T1970)</f>
        <v>0</v>
      </c>
      <c r="S1971" s="53">
        <f>R1971*SetUp!$B$65</f>
        <v>0</v>
      </c>
      <c r="T1971" s="53">
        <f>IF((R1971-S1971)&lt;SetUp!$B$53,R1971-S1971,SetUp!$B$53)</f>
        <v>0</v>
      </c>
      <c r="U1971" s="53">
        <f t="shared" si="476"/>
        <v>2.0267341102136736</v>
      </c>
      <c r="V1971" s="53">
        <f>(L1971-P1971)/1000*SetUp!$B$13*1000000/SetUp!$B$48</f>
        <v>0.99153222849767342</v>
      </c>
      <c r="W1971" s="53">
        <f t="shared" si="478"/>
        <v>0</v>
      </c>
      <c r="X1971" s="53">
        <f>MAX((SetUp!$B$56*(1-($H1971/SetUp!$B$56)^2)*TANH(($B1971-$D1971)/SetUp!$B$56))/(1+$H1971/SetUp!$B$56*TANH(($B1971-$D1971)/SetUp!$B$56)),0)</f>
        <v>0</v>
      </c>
    </row>
    <row r="1972" spans="1:24" x14ac:dyDescent="0.3">
      <c r="A1972" s="60">
        <v>33017</v>
      </c>
      <c r="B1972" s="53">
        <v>7.0000000000000001E-3</v>
      </c>
      <c r="C1972" s="53">
        <v>0</v>
      </c>
      <c r="D1972" s="53">
        <v>3.9409999999999998</v>
      </c>
      <c r="E1972" s="53">
        <f t="shared" si="470"/>
        <v>7.0000000000000001E-3</v>
      </c>
      <c r="F1972" s="53">
        <f t="shared" si="471"/>
        <v>3.9339999999999997</v>
      </c>
      <c r="G1972" s="53">
        <f t="shared" si="472"/>
        <v>0</v>
      </c>
      <c r="H1972" s="53">
        <f>IF(Q1971&gt;SetUp!$B$56,SetUp!$B$56,Q1971)</f>
        <v>0.2178227062112478</v>
      </c>
      <c r="I1972" s="53">
        <f t="shared" si="477"/>
        <v>2.0283004979925319</v>
      </c>
      <c r="J1972" s="53">
        <f>MIN(F1972,H1972,(1-EXP(-SetUp!$B$52*H1972/SetUp!$B$56))*F1972)</f>
        <v>4.8116572698146731E-2</v>
      </c>
      <c r="K1972" s="53">
        <f t="shared" si="473"/>
        <v>0.16970613351310107</v>
      </c>
      <c r="L1972" s="53">
        <f>IF(I1972&lt;=0,0,MIN(SetUp!$B$50*I1972^SetUp!$B$55,I1972))</f>
        <v>6.9905599269749957E-2</v>
      </c>
      <c r="M1972" s="53">
        <f t="shared" si="474"/>
        <v>1.9583948987227819</v>
      </c>
      <c r="N1972" s="53">
        <f>IF(SetUp!$B$62=0,X1972,(B1972-E1972)*(1-(H1972/SetUp!$B$66/SetUp!$B$56)))</f>
        <v>0</v>
      </c>
      <c r="O1972" s="53">
        <f>K1972*SetUp!$B$65</f>
        <v>1.5663877788583797E-3</v>
      </c>
      <c r="P1972" s="53">
        <f>MIN(SetUp!$B$54*L1972^SetUp!$B$51,L1972)</f>
        <v>4.6900362869928512E-2</v>
      </c>
      <c r="Q1972" s="53">
        <f t="shared" si="475"/>
        <v>0.1681397457342427</v>
      </c>
      <c r="R1972" s="53">
        <f>IF((H1972+N1972-O1972)&gt;SetUp!$B$56,T1971+H1972+N1972-O1972-SetUp!$B$56,T1971)</f>
        <v>0</v>
      </c>
      <c r="S1972" s="53">
        <f>R1972*SetUp!$B$65</f>
        <v>0</v>
      </c>
      <c r="T1972" s="53">
        <f>IF((R1972-S1972)&lt;SetUp!$B$53,R1972-S1972,SetUp!$B$53)</f>
        <v>0</v>
      </c>
      <c r="U1972" s="53">
        <f t="shared" si="476"/>
        <v>1.9583948987227819</v>
      </c>
      <c r="V1972" s="53">
        <f>(L1972-P1972)/1000*SetUp!$B$13*1000000/SetUp!$B$48</f>
        <v>0.93620502499726022</v>
      </c>
      <c r="W1972" s="53">
        <f t="shared" si="478"/>
        <v>-1.9428902930940239E-16</v>
      </c>
      <c r="X1972" s="53">
        <f>MAX((SetUp!$B$56*(1-($H1972/SetUp!$B$56)^2)*TANH(($B1972-$D1972)/SetUp!$B$56))/(1+$H1972/SetUp!$B$56*TANH(($B1972-$D1972)/SetUp!$B$56)),0)</f>
        <v>0</v>
      </c>
    </row>
    <row r="1973" spans="1:24" x14ac:dyDescent="0.3">
      <c r="A1973" s="60">
        <v>33018</v>
      </c>
      <c r="B1973" s="53">
        <v>3.6999999999999998E-2</v>
      </c>
      <c r="C1973" s="53">
        <v>0</v>
      </c>
      <c r="D1973" s="53">
        <v>3.9409999999999998</v>
      </c>
      <c r="E1973" s="53">
        <f t="shared" si="470"/>
        <v>3.6999999999999998E-2</v>
      </c>
      <c r="F1973" s="53">
        <f t="shared" si="471"/>
        <v>3.9039999999999999</v>
      </c>
      <c r="G1973" s="53">
        <f t="shared" si="472"/>
        <v>0</v>
      </c>
      <c r="H1973" s="53">
        <f>IF(Q1972&gt;SetUp!$B$56,SetUp!$B$56,Q1972)</f>
        <v>0.1681397457342427</v>
      </c>
      <c r="I1973" s="53">
        <f t="shared" si="477"/>
        <v>1.9596061480368432</v>
      </c>
      <c r="J1973" s="53">
        <f>MIN(F1973,H1973,(1-EXP(-SetUp!$B$52*H1973/SetUp!$B$56))*F1973)</f>
        <v>3.6910148195144599E-2</v>
      </c>
      <c r="K1973" s="53">
        <f t="shared" si="473"/>
        <v>0.1312295975390981</v>
      </c>
      <c r="L1973" s="53">
        <f>IF(I1973&lt;=0,0,MIN(SetUp!$B$50*I1973^SetUp!$B$55,I1973))</f>
        <v>6.6004385149463413E-2</v>
      </c>
      <c r="M1973" s="53">
        <f t="shared" si="474"/>
        <v>1.8936017628873798</v>
      </c>
      <c r="N1973" s="53">
        <f>IF(SetUp!$B$62=0,X1973,(B1973-E1973)*(1-(H1973/SetUp!$B$66/SetUp!$B$56)))</f>
        <v>0</v>
      </c>
      <c r="O1973" s="53">
        <f>K1973*SetUp!$B$65</f>
        <v>1.2112493140613466E-3</v>
      </c>
      <c r="P1973" s="53">
        <f>MIN(SetUp!$B$54*L1973^SetUp!$B$51,L1973)</f>
        <v>4.425829431498636E-2</v>
      </c>
      <c r="Q1973" s="53">
        <f t="shared" si="475"/>
        <v>0.13001834822503675</v>
      </c>
      <c r="R1973" s="53">
        <f>IF((H1973+N1973-O1973)&gt;SetUp!$B$56,T1972+H1973+N1973-O1973-SetUp!$B$56,T1972)</f>
        <v>0</v>
      </c>
      <c r="S1973" s="53">
        <f>R1973*SetUp!$B$65</f>
        <v>0</v>
      </c>
      <c r="T1973" s="53">
        <f>IF((R1973-S1973)&lt;SetUp!$B$53,R1973-S1973,SetUp!$B$53)</f>
        <v>0</v>
      </c>
      <c r="U1973" s="53">
        <f t="shared" si="476"/>
        <v>1.8936017628873798</v>
      </c>
      <c r="V1973" s="53">
        <f>(L1973-P1973)/1000*SetUp!$B$13*1000000/SetUp!$B$48</f>
        <v>0.8849637169319543</v>
      </c>
      <c r="W1973" s="53">
        <f t="shared" si="478"/>
        <v>-1.9428902930940239E-16</v>
      </c>
      <c r="X1973" s="53">
        <f>MAX((SetUp!$B$56*(1-($H1973/SetUp!$B$56)^2)*TANH(($B1973-$D1973)/SetUp!$B$56))/(1+$H1973/SetUp!$B$56*TANH(($B1973-$D1973)/SetUp!$B$56)),0)</f>
        <v>0</v>
      </c>
    </row>
    <row r="1974" spans="1:24" x14ac:dyDescent="0.3">
      <c r="A1974" s="60">
        <v>33019</v>
      </c>
      <c r="B1974" s="53">
        <v>0</v>
      </c>
      <c r="C1974" s="53">
        <v>0</v>
      </c>
      <c r="D1974" s="53">
        <v>3.9409999999999998</v>
      </c>
      <c r="E1974" s="53">
        <f t="shared" si="470"/>
        <v>0</v>
      </c>
      <c r="F1974" s="53">
        <f t="shared" si="471"/>
        <v>3.9409999999999998</v>
      </c>
      <c r="G1974" s="53">
        <f t="shared" si="472"/>
        <v>0</v>
      </c>
      <c r="H1974" s="53">
        <f>IF(Q1973&gt;SetUp!$B$56,SetUp!$B$56,Q1973)</f>
        <v>0.13001834822503675</v>
      </c>
      <c r="I1974" s="53">
        <f t="shared" si="477"/>
        <v>1.894535609447803</v>
      </c>
      <c r="J1974" s="53">
        <f>MIN(F1974,H1974,(1-EXP(-SetUp!$B$52*H1974/SetUp!$B$56))*F1974)</f>
        <v>2.8843217007265873E-2</v>
      </c>
      <c r="K1974" s="53">
        <f t="shared" si="473"/>
        <v>0.10117513121777087</v>
      </c>
      <c r="L1974" s="53">
        <f>IF(I1974&lt;=0,0,MIN(SetUp!$B$50*I1974^SetUp!$B$55,I1974))</f>
        <v>6.2392073936982734E-2</v>
      </c>
      <c r="M1974" s="53">
        <f t="shared" si="474"/>
        <v>1.8321435355108202</v>
      </c>
      <c r="N1974" s="53">
        <f>IF(SetUp!$B$62=0,X1974,(B1974-E1974)*(1-(H1974/SetUp!$B$66/SetUp!$B$56)))</f>
        <v>0</v>
      </c>
      <c r="O1974" s="53">
        <f>K1974*SetUp!$B$65</f>
        <v>9.3384656042307893E-4</v>
      </c>
      <c r="P1974" s="53">
        <f>MIN(SetUp!$B$54*L1974^SetUp!$B$51,L1974)</f>
        <v>4.181323465739277E-2</v>
      </c>
      <c r="Q1974" s="53">
        <f t="shared" si="475"/>
        <v>0.10024128465734779</v>
      </c>
      <c r="R1974" s="53">
        <f>IF((H1974+N1974-O1974)&gt;SetUp!$B$56,T1973+H1974+N1974-O1974-SetUp!$B$56,T1973)</f>
        <v>0</v>
      </c>
      <c r="S1974" s="53">
        <f>R1974*SetUp!$B$65</f>
        <v>0</v>
      </c>
      <c r="T1974" s="53">
        <f>IF((R1974-S1974)&lt;SetUp!$B$53,R1974-S1974,SetUp!$B$53)</f>
        <v>0</v>
      </c>
      <c r="U1974" s="53">
        <f t="shared" si="476"/>
        <v>1.8321435355108202</v>
      </c>
      <c r="V1974" s="53">
        <f>(L1974-P1974)/1000*SetUp!$B$13*1000000/SetUp!$B$48</f>
        <v>0.83746206330279893</v>
      </c>
      <c r="W1974" s="53">
        <f t="shared" si="478"/>
        <v>0</v>
      </c>
      <c r="X1974" s="53">
        <f>MAX((SetUp!$B$56*(1-($H1974/SetUp!$B$56)^2)*TANH(($B1974-$D1974)/SetUp!$B$56))/(1+$H1974/SetUp!$B$56*TANH(($B1974-$D1974)/SetUp!$B$56)),0)</f>
        <v>0</v>
      </c>
    </row>
    <row r="1975" spans="1:24" x14ac:dyDescent="0.3">
      <c r="A1975" s="60">
        <v>33020</v>
      </c>
      <c r="B1975" s="53">
        <v>7.2999999999999995E-2</v>
      </c>
      <c r="C1975" s="53">
        <v>0</v>
      </c>
      <c r="D1975" s="53">
        <v>3.9409999999999998</v>
      </c>
      <c r="E1975" s="53">
        <f t="shared" si="470"/>
        <v>7.2999999999999995E-2</v>
      </c>
      <c r="F1975" s="53">
        <f t="shared" si="471"/>
        <v>3.8679999999999999</v>
      </c>
      <c r="G1975" s="53">
        <f t="shared" si="472"/>
        <v>0</v>
      </c>
      <c r="H1975" s="53">
        <f>IF(Q1974&gt;SetUp!$B$56,SetUp!$B$56,Q1974)</f>
        <v>0.10024128465734779</v>
      </c>
      <c r="I1975" s="53">
        <f t="shared" si="477"/>
        <v>1.8328671432425561</v>
      </c>
      <c r="J1975" s="53">
        <f>MIN(F1975,H1975,(1-EXP(-SetUp!$B$52*H1975/SetUp!$B$56))*F1975)</f>
        <v>2.1843922273316999E-2</v>
      </c>
      <c r="K1975" s="53">
        <f t="shared" si="473"/>
        <v>7.8397362384030791E-2</v>
      </c>
      <c r="L1975" s="53">
        <f>IF(I1975&lt;=0,0,MIN(SetUp!$B$50*I1975^SetUp!$B$55,I1975))</f>
        <v>5.9044091443571811E-2</v>
      </c>
      <c r="M1975" s="53">
        <f t="shared" si="474"/>
        <v>1.7738230517989844</v>
      </c>
      <c r="N1975" s="53">
        <f>IF(SetUp!$B$62=0,X1975,(B1975-E1975)*(1-(H1975/SetUp!$B$66/SetUp!$B$56)))</f>
        <v>0</v>
      </c>
      <c r="O1975" s="53">
        <f>K1975*SetUp!$B$65</f>
        <v>7.236077317358565E-4</v>
      </c>
      <c r="P1975" s="53">
        <f>MIN(SetUp!$B$54*L1975^SetUp!$B$51,L1975)</f>
        <v>3.9548317724296678E-2</v>
      </c>
      <c r="Q1975" s="53">
        <f t="shared" si="475"/>
        <v>7.7673754652294938E-2</v>
      </c>
      <c r="R1975" s="53">
        <f>IF((H1975+N1975-O1975)&gt;SetUp!$B$56,T1974+H1975+N1975-O1975-SetUp!$B$56,T1974)</f>
        <v>0</v>
      </c>
      <c r="S1975" s="53">
        <f>R1975*SetUp!$B$65</f>
        <v>0</v>
      </c>
      <c r="T1975" s="53">
        <f>IF((R1975-S1975)&lt;SetUp!$B$53,R1975-S1975,SetUp!$B$53)</f>
        <v>0</v>
      </c>
      <c r="U1975" s="53">
        <f t="shared" si="476"/>
        <v>1.7738230517989844</v>
      </c>
      <c r="V1975" s="53">
        <f>(L1975-P1975)/1000*SetUp!$B$13*1000000/SetUp!$B$48</f>
        <v>0.79338638408152018</v>
      </c>
      <c r="W1975" s="53">
        <f t="shared" si="478"/>
        <v>2.0816681711721685E-16</v>
      </c>
      <c r="X1975" s="53">
        <f>MAX((SetUp!$B$56*(1-($H1975/SetUp!$B$56)^2)*TANH(($B1975-$D1975)/SetUp!$B$56))/(1+$H1975/SetUp!$B$56*TANH(($B1975-$D1975)/SetUp!$B$56)),0)</f>
        <v>0</v>
      </c>
    </row>
    <row r="1976" spans="1:24" x14ac:dyDescent="0.3">
      <c r="A1976" s="60">
        <v>33021</v>
      </c>
      <c r="B1976" s="53">
        <v>0.34899999999999998</v>
      </c>
      <c r="C1976" s="53">
        <v>0</v>
      </c>
      <c r="D1976" s="53">
        <v>3.9409999999999998</v>
      </c>
      <c r="E1976" s="53">
        <f t="shared" si="470"/>
        <v>0.34899999999999998</v>
      </c>
      <c r="F1976" s="53">
        <f t="shared" si="471"/>
        <v>3.5919999999999996</v>
      </c>
      <c r="G1976" s="53">
        <f t="shared" si="472"/>
        <v>0</v>
      </c>
      <c r="H1976" s="53">
        <f>IF(Q1975&gt;SetUp!$B$56,SetUp!$B$56,Q1975)</f>
        <v>7.7673754652294938E-2</v>
      </c>
      <c r="I1976" s="53">
        <f t="shared" si="477"/>
        <v>1.7743948074009976</v>
      </c>
      <c r="J1976" s="53">
        <f>MIN(F1976,H1976,(1-EXP(-SetUp!$B$52*H1976/SetUp!$B$56))*F1976)</f>
        <v>1.5728408907299016E-2</v>
      </c>
      <c r="K1976" s="53">
        <f t="shared" si="473"/>
        <v>6.1945345744995925E-2</v>
      </c>
      <c r="L1976" s="53">
        <f>IF(I1976&lt;=0,0,MIN(SetUp!$B$50*I1976^SetUp!$B$55,I1976))</f>
        <v>5.5938209880009727E-2</v>
      </c>
      <c r="M1976" s="53">
        <f t="shared" si="474"/>
        <v>1.718456597520988</v>
      </c>
      <c r="N1976" s="53">
        <f>IF(SetUp!$B$62=0,X1976,(B1976-E1976)*(1-(H1976/SetUp!$B$66/SetUp!$B$56)))</f>
        <v>0</v>
      </c>
      <c r="O1976" s="53">
        <f>K1976*SetUp!$B$65</f>
        <v>5.7175560201321745E-4</v>
      </c>
      <c r="P1976" s="53">
        <f>MIN(SetUp!$B$54*L1976^SetUp!$B$51,L1976)</f>
        <v>3.7448297236775049E-2</v>
      </c>
      <c r="Q1976" s="53">
        <f t="shared" si="475"/>
        <v>6.1373590142982708E-2</v>
      </c>
      <c r="R1976" s="53">
        <f>IF((H1976+N1976-O1976)&gt;SetUp!$B$56,T1975+H1976+N1976-O1976-SetUp!$B$56,T1975)</f>
        <v>0</v>
      </c>
      <c r="S1976" s="53">
        <f>R1976*SetUp!$B$65</f>
        <v>0</v>
      </c>
      <c r="T1976" s="53">
        <f>IF((R1976-S1976)&lt;SetUp!$B$53,R1976-S1976,SetUp!$B$53)</f>
        <v>0</v>
      </c>
      <c r="U1976" s="53">
        <f t="shared" si="476"/>
        <v>1.718456597520988</v>
      </c>
      <c r="V1976" s="53">
        <f>(L1976-P1976)/1000*SetUp!$B$13*1000000/SetUp!$B$48</f>
        <v>0.75245256460355403</v>
      </c>
      <c r="W1976" s="53">
        <f t="shared" si="478"/>
        <v>0</v>
      </c>
      <c r="X1976" s="53">
        <f>MAX((SetUp!$B$56*(1-($H1976/SetUp!$B$56)^2)*TANH(($B1976-$D1976)/SetUp!$B$56))/(1+$H1976/SetUp!$B$56*TANH(($B1976-$D1976)/SetUp!$B$56)),0)</f>
        <v>0</v>
      </c>
    </row>
    <row r="1977" spans="1:24" x14ac:dyDescent="0.3">
      <c r="A1977" s="60">
        <v>33022</v>
      </c>
      <c r="B1977" s="53">
        <v>1.248</v>
      </c>
      <c r="C1977" s="53">
        <v>0</v>
      </c>
      <c r="D1977" s="53">
        <v>3.9409999999999998</v>
      </c>
      <c r="E1977" s="53">
        <f t="shared" si="470"/>
        <v>1.248</v>
      </c>
      <c r="F1977" s="53">
        <f t="shared" si="471"/>
        <v>2.6929999999999996</v>
      </c>
      <c r="G1977" s="53">
        <f t="shared" si="472"/>
        <v>0</v>
      </c>
      <c r="H1977" s="53">
        <f>IF(Q1976&gt;SetUp!$B$56,SetUp!$B$56,Q1976)</f>
        <v>6.1373590142982708E-2</v>
      </c>
      <c r="I1977" s="53">
        <f t="shared" si="477"/>
        <v>1.7189370371584627</v>
      </c>
      <c r="J1977" s="53">
        <f>MIN(F1977,H1977,(1-EXP(-SetUp!$B$52*H1977/SetUp!$B$56))*F1977)</f>
        <v>9.321630620113968E-3</v>
      </c>
      <c r="K1977" s="53">
        <f t="shared" si="473"/>
        <v>5.2051959522868743E-2</v>
      </c>
      <c r="L1977" s="53">
        <f>IF(I1977&lt;=0,0,MIN(SetUp!$B$50*I1977^SetUp!$B$55,I1977))</f>
        <v>5.3054808299525802E-2</v>
      </c>
      <c r="M1977" s="53">
        <f t="shared" si="474"/>
        <v>1.665882228858937</v>
      </c>
      <c r="N1977" s="53">
        <f>IF(SetUp!$B$62=0,X1977,(B1977-E1977)*(1-(H1977/SetUp!$B$66/SetUp!$B$56)))</f>
        <v>0</v>
      </c>
      <c r="O1977" s="53">
        <f>K1977*SetUp!$B$65</f>
        <v>4.8043963747461366E-4</v>
      </c>
      <c r="P1977" s="53">
        <f>MIN(SetUp!$B$54*L1977^SetUp!$B$51,L1977)</f>
        <v>3.5499718209972664E-2</v>
      </c>
      <c r="Q1977" s="53">
        <f t="shared" si="475"/>
        <v>5.1571519885394129E-2</v>
      </c>
      <c r="R1977" s="53">
        <f>IF((H1977+N1977-O1977)&gt;SetUp!$B$56,T1976+H1977+N1977-O1977-SetUp!$B$56,T1976)</f>
        <v>0</v>
      </c>
      <c r="S1977" s="53">
        <f>R1977*SetUp!$B$65</f>
        <v>0</v>
      </c>
      <c r="T1977" s="53">
        <f>IF((R1977-S1977)&lt;SetUp!$B$53,R1977-S1977,SetUp!$B$53)</f>
        <v>0</v>
      </c>
      <c r="U1977" s="53">
        <f t="shared" si="476"/>
        <v>1.665882228858937</v>
      </c>
      <c r="V1977" s="53">
        <f>(L1977-P1977)/1000*SetUp!$B$13*1000000/SetUp!$B$48</f>
        <v>0.7144096791914214</v>
      </c>
      <c r="W1977" s="53">
        <f t="shared" si="478"/>
        <v>2.6367796834847468E-16</v>
      </c>
      <c r="X1977" s="53">
        <f>MAX((SetUp!$B$56*(1-($H1977/SetUp!$B$56)^2)*TANH(($B1977-$D1977)/SetUp!$B$56))/(1+$H1977/SetUp!$B$56*TANH(($B1977-$D1977)/SetUp!$B$56)),0)</f>
        <v>0</v>
      </c>
    </row>
    <row r="1978" spans="1:24" x14ac:dyDescent="0.3">
      <c r="A1978" s="60">
        <v>33023</v>
      </c>
      <c r="B1978" s="53">
        <v>0.255</v>
      </c>
      <c r="C1978" s="53">
        <v>0</v>
      </c>
      <c r="D1978" s="53">
        <v>3.9409999999999998</v>
      </c>
      <c r="E1978" s="53">
        <f t="shared" si="470"/>
        <v>0.255</v>
      </c>
      <c r="F1978" s="53">
        <f t="shared" si="471"/>
        <v>3.6859999999999999</v>
      </c>
      <c r="G1978" s="53">
        <f t="shared" si="472"/>
        <v>0</v>
      </c>
      <c r="H1978" s="53">
        <f>IF(Q1977&gt;SetUp!$B$56,SetUp!$B$56,Q1977)</f>
        <v>5.1571519885394129E-2</v>
      </c>
      <c r="I1978" s="53">
        <f t="shared" si="477"/>
        <v>1.6662592509027454</v>
      </c>
      <c r="J1978" s="53">
        <f>MIN(F1978,H1978,(1-EXP(-SetUp!$B$52*H1978/SetUp!$B$56))*F1978)</f>
        <v>1.0724065527351436E-2</v>
      </c>
      <c r="K1978" s="53">
        <f t="shared" si="473"/>
        <v>4.0847454358042691E-2</v>
      </c>
      <c r="L1978" s="53">
        <f>IF(I1978&lt;=0,0,MIN(SetUp!$B$50*I1978^SetUp!$B$55,I1978))</f>
        <v>5.0372761131236586E-2</v>
      </c>
      <c r="M1978" s="53">
        <f t="shared" si="474"/>
        <v>1.6158864897715088</v>
      </c>
      <c r="N1978" s="53">
        <f>IF(SetUp!$B$62=0,X1978,(B1978-E1978)*(1-(H1978/SetUp!$B$66/SetUp!$B$56)))</f>
        <v>0</v>
      </c>
      <c r="O1978" s="53">
        <f>K1978*SetUp!$B$65</f>
        <v>3.7702204380829962E-4</v>
      </c>
      <c r="P1978" s="53">
        <f>MIN(SetUp!$B$54*L1978^SetUp!$B$51,L1978)</f>
        <v>3.3688135700148593E-2</v>
      </c>
      <c r="Q1978" s="53">
        <f t="shared" si="475"/>
        <v>4.0470432314234389E-2</v>
      </c>
      <c r="R1978" s="53">
        <f>IF((H1978+N1978-O1978)&gt;SetUp!$B$56,T1977+H1978+N1978-O1978-SetUp!$B$56,T1977)</f>
        <v>0</v>
      </c>
      <c r="S1978" s="53">
        <f>R1978*SetUp!$B$65</f>
        <v>0</v>
      </c>
      <c r="T1978" s="53">
        <f>IF((R1978-S1978)&lt;SetUp!$B$53,R1978-S1978,SetUp!$B$53)</f>
        <v>0</v>
      </c>
      <c r="U1978" s="53">
        <f t="shared" si="476"/>
        <v>1.6158864897715088</v>
      </c>
      <c r="V1978" s="53">
        <f>(L1978-P1978)/1000*SetUp!$B$13*1000000/SetUp!$B$48</f>
        <v>0.6789858577111989</v>
      </c>
      <c r="W1978" s="53">
        <f t="shared" si="478"/>
        <v>1.8041124150158794E-16</v>
      </c>
      <c r="X1978" s="53">
        <f>MAX((SetUp!$B$56*(1-($H1978/SetUp!$B$56)^2)*TANH(($B1978-$D1978)/SetUp!$B$56))/(1+$H1978/SetUp!$B$56*TANH(($B1978-$D1978)/SetUp!$B$56)),0)</f>
        <v>0</v>
      </c>
    </row>
    <row r="1979" spans="1:24" x14ac:dyDescent="0.3">
      <c r="A1979" s="60">
        <v>33024</v>
      </c>
      <c r="B1979" s="53">
        <v>6.0000000000000001E-3</v>
      </c>
      <c r="C1979" s="53">
        <v>0</v>
      </c>
      <c r="D1979" s="53">
        <v>3.9409999999999998</v>
      </c>
      <c r="E1979" s="53">
        <f t="shared" si="470"/>
        <v>6.0000000000000001E-3</v>
      </c>
      <c r="F1979" s="53">
        <f t="shared" si="471"/>
        <v>3.9350000000000001</v>
      </c>
      <c r="G1979" s="53">
        <f t="shared" si="472"/>
        <v>0</v>
      </c>
      <c r="H1979" s="53">
        <f>IF(Q1978&gt;SetUp!$B$56,SetUp!$B$56,Q1978)</f>
        <v>4.0470432314234389E-2</v>
      </c>
      <c r="I1979" s="53">
        <f t="shared" si="477"/>
        <v>1.6161770822327071</v>
      </c>
      <c r="J1979" s="53">
        <f>MIN(F1979,H1979,(1-EXP(-SetUp!$B$52*H1979/SetUp!$B$56))*F1979)</f>
        <v>8.9869620754910902E-3</v>
      </c>
      <c r="K1979" s="53">
        <f t="shared" si="473"/>
        <v>3.1483470238743302E-2</v>
      </c>
      <c r="L1979" s="53">
        <f>IF(I1979&lt;=0,0,MIN(SetUp!$B$50*I1979^SetUp!$B$55,I1979))</f>
        <v>4.7874734047134583E-2</v>
      </c>
      <c r="M1979" s="53">
        <f t="shared" si="474"/>
        <v>1.5683023481855725</v>
      </c>
      <c r="N1979" s="53">
        <f>IF(SetUp!$B$62=0,X1979,(B1979-E1979)*(1-(H1979/SetUp!$B$66/SetUp!$B$56)))</f>
        <v>0</v>
      </c>
      <c r="O1979" s="53">
        <f>K1979*SetUp!$B$65</f>
        <v>2.9059246119829814E-4</v>
      </c>
      <c r="P1979" s="53">
        <f>MIN(SetUp!$B$54*L1979^SetUp!$B$51,L1979)</f>
        <v>3.200169135066868E-2</v>
      </c>
      <c r="Q1979" s="53">
        <f t="shared" si="475"/>
        <v>3.1192877777545005E-2</v>
      </c>
      <c r="R1979" s="53">
        <f>IF((H1979+N1979-O1979)&gt;SetUp!$B$56,T1978+H1979+N1979-O1979-SetUp!$B$56,T1978)</f>
        <v>0</v>
      </c>
      <c r="S1979" s="53">
        <f>R1979*SetUp!$B$65</f>
        <v>0</v>
      </c>
      <c r="T1979" s="53">
        <f>IF((R1979-S1979)&lt;SetUp!$B$53,R1979-S1979,SetUp!$B$53)</f>
        <v>0</v>
      </c>
      <c r="U1979" s="53">
        <f t="shared" si="476"/>
        <v>1.5683023481855725</v>
      </c>
      <c r="V1979" s="53">
        <f>(L1979-P1979)/1000*SetUp!$B$13*1000000/SetUp!$B$48</f>
        <v>0.6459582538583597</v>
      </c>
      <c r="W1979" s="53">
        <f t="shared" si="478"/>
        <v>-1.457167719820518E-16</v>
      </c>
      <c r="X1979" s="53">
        <f>MAX((SetUp!$B$56*(1-($H1979/SetUp!$B$56)^2)*TANH(($B1979-$D1979)/SetUp!$B$56))/(1+$H1979/SetUp!$B$56*TANH(($B1979-$D1979)/SetUp!$B$56)),0)</f>
        <v>0</v>
      </c>
    </row>
    <row r="1980" spans="1:24" x14ac:dyDescent="0.3">
      <c r="A1980" s="60">
        <v>33025</v>
      </c>
      <c r="B1980" s="53">
        <v>1.9730000000000001</v>
      </c>
      <c r="C1980" s="53"/>
      <c r="D1980" s="53">
        <v>3.9409999999999998</v>
      </c>
      <c r="E1980" s="53">
        <f t="shared" si="470"/>
        <v>1.9730000000000001</v>
      </c>
      <c r="F1980" s="53">
        <f t="shared" si="471"/>
        <v>1.9679999999999997</v>
      </c>
      <c r="G1980" s="53">
        <f t="shared" si="472"/>
        <v>0</v>
      </c>
      <c r="H1980" s="53">
        <f>IF(Q1979&gt;SetUp!$B$56,SetUp!$B$56,Q1979)</f>
        <v>3.1192877777545005E-2</v>
      </c>
      <c r="I1980" s="53">
        <f t="shared" si="477"/>
        <v>1.5685582749481282</v>
      </c>
      <c r="J1980" s="53">
        <f>MIN(F1980,H1980,(1-EXP(-SetUp!$B$52*H1980/SetUp!$B$56))*F1980)</f>
        <v>3.4651708060841756E-3</v>
      </c>
      <c r="K1980" s="53">
        <f t="shared" si="473"/>
        <v>2.772770697146083E-2</v>
      </c>
      <c r="L1980" s="53">
        <f>IF(I1980&lt;=0,0,MIN(SetUp!$B$50*I1980^SetUp!$B$55,I1980))</f>
        <v>4.5546942767512255E-2</v>
      </c>
      <c r="M1980" s="53">
        <f t="shared" si="474"/>
        <v>1.5230113321806158</v>
      </c>
      <c r="N1980" s="53">
        <f>IF(SetUp!$B$62=0,X1980,(B1980-E1980)*(1-(H1980/SetUp!$B$66/SetUp!$B$56)))</f>
        <v>0</v>
      </c>
      <c r="O1980" s="53">
        <f>K1980*SetUp!$B$65</f>
        <v>2.5592676255575423E-4</v>
      </c>
      <c r="P1980" s="53">
        <f>MIN(SetUp!$B$54*L1980^SetUp!$B$51,L1980)</f>
        <v>3.043094391910928E-2</v>
      </c>
      <c r="Q1980" s="53">
        <f t="shared" si="475"/>
        <v>2.7471780208905075E-2</v>
      </c>
      <c r="R1980" s="53">
        <f>IF((H1980+N1980-O1980)&gt;SetUp!$B$56,T1979+H1980+N1980-O1980-SetUp!$B$56,T1979)</f>
        <v>0</v>
      </c>
      <c r="S1980" s="53">
        <f>R1980*SetUp!$B$65</f>
        <v>0</v>
      </c>
      <c r="T1980" s="53">
        <f>IF((R1980-S1980)&lt;SetUp!$B$53,R1980-S1980,SetUp!$B$53)</f>
        <v>0</v>
      </c>
      <c r="U1980" s="53">
        <f t="shared" si="476"/>
        <v>1.5230113321806158</v>
      </c>
      <c r="V1980" s="53">
        <f>(L1980-P1980)/1000*SetUp!$B$13*1000000/SetUp!$B$48</f>
        <v>0.61515012642241307</v>
      </c>
      <c r="W1980" s="53">
        <f t="shared" si="478"/>
        <v>-3.7470027081099033E-16</v>
      </c>
      <c r="X1980" s="53">
        <f>MAX((SetUp!$B$56*(1-($H1980/SetUp!$B$56)^2)*TANH(($B1980-$D1980)/SetUp!$B$56))/(1+$H1980/SetUp!$B$56*TANH(($B1980-$D1980)/SetUp!$B$56)),0)</f>
        <v>0</v>
      </c>
    </row>
    <row r="1981" spans="1:24" x14ac:dyDescent="0.3">
      <c r="A1981" s="60">
        <v>33026</v>
      </c>
      <c r="B1981" s="53">
        <v>3.9609999999999999</v>
      </c>
      <c r="C1981" s="53"/>
      <c r="D1981" s="53">
        <v>3.9409999999999998</v>
      </c>
      <c r="E1981" s="53">
        <f t="shared" si="470"/>
        <v>3.9409999999999998</v>
      </c>
      <c r="F1981" s="53">
        <f t="shared" si="471"/>
        <v>0</v>
      </c>
      <c r="G1981" s="53">
        <f t="shared" si="472"/>
        <v>9.1765943108224057E-10</v>
      </c>
      <c r="H1981" s="53">
        <f>IF(Q1980&gt;SetUp!$B$56,SetUp!$B$56,Q1980)</f>
        <v>2.7471780208905075E-2</v>
      </c>
      <c r="I1981" s="53">
        <f t="shared" si="477"/>
        <v>1.5232648976565615</v>
      </c>
      <c r="J1981" s="53">
        <f>MIN(F1981,H1981,(1-EXP(-SetUp!$B$52*H1981/SetUp!$B$56))*F1981)</f>
        <v>0</v>
      </c>
      <c r="K1981" s="53">
        <f t="shared" si="473"/>
        <v>2.7471780208905075E-2</v>
      </c>
      <c r="L1981" s="53">
        <f>IF(I1981&lt;=0,0,MIN(SetUp!$B$50*I1981^SetUp!$B$55,I1981))</f>
        <v>4.3376102319671921E-2</v>
      </c>
      <c r="M1981" s="53">
        <f t="shared" si="474"/>
        <v>1.4798887953368896</v>
      </c>
      <c r="N1981" s="53">
        <f>IF(SetUp!$B$62=0,X1981,(B1981-E1981)*(1-(H1981/SetUp!$B$66/SetUp!$B$56)))</f>
        <v>1.9999999082340587E-2</v>
      </c>
      <c r="O1981" s="53">
        <f>K1981*SetUp!$B$65</f>
        <v>2.5356455828622391E-4</v>
      </c>
      <c r="P1981" s="53">
        <f>MIN(SetUp!$B$54*L1981^SetUp!$B$51,L1981)</f>
        <v>2.8966806109299605E-2</v>
      </c>
      <c r="Q1981" s="53">
        <f t="shared" si="475"/>
        <v>4.7218214732959438E-2</v>
      </c>
      <c r="R1981" s="53">
        <f>IF((H1981+N1981-O1981)&gt;SetUp!$B$56,T1980+H1981+N1981-O1981-SetUp!$B$56,T1980)</f>
        <v>0</v>
      </c>
      <c r="S1981" s="53">
        <f>R1981*SetUp!$B$65</f>
        <v>0</v>
      </c>
      <c r="T1981" s="53">
        <f>IF((R1981-S1981)&lt;SetUp!$B$53,R1981-S1981,SetUp!$B$53)</f>
        <v>0</v>
      </c>
      <c r="U1981" s="53">
        <f t="shared" si="476"/>
        <v>1.4798887953368896</v>
      </c>
      <c r="V1981" s="53">
        <f>(L1981-P1981)/1000*SetUp!$B$13*1000000/SetUp!$B$48</f>
        <v>0.58639064969266053</v>
      </c>
      <c r="W1981" s="53">
        <f t="shared" si="478"/>
        <v>-2.2898349882893854E-16</v>
      </c>
      <c r="X1981" s="53">
        <f>MAX((SetUp!$B$56*(1-($H1981/SetUp!$B$56)^2)*TANH(($B1981-$D1981)/SetUp!$B$56))/(1+$H1981/SetUp!$B$56*TANH(($B1981-$D1981)/SetUp!$B$56)),0)</f>
        <v>1.9999999082340587E-2</v>
      </c>
    </row>
    <row r="1982" spans="1:24" x14ac:dyDescent="0.3">
      <c r="A1982" s="60">
        <v>33027</v>
      </c>
      <c r="B1982" s="53">
        <v>1.482</v>
      </c>
      <c r="C1982" s="53"/>
      <c r="D1982" s="53">
        <v>3.9409999999999998</v>
      </c>
      <c r="E1982" s="53">
        <f t="shared" si="470"/>
        <v>1.482</v>
      </c>
      <c r="F1982" s="53">
        <f t="shared" si="471"/>
        <v>2.4589999999999996</v>
      </c>
      <c r="G1982" s="53">
        <f t="shared" si="472"/>
        <v>0</v>
      </c>
      <c r="H1982" s="53">
        <f>IF(Q1981&gt;SetUp!$B$56,SetUp!$B$56,Q1981)</f>
        <v>4.7218214732959438E-2</v>
      </c>
      <c r="I1982" s="53">
        <f t="shared" si="477"/>
        <v>1.4802641526449509</v>
      </c>
      <c r="J1982" s="53">
        <f>MIN(F1982,H1982,(1-EXP(-SetUp!$B$52*H1982/SetUp!$B$56))*F1982)</f>
        <v>6.5511217584381873E-3</v>
      </c>
      <c r="K1982" s="53">
        <f t="shared" si="473"/>
        <v>4.066709297452125E-2</v>
      </c>
      <c r="L1982" s="53">
        <f>IF(I1982&lt;=0,0,MIN(SetUp!$B$50*I1982^SetUp!$B$55,I1982))</f>
        <v>4.1354569510212366E-2</v>
      </c>
      <c r="M1982" s="53">
        <f t="shared" si="474"/>
        <v>1.4389095831347385</v>
      </c>
      <c r="N1982" s="53">
        <f>IF(SetUp!$B$62=0,X1982,(B1982-E1982)*(1-(H1982/SetUp!$B$66/SetUp!$B$56)))</f>
        <v>0</v>
      </c>
      <c r="O1982" s="53">
        <f>K1982*SetUp!$B$65</f>
        <v>3.753573080614083E-4</v>
      </c>
      <c r="P1982" s="53">
        <f>MIN(SetUp!$B$54*L1982^SetUp!$B$51,L1982)</f>
        <v>2.7604009503251856E-2</v>
      </c>
      <c r="Q1982" s="53">
        <f t="shared" si="475"/>
        <v>4.0291735666459841E-2</v>
      </c>
      <c r="R1982" s="53">
        <f>IF((H1982+N1982-O1982)&gt;SetUp!$B$56,T1981+H1982+N1982-O1982-SetUp!$B$56,T1981)</f>
        <v>0</v>
      </c>
      <c r="S1982" s="53">
        <f>R1982*SetUp!$B$65</f>
        <v>0</v>
      </c>
      <c r="T1982" s="53">
        <f>IF((R1982-S1982)&lt;SetUp!$B$53,R1982-S1982,SetUp!$B$53)</f>
        <v>0</v>
      </c>
      <c r="U1982" s="53">
        <f t="shared" si="476"/>
        <v>1.4389095831347385</v>
      </c>
      <c r="V1982" s="53">
        <f>(L1982-P1982)/1000*SetUp!$B$13*1000000/SetUp!$B$48</f>
        <v>0.55958318146831598</v>
      </c>
      <c r="W1982" s="53">
        <f t="shared" si="478"/>
        <v>-7.6327832942979512E-17</v>
      </c>
      <c r="X1982" s="53">
        <f>MAX((SetUp!$B$56*(1-($H1982/SetUp!$B$56)^2)*TANH(($B1982-$D1982)/SetUp!$B$56))/(1+$H1982/SetUp!$B$56*TANH(($B1982-$D1982)/SetUp!$B$56)),0)</f>
        <v>0</v>
      </c>
    </row>
    <row r="1983" spans="1:24" x14ac:dyDescent="0.3">
      <c r="A1983" s="60">
        <v>33028</v>
      </c>
      <c r="B1983" s="53">
        <v>1.004</v>
      </c>
      <c r="C1983" s="53"/>
      <c r="D1983" s="53">
        <v>3.9409999999999998</v>
      </c>
      <c r="E1983" s="53">
        <f t="shared" si="470"/>
        <v>1.004</v>
      </c>
      <c r="F1983" s="53">
        <f t="shared" si="471"/>
        <v>2.9369999999999998</v>
      </c>
      <c r="G1983" s="53">
        <f t="shared" si="472"/>
        <v>0</v>
      </c>
      <c r="H1983" s="53">
        <f>IF(Q1982&gt;SetUp!$B$56,SetUp!$B$56,Q1982)</f>
        <v>4.0291735666459841E-2</v>
      </c>
      <c r="I1983" s="53">
        <f t="shared" si="477"/>
        <v>1.4392198370923834</v>
      </c>
      <c r="J1983" s="53">
        <f>MIN(F1983,H1983,(1-EXP(-SetUp!$B$52*H1983/SetUp!$B$56))*F1983)</f>
        <v>6.6780926913785899E-3</v>
      </c>
      <c r="K1983" s="53">
        <f t="shared" si="473"/>
        <v>3.3613642975081251E-2</v>
      </c>
      <c r="L1983" s="53">
        <f>IF(I1983&lt;=0,0,MIN(SetUp!$B$50*I1983^SetUp!$B$55,I1983))</f>
        <v>3.9461176407876081E-2</v>
      </c>
      <c r="M1983" s="53">
        <f t="shared" si="474"/>
        <v>1.3997586606845074</v>
      </c>
      <c r="N1983" s="53">
        <f>IF(SetUp!$B$62=0,X1983,(B1983-E1983)*(1-(H1983/SetUp!$B$66/SetUp!$B$56)))</f>
        <v>0</v>
      </c>
      <c r="O1983" s="53">
        <f>K1983*SetUp!$B$65</f>
        <v>3.1025395764503372E-4</v>
      </c>
      <c r="P1983" s="53">
        <f>MIN(SetUp!$B$54*L1983^SetUp!$B$51,L1983)</f>
        <v>2.632818363891324E-2</v>
      </c>
      <c r="Q1983" s="53">
        <f t="shared" si="475"/>
        <v>3.3303389017436215E-2</v>
      </c>
      <c r="R1983" s="53">
        <f>IF((H1983+N1983-O1983)&gt;SetUp!$B$56,T1982+H1983+N1983-O1983-SetUp!$B$56,T1982)</f>
        <v>0</v>
      </c>
      <c r="S1983" s="53">
        <f>R1983*SetUp!$B$65</f>
        <v>0</v>
      </c>
      <c r="T1983" s="53">
        <f>IF((R1983-S1983)&lt;SetUp!$B$53,R1983-S1983,SetUp!$B$53)</f>
        <v>0</v>
      </c>
      <c r="U1983" s="53">
        <f t="shared" si="476"/>
        <v>1.3997586606845074</v>
      </c>
      <c r="V1983" s="53">
        <f>(L1983-P1983)/1000*SetUp!$B$13*1000000/SetUp!$B$48</f>
        <v>0.53445109669253921</v>
      </c>
      <c r="W1983" s="53">
        <f t="shared" si="478"/>
        <v>-1.3877787807814457E-16</v>
      </c>
      <c r="X1983" s="53">
        <f>MAX((SetUp!$B$56*(1-($H1983/SetUp!$B$56)^2)*TANH(($B1983-$D1983)/SetUp!$B$56))/(1+$H1983/SetUp!$B$56*TANH(($B1983-$D1983)/SetUp!$B$56)),0)</f>
        <v>0</v>
      </c>
    </row>
    <row r="1984" spans="1:24" x14ac:dyDescent="0.3">
      <c r="A1984" s="60">
        <v>33029</v>
      </c>
      <c r="B1984" s="53">
        <v>1.06</v>
      </c>
      <c r="C1984" s="53"/>
      <c r="D1984" s="53">
        <v>3.9409999999999998</v>
      </c>
      <c r="E1984" s="53">
        <f t="shared" si="470"/>
        <v>1.06</v>
      </c>
      <c r="F1984" s="53">
        <f t="shared" si="471"/>
        <v>2.8809999999999998</v>
      </c>
      <c r="G1984" s="53">
        <f t="shared" si="472"/>
        <v>0</v>
      </c>
      <c r="H1984" s="53">
        <f>IF(Q1983&gt;SetUp!$B$56,SetUp!$B$56,Q1983)</f>
        <v>3.3303389017436215E-2</v>
      </c>
      <c r="I1984" s="53">
        <f t="shared" si="477"/>
        <v>1.4000160646207709</v>
      </c>
      <c r="J1984" s="53">
        <f>MIN(F1984,H1984,(1-EXP(-SetUp!$B$52*H1984/SetUp!$B$56))*F1984)</f>
        <v>5.4156415746117849E-3</v>
      </c>
      <c r="K1984" s="53">
        <f t="shared" si="473"/>
        <v>2.7887747442824431E-2</v>
      </c>
      <c r="L1984" s="53">
        <f>IF(I1984&lt;=0,0,MIN(SetUp!$B$50*I1984^SetUp!$B$55,I1984))</f>
        <v>3.7685981683344236E-2</v>
      </c>
      <c r="M1984" s="53">
        <f t="shared" si="474"/>
        <v>1.3623300829374267</v>
      </c>
      <c r="N1984" s="53">
        <f>IF(SetUp!$B$62=0,X1984,(B1984-E1984)*(1-(H1984/SetUp!$B$66/SetUp!$B$56)))</f>
        <v>0</v>
      </c>
      <c r="O1984" s="53">
        <f>K1984*SetUp!$B$65</f>
        <v>2.5740393626348782E-4</v>
      </c>
      <c r="P1984" s="53">
        <f>MIN(SetUp!$B$54*L1984^SetUp!$B$51,L1984)</f>
        <v>2.5132543313155155E-2</v>
      </c>
      <c r="Q1984" s="53">
        <f t="shared" si="475"/>
        <v>2.7630343506560944E-2</v>
      </c>
      <c r="R1984" s="53">
        <f>IF((H1984+N1984-O1984)&gt;SetUp!$B$56,T1983+H1984+N1984-O1984-SetUp!$B$56,T1983)</f>
        <v>0</v>
      </c>
      <c r="S1984" s="53">
        <f>R1984*SetUp!$B$65</f>
        <v>0</v>
      </c>
      <c r="T1984" s="53">
        <f>IF((R1984-S1984)&lt;SetUp!$B$53,R1984-S1984,SetUp!$B$53)</f>
        <v>0</v>
      </c>
      <c r="U1984" s="53">
        <f t="shared" si="476"/>
        <v>1.3623300829374267</v>
      </c>
      <c r="V1984" s="53">
        <f>(L1984-P1984)/1000*SetUp!$B$13*1000000/SetUp!$B$48</f>
        <v>0.51086595585932126</v>
      </c>
      <c r="W1984" s="53">
        <f t="shared" si="478"/>
        <v>2.7755575615628914E-16</v>
      </c>
      <c r="X1984" s="53">
        <f>MAX((SetUp!$B$56*(1-($H1984/SetUp!$B$56)^2)*TANH(($B1984-$D1984)/SetUp!$B$56))/(1+$H1984/SetUp!$B$56*TANH(($B1984-$D1984)/SetUp!$B$56)),0)</f>
        <v>0</v>
      </c>
    </row>
    <row r="1985" spans="1:24" x14ac:dyDescent="0.3">
      <c r="A1985" s="60">
        <v>33030</v>
      </c>
      <c r="B1985" s="53">
        <v>0.51100000000000001</v>
      </c>
      <c r="C1985" s="53"/>
      <c r="D1985" s="53">
        <v>3.9409999999999998</v>
      </c>
      <c r="E1985" s="53">
        <f t="shared" si="470"/>
        <v>0.51100000000000001</v>
      </c>
      <c r="F1985" s="53">
        <f t="shared" si="471"/>
        <v>3.4299999999999997</v>
      </c>
      <c r="G1985" s="53">
        <f t="shared" si="472"/>
        <v>0</v>
      </c>
      <c r="H1985" s="53">
        <f>IF(Q1984&gt;SetUp!$B$56,SetUp!$B$56,Q1984)</f>
        <v>2.7630343506560944E-2</v>
      </c>
      <c r="I1985" s="53">
        <f t="shared" si="477"/>
        <v>1.3625357288896414</v>
      </c>
      <c r="J1985" s="53">
        <f>MIN(F1985,H1985,(1-EXP(-SetUp!$B$52*H1985/SetUp!$B$56))*F1985)</f>
        <v>5.3501777047057827E-3</v>
      </c>
      <c r="K1985" s="53">
        <f t="shared" si="473"/>
        <v>2.2280165801855163E-2</v>
      </c>
      <c r="L1985" s="53">
        <f>IF(I1985&lt;=0,0,MIN(SetUp!$B$50*I1985^SetUp!$B$55,I1985))</f>
        <v>3.6019523765713497E-2</v>
      </c>
      <c r="M1985" s="53">
        <f t="shared" si="474"/>
        <v>1.3265162051239279</v>
      </c>
      <c r="N1985" s="53">
        <f>IF(SetUp!$B$62=0,X1985,(B1985-E1985)*(1-(H1985/SetUp!$B$66/SetUp!$B$56)))</f>
        <v>0</v>
      </c>
      <c r="O1985" s="53">
        <f>K1985*SetUp!$B$65</f>
        <v>2.0564595221462728E-4</v>
      </c>
      <c r="P1985" s="53">
        <f>MIN(SetUp!$B$54*L1985^SetUp!$B$51,L1985)</f>
        <v>2.401063772811967E-2</v>
      </c>
      <c r="Q1985" s="53">
        <f t="shared" si="475"/>
        <v>2.2074519849640536E-2</v>
      </c>
      <c r="R1985" s="53">
        <f>IF((H1985+N1985-O1985)&gt;SetUp!$B$56,T1984+H1985+N1985-O1985-SetUp!$B$56,T1984)</f>
        <v>0</v>
      </c>
      <c r="S1985" s="53">
        <f>R1985*SetUp!$B$65</f>
        <v>0</v>
      </c>
      <c r="T1985" s="53">
        <f>IF((R1985-S1985)&lt;SetUp!$B$53,R1985-S1985,SetUp!$B$53)</f>
        <v>0</v>
      </c>
      <c r="U1985" s="53">
        <f t="shared" si="476"/>
        <v>1.3265162051239279</v>
      </c>
      <c r="V1985" s="53">
        <f>(L1985-P1985)/1000*SetUp!$B$13*1000000/SetUp!$B$48</f>
        <v>0.48870523465266541</v>
      </c>
      <c r="W1985" s="53">
        <f t="shared" si="478"/>
        <v>0</v>
      </c>
      <c r="X1985" s="53">
        <f>MAX((SetUp!$B$56*(1-($H1985/SetUp!$B$56)^2)*TANH(($B1985-$D1985)/SetUp!$B$56))/(1+$H1985/SetUp!$B$56*TANH(($B1985-$D1985)/SetUp!$B$56)),0)</f>
        <v>0</v>
      </c>
    </row>
    <row r="1986" spans="1:24" x14ac:dyDescent="0.3">
      <c r="A1986" s="60">
        <v>33031</v>
      </c>
      <c r="B1986" s="53">
        <v>0.871</v>
      </c>
      <c r="C1986" s="53"/>
      <c r="D1986" s="53">
        <v>3.9409999999999998</v>
      </c>
      <c r="E1986" s="53">
        <f t="shared" si="470"/>
        <v>0.871</v>
      </c>
      <c r="F1986" s="53">
        <f t="shared" si="471"/>
        <v>3.07</v>
      </c>
      <c r="G1986" s="53">
        <f t="shared" si="472"/>
        <v>0</v>
      </c>
      <c r="H1986" s="53">
        <f>IF(Q1985&gt;SetUp!$B$56,SetUp!$B$56,Q1985)</f>
        <v>2.2074519849640536E-2</v>
      </c>
      <c r="I1986" s="53">
        <f t="shared" si="477"/>
        <v>1.3266846356767221</v>
      </c>
      <c r="J1986" s="53">
        <f>MIN(F1986,H1986,(1-EXP(-SetUp!$B$52*H1986/SetUp!$B$56))*F1986)</f>
        <v>3.8263578900244143E-3</v>
      </c>
      <c r="K1986" s="53">
        <f t="shared" si="473"/>
        <v>1.8248161959616122E-2</v>
      </c>
      <c r="L1986" s="53">
        <f>IF(I1986&lt;=0,0,MIN(SetUp!$B$50*I1986^SetUp!$B$55,I1986))</f>
        <v>3.4453840083134846E-2</v>
      </c>
      <c r="M1986" s="53">
        <f t="shared" si="474"/>
        <v>1.2922307955935872</v>
      </c>
      <c r="N1986" s="53">
        <f>IF(SetUp!$B$62=0,X1986,(B1986-E1986)*(1-(H1986/SetUp!$B$66/SetUp!$B$56)))</f>
        <v>0</v>
      </c>
      <c r="O1986" s="53">
        <f>K1986*SetUp!$B$65</f>
        <v>1.6843055279415963E-4</v>
      </c>
      <c r="P1986" s="53">
        <f>MIN(SetUp!$B$54*L1986^SetUp!$B$51,L1986)</f>
        <v>2.295703535376855E-2</v>
      </c>
      <c r="Q1986" s="53">
        <f t="shared" si="475"/>
        <v>1.8079731406821963E-2</v>
      </c>
      <c r="R1986" s="53">
        <f>IF((H1986+N1986-O1986)&gt;SetUp!$B$56,T1985+H1986+N1986-O1986-SetUp!$B$56,T1985)</f>
        <v>0</v>
      </c>
      <c r="S1986" s="53">
        <f>R1986*SetUp!$B$65</f>
        <v>0</v>
      </c>
      <c r="T1986" s="53">
        <f>IF((R1986-S1986)&lt;SetUp!$B$53,R1986-S1986,SetUp!$B$53)</f>
        <v>0</v>
      </c>
      <c r="U1986" s="53">
        <f t="shared" si="476"/>
        <v>1.2922307955935872</v>
      </c>
      <c r="V1986" s="53">
        <f>(L1986-P1986)/1000*SetUp!$B$13*1000000/SetUp!$B$48</f>
        <v>0.46786593156367351</v>
      </c>
      <c r="W1986" s="53">
        <f t="shared" si="478"/>
        <v>0</v>
      </c>
      <c r="X1986" s="53">
        <f>MAX((SetUp!$B$56*(1-($H1986/SetUp!$B$56)^2)*TANH(($B1986-$D1986)/SetUp!$B$56))/(1+$H1986/SetUp!$B$56*TANH(($B1986-$D1986)/SetUp!$B$56)),0)</f>
        <v>0</v>
      </c>
    </row>
    <row r="1987" spans="1:24" x14ac:dyDescent="0.3">
      <c r="A1987" s="60">
        <v>33032</v>
      </c>
      <c r="B1987" s="53">
        <v>0.19500000000000001</v>
      </c>
      <c r="C1987" s="53"/>
      <c r="D1987" s="53">
        <v>3.9409999999999998</v>
      </c>
      <c r="E1987" s="53">
        <f t="shared" ref="E1987:E2050" si="479">IF(B1987&gt;=D1987,D1987,B1987)</f>
        <v>0.19500000000000001</v>
      </c>
      <c r="F1987" s="53">
        <f t="shared" ref="F1987:F2050" si="480">D1987-E1987</f>
        <v>3.746</v>
      </c>
      <c r="G1987" s="53">
        <f t="shared" ref="G1987:G2050" si="481">MAX(B1987-D1987-N1987,0)</f>
        <v>0</v>
      </c>
      <c r="H1987" s="53">
        <f>IF(Q1986&gt;SetUp!$B$56,SetUp!$B$56,Q1986)</f>
        <v>1.8079731406821963E-2</v>
      </c>
      <c r="I1987" s="53">
        <f t="shared" si="477"/>
        <v>1.2923623722039324</v>
      </c>
      <c r="J1987" s="53">
        <f>MIN(F1987,H1987,(1-EXP(-SetUp!$B$52*H1987/SetUp!$B$56))*F1987)</f>
        <v>3.8244121916215204E-3</v>
      </c>
      <c r="K1987" s="53">
        <f t="shared" ref="K1987:K2050" si="482">MAX(H1987-J1987,0)</f>
        <v>1.4255319215200443E-2</v>
      </c>
      <c r="L1987" s="53">
        <f>IF(I1987&lt;=0,0,MIN(SetUp!$B$50*I1987^SetUp!$B$55,I1987))</f>
        <v>3.2981113111027367E-2</v>
      </c>
      <c r="M1987" s="53">
        <f t="shared" ref="M1987:M2050" si="483">MAX(I1987-L1987,0)</f>
        <v>1.259381259092905</v>
      </c>
      <c r="N1987" s="53">
        <f>IF(SetUp!$B$62=0,X1987,(B1987-E1987)*(1-(H1987/SetUp!$B$66/SetUp!$B$56)))</f>
        <v>0</v>
      </c>
      <c r="O1987" s="53">
        <f>K1987*SetUp!$B$65</f>
        <v>1.315766103450304E-4</v>
      </c>
      <c r="P1987" s="53">
        <f>MIN(SetUp!$B$54*L1987^SetUp!$B$51,L1987)</f>
        <v>2.1966411076714099E-2</v>
      </c>
      <c r="Q1987" s="53">
        <f t="shared" ref="Q1987:Q2050" si="484">IF((K1987+N1987-O1987)&lt;0,0,K1987+N1987-O1987)</f>
        <v>1.4123742604855412E-2</v>
      </c>
      <c r="R1987" s="53">
        <f>IF((H1987+N1987-O1987)&gt;SetUp!$B$56,T1986+H1987+N1987-O1987-SetUp!$B$56,T1986)</f>
        <v>0</v>
      </c>
      <c r="S1987" s="53">
        <f>R1987*SetUp!$B$65</f>
        <v>0</v>
      </c>
      <c r="T1987" s="53">
        <f>IF((R1987-S1987)&lt;SetUp!$B$53,R1987-S1987,SetUp!$B$53)</f>
        <v>0</v>
      </c>
      <c r="U1987" s="53">
        <f t="shared" ref="U1987:U2050" si="485">M1987+R1987-T1987</f>
        <v>1.259381259092905</v>
      </c>
      <c r="V1987" s="53">
        <f>(L1987-P1987)/1000*SetUp!$B$13*1000000/SetUp!$B$48</f>
        <v>0.44824661716806624</v>
      </c>
      <c r="W1987" s="53">
        <f t="shared" si="478"/>
        <v>2.0122792321330962E-16</v>
      </c>
      <c r="X1987" s="53">
        <f>MAX((SetUp!$B$56*(1-($H1987/SetUp!$B$56)^2)*TANH(($B1987-$D1987)/SetUp!$B$56))/(1+$H1987/SetUp!$B$56*TANH(($B1987-$D1987)/SetUp!$B$56)),0)</f>
        <v>0</v>
      </c>
    </row>
    <row r="1988" spans="1:24" x14ac:dyDescent="0.3">
      <c r="A1988" s="60">
        <v>33033</v>
      </c>
      <c r="B1988" s="53">
        <v>0</v>
      </c>
      <c r="C1988" s="53"/>
      <c r="D1988" s="53">
        <v>3.9409999999999998</v>
      </c>
      <c r="E1988" s="53">
        <f t="shared" si="479"/>
        <v>0</v>
      </c>
      <c r="F1988" s="53">
        <f t="shared" si="480"/>
        <v>3.9409999999999998</v>
      </c>
      <c r="G1988" s="53">
        <f t="shared" si="481"/>
        <v>0</v>
      </c>
      <c r="H1988" s="53">
        <f>IF(Q1987&gt;SetUp!$B$56,SetUp!$B$56,Q1987)</f>
        <v>1.4123742604855412E-2</v>
      </c>
      <c r="I1988" s="53">
        <f t="shared" ref="I1988:I2051" si="486">U1987+G1988+O1988</f>
        <v>1.2594826069943472</v>
      </c>
      <c r="J1988" s="53">
        <f>MIN(F1988,H1988,(1-EXP(-SetUp!$B$52*H1988/SetUp!$B$56))*F1988)</f>
        <v>3.1434727600789265E-3</v>
      </c>
      <c r="K1988" s="53">
        <f t="shared" si="482"/>
        <v>1.0980269844776486E-2</v>
      </c>
      <c r="L1988" s="53">
        <f>IF(I1988&lt;=0,0,MIN(SetUp!$B$50*I1988^SetUp!$B$55,I1988))</f>
        <v>3.1594519751371772E-2</v>
      </c>
      <c r="M1988" s="53">
        <f t="shared" si="483"/>
        <v>1.2278880872429754</v>
      </c>
      <c r="N1988" s="53">
        <f>IF(SetUp!$B$62=0,X1988,(B1988-E1988)*(1-(H1988/SetUp!$B$66/SetUp!$B$56)))</f>
        <v>0</v>
      </c>
      <c r="O1988" s="53">
        <f>K1988*SetUp!$B$65</f>
        <v>1.0134790144221463E-4</v>
      </c>
      <c r="P1988" s="53">
        <f>MIN(SetUp!$B$54*L1988^SetUp!$B$51,L1988)</f>
        <v>2.1034116845381208E-2</v>
      </c>
      <c r="Q1988" s="53">
        <f t="shared" si="484"/>
        <v>1.0878921943334272E-2</v>
      </c>
      <c r="R1988" s="53">
        <f>IF((H1988+N1988-O1988)&gt;SetUp!$B$56,T1987+H1988+N1988-O1988-SetUp!$B$56,T1987)</f>
        <v>0</v>
      </c>
      <c r="S1988" s="53">
        <f>R1988*SetUp!$B$65</f>
        <v>0</v>
      </c>
      <c r="T1988" s="53">
        <f>IF((R1988-S1988)&lt;SetUp!$B$53,R1988-S1988,SetUp!$B$53)</f>
        <v>0</v>
      </c>
      <c r="U1988" s="53">
        <f t="shared" si="485"/>
        <v>1.2278880872429754</v>
      </c>
      <c r="V1988" s="53">
        <f>(L1988-P1988)/1000*SetUp!$B$13*1000000/SetUp!$B$48</f>
        <v>0.42975877729562351</v>
      </c>
      <c r="W1988" s="53">
        <f t="shared" ref="W1988:W2051" si="487">Q1988+U1988+T1988-H1988-U1987-T1987-B1988+E1988+J1988+L1988</f>
        <v>-1.2490009027033011E-16</v>
      </c>
      <c r="X1988" s="53">
        <f>MAX((SetUp!$B$56*(1-($H1988/SetUp!$B$56)^2)*TANH(($B1988-$D1988)/SetUp!$B$56))/(1+$H1988/SetUp!$B$56*TANH(($B1988-$D1988)/SetUp!$B$56)),0)</f>
        <v>0</v>
      </c>
    </row>
    <row r="1989" spans="1:24" x14ac:dyDescent="0.3">
      <c r="A1989" s="60">
        <v>33034</v>
      </c>
      <c r="B1989" s="53">
        <v>9.6000000000000002E-2</v>
      </c>
      <c r="C1989" s="53"/>
      <c r="D1989" s="53">
        <v>3.9409999999999998</v>
      </c>
      <c r="E1989" s="53">
        <f t="shared" si="479"/>
        <v>9.6000000000000002E-2</v>
      </c>
      <c r="F1989" s="53">
        <f t="shared" si="480"/>
        <v>3.8449999999999998</v>
      </c>
      <c r="G1989" s="53">
        <f t="shared" si="481"/>
        <v>0</v>
      </c>
      <c r="H1989" s="53">
        <f>IF(Q1988&gt;SetUp!$B$56,SetUp!$B$56,Q1988)</f>
        <v>1.0878921943334272E-2</v>
      </c>
      <c r="I1989" s="53">
        <f t="shared" si="486"/>
        <v>1.2279666936419367</v>
      </c>
      <c r="J1989" s="53">
        <f>MIN(F1989,H1989,(1-EXP(-SetUp!$B$52*H1989/SetUp!$B$56))*F1989)</f>
        <v>2.3625199277266065E-3</v>
      </c>
      <c r="K1989" s="53">
        <f t="shared" si="482"/>
        <v>8.5164020156076655E-3</v>
      </c>
      <c r="L1989" s="53">
        <f>IF(I1989&lt;=0,0,MIN(SetUp!$B$50*I1989^SetUp!$B$55,I1989))</f>
        <v>3.0287896564187223E-2</v>
      </c>
      <c r="M1989" s="53">
        <f t="shared" si="483"/>
        <v>1.1976787970777494</v>
      </c>
      <c r="N1989" s="53">
        <f>IF(SetUp!$B$62=0,X1989,(B1989-E1989)*(1-(H1989/SetUp!$B$66/SetUp!$B$56)))</f>
        <v>0</v>
      </c>
      <c r="O1989" s="53">
        <f>K1989*SetUp!$B$65</f>
        <v>7.8606398961195419E-5</v>
      </c>
      <c r="P1989" s="53">
        <f>MIN(SetUp!$B$54*L1989^SetUp!$B$51,L1989)</f>
        <v>2.0155955215949446E-2</v>
      </c>
      <c r="Q1989" s="53">
        <f t="shared" si="484"/>
        <v>8.4377956166464697E-3</v>
      </c>
      <c r="R1989" s="53">
        <f>IF((H1989+N1989-O1989)&gt;SetUp!$B$56,T1988+H1989+N1989-O1989-SetUp!$B$56,T1988)</f>
        <v>0</v>
      </c>
      <c r="S1989" s="53">
        <f>R1989*SetUp!$B$65</f>
        <v>0</v>
      </c>
      <c r="T1989" s="53">
        <f>IF((R1989-S1989)&lt;SetUp!$B$53,R1989-S1989,SetUp!$B$53)</f>
        <v>0</v>
      </c>
      <c r="U1989" s="53">
        <f t="shared" si="485"/>
        <v>1.1976787970777494</v>
      </c>
      <c r="V1989" s="53">
        <f>(L1989-P1989)/1000*SetUp!$B$13*1000000/SetUp!$B$48</f>
        <v>0.4123224051403942</v>
      </c>
      <c r="W1989" s="53">
        <f t="shared" si="487"/>
        <v>-8.3266726846886741E-17</v>
      </c>
      <c r="X1989" s="53">
        <f>MAX((SetUp!$B$56*(1-($H1989/SetUp!$B$56)^2)*TANH(($B1989-$D1989)/SetUp!$B$56))/(1+$H1989/SetUp!$B$56*TANH(($B1989-$D1989)/SetUp!$B$56)),0)</f>
        <v>0</v>
      </c>
    </row>
    <row r="1990" spans="1:24" x14ac:dyDescent="0.3">
      <c r="A1990" s="60">
        <v>33035</v>
      </c>
      <c r="B1990" s="53">
        <v>0</v>
      </c>
      <c r="C1990" s="53"/>
      <c r="D1990" s="53">
        <v>3.9409999999999998</v>
      </c>
      <c r="E1990" s="53">
        <f t="shared" si="479"/>
        <v>0</v>
      </c>
      <c r="F1990" s="53">
        <f t="shared" si="480"/>
        <v>3.9409999999999998</v>
      </c>
      <c r="G1990" s="53">
        <f t="shared" si="481"/>
        <v>0</v>
      </c>
      <c r="H1990" s="53">
        <f>IF(Q1989&gt;SetUp!$B$56,SetUp!$B$56,Q1989)</f>
        <v>8.4377956166464697E-3</v>
      </c>
      <c r="I1990" s="53">
        <f t="shared" si="486"/>
        <v>1.197739341480256</v>
      </c>
      <c r="J1990" s="53">
        <f>MIN(F1990,H1990,(1-EXP(-SetUp!$B$52*H1990/SetUp!$B$56))*F1990)</f>
        <v>1.878272748860035E-3</v>
      </c>
      <c r="K1990" s="53">
        <f t="shared" si="482"/>
        <v>6.5595228677864346E-3</v>
      </c>
      <c r="L1990" s="53">
        <f>IF(I1990&lt;=0,0,MIN(SetUp!$B$50*I1990^SetUp!$B$55,I1990))</f>
        <v>2.9055520445365822E-2</v>
      </c>
      <c r="M1990" s="53">
        <f t="shared" si="483"/>
        <v>1.1686838210348902</v>
      </c>
      <c r="N1990" s="53">
        <f>IF(SetUp!$B$62=0,X1990,(B1990-E1990)*(1-(H1990/SetUp!$B$66/SetUp!$B$56)))</f>
        <v>0</v>
      </c>
      <c r="O1990" s="53">
        <f>K1990*SetUp!$B$65</f>
        <v>6.0544402506521936E-5</v>
      </c>
      <c r="P1990" s="53">
        <f>MIN(SetUp!$B$54*L1990^SetUp!$B$51,L1990)</f>
        <v>1.9328031038484517E-2</v>
      </c>
      <c r="Q1990" s="53">
        <f t="shared" si="484"/>
        <v>6.4989784652799126E-3</v>
      </c>
      <c r="R1990" s="53">
        <f>IF((H1990+N1990-O1990)&gt;SetUp!$B$56,T1989+H1990+N1990-O1990-SetUp!$B$56,T1989)</f>
        <v>0</v>
      </c>
      <c r="S1990" s="53">
        <f>R1990*SetUp!$B$65</f>
        <v>0</v>
      </c>
      <c r="T1990" s="53">
        <f>IF((R1990-S1990)&lt;SetUp!$B$53,R1990-S1990,SetUp!$B$53)</f>
        <v>0</v>
      </c>
      <c r="U1990" s="53">
        <f t="shared" si="485"/>
        <v>1.1686838210348902</v>
      </c>
      <c r="V1990" s="53">
        <f>(L1990-P1990)/1000*SetUp!$B$13*1000000/SetUp!$B$48</f>
        <v>0.39586311155666187</v>
      </c>
      <c r="W1990" s="53">
        <f t="shared" si="487"/>
        <v>1.2490009027033011E-16</v>
      </c>
      <c r="X1990" s="53">
        <f>MAX((SetUp!$B$56*(1-($H1990/SetUp!$B$56)^2)*TANH(($B1990-$D1990)/SetUp!$B$56))/(1+$H1990/SetUp!$B$56*TANH(($B1990-$D1990)/SetUp!$B$56)),0)</f>
        <v>0</v>
      </c>
    </row>
    <row r="1991" spans="1:24" x14ac:dyDescent="0.3">
      <c r="A1991" s="60">
        <v>33036</v>
      </c>
      <c r="B1991" s="53">
        <v>0</v>
      </c>
      <c r="C1991" s="53"/>
      <c r="D1991" s="53">
        <v>3.9409999999999998</v>
      </c>
      <c r="E1991" s="53">
        <f t="shared" si="479"/>
        <v>0</v>
      </c>
      <c r="F1991" s="53">
        <f t="shared" si="480"/>
        <v>3.9409999999999998</v>
      </c>
      <c r="G1991" s="53">
        <f t="shared" si="481"/>
        <v>0</v>
      </c>
      <c r="H1991" s="53">
        <f>IF(Q1990&gt;SetUp!$B$56,SetUp!$B$56,Q1990)</f>
        <v>6.4989784652799126E-3</v>
      </c>
      <c r="I1991" s="53">
        <f t="shared" si="486"/>
        <v>1.1687304529533982</v>
      </c>
      <c r="J1991" s="53">
        <f>MIN(F1991,H1991,(1-EXP(-SetUp!$B$52*H1991/SetUp!$B$56))*F1991)</f>
        <v>1.4467668130392056E-3</v>
      </c>
      <c r="K1991" s="53">
        <f t="shared" si="482"/>
        <v>5.0522116522407068E-3</v>
      </c>
      <c r="L1991" s="53">
        <f>IF(I1991&lt;=0,0,MIN(SetUp!$B$50*I1991^SetUp!$B$55,I1991))</f>
        <v>2.7892154886353361E-2</v>
      </c>
      <c r="M1991" s="53">
        <f t="shared" si="483"/>
        <v>1.1408382980670448</v>
      </c>
      <c r="N1991" s="53">
        <f>IF(SetUp!$B$62=0,X1991,(B1991-E1991)*(1-(H1991/SetUp!$B$66/SetUp!$B$56)))</f>
        <v>0</v>
      </c>
      <c r="O1991" s="53">
        <f>K1991*SetUp!$B$65</f>
        <v>4.6631918507911901E-5</v>
      </c>
      <c r="P1991" s="53">
        <f>MIN(SetUp!$B$54*L1991^SetUp!$B$51,L1991)</f>
        <v>1.8546781837470296E-2</v>
      </c>
      <c r="Q1991" s="53">
        <f t="shared" si="484"/>
        <v>5.0055797337327946E-3</v>
      </c>
      <c r="R1991" s="53">
        <f>IF((H1991+N1991-O1991)&gt;SetUp!$B$56,T1990+H1991+N1991-O1991-SetUp!$B$56,T1990)</f>
        <v>0</v>
      </c>
      <c r="S1991" s="53">
        <f>R1991*SetUp!$B$65</f>
        <v>0</v>
      </c>
      <c r="T1991" s="53">
        <f>IF((R1991-S1991)&lt;SetUp!$B$53,R1991-S1991,SetUp!$B$53)</f>
        <v>0</v>
      </c>
      <c r="U1991" s="53">
        <f t="shared" si="485"/>
        <v>1.1408382980670448</v>
      </c>
      <c r="V1991" s="53">
        <f>(L1991-P1991)/1000*SetUp!$B$13*1000000/SetUp!$B$48</f>
        <v>0.38031277126568447</v>
      </c>
      <c r="W1991" s="53">
        <f t="shared" si="487"/>
        <v>1.1449174941446927E-16</v>
      </c>
      <c r="X1991" s="53">
        <f>MAX((SetUp!$B$56*(1-($H1991/SetUp!$B$56)^2)*TANH(($B1991-$D1991)/SetUp!$B$56))/(1+$H1991/SetUp!$B$56*TANH(($B1991-$D1991)/SetUp!$B$56)),0)</f>
        <v>0</v>
      </c>
    </row>
    <row r="1992" spans="1:24" x14ac:dyDescent="0.3">
      <c r="A1992" s="60">
        <v>33037</v>
      </c>
      <c r="B1992" s="53">
        <v>0.124</v>
      </c>
      <c r="C1992" s="53"/>
      <c r="D1992" s="53">
        <v>3.9409999999999998</v>
      </c>
      <c r="E1992" s="53">
        <f t="shared" si="479"/>
        <v>0.124</v>
      </c>
      <c r="F1992" s="53">
        <f t="shared" si="480"/>
        <v>3.8169999999999997</v>
      </c>
      <c r="G1992" s="53">
        <f t="shared" si="481"/>
        <v>0</v>
      </c>
      <c r="H1992" s="53">
        <f>IF(Q1991&gt;SetUp!$B$56,SetUp!$B$56,Q1991)</f>
        <v>5.0055797337327946E-3</v>
      </c>
      <c r="I1992" s="53">
        <f t="shared" si="486"/>
        <v>1.1408745376399023</v>
      </c>
      <c r="J1992" s="53">
        <f>MIN(F1992,H1992,(1-EXP(-SetUp!$B$52*H1992/SetUp!$B$56))*F1992)</f>
        <v>1.0792992348670673E-3</v>
      </c>
      <c r="K1992" s="53">
        <f t="shared" si="482"/>
        <v>3.9262804988657272E-3</v>
      </c>
      <c r="L1992" s="53">
        <f>IF(I1992&lt;=0,0,MIN(SetUp!$B$50*I1992^SetUp!$B$55,I1992))</f>
        <v>2.6792996056092377E-2</v>
      </c>
      <c r="M1992" s="53">
        <f t="shared" si="483"/>
        <v>1.1140815415838099</v>
      </c>
      <c r="N1992" s="53">
        <f>IF(SetUp!$B$62=0,X1992,(B1992-E1992)*(1-(H1992/SetUp!$B$66/SetUp!$B$56)))</f>
        <v>0</v>
      </c>
      <c r="O1992" s="53">
        <f>K1992*SetUp!$B$65</f>
        <v>3.6239572857385738E-5</v>
      </c>
      <c r="P1992" s="53">
        <f>MIN(SetUp!$B$54*L1992^SetUp!$B$51,L1992)</f>
        <v>1.7808940901371858E-2</v>
      </c>
      <c r="Q1992" s="53">
        <f t="shared" si="484"/>
        <v>3.8900409260083416E-3</v>
      </c>
      <c r="R1992" s="53">
        <f>IF((H1992+N1992-O1992)&gt;SetUp!$B$56,T1991+H1992+N1992-O1992-SetUp!$B$56,T1991)</f>
        <v>0</v>
      </c>
      <c r="S1992" s="53">
        <f>R1992*SetUp!$B$65</f>
        <v>0</v>
      </c>
      <c r="T1992" s="53">
        <f>IF((R1992-S1992)&lt;SetUp!$B$53,R1992-S1992,SetUp!$B$53)</f>
        <v>0</v>
      </c>
      <c r="U1992" s="53">
        <f t="shared" si="485"/>
        <v>1.1140815415838099</v>
      </c>
      <c r="V1992" s="53">
        <f>(L1992-P1992)/1000*SetUp!$B$13*1000000/SetUp!$B$48</f>
        <v>0.3656088307254764</v>
      </c>
      <c r="W1992" s="53">
        <f t="shared" si="487"/>
        <v>8.6736173798840355E-17</v>
      </c>
      <c r="X1992" s="53">
        <f>MAX((SetUp!$B$56*(1-($H1992/SetUp!$B$56)^2)*TANH(($B1992-$D1992)/SetUp!$B$56))/(1+$H1992/SetUp!$B$56*TANH(($B1992-$D1992)/SetUp!$B$56)),0)</f>
        <v>0</v>
      </c>
    </row>
    <row r="1993" spans="1:24" x14ac:dyDescent="0.3">
      <c r="A1993" s="60">
        <v>33038</v>
      </c>
      <c r="B1993" s="53">
        <v>0</v>
      </c>
      <c r="C1993" s="53"/>
      <c r="D1993" s="53">
        <v>3.9409999999999998</v>
      </c>
      <c r="E1993" s="53">
        <f t="shared" si="479"/>
        <v>0</v>
      </c>
      <c r="F1993" s="53">
        <f t="shared" si="480"/>
        <v>3.9409999999999998</v>
      </c>
      <c r="G1993" s="53">
        <f t="shared" si="481"/>
        <v>0</v>
      </c>
      <c r="H1993" s="53">
        <f>IF(Q1992&gt;SetUp!$B$56,SetUp!$B$56,Q1992)</f>
        <v>3.8900409260083416E-3</v>
      </c>
      <c r="I1993" s="53">
        <f t="shared" si="486"/>
        <v>1.1141094530846851</v>
      </c>
      <c r="J1993" s="53">
        <f>MIN(F1993,H1993,(1-EXP(-SetUp!$B$52*H1993/SetUp!$B$56))*F1993)</f>
        <v>8.6604331953206047E-4</v>
      </c>
      <c r="K1993" s="53">
        <f t="shared" si="482"/>
        <v>3.0239976064762811E-3</v>
      </c>
      <c r="L1993" s="53">
        <f>IF(I1993&lt;=0,0,MIN(SetUp!$B$50*I1993^SetUp!$B$55,I1993))</f>
        <v>2.5753597245075126E-2</v>
      </c>
      <c r="M1993" s="53">
        <f t="shared" si="483"/>
        <v>1.08835585583961</v>
      </c>
      <c r="N1993" s="53">
        <f>IF(SetUp!$B$62=0,X1993,(B1993-E1993)*(1-(H1993/SetUp!$B$66/SetUp!$B$56)))</f>
        <v>0</v>
      </c>
      <c r="O1993" s="53">
        <f>K1993*SetUp!$B$65</f>
        <v>2.7911500875221864E-5</v>
      </c>
      <c r="P1993" s="53">
        <f>MIN(SetUp!$B$54*L1993^SetUp!$B$51,L1993)</f>
        <v>1.7111485958808997E-2</v>
      </c>
      <c r="Q1993" s="53">
        <f t="shared" si="484"/>
        <v>2.9960861056010594E-3</v>
      </c>
      <c r="R1993" s="53">
        <f>IF((H1993+N1993-O1993)&gt;SetUp!$B$56,T1992+H1993+N1993-O1993-SetUp!$B$56,T1992)</f>
        <v>0</v>
      </c>
      <c r="S1993" s="53">
        <f>R1993*SetUp!$B$65</f>
        <v>0</v>
      </c>
      <c r="T1993" s="53">
        <f>IF((R1993-S1993)&lt;SetUp!$B$53,R1993-S1993,SetUp!$B$53)</f>
        <v>0</v>
      </c>
      <c r="U1993" s="53">
        <f t="shared" si="485"/>
        <v>1.08835585583961</v>
      </c>
      <c r="V1993" s="53">
        <f>(L1993-P1993)/1000*SetUp!$B$13*1000000/SetUp!$B$48</f>
        <v>0.35169332199736419</v>
      </c>
      <c r="W1993" s="53">
        <f t="shared" si="487"/>
        <v>1.0408340855860843E-16</v>
      </c>
      <c r="X1993" s="53">
        <f>MAX((SetUp!$B$56*(1-($H1993/SetUp!$B$56)^2)*TANH(($B1993-$D1993)/SetUp!$B$56))/(1+$H1993/SetUp!$B$56*TANH(($B1993-$D1993)/SetUp!$B$56)),0)</f>
        <v>0</v>
      </c>
    </row>
    <row r="1994" spans="1:24" x14ac:dyDescent="0.3">
      <c r="A1994" s="60">
        <v>33039</v>
      </c>
      <c r="B1994" s="53">
        <v>0.20799999999999999</v>
      </c>
      <c r="C1994" s="53"/>
      <c r="D1994" s="53">
        <v>3.9409999999999998</v>
      </c>
      <c r="E1994" s="53">
        <f t="shared" si="479"/>
        <v>0.20799999999999999</v>
      </c>
      <c r="F1994" s="53">
        <f t="shared" si="480"/>
        <v>3.7329999999999997</v>
      </c>
      <c r="G1994" s="53">
        <f t="shared" si="481"/>
        <v>0</v>
      </c>
      <c r="H1994" s="53">
        <f>IF(Q1993&gt;SetUp!$B$56,SetUp!$B$56,Q1993)</f>
        <v>2.9960861056010594E-3</v>
      </c>
      <c r="I1994" s="53">
        <f t="shared" si="486"/>
        <v>1.0883776778987244</v>
      </c>
      <c r="J1994" s="53">
        <f>MIN(F1994,H1994,(1-EXP(-SetUp!$B$52*H1994/SetUp!$B$56))*F1994)</f>
        <v>6.3183293178360126E-4</v>
      </c>
      <c r="K1994" s="53">
        <f t="shared" si="482"/>
        <v>2.364253173817458E-3</v>
      </c>
      <c r="L1994" s="53">
        <f>IF(I1994&lt;=0,0,MIN(SetUp!$B$50*I1994^SetUp!$B$55,I1994))</f>
        <v>2.4769895686910529E-2</v>
      </c>
      <c r="M1994" s="53">
        <f t="shared" si="483"/>
        <v>1.063607782211814</v>
      </c>
      <c r="N1994" s="53">
        <f>IF(SetUp!$B$62=0,X1994,(B1994-E1994)*(1-(H1994/SetUp!$B$66/SetUp!$B$56)))</f>
        <v>0</v>
      </c>
      <c r="O1994" s="53">
        <f>K1994*SetUp!$B$65</f>
        <v>2.1822059114374381E-5</v>
      </c>
      <c r="P1994" s="53">
        <f>MIN(SetUp!$B$54*L1994^SetUp!$B$51,L1994)</f>
        <v>1.6451656644574902E-2</v>
      </c>
      <c r="Q1994" s="53">
        <f t="shared" si="484"/>
        <v>2.3424311147030837E-3</v>
      </c>
      <c r="R1994" s="53">
        <f>IF((H1994+N1994-O1994)&gt;SetUp!$B$56,T1993+H1994+N1994-O1994-SetUp!$B$56,T1993)</f>
        <v>0</v>
      </c>
      <c r="S1994" s="53">
        <f>R1994*SetUp!$B$65</f>
        <v>0</v>
      </c>
      <c r="T1994" s="53">
        <f>IF((R1994-S1994)&lt;SetUp!$B$53,R1994-S1994,SetUp!$B$53)</f>
        <v>0</v>
      </c>
      <c r="U1994" s="53">
        <f t="shared" si="485"/>
        <v>1.063607782211814</v>
      </c>
      <c r="V1994" s="53">
        <f>(L1994-P1994)/1000*SetUp!$B$13*1000000/SetUp!$B$48</f>
        <v>0.33851324347284051</v>
      </c>
      <c r="W1994" s="53">
        <f t="shared" si="487"/>
        <v>7.6327832942979512E-17</v>
      </c>
      <c r="X1994" s="53">
        <f>MAX((SetUp!$B$56*(1-($H1994/SetUp!$B$56)^2)*TANH(($B1994-$D1994)/SetUp!$B$56))/(1+$H1994/SetUp!$B$56*TANH(($B1994-$D1994)/SetUp!$B$56)),0)</f>
        <v>0</v>
      </c>
    </row>
    <row r="1995" spans="1:24" x14ac:dyDescent="0.3">
      <c r="A1995" s="60">
        <v>33040</v>
      </c>
      <c r="B1995" s="53">
        <v>0.15</v>
      </c>
      <c r="C1995" s="53"/>
      <c r="D1995" s="53">
        <v>3.9409999999999998</v>
      </c>
      <c r="E1995" s="53">
        <f t="shared" si="479"/>
        <v>0.15</v>
      </c>
      <c r="F1995" s="53">
        <f t="shared" si="480"/>
        <v>3.7909999999999999</v>
      </c>
      <c r="G1995" s="53">
        <f t="shared" si="481"/>
        <v>0</v>
      </c>
      <c r="H1995" s="53">
        <f>IF(Q1994&gt;SetUp!$B$56,SetUp!$B$56,Q1994)</f>
        <v>2.3424311147030837E-3</v>
      </c>
      <c r="I1995" s="53">
        <f t="shared" si="486"/>
        <v>1.0636247724336099</v>
      </c>
      <c r="J1995" s="53">
        <f>MIN(F1995,H1995,(1-EXP(-SetUp!$B$52*H1995/SetUp!$B$56))*F1995)</f>
        <v>5.0167055245884295E-4</v>
      </c>
      <c r="K1995" s="53">
        <f t="shared" si="482"/>
        <v>1.8407605622442406E-3</v>
      </c>
      <c r="L1995" s="53">
        <f>IF(I1995&lt;=0,0,MIN(SetUp!$B$50*I1995^SetUp!$B$55,I1995))</f>
        <v>2.3838131280725303E-2</v>
      </c>
      <c r="M1995" s="53">
        <f t="shared" si="483"/>
        <v>1.0397866411528847</v>
      </c>
      <c r="N1995" s="53">
        <f>IF(SetUp!$B$62=0,X1995,(B1995-E1995)*(1-(H1995/SetUp!$B$66/SetUp!$B$56)))</f>
        <v>0</v>
      </c>
      <c r="O1995" s="53">
        <f>K1995*SetUp!$B$65</f>
        <v>1.6990221795850815E-5</v>
      </c>
      <c r="P1995" s="53">
        <f>MIN(SetUp!$B$54*L1995^SetUp!$B$51,L1995)</f>
        <v>1.5826899470336848E-2</v>
      </c>
      <c r="Q1995" s="53">
        <f t="shared" si="484"/>
        <v>1.8237703404483899E-3</v>
      </c>
      <c r="R1995" s="53">
        <f>IF((H1995+N1995-O1995)&gt;SetUp!$B$56,T1994+H1995+N1995-O1995-SetUp!$B$56,T1994)</f>
        <v>0</v>
      </c>
      <c r="S1995" s="53">
        <f>R1995*SetUp!$B$65</f>
        <v>0</v>
      </c>
      <c r="T1995" s="53">
        <f>IF((R1995-S1995)&lt;SetUp!$B$53,R1995-S1995,SetUp!$B$53)</f>
        <v>0</v>
      </c>
      <c r="U1995" s="53">
        <f t="shared" si="485"/>
        <v>1.0397866411528847</v>
      </c>
      <c r="V1995" s="53">
        <f>(L1995-P1995)/1000*SetUp!$B$13*1000000/SetUp!$B$48</f>
        <v>0.32601949169110828</v>
      </c>
      <c r="W1995" s="53">
        <f t="shared" si="487"/>
        <v>1.8388068845354155E-16</v>
      </c>
      <c r="X1995" s="53">
        <f>MAX((SetUp!$B$56*(1-($H1995/SetUp!$B$56)^2)*TANH(($B1995-$D1995)/SetUp!$B$56))/(1+$H1995/SetUp!$B$56*TANH(($B1995-$D1995)/SetUp!$B$56)),0)</f>
        <v>0</v>
      </c>
    </row>
    <row r="1996" spans="1:24" x14ac:dyDescent="0.3">
      <c r="A1996" s="60">
        <v>33041</v>
      </c>
      <c r="B1996" s="53">
        <v>0</v>
      </c>
      <c r="C1996" s="53"/>
      <c r="D1996" s="53">
        <v>3.9409999999999998</v>
      </c>
      <c r="E1996" s="53">
        <f t="shared" si="479"/>
        <v>0</v>
      </c>
      <c r="F1996" s="53">
        <f t="shared" si="480"/>
        <v>3.9409999999999998</v>
      </c>
      <c r="G1996" s="53">
        <f t="shared" si="481"/>
        <v>0</v>
      </c>
      <c r="H1996" s="53">
        <f>IF(Q1995&gt;SetUp!$B$56,SetUp!$B$56,Q1995)</f>
        <v>1.8237703404483899E-3</v>
      </c>
      <c r="I1996" s="53">
        <f t="shared" si="486"/>
        <v>1.0397997267006942</v>
      </c>
      <c r="J1996" s="53">
        <f>MIN(F1996,H1996,(1-EXP(-SetUp!$B$52*H1996/SetUp!$B$56))*F1996)</f>
        <v>4.0605133520666943E-4</v>
      </c>
      <c r="K1996" s="53">
        <f t="shared" si="482"/>
        <v>1.4177190052417205E-3</v>
      </c>
      <c r="L1996" s="53">
        <f>IF(I1996&lt;=0,0,MIN(SetUp!$B$50*I1996^SetUp!$B$55,I1996))</f>
        <v>2.2954841543097952E-2</v>
      </c>
      <c r="M1996" s="53">
        <f t="shared" si="483"/>
        <v>1.0168448851575962</v>
      </c>
      <c r="N1996" s="53">
        <f>IF(SetUp!$B$62=0,X1996,(B1996-E1996)*(1-(H1996/SetUp!$B$66/SetUp!$B$56)))</f>
        <v>0</v>
      </c>
      <c r="O1996" s="53">
        <f>K1996*SetUp!$B$65</f>
        <v>1.3085547809587303E-5</v>
      </c>
      <c r="P1996" s="53">
        <f>MIN(SetUp!$B$54*L1996^SetUp!$B$51,L1996)</f>
        <v>1.5234864014564239E-2</v>
      </c>
      <c r="Q1996" s="53">
        <f t="shared" si="484"/>
        <v>1.4046334574321332E-3</v>
      </c>
      <c r="R1996" s="53">
        <f>IF((H1996+N1996-O1996)&gt;SetUp!$B$56,T1995+H1996+N1996-O1996-SetUp!$B$56,T1995)</f>
        <v>0</v>
      </c>
      <c r="S1996" s="53">
        <f>R1996*SetUp!$B$65</f>
        <v>0</v>
      </c>
      <c r="T1996" s="53">
        <f>IF((R1996-S1996)&lt;SetUp!$B$53,R1996-S1996,SetUp!$B$53)</f>
        <v>0</v>
      </c>
      <c r="U1996" s="53">
        <f t="shared" si="485"/>
        <v>1.0168448851575962</v>
      </c>
      <c r="V1996" s="53">
        <f>(L1996-P1996)/1000*SetUp!$B$13*1000000/SetUp!$B$48</f>
        <v>0.31416681095853849</v>
      </c>
      <c r="W1996" s="53">
        <f t="shared" si="487"/>
        <v>-2.7408630920433552E-16</v>
      </c>
      <c r="X1996" s="53">
        <f>MAX((SetUp!$B$56*(1-($H1996/SetUp!$B$56)^2)*TANH(($B1996-$D1996)/SetUp!$B$56))/(1+$H1996/SetUp!$B$56*TANH(($B1996-$D1996)/SetUp!$B$56)),0)</f>
        <v>0</v>
      </c>
    </row>
    <row r="1997" spans="1:24" x14ac:dyDescent="0.3">
      <c r="A1997" s="60">
        <v>33042</v>
      </c>
      <c r="B1997" s="53">
        <v>0</v>
      </c>
      <c r="C1997" s="53"/>
      <c r="D1997" s="53">
        <v>3.9409999999999998</v>
      </c>
      <c r="E1997" s="53">
        <f t="shared" si="479"/>
        <v>0</v>
      </c>
      <c r="F1997" s="53">
        <f t="shared" si="480"/>
        <v>3.9409999999999998</v>
      </c>
      <c r="G1997" s="53">
        <f t="shared" si="481"/>
        <v>0</v>
      </c>
      <c r="H1997" s="53">
        <f>IF(Q1996&gt;SetUp!$B$56,SetUp!$B$56,Q1996)</f>
        <v>1.4046334574321332E-3</v>
      </c>
      <c r="I1997" s="53">
        <f t="shared" si="486"/>
        <v>1.0168549633651012</v>
      </c>
      <c r="J1997" s="53">
        <f>MIN(F1997,H1997,(1-EXP(-SetUp!$B$52*H1997/SetUp!$B$56))*F1997)</f>
        <v>3.1273676907189041E-4</v>
      </c>
      <c r="K1997" s="53">
        <f t="shared" si="482"/>
        <v>1.0918966883602427E-3</v>
      </c>
      <c r="L1997" s="53">
        <f>IF(I1997&lt;=0,0,MIN(SetUp!$B$50*I1997^SetUp!$B$55,I1997))</f>
        <v>2.2116844047423007E-2</v>
      </c>
      <c r="M1997" s="53">
        <f t="shared" si="483"/>
        <v>0.99473811931767819</v>
      </c>
      <c r="N1997" s="53">
        <f>IF(SetUp!$B$62=0,X1997,(B1997-E1997)*(1-(H1997/SetUp!$B$66/SetUp!$B$56)))</f>
        <v>0</v>
      </c>
      <c r="O1997" s="53">
        <f>K1997*SetUp!$B$65</f>
        <v>1.0078207505042153E-5</v>
      </c>
      <c r="P1997" s="53">
        <f>MIN(SetUp!$B$54*L1997^SetUp!$B$51,L1997)</f>
        <v>1.4673390748250564E-2</v>
      </c>
      <c r="Q1997" s="53">
        <f t="shared" si="484"/>
        <v>1.0818184808552005E-3</v>
      </c>
      <c r="R1997" s="53">
        <f>IF((H1997+N1997-O1997)&gt;SetUp!$B$56,T1996+H1997+N1997-O1997-SetUp!$B$56,T1996)</f>
        <v>0</v>
      </c>
      <c r="S1997" s="53">
        <f>R1997*SetUp!$B$65</f>
        <v>0</v>
      </c>
      <c r="T1997" s="53">
        <f>IF((R1997-S1997)&lt;SetUp!$B$53,R1997-S1997,SetUp!$B$53)</f>
        <v>0</v>
      </c>
      <c r="U1997" s="53">
        <f t="shared" si="485"/>
        <v>0.99473811931767819</v>
      </c>
      <c r="V1997" s="53">
        <f>(L1997-P1997)/1000*SetUp!$B$13*1000000/SetUp!$B$48</f>
        <v>0.30291357414922121</v>
      </c>
      <c r="W1997" s="53">
        <f t="shared" si="487"/>
        <v>-3.4694469519536142E-17</v>
      </c>
      <c r="X1997" s="53">
        <f>MAX((SetUp!$B$56*(1-($H1997/SetUp!$B$56)^2)*TANH(($B1997-$D1997)/SetUp!$B$56))/(1+$H1997/SetUp!$B$56*TANH(($B1997-$D1997)/SetUp!$B$56)),0)</f>
        <v>0</v>
      </c>
    </row>
    <row r="1998" spans="1:24" x14ac:dyDescent="0.3">
      <c r="A1998" s="60">
        <v>33043</v>
      </c>
      <c r="B1998" s="53">
        <v>0</v>
      </c>
      <c r="C1998" s="53"/>
      <c r="D1998" s="53">
        <v>3.9409999999999998</v>
      </c>
      <c r="E1998" s="53">
        <f t="shared" si="479"/>
        <v>0</v>
      </c>
      <c r="F1998" s="53">
        <f t="shared" si="480"/>
        <v>3.9409999999999998</v>
      </c>
      <c r="G1998" s="53">
        <f t="shared" si="481"/>
        <v>0</v>
      </c>
      <c r="H1998" s="53">
        <f>IF(Q1997&gt;SetUp!$B$56,SetUp!$B$56,Q1997)</f>
        <v>1.0818184808552005E-3</v>
      </c>
      <c r="I1998" s="53">
        <f t="shared" si="486"/>
        <v>0.99474588131608355</v>
      </c>
      <c r="J1998" s="53">
        <f>MIN(F1998,H1998,(1-EXP(-SetUp!$B$52*H1998/SetUp!$B$56))*F1998)</f>
        <v>2.4086533025097256E-4</v>
      </c>
      <c r="K1998" s="53">
        <f t="shared" si="482"/>
        <v>8.4095315060422795E-4</v>
      </c>
      <c r="L1998" s="53">
        <f>IF(I1998&lt;=0,0,MIN(SetUp!$B$50*I1998^SetUp!$B$55,I1998))</f>
        <v>2.1321203584648212E-2</v>
      </c>
      <c r="M1998" s="53">
        <f t="shared" si="483"/>
        <v>0.97342467773143537</v>
      </c>
      <c r="N1998" s="53">
        <f>IF(SetUp!$B$62=0,X1998,(B1998-E1998)*(1-(H1998/SetUp!$B$66/SetUp!$B$56)))</f>
        <v>0</v>
      </c>
      <c r="O1998" s="53">
        <f>K1998*SetUp!$B$65</f>
        <v>7.7619984053034991E-6</v>
      </c>
      <c r="P1998" s="53">
        <f>MIN(SetUp!$B$54*L1998^SetUp!$B$51,L1998)</f>
        <v>1.4140488664983852E-2</v>
      </c>
      <c r="Q1998" s="53">
        <f t="shared" si="484"/>
        <v>8.3319115219892442E-4</v>
      </c>
      <c r="R1998" s="53">
        <f>IF((H1998+N1998-O1998)&gt;SetUp!$B$56,T1997+H1998+N1998-O1998-SetUp!$B$56,T1997)</f>
        <v>0</v>
      </c>
      <c r="S1998" s="53">
        <f>R1998*SetUp!$B$65</f>
        <v>0</v>
      </c>
      <c r="T1998" s="53">
        <f>IF((R1998-S1998)&lt;SetUp!$B$53,R1998-S1998,SetUp!$B$53)</f>
        <v>0</v>
      </c>
      <c r="U1998" s="53">
        <f t="shared" si="485"/>
        <v>0.97342467773143537</v>
      </c>
      <c r="V1998" s="53">
        <f>(L1998-P1998)/1000*SetUp!$B$13*1000000/SetUp!$B$48</f>
        <v>0.29222135665229454</v>
      </c>
      <c r="W1998" s="53">
        <f t="shared" si="487"/>
        <v>9.3675067702747583E-17</v>
      </c>
      <c r="X1998" s="53">
        <f>MAX((SetUp!$B$56*(1-($H1998/SetUp!$B$56)^2)*TANH(($B1998-$D1998)/SetUp!$B$56))/(1+$H1998/SetUp!$B$56*TANH(($B1998-$D1998)/SetUp!$B$56)),0)</f>
        <v>0</v>
      </c>
    </row>
    <row r="1999" spans="1:24" x14ac:dyDescent="0.3">
      <c r="A1999" s="60">
        <v>33044</v>
      </c>
      <c r="B1999" s="53">
        <v>1.9E-2</v>
      </c>
      <c r="C1999" s="53"/>
      <c r="D1999" s="53">
        <v>3.9409999999999998</v>
      </c>
      <c r="E1999" s="53">
        <f t="shared" si="479"/>
        <v>1.9E-2</v>
      </c>
      <c r="F1999" s="53">
        <f t="shared" si="480"/>
        <v>3.9219999999999997</v>
      </c>
      <c r="G1999" s="53">
        <f t="shared" si="481"/>
        <v>0</v>
      </c>
      <c r="H1999" s="53">
        <f>IF(Q1998&gt;SetUp!$B$56,SetUp!$B$56,Q1998)</f>
        <v>8.3319115219892442E-4</v>
      </c>
      <c r="I1999" s="53">
        <f t="shared" si="486"/>
        <v>0.97343066408302725</v>
      </c>
      <c r="J1999" s="53">
        <f>MIN(F1999,H1999,(1-EXP(-SetUp!$B$52*H1999/SetUp!$B$56))*F1999)</f>
        <v>1.8461575074657508E-4</v>
      </c>
      <c r="K1999" s="53">
        <f t="shared" si="482"/>
        <v>6.4857540145234931E-4</v>
      </c>
      <c r="L1999" s="53">
        <f>IF(I1999&lt;=0,0,MIN(SetUp!$B$50*I1999^SetUp!$B$55,I1999))</f>
        <v>2.0565211123580115E-2</v>
      </c>
      <c r="M1999" s="53">
        <f t="shared" si="483"/>
        <v>0.95286545295944713</v>
      </c>
      <c r="N1999" s="53">
        <f>IF(SetUp!$B$62=0,X1999,(B1999-E1999)*(1-(H1999/SetUp!$B$66/SetUp!$B$56)))</f>
        <v>0</v>
      </c>
      <c r="O1999" s="53">
        <f>K1999*SetUp!$B$65</f>
        <v>5.9863515918515682E-6</v>
      </c>
      <c r="P1999" s="53">
        <f>MIN(SetUp!$B$54*L1999^SetUp!$B$51,L1999)</f>
        <v>1.363432086615526E-2</v>
      </c>
      <c r="Q1999" s="53">
        <f t="shared" si="484"/>
        <v>6.4258904986049773E-4</v>
      </c>
      <c r="R1999" s="53">
        <f>IF((H1999+N1999-O1999)&gt;SetUp!$B$56,T1998+H1999+N1999-O1999-SetUp!$B$56,T1998)</f>
        <v>0</v>
      </c>
      <c r="S1999" s="53">
        <f>R1999*SetUp!$B$65</f>
        <v>0</v>
      </c>
      <c r="T1999" s="53">
        <f>IF((R1999-S1999)&lt;SetUp!$B$53,R1999-S1999,SetUp!$B$53)</f>
        <v>0</v>
      </c>
      <c r="U1999" s="53">
        <f t="shared" si="485"/>
        <v>0.95286545295944713</v>
      </c>
      <c r="V1999" s="53">
        <f>(L1999-P1999)/1000*SetUp!$B$13*1000000/SetUp!$B$48</f>
        <v>0.2820546667695214</v>
      </c>
      <c r="W1999" s="53">
        <f t="shared" si="487"/>
        <v>0</v>
      </c>
      <c r="X1999" s="53">
        <f>MAX((SetUp!$B$56*(1-($H1999/SetUp!$B$56)^2)*TANH(($B1999-$D1999)/SetUp!$B$56))/(1+$H1999/SetUp!$B$56*TANH(($B1999-$D1999)/SetUp!$B$56)),0)</f>
        <v>0</v>
      </c>
    </row>
    <row r="2000" spans="1:24" x14ac:dyDescent="0.3">
      <c r="A2000" s="60">
        <v>33045</v>
      </c>
      <c r="B2000" s="53">
        <v>0</v>
      </c>
      <c r="C2000" s="53"/>
      <c r="D2000" s="53">
        <v>3.9409999999999998</v>
      </c>
      <c r="E2000" s="53">
        <f t="shared" si="479"/>
        <v>0</v>
      </c>
      <c r="F2000" s="53">
        <f t="shared" si="480"/>
        <v>3.9409999999999998</v>
      </c>
      <c r="G2000" s="53">
        <f t="shared" si="481"/>
        <v>0</v>
      </c>
      <c r="H2000" s="53">
        <f>IF(Q1999&gt;SetUp!$B$56,SetUp!$B$56,Q1999)</f>
        <v>6.4258904986049773E-4</v>
      </c>
      <c r="I2000" s="53">
        <f t="shared" si="486"/>
        <v>0.95287006349027381</v>
      </c>
      <c r="J2000" s="53">
        <f>MIN(F2000,H2000,(1-EXP(-SetUp!$B$52*H2000/SetUp!$B$56))*F2000)</f>
        <v>1.4307330375993153E-4</v>
      </c>
      <c r="K2000" s="53">
        <f t="shared" si="482"/>
        <v>4.9951574610056617E-4</v>
      </c>
      <c r="L2000" s="53">
        <f>IF(I2000&lt;=0,0,MIN(SetUp!$B$50*I2000^SetUp!$B$55,I2000))</f>
        <v>1.9846363386413244E-2</v>
      </c>
      <c r="M2000" s="53">
        <f t="shared" si="483"/>
        <v>0.9330237001038606</v>
      </c>
      <c r="N2000" s="53">
        <f>IF(SetUp!$B$62=0,X2000,(B2000-E2000)*(1-(H2000/SetUp!$B$66/SetUp!$B$56)))</f>
        <v>0</v>
      </c>
      <c r="O2000" s="53">
        <f>K2000*SetUp!$B$65</f>
        <v>4.6105308266825213E-6</v>
      </c>
      <c r="P2000" s="53">
        <f>MIN(SetUp!$B$54*L2000^SetUp!$B$51,L2000)</f>
        <v>1.3153190595491965E-2</v>
      </c>
      <c r="Q2000" s="53">
        <f t="shared" si="484"/>
        <v>4.949052152738837E-4</v>
      </c>
      <c r="R2000" s="53">
        <f>IF((H2000+N2000-O2000)&gt;SetUp!$B$56,T1999+H2000+N2000-O2000-SetUp!$B$56,T1999)</f>
        <v>0</v>
      </c>
      <c r="S2000" s="53">
        <f>R2000*SetUp!$B$65</f>
        <v>0</v>
      </c>
      <c r="T2000" s="53">
        <f>IF((R2000-S2000)&lt;SetUp!$B$53,R2000-S2000,SetUp!$B$53)</f>
        <v>0</v>
      </c>
      <c r="U2000" s="53">
        <f t="shared" si="485"/>
        <v>0.9330237001038606</v>
      </c>
      <c r="V2000" s="53">
        <f>(L2000-P2000)/1000*SetUp!$B$13*1000000/SetUp!$B$48</f>
        <v>0.27238068286418787</v>
      </c>
      <c r="W2000" s="53">
        <f t="shared" si="487"/>
        <v>0</v>
      </c>
      <c r="X2000" s="53">
        <f>MAX((SetUp!$B$56*(1-($H2000/SetUp!$B$56)^2)*TANH(($B2000-$D2000)/SetUp!$B$56))/(1+$H2000/SetUp!$B$56*TANH(($B2000-$D2000)/SetUp!$B$56)),0)</f>
        <v>0</v>
      </c>
    </row>
    <row r="2001" spans="1:24" x14ac:dyDescent="0.3">
      <c r="A2001" s="60">
        <v>33046</v>
      </c>
      <c r="B2001" s="53">
        <v>0</v>
      </c>
      <c r="C2001" s="53"/>
      <c r="D2001" s="53">
        <v>3.9409999999999998</v>
      </c>
      <c r="E2001" s="53">
        <f t="shared" si="479"/>
        <v>0</v>
      </c>
      <c r="F2001" s="53">
        <f t="shared" si="480"/>
        <v>3.9409999999999998</v>
      </c>
      <c r="G2001" s="53">
        <f t="shared" si="481"/>
        <v>0</v>
      </c>
      <c r="H2001" s="53">
        <f>IF(Q2000&gt;SetUp!$B$56,SetUp!$B$56,Q2000)</f>
        <v>4.949052152738837E-4</v>
      </c>
      <c r="I2001" s="53">
        <f t="shared" si="486"/>
        <v>0.93302725100941253</v>
      </c>
      <c r="J2001" s="53">
        <f>MIN(F2001,H2001,(1-EXP(-SetUp!$B$52*H2001/SetUp!$B$56))*F2001)</f>
        <v>1.1019176192250145E-4</v>
      </c>
      <c r="K2001" s="53">
        <f t="shared" si="482"/>
        <v>3.8471345335138222E-4</v>
      </c>
      <c r="L2001" s="53">
        <f>IF(I2001&lt;=0,0,MIN(SetUp!$B$50*I2001^SetUp!$B$55,I2001))</f>
        <v>1.9162346176106147E-2</v>
      </c>
      <c r="M2001" s="53">
        <f t="shared" si="483"/>
        <v>0.9138649048333064</v>
      </c>
      <c r="N2001" s="53">
        <f>IF(SetUp!$B$62=0,X2001,(B2001-E2001)*(1-(H2001/SetUp!$B$66/SetUp!$B$56)))</f>
        <v>0</v>
      </c>
      <c r="O2001" s="53">
        <f>K2001*SetUp!$B$65</f>
        <v>3.5509055519521799E-6</v>
      </c>
      <c r="P2001" s="53">
        <f>MIN(SetUp!$B$54*L2001^SetUp!$B$51,L2001)</f>
        <v>1.2695529818890786E-2</v>
      </c>
      <c r="Q2001" s="53">
        <f t="shared" si="484"/>
        <v>3.8116254779943005E-4</v>
      </c>
      <c r="R2001" s="53">
        <f>IF((H2001+N2001-O2001)&gt;SetUp!$B$56,T2000+H2001+N2001-O2001-SetUp!$B$56,T2000)</f>
        <v>0</v>
      </c>
      <c r="S2001" s="53">
        <f>R2001*SetUp!$B$65</f>
        <v>0</v>
      </c>
      <c r="T2001" s="53">
        <f>IF((R2001-S2001)&lt;SetUp!$B$53,R2001-S2001,SetUp!$B$53)</f>
        <v>0</v>
      </c>
      <c r="U2001" s="53">
        <f t="shared" si="485"/>
        <v>0.9138649048333064</v>
      </c>
      <c r="V2001" s="53">
        <f>(L2001-P2001)/1000*SetUp!$B$13*1000000/SetUp!$B$48</f>
        <v>0.2631690396107596</v>
      </c>
      <c r="W2001" s="53">
        <f t="shared" si="487"/>
        <v>0</v>
      </c>
      <c r="X2001" s="53">
        <f>MAX((SetUp!$B$56*(1-($H2001/SetUp!$B$56)^2)*TANH(($B2001-$D2001)/SetUp!$B$56))/(1+$H2001/SetUp!$B$56*TANH(($B2001-$D2001)/SetUp!$B$56)),0)</f>
        <v>0</v>
      </c>
    </row>
    <row r="2002" spans="1:24" x14ac:dyDescent="0.3">
      <c r="A2002" s="60">
        <v>33047</v>
      </c>
      <c r="B2002" s="53">
        <v>0</v>
      </c>
      <c r="C2002" s="53"/>
      <c r="D2002" s="53">
        <v>3.9409999999999998</v>
      </c>
      <c r="E2002" s="53">
        <f t="shared" si="479"/>
        <v>0</v>
      </c>
      <c r="F2002" s="53">
        <f t="shared" si="480"/>
        <v>3.9409999999999998</v>
      </c>
      <c r="G2002" s="53">
        <f t="shared" si="481"/>
        <v>0</v>
      </c>
      <c r="H2002" s="53">
        <f>IF(Q2001&gt;SetUp!$B$56,SetUp!$B$56,Q2001)</f>
        <v>3.8116254779943005E-4</v>
      </c>
      <c r="I2002" s="53">
        <f t="shared" si="486"/>
        <v>0.91386763964175011</v>
      </c>
      <c r="J2002" s="53">
        <f>MIN(F2002,H2002,(1-EXP(-SetUp!$B$52*H2002/SetUp!$B$56))*F2002)</f>
        <v>8.4866973263611478E-5</v>
      </c>
      <c r="K2002" s="53">
        <f t="shared" si="482"/>
        <v>2.9629557453581857E-4</v>
      </c>
      <c r="L2002" s="53">
        <f>IF(I2002&lt;=0,0,MIN(SetUp!$B$50*I2002^SetUp!$B$55,I2002))</f>
        <v>1.851101784208533E-2</v>
      </c>
      <c r="M2002" s="53">
        <f t="shared" si="483"/>
        <v>0.8953566217996648</v>
      </c>
      <c r="N2002" s="53">
        <f>IF(SetUp!$B$62=0,X2002,(B2002-E2002)*(1-(H2002/SetUp!$B$66/SetUp!$B$56)))</f>
        <v>0</v>
      </c>
      <c r="O2002" s="53">
        <f>K2002*SetUp!$B$65</f>
        <v>2.7348084437201524E-6</v>
      </c>
      <c r="P2002" s="53">
        <f>MIN(SetUp!$B$54*L2002^SetUp!$B$51,L2002)</f>
        <v>1.2259887925881245E-2</v>
      </c>
      <c r="Q2002" s="53">
        <f t="shared" si="484"/>
        <v>2.935607660920984E-4</v>
      </c>
      <c r="R2002" s="53">
        <f>IF((H2002+N2002-O2002)&gt;SetUp!$B$56,T2001+H2002+N2002-O2002-SetUp!$B$56,T2001)</f>
        <v>0</v>
      </c>
      <c r="S2002" s="53">
        <f>R2002*SetUp!$B$65</f>
        <v>0</v>
      </c>
      <c r="T2002" s="53">
        <f>IF((R2002-S2002)&lt;SetUp!$B$53,R2002-S2002,SetUp!$B$53)</f>
        <v>0</v>
      </c>
      <c r="U2002" s="53">
        <f t="shared" si="485"/>
        <v>0.8953566217996648</v>
      </c>
      <c r="V2002" s="53">
        <f>(L2002-P2002)/1000*SetUp!$B$13*1000000/SetUp!$B$48</f>
        <v>0.25439161492408691</v>
      </c>
      <c r="W2002" s="53">
        <f t="shared" si="487"/>
        <v>3.4694469519536142E-17</v>
      </c>
      <c r="X2002" s="53">
        <f>MAX((SetUp!$B$56*(1-($H2002/SetUp!$B$56)^2)*TANH(($B2002-$D2002)/SetUp!$B$56))/(1+$H2002/SetUp!$B$56*TANH(($B2002-$D2002)/SetUp!$B$56)),0)</f>
        <v>0</v>
      </c>
    </row>
    <row r="2003" spans="1:24" x14ac:dyDescent="0.3">
      <c r="A2003" s="60">
        <v>33048</v>
      </c>
      <c r="B2003" s="53">
        <v>0.34200000000000003</v>
      </c>
      <c r="C2003" s="53"/>
      <c r="D2003" s="53">
        <v>3.9409999999999998</v>
      </c>
      <c r="E2003" s="53">
        <f t="shared" si="479"/>
        <v>0.34200000000000003</v>
      </c>
      <c r="F2003" s="53">
        <f t="shared" si="480"/>
        <v>3.5989999999999998</v>
      </c>
      <c r="G2003" s="53">
        <f t="shared" si="481"/>
        <v>0</v>
      </c>
      <c r="H2003" s="53">
        <f>IF(Q2002&gt;SetUp!$B$56,SetUp!$B$56,Q2002)</f>
        <v>2.935607660920984E-4</v>
      </c>
      <c r="I2003" s="53">
        <f t="shared" si="486"/>
        <v>0.89535878042527361</v>
      </c>
      <c r="J2003" s="53">
        <f>MIN(F2003,H2003,(1-EXP(-SetUp!$B$52*H2003/SetUp!$B$56))*F2003)</f>
        <v>5.9690194112569259E-5</v>
      </c>
      <c r="K2003" s="53">
        <f t="shared" si="482"/>
        <v>2.3387057197952912E-4</v>
      </c>
      <c r="L2003" s="53">
        <f>IF(I2003&lt;=0,0,MIN(SetUp!$B$50*I2003^SetUp!$B$55,I2003))</f>
        <v>1.789039636186486E-2</v>
      </c>
      <c r="M2003" s="53">
        <f t="shared" si="483"/>
        <v>0.87746838406340877</v>
      </c>
      <c r="N2003" s="53">
        <f>IF(SetUp!$B$62=0,X2003,(B2003-E2003)*(1-(H2003/SetUp!$B$66/SetUp!$B$56)))</f>
        <v>0</v>
      </c>
      <c r="O2003" s="53">
        <f>K2003*SetUp!$B$65</f>
        <v>2.158625608868009E-6</v>
      </c>
      <c r="P2003" s="53">
        <f>MIN(SetUp!$B$54*L2003^SetUp!$B$51,L2003)</f>
        <v>1.1844922876332672E-2</v>
      </c>
      <c r="Q2003" s="53">
        <f t="shared" si="484"/>
        <v>2.3171194637066112E-4</v>
      </c>
      <c r="R2003" s="53">
        <f>IF((H2003+N2003-O2003)&gt;SetUp!$B$56,T2002+H2003+N2003-O2003-SetUp!$B$56,T2002)</f>
        <v>0</v>
      </c>
      <c r="S2003" s="53">
        <f>R2003*SetUp!$B$65</f>
        <v>0</v>
      </c>
      <c r="T2003" s="53">
        <f>IF((R2003-S2003)&lt;SetUp!$B$53,R2003-S2003,SetUp!$B$53)</f>
        <v>0</v>
      </c>
      <c r="U2003" s="53">
        <f t="shared" si="485"/>
        <v>0.87746838406340877</v>
      </c>
      <c r="V2003" s="53">
        <f>(L2003-P2003)/1000*SetUp!$B$13*1000000/SetUp!$B$48</f>
        <v>0.24602236452944534</v>
      </c>
      <c r="W2003" s="53">
        <f t="shared" si="487"/>
        <v>-8.6736173798840355E-17</v>
      </c>
      <c r="X2003" s="53">
        <f>MAX((SetUp!$B$56*(1-($H2003/SetUp!$B$56)^2)*TANH(($B2003-$D2003)/SetUp!$B$56))/(1+$H2003/SetUp!$B$56*TANH(($B2003-$D2003)/SetUp!$B$56)),0)</f>
        <v>0</v>
      </c>
    </row>
    <row r="2004" spans="1:24" x14ac:dyDescent="0.3">
      <c r="A2004" s="60">
        <v>33049</v>
      </c>
      <c r="B2004" s="53">
        <v>1.4419999999999999</v>
      </c>
      <c r="C2004" s="53"/>
      <c r="D2004" s="53">
        <v>3.9409999999999998</v>
      </c>
      <c r="E2004" s="53">
        <f t="shared" si="479"/>
        <v>1.4419999999999999</v>
      </c>
      <c r="F2004" s="53">
        <f t="shared" si="480"/>
        <v>2.4989999999999997</v>
      </c>
      <c r="G2004" s="53">
        <f t="shared" si="481"/>
        <v>0</v>
      </c>
      <c r="H2004" s="53">
        <f>IF(Q2003&gt;SetUp!$B$56,SetUp!$B$56,Q2003)</f>
        <v>2.3171194637066112E-4</v>
      </c>
      <c r="I2004" s="53">
        <f t="shared" si="486"/>
        <v>0.87747022081122628</v>
      </c>
      <c r="J2004" s="53">
        <f>MIN(F2004,H2004,(1-EXP(-SetUp!$B$52*H2004/SetUp!$B$56))*F2004)</f>
        <v>3.271437083697348E-5</v>
      </c>
      <c r="K2004" s="53">
        <f t="shared" si="482"/>
        <v>1.9899757553368765E-4</v>
      </c>
      <c r="L2004" s="53">
        <f>IF(I2004&lt;=0,0,MIN(SetUp!$B$50*I2004^SetUp!$B$55,I2004))</f>
        <v>1.7298646016526333E-2</v>
      </c>
      <c r="M2004" s="53">
        <f t="shared" si="483"/>
        <v>0.86017157479469997</v>
      </c>
      <c r="N2004" s="53">
        <f>IF(SetUp!$B$62=0,X2004,(B2004-E2004)*(1-(H2004/SetUp!$B$66/SetUp!$B$56)))</f>
        <v>0</v>
      </c>
      <c r="O2004" s="53">
        <f>K2004*SetUp!$B$65</f>
        <v>1.8367478174520562E-6</v>
      </c>
      <c r="P2004" s="53">
        <f>MIN(SetUp!$B$54*L2004^SetUp!$B$51,L2004)</f>
        <v>1.1449392097964849E-2</v>
      </c>
      <c r="Q2004" s="53">
        <f t="shared" si="484"/>
        <v>1.971608277162356E-4</v>
      </c>
      <c r="R2004" s="53">
        <f>IF((H2004+N2004-O2004)&gt;SetUp!$B$56,T2003+H2004+N2004-O2004-SetUp!$B$56,T2003)</f>
        <v>0</v>
      </c>
      <c r="S2004" s="53">
        <f>R2004*SetUp!$B$65</f>
        <v>0</v>
      </c>
      <c r="T2004" s="53">
        <f>IF((R2004-S2004)&lt;SetUp!$B$53,R2004-S2004,SetUp!$B$53)</f>
        <v>0</v>
      </c>
      <c r="U2004" s="53">
        <f t="shared" si="485"/>
        <v>0.86017157479469997</v>
      </c>
      <c r="V2004" s="53">
        <f>(L2004-P2004)/1000*SetUp!$B$13*1000000/SetUp!$B$48</f>
        <v>0.23803715014572419</v>
      </c>
      <c r="W2004" s="53">
        <f t="shared" si="487"/>
        <v>3.4694469519536142E-17</v>
      </c>
      <c r="X2004" s="53">
        <f>MAX((SetUp!$B$56*(1-($H2004/SetUp!$B$56)^2)*TANH(($B2004-$D2004)/SetUp!$B$56))/(1+$H2004/SetUp!$B$56*TANH(($B2004-$D2004)/SetUp!$B$56)),0)</f>
        <v>0</v>
      </c>
    </row>
    <row r="2005" spans="1:24" x14ac:dyDescent="0.3">
      <c r="A2005" s="60">
        <v>33050</v>
      </c>
      <c r="B2005" s="53">
        <v>2.8820000000000001</v>
      </c>
      <c r="C2005" s="53"/>
      <c r="D2005" s="53">
        <v>3.9409999999999998</v>
      </c>
      <c r="E2005" s="53">
        <f t="shared" si="479"/>
        <v>2.8820000000000001</v>
      </c>
      <c r="F2005" s="53">
        <f t="shared" si="480"/>
        <v>1.0589999999999997</v>
      </c>
      <c r="G2005" s="53">
        <f t="shared" si="481"/>
        <v>0</v>
      </c>
      <c r="H2005" s="53">
        <f>IF(Q2004&gt;SetUp!$B$56,SetUp!$B$56,Q2004)</f>
        <v>1.971608277162356E-4</v>
      </c>
      <c r="I2005" s="53">
        <f t="shared" si="486"/>
        <v>0.8601732857107014</v>
      </c>
      <c r="J2005" s="53">
        <f>MIN(F2005,H2005,(1-EXP(-SetUp!$B$52*H2005/SetUp!$B$56))*F2005)</f>
        <v>1.1796166874481703E-5</v>
      </c>
      <c r="K2005" s="53">
        <f t="shared" si="482"/>
        <v>1.8536466084175389E-4</v>
      </c>
      <c r="L2005" s="53">
        <f>IF(I2005&lt;=0,0,MIN(SetUp!$B$50*I2005^SetUp!$B$55,I2005))</f>
        <v>1.6734062445044839E-2</v>
      </c>
      <c r="M2005" s="53">
        <f t="shared" si="483"/>
        <v>0.84343922326565657</v>
      </c>
      <c r="N2005" s="53">
        <f>IF(SetUp!$B$62=0,X2005,(B2005-E2005)*(1-(H2005/SetUp!$B$66/SetUp!$B$56)))</f>
        <v>0</v>
      </c>
      <c r="O2005" s="53">
        <f>K2005*SetUp!$B$65</f>
        <v>1.7109160014675422E-6</v>
      </c>
      <c r="P2005" s="53">
        <f>MIN(SetUp!$B$54*L2005^SetUp!$B$51,L2005)</f>
        <v>1.1072142322812815E-2</v>
      </c>
      <c r="Q2005" s="53">
        <f t="shared" si="484"/>
        <v>1.8365374484028636E-4</v>
      </c>
      <c r="R2005" s="53">
        <f>IF((H2005+N2005-O2005)&gt;SetUp!$B$56,T2004+H2005+N2005-O2005-SetUp!$B$56,T2004)</f>
        <v>0</v>
      </c>
      <c r="S2005" s="53">
        <f>R2005*SetUp!$B$65</f>
        <v>0</v>
      </c>
      <c r="T2005" s="53">
        <f>IF((R2005-S2005)&lt;SetUp!$B$53,R2005-S2005,SetUp!$B$53)</f>
        <v>0</v>
      </c>
      <c r="U2005" s="53">
        <f t="shared" si="485"/>
        <v>0.84343922326565657</v>
      </c>
      <c r="V2005" s="53">
        <f>(L2005-P2005)/1000*SetUp!$B$13*1000000/SetUp!$B$48</f>
        <v>0.23041354487484703</v>
      </c>
      <c r="W2005" s="53">
        <f t="shared" si="487"/>
        <v>1.9081958235744878E-16</v>
      </c>
      <c r="X2005" s="53">
        <f>MAX((SetUp!$B$56*(1-($H2005/SetUp!$B$56)^2)*TANH(($B2005-$D2005)/SetUp!$B$56))/(1+$H2005/SetUp!$B$56*TANH(($B2005-$D2005)/SetUp!$B$56)),0)</f>
        <v>0</v>
      </c>
    </row>
    <row r="2006" spans="1:24" x14ac:dyDescent="0.3">
      <c r="A2006" s="60">
        <v>33051</v>
      </c>
      <c r="B2006" s="53">
        <v>8.2000000000000003E-2</v>
      </c>
      <c r="C2006" s="53"/>
      <c r="D2006" s="53">
        <v>3.9409999999999998</v>
      </c>
      <c r="E2006" s="53">
        <f t="shared" si="479"/>
        <v>8.2000000000000003E-2</v>
      </c>
      <c r="F2006" s="53">
        <f t="shared" si="480"/>
        <v>3.859</v>
      </c>
      <c r="G2006" s="53">
        <f t="shared" si="481"/>
        <v>0</v>
      </c>
      <c r="H2006" s="53">
        <f>IF(Q2005&gt;SetUp!$B$56,SetUp!$B$56,Q2005)</f>
        <v>1.8365374484028636E-4</v>
      </c>
      <c r="I2006" s="53">
        <f t="shared" si="486"/>
        <v>0.84344054881642572</v>
      </c>
      <c r="J2006" s="53">
        <f>MIN(F2006,H2006,(1-EXP(-SetUp!$B$52*H2006/SetUp!$B$56))*F2006)</f>
        <v>4.0040459013582883E-5</v>
      </c>
      <c r="K2006" s="53">
        <f t="shared" si="482"/>
        <v>1.4361328582670346E-4</v>
      </c>
      <c r="L2006" s="53">
        <f>IF(I2006&lt;=0,0,MIN(SetUp!$B$50*I2006^SetUp!$B$55,I2006))</f>
        <v>1.6195048804140213E-2</v>
      </c>
      <c r="M2006" s="53">
        <f t="shared" si="483"/>
        <v>0.82724550001228547</v>
      </c>
      <c r="N2006" s="53">
        <f>IF(SetUp!$B$62=0,X2006,(B2006-E2006)*(1-(H2006/SetUp!$B$66/SetUp!$B$56)))</f>
        <v>0</v>
      </c>
      <c r="O2006" s="53">
        <f>K2006*SetUp!$B$65</f>
        <v>1.3255507691080449E-6</v>
      </c>
      <c r="P2006" s="53">
        <f>MIN(SetUp!$B$54*L2006^SetUp!$B$51,L2006)</f>
        <v>1.0712093506670867E-2</v>
      </c>
      <c r="Q2006" s="53">
        <f t="shared" si="484"/>
        <v>1.4228773505759541E-4</v>
      </c>
      <c r="R2006" s="53">
        <f>IF((H2006+N2006-O2006)&gt;SetUp!$B$56,T2005+H2006+N2006-O2006-SetUp!$B$56,T2005)</f>
        <v>0</v>
      </c>
      <c r="S2006" s="53">
        <f>R2006*SetUp!$B$65</f>
        <v>0</v>
      </c>
      <c r="T2006" s="53">
        <f>IF((R2006-S2006)&lt;SetUp!$B$53,R2006-S2006,SetUp!$B$53)</f>
        <v>0</v>
      </c>
      <c r="U2006" s="53">
        <f t="shared" si="485"/>
        <v>0.82724550001228547</v>
      </c>
      <c r="V2006" s="53">
        <f>(L2006-P2006)/1000*SetUp!$B$13*1000000/SetUp!$B$48</f>
        <v>0.22313051742280685</v>
      </c>
      <c r="W2006" s="53">
        <f t="shared" si="487"/>
        <v>3.8163916471489756E-17</v>
      </c>
      <c r="X2006" s="53">
        <f>MAX((SetUp!$B$56*(1-($H2006/SetUp!$B$56)^2)*TANH(($B2006-$D2006)/SetUp!$B$56))/(1+$H2006/SetUp!$B$56*TANH(($B2006-$D2006)/SetUp!$B$56)),0)</f>
        <v>0</v>
      </c>
    </row>
    <row r="2007" spans="1:24" x14ac:dyDescent="0.3">
      <c r="A2007" s="60">
        <v>33052</v>
      </c>
      <c r="B2007" s="53">
        <v>0</v>
      </c>
      <c r="C2007" s="53"/>
      <c r="D2007" s="53">
        <v>3.9409999999999998</v>
      </c>
      <c r="E2007" s="53">
        <f t="shared" si="479"/>
        <v>0</v>
      </c>
      <c r="F2007" s="53">
        <f t="shared" si="480"/>
        <v>3.9409999999999998</v>
      </c>
      <c r="G2007" s="53">
        <f t="shared" si="481"/>
        <v>0</v>
      </c>
      <c r="H2007" s="53">
        <f>IF(Q2006&gt;SetUp!$B$56,SetUp!$B$56,Q2006)</f>
        <v>1.4228773505759541E-4</v>
      </c>
      <c r="I2007" s="53">
        <f t="shared" si="486"/>
        <v>0.82724652091255335</v>
      </c>
      <c r="J2007" s="53">
        <f>MIN(F2007,H2007,(1-EXP(-SetUp!$B$52*H2007/SetUp!$B$56))*F2007)</f>
        <v>3.1681000561973981E-5</v>
      </c>
      <c r="K2007" s="53">
        <f t="shared" si="482"/>
        <v>1.1060673449562143E-4</v>
      </c>
      <c r="L2007" s="53">
        <f>IF(I2007&lt;=0,0,MIN(SetUp!$B$50*I2007^SetUp!$B$55,I2007))</f>
        <v>1.5680132077562511E-2</v>
      </c>
      <c r="M2007" s="53">
        <f t="shared" si="483"/>
        <v>0.81156638883499088</v>
      </c>
      <c r="N2007" s="53">
        <f>IF(SetUp!$B$62=0,X2007,(B2007-E2007)*(1-(H2007/SetUp!$B$66/SetUp!$B$56)))</f>
        <v>0</v>
      </c>
      <c r="O2007" s="53">
        <f>K2007*SetUp!$B$65</f>
        <v>1.0209002679328624E-6</v>
      </c>
      <c r="P2007" s="53">
        <f>MIN(SetUp!$B$54*L2007^SetUp!$B$51,L2007)</f>
        <v>1.0368249588423702E-2</v>
      </c>
      <c r="Q2007" s="53">
        <f t="shared" si="484"/>
        <v>1.0958583422768857E-4</v>
      </c>
      <c r="R2007" s="53">
        <f>IF((H2007+N2007-O2007)&gt;SetUp!$B$56,T2006+H2007+N2007-O2007-SetUp!$B$56,T2006)</f>
        <v>0</v>
      </c>
      <c r="S2007" s="53">
        <f>R2007*SetUp!$B$65</f>
        <v>0</v>
      </c>
      <c r="T2007" s="53">
        <f>IF((R2007-S2007)&lt;SetUp!$B$53,R2007-S2007,SetUp!$B$53)</f>
        <v>0</v>
      </c>
      <c r="U2007" s="53">
        <f t="shared" si="485"/>
        <v>0.81156638883499088</v>
      </c>
      <c r="V2007" s="53">
        <f>(L2007-P2007)/1000*SetUp!$B$13*1000000/SetUp!$B$48</f>
        <v>0.2161686579567296</v>
      </c>
      <c r="W2007" s="53">
        <f t="shared" si="487"/>
        <v>-4.163336342344337E-17</v>
      </c>
      <c r="X2007" s="53">
        <f>MAX((SetUp!$B$56*(1-($H2007/SetUp!$B$56)^2)*TANH(($B2007-$D2007)/SetUp!$B$56))/(1+$H2007/SetUp!$B$56*TANH(($B2007-$D2007)/SetUp!$B$56)),0)</f>
        <v>0</v>
      </c>
    </row>
    <row r="2008" spans="1:24" x14ac:dyDescent="0.3">
      <c r="A2008" s="60">
        <v>33053</v>
      </c>
      <c r="B2008" s="53">
        <v>0</v>
      </c>
      <c r="C2008" s="53"/>
      <c r="D2008" s="53">
        <v>3.9409999999999998</v>
      </c>
      <c r="E2008" s="53">
        <f t="shared" si="479"/>
        <v>0</v>
      </c>
      <c r="F2008" s="53">
        <f t="shared" si="480"/>
        <v>3.9409999999999998</v>
      </c>
      <c r="G2008" s="53">
        <f t="shared" si="481"/>
        <v>0</v>
      </c>
      <c r="H2008" s="53">
        <f>IF(Q2007&gt;SetUp!$B$56,SetUp!$B$56,Q2007)</f>
        <v>1.0958583422768857E-4</v>
      </c>
      <c r="I2008" s="53">
        <f t="shared" si="486"/>
        <v>0.81156717510218301</v>
      </c>
      <c r="J2008" s="53">
        <f>MIN(F2008,H2008,(1-EXP(-SetUp!$B$52*H2008/SetUp!$B$56))*F2008)</f>
        <v>2.439979863029762E-5</v>
      </c>
      <c r="K2008" s="53">
        <f t="shared" si="482"/>
        <v>8.5186035597390955E-5</v>
      </c>
      <c r="L2008" s="53">
        <f>IF(I2008&lt;=0,0,MIN(SetUp!$B$50*I2008^SetUp!$B$55,I2008))</f>
        <v>1.5187941748333458E-2</v>
      </c>
      <c r="M2008" s="53">
        <f t="shared" si="483"/>
        <v>0.79637923335384952</v>
      </c>
      <c r="N2008" s="53">
        <f>IF(SetUp!$B$62=0,X2008,(B2008-E2008)*(1-(H2008/SetUp!$B$66/SetUp!$B$56)))</f>
        <v>0</v>
      </c>
      <c r="O2008" s="53">
        <f>K2008*SetUp!$B$65</f>
        <v>7.8626719215688892E-7</v>
      </c>
      <c r="P2008" s="53">
        <f>MIN(SetUp!$B$54*L2008^SetUp!$B$51,L2008)</f>
        <v>1.0039684110906739E-2</v>
      </c>
      <c r="Q2008" s="53">
        <f t="shared" si="484"/>
        <v>8.4399768405234071E-5</v>
      </c>
      <c r="R2008" s="53">
        <f>IF((H2008+N2008-O2008)&gt;SetUp!$B$56,T2007+H2008+N2008-O2008-SetUp!$B$56,T2007)</f>
        <v>0</v>
      </c>
      <c r="S2008" s="53">
        <f>R2008*SetUp!$B$65</f>
        <v>0</v>
      </c>
      <c r="T2008" s="53">
        <f>IF((R2008-S2008)&lt;SetUp!$B$53,R2008-S2008,SetUp!$B$53)</f>
        <v>0</v>
      </c>
      <c r="U2008" s="53">
        <f t="shared" si="485"/>
        <v>0.79637923335384952</v>
      </c>
      <c r="V2008" s="53">
        <f>(L2008-P2008)/1000*SetUp!$B$13*1000000/SetUp!$B$48</f>
        <v>0.20950989532873593</v>
      </c>
      <c r="W2008" s="53">
        <f t="shared" si="487"/>
        <v>-7.1123662515049091E-17</v>
      </c>
      <c r="X2008" s="53">
        <f>MAX((SetUp!$B$56*(1-($H2008/SetUp!$B$56)^2)*TANH(($B2008-$D2008)/SetUp!$B$56))/(1+$H2008/SetUp!$B$56*TANH(($B2008-$D2008)/SetUp!$B$56)),0)</f>
        <v>0</v>
      </c>
    </row>
    <row r="2009" spans="1:24" x14ac:dyDescent="0.3">
      <c r="A2009" s="60">
        <v>33054</v>
      </c>
      <c r="B2009" s="53">
        <v>0</v>
      </c>
      <c r="C2009" s="53"/>
      <c r="D2009" s="53">
        <v>3.9409999999999998</v>
      </c>
      <c r="E2009" s="53">
        <f t="shared" si="479"/>
        <v>0</v>
      </c>
      <c r="F2009" s="53">
        <f t="shared" si="480"/>
        <v>3.9409999999999998</v>
      </c>
      <c r="G2009" s="53">
        <f t="shared" si="481"/>
        <v>0</v>
      </c>
      <c r="H2009" s="53">
        <f>IF(Q2008&gt;SetUp!$B$56,SetUp!$B$56,Q2008)</f>
        <v>8.4399768405234071E-5</v>
      </c>
      <c r="I2009" s="53">
        <f t="shared" si="486"/>
        <v>0.79637983891346287</v>
      </c>
      <c r="J2009" s="53">
        <f>MIN(F2009,H2009,(1-EXP(-SetUp!$B$52*H2009/SetUp!$B$56))*F2009)</f>
        <v>1.8792016625090335E-5</v>
      </c>
      <c r="K2009" s="53">
        <f t="shared" si="482"/>
        <v>6.5607751780143736E-5</v>
      </c>
      <c r="L2009" s="53">
        <f>IF(I2009&lt;=0,0,MIN(SetUp!$B$50*I2009^SetUp!$B$55,I2009))</f>
        <v>1.4717201266577455E-2</v>
      </c>
      <c r="M2009" s="53">
        <f t="shared" si="483"/>
        <v>0.78166263764688537</v>
      </c>
      <c r="N2009" s="53">
        <f>IF(SetUp!$B$62=0,X2009,(B2009-E2009)*(1-(H2009/SetUp!$B$66/SetUp!$B$56)))</f>
        <v>0</v>
      </c>
      <c r="O2009" s="53">
        <f>K2009*SetUp!$B$65</f>
        <v>6.0555961331154709E-7</v>
      </c>
      <c r="P2009" s="53">
        <f>MIN(SetUp!$B$54*L2009^SetUp!$B$51,L2009)</f>
        <v>9.7255344092578421E-3</v>
      </c>
      <c r="Q2009" s="53">
        <f t="shared" si="484"/>
        <v>6.5002192166832182E-5</v>
      </c>
      <c r="R2009" s="53">
        <f>IF((H2009+N2009-O2009)&gt;SetUp!$B$56,T2008+H2009+N2009-O2009-SetUp!$B$56,T2008)</f>
        <v>0</v>
      </c>
      <c r="S2009" s="53">
        <f>R2009*SetUp!$B$65</f>
        <v>0</v>
      </c>
      <c r="T2009" s="53">
        <f>IF((R2009-S2009)&lt;SetUp!$B$53,R2009-S2009,SetUp!$B$53)</f>
        <v>0</v>
      </c>
      <c r="U2009" s="53">
        <f t="shared" si="485"/>
        <v>0.78166263764688537</v>
      </c>
      <c r="V2009" s="53">
        <f>(L2009-P2009)/1000*SetUp!$B$13*1000000/SetUp!$B$48</f>
        <v>0.20313738636353135</v>
      </c>
      <c r="W2009" s="53">
        <f t="shared" si="487"/>
        <v>2.6020852139652106E-17</v>
      </c>
      <c r="X2009" s="53">
        <f>MAX((SetUp!$B$56*(1-($H2009/SetUp!$B$56)^2)*TANH(($B2009-$D2009)/SetUp!$B$56))/(1+$H2009/SetUp!$B$56*TANH(($B2009-$D2009)/SetUp!$B$56)),0)</f>
        <v>0</v>
      </c>
    </row>
    <row r="2010" spans="1:24" x14ac:dyDescent="0.3">
      <c r="A2010" s="60">
        <v>33055</v>
      </c>
      <c r="B2010" s="53">
        <v>0</v>
      </c>
      <c r="C2010" s="53"/>
      <c r="D2010" s="53">
        <v>4.3150000000000004</v>
      </c>
      <c r="E2010" s="53">
        <f t="shared" si="479"/>
        <v>0</v>
      </c>
      <c r="F2010" s="53">
        <f t="shared" si="480"/>
        <v>4.3150000000000004</v>
      </c>
      <c r="G2010" s="53">
        <f t="shared" si="481"/>
        <v>0</v>
      </c>
      <c r="H2010" s="53">
        <f>IF(Q2009&gt;SetUp!$B$56,SetUp!$B$56,Q2009)</f>
        <v>6.5002192166832182E-5</v>
      </c>
      <c r="I2010" s="53">
        <f t="shared" si="486"/>
        <v>0.78166309135350598</v>
      </c>
      <c r="J2010" s="53">
        <f>MIN(F2010,H2010,(1-EXP(-SetUp!$B$52*H2010/SetUp!$B$56))*F2010)</f>
        <v>1.584655051787065E-5</v>
      </c>
      <c r="K2010" s="53">
        <f t="shared" si="482"/>
        <v>4.9155641648961529E-5</v>
      </c>
      <c r="L2010" s="53">
        <f>IF(I2010&lt;=0,0,MIN(SetUp!$B$50*I2010^SetUp!$B$55,I2010))</f>
        <v>1.4266720205335599E-2</v>
      </c>
      <c r="M2010" s="53">
        <f t="shared" si="483"/>
        <v>0.76739637114817039</v>
      </c>
      <c r="N2010" s="53">
        <f>IF(SetUp!$B$62=0,X2010,(B2010-E2010)*(1-(H2010/SetUp!$B$66/SetUp!$B$56)))</f>
        <v>0</v>
      </c>
      <c r="O2010" s="53">
        <f>K2010*SetUp!$B$65</f>
        <v>4.5370662065629624E-7</v>
      </c>
      <c r="P2010" s="53">
        <f>MIN(SetUp!$B$54*L2010^SetUp!$B$51,L2010)</f>
        <v>9.4249962711831312E-3</v>
      </c>
      <c r="Q2010" s="53">
        <f t="shared" si="484"/>
        <v>4.870193502830523E-5</v>
      </c>
      <c r="R2010" s="53">
        <f>IF((H2010+N2010-O2010)&gt;SetUp!$B$56,T2009+H2010+N2010-O2010-SetUp!$B$56,T2009)</f>
        <v>0</v>
      </c>
      <c r="S2010" s="53">
        <f>R2010*SetUp!$B$65</f>
        <v>0</v>
      </c>
      <c r="T2010" s="53">
        <f>IF((R2010-S2010)&lt;SetUp!$B$53,R2010-S2010,SetUp!$B$53)</f>
        <v>0</v>
      </c>
      <c r="U2010" s="53">
        <f t="shared" si="485"/>
        <v>0.76739637114817039</v>
      </c>
      <c r="V2010" s="53">
        <f>(L2010-P2010)/1000*SetUp!$B$13*1000000/SetUp!$B$48</f>
        <v>0.19703541393898588</v>
      </c>
      <c r="W2010" s="53">
        <f t="shared" si="487"/>
        <v>-1.2836953722228372E-16</v>
      </c>
      <c r="X2010" s="53">
        <f>MAX((SetUp!$B$56*(1-($H2010/SetUp!$B$56)^2)*TANH(($B2010-$D2010)/SetUp!$B$56))/(1+$H2010/SetUp!$B$56*TANH(($B2010-$D2010)/SetUp!$B$56)),0)</f>
        <v>0</v>
      </c>
    </row>
    <row r="2011" spans="1:24" x14ac:dyDescent="0.3">
      <c r="A2011" s="60">
        <v>33056</v>
      </c>
      <c r="B2011" s="53">
        <v>0.19900000000000001</v>
      </c>
      <c r="C2011" s="53"/>
      <c r="D2011" s="53">
        <v>4.3150000000000004</v>
      </c>
      <c r="E2011" s="53">
        <f t="shared" si="479"/>
        <v>0.19900000000000001</v>
      </c>
      <c r="F2011" s="53">
        <f t="shared" si="480"/>
        <v>4.1160000000000005</v>
      </c>
      <c r="G2011" s="53">
        <f t="shared" si="481"/>
        <v>0</v>
      </c>
      <c r="H2011" s="53">
        <f>IF(Q2010&gt;SetUp!$B$56,SetUp!$B$56,Q2010)</f>
        <v>4.870193502830523E-5</v>
      </c>
      <c r="I2011" s="53">
        <f t="shared" si="486"/>
        <v>0.7673967161350288</v>
      </c>
      <c r="J2011" s="53">
        <f>MIN(F2011,H2011,(1-EXP(-SetUp!$B$52*H2011/SetUp!$B$56))*F2011)</f>
        <v>1.1325247954562469E-5</v>
      </c>
      <c r="K2011" s="53">
        <f t="shared" si="482"/>
        <v>3.7376687073742765E-5</v>
      </c>
      <c r="L2011" s="53">
        <f>IF(I2011&lt;=0,0,MIN(SetUp!$B$50*I2011^SetUp!$B$55,I2011))</f>
        <v>1.3835388593363343E-2</v>
      </c>
      <c r="M2011" s="53">
        <f t="shared" si="483"/>
        <v>0.75356132754166549</v>
      </c>
      <c r="N2011" s="53">
        <f>IF(SetUp!$B$62=0,X2011,(B2011-E2011)*(1-(H2011/SetUp!$B$66/SetUp!$B$56)))</f>
        <v>0</v>
      </c>
      <c r="O2011" s="53">
        <f>K2011*SetUp!$B$65</f>
        <v>3.4498685836835086E-7</v>
      </c>
      <c r="P2011" s="53">
        <f>MIN(SetUp!$B$54*L2011^SetUp!$B$51,L2011)</f>
        <v>9.1373200606958034E-3</v>
      </c>
      <c r="Q2011" s="53">
        <f t="shared" si="484"/>
        <v>3.7031700215374417E-5</v>
      </c>
      <c r="R2011" s="53">
        <f>IF((H2011+N2011-O2011)&gt;SetUp!$B$56,T2010+H2011+N2011-O2011-SetUp!$B$56,T2010)</f>
        <v>0</v>
      </c>
      <c r="S2011" s="53">
        <f>R2011*SetUp!$B$65</f>
        <v>0</v>
      </c>
      <c r="T2011" s="53">
        <f>IF((R2011-S2011)&lt;SetUp!$B$53,R2011-S2011,SetUp!$B$53)</f>
        <v>0</v>
      </c>
      <c r="U2011" s="53">
        <f t="shared" si="485"/>
        <v>0.75356132754166549</v>
      </c>
      <c r="V2011" s="53">
        <f>(L2011-P2011)/1000*SetUp!$B$13*1000000/SetUp!$B$48</f>
        <v>0.19118931410324447</v>
      </c>
      <c r="W2011" s="53">
        <f t="shared" si="487"/>
        <v>1.5785983631388945E-16</v>
      </c>
      <c r="X2011" s="53">
        <f>MAX((SetUp!$B$56*(1-($H2011/SetUp!$B$56)^2)*TANH(($B2011-$D2011)/SetUp!$B$56))/(1+$H2011/SetUp!$B$56*TANH(($B2011-$D2011)/SetUp!$B$56)),0)</f>
        <v>0</v>
      </c>
    </row>
    <row r="2012" spans="1:24" x14ac:dyDescent="0.3">
      <c r="A2012" s="60">
        <v>33057</v>
      </c>
      <c r="B2012" s="53">
        <v>1.66</v>
      </c>
      <c r="C2012" s="53"/>
      <c r="D2012" s="53">
        <v>4.3150000000000004</v>
      </c>
      <c r="E2012" s="53">
        <f t="shared" si="479"/>
        <v>1.66</v>
      </c>
      <c r="F2012" s="53">
        <f t="shared" si="480"/>
        <v>2.6550000000000002</v>
      </c>
      <c r="G2012" s="53">
        <f t="shared" si="481"/>
        <v>0</v>
      </c>
      <c r="H2012" s="53">
        <f>IF(Q2011&gt;SetUp!$B$56,SetUp!$B$56,Q2011)</f>
        <v>3.7031700215374417E-5</v>
      </c>
      <c r="I2012" s="53">
        <f t="shared" si="486"/>
        <v>0.75356161807395405</v>
      </c>
      <c r="J2012" s="53">
        <f>MIN(F2012,H2012,(1-EXP(-SetUp!$B$52*H2012/SetUp!$B$56))*F2012)</f>
        <v>5.5547492216623256E-6</v>
      </c>
      <c r="K2012" s="53">
        <f t="shared" si="482"/>
        <v>3.1476950993712091E-5</v>
      </c>
      <c r="L2012" s="53">
        <f>IF(I2012&lt;=0,0,MIN(SetUp!$B$50*I2012^SetUp!$B$55,I2012))</f>
        <v>1.3422170487916468E-2</v>
      </c>
      <c r="M2012" s="53">
        <f t="shared" si="483"/>
        <v>0.74013944758603756</v>
      </c>
      <c r="N2012" s="53">
        <f>IF(SetUp!$B$62=0,X2012,(B2012-E2012)*(1-(H2012/SetUp!$B$66/SetUp!$B$56)))</f>
        <v>0</v>
      </c>
      <c r="O2012" s="53">
        <f>K2012*SetUp!$B$65</f>
        <v>2.9053228856026273E-7</v>
      </c>
      <c r="P2012" s="53">
        <f>MIN(SetUp!$B$54*L2012^SetUp!$B$51,L2012)</f>
        <v>8.8618063439999551E-3</v>
      </c>
      <c r="Q2012" s="53">
        <f t="shared" si="484"/>
        <v>3.1186418705151831E-5</v>
      </c>
      <c r="R2012" s="53">
        <f>IF((H2012+N2012-O2012)&gt;SetUp!$B$56,T2011+H2012+N2012-O2012-SetUp!$B$56,T2011)</f>
        <v>0</v>
      </c>
      <c r="S2012" s="53">
        <f>R2012*SetUp!$B$65</f>
        <v>0</v>
      </c>
      <c r="T2012" s="53">
        <f>IF((R2012-S2012)&lt;SetUp!$B$53,R2012-S2012,SetUp!$B$53)</f>
        <v>0</v>
      </c>
      <c r="U2012" s="53">
        <f t="shared" si="485"/>
        <v>0.74013944758603756</v>
      </c>
      <c r="V2012" s="53">
        <f>(L2012-P2012)/1000*SetUp!$B$13*1000000/SetUp!$B$48</f>
        <v>0.18558539252329112</v>
      </c>
      <c r="W2012" s="53">
        <f t="shared" si="487"/>
        <v>-6.9388939039072284E-17</v>
      </c>
      <c r="X2012" s="53">
        <f>MAX((SetUp!$B$56*(1-($H2012/SetUp!$B$56)^2)*TANH(($B2012-$D2012)/SetUp!$B$56))/(1+$H2012/SetUp!$B$56*TANH(($B2012-$D2012)/SetUp!$B$56)),0)</f>
        <v>0</v>
      </c>
    </row>
    <row r="2013" spans="1:24" x14ac:dyDescent="0.3">
      <c r="A2013" s="60">
        <v>33058</v>
      </c>
      <c r="B2013" s="53">
        <v>0.26500000000000001</v>
      </c>
      <c r="C2013" s="53"/>
      <c r="D2013" s="53">
        <v>4.3150000000000004</v>
      </c>
      <c r="E2013" s="53">
        <f t="shared" si="479"/>
        <v>0.26500000000000001</v>
      </c>
      <c r="F2013" s="53">
        <f t="shared" si="480"/>
        <v>4.0500000000000007</v>
      </c>
      <c r="G2013" s="53">
        <f t="shared" si="481"/>
        <v>0</v>
      </c>
      <c r="H2013" s="53">
        <f>IF(Q2012&gt;SetUp!$B$56,SetUp!$B$56,Q2012)</f>
        <v>3.1186418705151831E-5</v>
      </c>
      <c r="I2013" s="53">
        <f t="shared" si="486"/>
        <v>0.74013966957263333</v>
      </c>
      <c r="J2013" s="53">
        <f>MIN(F2013,H2013,(1-EXP(-SetUp!$B$52*H2013/SetUp!$B$56))*F2013)</f>
        <v>7.1358691799028328E-6</v>
      </c>
      <c r="K2013" s="53">
        <f t="shared" si="482"/>
        <v>2.4050549525248997E-5</v>
      </c>
      <c r="L2013" s="53">
        <f>IF(I2013&lt;=0,0,MIN(SetUp!$B$50*I2013^SetUp!$B$55,I2013))</f>
        <v>1.3026095887195799E-2</v>
      </c>
      <c r="M2013" s="53">
        <f t="shared" si="483"/>
        <v>0.7271135736854375</v>
      </c>
      <c r="N2013" s="53">
        <f>IF(SetUp!$B$62=0,X2013,(B2013-E2013)*(1-(H2013/SetUp!$B$66/SetUp!$B$56)))</f>
        <v>0</v>
      </c>
      <c r="O2013" s="53">
        <f>K2013*SetUp!$B$65</f>
        <v>2.2198659571882813E-7</v>
      </c>
      <c r="P2013" s="53">
        <f>MIN(SetUp!$B$54*L2013^SetUp!$B$51,L2013)</f>
        <v>8.5978004182603214E-3</v>
      </c>
      <c r="Q2013" s="53">
        <f t="shared" si="484"/>
        <v>2.3828562929530169E-5</v>
      </c>
      <c r="R2013" s="53">
        <f>IF((H2013+N2013-O2013)&gt;SetUp!$B$56,T2012+H2013+N2013-O2013-SetUp!$B$56,T2012)</f>
        <v>0</v>
      </c>
      <c r="S2013" s="53">
        <f>R2013*SetUp!$B$65</f>
        <v>0</v>
      </c>
      <c r="T2013" s="53">
        <f>IF((R2013-S2013)&lt;SetUp!$B$53,R2013-S2013,SetUp!$B$53)</f>
        <v>0</v>
      </c>
      <c r="U2013" s="53">
        <f t="shared" si="485"/>
        <v>0.7271135736854375</v>
      </c>
      <c r="V2013" s="53">
        <f>(L2013-P2013)/1000*SetUp!$B$13*1000000/SetUp!$B$48</f>
        <v>0.18021081801281427</v>
      </c>
      <c r="W2013" s="53">
        <f t="shared" si="487"/>
        <v>-1.5612511283791264E-17</v>
      </c>
      <c r="X2013" s="53">
        <f>MAX((SetUp!$B$56*(1-($H2013/SetUp!$B$56)^2)*TANH(($B2013-$D2013)/SetUp!$B$56))/(1+$H2013/SetUp!$B$56*TANH(($B2013-$D2013)/SetUp!$B$56)),0)</f>
        <v>0</v>
      </c>
    </row>
    <row r="2014" spans="1:24" x14ac:dyDescent="0.3">
      <c r="A2014" s="60">
        <v>33059</v>
      </c>
      <c r="B2014" s="53">
        <v>0</v>
      </c>
      <c r="C2014" s="53"/>
      <c r="D2014" s="53">
        <v>4.3150000000000004</v>
      </c>
      <c r="E2014" s="53">
        <f t="shared" si="479"/>
        <v>0</v>
      </c>
      <c r="F2014" s="53">
        <f t="shared" si="480"/>
        <v>4.3150000000000004</v>
      </c>
      <c r="G2014" s="53">
        <f t="shared" si="481"/>
        <v>0</v>
      </c>
      <c r="H2014" s="53">
        <f>IF(Q2013&gt;SetUp!$B$56,SetUp!$B$56,Q2013)</f>
        <v>2.3828562929530169E-5</v>
      </c>
      <c r="I2014" s="53">
        <f t="shared" si="486"/>
        <v>0.72711374000556217</v>
      </c>
      <c r="J2014" s="53">
        <f>MIN(F2014,H2014,(1-EXP(-SetUp!$B$52*H2014/SetUp!$B$56))*F2014)</f>
        <v>5.80904970794105E-6</v>
      </c>
      <c r="K2014" s="53">
        <f t="shared" si="482"/>
        <v>1.8019513221589119E-5</v>
      </c>
      <c r="L2014" s="53">
        <f>IF(I2014&lt;=0,0,MIN(SetUp!$B$50*I2014^SetUp!$B$55,I2014))</f>
        <v>1.2646258453679199E-2</v>
      </c>
      <c r="M2014" s="53">
        <f t="shared" si="483"/>
        <v>0.714467481551883</v>
      </c>
      <c r="N2014" s="53">
        <f>IF(SetUp!$B$62=0,X2014,(B2014-E2014)*(1-(H2014/SetUp!$B$66/SetUp!$B$56)))</f>
        <v>0</v>
      </c>
      <c r="O2014" s="53">
        <f>K2014*SetUp!$B$65</f>
        <v>1.6632012471779763E-7</v>
      </c>
      <c r="P2014" s="53">
        <f>MIN(SetUp!$B$54*L2014^SetUp!$B$51,L2014)</f>
        <v>8.3446907230218127E-3</v>
      </c>
      <c r="Q2014" s="53">
        <f t="shared" si="484"/>
        <v>1.7853193096871321E-5</v>
      </c>
      <c r="R2014" s="53">
        <f>IF((H2014+N2014-O2014)&gt;SetUp!$B$56,T2013+H2014+N2014-O2014-SetUp!$B$56,T2013)</f>
        <v>0</v>
      </c>
      <c r="S2014" s="53">
        <f>R2014*SetUp!$B$65</f>
        <v>0</v>
      </c>
      <c r="T2014" s="53">
        <f>IF((R2014-S2014)&lt;SetUp!$B$53,R2014-S2014,SetUp!$B$53)</f>
        <v>0</v>
      </c>
      <c r="U2014" s="53">
        <f t="shared" si="485"/>
        <v>0.714467481551883</v>
      </c>
      <c r="V2014" s="53">
        <f>(L2014-P2014)/1000*SetUp!$B$13*1000000/SetUp!$B$48</f>
        <v>0.17505359453027675</v>
      </c>
      <c r="W2014" s="53">
        <f t="shared" si="487"/>
        <v>4.163336342344337E-17</v>
      </c>
      <c r="X2014" s="53">
        <f>MAX((SetUp!$B$56*(1-($H2014/SetUp!$B$56)^2)*TANH(($B2014-$D2014)/SetUp!$B$56))/(1+$H2014/SetUp!$B$56*TANH(($B2014-$D2014)/SetUp!$B$56)),0)</f>
        <v>0</v>
      </c>
    </row>
    <row r="2015" spans="1:24" x14ac:dyDescent="0.3">
      <c r="A2015" s="60">
        <v>33060</v>
      </c>
      <c r="B2015" s="53">
        <v>0</v>
      </c>
      <c r="C2015" s="53"/>
      <c r="D2015" s="53">
        <v>4.3150000000000004</v>
      </c>
      <c r="E2015" s="53">
        <f t="shared" si="479"/>
        <v>0</v>
      </c>
      <c r="F2015" s="53">
        <f t="shared" si="480"/>
        <v>4.3150000000000004</v>
      </c>
      <c r="G2015" s="53">
        <f t="shared" si="481"/>
        <v>0</v>
      </c>
      <c r="H2015" s="53">
        <f>IF(Q2014&gt;SetUp!$B$56,SetUp!$B$56,Q2014)</f>
        <v>1.7853193096871321E-5</v>
      </c>
      <c r="I2015" s="53">
        <f t="shared" si="486"/>
        <v>0.71446760616473315</v>
      </c>
      <c r="J2015" s="53">
        <f>MIN(F2015,H2015,(1-EXP(-SetUp!$B$52*H2015/SetUp!$B$56))*F2015)</f>
        <v>4.3523440315945688E-6</v>
      </c>
      <c r="K2015" s="53">
        <f t="shared" si="482"/>
        <v>1.3500849065276752E-5</v>
      </c>
      <c r="L2015" s="53">
        <f>IF(I2015&lt;=0,0,MIN(SetUp!$B$50*I2015^SetUp!$B$55,I2015))</f>
        <v>1.2281809932672992E-2</v>
      </c>
      <c r="M2015" s="53">
        <f t="shared" si="483"/>
        <v>0.70218579623206012</v>
      </c>
      <c r="N2015" s="53">
        <f>IF(SetUp!$B$62=0,X2015,(B2015-E2015)*(1-(H2015/SetUp!$B$66/SetUp!$B$56)))</f>
        <v>0</v>
      </c>
      <c r="O2015" s="53">
        <f>K2015*SetUp!$B$65</f>
        <v>1.2461285012087392E-7</v>
      </c>
      <c r="P2015" s="53">
        <f>MIN(SetUp!$B$54*L2015^SetUp!$B$51,L2015)</f>
        <v>8.1019050544643006E-3</v>
      </c>
      <c r="Q2015" s="53">
        <f t="shared" si="484"/>
        <v>1.3376236215155878E-5</v>
      </c>
      <c r="R2015" s="53">
        <f>IF((H2015+N2015-O2015)&gt;SetUp!$B$56,T2014+H2015+N2015-O2015-SetUp!$B$56,T2014)</f>
        <v>0</v>
      </c>
      <c r="S2015" s="53">
        <f>R2015*SetUp!$B$65</f>
        <v>0</v>
      </c>
      <c r="T2015" s="53">
        <f>IF((R2015-S2015)&lt;SetUp!$B$53,R2015-S2015,SetUp!$B$53)</f>
        <v>0</v>
      </c>
      <c r="U2015" s="53">
        <f t="shared" si="485"/>
        <v>0.70218579623206012</v>
      </c>
      <c r="V2015" s="53">
        <f>(L2015-P2015)/1000*SetUp!$B$13*1000000/SetUp!$B$48</f>
        <v>0.17010248810222661</v>
      </c>
      <c r="W2015" s="53">
        <f t="shared" si="487"/>
        <v>-6.2450045135165055E-17</v>
      </c>
      <c r="X2015" s="53">
        <f>MAX((SetUp!$B$56*(1-($H2015/SetUp!$B$56)^2)*TANH(($B2015-$D2015)/SetUp!$B$56))/(1+$H2015/SetUp!$B$56*TANH(($B2015-$D2015)/SetUp!$B$56)),0)</f>
        <v>0</v>
      </c>
    </row>
    <row r="2016" spans="1:24" x14ac:dyDescent="0.3">
      <c r="A2016" s="60">
        <v>33061</v>
      </c>
      <c r="B2016" s="53">
        <v>0</v>
      </c>
      <c r="C2016" s="53"/>
      <c r="D2016" s="53">
        <v>4.3150000000000004</v>
      </c>
      <c r="E2016" s="53">
        <f t="shared" si="479"/>
        <v>0</v>
      </c>
      <c r="F2016" s="53">
        <f t="shared" si="480"/>
        <v>4.3150000000000004</v>
      </c>
      <c r="G2016" s="53">
        <f t="shared" si="481"/>
        <v>0</v>
      </c>
      <c r="H2016" s="53">
        <f>IF(Q2015&gt;SetUp!$B$56,SetUp!$B$56,Q2015)</f>
        <v>1.3376236215155878E-5</v>
      </c>
      <c r="I2016" s="53">
        <f t="shared" si="486"/>
        <v>0.70218588959635864</v>
      </c>
      <c r="J2016" s="53">
        <f>MIN(F2016,H2016,(1-EXP(-SetUp!$B$52*H2016/SetUp!$B$56))*F2016)</f>
        <v>3.2609286699131215E-6</v>
      </c>
      <c r="K2016" s="53">
        <f t="shared" si="482"/>
        <v>1.0115307545242757E-5</v>
      </c>
      <c r="L2016" s="53">
        <f>IF(I2016&lt;=0,0,MIN(SetUp!$B$50*I2016^SetUp!$B$55,I2016))</f>
        <v>1.193195566691943E-2</v>
      </c>
      <c r="M2016" s="53">
        <f t="shared" si="483"/>
        <v>0.69025393392943923</v>
      </c>
      <c r="N2016" s="53">
        <f>IF(SetUp!$B$62=0,X2016,(B2016-E2016)*(1-(H2016/SetUp!$B$66/SetUp!$B$56)))</f>
        <v>0</v>
      </c>
      <c r="O2016" s="53">
        <f>K2016*SetUp!$B$65</f>
        <v>9.3364298568731693E-8</v>
      </c>
      <c r="P2016" s="53">
        <f>MIN(SetUp!$B$54*L2016^SetUp!$B$51,L2016)</f>
        <v>7.8689075172122657E-3</v>
      </c>
      <c r="Q2016" s="53">
        <f t="shared" si="484"/>
        <v>1.0021943246674025E-5</v>
      </c>
      <c r="R2016" s="53">
        <f>IF((H2016+N2016-O2016)&gt;SetUp!$B$56,T2015+H2016+N2016-O2016-SetUp!$B$56,T2015)</f>
        <v>0</v>
      </c>
      <c r="S2016" s="53">
        <f>R2016*SetUp!$B$65</f>
        <v>0</v>
      </c>
      <c r="T2016" s="53">
        <f>IF((R2016-S2016)&lt;SetUp!$B$53,R2016-S2016,SetUp!$B$53)</f>
        <v>0</v>
      </c>
      <c r="U2016" s="53">
        <f t="shared" si="485"/>
        <v>0.69025393392943923</v>
      </c>
      <c r="V2016" s="53">
        <f>(L2016-P2016)/1000*SetUp!$B$13*1000000/SetUp!$B$48</f>
        <v>0.16534696833592161</v>
      </c>
      <c r="W2016" s="53">
        <f t="shared" si="487"/>
        <v>-3.8163916471489756E-17</v>
      </c>
      <c r="X2016" s="53">
        <f>MAX((SetUp!$B$56*(1-($H2016/SetUp!$B$56)^2)*TANH(($B2016-$D2016)/SetUp!$B$56))/(1+$H2016/SetUp!$B$56*TANH(($B2016-$D2016)/SetUp!$B$56)),0)</f>
        <v>0</v>
      </c>
    </row>
    <row r="2017" spans="1:24" x14ac:dyDescent="0.3">
      <c r="A2017" s="60">
        <v>33062</v>
      </c>
      <c r="B2017" s="53">
        <v>0</v>
      </c>
      <c r="C2017" s="53"/>
      <c r="D2017" s="53">
        <v>4.3150000000000004</v>
      </c>
      <c r="E2017" s="53">
        <f t="shared" si="479"/>
        <v>0</v>
      </c>
      <c r="F2017" s="53">
        <f t="shared" si="480"/>
        <v>4.3150000000000004</v>
      </c>
      <c r="G2017" s="53">
        <f t="shared" si="481"/>
        <v>0</v>
      </c>
      <c r="H2017" s="53">
        <f>IF(Q2016&gt;SetUp!$B$56,SetUp!$B$56,Q2016)</f>
        <v>1.0021943246674025E-5</v>
      </c>
      <c r="I2017" s="53">
        <f t="shared" si="486"/>
        <v>0.69025400388122971</v>
      </c>
      <c r="J2017" s="53">
        <f>MIN(F2017,H2017,(1-EXP(-SetUp!$B$52*H2017/SetUp!$B$56))*F2017)</f>
        <v>2.4432018570436091E-6</v>
      </c>
      <c r="K2017" s="53">
        <f t="shared" si="482"/>
        <v>7.5787413896304154E-6</v>
      </c>
      <c r="L2017" s="53">
        <f>IF(I2017&lt;=0,0,MIN(SetUp!$B$50*I2017^SetUp!$B$55,I2017))</f>
        <v>1.1595950649769994E-2</v>
      </c>
      <c r="M2017" s="53">
        <f t="shared" si="483"/>
        <v>0.67865805323145967</v>
      </c>
      <c r="N2017" s="53">
        <f>IF(SetUp!$B$62=0,X2017,(B2017-E2017)*(1-(H2017/SetUp!$B$66/SetUp!$B$56)))</f>
        <v>0</v>
      </c>
      <c r="O2017" s="53">
        <f>K2017*SetUp!$B$65</f>
        <v>6.9951790463299979E-8</v>
      </c>
      <c r="P2017" s="53">
        <f>MIN(SetUp!$B$54*L2017^SetUp!$B$51,L2017)</f>
        <v>7.6451958409147472E-3</v>
      </c>
      <c r="Q2017" s="53">
        <f t="shared" si="484"/>
        <v>7.5087895991671154E-6</v>
      </c>
      <c r="R2017" s="53">
        <f>IF((H2017+N2017-O2017)&gt;SetUp!$B$56,T2016+H2017+N2017-O2017-SetUp!$B$56,T2016)</f>
        <v>0</v>
      </c>
      <c r="S2017" s="53">
        <f>R2017*SetUp!$B$65</f>
        <v>0</v>
      </c>
      <c r="T2017" s="53">
        <f>IF((R2017-S2017)&lt;SetUp!$B$53,R2017-S2017,SetUp!$B$53)</f>
        <v>0</v>
      </c>
      <c r="U2017" s="53">
        <f t="shared" si="485"/>
        <v>0.67865805323145967</v>
      </c>
      <c r="V2017" s="53">
        <f>(L2017-P2017)/1000*SetUp!$B$13*1000000/SetUp!$B$48</f>
        <v>0.16077715700461478</v>
      </c>
      <c r="W2017" s="53">
        <f t="shared" si="487"/>
        <v>6.0715321659188248E-17</v>
      </c>
      <c r="X2017" s="53">
        <f>MAX((SetUp!$B$56*(1-($H2017/SetUp!$B$56)^2)*TANH(($B2017-$D2017)/SetUp!$B$56))/(1+$H2017/SetUp!$B$56*TANH(($B2017-$D2017)/SetUp!$B$56)),0)</f>
        <v>0</v>
      </c>
    </row>
    <row r="2018" spans="1:24" x14ac:dyDescent="0.3">
      <c r="A2018" s="60">
        <v>33063</v>
      </c>
      <c r="B2018" s="53">
        <v>0.80900000000000005</v>
      </c>
      <c r="C2018" s="53"/>
      <c r="D2018" s="53">
        <v>4.3150000000000004</v>
      </c>
      <c r="E2018" s="53">
        <f t="shared" si="479"/>
        <v>0.80900000000000005</v>
      </c>
      <c r="F2018" s="53">
        <f t="shared" si="480"/>
        <v>3.5060000000000002</v>
      </c>
      <c r="G2018" s="53">
        <f t="shared" si="481"/>
        <v>0</v>
      </c>
      <c r="H2018" s="53">
        <f>IF(Q2017&gt;SetUp!$B$56,SetUp!$B$56,Q2017)</f>
        <v>7.5087895991671154E-6</v>
      </c>
      <c r="I2018" s="53">
        <f t="shared" si="486"/>
        <v>0.67865810880950128</v>
      </c>
      <c r="J2018" s="53">
        <f>MIN(F2018,H2018,(1-EXP(-SetUp!$B$52*H2018/SetUp!$B$56))*F2018)</f>
        <v>1.4873339407235343E-6</v>
      </c>
      <c r="K2018" s="53">
        <f t="shared" si="482"/>
        <v>6.0214556584435807E-6</v>
      </c>
      <c r="L2018" s="53">
        <f>IF(I2018&lt;=0,0,MIN(SetUp!$B$50*I2018^SetUp!$B$55,I2018))</f>
        <v>1.1273095993941629E-2</v>
      </c>
      <c r="M2018" s="53">
        <f t="shared" si="483"/>
        <v>0.66738501281555962</v>
      </c>
      <c r="N2018" s="53">
        <f>IF(SetUp!$B$62=0,X2018,(B2018-E2018)*(1-(H2018/SetUp!$B$66/SetUp!$B$56)))</f>
        <v>0</v>
      </c>
      <c r="O2018" s="53">
        <f>K2018*SetUp!$B$65</f>
        <v>5.5578041636282587E-8</v>
      </c>
      <c r="P2018" s="53">
        <f>MIN(SetUp!$B$54*L2018^SetUp!$B$51,L2018)</f>
        <v>7.4302989788724277E-3</v>
      </c>
      <c r="Q2018" s="53">
        <f t="shared" si="484"/>
        <v>5.9658776168072978E-6</v>
      </c>
      <c r="R2018" s="53">
        <f>IF((H2018+N2018-O2018)&gt;SetUp!$B$56,T2017+H2018+N2018-O2018-SetUp!$B$56,T2017)</f>
        <v>0</v>
      </c>
      <c r="S2018" s="53">
        <f>R2018*SetUp!$B$65</f>
        <v>0</v>
      </c>
      <c r="T2018" s="53">
        <f>IF((R2018-S2018)&lt;SetUp!$B$53,R2018-S2018,SetUp!$B$53)</f>
        <v>0</v>
      </c>
      <c r="U2018" s="53">
        <f t="shared" si="485"/>
        <v>0.66738501281555962</v>
      </c>
      <c r="V2018" s="53">
        <f>(L2018-P2018)/1000*SetUp!$B$13*1000000/SetUp!$B$48</f>
        <v>0.15638378206712025</v>
      </c>
      <c r="W2018" s="53">
        <f t="shared" si="487"/>
        <v>-9.540979117872439E-17</v>
      </c>
      <c r="X2018" s="53">
        <f>MAX((SetUp!$B$56*(1-($H2018/SetUp!$B$56)^2)*TANH(($B2018-$D2018)/SetUp!$B$56))/(1+$H2018/SetUp!$B$56*TANH(($B2018-$D2018)/SetUp!$B$56)),0)</f>
        <v>0</v>
      </c>
    </row>
    <row r="2019" spans="1:24" x14ac:dyDescent="0.3">
      <c r="A2019" s="60">
        <v>33064</v>
      </c>
      <c r="B2019" s="53">
        <v>1.0649999999999999</v>
      </c>
      <c r="C2019" s="53"/>
      <c r="D2019" s="53">
        <v>4.3150000000000004</v>
      </c>
      <c r="E2019" s="53">
        <f t="shared" si="479"/>
        <v>1.0649999999999999</v>
      </c>
      <c r="F2019" s="53">
        <f t="shared" si="480"/>
        <v>3.2500000000000004</v>
      </c>
      <c r="G2019" s="53">
        <f t="shared" si="481"/>
        <v>0</v>
      </c>
      <c r="H2019" s="53">
        <f>IF(Q2018&gt;SetUp!$B$56,SetUp!$B$56,Q2018)</f>
        <v>5.9658776168072978E-6</v>
      </c>
      <c r="I2019" s="53">
        <f t="shared" si="486"/>
        <v>0.66738505776980217</v>
      </c>
      <c r="J2019" s="53">
        <f>MIN(F2019,H2019,(1-EXP(-SetUp!$B$52*H2019/SetUp!$B$56))*F2019)</f>
        <v>1.0954293212517288E-6</v>
      </c>
      <c r="K2019" s="53">
        <f t="shared" si="482"/>
        <v>4.8704482955555693E-6</v>
      </c>
      <c r="L2019" s="53">
        <f>IF(I2019&lt;=0,0,MIN(SetUp!$B$50*I2019^SetUp!$B$55,I2019))</f>
        <v>1.0962735412410416E-2</v>
      </c>
      <c r="M2019" s="53">
        <f t="shared" si="483"/>
        <v>0.65642232235739173</v>
      </c>
      <c r="N2019" s="53">
        <f>IF(SetUp!$B$62=0,X2019,(B2019-E2019)*(1-(H2019/SetUp!$B$66/SetUp!$B$56)))</f>
        <v>0</v>
      </c>
      <c r="O2019" s="53">
        <f>K2019*SetUp!$B$65</f>
        <v>4.495424254734388E-8</v>
      </c>
      <c r="P2019" s="53">
        <f>MIN(SetUp!$B$54*L2019^SetUp!$B$51,L2019)</f>
        <v>7.2237747195976112E-3</v>
      </c>
      <c r="Q2019" s="53">
        <f t="shared" si="484"/>
        <v>4.8254940530082257E-6</v>
      </c>
      <c r="R2019" s="53">
        <f>IF((H2019+N2019-O2019)&gt;SetUp!$B$56,T2018+H2019+N2019-O2019-SetUp!$B$56,T2018)</f>
        <v>0</v>
      </c>
      <c r="S2019" s="53">
        <f>R2019*SetUp!$B$65</f>
        <v>0</v>
      </c>
      <c r="T2019" s="53">
        <f>IF((R2019-S2019)&lt;SetUp!$B$53,R2019-S2019,SetUp!$B$53)</f>
        <v>0</v>
      </c>
      <c r="U2019" s="53">
        <f t="shared" si="485"/>
        <v>0.65642232235739173</v>
      </c>
      <c r="V2019" s="53">
        <f>(L2019-P2019)/1000*SetUp!$B$13*1000000/SetUp!$B$48</f>
        <v>0.15215813165500675</v>
      </c>
      <c r="W2019" s="53">
        <f t="shared" si="487"/>
        <v>-2.4286128663675299E-17</v>
      </c>
      <c r="X2019" s="53">
        <f>MAX((SetUp!$B$56*(1-($H2019/SetUp!$B$56)^2)*TANH(($B2019-$D2019)/SetUp!$B$56))/(1+$H2019/SetUp!$B$56*TANH(($B2019-$D2019)/SetUp!$B$56)),0)</f>
        <v>0</v>
      </c>
    </row>
    <row r="2020" spans="1:24" x14ac:dyDescent="0.3">
      <c r="A2020" s="60">
        <v>33065</v>
      </c>
      <c r="B2020" s="53">
        <v>1.071</v>
      </c>
      <c r="C2020" s="53"/>
      <c r="D2020" s="53">
        <v>4.3150000000000004</v>
      </c>
      <c r="E2020" s="53">
        <f t="shared" si="479"/>
        <v>1.071</v>
      </c>
      <c r="F2020" s="53">
        <f t="shared" si="480"/>
        <v>3.2440000000000007</v>
      </c>
      <c r="G2020" s="53">
        <f t="shared" si="481"/>
        <v>0</v>
      </c>
      <c r="H2020" s="53">
        <f>IF(Q2019&gt;SetUp!$B$56,SetUp!$B$56,Q2019)</f>
        <v>4.8254940530082257E-6</v>
      </c>
      <c r="I2020" s="53">
        <f t="shared" si="486"/>
        <v>0.65642235873368293</v>
      </c>
      <c r="J2020" s="53">
        <f>MIN(F2020,H2020,(1-EXP(-SetUp!$B$52*H2020/SetUp!$B$56))*F2020)</f>
        <v>8.8440116244159505E-7</v>
      </c>
      <c r="K2020" s="53">
        <f t="shared" si="482"/>
        <v>3.9410928905666308E-6</v>
      </c>
      <c r="L2020" s="53">
        <f>IF(I2020&lt;=0,0,MIN(SetUp!$B$50*I2020^SetUp!$B$55,I2020))</f>
        <v>1.0664252265394969E-2</v>
      </c>
      <c r="M2020" s="53">
        <f t="shared" si="483"/>
        <v>0.64575810646828802</v>
      </c>
      <c r="N2020" s="53">
        <f>IF(SetUp!$B$62=0,X2020,(B2020-E2020)*(1-(H2020/SetUp!$B$66/SetUp!$B$56)))</f>
        <v>0</v>
      </c>
      <c r="O2020" s="53">
        <f>K2020*SetUp!$B$65</f>
        <v>3.6376291247320463E-8</v>
      </c>
      <c r="P2020" s="53">
        <f>MIN(SetUp!$B$54*L2020^SetUp!$B$51,L2020)</f>
        <v>7.0252076796222607E-3</v>
      </c>
      <c r="Q2020" s="53">
        <f t="shared" si="484"/>
        <v>3.9047165993193101E-6</v>
      </c>
      <c r="R2020" s="53">
        <f>IF((H2020+N2020-O2020)&gt;SetUp!$B$56,T2019+H2020+N2020-O2020-SetUp!$B$56,T2019)</f>
        <v>0</v>
      </c>
      <c r="S2020" s="53">
        <f>R2020*SetUp!$B$65</f>
        <v>0</v>
      </c>
      <c r="T2020" s="53">
        <f>IF((R2020-S2020)&lt;SetUp!$B$53,R2020-S2020,SetUp!$B$53)</f>
        <v>0</v>
      </c>
      <c r="U2020" s="53">
        <f t="shared" si="485"/>
        <v>0.64575810646828802</v>
      </c>
      <c r="V2020" s="53">
        <f>(L2020-P2020)/1000*SetUp!$B$13*1000000/SetUp!$B$48</f>
        <v>0.14809201558197965</v>
      </c>
      <c r="W2020" s="53">
        <f t="shared" si="487"/>
        <v>8.1532003370909933E-17</v>
      </c>
      <c r="X2020" s="53">
        <f>MAX((SetUp!$B$56*(1-($H2020/SetUp!$B$56)^2)*TANH(($B2020-$D2020)/SetUp!$B$56))/(1+$H2020/SetUp!$B$56*TANH(($B2020-$D2020)/SetUp!$B$56)),0)</f>
        <v>0</v>
      </c>
    </row>
    <row r="2021" spans="1:24" x14ac:dyDescent="0.3">
      <c r="A2021" s="60">
        <v>33066</v>
      </c>
      <c r="B2021" s="53">
        <v>1.2789999999999999</v>
      </c>
      <c r="C2021" s="53"/>
      <c r="D2021" s="53">
        <v>4.3150000000000004</v>
      </c>
      <c r="E2021" s="53">
        <f t="shared" si="479"/>
        <v>1.2789999999999999</v>
      </c>
      <c r="F2021" s="53">
        <f t="shared" si="480"/>
        <v>3.0360000000000005</v>
      </c>
      <c r="G2021" s="53">
        <f t="shared" si="481"/>
        <v>0</v>
      </c>
      <c r="H2021" s="53">
        <f>IF(Q2020&gt;SetUp!$B$56,SetUp!$B$56,Q2020)</f>
        <v>3.9047165993193101E-6</v>
      </c>
      <c r="I2021" s="53">
        <f t="shared" si="486"/>
        <v>0.64575813632695822</v>
      </c>
      <c r="J2021" s="53">
        <f>MIN(F2021,H2021,(1-EXP(-SetUp!$B$52*H2021/SetUp!$B$56))*F2021)</f>
        <v>6.6975809536007356E-7</v>
      </c>
      <c r="K2021" s="53">
        <f t="shared" si="482"/>
        <v>3.2349585039592363E-6</v>
      </c>
      <c r="L2021" s="53">
        <f>IF(I2021&lt;=0,0,MIN(SetUp!$B$50*I2021^SetUp!$B$55,I2021))</f>
        <v>1.0377066798097872E-2</v>
      </c>
      <c r="M2021" s="53">
        <f t="shared" si="483"/>
        <v>0.63538106952886031</v>
      </c>
      <c r="N2021" s="53">
        <f>IF(SetUp!$B$62=0,X2021,(B2021-E2021)*(1-(H2021/SetUp!$B$66/SetUp!$B$56)))</f>
        <v>0</v>
      </c>
      <c r="O2021" s="53">
        <f>K2021*SetUp!$B$65</f>
        <v>2.9858670166005253E-8</v>
      </c>
      <c r="P2021" s="53">
        <f>MIN(SetUp!$B$54*L2021^SetUp!$B$51,L2021)</f>
        <v>6.8342074271273857E-3</v>
      </c>
      <c r="Q2021" s="53">
        <f t="shared" si="484"/>
        <v>3.2050998337932308E-6</v>
      </c>
      <c r="R2021" s="53">
        <f>IF((H2021+N2021-O2021)&gt;SetUp!$B$56,T2020+H2021+N2021-O2021-SetUp!$B$56,T2020)</f>
        <v>0</v>
      </c>
      <c r="S2021" s="53">
        <f>R2021*SetUp!$B$65</f>
        <v>0</v>
      </c>
      <c r="T2021" s="53">
        <f>IF((R2021-S2021)&lt;SetUp!$B$53,R2021-S2021,SetUp!$B$53)</f>
        <v>0</v>
      </c>
      <c r="U2021" s="53">
        <f t="shared" si="485"/>
        <v>0.63538106952886031</v>
      </c>
      <c r="V2021" s="53">
        <f>(L2021-P2021)/1000*SetUp!$B$13*1000000/SetUp!$B$48</f>
        <v>0.14417772929240338</v>
      </c>
      <c r="W2021" s="53">
        <f t="shared" si="487"/>
        <v>0</v>
      </c>
      <c r="X2021" s="53">
        <f>MAX((SetUp!$B$56*(1-($H2021/SetUp!$B$56)^2)*TANH(($B2021-$D2021)/SetUp!$B$56))/(1+$H2021/SetUp!$B$56*TANH(($B2021-$D2021)/SetUp!$B$56)),0)</f>
        <v>0</v>
      </c>
    </row>
    <row r="2022" spans="1:24" x14ac:dyDescent="0.3">
      <c r="A2022" s="60">
        <v>33067</v>
      </c>
      <c r="B2022" s="53">
        <v>1.2110000000000001</v>
      </c>
      <c r="C2022" s="53"/>
      <c r="D2022" s="53">
        <v>4.3150000000000004</v>
      </c>
      <c r="E2022" s="53">
        <f t="shared" si="479"/>
        <v>1.2110000000000001</v>
      </c>
      <c r="F2022" s="53">
        <f t="shared" si="480"/>
        <v>3.1040000000000001</v>
      </c>
      <c r="G2022" s="53">
        <f t="shared" si="481"/>
        <v>0</v>
      </c>
      <c r="H2022" s="53">
        <f>IF(Q2021&gt;SetUp!$B$56,SetUp!$B$56,Q2021)</f>
        <v>3.2050998337932308E-6</v>
      </c>
      <c r="I2022" s="53">
        <f t="shared" si="486"/>
        <v>0.63538109392403352</v>
      </c>
      <c r="J2022" s="53">
        <f>MIN(F2022,H2022,(1-EXP(-SetUp!$B$52*H2022/SetUp!$B$56))*F2022)</f>
        <v>5.6206943419212514E-7</v>
      </c>
      <c r="K2022" s="53">
        <f t="shared" si="482"/>
        <v>2.6430303996011056E-6</v>
      </c>
      <c r="L2022" s="53">
        <f>IF(I2022&lt;=0,0,MIN(SetUp!$B$50*I2022^SetUp!$B$55,I2022))</f>
        <v>1.0100633529118981E-2</v>
      </c>
      <c r="M2022" s="53">
        <f t="shared" si="483"/>
        <v>0.62528046039491458</v>
      </c>
      <c r="N2022" s="53">
        <f>IF(SetUp!$B$62=0,X2022,(B2022-E2022)*(1-(H2022/SetUp!$B$66/SetUp!$B$56)))</f>
        <v>0</v>
      </c>
      <c r="O2022" s="53">
        <f>K2022*SetUp!$B$65</f>
        <v>2.439517318192126E-8</v>
      </c>
      <c r="P2022" s="53">
        <f>MIN(SetUp!$B$54*L2022^SetUp!$B$51,L2022)</f>
        <v>6.6504067094001282E-3</v>
      </c>
      <c r="Q2022" s="53">
        <f t="shared" si="484"/>
        <v>2.6186352264191842E-6</v>
      </c>
      <c r="R2022" s="53">
        <f>IF((H2022+N2022-O2022)&gt;SetUp!$B$56,T2021+H2022+N2022-O2022-SetUp!$B$56,T2021)</f>
        <v>0</v>
      </c>
      <c r="S2022" s="53">
        <f>R2022*SetUp!$B$65</f>
        <v>0</v>
      </c>
      <c r="T2022" s="53">
        <f>IF((R2022-S2022)&lt;SetUp!$B$53,R2022-S2022,SetUp!$B$53)</f>
        <v>0</v>
      </c>
      <c r="U2022" s="53">
        <f t="shared" si="485"/>
        <v>0.62528046039491458</v>
      </c>
      <c r="V2022" s="53">
        <f>(L2022-P2022)/1000*SetUp!$B$13*1000000/SetUp!$B$48</f>
        <v>0.14040801971616237</v>
      </c>
      <c r="W2022" s="53">
        <f t="shared" si="487"/>
        <v>1.2490009027033011E-16</v>
      </c>
      <c r="X2022" s="53">
        <f>MAX((SetUp!$B$56*(1-($H2022/SetUp!$B$56)^2)*TANH(($B2022-$D2022)/SetUp!$B$56))/(1+$H2022/SetUp!$B$56*TANH(($B2022-$D2022)/SetUp!$B$56)),0)</f>
        <v>0</v>
      </c>
    </row>
    <row r="2023" spans="1:24" x14ac:dyDescent="0.3">
      <c r="A2023" s="60">
        <v>33068</v>
      </c>
      <c r="B2023" s="53">
        <v>9.2999999999999999E-2</v>
      </c>
      <c r="C2023" s="53"/>
      <c r="D2023" s="53">
        <v>4.3150000000000004</v>
      </c>
      <c r="E2023" s="53">
        <f t="shared" si="479"/>
        <v>9.2999999999999999E-2</v>
      </c>
      <c r="F2023" s="53">
        <f t="shared" si="480"/>
        <v>4.2220000000000004</v>
      </c>
      <c r="G2023" s="53">
        <f t="shared" si="481"/>
        <v>0</v>
      </c>
      <c r="H2023" s="53">
        <f>IF(Q2022&gt;SetUp!$B$56,SetUp!$B$56,Q2022)</f>
        <v>2.6186352264191842E-6</v>
      </c>
      <c r="I2023" s="53">
        <f t="shared" si="486"/>
        <v>0.62528047879962334</v>
      </c>
      <c r="J2023" s="53">
        <f>MIN(F2023,H2023,(1-EXP(-SetUp!$B$52*H2023/SetUp!$B$56))*F2023)</f>
        <v>6.2462582537303754E-7</v>
      </c>
      <c r="K2023" s="53">
        <f t="shared" si="482"/>
        <v>1.9940094010461468E-6</v>
      </c>
      <c r="L2023" s="53">
        <f>IF(I2023&lt;=0,0,MIN(SetUp!$B$50*I2023^SetUp!$B$55,I2023))</f>
        <v>9.8344388600729894E-3</v>
      </c>
      <c r="M2023" s="53">
        <f t="shared" si="483"/>
        <v>0.61544603993955038</v>
      </c>
      <c r="N2023" s="53">
        <f>IF(SetUp!$B$62=0,X2023,(B2023-E2023)*(1-(H2023/SetUp!$B$66/SetUp!$B$56)))</f>
        <v>0</v>
      </c>
      <c r="O2023" s="53">
        <f>K2023*SetUp!$B$65</f>
        <v>1.8404708728375339E-8</v>
      </c>
      <c r="P2023" s="53">
        <f>MIN(SetUp!$B$54*L2023^SetUp!$B$51,L2023)</f>
        <v>6.4734598307140583E-3</v>
      </c>
      <c r="Q2023" s="53">
        <f t="shared" si="484"/>
        <v>1.9756046923177715E-6</v>
      </c>
      <c r="R2023" s="53">
        <f>IF((H2023+N2023-O2023)&gt;SetUp!$B$56,T2022+H2023+N2023-O2023-SetUp!$B$56,T2022)</f>
        <v>0</v>
      </c>
      <c r="S2023" s="53">
        <f>R2023*SetUp!$B$65</f>
        <v>0</v>
      </c>
      <c r="T2023" s="53">
        <f>IF((R2023-S2023)&lt;SetUp!$B$53,R2023-S2023,SetUp!$B$53)</f>
        <v>0</v>
      </c>
      <c r="U2023" s="53">
        <f t="shared" si="485"/>
        <v>0.61544603993955038</v>
      </c>
      <c r="V2023" s="53">
        <f>(L2023-P2023)/1000*SetUp!$B$13*1000000/SetUp!$B$48</f>
        <v>0.13677605400397741</v>
      </c>
      <c r="W2023" s="53">
        <f t="shared" si="487"/>
        <v>0</v>
      </c>
      <c r="X2023" s="53">
        <f>MAX((SetUp!$B$56*(1-($H2023/SetUp!$B$56)^2)*TANH(($B2023-$D2023)/SetUp!$B$56))/(1+$H2023/SetUp!$B$56*TANH(($B2023-$D2023)/SetUp!$B$56)),0)</f>
        <v>0</v>
      </c>
    </row>
    <row r="2024" spans="1:24" x14ac:dyDescent="0.3">
      <c r="A2024" s="60">
        <v>33069</v>
      </c>
      <c r="B2024" s="53">
        <v>0</v>
      </c>
      <c r="C2024" s="53"/>
      <c r="D2024" s="53">
        <v>4.3150000000000004</v>
      </c>
      <c r="E2024" s="53">
        <f t="shared" si="479"/>
        <v>0</v>
      </c>
      <c r="F2024" s="53">
        <f t="shared" si="480"/>
        <v>4.3150000000000004</v>
      </c>
      <c r="G2024" s="53">
        <f t="shared" si="481"/>
        <v>0</v>
      </c>
      <c r="H2024" s="53">
        <f>IF(Q2023&gt;SetUp!$B$56,SetUp!$B$56,Q2023)</f>
        <v>1.9756046923177715E-6</v>
      </c>
      <c r="I2024" s="53">
        <f t="shared" si="486"/>
        <v>0.61544605372899941</v>
      </c>
      <c r="J2024" s="53">
        <f>MIN(F2024,H2024,(1-EXP(-SetUp!$B$52*H2024/SetUp!$B$56))*F2024)</f>
        <v>4.8162337677182263E-7</v>
      </c>
      <c r="K2024" s="53">
        <f t="shared" si="482"/>
        <v>1.4939813155459488E-6</v>
      </c>
      <c r="L2024" s="53">
        <f>IF(I2024&lt;=0,0,MIN(SetUp!$B$50*I2024^SetUp!$B$55,I2024))</f>
        <v>9.577998980067743E-3</v>
      </c>
      <c r="M2024" s="53">
        <f t="shared" si="483"/>
        <v>0.60586805474893168</v>
      </c>
      <c r="N2024" s="53">
        <f>IF(SetUp!$B$62=0,X2024,(B2024-E2024)*(1-(H2024/SetUp!$B$66/SetUp!$B$56)))</f>
        <v>0</v>
      </c>
      <c r="O2024" s="53">
        <f>K2024*SetUp!$B$65</f>
        <v>1.3789449008531459E-8</v>
      </c>
      <c r="P2024" s="53">
        <f>MIN(SetUp!$B$54*L2024^SetUp!$B$51,L2024)</f>
        <v>6.3030412292164337E-3</v>
      </c>
      <c r="Q2024" s="53">
        <f t="shared" si="484"/>
        <v>1.4801918665374174E-6</v>
      </c>
      <c r="R2024" s="53">
        <f>IF((H2024+N2024-O2024)&gt;SetUp!$B$56,T2023+H2024+N2024-O2024-SetUp!$B$56,T2023)</f>
        <v>0</v>
      </c>
      <c r="S2024" s="53">
        <f>R2024*SetUp!$B$65</f>
        <v>0</v>
      </c>
      <c r="T2024" s="53">
        <f>IF((R2024-S2024)&lt;SetUp!$B$53,R2024-S2024,SetUp!$B$53)</f>
        <v>0</v>
      </c>
      <c r="U2024" s="53">
        <f t="shared" si="485"/>
        <v>0.60586805474893168</v>
      </c>
      <c r="V2024" s="53">
        <f>(L2024-P2024)/1000*SetUp!$B$13*1000000/SetUp!$B$48</f>
        <v>0.13327539216352144</v>
      </c>
      <c r="W2024" s="53">
        <f t="shared" si="487"/>
        <v>5.377642775528102E-17</v>
      </c>
      <c r="X2024" s="53">
        <f>MAX((SetUp!$B$56*(1-($H2024/SetUp!$B$56)^2)*TANH(($B2024-$D2024)/SetUp!$B$56))/(1+$H2024/SetUp!$B$56*TANH(($B2024-$D2024)/SetUp!$B$56)),0)</f>
        <v>0</v>
      </c>
    </row>
    <row r="2025" spans="1:24" x14ac:dyDescent="0.3">
      <c r="A2025" s="60">
        <v>33070</v>
      </c>
      <c r="B2025" s="53">
        <v>9.9000000000000005E-2</v>
      </c>
      <c r="C2025" s="53"/>
      <c r="D2025" s="53">
        <v>4.3150000000000004</v>
      </c>
      <c r="E2025" s="53">
        <f t="shared" si="479"/>
        <v>9.9000000000000005E-2</v>
      </c>
      <c r="F2025" s="53">
        <f t="shared" si="480"/>
        <v>4.2160000000000002</v>
      </c>
      <c r="G2025" s="53">
        <f t="shared" si="481"/>
        <v>0</v>
      </c>
      <c r="H2025" s="53">
        <f>IF(Q2024&gt;SetUp!$B$56,SetUp!$B$56,Q2024)</f>
        <v>1.4801918665374174E-6</v>
      </c>
      <c r="I2025" s="53">
        <f t="shared" si="486"/>
        <v>0.60586806515688285</v>
      </c>
      <c r="J2025" s="53">
        <f>MIN(F2025,H2025,(1-EXP(-SetUp!$B$52*H2025/SetUp!$B$56))*F2025)</f>
        <v>3.525699800110971E-7</v>
      </c>
      <c r="K2025" s="53">
        <f t="shared" si="482"/>
        <v>1.1276218865263202E-6</v>
      </c>
      <c r="L2025" s="53">
        <f>IF(I2025&lt;=0,0,MIN(SetUp!$B$50*I2025^SetUp!$B$55,I2025))</f>
        <v>9.3308577917579124E-3</v>
      </c>
      <c r="M2025" s="53">
        <f t="shared" si="483"/>
        <v>0.59653720736512494</v>
      </c>
      <c r="N2025" s="53">
        <f>IF(SetUp!$B$62=0,X2025,(B2025-E2025)*(1-(H2025/SetUp!$B$66/SetUp!$B$56)))</f>
        <v>0</v>
      </c>
      <c r="O2025" s="53">
        <f>K2025*SetUp!$B$65</f>
        <v>1.0407951119172151E-8</v>
      </c>
      <c r="P2025" s="53">
        <f>MIN(SetUp!$B$54*L2025^SetUp!$B$51,L2025)</f>
        <v>6.1388440708463939E-3</v>
      </c>
      <c r="Q2025" s="53">
        <f t="shared" si="484"/>
        <v>1.1172139354071481E-6</v>
      </c>
      <c r="R2025" s="53">
        <f>IF((H2025+N2025-O2025)&gt;SetUp!$B$56,T2024+H2025+N2025-O2025-SetUp!$B$56,T2024)</f>
        <v>0</v>
      </c>
      <c r="S2025" s="53">
        <f>R2025*SetUp!$B$65</f>
        <v>0</v>
      </c>
      <c r="T2025" s="53">
        <f>IF((R2025-S2025)&lt;SetUp!$B$53,R2025-S2025,SetUp!$B$53)</f>
        <v>0</v>
      </c>
      <c r="U2025" s="53">
        <f t="shared" si="485"/>
        <v>0.59653720736512494</v>
      </c>
      <c r="V2025" s="53">
        <f>(L2025-P2025)/1000*SetUp!$B$13*1000000/SetUp!$B$48</f>
        <v>0.12989995988047137</v>
      </c>
      <c r="W2025" s="53">
        <f t="shared" si="487"/>
        <v>2.7755575615628914E-17</v>
      </c>
      <c r="X2025" s="53">
        <f>MAX((SetUp!$B$56*(1-($H2025/SetUp!$B$56)^2)*TANH(($B2025-$D2025)/SetUp!$B$56))/(1+$H2025/SetUp!$B$56*TANH(($B2025-$D2025)/SetUp!$B$56)),0)</f>
        <v>0</v>
      </c>
    </row>
    <row r="2026" spans="1:24" x14ac:dyDescent="0.3">
      <c r="A2026" s="60">
        <v>33071</v>
      </c>
      <c r="B2026" s="53">
        <v>0</v>
      </c>
      <c r="C2026" s="53"/>
      <c r="D2026" s="53">
        <v>4.3150000000000004</v>
      </c>
      <c r="E2026" s="53">
        <f t="shared" si="479"/>
        <v>0</v>
      </c>
      <c r="F2026" s="53">
        <f t="shared" si="480"/>
        <v>4.3150000000000004</v>
      </c>
      <c r="G2026" s="53">
        <f t="shared" si="481"/>
        <v>0</v>
      </c>
      <c r="H2026" s="53">
        <f>IF(Q2025&gt;SetUp!$B$56,SetUp!$B$56,Q2025)</f>
        <v>1.1172139354071481E-6</v>
      </c>
      <c r="I2026" s="53">
        <f t="shared" si="486"/>
        <v>0.59653721516312452</v>
      </c>
      <c r="J2026" s="53">
        <f>MIN(F2026,H2026,(1-EXP(-SetUp!$B$52*H2026/SetUp!$B$56))*F2026)</f>
        <v>2.7236033764477253E-7</v>
      </c>
      <c r="K2026" s="53">
        <f t="shared" si="482"/>
        <v>8.4485359776237557E-7</v>
      </c>
      <c r="L2026" s="53">
        <f>IF(I2026&lt;=0,0,MIN(SetUp!$B$50*I2026^SetUp!$B$55,I2026))</f>
        <v>9.0925850426529595E-3</v>
      </c>
      <c r="M2026" s="53">
        <f t="shared" si="483"/>
        <v>0.58744463012047154</v>
      </c>
      <c r="N2026" s="53">
        <f>IF(SetUp!$B$62=0,X2026,(B2026-E2026)*(1-(H2026/SetUp!$B$66/SetUp!$B$56)))</f>
        <v>0</v>
      </c>
      <c r="O2026" s="53">
        <f>K2026*SetUp!$B$65</f>
        <v>7.7979995364007061E-9</v>
      </c>
      <c r="P2026" s="53">
        <f>MIN(SetUp!$B$54*L2026^SetUp!$B$51,L2026)</f>
        <v>5.9805789821743404E-3</v>
      </c>
      <c r="Q2026" s="53">
        <f t="shared" si="484"/>
        <v>8.3705559822597492E-7</v>
      </c>
      <c r="R2026" s="53">
        <f>IF((H2026+N2026-O2026)&gt;SetUp!$B$56,T2025+H2026+N2026-O2026-SetUp!$B$56,T2025)</f>
        <v>0</v>
      </c>
      <c r="S2026" s="53">
        <f>R2026*SetUp!$B$65</f>
        <v>0</v>
      </c>
      <c r="T2026" s="53">
        <f>IF((R2026-S2026)&lt;SetUp!$B$53,R2026-S2026,SetUp!$B$53)</f>
        <v>0</v>
      </c>
      <c r="U2026" s="53">
        <f t="shared" si="485"/>
        <v>0.58744463012047154</v>
      </c>
      <c r="V2026" s="53">
        <f>(L2026-P2026)/1000*SetUp!$B$13*1000000/SetUp!$B$48</f>
        <v>0.12664402403900635</v>
      </c>
      <c r="W2026" s="53">
        <f t="shared" si="487"/>
        <v>1.1969591984239969E-16</v>
      </c>
      <c r="X2026" s="53">
        <f>MAX((SetUp!$B$56*(1-($H2026/SetUp!$B$56)^2)*TANH(($B2026-$D2026)/SetUp!$B$56))/(1+$H2026/SetUp!$B$56*TANH(($B2026-$D2026)/SetUp!$B$56)),0)</f>
        <v>0</v>
      </c>
    </row>
    <row r="2027" spans="1:24" x14ac:dyDescent="0.3">
      <c r="A2027" s="60">
        <v>33072</v>
      </c>
      <c r="B2027" s="53">
        <v>0</v>
      </c>
      <c r="C2027" s="53"/>
      <c r="D2027" s="53">
        <v>4.3150000000000004</v>
      </c>
      <c r="E2027" s="53">
        <f t="shared" si="479"/>
        <v>0</v>
      </c>
      <c r="F2027" s="53">
        <f t="shared" si="480"/>
        <v>4.3150000000000004</v>
      </c>
      <c r="G2027" s="53">
        <f t="shared" si="481"/>
        <v>0</v>
      </c>
      <c r="H2027" s="53">
        <f>IF(Q2026&gt;SetUp!$B$56,SetUp!$B$56,Q2026)</f>
        <v>8.3705559822597492E-7</v>
      </c>
      <c r="I2027" s="53">
        <f t="shared" si="486"/>
        <v>0.58744463596300445</v>
      </c>
      <c r="J2027" s="53">
        <f>MIN(F2027,H2027,(1-EXP(-SetUp!$B$52*H2027/SetUp!$B$56))*F2027)</f>
        <v>2.0406185405108526E-7</v>
      </c>
      <c r="K2027" s="53">
        <f t="shared" si="482"/>
        <v>6.3299374417488963E-7</v>
      </c>
      <c r="L2027" s="53">
        <f>IF(I2027&lt;=0,0,MIN(SetUp!$B$50*I2027^SetUp!$B$55,I2027))</f>
        <v>8.8627746167565941E-3</v>
      </c>
      <c r="M2027" s="53">
        <f t="shared" si="483"/>
        <v>0.57858186134624789</v>
      </c>
      <c r="N2027" s="53">
        <f>IF(SetUp!$B$62=0,X2027,(B2027-E2027)*(1-(H2027/SetUp!$B$66/SetUp!$B$56)))</f>
        <v>0</v>
      </c>
      <c r="O2027" s="53">
        <f>K2027*SetUp!$B$65</f>
        <v>5.8425328798903515E-9</v>
      </c>
      <c r="P2027" s="53">
        <f>MIN(SetUp!$B$54*L2027^SetUp!$B$51,L2027)</f>
        <v>5.8279728920277354E-3</v>
      </c>
      <c r="Q2027" s="53">
        <f t="shared" si="484"/>
        <v>6.2715121129499929E-7</v>
      </c>
      <c r="R2027" s="53">
        <f>IF((H2027+N2027-O2027)&gt;SetUp!$B$56,T2026+H2027+N2027-O2027-SetUp!$B$56,T2026)</f>
        <v>0</v>
      </c>
      <c r="S2027" s="53">
        <f>R2027*SetUp!$B$65</f>
        <v>0</v>
      </c>
      <c r="T2027" s="53">
        <f>IF((R2027-S2027)&lt;SetUp!$B$53,R2027-S2027,SetUp!$B$53)</f>
        <v>0</v>
      </c>
      <c r="U2027" s="53">
        <f t="shared" si="485"/>
        <v>0.57858186134624789</v>
      </c>
      <c r="V2027" s="53">
        <f>(L2027-P2027)/1000*SetUp!$B$13*1000000/SetUp!$B$48</f>
        <v>0.12350217033994754</v>
      </c>
      <c r="W2027" s="53">
        <f t="shared" si="487"/>
        <v>0</v>
      </c>
      <c r="X2027" s="53">
        <f>MAX((SetUp!$B$56*(1-($H2027/SetUp!$B$56)^2)*TANH(($B2027-$D2027)/SetUp!$B$56))/(1+$H2027/SetUp!$B$56*TANH(($B2027-$D2027)/SetUp!$B$56)),0)</f>
        <v>0</v>
      </c>
    </row>
    <row r="2028" spans="1:24" x14ac:dyDescent="0.3">
      <c r="A2028" s="60">
        <v>33073</v>
      </c>
      <c r="B2028" s="53">
        <v>1.7000000000000001E-2</v>
      </c>
      <c r="C2028" s="53"/>
      <c r="D2028" s="53">
        <v>4.3150000000000004</v>
      </c>
      <c r="E2028" s="53">
        <f t="shared" si="479"/>
        <v>1.7000000000000001E-2</v>
      </c>
      <c r="F2028" s="53">
        <f t="shared" si="480"/>
        <v>4.298</v>
      </c>
      <c r="G2028" s="53">
        <f t="shared" si="481"/>
        <v>0</v>
      </c>
      <c r="H2028" s="53">
        <f>IF(Q2027&gt;SetUp!$B$56,SetUp!$B$56,Q2027)</f>
        <v>6.2715121129499929E-7</v>
      </c>
      <c r="I2028" s="53">
        <f t="shared" si="486"/>
        <v>0.57858186572923676</v>
      </c>
      <c r="J2028" s="53">
        <f>MIN(F2028,H2028,(1-EXP(-SetUp!$B$52*H2028/SetUp!$B$56))*F2028)</f>
        <v>1.5228790173860141E-7</v>
      </c>
      <c r="K2028" s="53">
        <f t="shared" si="482"/>
        <v>4.7486330955639788E-7</v>
      </c>
      <c r="L2028" s="53">
        <f>IF(I2028&lt;=0,0,MIN(SetUp!$B$50*I2028^SetUp!$B$55,I2028))</f>
        <v>8.6410429463437931E-3</v>
      </c>
      <c r="M2028" s="53">
        <f t="shared" si="483"/>
        <v>0.56994082278289293</v>
      </c>
      <c r="N2028" s="53">
        <f>IF(SetUp!$B$62=0,X2028,(B2028-E2028)*(1-(H2028/SetUp!$B$66/SetUp!$B$56)))</f>
        <v>0</v>
      </c>
      <c r="O2028" s="53">
        <f>K2028*SetUp!$B$65</f>
        <v>4.382988813188437E-9</v>
      </c>
      <c r="P2028" s="53">
        <f>MIN(SetUp!$B$54*L2028^SetUp!$B$51,L2028)</f>
        <v>5.6807679549774042E-3</v>
      </c>
      <c r="Q2028" s="53">
        <f t="shared" si="484"/>
        <v>4.7048032074320943E-7</v>
      </c>
      <c r="R2028" s="53">
        <f>IF((H2028+N2028-O2028)&gt;SetUp!$B$56,T2027+H2028+N2028-O2028-SetUp!$B$56,T2027)</f>
        <v>0</v>
      </c>
      <c r="S2028" s="53">
        <f>R2028*SetUp!$B$65</f>
        <v>0</v>
      </c>
      <c r="T2028" s="53">
        <f>IF((R2028-S2028)&lt;SetUp!$B$53,R2028-S2028,SetUp!$B$53)</f>
        <v>0</v>
      </c>
      <c r="U2028" s="53">
        <f t="shared" si="485"/>
        <v>0.56994082278289293</v>
      </c>
      <c r="V2028" s="53">
        <f>(L2028-P2028)/1000*SetUp!$B$13*1000000/SetUp!$B$48</f>
        <v>0.12046928247659497</v>
      </c>
      <c r="W2028" s="53">
        <f t="shared" si="487"/>
        <v>-2.6020852139652106E-17</v>
      </c>
      <c r="X2028" s="53">
        <f>MAX((SetUp!$B$56*(1-($H2028/SetUp!$B$56)^2)*TANH(($B2028-$D2028)/SetUp!$B$56))/(1+$H2028/SetUp!$B$56*TANH(($B2028-$D2028)/SetUp!$B$56)),0)</f>
        <v>0</v>
      </c>
    </row>
    <row r="2029" spans="1:24" x14ac:dyDescent="0.3">
      <c r="A2029" s="60">
        <v>33074</v>
      </c>
      <c r="B2029" s="53">
        <v>0</v>
      </c>
      <c r="C2029" s="53"/>
      <c r="D2029" s="53">
        <v>4.3150000000000004</v>
      </c>
      <c r="E2029" s="53">
        <f t="shared" si="479"/>
        <v>0</v>
      </c>
      <c r="F2029" s="53">
        <f t="shared" si="480"/>
        <v>4.3150000000000004</v>
      </c>
      <c r="G2029" s="53">
        <f t="shared" si="481"/>
        <v>0</v>
      </c>
      <c r="H2029" s="53">
        <f>IF(Q2028&gt;SetUp!$B$56,SetUp!$B$56,Q2028)</f>
        <v>4.7048032074320943E-7</v>
      </c>
      <c r="I2029" s="53">
        <f t="shared" si="486"/>
        <v>0.56994082606678076</v>
      </c>
      <c r="J2029" s="53">
        <f>MIN(F2029,H2029,(1-EXP(-SetUp!$B$52*H2029/SetUp!$B$56))*F2029)</f>
        <v>1.1469618986958975E-7</v>
      </c>
      <c r="K2029" s="53">
        <f t="shared" si="482"/>
        <v>3.557841308736197E-7</v>
      </c>
      <c r="L2029" s="53">
        <f>IF(I2029&lt;=0,0,MIN(SetUp!$B$50*I2029^SetUp!$B$55,I2029))</f>
        <v>8.4270275448309478E-3</v>
      </c>
      <c r="M2029" s="53">
        <f t="shared" si="483"/>
        <v>0.56151379852194983</v>
      </c>
      <c r="N2029" s="53">
        <f>IF(SetUp!$B$62=0,X2029,(B2029-E2029)*(1-(H2029/SetUp!$B$66/SetUp!$B$56)))</f>
        <v>0</v>
      </c>
      <c r="O2029" s="53">
        <f>K2029*SetUp!$B$65</f>
        <v>3.283887877094117E-9</v>
      </c>
      <c r="P2029" s="53">
        <f>MIN(SetUp!$B$54*L2029^SetUp!$B$51,L2029)</f>
        <v>5.5387205571272493E-3</v>
      </c>
      <c r="Q2029" s="53">
        <f t="shared" si="484"/>
        <v>3.5250024299652557E-7</v>
      </c>
      <c r="R2029" s="53">
        <f>IF((H2029+N2029-O2029)&gt;SetUp!$B$56,T2028+H2029+N2029-O2029-SetUp!$B$56,T2028)</f>
        <v>0</v>
      </c>
      <c r="S2029" s="53">
        <f>R2029*SetUp!$B$65</f>
        <v>0</v>
      </c>
      <c r="T2029" s="53">
        <f>IF((R2029-S2029)&lt;SetUp!$B$53,R2029-S2029,SetUp!$B$53)</f>
        <v>0</v>
      </c>
      <c r="U2029" s="53">
        <f t="shared" si="485"/>
        <v>0.56151379852194983</v>
      </c>
      <c r="V2029" s="53">
        <f>(L2029-P2029)/1000*SetUp!$B$13*1000000/SetUp!$B$48</f>
        <v>0.11754052288912319</v>
      </c>
      <c r="W2029" s="53">
        <f t="shared" si="487"/>
        <v>0</v>
      </c>
      <c r="X2029" s="53">
        <f>MAX((SetUp!$B$56*(1-($H2029/SetUp!$B$56)^2)*TANH(($B2029-$D2029)/SetUp!$B$56))/(1+$H2029/SetUp!$B$56*TANH(($B2029-$D2029)/SetUp!$B$56)),0)</f>
        <v>0</v>
      </c>
    </row>
    <row r="2030" spans="1:24" x14ac:dyDescent="0.3">
      <c r="A2030" s="60">
        <v>33075</v>
      </c>
      <c r="B2030" s="53">
        <v>0</v>
      </c>
      <c r="C2030" s="53"/>
      <c r="D2030" s="53">
        <v>4.3150000000000004</v>
      </c>
      <c r="E2030" s="53">
        <f t="shared" si="479"/>
        <v>0</v>
      </c>
      <c r="F2030" s="53">
        <f t="shared" si="480"/>
        <v>4.3150000000000004</v>
      </c>
      <c r="G2030" s="53">
        <f t="shared" si="481"/>
        <v>0</v>
      </c>
      <c r="H2030" s="53">
        <f>IF(Q2029&gt;SetUp!$B$56,SetUp!$B$56,Q2029)</f>
        <v>3.5250024299652557E-7</v>
      </c>
      <c r="I2030" s="53">
        <f t="shared" si="486"/>
        <v>0.56151380098235304</v>
      </c>
      <c r="J2030" s="53">
        <f>MIN(F2030,H2030,(1-EXP(-SetUp!$B$52*H2030/SetUp!$B$56))*F2030)</f>
        <v>8.5934380419927525E-8</v>
      </c>
      <c r="K2030" s="53">
        <f t="shared" si="482"/>
        <v>2.6656586257659805E-7</v>
      </c>
      <c r="L2030" s="53">
        <f>IF(I2030&lt;=0,0,MIN(SetUp!$B$50*I2030^SetUp!$B$55,I2030))</f>
        <v>8.2203856495838088E-3</v>
      </c>
      <c r="M2030" s="53">
        <f t="shared" si="483"/>
        <v>0.55329341533276921</v>
      </c>
      <c r="N2030" s="53">
        <f>IF(SetUp!$B$62=0,X2030,(B2030-E2030)*(1-(H2030/SetUp!$B$66/SetUp!$B$56)))</f>
        <v>0</v>
      </c>
      <c r="O2030" s="53">
        <f>K2030*SetUp!$B$65</f>
        <v>2.4604031731628109E-9</v>
      </c>
      <c r="P2030" s="53">
        <f>MIN(SetUp!$B$54*L2030^SetUp!$B$51,L2030)</f>
        <v>5.4016003966202491E-3</v>
      </c>
      <c r="Q2030" s="53">
        <f t="shared" si="484"/>
        <v>2.6410545940343522E-7</v>
      </c>
      <c r="R2030" s="53">
        <f>IF((H2030+N2030-O2030)&gt;SetUp!$B$56,T2029+H2030+N2030-O2030-SetUp!$B$56,T2029)</f>
        <v>0</v>
      </c>
      <c r="S2030" s="53">
        <f>R2030*SetUp!$B$65</f>
        <v>0</v>
      </c>
      <c r="T2030" s="53">
        <f>IF((R2030-S2030)&lt;SetUp!$B$53,R2030-S2030,SetUp!$B$53)</f>
        <v>0</v>
      </c>
      <c r="U2030" s="53">
        <f t="shared" si="485"/>
        <v>0.55329341533276921</v>
      </c>
      <c r="V2030" s="53">
        <f>(L2030-P2030)/1000*SetUp!$B$13*1000000/SetUp!$B$48</f>
        <v>0.11471131495232711</v>
      </c>
      <c r="W2030" s="53">
        <f t="shared" si="487"/>
        <v>0</v>
      </c>
      <c r="X2030" s="53">
        <f>MAX((SetUp!$B$56*(1-($H2030/SetUp!$B$56)^2)*TANH(($B2030-$D2030)/SetUp!$B$56))/(1+$H2030/SetUp!$B$56*TANH(($B2030-$D2030)/SetUp!$B$56)),0)</f>
        <v>0</v>
      </c>
    </row>
    <row r="2031" spans="1:24" x14ac:dyDescent="0.3">
      <c r="A2031" s="60">
        <v>33076</v>
      </c>
      <c r="B2031" s="53">
        <v>2.8000000000000001E-2</v>
      </c>
      <c r="C2031" s="53"/>
      <c r="D2031" s="53">
        <v>4.3150000000000004</v>
      </c>
      <c r="E2031" s="53">
        <f t="shared" si="479"/>
        <v>2.8000000000000001E-2</v>
      </c>
      <c r="F2031" s="53">
        <f t="shared" si="480"/>
        <v>4.2870000000000008</v>
      </c>
      <c r="G2031" s="53">
        <f t="shared" si="481"/>
        <v>0</v>
      </c>
      <c r="H2031" s="53">
        <f>IF(Q2030&gt;SetUp!$B$56,SetUp!$B$56,Q2030)</f>
        <v>2.6410545940343522E-7</v>
      </c>
      <c r="I2031" s="53">
        <f t="shared" si="486"/>
        <v>0.55329341718004521</v>
      </c>
      <c r="J2031" s="53">
        <f>MIN(F2031,H2031,(1-EXP(-SetUp!$B$52*H2031/SetUp!$B$56))*F2031)</f>
        <v>6.3967236983319981E-8</v>
      </c>
      <c r="K2031" s="53">
        <f t="shared" si="482"/>
        <v>2.0013822242011524E-7</v>
      </c>
      <c r="L2031" s="53">
        <f>IF(I2031&lt;=0,0,MIN(SetUp!$B$50*I2031^SetUp!$B$55,I2031))</f>
        <v>8.0207929640392032E-3</v>
      </c>
      <c r="M2031" s="53">
        <f t="shared" si="483"/>
        <v>0.54527262421600597</v>
      </c>
      <c r="N2031" s="53">
        <f>IF(SetUp!$B$62=0,X2031,(B2031-E2031)*(1-(H2031/SetUp!$B$66/SetUp!$B$56)))</f>
        <v>0</v>
      </c>
      <c r="O2031" s="53">
        <f>K2031*SetUp!$B$65</f>
        <v>1.8472759893330986E-9</v>
      </c>
      <c r="P2031" s="53">
        <f>MIN(SetUp!$B$54*L2031^SetUp!$B$51,L2031)</f>
        <v>5.2691896316463555E-3</v>
      </c>
      <c r="Q2031" s="53">
        <f t="shared" si="484"/>
        <v>1.9829094643078214E-7</v>
      </c>
      <c r="R2031" s="53">
        <f>IF((H2031+N2031-O2031)&gt;SetUp!$B$56,T2030+H2031+N2031-O2031-SetUp!$B$56,T2030)</f>
        <v>0</v>
      </c>
      <c r="S2031" s="53">
        <f>R2031*SetUp!$B$65</f>
        <v>0</v>
      </c>
      <c r="T2031" s="53">
        <f>IF((R2031-S2031)&lt;SetUp!$B$53,R2031-S2031,SetUp!$B$53)</f>
        <v>0</v>
      </c>
      <c r="U2031" s="53">
        <f t="shared" si="485"/>
        <v>0.54527262421600597</v>
      </c>
      <c r="V2031" s="53">
        <f>(L2031-P2031)/1000*SetUp!$B$13*1000000/SetUp!$B$48</f>
        <v>0.11197732645796175</v>
      </c>
      <c r="W2031" s="53">
        <f t="shared" si="487"/>
        <v>0</v>
      </c>
      <c r="X2031" s="53">
        <f>MAX((SetUp!$B$56*(1-($H2031/SetUp!$B$56)^2)*TANH(($B2031-$D2031)/SetUp!$B$56))/(1+$H2031/SetUp!$B$56*TANH(($B2031-$D2031)/SetUp!$B$56)),0)</f>
        <v>0</v>
      </c>
    </row>
    <row r="2032" spans="1:24" x14ac:dyDescent="0.3">
      <c r="A2032" s="60">
        <v>33077</v>
      </c>
      <c r="B2032" s="53">
        <v>0.32400000000000001</v>
      </c>
      <c r="C2032" s="53"/>
      <c r="D2032" s="53">
        <v>4.3150000000000004</v>
      </c>
      <c r="E2032" s="53">
        <f t="shared" si="479"/>
        <v>0.32400000000000001</v>
      </c>
      <c r="F2032" s="53">
        <f t="shared" si="480"/>
        <v>3.9910000000000005</v>
      </c>
      <c r="G2032" s="53">
        <f t="shared" si="481"/>
        <v>0</v>
      </c>
      <c r="H2032" s="53">
        <f>IF(Q2031&gt;SetUp!$B$56,SetUp!$B$56,Q2031)</f>
        <v>1.9829094643078214E-7</v>
      </c>
      <c r="I2032" s="53">
        <f t="shared" si="486"/>
        <v>0.54527262563355194</v>
      </c>
      <c r="J2032" s="53">
        <f>MIN(F2032,H2032,(1-EXP(-SetUp!$B$52*H2032/SetUp!$B$56))*F2032)</f>
        <v>4.4710687262194964E-8</v>
      </c>
      <c r="K2032" s="53">
        <f t="shared" si="482"/>
        <v>1.5358025916858718E-7</v>
      </c>
      <c r="L2032" s="53">
        <f>IF(I2032&lt;=0,0,MIN(SetUp!$B$50*I2032^SetUp!$B$55,I2032))</f>
        <v>7.8279424921101053E-3</v>
      </c>
      <c r="M2032" s="53">
        <f t="shared" si="483"/>
        <v>0.53744468314144189</v>
      </c>
      <c r="N2032" s="53">
        <f>IF(SetUp!$B$62=0,X2032,(B2032-E2032)*(1-(H2032/SetUp!$B$66/SetUp!$B$56)))</f>
        <v>0</v>
      </c>
      <c r="O2032" s="53">
        <f>K2032*SetUp!$B$65</f>
        <v>1.4175459428342124E-9</v>
      </c>
      <c r="P2032" s="53">
        <f>MIN(SetUp!$B$54*L2032^SetUp!$B$51,L2032)</f>
        <v>5.1412820911396389E-3</v>
      </c>
      <c r="Q2032" s="53">
        <f t="shared" si="484"/>
        <v>1.5216271322575297E-7</v>
      </c>
      <c r="R2032" s="53">
        <f>IF((H2032+N2032-O2032)&gt;SetUp!$B$56,T2031+H2032+N2032-O2032-SetUp!$B$56,T2031)</f>
        <v>0</v>
      </c>
      <c r="S2032" s="53">
        <f>R2032*SetUp!$B$65</f>
        <v>0</v>
      </c>
      <c r="T2032" s="53">
        <f>IF((R2032-S2032)&lt;SetUp!$B$53,R2032-S2032,SetUp!$B$53)</f>
        <v>0</v>
      </c>
      <c r="U2032" s="53">
        <f t="shared" si="485"/>
        <v>0.53744468314144189</v>
      </c>
      <c r="V2032" s="53">
        <f>(L2032-P2032)/1000*SetUp!$B$13*1000000/SetUp!$B$48</f>
        <v>0.10933445430142273</v>
      </c>
      <c r="W2032" s="53">
        <f t="shared" si="487"/>
        <v>5.2041704279304213E-17</v>
      </c>
      <c r="X2032" s="53">
        <f>MAX((SetUp!$B$56*(1-($H2032/SetUp!$B$56)^2)*TANH(($B2032-$D2032)/SetUp!$B$56))/(1+$H2032/SetUp!$B$56*TANH(($B2032-$D2032)/SetUp!$B$56)),0)</f>
        <v>0</v>
      </c>
    </row>
    <row r="2033" spans="1:24" x14ac:dyDescent="0.3">
      <c r="A2033" s="60">
        <v>33078</v>
      </c>
      <c r="B2033" s="53">
        <v>0</v>
      </c>
      <c r="C2033" s="53"/>
      <c r="D2033" s="53">
        <v>4.3150000000000004</v>
      </c>
      <c r="E2033" s="53">
        <f t="shared" si="479"/>
        <v>0</v>
      </c>
      <c r="F2033" s="53">
        <f t="shared" si="480"/>
        <v>4.3150000000000004</v>
      </c>
      <c r="G2033" s="53">
        <f t="shared" si="481"/>
        <v>0</v>
      </c>
      <c r="H2033" s="53">
        <f>IF(Q2032&gt;SetUp!$B$56,SetUp!$B$56,Q2032)</f>
        <v>1.5216271322575297E-7</v>
      </c>
      <c r="I2033" s="53">
        <f t="shared" si="486"/>
        <v>0.53744468420351665</v>
      </c>
      <c r="J2033" s="53">
        <f>MIN(F2033,H2033,(1-EXP(-SetUp!$B$52*H2033/SetUp!$B$56))*F2033)</f>
        <v>3.7095034123857399E-8</v>
      </c>
      <c r="K2033" s="53">
        <f t="shared" si="482"/>
        <v>1.1506767910189557E-7</v>
      </c>
      <c r="L2033" s="53">
        <f>IF(I2033&lt;=0,0,MIN(SetUp!$B$50*I2033^SetUp!$B$55,I2033))</f>
        <v>7.64154345399886E-3</v>
      </c>
      <c r="M2033" s="53">
        <f t="shared" si="483"/>
        <v>0.52980314074951784</v>
      </c>
      <c r="N2033" s="53">
        <f>IF(SetUp!$B$62=0,X2033,(B2033-E2033)*(1-(H2033/SetUp!$B$66/SetUp!$B$56)))</f>
        <v>0</v>
      </c>
      <c r="O2033" s="53">
        <f>K2033*SetUp!$B$65</f>
        <v>1.062074791026293E-9</v>
      </c>
      <c r="P2033" s="53">
        <f>MIN(SetUp!$B$54*L2033^SetUp!$B$51,L2033)</f>
        <v>5.0176825408168382E-3</v>
      </c>
      <c r="Q2033" s="53">
        <f t="shared" si="484"/>
        <v>1.1400560431086927E-7</v>
      </c>
      <c r="R2033" s="53">
        <f>IF((H2033+N2033-O2033)&gt;SetUp!$B$56,T2032+H2033+N2033-O2033-SetUp!$B$56,T2032)</f>
        <v>0</v>
      </c>
      <c r="S2033" s="53">
        <f>R2033*SetUp!$B$65</f>
        <v>0</v>
      </c>
      <c r="T2033" s="53">
        <f>IF((R2033-S2033)&lt;SetUp!$B$53,R2033-S2033,SetUp!$B$53)</f>
        <v>0</v>
      </c>
      <c r="U2033" s="53">
        <f t="shared" si="485"/>
        <v>0.52980314074951784</v>
      </c>
      <c r="V2033" s="53">
        <f>(L2033-P2033)/1000*SetUp!$B$13*1000000/SetUp!$B$48</f>
        <v>0.10677881022922132</v>
      </c>
      <c r="W2033" s="53">
        <f t="shared" si="487"/>
        <v>1.7347234759768071E-17</v>
      </c>
      <c r="X2033" s="53">
        <f>MAX((SetUp!$B$56*(1-($H2033/SetUp!$B$56)^2)*TANH(($B2033-$D2033)/SetUp!$B$56))/(1+$H2033/SetUp!$B$56*TANH(($B2033-$D2033)/SetUp!$B$56)),0)</f>
        <v>0</v>
      </c>
    </row>
    <row r="2034" spans="1:24" x14ac:dyDescent="0.3">
      <c r="A2034" s="60">
        <v>33079</v>
      </c>
      <c r="B2034" s="53">
        <v>0</v>
      </c>
      <c r="C2034" s="53"/>
      <c r="D2034" s="53">
        <v>4.3150000000000004</v>
      </c>
      <c r="E2034" s="53">
        <f t="shared" si="479"/>
        <v>0</v>
      </c>
      <c r="F2034" s="53">
        <f t="shared" si="480"/>
        <v>4.3150000000000004</v>
      </c>
      <c r="G2034" s="53">
        <f t="shared" si="481"/>
        <v>0</v>
      </c>
      <c r="H2034" s="53">
        <f>IF(Q2033&gt;SetUp!$B$56,SetUp!$B$56,Q2033)</f>
        <v>1.1400560431086927E-7</v>
      </c>
      <c r="I2034" s="53">
        <f t="shared" si="486"/>
        <v>0.52980314154526131</v>
      </c>
      <c r="J2034" s="53">
        <f>MIN(F2034,H2034,(1-EXP(-SetUp!$B$52*H2034/SetUp!$B$56))*F2034)</f>
        <v>2.7792891813538394E-8</v>
      </c>
      <c r="K2034" s="53">
        <f t="shared" si="482"/>
        <v>8.6212712497330875E-8</v>
      </c>
      <c r="L2034" s="53">
        <f>IF(I2034&lt;=0,0,MIN(SetUp!$B$50*I2034^SetUp!$B$55,I2034))</f>
        <v>7.4613202844961667E-3</v>
      </c>
      <c r="M2034" s="53">
        <f t="shared" si="483"/>
        <v>0.52234182126076512</v>
      </c>
      <c r="N2034" s="53">
        <f>IF(SetUp!$B$62=0,X2034,(B2034-E2034)*(1-(H2034/SetUp!$B$66/SetUp!$B$56)))</f>
        <v>0</v>
      </c>
      <c r="O2034" s="53">
        <f>K2034*SetUp!$B$65</f>
        <v>7.9574342095081136E-10</v>
      </c>
      <c r="P2034" s="53">
        <f>MIN(SetUp!$B$54*L2034^SetUp!$B$51,L2034)</f>
        <v>4.8982060051501256E-3</v>
      </c>
      <c r="Q2034" s="53">
        <f t="shared" si="484"/>
        <v>8.5416969076380068E-8</v>
      </c>
      <c r="R2034" s="53">
        <f>IF((H2034+N2034-O2034)&gt;SetUp!$B$56,T2033+H2034+N2034-O2034-SetUp!$B$56,T2033)</f>
        <v>0</v>
      </c>
      <c r="S2034" s="53">
        <f>R2034*SetUp!$B$65</f>
        <v>0</v>
      </c>
      <c r="T2034" s="53">
        <f>IF((R2034-S2034)&lt;SetUp!$B$53,R2034-S2034,SetUp!$B$53)</f>
        <v>0</v>
      </c>
      <c r="U2034" s="53">
        <f t="shared" si="485"/>
        <v>0.52234182126076512</v>
      </c>
      <c r="V2034" s="53">
        <f>(L2034-P2034)/1000*SetUp!$B$13*1000000/SetUp!$B$48</f>
        <v>0.10430670766698226</v>
      </c>
      <c r="W2034" s="53">
        <f t="shared" si="487"/>
        <v>1.6479873021779667E-17</v>
      </c>
      <c r="X2034" s="53">
        <f>MAX((SetUp!$B$56*(1-($H2034/SetUp!$B$56)^2)*TANH(($B2034-$D2034)/SetUp!$B$56))/(1+$H2034/SetUp!$B$56*TANH(($B2034-$D2034)/SetUp!$B$56)),0)</f>
        <v>0</v>
      </c>
    </row>
    <row r="2035" spans="1:24" x14ac:dyDescent="0.3">
      <c r="A2035" s="60">
        <v>33080</v>
      </c>
      <c r="B2035" s="53">
        <v>0</v>
      </c>
      <c r="C2035" s="53"/>
      <c r="D2035" s="53">
        <v>4.3150000000000004</v>
      </c>
      <c r="E2035" s="53">
        <f t="shared" si="479"/>
        <v>0</v>
      </c>
      <c r="F2035" s="53">
        <f t="shared" si="480"/>
        <v>4.3150000000000004</v>
      </c>
      <c r="G2035" s="53">
        <f t="shared" si="481"/>
        <v>0</v>
      </c>
      <c r="H2035" s="53">
        <f>IF(Q2034&gt;SetUp!$B$56,SetUp!$B$56,Q2034)</f>
        <v>8.5416969076380068E-8</v>
      </c>
      <c r="I2035" s="53">
        <f t="shared" si="486"/>
        <v>0.52234182185696376</v>
      </c>
      <c r="J2035" s="53">
        <f>MIN(F2035,H2035,(1-EXP(-SetUp!$B$52*H2035/SetUp!$B$56))*F2035)</f>
        <v>2.0823402134273472E-8</v>
      </c>
      <c r="K2035" s="53">
        <f t="shared" si="482"/>
        <v>6.4593566942106589E-8</v>
      </c>
      <c r="L2035" s="53">
        <f>IF(I2035&lt;=0,0,MIN(SetUp!$B$50*I2035^SetUp!$B$55,I2035))</f>
        <v>7.2870116985399146E-3</v>
      </c>
      <c r="M2035" s="53">
        <f t="shared" si="483"/>
        <v>0.5150548101584238</v>
      </c>
      <c r="N2035" s="53">
        <f>IF(SetUp!$B$62=0,X2035,(B2035-E2035)*(1-(H2035/SetUp!$B$66/SetUp!$B$56)))</f>
        <v>0</v>
      </c>
      <c r="O2035" s="53">
        <f>K2035*SetUp!$B$65</f>
        <v>5.9619868626124561E-10</v>
      </c>
      <c r="P2035" s="53">
        <f>MIN(SetUp!$B$54*L2035^SetUp!$B$51,L2035)</f>
        <v>4.7826771350649184E-3</v>
      </c>
      <c r="Q2035" s="53">
        <f t="shared" si="484"/>
        <v>6.3997368255845348E-8</v>
      </c>
      <c r="R2035" s="53">
        <f>IF((H2035+N2035-O2035)&gt;SetUp!$B$56,T2034+H2035+N2035-O2035-SetUp!$B$56,T2034)</f>
        <v>0</v>
      </c>
      <c r="S2035" s="53">
        <f>R2035*SetUp!$B$65</f>
        <v>0</v>
      </c>
      <c r="T2035" s="53">
        <f>IF((R2035-S2035)&lt;SetUp!$B$53,R2035-S2035,SetUp!$B$53)</f>
        <v>0</v>
      </c>
      <c r="U2035" s="53">
        <f t="shared" si="485"/>
        <v>0.5150548101584238</v>
      </c>
      <c r="V2035" s="53">
        <f>(L2035-P2035)/1000*SetUp!$B$13*1000000/SetUp!$B$48</f>
        <v>0.10191464942380721</v>
      </c>
      <c r="W2035" s="53">
        <f t="shared" si="487"/>
        <v>-2.2551405187698492E-17</v>
      </c>
      <c r="X2035" s="53">
        <f>MAX((SetUp!$B$56*(1-($H2035/SetUp!$B$56)^2)*TANH(($B2035-$D2035)/SetUp!$B$56))/(1+$H2035/SetUp!$B$56*TANH(($B2035-$D2035)/SetUp!$B$56)),0)</f>
        <v>0</v>
      </c>
    </row>
    <row r="2036" spans="1:24" x14ac:dyDescent="0.3">
      <c r="A2036" s="60">
        <v>33081</v>
      </c>
      <c r="B2036" s="53">
        <v>0.11899999999999999</v>
      </c>
      <c r="C2036" s="53"/>
      <c r="D2036" s="53">
        <v>4.3150000000000004</v>
      </c>
      <c r="E2036" s="53">
        <f t="shared" si="479"/>
        <v>0.11899999999999999</v>
      </c>
      <c r="F2036" s="53">
        <f t="shared" si="480"/>
        <v>4.1960000000000006</v>
      </c>
      <c r="G2036" s="53">
        <f t="shared" si="481"/>
        <v>0</v>
      </c>
      <c r="H2036" s="53">
        <f>IF(Q2035&gt;SetUp!$B$56,SetUp!$B$56,Q2035)</f>
        <v>6.3997368255845348E-8</v>
      </c>
      <c r="I2036" s="53">
        <f t="shared" si="486"/>
        <v>0.51505481060908798</v>
      </c>
      <c r="J2036" s="53">
        <f>MIN(F2036,H2036,(1-EXP(-SetUp!$B$52*H2036/SetUp!$B$56))*F2036)</f>
        <v>1.5171353588971926E-8</v>
      </c>
      <c r="K2036" s="53">
        <f t="shared" si="482"/>
        <v>4.8826014666873421E-8</v>
      </c>
      <c r="L2036" s="53">
        <f>IF(I2036&lt;=0,0,MIN(SetUp!$B$50*I2036^SetUp!$B$55,I2036))</f>
        <v>7.1183698234986402E-3</v>
      </c>
      <c r="M2036" s="53">
        <f t="shared" si="483"/>
        <v>0.5079364407855893</v>
      </c>
      <c r="N2036" s="53">
        <f>IF(SetUp!$B$62=0,X2036,(B2036-E2036)*(1-(H2036/SetUp!$B$66/SetUp!$B$56)))</f>
        <v>0</v>
      </c>
      <c r="O2036" s="53">
        <f>K2036*SetUp!$B$65</f>
        <v>4.5066416328816039E-10</v>
      </c>
      <c r="P2036" s="53">
        <f>MIN(SetUp!$B$54*L2036^SetUp!$B$51,L2036)</f>
        <v>4.6709296209093204E-3</v>
      </c>
      <c r="Q2036" s="53">
        <f t="shared" si="484"/>
        <v>4.8375350503585261E-8</v>
      </c>
      <c r="R2036" s="53">
        <f>IF((H2036+N2036-O2036)&gt;SetUp!$B$56,T2035+H2036+N2036-O2036-SetUp!$B$56,T2035)</f>
        <v>0</v>
      </c>
      <c r="S2036" s="53">
        <f>R2036*SetUp!$B$65</f>
        <v>0</v>
      </c>
      <c r="T2036" s="53">
        <f>IF((R2036-S2036)&lt;SetUp!$B$53,R2036-S2036,SetUp!$B$53)</f>
        <v>0</v>
      </c>
      <c r="U2036" s="53">
        <f t="shared" si="485"/>
        <v>0.5079364407855893</v>
      </c>
      <c r="V2036" s="53">
        <f>(L2036-P2036)/1000*SetUp!$B$13*1000000/SetUp!$B$48</f>
        <v>9.959931626967404E-2</v>
      </c>
      <c r="W2036" s="53">
        <f t="shared" si="487"/>
        <v>-5.9847959921199845E-17</v>
      </c>
      <c r="X2036" s="53">
        <f>MAX((SetUp!$B$56*(1-($H2036/SetUp!$B$56)^2)*TANH(($B2036-$D2036)/SetUp!$B$56))/(1+$H2036/SetUp!$B$56*TANH(($B2036-$D2036)/SetUp!$B$56)),0)</f>
        <v>0</v>
      </c>
    </row>
    <row r="2037" spans="1:24" x14ac:dyDescent="0.3">
      <c r="A2037" s="60">
        <v>33082</v>
      </c>
      <c r="B2037" s="53">
        <v>4.0000000000000001E-3</v>
      </c>
      <c r="C2037" s="53"/>
      <c r="D2037" s="53">
        <v>4.3150000000000004</v>
      </c>
      <c r="E2037" s="53">
        <f t="shared" si="479"/>
        <v>4.0000000000000001E-3</v>
      </c>
      <c r="F2037" s="53">
        <f t="shared" si="480"/>
        <v>4.3110000000000008</v>
      </c>
      <c r="G2037" s="53">
        <f t="shared" si="481"/>
        <v>0</v>
      </c>
      <c r="H2037" s="53">
        <f>IF(Q2036&gt;SetUp!$B$56,SetUp!$B$56,Q2036)</f>
        <v>4.8375350503585261E-8</v>
      </c>
      <c r="I2037" s="53">
        <f t="shared" si="486"/>
        <v>0.50793644112334346</v>
      </c>
      <c r="J2037" s="53">
        <f>MIN(F2037,H2037,(1-EXP(-SetUp!$B$52*H2037/SetUp!$B$56))*F2037)</f>
        <v>1.1782267609561361E-8</v>
      </c>
      <c r="K2037" s="53">
        <f t="shared" si="482"/>
        <v>3.6593082894023902E-8</v>
      </c>
      <c r="L2037" s="53">
        <f>IF(I2037&lt;=0,0,MIN(SetUp!$B$50*I2037^SetUp!$B$55,I2037))</f>
        <v>6.9551593914169334E-3</v>
      </c>
      <c r="M2037" s="53">
        <f t="shared" si="483"/>
        <v>0.50098128173192658</v>
      </c>
      <c r="N2037" s="53">
        <f>IF(SetUp!$B$62=0,X2037,(B2037-E2037)*(1-(H2037/SetUp!$B$66/SetUp!$B$56)))</f>
        <v>0</v>
      </c>
      <c r="O2037" s="53">
        <f>K2037*SetUp!$B$65</f>
        <v>3.3775419102059581E-10</v>
      </c>
      <c r="P2037" s="53">
        <f>MIN(SetUp!$B$54*L2037^SetUp!$B$51,L2037)</f>
        <v>4.5628056461202056E-3</v>
      </c>
      <c r="Q2037" s="53">
        <f t="shared" si="484"/>
        <v>3.6255328703003307E-8</v>
      </c>
      <c r="R2037" s="53">
        <f>IF((H2037+N2037-O2037)&gt;SetUp!$B$56,T2036+H2037+N2037-O2037-SetUp!$B$56,T2036)</f>
        <v>0</v>
      </c>
      <c r="S2037" s="53">
        <f>R2037*SetUp!$B$65</f>
        <v>0</v>
      </c>
      <c r="T2037" s="53">
        <f>IF((R2037-S2037)&lt;SetUp!$B$53,R2037-S2037,SetUp!$B$53)</f>
        <v>0</v>
      </c>
      <c r="U2037" s="53">
        <f t="shared" si="485"/>
        <v>0.50098128173192658</v>
      </c>
      <c r="V2037" s="53">
        <f>(L2037-P2037)/1000*SetUp!$B$13*1000000/SetUp!$B$48</f>
        <v>9.7357556296843603E-2</v>
      </c>
      <c r="W2037" s="53">
        <f t="shared" si="487"/>
        <v>4.9439619065339002E-17</v>
      </c>
      <c r="X2037" s="53">
        <f>MAX((SetUp!$B$56*(1-($H2037/SetUp!$B$56)^2)*TANH(($B2037-$D2037)/SetUp!$B$56))/(1+$H2037/SetUp!$B$56*TANH(($B2037-$D2037)/SetUp!$B$56)),0)</f>
        <v>0</v>
      </c>
    </row>
    <row r="2038" spans="1:24" x14ac:dyDescent="0.3">
      <c r="A2038" s="60">
        <v>33083</v>
      </c>
      <c r="B2038" s="53">
        <v>0.04</v>
      </c>
      <c r="C2038" s="53"/>
      <c r="D2038" s="53">
        <v>4.3150000000000004</v>
      </c>
      <c r="E2038" s="53">
        <f t="shared" si="479"/>
        <v>0.04</v>
      </c>
      <c r="F2038" s="53">
        <f t="shared" si="480"/>
        <v>4.2750000000000004</v>
      </c>
      <c r="G2038" s="53">
        <f t="shared" si="481"/>
        <v>0</v>
      </c>
      <c r="H2038" s="53">
        <f>IF(Q2037&gt;SetUp!$B$56,SetUp!$B$56,Q2037)</f>
        <v>3.6255328703003307E-8</v>
      </c>
      <c r="I2038" s="53">
        <f t="shared" si="486"/>
        <v>0.50098128198573999</v>
      </c>
      <c r="J2038" s="53">
        <f>MIN(F2038,H2038,(1-EXP(-SetUp!$B$52*H2038/SetUp!$B$56))*F2038)</f>
        <v>8.7565834833158728E-9</v>
      </c>
      <c r="K2038" s="53">
        <f t="shared" si="482"/>
        <v>2.7498745219687433E-8</v>
      </c>
      <c r="L2038" s="53">
        <f>IF(I2038&lt;=0,0,MIN(SetUp!$B$50*I2038^SetUp!$B$55,I2038))</f>
        <v>6.7971569875420771E-3</v>
      </c>
      <c r="M2038" s="53">
        <f t="shared" si="483"/>
        <v>0.49418412499819792</v>
      </c>
      <c r="N2038" s="53">
        <f>IF(SetUp!$B$62=0,X2038,(B2038-E2038)*(1-(H2038/SetUp!$B$66/SetUp!$B$56)))</f>
        <v>0</v>
      </c>
      <c r="O2038" s="53">
        <f>K2038*SetUp!$B$65</f>
        <v>2.5381344536220581E-10</v>
      </c>
      <c r="P2038" s="53">
        <f>MIN(SetUp!$B$54*L2038^SetUp!$B$51,L2038)</f>
        <v>4.4581553790630042E-3</v>
      </c>
      <c r="Q2038" s="53">
        <f t="shared" si="484"/>
        <v>2.7244931774325229E-8</v>
      </c>
      <c r="R2038" s="53">
        <f>IF((H2038+N2038-O2038)&gt;SetUp!$B$56,T2037+H2038+N2038-O2038-SetUp!$B$56,T2037)</f>
        <v>0</v>
      </c>
      <c r="S2038" s="53">
        <f>R2038*SetUp!$B$65</f>
        <v>0</v>
      </c>
      <c r="T2038" s="53">
        <f>IF((R2038-S2038)&lt;SetUp!$B$53,R2038-S2038,SetUp!$B$53)</f>
        <v>0</v>
      </c>
      <c r="U2038" s="53">
        <f t="shared" si="485"/>
        <v>0.49418412499819792</v>
      </c>
      <c r="V2038" s="53">
        <f>(L2038-P2038)/1000*SetUp!$B$13*1000000/SetUp!$B$48</f>
        <v>9.5186375018157965E-2</v>
      </c>
      <c r="W2038" s="53">
        <f t="shared" si="487"/>
        <v>-2.7755575615628914E-17</v>
      </c>
      <c r="X2038" s="53">
        <f>MAX((SetUp!$B$56*(1-($H2038/SetUp!$B$56)^2)*TANH(($B2038-$D2038)/SetUp!$B$56))/(1+$H2038/SetUp!$B$56*TANH(($B2038-$D2038)/SetUp!$B$56)),0)</f>
        <v>0</v>
      </c>
    </row>
    <row r="2039" spans="1:24" x14ac:dyDescent="0.3">
      <c r="A2039" s="60">
        <v>33084</v>
      </c>
      <c r="B2039" s="53">
        <v>0</v>
      </c>
      <c r="C2039" s="53"/>
      <c r="D2039" s="53">
        <v>4.3150000000000004</v>
      </c>
      <c r="E2039" s="53">
        <f t="shared" si="479"/>
        <v>0</v>
      </c>
      <c r="F2039" s="53">
        <f t="shared" si="480"/>
        <v>4.3150000000000004</v>
      </c>
      <c r="G2039" s="53">
        <f t="shared" si="481"/>
        <v>0</v>
      </c>
      <c r="H2039" s="53">
        <f>IF(Q2038&gt;SetUp!$B$56,SetUp!$B$56,Q2038)</f>
        <v>2.7244931774325229E-8</v>
      </c>
      <c r="I2039" s="53">
        <f t="shared" si="486"/>
        <v>0.4941841251883638</v>
      </c>
      <c r="J2039" s="53">
        <f>MIN(F2039,H2039,(1-EXP(-SetUp!$B$52*H2039/SetUp!$B$56))*F2039)</f>
        <v>6.6419143135432189E-9</v>
      </c>
      <c r="K2039" s="53">
        <f t="shared" si="482"/>
        <v>2.060301746078201E-8</v>
      </c>
      <c r="L2039" s="53">
        <f>IF(I2039&lt;=0,0,MIN(SetUp!$B$50*I2039^SetUp!$B$55,I2039))</f>
        <v>6.6441503496640309E-3</v>
      </c>
      <c r="M2039" s="53">
        <f t="shared" si="483"/>
        <v>0.48753997483869976</v>
      </c>
      <c r="N2039" s="53">
        <f>IF(SetUp!$B$62=0,X2039,(B2039-E2039)*(1-(H2039/SetUp!$B$66/SetUp!$B$56)))</f>
        <v>0</v>
      </c>
      <c r="O2039" s="53">
        <f>K2039*SetUp!$B$65</f>
        <v>1.9016587138073811E-10</v>
      </c>
      <c r="P2039" s="53">
        <f>MIN(SetUp!$B$54*L2039^SetUp!$B$51,L2039)</f>
        <v>4.3568364993459207E-3</v>
      </c>
      <c r="Q2039" s="53">
        <f t="shared" si="484"/>
        <v>2.0412851589401273E-8</v>
      </c>
      <c r="R2039" s="53">
        <f>IF((H2039+N2039-O2039)&gt;SetUp!$B$56,T2038+H2039+N2039-O2039-SetUp!$B$56,T2038)</f>
        <v>0</v>
      </c>
      <c r="S2039" s="53">
        <f>R2039*SetUp!$B$65</f>
        <v>0</v>
      </c>
      <c r="T2039" s="53">
        <f>IF((R2039-S2039)&lt;SetUp!$B$53,R2039-S2039,SetUp!$B$53)</f>
        <v>0</v>
      </c>
      <c r="U2039" s="53">
        <f t="shared" si="485"/>
        <v>0.48753997483869976</v>
      </c>
      <c r="V2039" s="53">
        <f>(L2039-P2039)/1000*SetUp!$B$13*1000000/SetUp!$B$48</f>
        <v>9.3082926130255553E-2</v>
      </c>
      <c r="W2039" s="53">
        <f t="shared" si="487"/>
        <v>1.3010426069826053E-17</v>
      </c>
      <c r="X2039" s="53">
        <f>MAX((SetUp!$B$56*(1-($H2039/SetUp!$B$56)^2)*TANH(($B2039-$D2039)/SetUp!$B$56))/(1+$H2039/SetUp!$B$56*TANH(($B2039-$D2039)/SetUp!$B$56)),0)</f>
        <v>0</v>
      </c>
    </row>
    <row r="2040" spans="1:24" x14ac:dyDescent="0.3">
      <c r="A2040" s="60">
        <v>33085</v>
      </c>
      <c r="B2040" s="53">
        <v>0</v>
      </c>
      <c r="C2040" s="53"/>
      <c r="D2040" s="53">
        <v>4.3150000000000004</v>
      </c>
      <c r="E2040" s="53">
        <f t="shared" si="479"/>
        <v>0</v>
      </c>
      <c r="F2040" s="53">
        <f t="shared" si="480"/>
        <v>4.3150000000000004</v>
      </c>
      <c r="G2040" s="53">
        <f t="shared" si="481"/>
        <v>0</v>
      </c>
      <c r="H2040" s="53">
        <f>IF(Q2039&gt;SetUp!$B$56,SetUp!$B$56,Q2039)</f>
        <v>2.0412851589401273E-8</v>
      </c>
      <c r="I2040" s="53">
        <f t="shared" si="486"/>
        <v>0.48753997498117868</v>
      </c>
      <c r="J2040" s="53">
        <f>MIN(F2040,H2040,(1-EXP(-SetUp!$B$52*H2040/SetUp!$B$56))*F2040)</f>
        <v>4.9763534942792739E-9</v>
      </c>
      <c r="K2040" s="53">
        <f t="shared" si="482"/>
        <v>1.5436498095121998E-8</v>
      </c>
      <c r="L2040" s="53">
        <f>IF(I2040&lt;=0,0,MIN(SetUp!$B$50*I2040^SetUp!$B$55,I2040))</f>
        <v>6.4959377150836444E-3</v>
      </c>
      <c r="M2040" s="53">
        <f t="shared" si="483"/>
        <v>0.48104403726609501</v>
      </c>
      <c r="N2040" s="53">
        <f>IF(SetUp!$B$62=0,X2040,(B2040-E2040)*(1-(H2040/SetUp!$B$66/SetUp!$B$56)))</f>
        <v>0</v>
      </c>
      <c r="O2040" s="53">
        <f>K2040*SetUp!$B$65</f>
        <v>1.42478892565796E-10</v>
      </c>
      <c r="P2040" s="53">
        <f>MIN(SetUp!$B$54*L2040^SetUp!$B$51,L2040)</f>
        <v>4.2587137564291198E-3</v>
      </c>
      <c r="Q2040" s="53">
        <f t="shared" si="484"/>
        <v>1.5294019202556204E-8</v>
      </c>
      <c r="R2040" s="53">
        <f>IF((H2040+N2040-O2040)&gt;SetUp!$B$56,T2039+H2040+N2040-O2040-SetUp!$B$56,T2039)</f>
        <v>0</v>
      </c>
      <c r="S2040" s="53">
        <f>R2040*SetUp!$B$65</f>
        <v>0</v>
      </c>
      <c r="T2040" s="53">
        <f>IF((R2040-S2040)&lt;SetUp!$B$53,R2040-S2040,SetUp!$B$53)</f>
        <v>0</v>
      </c>
      <c r="U2040" s="53">
        <f t="shared" si="485"/>
        <v>0.48104403726609501</v>
      </c>
      <c r="V2040" s="53">
        <f>(L2040-P2040)/1000*SetUp!$B$13*1000000/SetUp!$B$48</f>
        <v>9.1044502900778049E-2</v>
      </c>
      <c r="W2040" s="53">
        <f t="shared" si="487"/>
        <v>3.2092384305570931E-17</v>
      </c>
      <c r="X2040" s="53">
        <f>MAX((SetUp!$B$56*(1-($H2040/SetUp!$B$56)^2)*TANH(($B2040-$D2040)/SetUp!$B$56))/(1+$H2040/SetUp!$B$56*TANH(($B2040-$D2040)/SetUp!$B$56)),0)</f>
        <v>0</v>
      </c>
    </row>
    <row r="2041" spans="1:24" x14ac:dyDescent="0.3">
      <c r="A2041" s="60">
        <v>33086</v>
      </c>
      <c r="B2041" s="53">
        <v>0</v>
      </c>
      <c r="C2041" s="53"/>
      <c r="D2041" s="53">
        <v>4.9379999999999997</v>
      </c>
      <c r="E2041" s="53">
        <f t="shared" si="479"/>
        <v>0</v>
      </c>
      <c r="F2041" s="53">
        <f t="shared" si="480"/>
        <v>4.9379999999999997</v>
      </c>
      <c r="G2041" s="53">
        <f t="shared" si="481"/>
        <v>0</v>
      </c>
      <c r="H2041" s="53">
        <f>IF(Q2040&gt;SetUp!$B$56,SetUp!$B$56,Q2040)</f>
        <v>1.5294019202556204E-8</v>
      </c>
      <c r="I2041" s="53">
        <f t="shared" si="486"/>
        <v>0.48104403736787649</v>
      </c>
      <c r="J2041" s="53">
        <f>MIN(F2041,H2041,(1-EXP(-SetUp!$B$52*H2041/SetUp!$B$56))*F2041)</f>
        <v>4.2667723640921191E-9</v>
      </c>
      <c r="K2041" s="53">
        <f t="shared" si="482"/>
        <v>1.1027246838464085E-8</v>
      </c>
      <c r="L2041" s="53">
        <f>IF(I2041&lt;=0,0,MIN(SetUp!$B$50*I2041^SetUp!$B$55,I2041))</f>
        <v>6.3523272111784233E-3</v>
      </c>
      <c r="M2041" s="53">
        <f t="shared" si="483"/>
        <v>0.47469171015669809</v>
      </c>
      <c r="N2041" s="53">
        <f>IF(SetUp!$B$62=0,X2041,(B2041-E2041)*(1-(H2041/SetUp!$B$66/SetUp!$B$56)))</f>
        <v>0</v>
      </c>
      <c r="O2041" s="53">
        <f>K2041*SetUp!$B$65</f>
        <v>1.0178149914004965E-10</v>
      </c>
      <c r="P2041" s="53">
        <f>MIN(SetUp!$B$54*L2041^SetUp!$B$51,L2041)</f>
        <v>4.1636585577956567E-3</v>
      </c>
      <c r="Q2041" s="53">
        <f t="shared" si="484"/>
        <v>1.0925465339324035E-8</v>
      </c>
      <c r="R2041" s="53">
        <f>IF((H2041+N2041-O2041)&gt;SetUp!$B$56,T2040+H2041+N2041-O2041-SetUp!$B$56,T2040)</f>
        <v>0</v>
      </c>
      <c r="S2041" s="53">
        <f>R2041*SetUp!$B$65</f>
        <v>0</v>
      </c>
      <c r="T2041" s="53">
        <f>IF((R2041-S2041)&lt;SetUp!$B$53,R2041-S2041,SetUp!$B$53)</f>
        <v>0</v>
      </c>
      <c r="U2041" s="53">
        <f t="shared" si="485"/>
        <v>0.47469171015669809</v>
      </c>
      <c r="V2041" s="53">
        <f>(L2041-P2041)/1000*SetUp!$B$13*1000000/SetUp!$B$48</f>
        <v>8.9068530126768714E-2</v>
      </c>
      <c r="W2041" s="53">
        <f t="shared" si="487"/>
        <v>8.6736173798840355E-18</v>
      </c>
      <c r="X2041" s="53">
        <f>MAX((SetUp!$B$56*(1-($H2041/SetUp!$B$56)^2)*TANH(($B2041-$D2041)/SetUp!$B$56))/(1+$H2041/SetUp!$B$56*TANH(($B2041-$D2041)/SetUp!$B$56)),0)</f>
        <v>0</v>
      </c>
    </row>
    <row r="2042" spans="1:24" x14ac:dyDescent="0.3">
      <c r="A2042" s="60">
        <v>33087</v>
      </c>
      <c r="B2042" s="53">
        <v>0</v>
      </c>
      <c r="C2042" s="53"/>
      <c r="D2042" s="53">
        <v>4.9379999999999997</v>
      </c>
      <c r="E2042" s="53">
        <f t="shared" si="479"/>
        <v>0</v>
      </c>
      <c r="F2042" s="53">
        <f t="shared" si="480"/>
        <v>4.9379999999999997</v>
      </c>
      <c r="G2042" s="53">
        <f t="shared" si="481"/>
        <v>0</v>
      </c>
      <c r="H2042" s="53">
        <f>IF(Q2041&gt;SetUp!$B$56,SetUp!$B$56,Q2041)</f>
        <v>1.0925465339324035E-8</v>
      </c>
      <c r="I2042" s="53">
        <f t="shared" si="486"/>
        <v>0.47469171022940693</v>
      </c>
      <c r="J2042" s="53">
        <f>MIN(F2042,H2042,(1-EXP(-SetUp!$B$52*H2042/SetUp!$B$56))*F2042)</f>
        <v>3.0480195667426102E-9</v>
      </c>
      <c r="K2042" s="53">
        <f t="shared" si="482"/>
        <v>7.8774457725814259E-9</v>
      </c>
      <c r="L2042" s="53">
        <f>IF(I2042&lt;=0,0,MIN(SetUp!$B$50*I2042^SetUp!$B$55,I2042))</f>
        <v>6.2131362868730229E-3</v>
      </c>
      <c r="M2042" s="53">
        <f t="shared" si="483"/>
        <v>0.46847857394253389</v>
      </c>
      <c r="N2042" s="53">
        <f>IF(SetUp!$B$62=0,X2042,(B2042-E2042)*(1-(H2042/SetUp!$B$66/SetUp!$B$56)))</f>
        <v>0</v>
      </c>
      <c r="O2042" s="53">
        <f>K2042*SetUp!$B$65</f>
        <v>7.2708832211056114E-11</v>
      </c>
      <c r="P2042" s="53">
        <f>MIN(SetUp!$B$54*L2042^SetUp!$B$51,L2042)</f>
        <v>4.0715485848426122E-3</v>
      </c>
      <c r="Q2042" s="53">
        <f t="shared" si="484"/>
        <v>7.8047369403703694E-9</v>
      </c>
      <c r="R2042" s="53">
        <f>IF((H2042+N2042-O2042)&gt;SetUp!$B$56,T2041+H2042+N2042-O2042-SetUp!$B$56,T2041)</f>
        <v>0</v>
      </c>
      <c r="S2042" s="53">
        <f>R2042*SetUp!$B$65</f>
        <v>0</v>
      </c>
      <c r="T2042" s="53">
        <f>IF((R2042-S2042)&lt;SetUp!$B$53,R2042-S2042,SetUp!$B$53)</f>
        <v>0</v>
      </c>
      <c r="U2042" s="53">
        <f t="shared" si="485"/>
        <v>0.46847857394253389</v>
      </c>
      <c r="V2042" s="53">
        <f>(L2042-P2042)/1000*SetUp!$B$13*1000000/SetUp!$B$48</f>
        <v>8.7152556629618766E-2</v>
      </c>
      <c r="W2042" s="53">
        <f t="shared" si="487"/>
        <v>0</v>
      </c>
      <c r="X2042" s="53">
        <f>MAX((SetUp!$B$56*(1-($H2042/SetUp!$B$56)^2)*TANH(($B2042-$D2042)/SetUp!$B$56))/(1+$H2042/SetUp!$B$56*TANH(($B2042-$D2042)/SetUp!$B$56)),0)</f>
        <v>0</v>
      </c>
    </row>
    <row r="2043" spans="1:24" x14ac:dyDescent="0.3">
      <c r="A2043" s="60">
        <v>33088</v>
      </c>
      <c r="B2043" s="53">
        <v>3.9E-2</v>
      </c>
      <c r="C2043" s="53"/>
      <c r="D2043" s="53">
        <v>4.9379999999999997</v>
      </c>
      <c r="E2043" s="53">
        <f t="shared" si="479"/>
        <v>3.9E-2</v>
      </c>
      <c r="F2043" s="53">
        <f t="shared" si="480"/>
        <v>4.899</v>
      </c>
      <c r="G2043" s="53">
        <f t="shared" si="481"/>
        <v>0</v>
      </c>
      <c r="H2043" s="53">
        <f>IF(Q2042&gt;SetUp!$B$56,SetUp!$B$56,Q2042)</f>
        <v>7.8047369403703694E-9</v>
      </c>
      <c r="I2043" s="53">
        <f t="shared" si="486"/>
        <v>0.46847857399463305</v>
      </c>
      <c r="J2043" s="53">
        <f>MIN(F2043,H2043,(1-EXP(-SetUp!$B$52*H2043/SetUp!$B$56))*F2043)</f>
        <v>2.1601925598302431E-9</v>
      </c>
      <c r="K2043" s="53">
        <f t="shared" si="482"/>
        <v>5.6445443805401267E-9</v>
      </c>
      <c r="L2043" s="53">
        <f>IF(I2043&lt;=0,0,MIN(SetUp!$B$50*I2043^SetUp!$B$55,I2043))</f>
        <v>6.0781911810958312E-3</v>
      </c>
      <c r="M2043" s="53">
        <f t="shared" si="483"/>
        <v>0.46240038281353724</v>
      </c>
      <c r="N2043" s="53">
        <f>IF(SetUp!$B$62=0,X2043,(B2043-E2043)*(1-(H2043/SetUp!$B$66/SetUp!$B$56)))</f>
        <v>0</v>
      </c>
      <c r="O2043" s="53">
        <f>K2043*SetUp!$B$65</f>
        <v>5.2099150171371053E-11</v>
      </c>
      <c r="P2043" s="53">
        <f>MIN(SetUp!$B$54*L2043^SetUp!$B$51,L2043)</f>
        <v>3.9822674338449195E-3</v>
      </c>
      <c r="Q2043" s="53">
        <f t="shared" si="484"/>
        <v>5.592445230368756E-9</v>
      </c>
      <c r="R2043" s="53">
        <f>IF((H2043+N2043-O2043)&gt;SetUp!$B$56,T2042+H2043+N2043-O2043-SetUp!$B$56,T2042)</f>
        <v>0</v>
      </c>
      <c r="S2043" s="53">
        <f>R2043*SetUp!$B$65</f>
        <v>0</v>
      </c>
      <c r="T2043" s="53">
        <f>IF((R2043-S2043)&lt;SetUp!$B$53,R2043-S2043,SetUp!$B$53)</f>
        <v>0</v>
      </c>
      <c r="U2043" s="53">
        <f t="shared" si="485"/>
        <v>0.46240038281353724</v>
      </c>
      <c r="V2043" s="53">
        <f>(L2043-P2043)/1000*SetUp!$B$13*1000000/SetUp!$B$48</f>
        <v>8.5294248234833211E-2</v>
      </c>
      <c r="W2043" s="53">
        <f t="shared" si="487"/>
        <v>0</v>
      </c>
      <c r="X2043" s="53">
        <f>MAX((SetUp!$B$56*(1-($H2043/SetUp!$B$56)^2)*TANH(($B2043-$D2043)/SetUp!$B$56))/(1+$H2043/SetUp!$B$56*TANH(($B2043-$D2043)/SetUp!$B$56)),0)</f>
        <v>0</v>
      </c>
    </row>
    <row r="2044" spans="1:24" x14ac:dyDescent="0.3">
      <c r="A2044" s="60">
        <v>33089</v>
      </c>
      <c r="B2044" s="53">
        <v>0</v>
      </c>
      <c r="C2044" s="53"/>
      <c r="D2044" s="53">
        <v>4.9379999999999997</v>
      </c>
      <c r="E2044" s="53">
        <f t="shared" si="479"/>
        <v>0</v>
      </c>
      <c r="F2044" s="53">
        <f t="shared" si="480"/>
        <v>4.9379999999999997</v>
      </c>
      <c r="G2044" s="53">
        <f t="shared" si="481"/>
        <v>0</v>
      </c>
      <c r="H2044" s="53">
        <f>IF(Q2043&gt;SetUp!$B$56,SetUp!$B$56,Q2043)</f>
        <v>5.592445230368756E-9</v>
      </c>
      <c r="I2044" s="53">
        <f t="shared" si="486"/>
        <v>0.46240038285075491</v>
      </c>
      <c r="J2044" s="53">
        <f>MIN(F2044,H2044,(1-EXP(-SetUp!$B$52*H2044/SetUp!$B$56))*F2044)</f>
        <v>1.5601974998613599E-9</v>
      </c>
      <c r="K2044" s="53">
        <f t="shared" si="482"/>
        <v>4.0322477305073959E-9</v>
      </c>
      <c r="L2044" s="53">
        <f>IF(I2044&lt;=0,0,MIN(SetUp!$B$50*I2044^SetUp!$B$55,I2044))</f>
        <v>5.9473264261201211E-3</v>
      </c>
      <c r="M2044" s="53">
        <f t="shared" si="483"/>
        <v>0.4564530564246348</v>
      </c>
      <c r="N2044" s="53">
        <f>IF(SetUp!$B$62=0,X2044,(B2044-E2044)*(1-(H2044/SetUp!$B$66/SetUp!$B$56)))</f>
        <v>0</v>
      </c>
      <c r="O2044" s="53">
        <f>K2044*SetUp!$B$65</f>
        <v>3.7217650509423874E-11</v>
      </c>
      <c r="P2044" s="53">
        <f>MIN(SetUp!$B$54*L2044^SetUp!$B$51,L2044)</f>
        <v>3.8957042805520181E-3</v>
      </c>
      <c r="Q2044" s="53">
        <f t="shared" si="484"/>
        <v>3.9950300799979721E-9</v>
      </c>
      <c r="R2044" s="53">
        <f>IF((H2044+N2044-O2044)&gt;SetUp!$B$56,T2043+H2044+N2044-O2044-SetUp!$B$56,T2043)</f>
        <v>0</v>
      </c>
      <c r="S2044" s="53">
        <f>R2044*SetUp!$B$65</f>
        <v>0</v>
      </c>
      <c r="T2044" s="53">
        <f>IF((R2044-S2044)&lt;SetUp!$B$53,R2044-S2044,SetUp!$B$53)</f>
        <v>0</v>
      </c>
      <c r="U2044" s="53">
        <f t="shared" si="485"/>
        <v>0.4564530564246348</v>
      </c>
      <c r="V2044" s="53">
        <f>(L2044-P2044)/1000*SetUp!$B$13*1000000/SetUp!$B$48</f>
        <v>8.3491381209689561E-2</v>
      </c>
      <c r="W2044" s="53">
        <f t="shared" si="487"/>
        <v>3.5561831257524545E-17</v>
      </c>
      <c r="X2044" s="53">
        <f>MAX((SetUp!$B$56*(1-($H2044/SetUp!$B$56)^2)*TANH(($B2044-$D2044)/SetUp!$B$56))/(1+$H2044/SetUp!$B$56*TANH(($B2044-$D2044)/SetUp!$B$56)),0)</f>
        <v>0</v>
      </c>
    </row>
    <row r="2045" spans="1:24" x14ac:dyDescent="0.3">
      <c r="A2045" s="60">
        <v>33090</v>
      </c>
      <c r="B2045" s="53">
        <v>0</v>
      </c>
      <c r="C2045" s="53"/>
      <c r="D2045" s="53">
        <v>4.9379999999999997</v>
      </c>
      <c r="E2045" s="53">
        <f t="shared" si="479"/>
        <v>0</v>
      </c>
      <c r="F2045" s="53">
        <f t="shared" si="480"/>
        <v>4.9379999999999997</v>
      </c>
      <c r="G2045" s="53">
        <f t="shared" si="481"/>
        <v>0</v>
      </c>
      <c r="H2045" s="53">
        <f>IF(Q2044&gt;SetUp!$B$56,SetUp!$B$56,Q2044)</f>
        <v>3.9950300799979721E-9</v>
      </c>
      <c r="I2045" s="53">
        <f t="shared" si="486"/>
        <v>0.45645305645122169</v>
      </c>
      <c r="J2045" s="53">
        <f>MIN(F2045,H2045,(1-EXP(-SetUp!$B$52*H2045/SetUp!$B$56))*F2045)</f>
        <v>1.1145455944827631E-9</v>
      </c>
      <c r="K2045" s="53">
        <f t="shared" si="482"/>
        <v>2.880484485515209E-9</v>
      </c>
      <c r="L2045" s="53">
        <f>IF(I2045&lt;=0,0,MIN(SetUp!$B$50*I2045^SetUp!$B$55,I2045))</f>
        <v>5.8203843830687335E-3</v>
      </c>
      <c r="M2045" s="53">
        <f t="shared" si="483"/>
        <v>0.45063267206815294</v>
      </c>
      <c r="N2045" s="53">
        <f>IF(SetUp!$B$62=0,X2045,(B2045-E2045)*(1-(H2045/SetUp!$B$66/SetUp!$B$56)))</f>
        <v>0</v>
      </c>
      <c r="O2045" s="53">
        <f>K2045*SetUp!$B$65</f>
        <v>2.6586874627921886E-11</v>
      </c>
      <c r="P2045" s="53">
        <f>MIN(SetUp!$B$54*L2045^SetUp!$B$51,L2045)</f>
        <v>3.8117535665718079E-3</v>
      </c>
      <c r="Q2045" s="53">
        <f t="shared" si="484"/>
        <v>2.853897610887287E-9</v>
      </c>
      <c r="R2045" s="53">
        <f>IF((H2045+N2045-O2045)&gt;SetUp!$B$56,T2044+H2045+N2045-O2045-SetUp!$B$56,T2044)</f>
        <v>0</v>
      </c>
      <c r="S2045" s="53">
        <f>R2045*SetUp!$B$65</f>
        <v>0</v>
      </c>
      <c r="T2045" s="53">
        <f>IF((R2045-S2045)&lt;SetUp!$B$53,R2045-S2045,SetUp!$B$53)</f>
        <v>0</v>
      </c>
      <c r="U2045" s="53">
        <f t="shared" si="485"/>
        <v>0.45063267206815294</v>
      </c>
      <c r="V2045" s="53">
        <f>(L2045-P2045)/1000*SetUp!$B$13*1000000/SetUp!$B$48</f>
        <v>8.1741836123160494E-2</v>
      </c>
      <c r="W2045" s="53">
        <f t="shared" si="487"/>
        <v>0</v>
      </c>
      <c r="X2045" s="53">
        <f>MAX((SetUp!$B$56*(1-($H2045/SetUp!$B$56)^2)*TANH(($B2045-$D2045)/SetUp!$B$56))/(1+$H2045/SetUp!$B$56*TANH(($B2045-$D2045)/SetUp!$B$56)),0)</f>
        <v>0</v>
      </c>
    </row>
    <row r="2046" spans="1:24" x14ac:dyDescent="0.3">
      <c r="A2046" s="60">
        <v>33091</v>
      </c>
      <c r="B2046" s="53">
        <v>0</v>
      </c>
      <c r="C2046" s="53"/>
      <c r="D2046" s="53">
        <v>4.9379999999999997</v>
      </c>
      <c r="E2046" s="53">
        <f t="shared" si="479"/>
        <v>0</v>
      </c>
      <c r="F2046" s="53">
        <f t="shared" si="480"/>
        <v>4.9379999999999997</v>
      </c>
      <c r="G2046" s="53">
        <f t="shared" si="481"/>
        <v>0</v>
      </c>
      <c r="H2046" s="53">
        <f>IF(Q2045&gt;SetUp!$B$56,SetUp!$B$56,Q2045)</f>
        <v>2.853897610887287E-9</v>
      </c>
      <c r="I2046" s="53">
        <f t="shared" si="486"/>
        <v>0.45063267208714558</v>
      </c>
      <c r="J2046" s="53">
        <f>MIN(F2046,H2046,(1-EXP(-SetUp!$B$52*H2046/SetUp!$B$56))*F2046)</f>
        <v>7.9618897141919831E-10</v>
      </c>
      <c r="K2046" s="53">
        <f t="shared" si="482"/>
        <v>2.0577086394680886E-9</v>
      </c>
      <c r="L2046" s="53">
        <f>IF(I2046&lt;=0,0,MIN(SetUp!$B$50*I2046^SetUp!$B$55,I2046))</f>
        <v>5.6972148072018149E-3</v>
      </c>
      <c r="M2046" s="53">
        <f t="shared" si="483"/>
        <v>0.44493545727994377</v>
      </c>
      <c r="N2046" s="53">
        <f>IF(SetUp!$B$62=0,X2046,(B2046-E2046)*(1-(H2046/SetUp!$B$66/SetUp!$B$56)))</f>
        <v>0</v>
      </c>
      <c r="O2046" s="53">
        <f>K2046*SetUp!$B$65</f>
        <v>1.8992652761517862E-11</v>
      </c>
      <c r="P2046" s="53">
        <f>MIN(SetUp!$B$54*L2046^SetUp!$B$51,L2046)</f>
        <v>3.7303147059256402E-3</v>
      </c>
      <c r="Q2046" s="53">
        <f t="shared" si="484"/>
        <v>2.0387159867065708E-9</v>
      </c>
      <c r="R2046" s="53">
        <f>IF((H2046+N2046-O2046)&gt;SetUp!$B$56,T2045+H2046+N2046-O2046-SetUp!$B$56,T2045)</f>
        <v>0</v>
      </c>
      <c r="S2046" s="53">
        <f>R2046*SetUp!$B$65</f>
        <v>0</v>
      </c>
      <c r="T2046" s="53">
        <f>IF((R2046-S2046)&lt;SetUp!$B$53,R2046-S2046,SetUp!$B$53)</f>
        <v>0</v>
      </c>
      <c r="U2046" s="53">
        <f t="shared" si="485"/>
        <v>0.44493545727994377</v>
      </c>
      <c r="V2046" s="53">
        <f>(L2046-P2046)/1000*SetUp!$B$13*1000000/SetUp!$B$48</f>
        <v>8.0043592097000446E-2</v>
      </c>
      <c r="W2046" s="53">
        <f t="shared" si="487"/>
        <v>-2.8622937353617317E-17</v>
      </c>
      <c r="X2046" s="53">
        <f>MAX((SetUp!$B$56*(1-($H2046/SetUp!$B$56)^2)*TANH(($B2046-$D2046)/SetUp!$B$56))/(1+$H2046/SetUp!$B$56*TANH(($B2046-$D2046)/SetUp!$B$56)),0)</f>
        <v>0</v>
      </c>
    </row>
    <row r="2047" spans="1:24" x14ac:dyDescent="0.3">
      <c r="A2047" s="60">
        <v>33092</v>
      </c>
      <c r="B2047" s="53">
        <v>0</v>
      </c>
      <c r="C2047" s="53"/>
      <c r="D2047" s="53">
        <v>4.9379999999999997</v>
      </c>
      <c r="E2047" s="53">
        <f t="shared" si="479"/>
        <v>0</v>
      </c>
      <c r="F2047" s="53">
        <f t="shared" si="480"/>
        <v>4.9379999999999997</v>
      </c>
      <c r="G2047" s="53">
        <f t="shared" si="481"/>
        <v>0</v>
      </c>
      <c r="H2047" s="53">
        <f>IF(Q2046&gt;SetUp!$B$56,SetUp!$B$56,Q2046)</f>
        <v>2.0387159867065708E-9</v>
      </c>
      <c r="I2047" s="53">
        <f t="shared" si="486"/>
        <v>0.44493545729351142</v>
      </c>
      <c r="J2047" s="53">
        <f>MIN(F2047,H2047,(1-EXP(-SetUp!$B$52*H2047/SetUp!$B$56))*F2047)</f>
        <v>5.6876694820573446E-10</v>
      </c>
      <c r="K2047" s="53">
        <f t="shared" si="482"/>
        <v>1.4699490385008362E-9</v>
      </c>
      <c r="L2047" s="53">
        <f>IF(I2047&lt;=0,0,MIN(SetUp!$B$50*I2047^SetUp!$B$55,I2047))</f>
        <v>5.5776744408602176E-3</v>
      </c>
      <c r="M2047" s="53">
        <f t="shared" si="483"/>
        <v>0.4393577828526512</v>
      </c>
      <c r="N2047" s="53">
        <f>IF(SetUp!$B$62=0,X2047,(B2047-E2047)*(1-(H2047/SetUp!$B$66/SetUp!$B$56)))</f>
        <v>0</v>
      </c>
      <c r="O2047" s="53">
        <f>K2047*SetUp!$B$65</f>
        <v>1.3567631067822221E-11</v>
      </c>
      <c r="P2047" s="53">
        <f>MIN(SetUp!$B$54*L2047^SetUp!$B$51,L2047)</f>
        <v>3.6512918103292638E-3</v>
      </c>
      <c r="Q2047" s="53">
        <f t="shared" si="484"/>
        <v>1.4563814074330139E-9</v>
      </c>
      <c r="R2047" s="53">
        <f>IF((H2047+N2047-O2047)&gt;SetUp!$B$56,T2046+H2047+N2047-O2047-SetUp!$B$56,T2046)</f>
        <v>0</v>
      </c>
      <c r="S2047" s="53">
        <f>R2047*SetUp!$B$65</f>
        <v>0</v>
      </c>
      <c r="T2047" s="53">
        <f>IF((R2047-S2047)&lt;SetUp!$B$53,R2047-S2047,SetUp!$B$53)</f>
        <v>0</v>
      </c>
      <c r="U2047" s="53">
        <f t="shared" si="485"/>
        <v>0.4393577828526512</v>
      </c>
      <c r="V2047" s="53">
        <f>(L2047-P2047)/1000*SetUp!$B$13*1000000/SetUp!$B$48</f>
        <v>7.8394721420229227E-2</v>
      </c>
      <c r="W2047" s="53">
        <f t="shared" si="487"/>
        <v>2.9490299091605721E-17</v>
      </c>
      <c r="X2047" s="53">
        <f>MAX((SetUp!$B$56*(1-($H2047/SetUp!$B$56)^2)*TANH(($B2047-$D2047)/SetUp!$B$56))/(1+$H2047/SetUp!$B$56*TANH(($B2047-$D2047)/SetUp!$B$56)),0)</f>
        <v>0</v>
      </c>
    </row>
    <row r="2048" spans="1:24" x14ac:dyDescent="0.3">
      <c r="A2048" s="60">
        <v>33093</v>
      </c>
      <c r="B2048" s="53">
        <v>0</v>
      </c>
      <c r="C2048" s="53"/>
      <c r="D2048" s="53">
        <v>4.9379999999999997</v>
      </c>
      <c r="E2048" s="53">
        <f t="shared" si="479"/>
        <v>0</v>
      </c>
      <c r="F2048" s="53">
        <f t="shared" si="480"/>
        <v>4.9379999999999997</v>
      </c>
      <c r="G2048" s="53">
        <f t="shared" si="481"/>
        <v>0</v>
      </c>
      <c r="H2048" s="53">
        <f>IF(Q2047&gt;SetUp!$B$56,SetUp!$B$56,Q2047)</f>
        <v>1.4563814074330139E-9</v>
      </c>
      <c r="I2048" s="53">
        <f t="shared" si="486"/>
        <v>0.43935778286234339</v>
      </c>
      <c r="J2048" s="53">
        <f>MIN(F2048,H2048,(1-EXP(-SetUp!$B$52*H2048/SetUp!$B$56))*F2048)</f>
        <v>4.0630557252008259E-10</v>
      </c>
      <c r="K2048" s="53">
        <f t="shared" si="482"/>
        <v>1.0500758349129313E-9</v>
      </c>
      <c r="L2048" s="53">
        <f>IF(I2048&lt;=0,0,MIN(SetUp!$B$50*I2048^SetUp!$B$55,I2048))</f>
        <v>5.4616266320813393E-3</v>
      </c>
      <c r="M2048" s="53">
        <f t="shared" si="483"/>
        <v>0.43389615623026206</v>
      </c>
      <c r="N2048" s="53">
        <f>IF(SetUp!$B$62=0,X2048,(B2048-E2048)*(1-(H2048/SetUp!$B$66/SetUp!$B$56)))</f>
        <v>0</v>
      </c>
      <c r="O2048" s="53">
        <f>K2048*SetUp!$B$65</f>
        <v>9.6922009866847089E-12</v>
      </c>
      <c r="P2048" s="53">
        <f>MIN(SetUp!$B$54*L2048^SetUp!$B$51,L2048)</f>
        <v>3.5745934318533734E-3</v>
      </c>
      <c r="Q2048" s="53">
        <f t="shared" si="484"/>
        <v>1.0403836339262466E-9</v>
      </c>
      <c r="R2048" s="53">
        <f>IF((H2048+N2048-O2048)&gt;SetUp!$B$56,T2047+H2048+N2048-O2048-SetUp!$B$56,T2047)</f>
        <v>0</v>
      </c>
      <c r="S2048" s="53">
        <f>R2048*SetUp!$B$65</f>
        <v>0</v>
      </c>
      <c r="T2048" s="53">
        <f>IF((R2048-S2048)&lt;SetUp!$B$53,R2048-S2048,SetUp!$B$53)</f>
        <v>0</v>
      </c>
      <c r="U2048" s="53">
        <f t="shared" si="485"/>
        <v>0.43389615623026206</v>
      </c>
      <c r="V2048" s="53">
        <f>(L2048-P2048)/1000*SetUp!$B$13*1000000/SetUp!$B$48</f>
        <v>7.6793384501095352E-2</v>
      </c>
      <c r="W2048" s="53">
        <f t="shared" si="487"/>
        <v>-1.7347234759768071E-17</v>
      </c>
      <c r="X2048" s="53">
        <f>MAX((SetUp!$B$56*(1-($H2048/SetUp!$B$56)^2)*TANH(($B2048-$D2048)/SetUp!$B$56))/(1+$H2048/SetUp!$B$56*TANH(($B2048-$D2048)/SetUp!$B$56)),0)</f>
        <v>0</v>
      </c>
    </row>
    <row r="2049" spans="1:24" x14ac:dyDescent="0.3">
      <c r="A2049" s="60">
        <v>33094</v>
      </c>
      <c r="B2049" s="53">
        <v>0</v>
      </c>
      <c r="C2049" s="53"/>
      <c r="D2049" s="53">
        <v>4.9379999999999997</v>
      </c>
      <c r="E2049" s="53">
        <f t="shared" si="479"/>
        <v>0</v>
      </c>
      <c r="F2049" s="53">
        <f t="shared" si="480"/>
        <v>4.9379999999999997</v>
      </c>
      <c r="G2049" s="53">
        <f t="shared" si="481"/>
        <v>0</v>
      </c>
      <c r="H2049" s="53">
        <f>IF(Q2048&gt;SetUp!$B$56,SetUp!$B$56,Q2048)</f>
        <v>1.0403836339262466E-9</v>
      </c>
      <c r="I2049" s="53">
        <f t="shared" si="486"/>
        <v>0.4338961562371858</v>
      </c>
      <c r="J2049" s="53">
        <f>MIN(F2049,H2049,(1-EXP(-SetUp!$B$52*H2049/SetUp!$B$56))*F2049)</f>
        <v>2.902495150891582E-10</v>
      </c>
      <c r="K2049" s="53">
        <f t="shared" si="482"/>
        <v>7.5013411883708841E-10</v>
      </c>
      <c r="L2049" s="53">
        <f>IF(I2049&lt;=0,0,MIN(SetUp!$B$50*I2049^SetUp!$B$55,I2049))</f>
        <v>5.34894097706602E-3</v>
      </c>
      <c r="M2049" s="53">
        <f t="shared" si="483"/>
        <v>0.4285472152601198</v>
      </c>
      <c r="N2049" s="53">
        <f>IF(SetUp!$B$62=0,X2049,(B2049-E2049)*(1-(H2049/SetUp!$B$66/SetUp!$B$56)))</f>
        <v>0</v>
      </c>
      <c r="O2049" s="53">
        <f>K2049*SetUp!$B$65</f>
        <v>6.9237386529721772E-12</v>
      </c>
      <c r="P2049" s="53">
        <f>MIN(SetUp!$B$54*L2049^SetUp!$B$51,L2049)</f>
        <v>3.5001323217273075E-3</v>
      </c>
      <c r="Q2049" s="53">
        <f t="shared" si="484"/>
        <v>7.4321038018411624E-10</v>
      </c>
      <c r="R2049" s="53">
        <f>IF((H2049+N2049-O2049)&gt;SetUp!$B$56,T2048+H2049+N2049-O2049-SetUp!$B$56,T2048)</f>
        <v>0</v>
      </c>
      <c r="S2049" s="53">
        <f>R2049*SetUp!$B$65</f>
        <v>0</v>
      </c>
      <c r="T2049" s="53">
        <f>IF((R2049-S2049)&lt;SetUp!$B$53,R2049-S2049,SetUp!$B$53)</f>
        <v>0</v>
      </c>
      <c r="U2049" s="53">
        <f t="shared" si="485"/>
        <v>0.4285472152601198</v>
      </c>
      <c r="V2049" s="53">
        <f>(L2049-P2049)/1000*SetUp!$B$13*1000000/SetUp!$B$48</f>
        <v>7.523782513271475E-2</v>
      </c>
      <c r="W2049" s="53">
        <f t="shared" si="487"/>
        <v>3.6429192995512949E-17</v>
      </c>
      <c r="X2049" s="53">
        <f>MAX((SetUp!$B$56*(1-($H2049/SetUp!$B$56)^2)*TANH(($B2049-$D2049)/SetUp!$B$56))/(1+$H2049/SetUp!$B$56*TANH(($B2049-$D2049)/SetUp!$B$56)),0)</f>
        <v>0</v>
      </c>
    </row>
    <row r="2050" spans="1:24" x14ac:dyDescent="0.3">
      <c r="A2050" s="60">
        <v>33095</v>
      </c>
      <c r="B2050" s="53">
        <v>0.255</v>
      </c>
      <c r="C2050" s="53"/>
      <c r="D2050" s="53">
        <v>4.9379999999999997</v>
      </c>
      <c r="E2050" s="53">
        <f t="shared" si="479"/>
        <v>0.255</v>
      </c>
      <c r="F2050" s="53">
        <f t="shared" si="480"/>
        <v>4.6829999999999998</v>
      </c>
      <c r="G2050" s="53">
        <f t="shared" si="481"/>
        <v>0</v>
      </c>
      <c r="H2050" s="53">
        <f>IF(Q2049&gt;SetUp!$B$56,SetUp!$B$56,Q2049)</f>
        <v>7.4321038018411624E-10</v>
      </c>
      <c r="I2050" s="53">
        <f t="shared" si="486"/>
        <v>0.4285472152651647</v>
      </c>
      <c r="J2050" s="53">
        <f>MIN(F2050,H2050,(1-EXP(-SetUp!$B$52*H2050/SetUp!$B$56))*F2050)</f>
        <v>1.9663589623242215E-10</v>
      </c>
      <c r="K2050" s="53">
        <f t="shared" si="482"/>
        <v>5.4657448395169408E-10</v>
      </c>
      <c r="L2050" s="53">
        <f>IF(I2050&lt;=0,0,MIN(SetUp!$B$50*I2050^SetUp!$B$55,I2050))</f>
        <v>5.2394929848203304E-3</v>
      </c>
      <c r="M2050" s="53">
        <f t="shared" si="483"/>
        <v>0.42330772228034436</v>
      </c>
      <c r="N2050" s="53">
        <f>IF(SetUp!$B$62=0,X2050,(B2050-E2050)*(1-(H2050/SetUp!$B$66/SetUp!$B$56)))</f>
        <v>0</v>
      </c>
      <c r="O2050" s="53">
        <f>K2050*SetUp!$B$65</f>
        <v>5.0448830232271241E-12</v>
      </c>
      <c r="P2050" s="53">
        <f>MIN(SetUp!$B$54*L2050^SetUp!$B$51,L2050)</f>
        <v>3.4278252041483638E-3</v>
      </c>
      <c r="Q2050" s="53">
        <f t="shared" si="484"/>
        <v>5.4152960092846698E-10</v>
      </c>
      <c r="R2050" s="53">
        <f>IF((H2050+N2050-O2050)&gt;SetUp!$B$56,T2049+H2050+N2050-O2050-SetUp!$B$56,T2049)</f>
        <v>0</v>
      </c>
      <c r="S2050" s="53">
        <f>R2050*SetUp!$B$65</f>
        <v>0</v>
      </c>
      <c r="T2050" s="53">
        <f>IF((R2050-S2050)&lt;SetUp!$B$53,R2050-S2050,SetUp!$B$53)</f>
        <v>0</v>
      </c>
      <c r="U2050" s="53">
        <f t="shared" si="485"/>
        <v>0.42330772228034436</v>
      </c>
      <c r="V2050" s="53">
        <f>(L2050-P2050)/1000*SetUp!$B$13*1000000/SetUp!$B$48</f>
        <v>7.3726366050465522E-2</v>
      </c>
      <c r="W2050" s="53">
        <f t="shared" si="487"/>
        <v>0</v>
      </c>
      <c r="X2050" s="53">
        <f>MAX((SetUp!$B$56*(1-($H2050/SetUp!$B$56)^2)*TANH(($B2050-$D2050)/SetUp!$B$56))/(1+$H2050/SetUp!$B$56*TANH(($B2050-$D2050)/SetUp!$B$56)),0)</f>
        <v>0</v>
      </c>
    </row>
    <row r="2051" spans="1:24" x14ac:dyDescent="0.3">
      <c r="A2051" s="60">
        <v>33096</v>
      </c>
      <c r="B2051" s="53">
        <v>1.7000000000000001E-2</v>
      </c>
      <c r="C2051" s="53"/>
      <c r="D2051" s="53">
        <v>4.9379999999999997</v>
      </c>
      <c r="E2051" s="53">
        <f t="shared" ref="E2051:E2114" si="488">IF(B2051&gt;=D2051,D2051,B2051)</f>
        <v>1.7000000000000001E-2</v>
      </c>
      <c r="F2051" s="53">
        <f t="shared" ref="F2051:F2114" si="489">D2051-E2051</f>
        <v>4.9209999999999994</v>
      </c>
      <c r="G2051" s="53">
        <f t="shared" ref="G2051:G2114" si="490">MAX(B2051-D2051-N2051,0)</f>
        <v>0</v>
      </c>
      <c r="H2051" s="53">
        <f>IF(Q2050&gt;SetUp!$B$56,SetUp!$B$56,Q2050)</f>
        <v>5.4152960092846698E-10</v>
      </c>
      <c r="I2051" s="53">
        <f t="shared" si="486"/>
        <v>0.42330772228395303</v>
      </c>
      <c r="J2051" s="53">
        <f>MIN(F2051,H2051,(1-EXP(-SetUp!$B$52*H2051/SetUp!$B$56))*F2051)</f>
        <v>1.5055730595570081E-10</v>
      </c>
      <c r="K2051" s="53">
        <f t="shared" ref="K2051:K2114" si="491">MAX(H2051-J2051,0)</f>
        <v>3.9097229497276615E-10</v>
      </c>
      <c r="L2051" s="53">
        <f>IF(I2051&lt;=0,0,MIN(SetUp!$B$50*I2051^SetUp!$B$55,I2051))</f>
        <v>5.1331637624144628E-3</v>
      </c>
      <c r="M2051" s="53">
        <f t="shared" ref="M2051:M2114" si="492">MAX(I2051-L2051,0)</f>
        <v>0.41817455852153856</v>
      </c>
      <c r="N2051" s="53">
        <f>IF(SetUp!$B$62=0,X2051,(B2051-E2051)*(1-(H2051/SetUp!$B$66/SetUp!$B$56)))</f>
        <v>0</v>
      </c>
      <c r="O2051" s="53">
        <f>K2051*SetUp!$B$65</f>
        <v>3.6086746662593486E-12</v>
      </c>
      <c r="P2051" s="53">
        <f>MIN(SetUp!$B$54*L2051^SetUp!$B$51,L2051)</f>
        <v>3.3575925640399146E-3</v>
      </c>
      <c r="Q2051" s="53">
        <f t="shared" ref="Q2051:Q2114" si="493">IF((K2051+N2051-O2051)&lt;0,0,K2051+N2051-O2051)</f>
        <v>3.873636203065068E-10</v>
      </c>
      <c r="R2051" s="53">
        <f>IF((H2051+N2051-O2051)&gt;SetUp!$B$56,T2050+H2051+N2051-O2051-SetUp!$B$56,T2050)</f>
        <v>0</v>
      </c>
      <c r="S2051" s="53">
        <f>R2051*SetUp!$B$65</f>
        <v>0</v>
      </c>
      <c r="T2051" s="53">
        <f>IF((R2051-S2051)&lt;SetUp!$B$53,R2051-S2051,SetUp!$B$53)</f>
        <v>0</v>
      </c>
      <c r="U2051" s="53">
        <f t="shared" ref="U2051:U2114" si="494">M2051+R2051-T2051</f>
        <v>0.41817455852153856</v>
      </c>
      <c r="V2051" s="53">
        <f>(L2051-P2051)/1000*SetUp!$B$13*1000000/SetUp!$B$48</f>
        <v>7.2257404760750946E-2</v>
      </c>
      <c r="W2051" s="53">
        <f t="shared" si="487"/>
        <v>1.9081958235744878E-17</v>
      </c>
      <c r="X2051" s="53">
        <f>MAX((SetUp!$B$56*(1-($H2051/SetUp!$B$56)^2)*TANH(($B2051-$D2051)/SetUp!$B$56))/(1+$H2051/SetUp!$B$56*TANH(($B2051-$D2051)/SetUp!$B$56)),0)</f>
        <v>0</v>
      </c>
    </row>
    <row r="2052" spans="1:24" x14ac:dyDescent="0.3">
      <c r="A2052" s="60">
        <v>33097</v>
      </c>
      <c r="B2052" s="53">
        <v>0</v>
      </c>
      <c r="C2052" s="53"/>
      <c r="D2052" s="53">
        <v>4.9379999999999997</v>
      </c>
      <c r="E2052" s="53">
        <f t="shared" si="488"/>
        <v>0</v>
      </c>
      <c r="F2052" s="53">
        <f t="shared" si="489"/>
        <v>4.9379999999999997</v>
      </c>
      <c r="G2052" s="53">
        <f t="shared" si="490"/>
        <v>0</v>
      </c>
      <c r="H2052" s="53">
        <f>IF(Q2051&gt;SetUp!$B$56,SetUp!$B$56,Q2051)</f>
        <v>3.873636203065068E-10</v>
      </c>
      <c r="I2052" s="53">
        <f t="shared" ref="I2052:I2115" si="495">U2051+G2052+O2052</f>
        <v>0.41817455852411645</v>
      </c>
      <c r="J2052" s="53">
        <f>MIN(F2052,H2052,(1-EXP(-SetUp!$B$52*H2052/SetUp!$B$56))*F2052)</f>
        <v>1.0806782535510706E-10</v>
      </c>
      <c r="K2052" s="53">
        <f t="shared" si="491"/>
        <v>2.7929579495139977E-10</v>
      </c>
      <c r="L2052" s="53">
        <f>IF(I2052&lt;=0,0,MIN(SetUp!$B$50*I2052^SetUp!$B$55,I2052))</f>
        <v>5.0298397194536238E-3</v>
      </c>
      <c r="M2052" s="53">
        <f t="shared" si="492"/>
        <v>0.4131447188046628</v>
      </c>
      <c r="N2052" s="53">
        <f>IF(SetUp!$B$62=0,X2052,(B2052-E2052)*(1-(H2052/SetUp!$B$66/SetUp!$B$56)))</f>
        <v>0</v>
      </c>
      <c r="O2052" s="53">
        <f>K2052*SetUp!$B$65</f>
        <v>2.5779004614741006E-12</v>
      </c>
      <c r="P2052" s="53">
        <f>MIN(SetUp!$B$54*L2052^SetUp!$B$51,L2052)</f>
        <v>3.2893584478046758E-3</v>
      </c>
      <c r="Q2052" s="53">
        <f t="shared" si="493"/>
        <v>2.7671789448992567E-10</v>
      </c>
      <c r="R2052" s="53">
        <f>IF((H2052+N2052-O2052)&gt;SetUp!$B$56,T2051+H2052+N2052-O2052-SetUp!$B$56,T2051)</f>
        <v>0</v>
      </c>
      <c r="S2052" s="53">
        <f>R2052*SetUp!$B$65</f>
        <v>0</v>
      </c>
      <c r="T2052" s="53">
        <f>IF((R2052-S2052)&lt;SetUp!$B$53,R2052-S2052,SetUp!$B$53)</f>
        <v>0</v>
      </c>
      <c r="U2052" s="53">
        <f t="shared" si="494"/>
        <v>0.4131447188046628</v>
      </c>
      <c r="V2052" s="53">
        <f>(L2052-P2052)/1000*SetUp!$B$13*1000000/SetUp!$B$48</f>
        <v>7.082940962275934E-2</v>
      </c>
      <c r="W2052" s="53">
        <f t="shared" ref="W2052:W2115" si="496">Q2052+U2052+T2052-H2052-U2051-T2051-B2052+E2052+J2052+L2052</f>
        <v>-8.2399365108898337E-17</v>
      </c>
      <c r="X2052" s="53">
        <f>MAX((SetUp!$B$56*(1-($H2052/SetUp!$B$56)^2)*TANH(($B2052-$D2052)/SetUp!$B$56))/(1+$H2052/SetUp!$B$56*TANH(($B2052-$D2052)/SetUp!$B$56)),0)</f>
        <v>0</v>
      </c>
    </row>
    <row r="2053" spans="1:24" x14ac:dyDescent="0.3">
      <c r="A2053" s="60">
        <v>33098</v>
      </c>
      <c r="B2053" s="53">
        <v>0</v>
      </c>
      <c r="C2053" s="53"/>
      <c r="D2053" s="53">
        <v>4.9379999999999997</v>
      </c>
      <c r="E2053" s="53">
        <f t="shared" si="488"/>
        <v>0</v>
      </c>
      <c r="F2053" s="53">
        <f t="shared" si="489"/>
        <v>4.9379999999999997</v>
      </c>
      <c r="G2053" s="53">
        <f t="shared" si="490"/>
        <v>0</v>
      </c>
      <c r="H2053" s="53">
        <f>IF(Q2052&gt;SetUp!$B$56,SetUp!$B$56,Q2052)</f>
        <v>2.7671789448992567E-10</v>
      </c>
      <c r="I2053" s="53">
        <f t="shared" si="495"/>
        <v>0.41314471880650433</v>
      </c>
      <c r="J2053" s="53">
        <f>MIN(F2053,H2053,(1-EXP(-SetUp!$B$52*H2053/SetUp!$B$56))*F2053)</f>
        <v>7.7199840520236751E-11</v>
      </c>
      <c r="K2053" s="53">
        <f t="shared" si="491"/>
        <v>1.9951805396968892E-10</v>
      </c>
      <c r="L2053" s="53">
        <f>IF(I2053&lt;=0,0,MIN(SetUp!$B$50*I2053^SetUp!$B$55,I2053))</f>
        <v>4.9294122904195237E-3</v>
      </c>
      <c r="M2053" s="53">
        <f t="shared" si="492"/>
        <v>0.40821530651608479</v>
      </c>
      <c r="N2053" s="53">
        <f>IF(SetUp!$B$62=0,X2053,(B2053-E2053)*(1-(H2053/SetUp!$B$66/SetUp!$B$56)))</f>
        <v>0</v>
      </c>
      <c r="O2053" s="53">
        <f>K2053*SetUp!$B$65</f>
        <v>1.8415518339270929E-12</v>
      </c>
      <c r="P2053" s="53">
        <f>MIN(SetUp!$B$54*L2053^SetUp!$B$51,L2053)</f>
        <v>3.2230502761638122E-3</v>
      </c>
      <c r="Q2053" s="53">
        <f t="shared" si="493"/>
        <v>1.9767650213576184E-10</v>
      </c>
      <c r="R2053" s="53">
        <f>IF((H2053+N2053-O2053)&gt;SetUp!$B$56,T2052+H2053+N2053-O2053-SetUp!$B$56,T2052)</f>
        <v>0</v>
      </c>
      <c r="S2053" s="53">
        <f>R2053*SetUp!$B$65</f>
        <v>0</v>
      </c>
      <c r="T2053" s="53">
        <f>IF((R2053-S2053)&lt;SetUp!$B$53,R2053-S2053,SetUp!$B$53)</f>
        <v>0</v>
      </c>
      <c r="U2053" s="53">
        <f t="shared" si="494"/>
        <v>0.40821530651608479</v>
      </c>
      <c r="V2053" s="53">
        <f>(L2053-P2053)/1000*SetUp!$B$13*1000000/SetUp!$B$48</f>
        <v>6.9440916165636218E-2</v>
      </c>
      <c r="W2053" s="53">
        <f t="shared" si="496"/>
        <v>-3.7296554733501353E-17</v>
      </c>
      <c r="X2053" s="53">
        <f>MAX((SetUp!$B$56*(1-($H2053/SetUp!$B$56)^2)*TANH(($B2053-$D2053)/SetUp!$B$56))/(1+$H2053/SetUp!$B$56*TANH(($B2053-$D2053)/SetUp!$B$56)),0)</f>
        <v>0</v>
      </c>
    </row>
    <row r="2054" spans="1:24" x14ac:dyDescent="0.3">
      <c r="A2054" s="60">
        <v>33099</v>
      </c>
      <c r="B2054" s="53">
        <v>8.9999999999999993E-3</v>
      </c>
      <c r="C2054" s="53"/>
      <c r="D2054" s="53">
        <v>4.9379999999999997</v>
      </c>
      <c r="E2054" s="53">
        <f t="shared" si="488"/>
        <v>8.9999999999999993E-3</v>
      </c>
      <c r="F2054" s="53">
        <f t="shared" si="489"/>
        <v>4.9289999999999994</v>
      </c>
      <c r="G2054" s="53">
        <f t="shared" si="490"/>
        <v>0</v>
      </c>
      <c r="H2054" s="53">
        <f>IF(Q2053&gt;SetUp!$B$56,SetUp!$B$56,Q2053)</f>
        <v>1.9767650213576184E-10</v>
      </c>
      <c r="I2054" s="53">
        <f t="shared" si="495"/>
        <v>0.40821530651740123</v>
      </c>
      <c r="J2054" s="53">
        <f>MIN(F2054,H2054,(1-EXP(-SetUp!$B$52*H2054/SetUp!$B$56))*F2054)</f>
        <v>5.5047946867503577E-11</v>
      </c>
      <c r="K2054" s="53">
        <f t="shared" si="491"/>
        <v>1.4262855526825827E-10</v>
      </c>
      <c r="L2054" s="53">
        <f>IF(I2054&lt;=0,0,MIN(SetUp!$B$50*I2054^SetUp!$B$55,I2054))</f>
        <v>4.8317776736771434E-3</v>
      </c>
      <c r="M2054" s="53">
        <f t="shared" si="492"/>
        <v>0.40338352884372408</v>
      </c>
      <c r="N2054" s="53">
        <f>IF(SetUp!$B$62=0,X2054,(B2054-E2054)*(1-(H2054/SetUp!$B$66/SetUp!$B$56)))</f>
        <v>0</v>
      </c>
      <c r="O2054" s="53">
        <f>K2054*SetUp!$B$65</f>
        <v>1.3164617050872805E-12</v>
      </c>
      <c r="P2054" s="53">
        <f>MIN(SetUp!$B$54*L2054^SetUp!$B$51,L2054)</f>
        <v>3.1585986682642194E-3</v>
      </c>
      <c r="Q2054" s="53">
        <f t="shared" si="493"/>
        <v>1.4131209356317099E-10</v>
      </c>
      <c r="R2054" s="53">
        <f>IF((H2054+N2054-O2054)&gt;SetUp!$B$56,T2053+H2054+N2054-O2054-SetUp!$B$56,T2053)</f>
        <v>0</v>
      </c>
      <c r="S2054" s="53">
        <f>R2054*SetUp!$B$65</f>
        <v>0</v>
      </c>
      <c r="T2054" s="53">
        <f>IF((R2054-S2054)&lt;SetUp!$B$53,R2054-S2054,SetUp!$B$53)</f>
        <v>0</v>
      </c>
      <c r="U2054" s="53">
        <f t="shared" si="494"/>
        <v>0.40338352884372408</v>
      </c>
      <c r="V2054" s="53">
        <f>(L2054-P2054)/1000*SetUp!$B$13*1000000/SetUp!$B$48</f>
        <v>6.8090523625293206E-2</v>
      </c>
      <c r="W2054" s="53">
        <f t="shared" si="496"/>
        <v>-2.688821387764051E-17</v>
      </c>
      <c r="X2054" s="53">
        <f>MAX((SetUp!$B$56*(1-($H2054/SetUp!$B$56)^2)*TANH(($B2054-$D2054)/SetUp!$B$56))/(1+$H2054/SetUp!$B$56*TANH(($B2054-$D2054)/SetUp!$B$56)),0)</f>
        <v>0</v>
      </c>
    </row>
    <row r="2055" spans="1:24" x14ac:dyDescent="0.3">
      <c r="A2055" s="60">
        <v>33100</v>
      </c>
      <c r="B2055" s="53">
        <v>3.9E-2</v>
      </c>
      <c r="C2055" s="53"/>
      <c r="D2055" s="53">
        <v>4.9379999999999997</v>
      </c>
      <c r="E2055" s="53">
        <f t="shared" si="488"/>
        <v>3.9E-2</v>
      </c>
      <c r="F2055" s="53">
        <f t="shared" si="489"/>
        <v>4.899</v>
      </c>
      <c r="G2055" s="53">
        <f t="shared" si="490"/>
        <v>0</v>
      </c>
      <c r="H2055" s="53">
        <f>IF(Q2054&gt;SetUp!$B$56,SetUp!$B$56,Q2054)</f>
        <v>1.4131209356317099E-10</v>
      </c>
      <c r="I2055" s="53">
        <f t="shared" si="495"/>
        <v>0.40338352884466738</v>
      </c>
      <c r="J2055" s="53">
        <f>MIN(F2055,H2055,(1-EXP(-SetUp!$B$52*H2055/SetUp!$B$56))*F2055)</f>
        <v>3.9112267757879238E-11</v>
      </c>
      <c r="K2055" s="53">
        <f t="shared" si="491"/>
        <v>1.0219982580529175E-10</v>
      </c>
      <c r="L2055" s="53">
        <f>IF(I2055&lt;=0,0,MIN(SetUp!$B$50*I2055^SetUp!$B$55,I2055))</f>
        <v>4.7368365860189126E-3</v>
      </c>
      <c r="M2055" s="53">
        <f t="shared" si="492"/>
        <v>0.39864669225864846</v>
      </c>
      <c r="N2055" s="53">
        <f>IF(SetUp!$B$62=0,X2055,(B2055-E2055)*(1-(H2055/SetUp!$B$66/SetUp!$B$56)))</f>
        <v>0</v>
      </c>
      <c r="O2055" s="53">
        <f>K2055*SetUp!$B$65</f>
        <v>9.4330449247142838E-13</v>
      </c>
      <c r="P2055" s="53">
        <f>MIN(SetUp!$B$54*L2055^SetUp!$B$51,L2055)</f>
        <v>3.0959372762894457E-3</v>
      </c>
      <c r="Q2055" s="53">
        <f t="shared" si="493"/>
        <v>1.0125652131282032E-10</v>
      </c>
      <c r="R2055" s="53">
        <f>IF((H2055+N2055-O2055)&gt;SetUp!$B$56,T2054+H2055+N2055-O2055-SetUp!$B$56,T2054)</f>
        <v>0</v>
      </c>
      <c r="S2055" s="53">
        <f>R2055*SetUp!$B$65</f>
        <v>0</v>
      </c>
      <c r="T2055" s="53">
        <f>IF((R2055-S2055)&lt;SetUp!$B$53,R2055-S2055,SetUp!$B$53)</f>
        <v>0</v>
      </c>
      <c r="U2055" s="53">
        <f t="shared" si="494"/>
        <v>0.39864669225864846</v>
      </c>
      <c r="V2055" s="53">
        <f>(L2055-P2055)/1000*SetUp!$B$13*1000000/SetUp!$B$48</f>
        <v>6.677689168606786E-2</v>
      </c>
      <c r="W2055" s="53">
        <f t="shared" si="496"/>
        <v>-1.0408340855860843E-17</v>
      </c>
      <c r="X2055" s="53">
        <f>MAX((SetUp!$B$56*(1-($H2055/SetUp!$B$56)^2)*TANH(($B2055-$D2055)/SetUp!$B$56))/(1+$H2055/SetUp!$B$56*TANH(($B2055-$D2055)/SetUp!$B$56)),0)</f>
        <v>0</v>
      </c>
    </row>
    <row r="2056" spans="1:24" x14ac:dyDescent="0.3">
      <c r="A2056" s="60">
        <v>33101</v>
      </c>
      <c r="B2056" s="53">
        <v>0</v>
      </c>
      <c r="C2056" s="53"/>
      <c r="D2056" s="53">
        <v>4.9379999999999997</v>
      </c>
      <c r="E2056" s="53">
        <f t="shared" si="488"/>
        <v>0</v>
      </c>
      <c r="F2056" s="53">
        <f t="shared" si="489"/>
        <v>4.9379999999999997</v>
      </c>
      <c r="G2056" s="53">
        <f t="shared" si="490"/>
        <v>0</v>
      </c>
      <c r="H2056" s="53">
        <f>IF(Q2055&gt;SetUp!$B$56,SetUp!$B$56,Q2055)</f>
        <v>1.0125652131282032E-10</v>
      </c>
      <c r="I2056" s="53">
        <f t="shared" si="495"/>
        <v>0.39864669225932231</v>
      </c>
      <c r="J2056" s="53">
        <f>MIN(F2056,H2056,(1-EXP(-SetUp!$B$52*H2056/SetUp!$B$56))*F2056)</f>
        <v>2.8249099059962645E-11</v>
      </c>
      <c r="K2056" s="53">
        <f t="shared" si="491"/>
        <v>7.3007422252857675E-11</v>
      </c>
      <c r="L2056" s="53">
        <f>IF(I2056&lt;=0,0,MIN(SetUp!$B$50*I2056^SetUp!$B$55,I2056))</f>
        <v>4.6444940317049406E-3</v>
      </c>
      <c r="M2056" s="53">
        <f t="shared" si="492"/>
        <v>0.3940021982276174</v>
      </c>
      <c r="N2056" s="53">
        <f>IF(SetUp!$B$62=0,X2056,(B2056-E2056)*(1-(H2056/SetUp!$B$66/SetUp!$B$56)))</f>
        <v>0</v>
      </c>
      <c r="O2056" s="53">
        <f>K2056*SetUp!$B$65</f>
        <v>6.7385857903598587E-13</v>
      </c>
      <c r="P2056" s="53">
        <f>MIN(SetUp!$B$54*L2056^SetUp!$B$51,L2056)</f>
        <v>3.0350026298683118E-3</v>
      </c>
      <c r="Q2056" s="53">
        <f t="shared" si="493"/>
        <v>7.2333563673821694E-11</v>
      </c>
      <c r="R2056" s="53">
        <f>IF((H2056+N2056-O2056)&gt;SetUp!$B$56,T2055+H2056+N2056-O2056-SetUp!$B$56,T2055)</f>
        <v>0</v>
      </c>
      <c r="S2056" s="53">
        <f>R2056*SetUp!$B$65</f>
        <v>0</v>
      </c>
      <c r="T2056" s="53">
        <f>IF((R2056-S2056)&lt;SetUp!$B$53,R2056-S2056,SetUp!$B$53)</f>
        <v>0</v>
      </c>
      <c r="U2056" s="53">
        <f t="shared" si="494"/>
        <v>0.3940021982276174</v>
      </c>
      <c r="V2056" s="53">
        <f>(L2056-P2056)/1000*SetUp!$B$13*1000000/SetUp!$B$48</f>
        <v>6.5498737413584321E-2</v>
      </c>
      <c r="W2056" s="53">
        <f t="shared" si="496"/>
        <v>5.4643789493269423E-17</v>
      </c>
      <c r="X2056" s="53">
        <f>MAX((SetUp!$B$56*(1-($H2056/SetUp!$B$56)^2)*TANH(($B2056-$D2056)/SetUp!$B$56))/(1+$H2056/SetUp!$B$56*TANH(($B2056-$D2056)/SetUp!$B$56)),0)</f>
        <v>0</v>
      </c>
    </row>
    <row r="2057" spans="1:24" x14ac:dyDescent="0.3">
      <c r="A2057" s="60">
        <v>33102</v>
      </c>
      <c r="B2057" s="53">
        <v>0</v>
      </c>
      <c r="C2057" s="53"/>
      <c r="D2057" s="53">
        <v>4.9379999999999997</v>
      </c>
      <c r="E2057" s="53">
        <f t="shared" si="488"/>
        <v>0</v>
      </c>
      <c r="F2057" s="53">
        <f t="shared" si="489"/>
        <v>4.9379999999999997</v>
      </c>
      <c r="G2057" s="53">
        <f t="shared" si="490"/>
        <v>0</v>
      </c>
      <c r="H2057" s="53">
        <f>IF(Q2056&gt;SetUp!$B$56,SetUp!$B$56,Q2056)</f>
        <v>7.2333563673821694E-11</v>
      </c>
      <c r="I2057" s="53">
        <f t="shared" si="495"/>
        <v>0.39400219822809879</v>
      </c>
      <c r="J2057" s="53">
        <f>MIN(F2057,H2057,(1-EXP(-SetUp!$B$52*H2057/SetUp!$B$56))*F2057)</f>
        <v>2.0179729220970444E-11</v>
      </c>
      <c r="K2057" s="53">
        <f t="shared" si="491"/>
        <v>5.215383445285125E-11</v>
      </c>
      <c r="L2057" s="53">
        <f>IF(I2057&lt;=0,0,MIN(SetUp!$B$50*I2057^SetUp!$B$55,I2057))</f>
        <v>4.5546590850359904E-3</v>
      </c>
      <c r="M2057" s="53">
        <f t="shared" si="492"/>
        <v>0.38944753914306279</v>
      </c>
      <c r="N2057" s="53">
        <f>IF(SetUp!$B$62=0,X2057,(B2057-E2057)*(1-(H2057/SetUp!$B$66/SetUp!$B$56)))</f>
        <v>0</v>
      </c>
      <c r="O2057" s="53">
        <f>K2057*SetUp!$B$65</f>
        <v>4.8137994317832195E-13</v>
      </c>
      <c r="P2057" s="53">
        <f>MIN(SetUp!$B$54*L2057^SetUp!$B$51,L2057)</f>
        <v>2.9757339896283488E-3</v>
      </c>
      <c r="Q2057" s="53">
        <f t="shared" si="493"/>
        <v>5.1672454509672927E-11</v>
      </c>
      <c r="R2057" s="53">
        <f>IF((H2057+N2057-O2057)&gt;SetUp!$B$56,T2056+H2057+N2057-O2057-SetUp!$B$56,T2056)</f>
        <v>0</v>
      </c>
      <c r="S2057" s="53">
        <f>R2057*SetUp!$B$65</f>
        <v>0</v>
      </c>
      <c r="T2057" s="53">
        <f>IF((R2057-S2057)&lt;SetUp!$B$53,R2057-S2057,SetUp!$B$53)</f>
        <v>0</v>
      </c>
      <c r="U2057" s="53">
        <f t="shared" si="494"/>
        <v>0.38944753914306279</v>
      </c>
      <c r="V2057" s="53">
        <f>(L2057-P2057)/1000*SetUp!$B$13*1000000/SetUp!$B$48</f>
        <v>6.4254832366181874E-2</v>
      </c>
      <c r="W2057" s="53">
        <f t="shared" si="496"/>
        <v>-2.1684043449710089E-17</v>
      </c>
      <c r="X2057" s="53">
        <f>MAX((SetUp!$B$56*(1-($H2057/SetUp!$B$56)^2)*TANH(($B2057-$D2057)/SetUp!$B$56))/(1+$H2057/SetUp!$B$56*TANH(($B2057-$D2057)/SetUp!$B$56)),0)</f>
        <v>0</v>
      </c>
    </row>
    <row r="2058" spans="1:24" x14ac:dyDescent="0.3">
      <c r="A2058" s="60">
        <v>33103</v>
      </c>
      <c r="B2058" s="53">
        <v>4.0000000000000001E-3</v>
      </c>
      <c r="C2058" s="53"/>
      <c r="D2058" s="53">
        <v>4.9379999999999997</v>
      </c>
      <c r="E2058" s="53">
        <f t="shared" si="488"/>
        <v>4.0000000000000001E-3</v>
      </c>
      <c r="F2058" s="53">
        <f t="shared" si="489"/>
        <v>4.9340000000000002</v>
      </c>
      <c r="G2058" s="53">
        <f t="shared" si="490"/>
        <v>0</v>
      </c>
      <c r="H2058" s="53">
        <f>IF(Q2057&gt;SetUp!$B$56,SetUp!$B$56,Q2057)</f>
        <v>5.1672454509672927E-11</v>
      </c>
      <c r="I2058" s="53">
        <f t="shared" si="495"/>
        <v>0.3894475391434068</v>
      </c>
      <c r="J2058" s="53">
        <f>MIN(F2058,H2058,(1-EXP(-SetUp!$B$52*H2058/SetUp!$B$56))*F2058)</f>
        <v>1.4403981341004623E-11</v>
      </c>
      <c r="K2058" s="53">
        <f t="shared" si="491"/>
        <v>3.72684731686683E-11</v>
      </c>
      <c r="L2058" s="53">
        <f>IF(I2058&lt;=0,0,MIN(SetUp!$B$50*I2058^SetUp!$B$55,I2058))</f>
        <v>4.4672446855659933E-3</v>
      </c>
      <c r="M2058" s="53">
        <f t="shared" si="492"/>
        <v>0.38498029445784082</v>
      </c>
      <c r="N2058" s="53">
        <f>IF(SetUp!$B$62=0,X2058,(B2058-E2058)*(1-(H2058/SetUp!$B$66/SetUp!$B$56)))</f>
        <v>0</v>
      </c>
      <c r="O2058" s="53">
        <f>K2058*SetUp!$B$65</f>
        <v>3.4398804391832339E-13</v>
      </c>
      <c r="P2058" s="53">
        <f>MIN(SetUp!$B$54*L2058^SetUp!$B$51,L2058)</f>
        <v>2.9180732092889436E-3</v>
      </c>
      <c r="Q2058" s="53">
        <f t="shared" si="493"/>
        <v>3.6924485124749975E-11</v>
      </c>
      <c r="R2058" s="53">
        <f>IF((H2058+N2058-O2058)&gt;SetUp!$B$56,T2057+H2058+N2058-O2058-SetUp!$B$56,T2057)</f>
        <v>0</v>
      </c>
      <c r="S2058" s="53">
        <f>R2058*SetUp!$B$65</f>
        <v>0</v>
      </c>
      <c r="T2058" s="53">
        <f>IF((R2058-S2058)&lt;SetUp!$B$53,R2058-S2058,SetUp!$B$53)</f>
        <v>0</v>
      </c>
      <c r="U2058" s="53">
        <f t="shared" si="494"/>
        <v>0.38498029445784082</v>
      </c>
      <c r="V2058" s="53">
        <f>(L2058-P2058)/1000*SetUp!$B$13*1000000/SetUp!$B$48</f>
        <v>6.3043999873187762E-2</v>
      </c>
      <c r="W2058" s="53">
        <f t="shared" si="496"/>
        <v>2.2551405187698492E-17</v>
      </c>
      <c r="X2058" s="53">
        <f>MAX((SetUp!$B$56*(1-($H2058/SetUp!$B$56)^2)*TANH(($B2058-$D2058)/SetUp!$B$56))/(1+$H2058/SetUp!$B$56*TANH(($B2058-$D2058)/SetUp!$B$56)),0)</f>
        <v>0</v>
      </c>
    </row>
    <row r="2059" spans="1:24" x14ac:dyDescent="0.3">
      <c r="A2059" s="60">
        <v>33104</v>
      </c>
      <c r="B2059" s="53">
        <v>0</v>
      </c>
      <c r="C2059" s="53"/>
      <c r="D2059" s="53">
        <v>4.9379999999999997</v>
      </c>
      <c r="E2059" s="53">
        <f t="shared" si="488"/>
        <v>0</v>
      </c>
      <c r="F2059" s="53">
        <f t="shared" si="489"/>
        <v>4.9379999999999997</v>
      </c>
      <c r="G2059" s="53">
        <f t="shared" si="490"/>
        <v>0</v>
      </c>
      <c r="H2059" s="53">
        <f>IF(Q2058&gt;SetUp!$B$56,SetUp!$B$56,Q2058)</f>
        <v>3.6924485124749975E-11</v>
      </c>
      <c r="I2059" s="53">
        <f t="shared" si="495"/>
        <v>0.38498029445808657</v>
      </c>
      <c r="J2059" s="53">
        <f>MIN(F2059,H2059,(1-EXP(-SetUp!$B$52*H2059/SetUp!$B$56))*F2059)</f>
        <v>1.0301206554430563E-11</v>
      </c>
      <c r="K2059" s="53">
        <f t="shared" si="491"/>
        <v>2.6623278570319412E-11</v>
      </c>
      <c r="L2059" s="53">
        <f>IF(I2059&lt;=0,0,MIN(SetUp!$B$50*I2059^SetUp!$B$55,I2059))</f>
        <v>4.3821674451272521E-3</v>
      </c>
      <c r="M2059" s="53">
        <f t="shared" si="492"/>
        <v>0.38059812701295931</v>
      </c>
      <c r="N2059" s="53">
        <f>IF(SetUp!$B$62=0,X2059,(B2059-E2059)*(1-(H2059/SetUp!$B$66/SetUp!$B$56)))</f>
        <v>0</v>
      </c>
      <c r="O2059" s="53">
        <f>K2059*SetUp!$B$65</f>
        <v>2.4573288732944444E-13</v>
      </c>
      <c r="P2059" s="53">
        <f>MIN(SetUp!$B$54*L2059^SetUp!$B$51,L2059)</f>
        <v>2.8619646057338644E-3</v>
      </c>
      <c r="Q2059" s="53">
        <f t="shared" si="493"/>
        <v>2.6377545682989966E-11</v>
      </c>
      <c r="R2059" s="53">
        <f>IF((H2059+N2059-O2059)&gt;SetUp!$B$56,T2058+H2059+N2059-O2059-SetUp!$B$56,T2058)</f>
        <v>0</v>
      </c>
      <c r="S2059" s="53">
        <f>R2059*SetUp!$B$65</f>
        <v>0</v>
      </c>
      <c r="T2059" s="53">
        <f>IF((R2059-S2059)&lt;SetUp!$B$53,R2059-S2059,SetUp!$B$53)</f>
        <v>0</v>
      </c>
      <c r="U2059" s="53">
        <f t="shared" si="494"/>
        <v>0.38059812701295931</v>
      </c>
      <c r="V2059" s="53">
        <f>(L2059-P2059)/1000*SetUp!$B$13*1000000/SetUp!$B$48</f>
        <v>6.1865112469187168E-2</v>
      </c>
      <c r="W2059" s="53">
        <f t="shared" si="496"/>
        <v>4.9439619065339002E-17</v>
      </c>
      <c r="X2059" s="53">
        <f>MAX((SetUp!$B$56*(1-($H2059/SetUp!$B$56)^2)*TANH(($B2059-$D2059)/SetUp!$B$56))/(1+$H2059/SetUp!$B$56*TANH(($B2059-$D2059)/SetUp!$B$56)),0)</f>
        <v>0</v>
      </c>
    </row>
    <row r="2060" spans="1:24" x14ac:dyDescent="0.3">
      <c r="A2060" s="60">
        <v>33105</v>
      </c>
      <c r="B2060" s="53">
        <v>0</v>
      </c>
      <c r="C2060" s="53"/>
      <c r="D2060" s="53">
        <v>4.9379999999999997</v>
      </c>
      <c r="E2060" s="53">
        <f t="shared" si="488"/>
        <v>0</v>
      </c>
      <c r="F2060" s="53">
        <f t="shared" si="489"/>
        <v>4.9379999999999997</v>
      </c>
      <c r="G2060" s="53">
        <f t="shared" si="490"/>
        <v>0</v>
      </c>
      <c r="H2060" s="53">
        <f>IF(Q2059&gt;SetUp!$B$56,SetUp!$B$56,Q2059)</f>
        <v>2.6377545682989966E-11</v>
      </c>
      <c r="I2060" s="53">
        <f t="shared" si="495"/>
        <v>0.38059812701313483</v>
      </c>
      <c r="J2060" s="53">
        <f>MIN(F2060,H2060,(1-EXP(-SetUp!$B$52*H2060/SetUp!$B$56))*F2060)</f>
        <v>7.3588661830825675E-12</v>
      </c>
      <c r="K2060" s="53">
        <f t="shared" si="491"/>
        <v>1.9018679499907401E-11</v>
      </c>
      <c r="L2060" s="53">
        <f>IF(I2060&lt;=0,0,MIN(SetUp!$B$50*I2060^SetUp!$B$55,I2060))</f>
        <v>4.2993474659010307E-3</v>
      </c>
      <c r="M2060" s="53">
        <f t="shared" si="492"/>
        <v>0.37629877954723379</v>
      </c>
      <c r="N2060" s="53">
        <f>IF(SetUp!$B$62=0,X2060,(B2060-E2060)*(1-(H2060/SetUp!$B$66/SetUp!$B$56)))</f>
        <v>0</v>
      </c>
      <c r="O2060" s="53">
        <f>K2060*SetUp!$B$65</f>
        <v>1.7554243044715623E-13</v>
      </c>
      <c r="P2060" s="53">
        <f>MIN(SetUp!$B$54*L2060^SetUp!$B$51,L2060)</f>
        <v>2.8073548365436128E-3</v>
      </c>
      <c r="Q2060" s="53">
        <f t="shared" si="493"/>
        <v>1.8843137069460244E-11</v>
      </c>
      <c r="R2060" s="53">
        <f>IF((H2060+N2060-O2060)&gt;SetUp!$B$56,T2059+H2060+N2060-O2060-SetUp!$B$56,T2059)</f>
        <v>0</v>
      </c>
      <c r="S2060" s="53">
        <f>R2060*SetUp!$B$65</f>
        <v>0</v>
      </c>
      <c r="T2060" s="53">
        <f>IF((R2060-S2060)&lt;SetUp!$B$53,R2060-S2060,SetUp!$B$53)</f>
        <v>0</v>
      </c>
      <c r="U2060" s="53">
        <f t="shared" si="494"/>
        <v>0.37629877954723379</v>
      </c>
      <c r="V2060" s="53">
        <f>(L2060-P2060)/1000*SetUp!$B$13*1000000/SetUp!$B$48</f>
        <v>6.0717089474209042E-2</v>
      </c>
      <c r="W2060" s="53">
        <f t="shared" si="496"/>
        <v>-4.3368086899420177E-17</v>
      </c>
      <c r="X2060" s="53">
        <f>MAX((SetUp!$B$56*(1-($H2060/SetUp!$B$56)^2)*TANH(($B2060-$D2060)/SetUp!$B$56))/(1+$H2060/SetUp!$B$56*TANH(($B2060-$D2060)/SetUp!$B$56)),0)</f>
        <v>0</v>
      </c>
    </row>
    <row r="2061" spans="1:24" x14ac:dyDescent="0.3">
      <c r="A2061" s="60">
        <v>33106</v>
      </c>
      <c r="B2061" s="53">
        <v>0</v>
      </c>
      <c r="C2061" s="53"/>
      <c r="D2061" s="53">
        <v>4.9379999999999997</v>
      </c>
      <c r="E2061" s="53">
        <f t="shared" si="488"/>
        <v>0</v>
      </c>
      <c r="F2061" s="53">
        <f t="shared" si="489"/>
        <v>4.9379999999999997</v>
      </c>
      <c r="G2061" s="53">
        <f t="shared" si="490"/>
        <v>0</v>
      </c>
      <c r="H2061" s="53">
        <f>IF(Q2060&gt;SetUp!$B$56,SetUp!$B$56,Q2060)</f>
        <v>1.8843137069460244E-11</v>
      </c>
      <c r="I2061" s="53">
        <f t="shared" si="495"/>
        <v>0.37629877954735919</v>
      </c>
      <c r="J2061" s="53">
        <f>MIN(F2061,H2061,(1-EXP(-SetUp!$B$52*H2061/SetUp!$B$56))*F2061)</f>
        <v>5.2569595343499027E-12</v>
      </c>
      <c r="K2061" s="53">
        <f t="shared" si="491"/>
        <v>1.3586177535110342E-11</v>
      </c>
      <c r="L2061" s="53">
        <f>IF(I2061&lt;=0,0,MIN(SetUp!$B$50*I2061^SetUp!$B$55,I2061))</f>
        <v>4.2187081688217672E-3</v>
      </c>
      <c r="M2061" s="53">
        <f t="shared" si="492"/>
        <v>0.37208007137853744</v>
      </c>
      <c r="N2061" s="53">
        <f>IF(SetUp!$B$62=0,X2061,(B2061-E2061)*(1-(H2061/SetUp!$B$66/SetUp!$B$56)))</f>
        <v>0</v>
      </c>
      <c r="O2061" s="53">
        <f>K2061*SetUp!$B$65</f>
        <v>1.2540043198117071E-13</v>
      </c>
      <c r="P2061" s="53">
        <f>MIN(SetUp!$B$54*L2061^SetUp!$B$51,L2061)</f>
        <v>2.7541927845054796E-3</v>
      </c>
      <c r="Q2061" s="53">
        <f t="shared" si="493"/>
        <v>1.3460777103129172E-11</v>
      </c>
      <c r="R2061" s="53">
        <f>IF((H2061+N2061-O2061)&gt;SetUp!$B$56,T2060+H2061+N2061-O2061-SetUp!$B$56,T2060)</f>
        <v>0</v>
      </c>
      <c r="S2061" s="53">
        <f>R2061*SetUp!$B$65</f>
        <v>0</v>
      </c>
      <c r="T2061" s="53">
        <f>IF((R2061-S2061)&lt;SetUp!$B$53,R2061-S2061,SetUp!$B$53)</f>
        <v>0</v>
      </c>
      <c r="U2061" s="53">
        <f t="shared" si="494"/>
        <v>0.37208007137853744</v>
      </c>
      <c r="V2061" s="53">
        <f>(L2061-P2061)/1000*SetUp!$B$13*1000000/SetUp!$B$48</f>
        <v>5.9598894710481819E-2</v>
      </c>
      <c r="W2061" s="53">
        <f t="shared" si="496"/>
        <v>1.5612511283791264E-17</v>
      </c>
      <c r="X2061" s="53">
        <f>MAX((SetUp!$B$56*(1-($H2061/SetUp!$B$56)^2)*TANH(($B2061-$D2061)/SetUp!$B$56))/(1+$H2061/SetUp!$B$56*TANH(($B2061-$D2061)/SetUp!$B$56)),0)</f>
        <v>0</v>
      </c>
    </row>
    <row r="2062" spans="1:24" x14ac:dyDescent="0.3">
      <c r="A2062" s="60">
        <v>33107</v>
      </c>
      <c r="B2062" s="53">
        <v>0</v>
      </c>
      <c r="C2062" s="53"/>
      <c r="D2062" s="53">
        <v>4.9379999999999997</v>
      </c>
      <c r="E2062" s="53">
        <f t="shared" si="488"/>
        <v>0</v>
      </c>
      <c r="F2062" s="53">
        <f t="shared" si="489"/>
        <v>4.9379999999999997</v>
      </c>
      <c r="G2062" s="53">
        <f t="shared" si="490"/>
        <v>0</v>
      </c>
      <c r="H2062" s="53">
        <f>IF(Q2061&gt;SetUp!$B$56,SetUp!$B$56,Q2061)</f>
        <v>1.3460777103129172E-11</v>
      </c>
      <c r="I2062" s="53">
        <f t="shared" si="495"/>
        <v>0.37208007137862703</v>
      </c>
      <c r="J2062" s="53">
        <f>MIN(F2062,H2062,(1-EXP(-SetUp!$B$52*H2062/SetUp!$B$56))*F2062)</f>
        <v>3.7553626874853303E-12</v>
      </c>
      <c r="K2062" s="53">
        <f t="shared" si="491"/>
        <v>9.7054144156438405E-12</v>
      </c>
      <c r="L2062" s="53">
        <f>IF(I2062&lt;=0,0,MIN(SetUp!$B$50*I2062^SetUp!$B$55,I2062))</f>
        <v>4.1401761316539306E-3</v>
      </c>
      <c r="M2062" s="53">
        <f t="shared" si="492"/>
        <v>0.36793989524697313</v>
      </c>
      <c r="N2062" s="53">
        <f>IF(SetUp!$B$62=0,X2062,(B2062-E2062)*(1-(H2062/SetUp!$B$66/SetUp!$B$56)))</f>
        <v>0</v>
      </c>
      <c r="O2062" s="53">
        <f>K2062*SetUp!$B$65</f>
        <v>8.9580984580305981E-14</v>
      </c>
      <c r="P2062" s="53">
        <f>MIN(SetUp!$B$54*L2062^SetUp!$B$51,L2062)</f>
        <v>2.7024294486538104E-3</v>
      </c>
      <c r="Q2062" s="53">
        <f t="shared" si="493"/>
        <v>9.6158334310635338E-12</v>
      </c>
      <c r="R2062" s="53">
        <f>IF((H2062+N2062-O2062)&gt;SetUp!$B$56,T2061+H2062+N2062-O2062-SetUp!$B$56,T2061)</f>
        <v>0</v>
      </c>
      <c r="S2062" s="53">
        <f>R2062*SetUp!$B$65</f>
        <v>0</v>
      </c>
      <c r="T2062" s="53">
        <f>IF((R2062-S2062)&lt;SetUp!$B$53,R2062-S2062,SetUp!$B$53)</f>
        <v>0</v>
      </c>
      <c r="U2062" s="53">
        <f t="shared" si="494"/>
        <v>0.36793989524697313</v>
      </c>
      <c r="V2062" s="53">
        <f>(L2062-P2062)/1000*SetUp!$B$13*1000000/SetUp!$B$48</f>
        <v>5.8509534347071637E-2</v>
      </c>
      <c r="W2062" s="53">
        <f t="shared" si="496"/>
        <v>0</v>
      </c>
      <c r="X2062" s="53">
        <f>MAX((SetUp!$B$56*(1-($H2062/SetUp!$B$56)^2)*TANH(($B2062-$D2062)/SetUp!$B$56))/(1+$H2062/SetUp!$B$56*TANH(($B2062-$D2062)/SetUp!$B$56)),0)</f>
        <v>0</v>
      </c>
    </row>
    <row r="2063" spans="1:24" x14ac:dyDescent="0.3">
      <c r="A2063" s="60">
        <v>33108</v>
      </c>
      <c r="B2063" s="53">
        <v>0</v>
      </c>
      <c r="C2063" s="53"/>
      <c r="D2063" s="53">
        <v>4.9379999999999997</v>
      </c>
      <c r="E2063" s="53">
        <f t="shared" si="488"/>
        <v>0</v>
      </c>
      <c r="F2063" s="53">
        <f t="shared" si="489"/>
        <v>4.9379999999999997</v>
      </c>
      <c r="G2063" s="53">
        <f t="shared" si="490"/>
        <v>0</v>
      </c>
      <c r="H2063" s="53">
        <f>IF(Q2062&gt;SetUp!$B$56,SetUp!$B$56,Q2062)</f>
        <v>9.6158334310635338E-12</v>
      </c>
      <c r="I2063" s="53">
        <f t="shared" si="495"/>
        <v>0.36793989524703713</v>
      </c>
      <c r="J2063" s="53">
        <f>MIN(F2063,H2063,(1-EXP(-SetUp!$B$52*H2063/SetUp!$B$56))*F2063)</f>
        <v>2.6824802379366018E-12</v>
      </c>
      <c r="K2063" s="53">
        <f t="shared" si="491"/>
        <v>6.933353193126932E-12</v>
      </c>
      <c r="L2063" s="53">
        <f>IF(I2063&lt;=0,0,MIN(SetUp!$B$50*I2063^SetUp!$B$55,I2063))</f>
        <v>4.0636809361276009E-3</v>
      </c>
      <c r="M2063" s="53">
        <f t="shared" si="492"/>
        <v>0.36387621431090955</v>
      </c>
      <c r="N2063" s="53">
        <f>IF(SetUp!$B$62=0,X2063,(B2063-E2063)*(1-(H2063/SetUp!$B$66/SetUp!$B$56)))</f>
        <v>0</v>
      </c>
      <c r="O2063" s="53">
        <f>K2063*SetUp!$B$65</f>
        <v>6.3994856776254047E-14</v>
      </c>
      <c r="P2063" s="53">
        <f>MIN(SetUp!$B$54*L2063^SetUp!$B$51,L2063)</f>
        <v>2.6520178414248894E-3</v>
      </c>
      <c r="Q2063" s="53">
        <f t="shared" si="493"/>
        <v>6.8693583363506782E-12</v>
      </c>
      <c r="R2063" s="53">
        <f>IF((H2063+N2063-O2063)&gt;SetUp!$B$56,T2062+H2063+N2063-O2063-SetUp!$B$56,T2062)</f>
        <v>0</v>
      </c>
      <c r="S2063" s="53">
        <f>R2063*SetUp!$B$65</f>
        <v>0</v>
      </c>
      <c r="T2063" s="53">
        <f>IF((R2063-S2063)&lt;SetUp!$B$53,R2063-S2063,SetUp!$B$53)</f>
        <v>0</v>
      </c>
      <c r="U2063" s="53">
        <f t="shared" si="494"/>
        <v>0.36387621431090955</v>
      </c>
      <c r="V2063" s="53">
        <f>(L2063-P2063)/1000*SetUp!$B$13*1000000/SetUp!$B$48</f>
        <v>5.7448054864331632E-2</v>
      </c>
      <c r="W2063" s="53">
        <f t="shared" si="496"/>
        <v>3.7296554733501353E-17</v>
      </c>
      <c r="X2063" s="53">
        <f>MAX((SetUp!$B$56*(1-($H2063/SetUp!$B$56)^2)*TANH(($B2063-$D2063)/SetUp!$B$56))/(1+$H2063/SetUp!$B$56*TANH(($B2063-$D2063)/SetUp!$B$56)),0)</f>
        <v>0</v>
      </c>
    </row>
    <row r="2064" spans="1:24" x14ac:dyDescent="0.3">
      <c r="A2064" s="60">
        <v>33109</v>
      </c>
      <c r="B2064" s="53">
        <v>0</v>
      </c>
      <c r="C2064" s="53"/>
      <c r="D2064" s="53">
        <v>4.9379999999999997</v>
      </c>
      <c r="E2064" s="53">
        <f t="shared" si="488"/>
        <v>0</v>
      </c>
      <c r="F2064" s="53">
        <f t="shared" si="489"/>
        <v>4.9379999999999997</v>
      </c>
      <c r="G2064" s="53">
        <f t="shared" si="490"/>
        <v>0</v>
      </c>
      <c r="H2064" s="53">
        <f>IF(Q2063&gt;SetUp!$B$56,SetUp!$B$56,Q2063)</f>
        <v>6.8693583363506782E-12</v>
      </c>
      <c r="I2064" s="53">
        <f t="shared" si="495"/>
        <v>0.36387621431095529</v>
      </c>
      <c r="J2064" s="53">
        <f>MIN(F2064,H2064,(1-EXP(-SetUp!$B$52*H2064/SetUp!$B$56))*F2064)</f>
        <v>1.9166055409414184E-12</v>
      </c>
      <c r="K2064" s="53">
        <f t="shared" si="491"/>
        <v>4.9527527954092598E-12</v>
      </c>
      <c r="L2064" s="53">
        <f>IF(I2064&lt;=0,0,MIN(SetUp!$B$50*I2064^SetUp!$B$55,I2064))</f>
        <v>3.9891550235620467E-3</v>
      </c>
      <c r="M2064" s="53">
        <f t="shared" si="492"/>
        <v>0.35988705928739323</v>
      </c>
      <c r="N2064" s="53">
        <f>IF(SetUp!$B$62=0,X2064,(B2064-E2064)*(1-(H2064/SetUp!$B$66/SetUp!$B$56)))</f>
        <v>0</v>
      </c>
      <c r="O2064" s="53">
        <f>K2064*SetUp!$B$65</f>
        <v>4.5713913161758766E-14</v>
      </c>
      <c r="P2064" s="53">
        <f>MIN(SetUp!$B$54*L2064^SetUp!$B$51,L2064)</f>
        <v>2.6029128915401392E-3</v>
      </c>
      <c r="Q2064" s="53">
        <f t="shared" si="493"/>
        <v>4.9070388822475011E-12</v>
      </c>
      <c r="R2064" s="53">
        <f>IF((H2064+N2064-O2064)&gt;SetUp!$B$56,T2063+H2064+N2064-O2064-SetUp!$B$56,T2063)</f>
        <v>0</v>
      </c>
      <c r="S2064" s="53">
        <f>R2064*SetUp!$B$65</f>
        <v>0</v>
      </c>
      <c r="T2064" s="53">
        <f>IF((R2064-S2064)&lt;SetUp!$B$53,R2064-S2064,SetUp!$B$53)</f>
        <v>0</v>
      </c>
      <c r="U2064" s="53">
        <f t="shared" si="494"/>
        <v>0.35988705928739323</v>
      </c>
      <c r="V2064" s="53">
        <f>(L2064-P2064)/1000*SetUp!$B$13*1000000/SetUp!$B$48</f>
        <v>5.6413541130657462E-2</v>
      </c>
      <c r="W2064" s="53">
        <f t="shared" si="496"/>
        <v>1.1275702593849246E-17</v>
      </c>
      <c r="X2064" s="53">
        <f>MAX((SetUp!$B$56*(1-($H2064/SetUp!$B$56)^2)*TANH(($B2064-$D2064)/SetUp!$B$56))/(1+$H2064/SetUp!$B$56*TANH(($B2064-$D2064)/SetUp!$B$56)),0)</f>
        <v>0</v>
      </c>
    </row>
    <row r="2065" spans="1:24" x14ac:dyDescent="0.3">
      <c r="A2065" s="60">
        <v>33110</v>
      </c>
      <c r="B2065" s="53">
        <v>2.5999999999999999E-2</v>
      </c>
      <c r="C2065" s="53"/>
      <c r="D2065" s="53">
        <v>4.9379999999999997</v>
      </c>
      <c r="E2065" s="53">
        <f t="shared" si="488"/>
        <v>2.5999999999999999E-2</v>
      </c>
      <c r="F2065" s="53">
        <f t="shared" si="489"/>
        <v>4.9119999999999999</v>
      </c>
      <c r="G2065" s="53">
        <f t="shared" si="490"/>
        <v>0</v>
      </c>
      <c r="H2065" s="53">
        <f>IF(Q2064&gt;SetUp!$B$56,SetUp!$B$56,Q2064)</f>
        <v>4.9070388822475011E-12</v>
      </c>
      <c r="I2065" s="53">
        <f t="shared" si="495"/>
        <v>0.35988705928742593</v>
      </c>
      <c r="J2065" s="53">
        <f>MIN(F2065,H2065,(1-EXP(-SetUp!$B$52*H2065/SetUp!$B$56))*F2065)</f>
        <v>1.3617178495906045E-12</v>
      </c>
      <c r="K2065" s="53">
        <f t="shared" si="491"/>
        <v>3.5453210326568966E-12</v>
      </c>
      <c r="L2065" s="53">
        <f>IF(I2065&lt;=0,0,MIN(SetUp!$B$50*I2065^SetUp!$B$55,I2065))</f>
        <v>3.9165335584465293E-3</v>
      </c>
      <c r="M2065" s="53">
        <f t="shared" si="492"/>
        <v>0.35597052572897941</v>
      </c>
      <c r="N2065" s="53">
        <f>IF(SetUp!$B$62=0,X2065,(B2065-E2065)*(1-(H2065/SetUp!$B$66/SetUp!$B$56)))</f>
        <v>0</v>
      </c>
      <c r="O2065" s="53">
        <f>K2065*SetUp!$B$65</f>
        <v>3.2723316610443093E-14</v>
      </c>
      <c r="P2065" s="53">
        <f>MIN(SetUp!$B$54*L2065^SetUp!$B$51,L2065)</f>
        <v>2.5550713522584662E-3</v>
      </c>
      <c r="Q2065" s="53">
        <f t="shared" si="493"/>
        <v>3.5125977160464534E-12</v>
      </c>
      <c r="R2065" s="53">
        <f>IF((H2065+N2065-O2065)&gt;SetUp!$B$56,T2064+H2065+N2065-O2065-SetUp!$B$56,T2064)</f>
        <v>0</v>
      </c>
      <c r="S2065" s="53">
        <f>R2065*SetUp!$B$65</f>
        <v>0</v>
      </c>
      <c r="T2065" s="53">
        <f>IF((R2065-S2065)&lt;SetUp!$B$53,R2065-S2065,SetUp!$B$53)</f>
        <v>0</v>
      </c>
      <c r="U2065" s="53">
        <f t="shared" si="494"/>
        <v>0.35597052572897941</v>
      </c>
      <c r="V2065" s="53">
        <f>(L2065-P2065)/1000*SetUp!$B$13*1000000/SetUp!$B$48</f>
        <v>5.5405114584565332E-2</v>
      </c>
      <c r="W2065" s="53">
        <f t="shared" si="496"/>
        <v>-7.8062556418956319E-18</v>
      </c>
      <c r="X2065" s="53">
        <f>MAX((SetUp!$B$56*(1-($H2065/SetUp!$B$56)^2)*TANH(($B2065-$D2065)/SetUp!$B$56))/(1+$H2065/SetUp!$B$56*TANH(($B2065-$D2065)/SetUp!$B$56)),0)</f>
        <v>0</v>
      </c>
    </row>
    <row r="2066" spans="1:24" x14ac:dyDescent="0.3">
      <c r="A2066" s="60">
        <v>33111</v>
      </c>
      <c r="B2066" s="53">
        <v>0</v>
      </c>
      <c r="C2066" s="53"/>
      <c r="D2066" s="53">
        <v>4.9379999999999997</v>
      </c>
      <c r="E2066" s="53">
        <f t="shared" si="488"/>
        <v>0</v>
      </c>
      <c r="F2066" s="53">
        <f t="shared" si="489"/>
        <v>4.9379999999999997</v>
      </c>
      <c r="G2066" s="53">
        <f t="shared" si="490"/>
        <v>0</v>
      </c>
      <c r="H2066" s="53">
        <f>IF(Q2065&gt;SetUp!$B$56,SetUp!$B$56,Q2065)</f>
        <v>3.5125977160464534E-12</v>
      </c>
      <c r="I2066" s="53">
        <f t="shared" si="495"/>
        <v>0.35597052572900278</v>
      </c>
      <c r="J2066" s="53">
        <f>MIN(F2066,H2066,(1-EXP(-SetUp!$B$52*H2066/SetUp!$B$56))*F2066)</f>
        <v>9.7968366752354542E-13</v>
      </c>
      <c r="K2066" s="53">
        <f t="shared" si="491"/>
        <v>2.5329140485229077E-12</v>
      </c>
      <c r="L2066" s="53">
        <f>IF(I2066&lt;=0,0,MIN(SetUp!$B$50*I2066^SetUp!$B$55,I2066))</f>
        <v>3.8457542994844328E-3</v>
      </c>
      <c r="M2066" s="53">
        <f t="shared" si="492"/>
        <v>0.35212477142951837</v>
      </c>
      <c r="N2066" s="53">
        <f>IF(SetUp!$B$62=0,X2066,(B2066-E2066)*(1-(H2066/SetUp!$B$66/SetUp!$B$56)))</f>
        <v>0</v>
      </c>
      <c r="O2066" s="53">
        <f>K2066*SetUp!$B$65</f>
        <v>2.3378799153412427E-14</v>
      </c>
      <c r="P2066" s="53">
        <f>MIN(SetUp!$B$54*L2066^SetUp!$B$51,L2066)</f>
        <v>2.5084517146636044E-3</v>
      </c>
      <c r="Q2066" s="53">
        <f t="shared" si="493"/>
        <v>2.5095352493694952E-12</v>
      </c>
      <c r="R2066" s="53">
        <f>IF((H2066+N2066-O2066)&gt;SetUp!$B$56,T2065+H2066+N2066-O2066-SetUp!$B$56,T2065)</f>
        <v>0</v>
      </c>
      <c r="S2066" s="53">
        <f>R2066*SetUp!$B$65</f>
        <v>0</v>
      </c>
      <c r="T2066" s="53">
        <f>IF((R2066-S2066)&lt;SetUp!$B$53,R2066-S2066,SetUp!$B$53)</f>
        <v>0</v>
      </c>
      <c r="U2066" s="53">
        <f t="shared" si="494"/>
        <v>0.35212477142951837</v>
      </c>
      <c r="V2066" s="53">
        <f>(L2066-P2066)/1000*SetUp!$B$13*1000000/SetUp!$B$48</f>
        <v>5.4421931515591875E-2</v>
      </c>
      <c r="W2066" s="53">
        <f t="shared" si="496"/>
        <v>3.9464959078472361E-17</v>
      </c>
      <c r="X2066" s="53">
        <f>MAX((SetUp!$B$56*(1-($H2066/SetUp!$B$56)^2)*TANH(($B2066-$D2066)/SetUp!$B$56))/(1+$H2066/SetUp!$B$56*TANH(($B2066-$D2066)/SetUp!$B$56)),0)</f>
        <v>0</v>
      </c>
    </row>
    <row r="2067" spans="1:24" x14ac:dyDescent="0.3">
      <c r="A2067" s="60">
        <v>33112</v>
      </c>
      <c r="B2067" s="53">
        <v>3.5000000000000003E-2</v>
      </c>
      <c r="C2067" s="53"/>
      <c r="D2067" s="53">
        <v>4.9379999999999997</v>
      </c>
      <c r="E2067" s="53">
        <f t="shared" si="488"/>
        <v>3.5000000000000003E-2</v>
      </c>
      <c r="F2067" s="53">
        <f t="shared" si="489"/>
        <v>4.9029999999999996</v>
      </c>
      <c r="G2067" s="53">
        <f t="shared" si="490"/>
        <v>0</v>
      </c>
      <c r="H2067" s="53">
        <f>IF(Q2066&gt;SetUp!$B$56,SetUp!$B$56,Q2066)</f>
        <v>2.5095352493694952E-12</v>
      </c>
      <c r="I2067" s="53">
        <f t="shared" si="495"/>
        <v>0.35212477142953513</v>
      </c>
      <c r="J2067" s="53">
        <f>MIN(F2067,H2067,(1-EXP(-SetUp!$B$52*H2067/SetUp!$B$56))*F2067)</f>
        <v>6.9512517963943303E-13</v>
      </c>
      <c r="K2067" s="53">
        <f t="shared" si="491"/>
        <v>1.8144100697300622E-12</v>
      </c>
      <c r="L2067" s="53">
        <f>IF(I2067&lt;=0,0,MIN(SetUp!$B$50*I2067^SetUp!$B$55,I2067))</f>
        <v>3.7767574776408058E-3</v>
      </c>
      <c r="M2067" s="53">
        <f t="shared" si="492"/>
        <v>0.34834801395189435</v>
      </c>
      <c r="N2067" s="53">
        <f>IF(SetUp!$B$62=0,X2067,(B2067-E2067)*(1-(H2067/SetUp!$B$66/SetUp!$B$56)))</f>
        <v>0</v>
      </c>
      <c r="O2067" s="53">
        <f>K2067*SetUp!$B$65</f>
        <v>1.6747006724087237E-14</v>
      </c>
      <c r="P2067" s="53">
        <f>MIN(SetUp!$B$54*L2067^SetUp!$B$51,L2067)</f>
        <v>2.4630141256752878E-3</v>
      </c>
      <c r="Q2067" s="53">
        <f t="shared" si="493"/>
        <v>1.797663063005975E-12</v>
      </c>
      <c r="R2067" s="53">
        <f>IF((H2067+N2067-O2067)&gt;SetUp!$B$56,T2066+H2067+N2067-O2067-SetUp!$B$56,T2066)</f>
        <v>0</v>
      </c>
      <c r="S2067" s="53">
        <f>R2067*SetUp!$B$65</f>
        <v>0</v>
      </c>
      <c r="T2067" s="53">
        <f>IF((R2067-S2067)&lt;SetUp!$B$53,R2067-S2067,SetUp!$B$53)</f>
        <v>0</v>
      </c>
      <c r="U2067" s="53">
        <f t="shared" si="494"/>
        <v>0.34834801395189435</v>
      </c>
      <c r="V2067" s="53">
        <f>(L2067-P2067)/1000*SetUp!$B$13*1000000/SetUp!$B$48</f>
        <v>5.3463181437962019E-2</v>
      </c>
      <c r="W2067" s="53">
        <f t="shared" si="496"/>
        <v>4.0766001685454967E-17</v>
      </c>
      <c r="X2067" s="53">
        <f>MAX((SetUp!$B$56*(1-($H2067/SetUp!$B$56)^2)*TANH(($B2067-$D2067)/SetUp!$B$56))/(1+$H2067/SetUp!$B$56*TANH(($B2067-$D2067)/SetUp!$B$56)),0)</f>
        <v>0</v>
      </c>
    </row>
    <row r="2068" spans="1:24" x14ac:dyDescent="0.3">
      <c r="A2068" s="60">
        <v>33113</v>
      </c>
      <c r="B2068" s="53">
        <v>0</v>
      </c>
      <c r="C2068" s="53"/>
      <c r="D2068" s="53">
        <v>4.9379999999999997</v>
      </c>
      <c r="E2068" s="53">
        <f t="shared" si="488"/>
        <v>0</v>
      </c>
      <c r="F2068" s="53">
        <f t="shared" si="489"/>
        <v>4.9379999999999997</v>
      </c>
      <c r="G2068" s="53">
        <f t="shared" si="490"/>
        <v>0</v>
      </c>
      <c r="H2068" s="53">
        <f>IF(Q2067&gt;SetUp!$B$56,SetUp!$B$56,Q2067)</f>
        <v>1.797663063005975E-12</v>
      </c>
      <c r="I2068" s="53">
        <f t="shared" si="495"/>
        <v>0.34834801395190629</v>
      </c>
      <c r="J2068" s="53">
        <f>MIN(F2068,H2068,(1-EXP(-SetUp!$B$52*H2068/SetUp!$B$56))*F2068)</f>
        <v>5.0162873854731055E-13</v>
      </c>
      <c r="K2068" s="53">
        <f t="shared" si="491"/>
        <v>1.2960343244586646E-12</v>
      </c>
      <c r="L2068" s="53">
        <f>IF(I2068&lt;=0,0,MIN(SetUp!$B$50*I2068^SetUp!$B$55,I2068))</f>
        <v>3.7094856807649689E-3</v>
      </c>
      <c r="M2068" s="53">
        <f t="shared" si="492"/>
        <v>0.34463852827114133</v>
      </c>
      <c r="N2068" s="53">
        <f>IF(SetUp!$B$62=0,X2068,(B2068-E2068)*(1-(H2068/SetUp!$B$66/SetUp!$B$56)))</f>
        <v>0</v>
      </c>
      <c r="O2068" s="53">
        <f>K2068*SetUp!$B$65</f>
        <v>1.1962398086550643E-14</v>
      </c>
      <c r="P2068" s="53">
        <f>MIN(SetUp!$B$54*L2068^SetUp!$B$51,L2068)</f>
        <v>2.4187203104946231E-3</v>
      </c>
      <c r="Q2068" s="53">
        <f t="shared" si="493"/>
        <v>1.284071926372114E-12</v>
      </c>
      <c r="R2068" s="53">
        <f>IF((H2068+N2068-O2068)&gt;SetUp!$B$56,T2067+H2068+N2068-O2068-SetUp!$B$56,T2067)</f>
        <v>0</v>
      </c>
      <c r="S2068" s="53">
        <f>R2068*SetUp!$B$65</f>
        <v>0</v>
      </c>
      <c r="T2068" s="53">
        <f>IF((R2068-S2068)&lt;SetUp!$B$53,R2068-S2068,SetUp!$B$53)</f>
        <v>0</v>
      </c>
      <c r="U2068" s="53">
        <f t="shared" si="494"/>
        <v>0.34463852827114133</v>
      </c>
      <c r="V2068" s="53">
        <f>(L2068-P2068)/1000*SetUp!$B$13*1000000/SetUp!$B$48</f>
        <v>5.2528085551380208E-2</v>
      </c>
      <c r="W2068" s="53">
        <f t="shared" si="496"/>
        <v>-1.3444106938820255E-17</v>
      </c>
      <c r="X2068" s="53">
        <f>MAX((SetUp!$B$56*(1-($H2068/SetUp!$B$56)^2)*TANH(($B2068-$D2068)/SetUp!$B$56))/(1+$H2068/SetUp!$B$56*TANH(($B2068-$D2068)/SetUp!$B$56)),0)</f>
        <v>0</v>
      </c>
    </row>
    <row r="2069" spans="1:24" x14ac:dyDescent="0.3">
      <c r="A2069" s="60">
        <v>33114</v>
      </c>
      <c r="B2069" s="53">
        <v>1.829</v>
      </c>
      <c r="C2069" s="53"/>
      <c r="D2069" s="53">
        <v>4.9379999999999997</v>
      </c>
      <c r="E2069" s="53">
        <f t="shared" si="488"/>
        <v>1.829</v>
      </c>
      <c r="F2069" s="53">
        <f t="shared" si="489"/>
        <v>3.109</v>
      </c>
      <c r="G2069" s="53">
        <f t="shared" si="490"/>
        <v>0</v>
      </c>
      <c r="H2069" s="53">
        <f>IF(Q2068&gt;SetUp!$B$56,SetUp!$B$56,Q2068)</f>
        <v>1.284071926372114E-12</v>
      </c>
      <c r="I2069" s="53">
        <f t="shared" si="495"/>
        <v>0.3446385282711511</v>
      </c>
      <c r="J2069" s="53">
        <f>MIN(F2069,H2069,(1-EXP(-SetUp!$B$52*H2069/SetUp!$B$56))*F2069)</f>
        <v>2.2539492494644263E-13</v>
      </c>
      <c r="K2069" s="53">
        <f t="shared" si="491"/>
        <v>1.0586770014256714E-12</v>
      </c>
      <c r="L2069" s="53">
        <f>IF(I2069&lt;=0,0,MIN(SetUp!$B$50*I2069^SetUp!$B$55,I2069))</f>
        <v>3.64388374438889E-3</v>
      </c>
      <c r="M2069" s="53">
        <f t="shared" si="492"/>
        <v>0.3409946445267622</v>
      </c>
      <c r="N2069" s="53">
        <f>IF(SetUp!$B$62=0,X2069,(B2069-E2069)*(1-(H2069/SetUp!$B$66/SetUp!$B$56)))</f>
        <v>0</v>
      </c>
      <c r="O2069" s="53">
        <f>K2069*SetUp!$B$65</f>
        <v>9.7715897620376166E-15</v>
      </c>
      <c r="P2069" s="53">
        <f>MIN(SetUp!$B$54*L2069^SetUp!$B$51,L2069)</f>
        <v>2.375533499213555E-3</v>
      </c>
      <c r="Q2069" s="53">
        <f t="shared" si="493"/>
        <v>1.0489054116636338E-12</v>
      </c>
      <c r="R2069" s="53">
        <f>IF((H2069+N2069-O2069)&gt;SetUp!$B$56,T2068+H2069+N2069-O2069-SetUp!$B$56,T2068)</f>
        <v>0</v>
      </c>
      <c r="S2069" s="53">
        <f>R2069*SetUp!$B$65</f>
        <v>0</v>
      </c>
      <c r="T2069" s="53">
        <f>IF((R2069-S2069)&lt;SetUp!$B$53,R2069-S2069,SetUp!$B$53)</f>
        <v>0</v>
      </c>
      <c r="U2069" s="53">
        <f t="shared" si="494"/>
        <v>0.3409946445267622</v>
      </c>
      <c r="V2069" s="53">
        <f>(L2069-P2069)/1000*SetUp!$B$13*1000000/SetUp!$B$48</f>
        <v>5.1615895283687319E-2</v>
      </c>
      <c r="W2069" s="53">
        <f t="shared" si="496"/>
        <v>-1.5525775109992423E-16</v>
      </c>
      <c r="X2069" s="53">
        <f>MAX((SetUp!$B$56*(1-($H2069/SetUp!$B$56)^2)*TANH(($B2069-$D2069)/SetUp!$B$56))/(1+$H2069/SetUp!$B$56*TANH(($B2069-$D2069)/SetUp!$B$56)),0)</f>
        <v>0</v>
      </c>
    </row>
    <row r="2070" spans="1:24" x14ac:dyDescent="0.3">
      <c r="A2070" s="60">
        <v>33115</v>
      </c>
      <c r="B2070" s="53">
        <v>0</v>
      </c>
      <c r="C2070" s="53"/>
      <c r="D2070" s="53">
        <v>4.9379999999999997</v>
      </c>
      <c r="E2070" s="53">
        <f t="shared" si="488"/>
        <v>0</v>
      </c>
      <c r="F2070" s="53">
        <f t="shared" si="489"/>
        <v>4.9379999999999997</v>
      </c>
      <c r="G2070" s="53">
        <f t="shared" si="490"/>
        <v>0</v>
      </c>
      <c r="H2070" s="53">
        <f>IF(Q2069&gt;SetUp!$B$56,SetUp!$B$56,Q2069)</f>
        <v>1.0489054116636338E-12</v>
      </c>
      <c r="I2070" s="53">
        <f t="shared" si="495"/>
        <v>0.3409946445267692</v>
      </c>
      <c r="J2070" s="53">
        <f>MIN(F2070,H2070,(1-EXP(-SetUp!$B$52*H2070/SetUp!$B$56))*F2070)</f>
        <v>2.9275382118498781E-13</v>
      </c>
      <c r="K2070" s="53">
        <f t="shared" si="491"/>
        <v>7.5615159047864595E-13</v>
      </c>
      <c r="L2070" s="53">
        <f>IF(I2070&lt;=0,0,MIN(SetUp!$B$50*I2070^SetUp!$B$55,I2070))</f>
        <v>3.5798986483288357E-3</v>
      </c>
      <c r="M2070" s="53">
        <f t="shared" si="492"/>
        <v>0.33741474587844034</v>
      </c>
      <c r="N2070" s="53">
        <f>IF(SetUp!$B$62=0,X2070,(B2070-E2070)*(1-(H2070/SetUp!$B$66/SetUp!$B$56)))</f>
        <v>0</v>
      </c>
      <c r="O2070" s="53">
        <f>K2070*SetUp!$B$65</f>
        <v>6.9792799221286915E-15</v>
      </c>
      <c r="P2070" s="53">
        <f>MIN(SetUp!$B$54*L2070^SetUp!$B$51,L2070)</f>
        <v>2.3334183573366736E-3</v>
      </c>
      <c r="Q2070" s="53">
        <f t="shared" si="493"/>
        <v>7.4917231055651729E-13</v>
      </c>
      <c r="R2070" s="53">
        <f>IF((H2070+N2070-O2070)&gt;SetUp!$B$56,T2069+H2070+N2070-O2070-SetUp!$B$56,T2069)</f>
        <v>0</v>
      </c>
      <c r="S2070" s="53">
        <f>R2070*SetUp!$B$65</f>
        <v>0</v>
      </c>
      <c r="T2070" s="53">
        <f>IF((R2070-S2070)&lt;SetUp!$B$53,R2070-S2070,SetUp!$B$53)</f>
        <v>0</v>
      </c>
      <c r="U2070" s="53">
        <f t="shared" si="494"/>
        <v>0.33741474587844034</v>
      </c>
      <c r="V2070" s="53">
        <f>(L2070-P2070)/1000*SetUp!$B$13*1000000/SetUp!$B$48</f>
        <v>5.0725890910469688E-2</v>
      </c>
      <c r="W2070" s="53">
        <f t="shared" si="496"/>
        <v>1.8214596497756474E-17</v>
      </c>
      <c r="X2070" s="53">
        <f>MAX((SetUp!$B$56*(1-($H2070/SetUp!$B$56)^2)*TANH(($B2070-$D2070)/SetUp!$B$56))/(1+$H2070/SetUp!$B$56*TANH(($B2070-$D2070)/SetUp!$B$56)),0)</f>
        <v>0</v>
      </c>
    </row>
    <row r="2071" spans="1:24" x14ac:dyDescent="0.3">
      <c r="A2071" s="60">
        <v>33116</v>
      </c>
      <c r="B2071" s="53">
        <v>0</v>
      </c>
      <c r="C2071" s="53"/>
      <c r="D2071" s="53">
        <v>4.9379999999999997</v>
      </c>
      <c r="E2071" s="53">
        <f t="shared" si="488"/>
        <v>0</v>
      </c>
      <c r="F2071" s="53">
        <f t="shared" si="489"/>
        <v>4.9379999999999997</v>
      </c>
      <c r="G2071" s="53">
        <f t="shared" si="490"/>
        <v>0</v>
      </c>
      <c r="H2071" s="53">
        <f>IF(Q2070&gt;SetUp!$B$56,SetUp!$B$56,Q2070)</f>
        <v>7.4917231055651729E-13</v>
      </c>
      <c r="I2071" s="53">
        <f t="shared" si="495"/>
        <v>0.33741474587844533</v>
      </c>
      <c r="J2071" s="53">
        <f>MIN(F2071,H2071,(1-EXP(-SetUp!$B$52*H2071/SetUp!$B$56))*F2071)</f>
        <v>2.0887491736232277E-13</v>
      </c>
      <c r="K2071" s="53">
        <f t="shared" si="491"/>
        <v>5.4029739319419455E-13</v>
      </c>
      <c r="L2071" s="53">
        <f>IF(I2071&lt;=0,0,MIN(SetUp!$B$50*I2071^SetUp!$B$55,I2071))</f>
        <v>3.5174794187431504E-3</v>
      </c>
      <c r="M2071" s="53">
        <f t="shared" si="492"/>
        <v>0.33389726645970219</v>
      </c>
      <c r="N2071" s="53">
        <f>IF(SetUp!$B$62=0,X2071,(B2071-E2071)*(1-(H2071/SetUp!$B$66/SetUp!$B$56)))</f>
        <v>0</v>
      </c>
      <c r="O2071" s="53">
        <f>K2071*SetUp!$B$65</f>
        <v>4.9869454693757005E-15</v>
      </c>
      <c r="P2071" s="53">
        <f>MIN(SetUp!$B$54*L2071^SetUp!$B$51,L2071)</f>
        <v>2.2923409199806116E-3</v>
      </c>
      <c r="Q2071" s="53">
        <f t="shared" si="493"/>
        <v>5.3531044772481885E-13</v>
      </c>
      <c r="R2071" s="53">
        <f>IF((H2071+N2071-O2071)&gt;SetUp!$B$56,T2070+H2071+N2071-O2071-SetUp!$B$56,T2070)</f>
        <v>0</v>
      </c>
      <c r="S2071" s="53">
        <f>R2071*SetUp!$B$65</f>
        <v>0</v>
      </c>
      <c r="T2071" s="53">
        <f>IF((R2071-S2071)&lt;SetUp!$B$53,R2071-S2071,SetUp!$B$53)</f>
        <v>0</v>
      </c>
      <c r="U2071" s="53">
        <f t="shared" si="494"/>
        <v>0.33389726645970219</v>
      </c>
      <c r="V2071" s="53">
        <f>(L2071-P2071)/1000*SetUp!$B$13*1000000/SetUp!$B$48</f>
        <v>4.9857380247046307E-2</v>
      </c>
      <c r="W2071" s="53">
        <f t="shared" si="496"/>
        <v>-4.3368086899420177E-18</v>
      </c>
      <c r="X2071" s="53">
        <f>MAX((SetUp!$B$56*(1-($H2071/SetUp!$B$56)^2)*TANH(($B2071-$D2071)/SetUp!$B$56))/(1+$H2071/SetUp!$B$56*TANH(($B2071-$D2071)/SetUp!$B$56)),0)</f>
        <v>0</v>
      </c>
    </row>
    <row r="2072" spans="1:24" x14ac:dyDescent="0.3">
      <c r="A2072" s="60">
        <v>33117</v>
      </c>
      <c r="B2072" s="53">
        <v>0</v>
      </c>
      <c r="C2072" s="53"/>
      <c r="D2072" s="53">
        <v>5.7240000000000002</v>
      </c>
      <c r="E2072" s="53">
        <f t="shared" si="488"/>
        <v>0</v>
      </c>
      <c r="F2072" s="53">
        <f t="shared" si="489"/>
        <v>5.7240000000000002</v>
      </c>
      <c r="G2072" s="53">
        <f t="shared" si="490"/>
        <v>0</v>
      </c>
      <c r="H2072" s="53">
        <f>IF(Q2071&gt;SetUp!$B$56,SetUp!$B$56,Q2071)</f>
        <v>5.3531044772481885E-13</v>
      </c>
      <c r="I2072" s="53">
        <f t="shared" si="495"/>
        <v>0.33389726645970552</v>
      </c>
      <c r="J2072" s="53">
        <f>MIN(F2072,H2072,(1-EXP(-SetUp!$B$52*H2072/SetUp!$B$56))*F2072)</f>
        <v>1.7285373132835958E-13</v>
      </c>
      <c r="K2072" s="53">
        <f t="shared" si="491"/>
        <v>3.6245671639645929E-13</v>
      </c>
      <c r="L2072" s="53">
        <f>IF(I2072&lt;=0,0,MIN(SetUp!$B$50*I2072^SetUp!$B$55,I2072))</f>
        <v>3.4565770353215518E-3</v>
      </c>
      <c r="M2072" s="53">
        <f t="shared" si="492"/>
        <v>0.33044068942438398</v>
      </c>
      <c r="N2072" s="53">
        <f>IF(SetUp!$B$62=0,X2072,(B2072-E2072)*(1-(H2072/SetUp!$B$66/SetUp!$B$56)))</f>
        <v>0</v>
      </c>
      <c r="O2072" s="53">
        <f>K2072*SetUp!$B$65</f>
        <v>3.3454758480177279E-15</v>
      </c>
      <c r="P2072" s="53">
        <f>MIN(SetUp!$B$54*L2072^SetUp!$B$51,L2072)</f>
        <v>2.2522685295316889E-3</v>
      </c>
      <c r="Q2072" s="53">
        <f t="shared" si="493"/>
        <v>3.5911124054844155E-13</v>
      </c>
      <c r="R2072" s="53">
        <f>IF((H2072+N2072-O2072)&gt;SetUp!$B$56,T2071+H2072+N2072-O2072-SetUp!$B$56,T2071)</f>
        <v>0</v>
      </c>
      <c r="S2072" s="53">
        <f>R2072*SetUp!$B$65</f>
        <v>0</v>
      </c>
      <c r="T2072" s="53">
        <f>IF((R2072-S2072)&lt;SetUp!$B$53,R2072-S2072,SetUp!$B$53)</f>
        <v>0</v>
      </c>
      <c r="U2072" s="53">
        <f t="shared" si="494"/>
        <v>0.33044068942438398</v>
      </c>
      <c r="V2072" s="53">
        <f>(L2072-P2072)/1000*SetUp!$B$13*1000000/SetUp!$B$48</f>
        <v>4.9009697408550101E-2</v>
      </c>
      <c r="W2072" s="53">
        <f t="shared" si="496"/>
        <v>4.3368086899420177E-18</v>
      </c>
      <c r="X2072" s="53">
        <f>MAX((SetUp!$B$56*(1-($H2072/SetUp!$B$56)^2)*TANH(($B2072-$D2072)/SetUp!$B$56))/(1+$H2072/SetUp!$B$56*TANH(($B2072-$D2072)/SetUp!$B$56)),0)</f>
        <v>0</v>
      </c>
    </row>
    <row r="2073" spans="1:24" x14ac:dyDescent="0.3">
      <c r="A2073" s="60">
        <v>33118</v>
      </c>
      <c r="B2073" s="53">
        <v>0</v>
      </c>
      <c r="C2073" s="53"/>
      <c r="D2073" s="53">
        <v>5.7240000000000002</v>
      </c>
      <c r="E2073" s="53">
        <f t="shared" si="488"/>
        <v>0</v>
      </c>
      <c r="F2073" s="53">
        <f t="shared" si="489"/>
        <v>5.7240000000000002</v>
      </c>
      <c r="G2073" s="53">
        <f t="shared" si="490"/>
        <v>0</v>
      </c>
      <c r="H2073" s="53">
        <f>IF(Q2072&gt;SetUp!$B$56,SetUp!$B$56,Q2072)</f>
        <v>3.5911124054844155E-13</v>
      </c>
      <c r="I2073" s="53">
        <f t="shared" si="495"/>
        <v>0.3304406894243862</v>
      </c>
      <c r="J2073" s="53">
        <f>MIN(F2073,H2073,(1-EXP(-SetUp!$B$52*H2073/SetUp!$B$56))*F2073)</f>
        <v>1.1629497365106544E-13</v>
      </c>
      <c r="K2073" s="53">
        <f t="shared" si="491"/>
        <v>2.4281626689737608E-13</v>
      </c>
      <c r="L2073" s="53">
        <f>IF(I2073&lt;=0,0,MIN(SetUp!$B$50*I2073^SetUp!$B$55,I2073))</f>
        <v>3.3971443433032196E-3</v>
      </c>
      <c r="M2073" s="53">
        <f t="shared" si="492"/>
        <v>0.32704354508108296</v>
      </c>
      <c r="N2073" s="53">
        <f>IF(SetUp!$B$62=0,X2073,(B2073-E2073)*(1-(H2073/SetUp!$B$66/SetUp!$B$56)))</f>
        <v>0</v>
      </c>
      <c r="O2073" s="53">
        <f>K2073*SetUp!$B$65</f>
        <v>2.2411943817381379E-15</v>
      </c>
      <c r="P2073" s="53">
        <f>MIN(SetUp!$B$54*L2073^SetUp!$B$51,L2073)</f>
        <v>2.2131697765572188E-3</v>
      </c>
      <c r="Q2073" s="53">
        <f t="shared" si="493"/>
        <v>2.4057507251563796E-13</v>
      </c>
      <c r="R2073" s="53">
        <f>IF((H2073+N2073-O2073)&gt;SetUp!$B$56,T2072+H2073+N2073-O2073-SetUp!$B$56,T2072)</f>
        <v>0</v>
      </c>
      <c r="S2073" s="53">
        <f>R2073*SetUp!$B$65</f>
        <v>0</v>
      </c>
      <c r="T2073" s="53">
        <f>IF((R2073-S2073)&lt;SetUp!$B$53,R2073-S2073,SetUp!$B$53)</f>
        <v>0</v>
      </c>
      <c r="U2073" s="53">
        <f t="shared" si="494"/>
        <v>0.32704354508108296</v>
      </c>
      <c r="V2073" s="53">
        <f>(L2073-P2073)/1000*SetUp!$B$13*1000000/SetUp!$B$48</f>
        <v>4.8182201634109835E-2</v>
      </c>
      <c r="W2073" s="53">
        <f t="shared" si="496"/>
        <v>-1.9081958235744878E-17</v>
      </c>
      <c r="X2073" s="53">
        <f>MAX((SetUp!$B$56*(1-($H2073/SetUp!$B$56)^2)*TANH(($B2073-$D2073)/SetUp!$B$56))/(1+$H2073/SetUp!$B$56*TANH(($B2073-$D2073)/SetUp!$B$56)),0)</f>
        <v>0</v>
      </c>
    </row>
    <row r="2074" spans="1:24" x14ac:dyDescent="0.3">
      <c r="A2074" s="60">
        <v>33119</v>
      </c>
      <c r="B2074" s="53">
        <v>0</v>
      </c>
      <c r="C2074" s="53"/>
      <c r="D2074" s="53">
        <v>5.7240000000000002</v>
      </c>
      <c r="E2074" s="53">
        <f t="shared" si="488"/>
        <v>0</v>
      </c>
      <c r="F2074" s="53">
        <f t="shared" si="489"/>
        <v>5.7240000000000002</v>
      </c>
      <c r="G2074" s="53">
        <f t="shared" si="490"/>
        <v>0</v>
      </c>
      <c r="H2074" s="53">
        <f>IF(Q2073&gt;SetUp!$B$56,SetUp!$B$56,Q2073)</f>
        <v>2.4057507251563796E-13</v>
      </c>
      <c r="I2074" s="53">
        <f t="shared" si="495"/>
        <v>0.32704354508108446</v>
      </c>
      <c r="J2074" s="53">
        <f>MIN(F2074,H2074,(1-EXP(-SetUp!$B$52*H2074/SetUp!$B$56))*F2074)</f>
        <v>7.7529982434043629E-14</v>
      </c>
      <c r="K2074" s="53">
        <f t="shared" si="491"/>
        <v>1.6304509008159433E-13</v>
      </c>
      <c r="L2074" s="53">
        <f>IF(I2074&lt;=0,0,MIN(SetUp!$B$50*I2074^SetUp!$B$55,I2074))</f>
        <v>3.3391359700405527E-3</v>
      </c>
      <c r="M2074" s="53">
        <f t="shared" si="492"/>
        <v>0.32370440911104392</v>
      </c>
      <c r="N2074" s="53">
        <f>IF(SetUp!$B$62=0,X2074,(B2074-E2074)*(1-(H2074/SetUp!$B$66/SetUp!$B$56)))</f>
        <v>0</v>
      </c>
      <c r="O2074" s="53">
        <f>K2074*SetUp!$B$65</f>
        <v>1.5049063414490974E-15</v>
      </c>
      <c r="P2074" s="53">
        <f>MIN(SetUp!$B$54*L2074^SetUp!$B$51,L2074)</f>
        <v>2.1750144437791817E-3</v>
      </c>
      <c r="Q2074" s="53">
        <f t="shared" si="493"/>
        <v>1.6154018374014523E-13</v>
      </c>
      <c r="R2074" s="53">
        <f>IF((H2074+N2074-O2074)&gt;SetUp!$B$56,T2073+H2074+N2074-O2074-SetUp!$B$56,T2073)</f>
        <v>0</v>
      </c>
      <c r="S2074" s="53">
        <f>R2074*SetUp!$B$65</f>
        <v>0</v>
      </c>
      <c r="T2074" s="53">
        <f>IF((R2074-S2074)&lt;SetUp!$B$53,R2074-S2074,SetUp!$B$53)</f>
        <v>0</v>
      </c>
      <c r="U2074" s="53">
        <f t="shared" si="494"/>
        <v>0.32370440911104392</v>
      </c>
      <c r="V2074" s="53">
        <f>(L2074-P2074)/1000*SetUp!$B$13*1000000/SetUp!$B$48</f>
        <v>4.7374276171395238E-2</v>
      </c>
      <c r="W2074" s="53">
        <f t="shared" si="496"/>
        <v>-7.3725747729014302E-18</v>
      </c>
      <c r="X2074" s="53">
        <f>MAX((SetUp!$B$56*(1-($H2074/SetUp!$B$56)^2)*TANH(($B2074-$D2074)/SetUp!$B$56))/(1+$H2074/SetUp!$B$56*TANH(($B2074-$D2074)/SetUp!$B$56)),0)</f>
        <v>0</v>
      </c>
    </row>
    <row r="2075" spans="1:24" x14ac:dyDescent="0.3">
      <c r="A2075" s="60">
        <v>33120</v>
      </c>
      <c r="B2075" s="53">
        <v>9.0999999999999998E-2</v>
      </c>
      <c r="C2075" s="53"/>
      <c r="D2075" s="53">
        <v>5.7240000000000002</v>
      </c>
      <c r="E2075" s="53">
        <f t="shared" si="488"/>
        <v>9.0999999999999998E-2</v>
      </c>
      <c r="F2075" s="53">
        <f t="shared" si="489"/>
        <v>5.633</v>
      </c>
      <c r="G2075" s="53">
        <f t="shared" si="490"/>
        <v>0</v>
      </c>
      <c r="H2075" s="53">
        <f>IF(Q2074&gt;SetUp!$B$56,SetUp!$B$56,Q2074)</f>
        <v>1.6154018374014523E-13</v>
      </c>
      <c r="I2075" s="53">
        <f t="shared" si="495"/>
        <v>0.32370440911104492</v>
      </c>
      <c r="J2075" s="53">
        <f>MIN(F2075,H2075,(1-EXP(-SetUp!$B$52*H2075/SetUp!$B$56))*F2075)</f>
        <v>5.1281867641250756E-14</v>
      </c>
      <c r="K2075" s="53">
        <f t="shared" si="491"/>
        <v>1.1025831609889448E-13</v>
      </c>
      <c r="L2075" s="53">
        <f>IF(I2075&lt;=0,0,MIN(SetUp!$B$50*I2075^SetUp!$B$55,I2075))</f>
        <v>3.282508245844023E-3</v>
      </c>
      <c r="M2075" s="53">
        <f t="shared" si="492"/>
        <v>0.32042190086520089</v>
      </c>
      <c r="N2075" s="53">
        <f>IF(SetUp!$B$62=0,X2075,(B2075-E2075)*(1-(H2075/SetUp!$B$66/SetUp!$B$56)))</f>
        <v>0</v>
      </c>
      <c r="O2075" s="53">
        <f>K2075*SetUp!$B$65</f>
        <v>1.0176843657891699E-15</v>
      </c>
      <c r="P2075" s="53">
        <f>MIN(SetUp!$B$54*L2075^SetUp!$B$51,L2075)</f>
        <v>2.1377734529315537E-3</v>
      </c>
      <c r="Q2075" s="53">
        <f t="shared" si="493"/>
        <v>1.0924063173310532E-13</v>
      </c>
      <c r="R2075" s="53">
        <f>IF((H2075+N2075-O2075)&gt;SetUp!$B$56,T2074+H2075+N2075-O2075-SetUp!$B$56,T2074)</f>
        <v>0</v>
      </c>
      <c r="S2075" s="53">
        <f>R2075*SetUp!$B$65</f>
        <v>0</v>
      </c>
      <c r="T2075" s="53">
        <f>IF((R2075-S2075)&lt;SetUp!$B$53,R2075-S2075,SetUp!$B$53)</f>
        <v>0</v>
      </c>
      <c r="U2075" s="53">
        <f t="shared" si="494"/>
        <v>0.32042190086520089</v>
      </c>
      <c r="V2075" s="53">
        <f>(L2075-P2075)/1000*SetUp!$B$13*1000000/SetUp!$B$48</f>
        <v>4.6585327218031533E-2</v>
      </c>
      <c r="W2075" s="53">
        <f t="shared" si="496"/>
        <v>-1.6479873021779667E-17</v>
      </c>
      <c r="X2075" s="53">
        <f>MAX((SetUp!$B$56*(1-($H2075/SetUp!$B$56)^2)*TANH(($B2075-$D2075)/SetUp!$B$56))/(1+$H2075/SetUp!$B$56*TANH(($B2075-$D2075)/SetUp!$B$56)),0)</f>
        <v>0</v>
      </c>
    </row>
    <row r="2076" spans="1:24" x14ac:dyDescent="0.3">
      <c r="A2076" s="60">
        <v>33121</v>
      </c>
      <c r="B2076" s="53">
        <v>0</v>
      </c>
      <c r="C2076" s="53"/>
      <c r="D2076" s="53">
        <v>5.7240000000000002</v>
      </c>
      <c r="E2076" s="53">
        <f t="shared" si="488"/>
        <v>0</v>
      </c>
      <c r="F2076" s="53">
        <f t="shared" si="489"/>
        <v>5.7240000000000002</v>
      </c>
      <c r="G2076" s="53">
        <f t="shared" si="490"/>
        <v>0</v>
      </c>
      <c r="H2076" s="53">
        <f>IF(Q2075&gt;SetUp!$B$56,SetUp!$B$56,Q2075)</f>
        <v>1.0924063173310532E-13</v>
      </c>
      <c r="I2076" s="53">
        <f t="shared" si="495"/>
        <v>0.32042190086520156</v>
      </c>
      <c r="J2076" s="53">
        <f>MIN(F2076,H2076,(1-EXP(-SetUp!$B$52*H2076/SetUp!$B$56))*F2076)</f>
        <v>3.5587532920544616E-14</v>
      </c>
      <c r="K2076" s="53">
        <f t="shared" si="491"/>
        <v>7.3653098812560702E-14</v>
      </c>
      <c r="L2076" s="53">
        <f>IF(I2076&lt;=0,0,MIN(SetUp!$B$50*I2076^SetUp!$B$55,I2076))</f>
        <v>3.2272191288606165E-3</v>
      </c>
      <c r="M2076" s="53">
        <f t="shared" si="492"/>
        <v>0.31719468173634097</v>
      </c>
      <c r="N2076" s="53">
        <f>IF(SetUp!$B$62=0,X2076,(B2076-E2076)*(1-(H2076/SetUp!$B$66/SetUp!$B$56)))</f>
        <v>0</v>
      </c>
      <c r="O2076" s="53">
        <f>K2076*SetUp!$B$65</f>
        <v>6.798181743156465E-16</v>
      </c>
      <c r="P2076" s="53">
        <f>MIN(SetUp!$B$54*L2076^SetUp!$B$51,L2076)</f>
        <v>2.1014188143341E-3</v>
      </c>
      <c r="Q2076" s="53">
        <f t="shared" si="493"/>
        <v>7.2973280638245049E-14</v>
      </c>
      <c r="R2076" s="53">
        <f>IF((H2076+N2076-O2076)&gt;SetUp!$B$56,T2075+H2076+N2076-O2076-SetUp!$B$56,T2075)</f>
        <v>0</v>
      </c>
      <c r="S2076" s="53">
        <f>R2076*SetUp!$B$65</f>
        <v>0</v>
      </c>
      <c r="T2076" s="53">
        <f>IF((R2076-S2076)&lt;SetUp!$B$53,R2076-S2076,SetUp!$B$53)</f>
        <v>0</v>
      </c>
      <c r="U2076" s="53">
        <f t="shared" si="494"/>
        <v>0.31719468173634097</v>
      </c>
      <c r="V2076" s="53">
        <f>(L2076-P2076)/1000*SetUp!$B$13*1000000/SetUp!$B$48</f>
        <v>4.581478291661463E-2</v>
      </c>
      <c r="W2076" s="53">
        <f t="shared" si="496"/>
        <v>2.9056618222611519E-17</v>
      </c>
      <c r="X2076" s="53">
        <f>MAX((SetUp!$B$56*(1-($H2076/SetUp!$B$56)^2)*TANH(($B2076-$D2076)/SetUp!$B$56))/(1+$H2076/SetUp!$B$56*TANH(($B2076-$D2076)/SetUp!$B$56)),0)</f>
        <v>0</v>
      </c>
    </row>
    <row r="2077" spans="1:24" x14ac:dyDescent="0.3">
      <c r="A2077" s="60">
        <v>33122</v>
      </c>
      <c r="B2077" s="53">
        <v>0</v>
      </c>
      <c r="C2077" s="53"/>
      <c r="D2077" s="53">
        <v>5.7240000000000002</v>
      </c>
      <c r="E2077" s="53">
        <f t="shared" si="488"/>
        <v>0</v>
      </c>
      <c r="F2077" s="53">
        <f t="shared" si="489"/>
        <v>5.7240000000000002</v>
      </c>
      <c r="G2077" s="53">
        <f t="shared" si="490"/>
        <v>0</v>
      </c>
      <c r="H2077" s="53">
        <f>IF(Q2076&gt;SetUp!$B$56,SetUp!$B$56,Q2076)</f>
        <v>7.2973280638245049E-14</v>
      </c>
      <c r="I2077" s="53">
        <f t="shared" si="495"/>
        <v>0.31719468173634141</v>
      </c>
      <c r="J2077" s="53">
        <f>MIN(F2077,H2077,(1-EXP(-SetUp!$B$52*H2077/SetUp!$B$56))*F2077)</f>
        <v>2.3513191393931267E-14</v>
      </c>
      <c r="K2077" s="53">
        <f t="shared" si="491"/>
        <v>4.9460089244313783E-14</v>
      </c>
      <c r="L2077" s="53">
        <f>IF(I2077&lt;=0,0,MIN(SetUp!$B$50*I2077^SetUp!$B$55,I2077))</f>
        <v>3.1732281337542661E-3</v>
      </c>
      <c r="M2077" s="53">
        <f t="shared" si="492"/>
        <v>0.31402145360258715</v>
      </c>
      <c r="N2077" s="53">
        <f>IF(SetUp!$B$62=0,X2077,(B2077-E2077)*(1-(H2077/SetUp!$B$66/SetUp!$B$56)))</f>
        <v>0</v>
      </c>
      <c r="O2077" s="53">
        <f>K2077*SetUp!$B$65</f>
        <v>4.5651667226015165E-16</v>
      </c>
      <c r="P2077" s="53">
        <f>MIN(SetUp!$B$54*L2077^SetUp!$B$51,L2077)</f>
        <v>2.0659235790262526E-3</v>
      </c>
      <c r="Q2077" s="53">
        <f t="shared" si="493"/>
        <v>4.9003572572053631E-14</v>
      </c>
      <c r="R2077" s="53">
        <f>IF((H2077+N2077-O2077)&gt;SetUp!$B$56,T2076+H2077+N2077-O2077-SetUp!$B$56,T2076)</f>
        <v>0</v>
      </c>
      <c r="S2077" s="53">
        <f>R2077*SetUp!$B$65</f>
        <v>0</v>
      </c>
      <c r="T2077" s="53">
        <f>IF((R2077-S2077)&lt;SetUp!$B$53,R2077-S2077,SetUp!$B$53)</f>
        <v>0</v>
      </c>
      <c r="U2077" s="53">
        <f t="shared" si="494"/>
        <v>0.31402145360258715</v>
      </c>
      <c r="V2077" s="53">
        <f>(L2077-P2077)/1000*SetUp!$B$13*1000000/SetUp!$B$48</f>
        <v>4.5062092400266131E-2</v>
      </c>
      <c r="W2077" s="53">
        <f t="shared" si="496"/>
        <v>-1.5178830414797062E-17</v>
      </c>
      <c r="X2077" s="53">
        <f>MAX((SetUp!$B$56*(1-($H2077/SetUp!$B$56)^2)*TANH(($B2077-$D2077)/SetUp!$B$56))/(1+$H2077/SetUp!$B$56*TANH(($B2077-$D2077)/SetUp!$B$56)),0)</f>
        <v>0</v>
      </c>
    </row>
    <row r="2078" spans="1:24" x14ac:dyDescent="0.3">
      <c r="A2078" s="60">
        <v>33123</v>
      </c>
      <c r="B2078" s="53">
        <v>0</v>
      </c>
      <c r="C2078" s="53"/>
      <c r="D2078" s="53">
        <v>5.7240000000000002</v>
      </c>
      <c r="E2078" s="53">
        <f t="shared" si="488"/>
        <v>0</v>
      </c>
      <c r="F2078" s="53">
        <f t="shared" si="489"/>
        <v>5.7240000000000002</v>
      </c>
      <c r="G2078" s="53">
        <f t="shared" si="490"/>
        <v>0</v>
      </c>
      <c r="H2078" s="53">
        <f>IF(Q2077&gt;SetUp!$B$56,SetUp!$B$56,Q2077)</f>
        <v>4.9003572572053631E-14</v>
      </c>
      <c r="I2078" s="53">
        <f t="shared" si="495"/>
        <v>0.31402145360258749</v>
      </c>
      <c r="J2078" s="53">
        <f>MIN(F2078,H2078,(1-EXP(-SetUp!$B$52*H2078/SetUp!$B$56))*F2078)</f>
        <v>1.5887291482385989E-14</v>
      </c>
      <c r="K2078" s="53">
        <f t="shared" si="491"/>
        <v>3.3116281089667644E-14</v>
      </c>
      <c r="L2078" s="53">
        <f>IF(I2078&lt;=0,0,MIN(SetUp!$B$50*I2078^SetUp!$B$55,I2078))</f>
        <v>3.1204962639714466E-3</v>
      </c>
      <c r="M2078" s="53">
        <f t="shared" si="492"/>
        <v>0.31090095733861606</v>
      </c>
      <c r="N2078" s="53">
        <f>IF(SetUp!$B$62=0,X2078,(B2078-E2078)*(1-(H2078/SetUp!$B$66/SetUp!$B$56)))</f>
        <v>0</v>
      </c>
      <c r="O2078" s="53">
        <f>K2078*SetUp!$B$65</f>
        <v>3.0566330695460545E-16</v>
      </c>
      <c r="P2078" s="53">
        <f>MIN(SetUp!$B$54*L2078^SetUp!$B$51,L2078)</f>
        <v>2.0312617933146587E-3</v>
      </c>
      <c r="Q2078" s="53">
        <f t="shared" si="493"/>
        <v>3.2810617782713038E-14</v>
      </c>
      <c r="R2078" s="53">
        <f>IF((H2078+N2078-O2078)&gt;SetUp!$B$56,T2077+H2078+N2078-O2078-SetUp!$B$56,T2077)</f>
        <v>0</v>
      </c>
      <c r="S2078" s="53">
        <f>R2078*SetUp!$B$65</f>
        <v>0</v>
      </c>
      <c r="T2078" s="53">
        <f>IF((R2078-S2078)&lt;SetUp!$B$53,R2078-S2078,SetUp!$B$53)</f>
        <v>0</v>
      </c>
      <c r="U2078" s="53">
        <f t="shared" si="494"/>
        <v>0.31090095733861606</v>
      </c>
      <c r="V2078" s="53">
        <f>(L2078-P2078)/1000*SetUp!$B$13*1000000/SetUp!$B$48</f>
        <v>4.4326724885862527E-2</v>
      </c>
      <c r="W2078" s="53">
        <f t="shared" si="496"/>
        <v>2.9490299091605721E-17</v>
      </c>
      <c r="X2078" s="53">
        <f>MAX((SetUp!$B$56*(1-($H2078/SetUp!$B$56)^2)*TANH(($B2078-$D2078)/SetUp!$B$56))/(1+$H2078/SetUp!$B$56*TANH(($B2078-$D2078)/SetUp!$B$56)),0)</f>
        <v>0</v>
      </c>
    </row>
    <row r="2079" spans="1:24" x14ac:dyDescent="0.3">
      <c r="A2079" s="60">
        <v>33124</v>
      </c>
      <c r="B2079" s="53">
        <v>0</v>
      </c>
      <c r="C2079" s="53"/>
      <c r="D2079" s="53">
        <v>5.7240000000000002</v>
      </c>
      <c r="E2079" s="53">
        <f t="shared" si="488"/>
        <v>0</v>
      </c>
      <c r="F2079" s="53">
        <f t="shared" si="489"/>
        <v>5.7240000000000002</v>
      </c>
      <c r="G2079" s="53">
        <f t="shared" si="490"/>
        <v>0</v>
      </c>
      <c r="H2079" s="53">
        <f>IF(Q2078&gt;SetUp!$B$56,SetUp!$B$56,Q2078)</f>
        <v>3.2810617782713038E-14</v>
      </c>
      <c r="I2079" s="53">
        <f t="shared" si="495"/>
        <v>0.31090095733861628</v>
      </c>
      <c r="J2079" s="53">
        <f>MIN(F2079,H2079,(1-EXP(-SetUp!$B$52*H2079/SetUp!$B$56))*F2079)</f>
        <v>1.0803358208022474E-14</v>
      </c>
      <c r="K2079" s="53">
        <f t="shared" si="491"/>
        <v>2.2007259574690566E-14</v>
      </c>
      <c r="L2079" s="53">
        <f>IF(I2079&lt;=0,0,MIN(SetUp!$B$50*I2079^SetUp!$B$55,I2079))</f>
        <v>3.0689859473888403E-3</v>
      </c>
      <c r="M2079" s="53">
        <f t="shared" si="492"/>
        <v>0.30783197139122742</v>
      </c>
      <c r="N2079" s="53">
        <f>IF(SetUp!$B$62=0,X2079,(B2079-E2079)*(1-(H2079/SetUp!$B$66/SetUp!$B$56)))</f>
        <v>0</v>
      </c>
      <c r="O2079" s="53">
        <f>K2079*SetUp!$B$65</f>
        <v>2.0312702747009544E-16</v>
      </c>
      <c r="P2079" s="53">
        <f>MIN(SetUp!$B$54*L2079^SetUp!$B$51,L2079)</f>
        <v>1.9974084555973203E-3</v>
      </c>
      <c r="Q2079" s="53">
        <f t="shared" si="493"/>
        <v>2.1804132547220469E-14</v>
      </c>
      <c r="R2079" s="53">
        <f>IF((H2079+N2079-O2079)&gt;SetUp!$B$56,T2078+H2079+N2079-O2079-SetUp!$B$56,T2078)</f>
        <v>0</v>
      </c>
      <c r="S2079" s="53">
        <f>R2079*SetUp!$B$65</f>
        <v>0</v>
      </c>
      <c r="T2079" s="53">
        <f>IF((R2079-S2079)&lt;SetUp!$B$53,R2079-S2079,SetUp!$B$53)</f>
        <v>0</v>
      </c>
      <c r="U2079" s="53">
        <f t="shared" si="494"/>
        <v>0.30783197139122742</v>
      </c>
      <c r="V2079" s="53">
        <f>(L2079-P2079)/1000*SetUp!$B$13*1000000/SetUp!$B$48</f>
        <v>4.360816881225215E-2</v>
      </c>
      <c r="W2079" s="53">
        <f t="shared" si="496"/>
        <v>1.6479873021779667E-17</v>
      </c>
      <c r="X2079" s="53">
        <f>MAX((SetUp!$B$56*(1-($H2079/SetUp!$B$56)^2)*TANH(($B2079-$D2079)/SetUp!$B$56))/(1+$H2079/SetUp!$B$56*TANH(($B2079-$D2079)/SetUp!$B$56)),0)</f>
        <v>0</v>
      </c>
    </row>
    <row r="2080" spans="1:24" x14ac:dyDescent="0.3">
      <c r="A2080" s="60">
        <v>33125</v>
      </c>
      <c r="B2080" s="53">
        <v>0</v>
      </c>
      <c r="C2080" s="53"/>
      <c r="D2080" s="53">
        <v>5.7240000000000002</v>
      </c>
      <c r="E2080" s="53">
        <f t="shared" si="488"/>
        <v>0</v>
      </c>
      <c r="F2080" s="53">
        <f t="shared" si="489"/>
        <v>5.7240000000000002</v>
      </c>
      <c r="G2080" s="53">
        <f t="shared" si="490"/>
        <v>0</v>
      </c>
      <c r="H2080" s="53">
        <f>IF(Q2079&gt;SetUp!$B$56,SetUp!$B$56,Q2079)</f>
        <v>2.1804132547220469E-14</v>
      </c>
      <c r="I2080" s="53">
        <f t="shared" si="495"/>
        <v>0.30783197139122753</v>
      </c>
      <c r="J2080" s="53">
        <f>MIN(F2080,H2080,(1-EXP(-SetUp!$B$52*H2080/SetUp!$B$56))*F2080)</f>
        <v>6.9904082522498355E-15</v>
      </c>
      <c r="K2080" s="53">
        <f t="shared" si="491"/>
        <v>1.4813724294970634E-14</v>
      </c>
      <c r="L2080" s="53">
        <f>IF(I2080&lt;=0,0,MIN(SetUp!$B$50*I2080^SetUp!$B$55,I2080))</f>
        <v>3.0186609751527952E-3</v>
      </c>
      <c r="M2080" s="53">
        <f t="shared" si="492"/>
        <v>0.30481331041607473</v>
      </c>
      <c r="N2080" s="53">
        <f>IF(SetUp!$B$62=0,X2080,(B2080-E2080)*(1-(H2080/SetUp!$B$66/SetUp!$B$56)))</f>
        <v>0</v>
      </c>
      <c r="O2080" s="53">
        <f>K2080*SetUp!$B$65</f>
        <v>1.367306897792716E-16</v>
      </c>
      <c r="P2080" s="53">
        <f>MIN(SetUp!$B$54*L2080^SetUp!$B$51,L2080)</f>
        <v>1.9643394753358408E-3</v>
      </c>
      <c r="Q2080" s="53">
        <f t="shared" si="493"/>
        <v>1.4676993605191363E-14</v>
      </c>
      <c r="R2080" s="53">
        <f>IF((H2080+N2080-O2080)&gt;SetUp!$B$56,T2079+H2080+N2080-O2080-SetUp!$B$56,T2079)</f>
        <v>0</v>
      </c>
      <c r="S2080" s="53">
        <f>R2080*SetUp!$B$65</f>
        <v>0</v>
      </c>
      <c r="T2080" s="53">
        <f>IF((R2080-S2080)&lt;SetUp!$B$53,R2080-S2080,SetUp!$B$53)</f>
        <v>0</v>
      </c>
      <c r="U2080" s="53">
        <f t="shared" si="494"/>
        <v>0.30481331041607473</v>
      </c>
      <c r="V2080" s="53">
        <f>(L2080-P2080)/1000*SetUp!$B$13*1000000/SetUp!$B$48</f>
        <v>4.2905931020945372E-2</v>
      </c>
      <c r="W2080" s="53">
        <f t="shared" si="496"/>
        <v>-6.2450045135165055E-17</v>
      </c>
      <c r="X2080" s="53">
        <f>MAX((SetUp!$B$56*(1-($H2080/SetUp!$B$56)^2)*TANH(($B2080-$D2080)/SetUp!$B$56))/(1+$H2080/SetUp!$B$56*TANH(($B2080-$D2080)/SetUp!$B$56)),0)</f>
        <v>0</v>
      </c>
    </row>
    <row r="2081" spans="1:24" x14ac:dyDescent="0.3">
      <c r="A2081" s="60">
        <v>33126</v>
      </c>
      <c r="B2081" s="53">
        <v>0</v>
      </c>
      <c r="C2081" s="53"/>
      <c r="D2081" s="53">
        <v>5.7240000000000002</v>
      </c>
      <c r="E2081" s="53">
        <f t="shared" si="488"/>
        <v>0</v>
      </c>
      <c r="F2081" s="53">
        <f t="shared" si="489"/>
        <v>5.7240000000000002</v>
      </c>
      <c r="G2081" s="53">
        <f t="shared" si="490"/>
        <v>0</v>
      </c>
      <c r="H2081" s="53">
        <f>IF(Q2080&gt;SetUp!$B$56,SetUp!$B$56,Q2080)</f>
        <v>1.4676993605191363E-14</v>
      </c>
      <c r="I2081" s="53">
        <f t="shared" si="495"/>
        <v>0.30481331041607485</v>
      </c>
      <c r="J2081" s="53">
        <f>MIN(F2081,H2081,(1-EXP(-SetUp!$B$52*H2081/SetUp!$B$56))*F2081)</f>
        <v>4.448441615068077E-15</v>
      </c>
      <c r="K2081" s="53">
        <f t="shared" si="491"/>
        <v>1.0228551990123286E-14</v>
      </c>
      <c r="L2081" s="53">
        <f>IF(I2081&lt;=0,0,MIN(SetUp!$B$50*I2081^SetUp!$B$55,I2081))</f>
        <v>2.969486443532145E-3</v>
      </c>
      <c r="M2081" s="53">
        <f t="shared" si="492"/>
        <v>0.30184382397254272</v>
      </c>
      <c r="N2081" s="53">
        <f>IF(SetUp!$B$62=0,X2081,(B2081-E2081)*(1-(H2081/SetUp!$B$66/SetUp!$B$56)))</f>
        <v>0</v>
      </c>
      <c r="O2081" s="53">
        <f>K2081*SetUp!$B$65</f>
        <v>9.4409544906105631E-17</v>
      </c>
      <c r="P2081" s="53">
        <f>MIN(SetUp!$B$54*L2081^SetUp!$B$51,L2081)</f>
        <v>1.9320316340554393E-3</v>
      </c>
      <c r="Q2081" s="53">
        <f t="shared" si="493"/>
        <v>1.0134142445217181E-14</v>
      </c>
      <c r="R2081" s="53">
        <f>IF((H2081+N2081-O2081)&gt;SetUp!$B$56,T2080+H2081+N2081-O2081-SetUp!$B$56,T2080)</f>
        <v>0</v>
      </c>
      <c r="S2081" s="53">
        <f>R2081*SetUp!$B$65</f>
        <v>0</v>
      </c>
      <c r="T2081" s="53">
        <f>IF((R2081-S2081)&lt;SetUp!$B$53,R2081-S2081,SetUp!$B$53)</f>
        <v>0</v>
      </c>
      <c r="U2081" s="53">
        <f t="shared" si="494"/>
        <v>0.30184382397254272</v>
      </c>
      <c r="V2081" s="53">
        <f>(L2081-P2081)/1000*SetUp!$B$13*1000000/SetUp!$B$48</f>
        <v>4.2219535976913733E-2</v>
      </c>
      <c r="W2081" s="53">
        <f t="shared" si="496"/>
        <v>8.6736173798840355E-17</v>
      </c>
      <c r="X2081" s="53">
        <f>MAX((SetUp!$B$56*(1-($H2081/SetUp!$B$56)^2)*TANH(($B2081-$D2081)/SetUp!$B$56))/(1+$H2081/SetUp!$B$56*TANH(($B2081-$D2081)/SetUp!$B$56)),0)</f>
        <v>0</v>
      </c>
    </row>
    <row r="2082" spans="1:24" x14ac:dyDescent="0.3">
      <c r="A2082" s="60">
        <v>33127</v>
      </c>
      <c r="B2082" s="53">
        <v>0</v>
      </c>
      <c r="C2082" s="53"/>
      <c r="D2082" s="53">
        <v>5.7240000000000002</v>
      </c>
      <c r="E2082" s="53">
        <f t="shared" si="488"/>
        <v>0</v>
      </c>
      <c r="F2082" s="53">
        <f t="shared" si="489"/>
        <v>5.7240000000000002</v>
      </c>
      <c r="G2082" s="53">
        <f t="shared" si="490"/>
        <v>0</v>
      </c>
      <c r="H2082" s="53">
        <f>IF(Q2081&gt;SetUp!$B$56,SetUp!$B$56,Q2081)</f>
        <v>1.0134142445217181E-14</v>
      </c>
      <c r="I2082" s="53">
        <f t="shared" si="495"/>
        <v>0.30184382397254278</v>
      </c>
      <c r="J2082" s="53">
        <f>MIN(F2082,H2082,(1-EXP(-SetUp!$B$52*H2082/SetUp!$B$56))*F2082)</f>
        <v>3.1774582964771981E-15</v>
      </c>
      <c r="K2082" s="53">
        <f t="shared" si="491"/>
        <v>6.9566841487399826E-15</v>
      </c>
      <c r="L2082" s="53">
        <f>IF(I2082&lt;=0,0,MIN(SetUp!$B$50*I2082^SetUp!$B$55,I2082))</f>
        <v>2.9214286986170767E-3</v>
      </c>
      <c r="M2082" s="53">
        <f t="shared" si="492"/>
        <v>0.29892239527392572</v>
      </c>
      <c r="N2082" s="53">
        <f>IF(SetUp!$B$62=0,X2082,(B2082-E2082)*(1-(H2082/SetUp!$B$66/SetUp!$B$56)))</f>
        <v>0</v>
      </c>
      <c r="O2082" s="53">
        <f>K2082*SetUp!$B$65</f>
        <v>6.4210201519457149E-17</v>
      </c>
      <c r="P2082" s="53">
        <f>MIN(SetUp!$B$54*L2082^SetUp!$B$51,L2082)</f>
        <v>1.9004625482597658E-3</v>
      </c>
      <c r="Q2082" s="53">
        <f t="shared" si="493"/>
        <v>6.8924739472205257E-15</v>
      </c>
      <c r="R2082" s="53">
        <f>IF((H2082+N2082-O2082)&gt;SetUp!$B$56,T2081+H2082+N2082-O2082-SetUp!$B$56,T2081)</f>
        <v>0</v>
      </c>
      <c r="S2082" s="53">
        <f>R2082*SetUp!$B$65</f>
        <v>0</v>
      </c>
      <c r="T2082" s="53">
        <f>IF((R2082-S2082)&lt;SetUp!$B$53,R2082-S2082,SetUp!$B$53)</f>
        <v>0</v>
      </c>
      <c r="U2082" s="53">
        <f t="shared" si="494"/>
        <v>0.29892239527392572</v>
      </c>
      <c r="V2082" s="53">
        <f>(L2082-P2082)/1000*SetUp!$B$13*1000000/SetUp!$B$48</f>
        <v>4.1548525027286461E-2</v>
      </c>
      <c r="W2082" s="53">
        <f t="shared" si="496"/>
        <v>-2.211772431870429E-17</v>
      </c>
      <c r="X2082" s="53">
        <f>MAX((SetUp!$B$56*(1-($H2082/SetUp!$B$56)^2)*TANH(($B2082-$D2082)/SetUp!$B$56))/(1+$H2082/SetUp!$B$56*TANH(($B2082-$D2082)/SetUp!$B$56)),0)</f>
        <v>0</v>
      </c>
    </row>
    <row r="2083" spans="1:24" x14ac:dyDescent="0.3">
      <c r="A2083" s="60">
        <v>33128</v>
      </c>
      <c r="B2083" s="53">
        <v>0</v>
      </c>
      <c r="C2083" s="53"/>
      <c r="D2083" s="53">
        <v>5.7240000000000002</v>
      </c>
      <c r="E2083" s="53">
        <f t="shared" si="488"/>
        <v>0</v>
      </c>
      <c r="F2083" s="53">
        <f t="shared" si="489"/>
        <v>5.7240000000000002</v>
      </c>
      <c r="G2083" s="53">
        <f t="shared" si="490"/>
        <v>0</v>
      </c>
      <c r="H2083" s="53">
        <f>IF(Q2082&gt;SetUp!$B$56,SetUp!$B$56,Q2082)</f>
        <v>6.8924739472205257E-15</v>
      </c>
      <c r="I2083" s="53">
        <f t="shared" si="495"/>
        <v>0.29892239527392578</v>
      </c>
      <c r="J2083" s="53">
        <f>MIN(F2083,H2083,(1-EXP(-SetUp!$B$52*H2083/SetUp!$B$56))*F2083)</f>
        <v>2.5419666371817585E-15</v>
      </c>
      <c r="K2083" s="53">
        <f t="shared" si="491"/>
        <v>4.3505073100387672E-15</v>
      </c>
      <c r="L2083" s="53">
        <f>IF(I2083&lt;=0,0,MIN(SetUp!$B$50*I2083^SetUp!$B$55,I2083))</f>
        <v>2.8744552837070693E-3</v>
      </c>
      <c r="M2083" s="53">
        <f t="shared" si="492"/>
        <v>0.29604793999021872</v>
      </c>
      <c r="N2083" s="53">
        <f>IF(SetUp!$B$62=0,X2083,(B2083-E2083)*(1-(H2083/SetUp!$B$66/SetUp!$B$56)))</f>
        <v>0</v>
      </c>
      <c r="O2083" s="53">
        <f>K2083*SetUp!$B$65</f>
        <v>4.0155186740806236E-17</v>
      </c>
      <c r="P2083" s="53">
        <f>MIN(SetUp!$B$54*L2083^SetUp!$B$51,L2083)</f>
        <v>1.8696106341546475E-3</v>
      </c>
      <c r="Q2083" s="53">
        <f t="shared" si="493"/>
        <v>4.3103521232979607E-15</v>
      </c>
      <c r="R2083" s="53">
        <f>IF((H2083+N2083-O2083)&gt;SetUp!$B$56,T2082+H2083+N2083-O2083-SetUp!$B$56,T2082)</f>
        <v>0</v>
      </c>
      <c r="S2083" s="53">
        <f>R2083*SetUp!$B$65</f>
        <v>0</v>
      </c>
      <c r="T2083" s="53">
        <f>IF((R2083-S2083)&lt;SetUp!$B$53,R2083-S2083,SetUp!$B$53)</f>
        <v>0</v>
      </c>
      <c r="U2083" s="53">
        <f t="shared" si="494"/>
        <v>0.29604793999021872</v>
      </c>
      <c r="V2083" s="53">
        <f>(L2083-P2083)/1000*SetUp!$B$13*1000000/SetUp!$B$48</f>
        <v>4.0892455695864513E-2</v>
      </c>
      <c r="W2083" s="53">
        <f t="shared" si="496"/>
        <v>5.7245874707234634E-17</v>
      </c>
      <c r="X2083" s="53">
        <f>MAX((SetUp!$B$56*(1-($H2083/SetUp!$B$56)^2)*TANH(($B2083-$D2083)/SetUp!$B$56))/(1+$H2083/SetUp!$B$56*TANH(($B2083-$D2083)/SetUp!$B$56)),0)</f>
        <v>0</v>
      </c>
    </row>
    <row r="2084" spans="1:24" x14ac:dyDescent="0.3">
      <c r="A2084" s="60">
        <v>33129</v>
      </c>
      <c r="B2084" s="53">
        <v>0</v>
      </c>
      <c r="C2084" s="53"/>
      <c r="D2084" s="53">
        <v>5.7240000000000002</v>
      </c>
      <c r="E2084" s="53">
        <f t="shared" si="488"/>
        <v>0</v>
      </c>
      <c r="F2084" s="53">
        <f t="shared" si="489"/>
        <v>5.7240000000000002</v>
      </c>
      <c r="G2084" s="53">
        <f t="shared" si="490"/>
        <v>0</v>
      </c>
      <c r="H2084" s="53">
        <f>IF(Q2083&gt;SetUp!$B$56,SetUp!$B$56,Q2083)</f>
        <v>4.3103521232979607E-15</v>
      </c>
      <c r="I2084" s="53">
        <f t="shared" si="495"/>
        <v>0.29604793999021878</v>
      </c>
      <c r="J2084" s="53">
        <f>MIN(F2084,H2084,(1-EXP(-SetUp!$B$52*H2084/SetUp!$B$56))*F2084)</f>
        <v>1.2709833185908793E-15</v>
      </c>
      <c r="K2084" s="53">
        <f t="shared" si="491"/>
        <v>3.0393688047070815E-15</v>
      </c>
      <c r="L2084" s="53">
        <f>IF(I2084&lt;=0,0,MIN(SetUp!$B$50*I2084^SetUp!$B$55,I2084))</f>
        <v>2.8285348892405013E-3</v>
      </c>
      <c r="M2084" s="53">
        <f t="shared" si="492"/>
        <v>0.29321940510097827</v>
      </c>
      <c r="N2084" s="53">
        <f>IF(SetUp!$B$62=0,X2084,(B2084-E2084)*(1-(H2084/SetUp!$B$66/SetUp!$B$56)))</f>
        <v>0</v>
      </c>
      <c r="O2084" s="53">
        <f>K2084*SetUp!$B$65</f>
        <v>2.8053377049975891E-17</v>
      </c>
      <c r="P2084" s="53">
        <f>MIN(SetUp!$B$54*L2084^SetUp!$B$51,L2084)</f>
        <v>1.8394550740813503E-3</v>
      </c>
      <c r="Q2084" s="53">
        <f t="shared" si="493"/>
        <v>3.0113154276571054E-15</v>
      </c>
      <c r="R2084" s="53">
        <f>IF((H2084+N2084-O2084)&gt;SetUp!$B$56,T2083+H2084+N2084-O2084-SetUp!$B$56,T2083)</f>
        <v>0</v>
      </c>
      <c r="S2084" s="53">
        <f>R2084*SetUp!$B$65</f>
        <v>0</v>
      </c>
      <c r="T2084" s="53">
        <f>IF((R2084-S2084)&lt;SetUp!$B$53,R2084-S2084,SetUp!$B$53)</f>
        <v>0</v>
      </c>
      <c r="U2084" s="53">
        <f t="shared" si="494"/>
        <v>0.29321940510097827</v>
      </c>
      <c r="V2084" s="53">
        <f>(L2084-P2084)/1000*SetUp!$B$13*1000000/SetUp!$B$48</f>
        <v>4.0250901011499515E-2</v>
      </c>
      <c r="W2084" s="53">
        <f t="shared" si="496"/>
        <v>-1.2576745200831851E-17</v>
      </c>
      <c r="X2084" s="53">
        <f>MAX((SetUp!$B$56*(1-($H2084/SetUp!$B$56)^2)*TANH(($B2084-$D2084)/SetUp!$B$56))/(1+$H2084/SetUp!$B$56*TANH(($B2084-$D2084)/SetUp!$B$56)),0)</f>
        <v>0</v>
      </c>
    </row>
    <row r="2085" spans="1:24" x14ac:dyDescent="0.3">
      <c r="A2085" s="60">
        <v>33130</v>
      </c>
      <c r="B2085" s="53">
        <v>0</v>
      </c>
      <c r="C2085" s="53"/>
      <c r="D2085" s="53">
        <v>5.7240000000000002</v>
      </c>
      <c r="E2085" s="53">
        <f t="shared" si="488"/>
        <v>0</v>
      </c>
      <c r="F2085" s="53">
        <f t="shared" si="489"/>
        <v>5.7240000000000002</v>
      </c>
      <c r="G2085" s="53">
        <f t="shared" si="490"/>
        <v>0</v>
      </c>
      <c r="H2085" s="53">
        <f>IF(Q2084&gt;SetUp!$B$56,SetUp!$B$56,Q2084)</f>
        <v>3.0113154276571054E-15</v>
      </c>
      <c r="I2085" s="53">
        <f t="shared" si="495"/>
        <v>0.29321940510097827</v>
      </c>
      <c r="J2085" s="53">
        <f>MIN(F2085,H2085,(1-EXP(-SetUp!$B$52*H2085/SetUp!$B$56))*F2085)</f>
        <v>1.2709833185908793E-15</v>
      </c>
      <c r="K2085" s="53">
        <f t="shared" si="491"/>
        <v>1.7403321090662262E-15</v>
      </c>
      <c r="L2085" s="53">
        <f>IF(I2085&lt;=0,0,MIN(SetUp!$B$50*I2085^SetUp!$B$55,I2085))</f>
        <v>2.7836373051275407E-3</v>
      </c>
      <c r="M2085" s="53">
        <f t="shared" si="492"/>
        <v>0.29043576779585073</v>
      </c>
      <c r="N2085" s="53">
        <f>IF(SetUp!$B$62=0,X2085,(B2085-E2085)*(1-(H2085/SetUp!$B$66/SetUp!$B$56)))</f>
        <v>0</v>
      </c>
      <c r="O2085" s="53">
        <f>K2085*SetUp!$B$65</f>
        <v>1.6063267074467402E-17</v>
      </c>
      <c r="P2085" s="53">
        <f>MIN(SetUp!$B$54*L2085^SetUp!$B$51,L2085)</f>
        <v>1.8099757845659872E-3</v>
      </c>
      <c r="Q2085" s="53">
        <f t="shared" si="493"/>
        <v>1.7242688419917587E-15</v>
      </c>
      <c r="R2085" s="53">
        <f>IF((H2085+N2085-O2085)&gt;SetUp!$B$56,T2084+H2085+N2085-O2085-SetUp!$B$56,T2084)</f>
        <v>0</v>
      </c>
      <c r="S2085" s="53">
        <f>R2085*SetUp!$B$65</f>
        <v>0</v>
      </c>
      <c r="T2085" s="53">
        <f>IF((R2085-S2085)&lt;SetUp!$B$53,R2085-S2085,SetUp!$B$53)</f>
        <v>0</v>
      </c>
      <c r="U2085" s="53">
        <f t="shared" si="494"/>
        <v>0.29043576779585073</v>
      </c>
      <c r="V2085" s="53">
        <f>(L2085-P2085)/1000*SetUp!$B$13*1000000/SetUp!$B$48</f>
        <v>3.962344886850519E-2</v>
      </c>
      <c r="W2085" s="53">
        <f t="shared" si="496"/>
        <v>-4.7704895589362195E-18</v>
      </c>
      <c r="X2085" s="53">
        <f>MAX((SetUp!$B$56*(1-($H2085/SetUp!$B$56)^2)*TANH(($B2085-$D2085)/SetUp!$B$56))/(1+$H2085/SetUp!$B$56*TANH(($B2085-$D2085)/SetUp!$B$56)),0)</f>
        <v>0</v>
      </c>
    </row>
    <row r="2086" spans="1:24" x14ac:dyDescent="0.3">
      <c r="A2086" s="60">
        <v>33131</v>
      </c>
      <c r="B2086" s="53">
        <v>8.9999999999999993E-3</v>
      </c>
      <c r="C2086" s="53"/>
      <c r="D2086" s="53">
        <v>5.7240000000000002</v>
      </c>
      <c r="E2086" s="53">
        <f t="shared" si="488"/>
        <v>8.9999999999999993E-3</v>
      </c>
      <c r="F2086" s="53">
        <f t="shared" si="489"/>
        <v>5.7149999999999999</v>
      </c>
      <c r="G2086" s="53">
        <f t="shared" si="490"/>
        <v>0</v>
      </c>
      <c r="H2086" s="53">
        <f>IF(Q2085&gt;SetUp!$B$56,SetUp!$B$56,Q2085)</f>
        <v>1.7242688419917587E-15</v>
      </c>
      <c r="I2086" s="53">
        <f t="shared" si="495"/>
        <v>0.29043576779585073</v>
      </c>
      <c r="J2086" s="53">
        <f>MIN(F2086,H2086,(1-EXP(-SetUp!$B$52*H2086/SetUp!$B$56))*F2086)</f>
        <v>6.3449245857327695E-16</v>
      </c>
      <c r="K2086" s="53">
        <f t="shared" si="491"/>
        <v>1.0897763834184818E-15</v>
      </c>
      <c r="L2086" s="53">
        <f>IF(I2086&lt;=0,0,MIN(SetUp!$B$50*I2086^SetUp!$B$55,I2086))</f>
        <v>2.739733375356324E-3</v>
      </c>
      <c r="M2086" s="53">
        <f t="shared" si="492"/>
        <v>0.28769603442049441</v>
      </c>
      <c r="N2086" s="53">
        <f>IF(SetUp!$B$62=0,X2086,(B2086-E2086)*(1-(H2086/SetUp!$B$66/SetUp!$B$56)))</f>
        <v>0</v>
      </c>
      <c r="O2086" s="53">
        <f>K2086*SetUp!$B$65</f>
        <v>1.0058637088349047E-17</v>
      </c>
      <c r="P2086" s="53">
        <f>MIN(SetUp!$B$54*L2086^SetUp!$B$51,L2086)</f>
        <v>1.7811533858974487E-3</v>
      </c>
      <c r="Q2086" s="53">
        <f t="shared" si="493"/>
        <v>1.0797177463301328E-15</v>
      </c>
      <c r="R2086" s="53">
        <f>IF((H2086+N2086-O2086)&gt;SetUp!$B$56,T2085+H2086+N2086-O2086-SetUp!$B$56,T2085)</f>
        <v>0</v>
      </c>
      <c r="S2086" s="53">
        <f>R2086*SetUp!$B$65</f>
        <v>0</v>
      </c>
      <c r="T2086" s="53">
        <f>IF((R2086-S2086)&lt;SetUp!$B$53,R2086-S2086,SetUp!$B$53)</f>
        <v>0</v>
      </c>
      <c r="U2086" s="53">
        <f t="shared" si="494"/>
        <v>0.28769603442049441</v>
      </c>
      <c r="V2086" s="53">
        <f>(L2086-P2086)/1000*SetUp!$B$13*1000000/SetUp!$B$48</f>
        <v>3.9009701417377529E-2</v>
      </c>
      <c r="W2086" s="53">
        <f t="shared" si="496"/>
        <v>-3.1225022567582528E-17</v>
      </c>
      <c r="X2086" s="53">
        <f>MAX((SetUp!$B$56*(1-($H2086/SetUp!$B$56)^2)*TANH(($B2086-$D2086)/SetUp!$B$56))/(1+$H2086/SetUp!$B$56*TANH(($B2086-$D2086)/SetUp!$B$56)),0)</f>
        <v>0</v>
      </c>
    </row>
    <row r="2087" spans="1:24" x14ac:dyDescent="0.3">
      <c r="A2087" s="60">
        <v>33132</v>
      </c>
      <c r="B2087" s="53">
        <v>5.0000000000000001E-3</v>
      </c>
      <c r="C2087" s="53"/>
      <c r="D2087" s="53">
        <v>5.7240000000000002</v>
      </c>
      <c r="E2087" s="53">
        <f t="shared" si="488"/>
        <v>5.0000000000000001E-3</v>
      </c>
      <c r="F2087" s="53">
        <f t="shared" si="489"/>
        <v>5.7190000000000003</v>
      </c>
      <c r="G2087" s="53">
        <f t="shared" si="490"/>
        <v>0</v>
      </c>
      <c r="H2087" s="53">
        <f>IF(Q2086&gt;SetUp!$B$56,SetUp!$B$56,Q2086)</f>
        <v>1.0797177463301328E-15</v>
      </c>
      <c r="I2087" s="53">
        <f t="shared" si="495"/>
        <v>0.28769603442049441</v>
      </c>
      <c r="J2087" s="53">
        <f>MIN(F2087,H2087,(1-EXP(-SetUp!$B$52*H2087/SetUp!$B$56))*F2087)</f>
        <v>6.3493654778312706E-16</v>
      </c>
      <c r="K2087" s="53">
        <f t="shared" si="491"/>
        <v>4.4478119854700576E-16</v>
      </c>
      <c r="L2087" s="53">
        <f>IF(I2087&lt;=0,0,MIN(SetUp!$B$50*I2087^SetUp!$B$55,I2087))</f>
        <v>2.6967949547501702E-3</v>
      </c>
      <c r="M2087" s="53">
        <f t="shared" si="492"/>
        <v>0.28499923946574424</v>
      </c>
      <c r="N2087" s="53">
        <f>IF(SetUp!$B$62=0,X2087,(B2087-E2087)*(1-(H2087/SetUp!$B$66/SetUp!$B$56)))</f>
        <v>0</v>
      </c>
      <c r="O2087" s="53">
        <f>K2087*SetUp!$B$65</f>
        <v>4.1053308990522028E-18</v>
      </c>
      <c r="P2087" s="53">
        <f>MIN(SetUp!$B$54*L2087^SetUp!$B$51,L2087)</f>
        <v>1.752969173151416E-3</v>
      </c>
      <c r="Q2087" s="53">
        <f t="shared" si="493"/>
        <v>4.4067586764795357E-16</v>
      </c>
      <c r="R2087" s="53">
        <f>IF((H2087+N2087-O2087)&gt;SetUp!$B$56,T2086+H2087+N2087-O2087-SetUp!$B$56,T2086)</f>
        <v>0</v>
      </c>
      <c r="S2087" s="53">
        <f>R2087*SetUp!$B$65</f>
        <v>0</v>
      </c>
      <c r="T2087" s="53">
        <f>IF((R2087-S2087)&lt;SetUp!$B$53,R2087-S2087,SetUp!$B$53)</f>
        <v>0</v>
      </c>
      <c r="U2087" s="53">
        <f t="shared" si="494"/>
        <v>0.28499923946574424</v>
      </c>
      <c r="V2087" s="53">
        <f>(L2087-P2087)/1000*SetUp!$B$13*1000000/SetUp!$B$48</f>
        <v>3.8409274484203011E-2</v>
      </c>
      <c r="W2087" s="53">
        <f t="shared" si="496"/>
        <v>2.4286128663675299E-17</v>
      </c>
      <c r="X2087" s="53">
        <f>MAX((SetUp!$B$56*(1-($H2087/SetUp!$B$56)^2)*TANH(($B2087-$D2087)/SetUp!$B$56))/(1+$H2087/SetUp!$B$56*TANH(($B2087-$D2087)/SetUp!$B$56)),0)</f>
        <v>0</v>
      </c>
    </row>
    <row r="2088" spans="1:24" x14ac:dyDescent="0.3">
      <c r="A2088" s="60">
        <v>33133</v>
      </c>
      <c r="B2088" s="53">
        <v>0.27700000000000002</v>
      </c>
      <c r="C2088" s="53"/>
      <c r="D2088" s="53">
        <v>5.7240000000000002</v>
      </c>
      <c r="E2088" s="53">
        <f t="shared" si="488"/>
        <v>0.27700000000000002</v>
      </c>
      <c r="F2088" s="53">
        <f t="shared" si="489"/>
        <v>5.4470000000000001</v>
      </c>
      <c r="G2088" s="53">
        <f t="shared" si="490"/>
        <v>0</v>
      </c>
      <c r="H2088" s="53">
        <f>IF(Q2087&gt;SetUp!$B$56,SetUp!$B$56,Q2087)</f>
        <v>4.4067586764795357E-16</v>
      </c>
      <c r="I2088" s="53">
        <f t="shared" si="495"/>
        <v>0.28499923946574424</v>
      </c>
      <c r="J2088" s="53">
        <f>MIN(F2088,H2088,(1-EXP(-SetUp!$B$52*H2088/SetUp!$B$56))*F2088)</f>
        <v>0</v>
      </c>
      <c r="K2088" s="53">
        <f t="shared" si="491"/>
        <v>4.4067586764795357E-16</v>
      </c>
      <c r="L2088" s="53">
        <f>IF(I2088&lt;=0,0,MIN(SetUp!$B$50*I2088^SetUp!$B$55,I2088))</f>
        <v>2.6547948677609792E-3</v>
      </c>
      <c r="M2088" s="53">
        <f t="shared" si="492"/>
        <v>0.28234444459798325</v>
      </c>
      <c r="N2088" s="53">
        <f>IF(SetUp!$B$62=0,X2088,(B2088-E2088)*(1-(H2088/SetUp!$B$66/SetUp!$B$56)))</f>
        <v>0</v>
      </c>
      <c r="O2088" s="53">
        <f>K2088*SetUp!$B$65</f>
        <v>4.0674386908253938E-18</v>
      </c>
      <c r="P2088" s="53">
        <f>MIN(SetUp!$B$54*L2088^SetUp!$B$51,L2088)</f>
        <v>1.7254050885830254E-3</v>
      </c>
      <c r="Q2088" s="53">
        <f t="shared" si="493"/>
        <v>4.366084289571282E-16</v>
      </c>
      <c r="R2088" s="53">
        <f>IF((H2088+N2088-O2088)&gt;SetUp!$B$56,T2087+H2088+N2088-O2088-SetUp!$B$56,T2087)</f>
        <v>0</v>
      </c>
      <c r="S2088" s="53">
        <f>R2088*SetUp!$B$65</f>
        <v>0</v>
      </c>
      <c r="T2088" s="53">
        <f>IF((R2088-S2088)&lt;SetUp!$B$53,R2088-S2088,SetUp!$B$53)</f>
        <v>0</v>
      </c>
      <c r="U2088" s="53">
        <f t="shared" si="494"/>
        <v>0.28234444459798325</v>
      </c>
      <c r="V2088" s="53">
        <f>(L2088-P2088)/1000*SetUp!$B$13*1000000/SetUp!$B$48</f>
        <v>3.7821797017232463E-2</v>
      </c>
      <c r="W2088" s="53">
        <f t="shared" si="496"/>
        <v>-1.0842021724855044E-17</v>
      </c>
      <c r="X2088" s="53">
        <f>MAX((SetUp!$B$56*(1-($H2088/SetUp!$B$56)^2)*TANH(($B2088-$D2088)/SetUp!$B$56))/(1+$H2088/SetUp!$B$56*TANH(($B2088-$D2088)/SetUp!$B$56)),0)</f>
        <v>0</v>
      </c>
    </row>
    <row r="2089" spans="1:24" x14ac:dyDescent="0.3">
      <c r="A2089" s="60">
        <v>33134</v>
      </c>
      <c r="B2089" s="53">
        <v>0</v>
      </c>
      <c r="C2089" s="53"/>
      <c r="D2089" s="53">
        <v>5.7240000000000002</v>
      </c>
      <c r="E2089" s="53">
        <f t="shared" si="488"/>
        <v>0</v>
      </c>
      <c r="F2089" s="53">
        <f t="shared" si="489"/>
        <v>5.7240000000000002</v>
      </c>
      <c r="G2089" s="53">
        <f t="shared" si="490"/>
        <v>0</v>
      </c>
      <c r="H2089" s="53">
        <f>IF(Q2088&gt;SetUp!$B$56,SetUp!$B$56,Q2088)</f>
        <v>4.366084289571282E-16</v>
      </c>
      <c r="I2089" s="53">
        <f t="shared" si="495"/>
        <v>0.28234444459798325</v>
      </c>
      <c r="J2089" s="53">
        <f>MIN(F2089,H2089,(1-EXP(-SetUp!$B$52*H2089/SetUp!$B$56))*F2089)</f>
        <v>0</v>
      </c>
      <c r="K2089" s="53">
        <f t="shared" si="491"/>
        <v>4.366084289571282E-16</v>
      </c>
      <c r="L2089" s="53">
        <f>IF(I2089&lt;=0,0,MIN(SetUp!$B$50*I2089^SetUp!$B$55,I2089))</f>
        <v>2.6137068691907085E-3</v>
      </c>
      <c r="M2089" s="53">
        <f t="shared" si="492"/>
        <v>0.27973073772879253</v>
      </c>
      <c r="N2089" s="53">
        <f>IF(SetUp!$B$62=0,X2089,(B2089-E2089)*(1-(H2089/SetUp!$B$66/SetUp!$B$56)))</f>
        <v>0</v>
      </c>
      <c r="O2089" s="53">
        <f>K2089*SetUp!$B$65</f>
        <v>4.0298962277177019E-18</v>
      </c>
      <c r="P2089" s="53">
        <f>MIN(SetUp!$B$54*L2089^SetUp!$B$51,L2089)</f>
        <v>1.698443695315347E-3</v>
      </c>
      <c r="Q2089" s="53">
        <f t="shared" si="493"/>
        <v>4.325785327294105E-16</v>
      </c>
      <c r="R2089" s="53">
        <f>IF((H2089+N2089-O2089)&gt;SetUp!$B$56,T2088+H2089+N2089-O2089-SetUp!$B$56,T2088)</f>
        <v>0</v>
      </c>
      <c r="S2089" s="53">
        <f>R2089*SetUp!$B$65</f>
        <v>0</v>
      </c>
      <c r="T2089" s="53">
        <f>IF((R2089-S2089)&lt;SetUp!$B$53,R2089-S2089,SetUp!$B$53)</f>
        <v>0</v>
      </c>
      <c r="U2089" s="53">
        <f t="shared" si="494"/>
        <v>0.27973073772879253</v>
      </c>
      <c r="V2089" s="53">
        <f>(L2089-P2089)/1000*SetUp!$B$13*1000000/SetUp!$B$48</f>
        <v>3.7246910559184908E-2</v>
      </c>
      <c r="W2089" s="53">
        <f t="shared" si="496"/>
        <v>-4.3368086899420177E-18</v>
      </c>
      <c r="X2089" s="53">
        <f>MAX((SetUp!$B$56*(1-($H2089/SetUp!$B$56)^2)*TANH(($B2089-$D2089)/SetUp!$B$56))/(1+$H2089/SetUp!$B$56*TANH(($B2089-$D2089)/SetUp!$B$56)),0)</f>
        <v>0</v>
      </c>
    </row>
    <row r="2090" spans="1:24" x14ac:dyDescent="0.3">
      <c r="A2090" s="60">
        <v>33135</v>
      </c>
      <c r="B2090" s="53">
        <v>0</v>
      </c>
      <c r="C2090" s="53"/>
      <c r="D2090" s="53">
        <v>5.7240000000000002</v>
      </c>
      <c r="E2090" s="53">
        <f t="shared" si="488"/>
        <v>0</v>
      </c>
      <c r="F2090" s="53">
        <f t="shared" si="489"/>
        <v>5.7240000000000002</v>
      </c>
      <c r="G2090" s="53">
        <f t="shared" si="490"/>
        <v>0</v>
      </c>
      <c r="H2090" s="53">
        <f>IF(Q2089&gt;SetUp!$B$56,SetUp!$B$56,Q2089)</f>
        <v>4.325785327294105E-16</v>
      </c>
      <c r="I2090" s="53">
        <f t="shared" si="495"/>
        <v>0.27973073772879253</v>
      </c>
      <c r="J2090" s="53">
        <f>MIN(F2090,H2090,(1-EXP(-SetUp!$B$52*H2090/SetUp!$B$56))*F2090)</f>
        <v>0</v>
      </c>
      <c r="K2090" s="53">
        <f t="shared" si="491"/>
        <v>4.325785327294105E-16</v>
      </c>
      <c r="L2090" s="53">
        <f>IF(I2090&lt;=0,0,MIN(SetUp!$B$50*I2090^SetUp!$B$55,I2090))</f>
        <v>2.5735056067392324E-3</v>
      </c>
      <c r="M2090" s="53">
        <f t="shared" si="492"/>
        <v>0.27715723212205329</v>
      </c>
      <c r="N2090" s="53">
        <f>IF(SetUp!$B$62=0,X2090,(B2090-E2090)*(1-(H2090/SetUp!$B$66/SetUp!$B$56)))</f>
        <v>0</v>
      </c>
      <c r="O2090" s="53">
        <f>K2090*SetUp!$B$65</f>
        <v>3.9927002815813351E-18</v>
      </c>
      <c r="P2090" s="53">
        <f>MIN(SetUp!$B$54*L2090^SetUp!$B$51,L2090)</f>
        <v>1.6720681522551003E-3</v>
      </c>
      <c r="Q2090" s="53">
        <f t="shared" si="493"/>
        <v>4.2858583244782917E-16</v>
      </c>
      <c r="R2090" s="53">
        <f>IF((H2090+N2090-O2090)&gt;SetUp!$B$56,T2089+H2090+N2090-O2090-SetUp!$B$56,T2089)</f>
        <v>0</v>
      </c>
      <c r="S2090" s="53">
        <f>R2090*SetUp!$B$65</f>
        <v>0</v>
      </c>
      <c r="T2090" s="53">
        <f>IF((R2090-S2090)&lt;SetUp!$B$53,R2090-S2090,SetUp!$B$53)</f>
        <v>0</v>
      </c>
      <c r="U2090" s="53">
        <f t="shared" si="494"/>
        <v>0.27715723212205329</v>
      </c>
      <c r="V2090" s="53">
        <f>(L2090-P2090)/1000*SetUp!$B$13*1000000/SetUp!$B$48</f>
        <v>3.6684268743934038E-2</v>
      </c>
      <c r="W2090" s="53">
        <f t="shared" si="496"/>
        <v>-1.3444106938820255E-17</v>
      </c>
      <c r="X2090" s="53">
        <f>MAX((SetUp!$B$56*(1-($H2090/SetUp!$B$56)^2)*TANH(($B2090-$D2090)/SetUp!$B$56))/(1+$H2090/SetUp!$B$56*TANH(($B2090-$D2090)/SetUp!$B$56)),0)</f>
        <v>0</v>
      </c>
    </row>
    <row r="2091" spans="1:24" x14ac:dyDescent="0.3">
      <c r="A2091" s="60">
        <v>33136</v>
      </c>
      <c r="B2091" s="53">
        <v>2.3E-2</v>
      </c>
      <c r="C2091" s="53"/>
      <c r="D2091" s="53">
        <v>5.7240000000000002</v>
      </c>
      <c r="E2091" s="53">
        <f t="shared" si="488"/>
        <v>2.3E-2</v>
      </c>
      <c r="F2091" s="53">
        <f t="shared" si="489"/>
        <v>5.7010000000000005</v>
      </c>
      <c r="G2091" s="53">
        <f t="shared" si="490"/>
        <v>0</v>
      </c>
      <c r="H2091" s="53">
        <f>IF(Q2090&gt;SetUp!$B$56,SetUp!$B$56,Q2090)</f>
        <v>4.2858583244782917E-16</v>
      </c>
      <c r="I2091" s="53">
        <f t="shared" si="495"/>
        <v>0.27715723212205329</v>
      </c>
      <c r="J2091" s="53">
        <f>MIN(F2091,H2091,(1-EXP(-SetUp!$B$52*H2091/SetUp!$B$56))*F2091)</f>
        <v>0</v>
      </c>
      <c r="K2091" s="53">
        <f t="shared" si="491"/>
        <v>4.2858583244782917E-16</v>
      </c>
      <c r="L2091" s="53">
        <f>IF(I2091&lt;=0,0,MIN(SetUp!$B$50*I2091^SetUp!$B$55,I2091))</f>
        <v>2.5341665852828465E-3</v>
      </c>
      <c r="M2091" s="53">
        <f t="shared" si="492"/>
        <v>0.27462306553677046</v>
      </c>
      <c r="N2091" s="53">
        <f>IF(SetUp!$B$62=0,X2091,(B2091-E2091)*(1-(H2091/SetUp!$B$66/SetUp!$B$56)))</f>
        <v>0</v>
      </c>
      <c r="O2091" s="53">
        <f>K2091*SetUp!$B$65</f>
        <v>3.9558476540643061E-18</v>
      </c>
      <c r="P2091" s="53">
        <f>MIN(SetUp!$B$54*L2091^SetUp!$B$51,L2091)</f>
        <v>1.646262190171148E-3</v>
      </c>
      <c r="Q2091" s="53">
        <f t="shared" si="493"/>
        <v>4.2462998479376485E-16</v>
      </c>
      <c r="R2091" s="53">
        <f>IF((H2091+N2091-O2091)&gt;SetUp!$B$56,T2090+H2091+N2091-O2091-SetUp!$B$56,T2090)</f>
        <v>0</v>
      </c>
      <c r="S2091" s="53">
        <f>R2091*SetUp!$B$65</f>
        <v>0</v>
      </c>
      <c r="T2091" s="53">
        <f>IF((R2091-S2091)&lt;SetUp!$B$53,R2091-S2091,SetUp!$B$53)</f>
        <v>0</v>
      </c>
      <c r="U2091" s="53">
        <f t="shared" si="494"/>
        <v>0.27462306553677046</v>
      </c>
      <c r="V2091" s="53">
        <f>(L2091-P2091)/1000*SetUp!$B$13*1000000/SetUp!$B$48</f>
        <v>3.6133536816303991E-2</v>
      </c>
      <c r="W2091" s="53">
        <f t="shared" si="496"/>
        <v>1.9949319973733282E-17</v>
      </c>
      <c r="X2091" s="53">
        <f>MAX((SetUp!$B$56*(1-($H2091/SetUp!$B$56)^2)*TANH(($B2091-$D2091)/SetUp!$B$56))/(1+$H2091/SetUp!$B$56*TANH(($B2091-$D2091)/SetUp!$B$56)),0)</f>
        <v>0</v>
      </c>
    </row>
    <row r="2092" spans="1:24" x14ac:dyDescent="0.3">
      <c r="A2092" s="60">
        <v>33137</v>
      </c>
      <c r="B2092" s="53">
        <v>0</v>
      </c>
      <c r="C2092" s="53"/>
      <c r="D2092" s="53">
        <v>5.7240000000000002</v>
      </c>
      <c r="E2092" s="53">
        <f t="shared" si="488"/>
        <v>0</v>
      </c>
      <c r="F2092" s="53">
        <f t="shared" si="489"/>
        <v>5.7240000000000002</v>
      </c>
      <c r="G2092" s="53">
        <f t="shared" si="490"/>
        <v>0</v>
      </c>
      <c r="H2092" s="53">
        <f>IF(Q2091&gt;SetUp!$B$56,SetUp!$B$56,Q2091)</f>
        <v>4.2462998479376485E-16</v>
      </c>
      <c r="I2092" s="53">
        <f t="shared" si="495"/>
        <v>0.27462306553677046</v>
      </c>
      <c r="J2092" s="53">
        <f>MIN(F2092,H2092,(1-EXP(-SetUp!$B$52*H2092/SetUp!$B$56))*F2092)</f>
        <v>0</v>
      </c>
      <c r="K2092" s="53">
        <f t="shared" si="491"/>
        <v>4.2462998479376485E-16</v>
      </c>
      <c r="L2092" s="53">
        <f>IF(I2092&lt;=0,0,MIN(SetUp!$B$50*I2092^SetUp!$B$55,I2092))</f>
        <v>2.4956661327932687E-3</v>
      </c>
      <c r="M2092" s="53">
        <f t="shared" si="492"/>
        <v>0.27212739940397718</v>
      </c>
      <c r="N2092" s="53">
        <f>IF(SetUp!$B$62=0,X2092,(B2092-E2092)*(1-(H2092/SetUp!$B$66/SetUp!$B$56)))</f>
        <v>0</v>
      </c>
      <c r="O2092" s="53">
        <f>K2092*SetUp!$B$65</f>
        <v>3.9193351763354235E-18</v>
      </c>
      <c r="P2092" s="53">
        <f>MIN(SetUp!$B$54*L2092^SetUp!$B$51,L2092)</f>
        <v>1.6210100888750024E-3</v>
      </c>
      <c r="Q2092" s="53">
        <f t="shared" si="493"/>
        <v>4.2071064961742945E-16</v>
      </c>
      <c r="R2092" s="53">
        <f>IF((H2092+N2092-O2092)&gt;SetUp!$B$56,T2091+H2092+N2092-O2092-SetUp!$B$56,T2091)</f>
        <v>0</v>
      </c>
      <c r="S2092" s="53">
        <f>R2092*SetUp!$B$65</f>
        <v>0</v>
      </c>
      <c r="T2092" s="53">
        <f>IF((R2092-S2092)&lt;SetUp!$B$53,R2092-S2092,SetUp!$B$53)</f>
        <v>0</v>
      </c>
      <c r="U2092" s="53">
        <f t="shared" si="494"/>
        <v>0.27212739940397718</v>
      </c>
      <c r="V2092" s="53">
        <f>(L2092-P2092)/1000*SetUp!$B$13*1000000/SetUp!$B$48</f>
        <v>3.5594391173779057E-2</v>
      </c>
      <c r="W2092" s="53">
        <f t="shared" si="496"/>
        <v>-1.5178830414797062E-17</v>
      </c>
      <c r="X2092" s="53">
        <f>MAX((SetUp!$B$56*(1-($H2092/SetUp!$B$56)^2)*TANH(($B2092-$D2092)/SetUp!$B$56))/(1+$H2092/SetUp!$B$56*TANH(($B2092-$D2092)/SetUp!$B$56)),0)</f>
        <v>0</v>
      </c>
    </row>
    <row r="2093" spans="1:24" x14ac:dyDescent="0.3">
      <c r="A2093" s="60">
        <v>33138</v>
      </c>
      <c r="B2093" s="53">
        <v>0.34699999999999998</v>
      </c>
      <c r="C2093" s="53"/>
      <c r="D2093" s="53">
        <v>5.7240000000000002</v>
      </c>
      <c r="E2093" s="53">
        <f t="shared" si="488"/>
        <v>0.34699999999999998</v>
      </c>
      <c r="F2093" s="53">
        <f t="shared" si="489"/>
        <v>5.3770000000000007</v>
      </c>
      <c r="G2093" s="53">
        <f t="shared" si="490"/>
        <v>0</v>
      </c>
      <c r="H2093" s="53">
        <f>IF(Q2092&gt;SetUp!$B$56,SetUp!$B$56,Q2092)</f>
        <v>4.2071064961742945E-16</v>
      </c>
      <c r="I2093" s="53">
        <f t="shared" si="495"/>
        <v>0.27212739940397718</v>
      </c>
      <c r="J2093" s="53">
        <f>MIN(F2093,H2093,(1-EXP(-SetUp!$B$52*H2093/SetUp!$B$56))*F2093)</f>
        <v>0</v>
      </c>
      <c r="K2093" s="53">
        <f t="shared" si="491"/>
        <v>4.2071064961742945E-16</v>
      </c>
      <c r="L2093" s="53">
        <f>IF(I2093&lt;=0,0,MIN(SetUp!$B$50*I2093^SetUp!$B$55,I2093))</f>
        <v>2.4579813678121741E-3</v>
      </c>
      <c r="M2093" s="53">
        <f t="shared" si="492"/>
        <v>0.26966941803616501</v>
      </c>
      <c r="N2093" s="53">
        <f>IF(SetUp!$B$62=0,X2093,(B2093-E2093)*(1-(H2093/SetUp!$B$66/SetUp!$B$56)))</f>
        <v>0</v>
      </c>
      <c r="O2093" s="53">
        <f>K2093*SetUp!$B$65</f>
        <v>3.8831597088118083E-18</v>
      </c>
      <c r="P2093" s="53">
        <f>MIN(SetUp!$B$54*L2093^SetUp!$B$51,L2093)</f>
        <v>1.5962966554461135E-3</v>
      </c>
      <c r="Q2093" s="53">
        <f t="shared" si="493"/>
        <v>4.1682748990861763E-16</v>
      </c>
      <c r="R2093" s="53">
        <f>IF((H2093+N2093-O2093)&gt;SetUp!$B$56,T2092+H2093+N2093-O2093-SetUp!$B$56,T2092)</f>
        <v>0</v>
      </c>
      <c r="S2093" s="53">
        <f>R2093*SetUp!$B$65</f>
        <v>0</v>
      </c>
      <c r="T2093" s="53">
        <f>IF((R2093-S2093)&lt;SetUp!$B$53,R2093-S2093,SetUp!$B$53)</f>
        <v>0</v>
      </c>
      <c r="U2093" s="53">
        <f t="shared" si="494"/>
        <v>0.26966941803616501</v>
      </c>
      <c r="V2093" s="53">
        <f>(L2093-P2093)/1000*SetUp!$B$13*1000000/SetUp!$B$48</f>
        <v>3.5066518928998529E-2</v>
      </c>
      <c r="W2093" s="53">
        <f t="shared" si="496"/>
        <v>6.5052130349130266E-18</v>
      </c>
      <c r="X2093" s="53">
        <f>MAX((SetUp!$B$56*(1-($H2093/SetUp!$B$56)^2)*TANH(($B2093-$D2093)/SetUp!$B$56))/(1+$H2093/SetUp!$B$56*TANH(($B2093-$D2093)/SetUp!$B$56)),0)</f>
        <v>0</v>
      </c>
    </row>
    <row r="2094" spans="1:24" x14ac:dyDescent="0.3">
      <c r="A2094" s="60">
        <v>33139</v>
      </c>
      <c r="B2094" s="53">
        <v>0.29899999999999999</v>
      </c>
      <c r="C2094" s="53"/>
      <c r="D2094" s="53">
        <v>5.7240000000000002</v>
      </c>
      <c r="E2094" s="53">
        <f t="shared" si="488"/>
        <v>0.29899999999999999</v>
      </c>
      <c r="F2094" s="53">
        <f t="shared" si="489"/>
        <v>5.4249999999999998</v>
      </c>
      <c r="G2094" s="53">
        <f t="shared" si="490"/>
        <v>0</v>
      </c>
      <c r="H2094" s="53">
        <f>IF(Q2093&gt;SetUp!$B$56,SetUp!$B$56,Q2093)</f>
        <v>4.1682748990861763E-16</v>
      </c>
      <c r="I2094" s="53">
        <f t="shared" si="495"/>
        <v>0.26966941803616501</v>
      </c>
      <c r="J2094" s="53">
        <f>MIN(F2094,H2094,(1-EXP(-SetUp!$B$52*H2094/SetUp!$B$56))*F2094)</f>
        <v>0</v>
      </c>
      <c r="K2094" s="53">
        <f t="shared" si="491"/>
        <v>4.1682748990861763E-16</v>
      </c>
      <c r="L2094" s="53">
        <f>IF(I2094&lt;=0,0,MIN(SetUp!$B$50*I2094^SetUp!$B$55,I2094))</f>
        <v>2.4210901684012394E-3</v>
      </c>
      <c r="M2094" s="53">
        <f t="shared" si="492"/>
        <v>0.26724832786776376</v>
      </c>
      <c r="N2094" s="53">
        <f>IF(SetUp!$B$62=0,X2094,(B2094-E2094)*(1-(H2094/SetUp!$B$66/SetUp!$B$56)))</f>
        <v>0</v>
      </c>
      <c r="O2094" s="53">
        <f>K2094*SetUp!$B$65</f>
        <v>3.8473181408889345E-18</v>
      </c>
      <c r="P2094" s="53">
        <f>MIN(SetUp!$B$54*L2094^SetUp!$B$51,L2094)</f>
        <v>1.572107203448063E-3</v>
      </c>
      <c r="Q2094" s="53">
        <f t="shared" si="493"/>
        <v>4.129801717677287E-16</v>
      </c>
      <c r="R2094" s="53">
        <f>IF((H2094+N2094-O2094)&gt;SetUp!$B$56,T2093+H2094+N2094-O2094-SetUp!$B$56,T2093)</f>
        <v>0</v>
      </c>
      <c r="S2094" s="53">
        <f>R2094*SetUp!$B$65</f>
        <v>0</v>
      </c>
      <c r="T2094" s="53">
        <f>IF((R2094-S2094)&lt;SetUp!$B$53,R2094-S2094,SetUp!$B$53)</f>
        <v>0</v>
      </c>
      <c r="U2094" s="53">
        <f t="shared" si="494"/>
        <v>0.26724832786776376</v>
      </c>
      <c r="V2094" s="53">
        <f>(L2094-P2094)/1000*SetUp!$B$13*1000000/SetUp!$B$48</f>
        <v>3.4549617491972634E-2</v>
      </c>
      <c r="W2094" s="53">
        <f t="shared" si="496"/>
        <v>-6.8087896432089678E-17</v>
      </c>
      <c r="X2094" s="53">
        <f>MAX((SetUp!$B$56*(1-($H2094/SetUp!$B$56)^2)*TANH(($B2094-$D2094)/SetUp!$B$56))/(1+$H2094/SetUp!$B$56*TANH(($B2094-$D2094)/SetUp!$B$56)),0)</f>
        <v>0</v>
      </c>
    </row>
    <row r="2095" spans="1:24" x14ac:dyDescent="0.3">
      <c r="A2095" s="60">
        <v>33140</v>
      </c>
      <c r="B2095" s="53">
        <v>0.26400000000000001</v>
      </c>
      <c r="C2095" s="53"/>
      <c r="D2095" s="53">
        <v>5.7240000000000002</v>
      </c>
      <c r="E2095" s="53">
        <f t="shared" si="488"/>
        <v>0.26400000000000001</v>
      </c>
      <c r="F2095" s="53">
        <f t="shared" si="489"/>
        <v>5.46</v>
      </c>
      <c r="G2095" s="53">
        <f t="shared" si="490"/>
        <v>0</v>
      </c>
      <c r="H2095" s="53">
        <f>IF(Q2094&gt;SetUp!$B$56,SetUp!$B$56,Q2094)</f>
        <v>4.129801717677287E-16</v>
      </c>
      <c r="I2095" s="53">
        <f t="shared" si="495"/>
        <v>0.26724832786776376</v>
      </c>
      <c r="J2095" s="53">
        <f>MIN(F2095,H2095,(1-EXP(-SetUp!$B$52*H2095/SetUp!$B$56))*F2095)</f>
        <v>0</v>
      </c>
      <c r="K2095" s="53">
        <f t="shared" si="491"/>
        <v>4.129801717677287E-16</v>
      </c>
      <c r="L2095" s="53">
        <f>IF(I2095&lt;=0,0,MIN(SetUp!$B$50*I2095^SetUp!$B$55,I2095))</f>
        <v>2.3849711424922242E-3</v>
      </c>
      <c r="M2095" s="53">
        <f t="shared" si="492"/>
        <v>0.26486335672527156</v>
      </c>
      <c r="N2095" s="53">
        <f>IF(SetUp!$B$62=0,X2095,(B2095-E2095)*(1-(H2095/SetUp!$B$66/SetUp!$B$56)))</f>
        <v>0</v>
      </c>
      <c r="O2095" s="53">
        <f>K2095*SetUp!$B$65</f>
        <v>3.8118073906731602E-18</v>
      </c>
      <c r="P2095" s="53">
        <f>MIN(SetUp!$B$54*L2095^SetUp!$B$51,L2095)</f>
        <v>1.5484275330848189E-3</v>
      </c>
      <c r="Q2095" s="53">
        <f t="shared" si="493"/>
        <v>4.0916836437705552E-16</v>
      </c>
      <c r="R2095" s="53">
        <f>IF((H2095+N2095-O2095)&gt;SetUp!$B$56,T2094+H2095+N2095-O2095-SetUp!$B$56,T2094)</f>
        <v>0</v>
      </c>
      <c r="S2095" s="53">
        <f>R2095*SetUp!$B$65</f>
        <v>0</v>
      </c>
      <c r="T2095" s="53">
        <f>IF((R2095-S2095)&lt;SetUp!$B$53,R2095-S2095,SetUp!$B$53)</f>
        <v>0</v>
      </c>
      <c r="U2095" s="53">
        <f t="shared" si="494"/>
        <v>0.26486335672527156</v>
      </c>
      <c r="V2095" s="53">
        <f>(L2095-P2095)/1000*SetUp!$B$13*1000000/SetUp!$B$48</f>
        <v>3.4043394171017378E-2</v>
      </c>
      <c r="W2095" s="53">
        <f t="shared" si="496"/>
        <v>2.6020852139652106E-17</v>
      </c>
      <c r="X2095" s="53">
        <f>MAX((SetUp!$B$56*(1-($H2095/SetUp!$B$56)^2)*TANH(($B2095-$D2095)/SetUp!$B$56))/(1+$H2095/SetUp!$B$56*TANH(($B2095-$D2095)/SetUp!$B$56)),0)</f>
        <v>0</v>
      </c>
    </row>
    <row r="2096" spans="1:24" x14ac:dyDescent="0.3">
      <c r="A2096" s="60">
        <v>33141</v>
      </c>
      <c r="B2096" s="53">
        <v>3.15</v>
      </c>
      <c r="C2096" s="53"/>
      <c r="D2096" s="53">
        <v>5.7240000000000002</v>
      </c>
      <c r="E2096" s="53">
        <f t="shared" si="488"/>
        <v>3.15</v>
      </c>
      <c r="F2096" s="53">
        <f t="shared" si="489"/>
        <v>2.5740000000000003</v>
      </c>
      <c r="G2096" s="53">
        <f t="shared" si="490"/>
        <v>0</v>
      </c>
      <c r="H2096" s="53">
        <f>IF(Q2095&gt;SetUp!$B$56,SetUp!$B$56,Q2095)</f>
        <v>4.0916836437705552E-16</v>
      </c>
      <c r="I2096" s="53">
        <f t="shared" si="495"/>
        <v>0.26486335672527156</v>
      </c>
      <c r="J2096" s="53">
        <f>MIN(F2096,H2096,(1-EXP(-SetUp!$B$52*H2096/SetUp!$B$56))*F2096)</f>
        <v>0</v>
      </c>
      <c r="K2096" s="53">
        <f t="shared" si="491"/>
        <v>4.0916836437705552E-16</v>
      </c>
      <c r="L2096" s="53">
        <f>IF(I2096&lt;=0,0,MIN(SetUp!$B$50*I2096^SetUp!$B$55,I2096))</f>
        <v>2.34960359956589E-3</v>
      </c>
      <c r="M2096" s="53">
        <f t="shared" si="492"/>
        <v>0.26251375312570568</v>
      </c>
      <c r="N2096" s="53">
        <f>IF(SetUp!$B$62=0,X2096,(B2096-E2096)*(1-(H2096/SetUp!$B$66/SetUp!$B$56)))</f>
        <v>0</v>
      </c>
      <c r="O2096" s="53">
        <f>K2096*SetUp!$B$65</f>
        <v>3.7766244047167237E-18</v>
      </c>
      <c r="P2096" s="53">
        <f>MIN(SetUp!$B$54*L2096^SetUp!$B$51,L2096)</f>
        <v>1.5252439122491245E-3</v>
      </c>
      <c r="Q2096" s="53">
        <f t="shared" si="493"/>
        <v>4.0539173997233879E-16</v>
      </c>
      <c r="R2096" s="53">
        <f>IF((H2096+N2096-O2096)&gt;SetUp!$B$56,T2095+H2096+N2096-O2096-SetUp!$B$56,T2095)</f>
        <v>0</v>
      </c>
      <c r="S2096" s="53">
        <f>R2096*SetUp!$B$65</f>
        <v>0</v>
      </c>
      <c r="T2096" s="53">
        <f>IF((R2096-S2096)&lt;SetUp!$B$53,R2096-S2096,SetUp!$B$53)</f>
        <v>0</v>
      </c>
      <c r="U2096" s="53">
        <f t="shared" si="494"/>
        <v>0.26251375312570568</v>
      </c>
      <c r="V2096" s="53">
        <f>(L2096-P2096)/1000*SetUp!$B$13*1000000/SetUp!$B$48</f>
        <v>3.354756579146112E-2</v>
      </c>
      <c r="W2096" s="53">
        <f t="shared" si="496"/>
        <v>-1.5135462327897642E-16</v>
      </c>
      <c r="X2096" s="53">
        <f>MAX((SetUp!$B$56*(1-($H2096/SetUp!$B$56)^2)*TANH(($B2096-$D2096)/SetUp!$B$56))/(1+$H2096/SetUp!$B$56*TANH(($B2096-$D2096)/SetUp!$B$56)),0)</f>
        <v>0</v>
      </c>
    </row>
    <row r="2097" spans="1:24" x14ac:dyDescent="0.3">
      <c r="A2097" s="60">
        <v>33142</v>
      </c>
      <c r="B2097" s="53">
        <v>12.007999999999999</v>
      </c>
      <c r="C2097" s="53"/>
      <c r="D2097" s="53">
        <v>5.7240000000000002</v>
      </c>
      <c r="E2097" s="53">
        <f t="shared" si="488"/>
        <v>5.7240000000000002</v>
      </c>
      <c r="F2097" s="53">
        <f t="shared" si="489"/>
        <v>0</v>
      </c>
      <c r="G2097" s="53">
        <f t="shared" si="490"/>
        <v>2.6388933302827766E-3</v>
      </c>
      <c r="H2097" s="53">
        <f>IF(Q2096&gt;SetUp!$B$56,SetUp!$B$56,Q2096)</f>
        <v>4.0539173997233879E-16</v>
      </c>
      <c r="I2097" s="53">
        <f t="shared" si="495"/>
        <v>0.26515264645598846</v>
      </c>
      <c r="J2097" s="53">
        <f>MIN(F2097,H2097,(1-EXP(-SetUp!$B$52*H2097/SetUp!$B$56))*F2097)</f>
        <v>0</v>
      </c>
      <c r="K2097" s="53">
        <f t="shared" si="491"/>
        <v>4.0539173997233879E-16</v>
      </c>
      <c r="L2097" s="53">
        <f>IF(I2097&lt;=0,0,MIN(SetUp!$B$50*I2097^SetUp!$B$55,I2097))</f>
        <v>2.3538823066327659E-3</v>
      </c>
      <c r="M2097" s="53">
        <f t="shared" si="492"/>
        <v>0.26279876414935571</v>
      </c>
      <c r="N2097" s="53">
        <f>IF(SetUp!$B$62=0,X2097,(B2097-E2097)*(1-(H2097/SetUp!$B$66/SetUp!$B$56)))</f>
        <v>6.2813611066697161</v>
      </c>
      <c r="O2097" s="53">
        <f>K2097*SetUp!$B$65</f>
        <v>3.7417661577551905E-18</v>
      </c>
      <c r="P2097" s="53">
        <f>MIN(SetUp!$B$54*L2097^SetUp!$B$51,L2097)</f>
        <v>1.5280484491877648E-3</v>
      </c>
      <c r="Q2097" s="53">
        <f t="shared" si="493"/>
        <v>6.2813611066697161</v>
      </c>
      <c r="R2097" s="53">
        <f>IF((H2097+N2097-O2097)&gt;SetUp!$B$56,T2096+H2097+N2097-O2097-SetUp!$B$56,T2096)</f>
        <v>0</v>
      </c>
      <c r="S2097" s="53">
        <f>R2097*SetUp!$B$65</f>
        <v>0</v>
      </c>
      <c r="T2097" s="53">
        <f>IF((R2097-S2097)&lt;SetUp!$B$53,R2097-S2097,SetUp!$B$53)</f>
        <v>0</v>
      </c>
      <c r="U2097" s="53">
        <f t="shared" si="494"/>
        <v>0.26279876414935571</v>
      </c>
      <c r="V2097" s="53">
        <f>(L2097-P2097)/1000*SetUp!$B$13*1000000/SetUp!$B$48</f>
        <v>3.3607557588883626E-2</v>
      </c>
      <c r="W2097" s="53">
        <f t="shared" si="496"/>
        <v>-5.9327542878406803E-16</v>
      </c>
      <c r="X2097" s="53">
        <f>MAX((SetUp!$B$56*(1-($H2097/SetUp!$B$56)^2)*TANH(($B2097-$D2097)/SetUp!$B$56))/(1+$H2097/SetUp!$B$56*TANH(($B2097-$D2097)/SetUp!$B$56)),0)</f>
        <v>6.2813611066697161</v>
      </c>
    </row>
    <row r="2098" spans="1:24" x14ac:dyDescent="0.3">
      <c r="A2098" s="60">
        <v>33143</v>
      </c>
      <c r="B2098" s="53">
        <v>2.5249999999999999</v>
      </c>
      <c r="C2098" s="53"/>
      <c r="D2098" s="53">
        <v>5.7240000000000002</v>
      </c>
      <c r="E2098" s="53">
        <f t="shared" si="488"/>
        <v>2.5249999999999999</v>
      </c>
      <c r="F2098" s="53">
        <f t="shared" si="489"/>
        <v>3.1990000000000003</v>
      </c>
      <c r="G2098" s="53">
        <f t="shared" si="490"/>
        <v>0</v>
      </c>
      <c r="H2098" s="53">
        <f>IF(Q2097&gt;SetUp!$B$56,SetUp!$B$56,Q2097)</f>
        <v>6.2813611066697161</v>
      </c>
      <c r="I2098" s="53">
        <f t="shared" si="495"/>
        <v>0.31195485135581535</v>
      </c>
      <c r="J2098" s="53">
        <f>MIN(F2098,H2098,(1-EXP(-SetUp!$B$52*H2098/SetUp!$B$56))*F2098)</f>
        <v>0.9556750849612311</v>
      </c>
      <c r="K2098" s="53">
        <f t="shared" si="491"/>
        <v>5.3256860217084849</v>
      </c>
      <c r="L2098" s="53">
        <f>IF(I2098&lt;=0,0,MIN(SetUp!$B$50*I2098^SetUp!$B$55,I2098))</f>
        <v>3.0863443114416576E-3</v>
      </c>
      <c r="M2098" s="53">
        <f t="shared" si="492"/>
        <v>0.30886850704437369</v>
      </c>
      <c r="N2098" s="53">
        <f>IF(SetUp!$B$62=0,X2098,(B2098-E2098)*(1-(H2098/SetUp!$B$66/SetUp!$B$56)))</f>
        <v>0</v>
      </c>
      <c r="O2098" s="53">
        <f>K2098*SetUp!$B$65</f>
        <v>4.9156087206459614E-2</v>
      </c>
      <c r="P2098" s="53">
        <f>MIN(SetUp!$B$54*L2098^SetUp!$B$51,L2098)</f>
        <v>2.0088160155016374E-3</v>
      </c>
      <c r="Q2098" s="53">
        <f t="shared" si="493"/>
        <v>5.2765299345020251</v>
      </c>
      <c r="R2098" s="53">
        <f>IF((H2098+N2098-O2098)&gt;SetUp!$B$56,T2097+H2098+N2098-O2098-SetUp!$B$56,T2097)</f>
        <v>0</v>
      </c>
      <c r="S2098" s="53">
        <f>R2098*SetUp!$B$65</f>
        <v>0</v>
      </c>
      <c r="T2098" s="53">
        <f>IF((R2098-S2098)&lt;SetUp!$B$53,R2098-S2098,SetUp!$B$53)</f>
        <v>0</v>
      </c>
      <c r="U2098" s="53">
        <f t="shared" si="494"/>
        <v>0.30886850704437369</v>
      </c>
      <c r="V2098" s="53">
        <f>(L2098-P2098)/1000*SetUp!$B$13*1000000/SetUp!$B$48</f>
        <v>4.3850338579594493E-2</v>
      </c>
      <c r="W2098" s="53">
        <f t="shared" si="496"/>
        <v>-1.7780915628762273E-16</v>
      </c>
      <c r="X2098" s="53">
        <f>MAX((SetUp!$B$56*(1-($H2098/SetUp!$B$56)^2)*TANH(($B2098-$D2098)/SetUp!$B$56))/(1+$H2098/SetUp!$B$56*TANH(($B2098-$D2098)/SetUp!$B$56)),0)</f>
        <v>0</v>
      </c>
    </row>
    <row r="2099" spans="1:24" x14ac:dyDescent="0.3">
      <c r="A2099" s="60">
        <v>33144</v>
      </c>
      <c r="B2099" s="53">
        <v>0.35499999999999998</v>
      </c>
      <c r="C2099" s="53"/>
      <c r="D2099" s="53">
        <v>5.7240000000000002</v>
      </c>
      <c r="E2099" s="53">
        <f t="shared" si="488"/>
        <v>0.35499999999999998</v>
      </c>
      <c r="F2099" s="53">
        <f t="shared" si="489"/>
        <v>5.3689999999999998</v>
      </c>
      <c r="G2099" s="53">
        <f t="shared" si="490"/>
        <v>0</v>
      </c>
      <c r="H2099" s="53">
        <f>IF(Q2098&gt;SetUp!$B$56,SetUp!$B$56,Q2098)</f>
        <v>5.2765299345020251</v>
      </c>
      <c r="I2099" s="53">
        <f t="shared" si="495"/>
        <v>0.34479639014553626</v>
      </c>
      <c r="J2099" s="53">
        <f>MIN(F2099,H2099,(1-EXP(-SetUp!$B$52*H2099/SetUp!$B$56))*F2099)</f>
        <v>1.384018636403954</v>
      </c>
      <c r="K2099" s="53">
        <f t="shared" si="491"/>
        <v>3.8925112980980714</v>
      </c>
      <c r="L2099" s="53">
        <f>IF(I2099&lt;=0,0,MIN(SetUp!$B$50*I2099^SetUp!$B$55,I2099))</f>
        <v>3.6466659741477979E-3</v>
      </c>
      <c r="M2099" s="53">
        <f t="shared" si="492"/>
        <v>0.34114972417138845</v>
      </c>
      <c r="N2099" s="53">
        <f>IF(SetUp!$B$62=0,X2099,(B2099-E2099)*(1-(H2099/SetUp!$B$66/SetUp!$B$56)))</f>
        <v>0</v>
      </c>
      <c r="O2099" s="53">
        <f>K2099*SetUp!$B$65</f>
        <v>3.5927883101162593E-2</v>
      </c>
      <c r="P2099" s="53">
        <f>MIN(SetUp!$B$54*L2099^SetUp!$B$51,L2099)</f>
        <v>2.3773649334015647E-3</v>
      </c>
      <c r="Q2099" s="53">
        <f t="shared" si="493"/>
        <v>3.8565834149969089</v>
      </c>
      <c r="R2099" s="53">
        <f>IF((H2099+N2099-O2099)&gt;SetUp!$B$56,T2098+H2099+N2099-O2099-SetUp!$B$56,T2098)</f>
        <v>0</v>
      </c>
      <c r="S2099" s="53">
        <f>R2099*SetUp!$B$65</f>
        <v>0</v>
      </c>
      <c r="T2099" s="53">
        <f>IF((R2099-S2099)&lt;SetUp!$B$53,R2099-S2099,SetUp!$B$53)</f>
        <v>0</v>
      </c>
      <c r="U2099" s="53">
        <f t="shared" si="494"/>
        <v>0.34114972417138845</v>
      </c>
      <c r="V2099" s="53">
        <f>(L2099-P2099)/1000*SetUp!$B$13*1000000/SetUp!$B$48</f>
        <v>5.1654588195846521E-2</v>
      </c>
      <c r="W2099" s="53">
        <f t="shared" si="496"/>
        <v>5.9717855660501584E-16</v>
      </c>
      <c r="X2099" s="53">
        <f>MAX((SetUp!$B$56*(1-($H2099/SetUp!$B$56)^2)*TANH(($B2099-$D2099)/SetUp!$B$56))/(1+$H2099/SetUp!$B$56*TANH(($B2099-$D2099)/SetUp!$B$56)),0)</f>
        <v>0</v>
      </c>
    </row>
    <row r="2100" spans="1:24" x14ac:dyDescent="0.3">
      <c r="A2100" s="60">
        <v>33145</v>
      </c>
      <c r="B2100" s="53">
        <v>8.5000000000000006E-2</v>
      </c>
      <c r="C2100" s="53"/>
      <c r="D2100" s="53">
        <v>5.7240000000000002</v>
      </c>
      <c r="E2100" s="53">
        <f t="shared" si="488"/>
        <v>8.5000000000000006E-2</v>
      </c>
      <c r="F2100" s="53">
        <f t="shared" si="489"/>
        <v>5.6390000000000002</v>
      </c>
      <c r="G2100" s="53">
        <f t="shared" si="490"/>
        <v>0</v>
      </c>
      <c r="H2100" s="53">
        <f>IF(Q2099&gt;SetUp!$B$56,SetUp!$B$56,Q2099)</f>
        <v>3.8565834149969089</v>
      </c>
      <c r="I2100" s="53">
        <f t="shared" si="495"/>
        <v>0.36655588730872279</v>
      </c>
      <c r="J2100" s="53">
        <f>MIN(F2100,H2100,(1-EXP(-SetUp!$B$52*H2100/SetUp!$B$56))*F2100)</f>
        <v>1.104019987451228</v>
      </c>
      <c r="K2100" s="53">
        <f t="shared" si="491"/>
        <v>2.752563427545681</v>
      </c>
      <c r="L2100" s="53">
        <f>IF(I2100&lt;=0,0,MIN(SetUp!$B$50*I2100^SetUp!$B$55,I2100))</f>
        <v>4.0382369618171795E-3</v>
      </c>
      <c r="M2100" s="53">
        <f t="shared" si="492"/>
        <v>0.36251765034690564</v>
      </c>
      <c r="N2100" s="53">
        <f>IF(SetUp!$B$62=0,X2100,(B2100-E2100)*(1-(H2100/SetUp!$B$66/SetUp!$B$56)))</f>
        <v>0</v>
      </c>
      <c r="O2100" s="53">
        <f>K2100*SetUp!$B$65</f>
        <v>2.5406163137334337E-2</v>
      </c>
      <c r="P2100" s="53">
        <f>MIN(SetUp!$B$54*L2100^SetUp!$B$51,L2100)</f>
        <v>2.6352518740707779E-3</v>
      </c>
      <c r="Q2100" s="53">
        <f t="shared" si="493"/>
        <v>2.7271572644083468</v>
      </c>
      <c r="R2100" s="53">
        <f>IF((H2100+N2100-O2100)&gt;SetUp!$B$56,T2099+H2100+N2100-O2100-SetUp!$B$56,T2099)</f>
        <v>0</v>
      </c>
      <c r="S2100" s="53">
        <f>R2100*SetUp!$B$65</f>
        <v>0</v>
      </c>
      <c r="T2100" s="53">
        <f>IF((R2100-S2100)&lt;SetUp!$B$53,R2100-S2100,SetUp!$B$53)</f>
        <v>0</v>
      </c>
      <c r="U2100" s="53">
        <f t="shared" si="494"/>
        <v>0.36251765034690564</v>
      </c>
      <c r="V2100" s="53">
        <f>(L2100-P2100)/1000*SetUp!$B$13*1000000/SetUp!$B$48</f>
        <v>5.7094900757229242E-2</v>
      </c>
      <c r="W2100" s="53">
        <f t="shared" si="496"/>
        <v>3.5822039778921066E-16</v>
      </c>
      <c r="X2100" s="53">
        <f>MAX((SetUp!$B$56*(1-($H2100/SetUp!$B$56)^2)*TANH(($B2100-$D2100)/SetUp!$B$56))/(1+$H2100/SetUp!$B$56*TANH(($B2100-$D2100)/SetUp!$B$56)),0)</f>
        <v>0</v>
      </c>
    </row>
    <row r="2101" spans="1:24" x14ac:dyDescent="0.3">
      <c r="A2101" s="60">
        <v>33146</v>
      </c>
      <c r="B2101" s="53">
        <v>0</v>
      </c>
      <c r="C2101" s="53"/>
      <c r="D2101" s="53">
        <v>5.7240000000000002</v>
      </c>
      <c r="E2101" s="53">
        <f t="shared" si="488"/>
        <v>0</v>
      </c>
      <c r="F2101" s="53">
        <f t="shared" si="489"/>
        <v>5.7240000000000002</v>
      </c>
      <c r="G2101" s="53">
        <f t="shared" si="490"/>
        <v>0</v>
      </c>
      <c r="H2101" s="53">
        <f>IF(Q2100&gt;SetUp!$B$56,SetUp!$B$56,Q2100)</f>
        <v>2.7271572644083468</v>
      </c>
      <c r="I2101" s="53">
        <f t="shared" si="495"/>
        <v>0.38014516204909393</v>
      </c>
      <c r="J2101" s="53">
        <f>MIN(F2101,H2101,(1-EXP(-SetUp!$B$52*H2101/SetUp!$B$56))*F2101)</f>
        <v>0.81735121586039872</v>
      </c>
      <c r="K2101" s="53">
        <f t="shared" si="491"/>
        <v>1.909806048547948</v>
      </c>
      <c r="L2101" s="53">
        <f>IF(I2101&lt;=0,0,MIN(SetUp!$B$50*I2101^SetUp!$B$55,I2101))</f>
        <v>4.290822808923859E-3</v>
      </c>
      <c r="M2101" s="53">
        <f t="shared" si="492"/>
        <v>0.37585433924017009</v>
      </c>
      <c r="N2101" s="53">
        <f>IF(SetUp!$B$62=0,X2101,(B2101-E2101)*(1-(H2101/SetUp!$B$66/SetUp!$B$56)))</f>
        <v>0</v>
      </c>
      <c r="O2101" s="53">
        <f>K2101*SetUp!$B$65</f>
        <v>1.7627511702188299E-2</v>
      </c>
      <c r="P2101" s="53">
        <f>MIN(SetUp!$B$54*L2101^SetUp!$B$51,L2101)</f>
        <v>2.8017344322449592E-3</v>
      </c>
      <c r="Q2101" s="53">
        <f t="shared" si="493"/>
        <v>1.8921785368457598</v>
      </c>
      <c r="R2101" s="53">
        <f>IF((H2101+N2101-O2101)&gt;SetUp!$B$56,T2100+H2101+N2101-O2101-SetUp!$B$56,T2100)</f>
        <v>0</v>
      </c>
      <c r="S2101" s="53">
        <f>R2101*SetUp!$B$65</f>
        <v>0</v>
      </c>
      <c r="T2101" s="53">
        <f>IF((R2101-S2101)&lt;SetUp!$B$53,R2101-S2101,SetUp!$B$53)</f>
        <v>0</v>
      </c>
      <c r="U2101" s="53">
        <f t="shared" si="494"/>
        <v>0.37585433924017009</v>
      </c>
      <c r="V2101" s="53">
        <f>(L2101-P2101)/1000*SetUp!$B$13*1000000/SetUp!$B$48</f>
        <v>6.0598900036629016E-2</v>
      </c>
      <c r="W2101" s="53">
        <f t="shared" si="496"/>
        <v>-4.0766001685454967E-17</v>
      </c>
      <c r="X2101" s="53">
        <f>MAX((SetUp!$B$56*(1-($H2101/SetUp!$B$56)^2)*TANH(($B2101-$D2101)/SetUp!$B$56))/(1+$H2101/SetUp!$B$56*TANH(($B2101-$D2101)/SetUp!$B$56)),0)</f>
        <v>0</v>
      </c>
    </row>
    <row r="2102" spans="1:24" x14ac:dyDescent="0.3">
      <c r="A2102" s="60">
        <v>33147</v>
      </c>
      <c r="B2102" s="53">
        <v>0</v>
      </c>
      <c r="C2102" s="53"/>
      <c r="D2102" s="53">
        <v>5.9740000000000002</v>
      </c>
      <c r="E2102" s="53">
        <f t="shared" si="488"/>
        <v>0</v>
      </c>
      <c r="F2102" s="53">
        <f t="shared" si="489"/>
        <v>5.9740000000000002</v>
      </c>
      <c r="G2102" s="53">
        <f t="shared" si="490"/>
        <v>0</v>
      </c>
      <c r="H2102" s="53">
        <f>IF(Q2101&gt;SetUp!$B$56,SetUp!$B$56,Q2101)</f>
        <v>1.8921785368457598</v>
      </c>
      <c r="I2102" s="53">
        <f t="shared" si="495"/>
        <v>0.38772867082230172</v>
      </c>
      <c r="J2102" s="53">
        <f>MIN(F2102,H2102,(1-EXP(-SetUp!$B$52*H2102/SetUp!$B$56))*F2102)</f>
        <v>0.60568554446251521</v>
      </c>
      <c r="K2102" s="53">
        <f t="shared" si="491"/>
        <v>1.2864929923832444</v>
      </c>
      <c r="L2102" s="53">
        <f>IF(I2102&lt;=0,0,MIN(SetUp!$B$50*I2102^SetUp!$B$55,I2102))</f>
        <v>4.434431951833533E-3</v>
      </c>
      <c r="M2102" s="53">
        <f t="shared" si="492"/>
        <v>0.38329423887046821</v>
      </c>
      <c r="N2102" s="53">
        <f>IF(SetUp!$B$62=0,X2102,(B2102-E2102)*(1-(H2102/SetUp!$B$66/SetUp!$B$56)))</f>
        <v>0</v>
      </c>
      <c r="O2102" s="53">
        <f>K2102*SetUp!$B$65</f>
        <v>1.1874331582131616E-2</v>
      </c>
      <c r="P2102" s="53">
        <f>MIN(SetUp!$B$54*L2102^SetUp!$B$51,L2102)</f>
        <v>2.896431907211301E-3</v>
      </c>
      <c r="Q2102" s="53">
        <f t="shared" si="493"/>
        <v>1.2746186608011127</v>
      </c>
      <c r="R2102" s="53">
        <f>IF((H2102+N2102-O2102)&gt;SetUp!$B$56,T2101+H2102+N2102-O2102-SetUp!$B$56,T2101)</f>
        <v>0</v>
      </c>
      <c r="S2102" s="53">
        <f>R2102*SetUp!$B$65</f>
        <v>0</v>
      </c>
      <c r="T2102" s="53">
        <f>IF((R2102-S2102)&lt;SetUp!$B$53,R2102-S2102,SetUp!$B$53)</f>
        <v>0</v>
      </c>
      <c r="U2102" s="53">
        <f t="shared" si="494"/>
        <v>0.38329423887046821</v>
      </c>
      <c r="V2102" s="53">
        <f>(L2102-P2102)/1000*SetUp!$B$13*1000000/SetUp!$B$48</f>
        <v>6.2589375096902697E-2</v>
      </c>
      <c r="W2102" s="53">
        <f t="shared" si="496"/>
        <v>-2.6194324487249787E-16</v>
      </c>
      <c r="X2102" s="53">
        <f>MAX((SetUp!$B$56*(1-($H2102/SetUp!$B$56)^2)*TANH(($B2102-$D2102)/SetUp!$B$56))/(1+$H2102/SetUp!$B$56*TANH(($B2102-$D2102)/SetUp!$B$56)),0)</f>
        <v>0</v>
      </c>
    </row>
    <row r="2103" spans="1:24" x14ac:dyDescent="0.3">
      <c r="A2103" s="60">
        <v>33148</v>
      </c>
      <c r="B2103" s="53">
        <v>0</v>
      </c>
      <c r="C2103" s="53"/>
      <c r="D2103" s="53">
        <v>5.9740000000000002</v>
      </c>
      <c r="E2103" s="53">
        <f t="shared" si="488"/>
        <v>0</v>
      </c>
      <c r="F2103" s="53">
        <f t="shared" si="489"/>
        <v>5.9740000000000002</v>
      </c>
      <c r="G2103" s="53">
        <f t="shared" si="490"/>
        <v>0</v>
      </c>
      <c r="H2103" s="53">
        <f>IF(Q2102&gt;SetUp!$B$56,SetUp!$B$56,Q2102)</f>
        <v>1.2746186608011127</v>
      </c>
      <c r="I2103" s="53">
        <f t="shared" si="495"/>
        <v>0.39122780829971709</v>
      </c>
      <c r="J2103" s="53">
        <f>MIN(F2103,H2103,(1-EXP(-SetUp!$B$52*H2103/SetUp!$B$56))*F2103)</f>
        <v>0.41507710221155608</v>
      </c>
      <c r="K2103" s="53">
        <f t="shared" si="491"/>
        <v>0.85954155858955672</v>
      </c>
      <c r="L2103" s="53">
        <f>IF(I2103&lt;=0,0,MIN(SetUp!$B$50*I2103^SetUp!$B$55,I2103))</f>
        <v>4.5013314762870332E-3</v>
      </c>
      <c r="M2103" s="53">
        <f t="shared" si="492"/>
        <v>0.38672647682343009</v>
      </c>
      <c r="N2103" s="53">
        <f>IF(SetUp!$B$62=0,X2103,(B2103-E2103)*(1-(H2103/SetUp!$B$66/SetUp!$B$56)))</f>
        <v>0</v>
      </c>
      <c r="O2103" s="53">
        <f>K2103*SetUp!$B$65</f>
        <v>7.9335694292488688E-3</v>
      </c>
      <c r="P2103" s="53">
        <f>MIN(SetUp!$B$54*L2103^SetUp!$B$51,L2103)</f>
        <v>2.940556438399221E-3</v>
      </c>
      <c r="Q2103" s="53">
        <f t="shared" si="493"/>
        <v>0.85160798916030789</v>
      </c>
      <c r="R2103" s="53">
        <f>IF((H2103+N2103-O2103)&gt;SetUp!$B$56,T2102+H2103+N2103-O2103-SetUp!$B$56,T2102)</f>
        <v>0</v>
      </c>
      <c r="S2103" s="53">
        <f>R2103*SetUp!$B$65</f>
        <v>0</v>
      </c>
      <c r="T2103" s="53">
        <f>IF((R2103-S2103)&lt;SetUp!$B$53,R2103-S2103,SetUp!$B$53)</f>
        <v>0</v>
      </c>
      <c r="U2103" s="53">
        <f t="shared" si="494"/>
        <v>0.38672647682343009</v>
      </c>
      <c r="V2103" s="53">
        <f>(L2103-P2103)/1000*SetUp!$B$13*1000000/SetUp!$B$48</f>
        <v>6.3516210308197485E-2</v>
      </c>
      <c r="W2103" s="53">
        <f t="shared" si="496"/>
        <v>2.6020852139652106E-17</v>
      </c>
      <c r="X2103" s="53">
        <f>MAX((SetUp!$B$56*(1-($H2103/SetUp!$B$56)^2)*TANH(($B2103-$D2103)/SetUp!$B$56))/(1+$H2103/SetUp!$B$56*TANH(($B2103-$D2103)/SetUp!$B$56)),0)</f>
        <v>0</v>
      </c>
    </row>
    <row r="2104" spans="1:24" x14ac:dyDescent="0.3">
      <c r="A2104" s="60">
        <v>33149</v>
      </c>
      <c r="B2104" s="53">
        <v>0.17799999999999999</v>
      </c>
      <c r="C2104" s="53"/>
      <c r="D2104" s="53">
        <v>5.9740000000000002</v>
      </c>
      <c r="E2104" s="53">
        <f t="shared" si="488"/>
        <v>0.17799999999999999</v>
      </c>
      <c r="F2104" s="53">
        <f t="shared" si="489"/>
        <v>5.7960000000000003</v>
      </c>
      <c r="G2104" s="53">
        <f t="shared" si="490"/>
        <v>0</v>
      </c>
      <c r="H2104" s="53">
        <f>IF(Q2103&gt;SetUp!$B$56,SetUp!$B$56,Q2103)</f>
        <v>0.85160798916030789</v>
      </c>
      <c r="I2104" s="53">
        <f t="shared" si="495"/>
        <v>0.39207382933520452</v>
      </c>
      <c r="J2104" s="53">
        <f>MIN(F2104,H2104,(1-EXP(-SetUp!$B$52*H2104/SetUp!$B$56))*F2104)</f>
        <v>0.27226324991176604</v>
      </c>
      <c r="K2104" s="53">
        <f t="shared" si="491"/>
        <v>0.5793447392485418</v>
      </c>
      <c r="L2104" s="53">
        <f>IF(I2104&lt;=0,0,MIN(SetUp!$B$50*I2104^SetUp!$B$55,I2104))</f>
        <v>4.5175665420632552E-3</v>
      </c>
      <c r="M2104" s="53">
        <f t="shared" si="492"/>
        <v>0.38755626279314126</v>
      </c>
      <c r="N2104" s="53">
        <f>IF(SetUp!$B$62=0,X2104,(B2104-E2104)*(1-(H2104/SetUp!$B$66/SetUp!$B$56)))</f>
        <v>0</v>
      </c>
      <c r="O2104" s="53">
        <f>K2104*SetUp!$B$65</f>
        <v>5.3473525117744463E-3</v>
      </c>
      <c r="P2104" s="53">
        <f>MIN(SetUp!$B$54*L2104^SetUp!$B$51,L2104)</f>
        <v>2.9512654711437891E-3</v>
      </c>
      <c r="Q2104" s="53">
        <f t="shared" si="493"/>
        <v>0.57399738673676737</v>
      </c>
      <c r="R2104" s="53">
        <f>IF((H2104+N2104-O2104)&gt;SetUp!$B$56,T2103+H2104+N2104-O2104-SetUp!$B$56,T2103)</f>
        <v>0</v>
      </c>
      <c r="S2104" s="53">
        <f>R2104*SetUp!$B$65</f>
        <v>0</v>
      </c>
      <c r="T2104" s="53">
        <f>IF((R2104-S2104)&lt;SetUp!$B$53,R2104-S2104,SetUp!$B$53)</f>
        <v>0</v>
      </c>
      <c r="U2104" s="53">
        <f t="shared" si="494"/>
        <v>0.38755626279314126</v>
      </c>
      <c r="V2104" s="53">
        <f>(L2104-P2104)/1000*SetUp!$B$13*1000000/SetUp!$B$48</f>
        <v>6.3741093886988939E-2</v>
      </c>
      <c r="W2104" s="53">
        <f t="shared" si="496"/>
        <v>-5.6378512969246231E-17</v>
      </c>
      <c r="X2104" s="53">
        <f>MAX((SetUp!$B$56*(1-($H2104/SetUp!$B$56)^2)*TANH(($B2104-$D2104)/SetUp!$B$56))/(1+$H2104/SetUp!$B$56*TANH(($B2104-$D2104)/SetUp!$B$56)),0)</f>
        <v>0</v>
      </c>
    </row>
    <row r="2105" spans="1:24" x14ac:dyDescent="0.3">
      <c r="A2105" s="60">
        <v>33150</v>
      </c>
      <c r="B2105" s="53">
        <v>0</v>
      </c>
      <c r="C2105" s="53"/>
      <c r="D2105" s="53">
        <v>5.9740000000000002</v>
      </c>
      <c r="E2105" s="53">
        <f t="shared" si="488"/>
        <v>0</v>
      </c>
      <c r="F2105" s="53">
        <f t="shared" si="489"/>
        <v>5.9740000000000002</v>
      </c>
      <c r="G2105" s="53">
        <f t="shared" si="490"/>
        <v>0</v>
      </c>
      <c r="H2105" s="53">
        <f>IF(Q2104&gt;SetUp!$B$56,SetUp!$B$56,Q2104)</f>
        <v>0.57399738673676737</v>
      </c>
      <c r="I2105" s="53">
        <f t="shared" si="495"/>
        <v>0.39109479385380708</v>
      </c>
      <c r="J2105" s="53">
        <f>MIN(F2105,H2105,(1-EXP(-SetUp!$B$52*H2105/SetUp!$B$56))*F2105)</f>
        <v>0.19062461485567361</v>
      </c>
      <c r="K2105" s="53">
        <f t="shared" si="491"/>
        <v>0.38337277188109375</v>
      </c>
      <c r="L2105" s="53">
        <f>IF(I2105&lt;=0,0,MIN(SetUp!$B$50*I2105^SetUp!$B$55,I2105))</f>
        <v>4.4987810685663187E-3</v>
      </c>
      <c r="M2105" s="53">
        <f t="shared" si="492"/>
        <v>0.38659601278524075</v>
      </c>
      <c r="N2105" s="53">
        <f>IF(SetUp!$B$62=0,X2105,(B2105-E2105)*(1-(H2105/SetUp!$B$66/SetUp!$B$56)))</f>
        <v>0</v>
      </c>
      <c r="O2105" s="53">
        <f>K2105*SetUp!$B$65</f>
        <v>3.538531060665808E-3</v>
      </c>
      <c r="P2105" s="53">
        <f>MIN(SetUp!$B$54*L2105^SetUp!$B$51,L2105)</f>
        <v>2.9388741633229465E-3</v>
      </c>
      <c r="Q2105" s="53">
        <f t="shared" si="493"/>
        <v>0.37983424082042794</v>
      </c>
      <c r="R2105" s="53">
        <f>IF((H2105+N2105-O2105)&gt;SetUp!$B$56,T2104+H2105+N2105-O2105-SetUp!$B$56,T2104)</f>
        <v>0</v>
      </c>
      <c r="S2105" s="53">
        <f>R2105*SetUp!$B$65</f>
        <v>0</v>
      </c>
      <c r="T2105" s="53">
        <f>IF((R2105-S2105)&lt;SetUp!$B$53,R2105-S2105,SetUp!$B$53)</f>
        <v>0</v>
      </c>
      <c r="U2105" s="53">
        <f t="shared" si="494"/>
        <v>0.38659601278524075</v>
      </c>
      <c r="V2105" s="53">
        <f>(L2105-P2105)/1000*SetUp!$B$13*1000000/SetUp!$B$48</f>
        <v>6.3480881388730481E-2</v>
      </c>
      <c r="W2105" s="53">
        <f t="shared" si="496"/>
        <v>-6.3317406873153459E-17</v>
      </c>
      <c r="X2105" s="53">
        <f>MAX((SetUp!$B$56*(1-($H2105/SetUp!$B$56)^2)*TANH(($B2105-$D2105)/SetUp!$B$56))/(1+$H2105/SetUp!$B$56*TANH(($B2105-$D2105)/SetUp!$B$56)),0)</f>
        <v>0</v>
      </c>
    </row>
    <row r="2106" spans="1:24" x14ac:dyDescent="0.3">
      <c r="A2106" s="60">
        <v>33151</v>
      </c>
      <c r="B2106" s="53">
        <v>0.13600000000000001</v>
      </c>
      <c r="C2106" s="53"/>
      <c r="D2106" s="53">
        <v>5.9740000000000002</v>
      </c>
      <c r="E2106" s="53">
        <f t="shared" si="488"/>
        <v>0.13600000000000001</v>
      </c>
      <c r="F2106" s="53">
        <f t="shared" si="489"/>
        <v>5.8380000000000001</v>
      </c>
      <c r="G2106" s="53">
        <f t="shared" si="490"/>
        <v>0</v>
      </c>
      <c r="H2106" s="53">
        <f>IF(Q2105&gt;SetUp!$B$56,SetUp!$B$56,Q2105)</f>
        <v>0.37983424082042794</v>
      </c>
      <c r="I2106" s="53">
        <f t="shared" si="495"/>
        <v>0.38895785920843895</v>
      </c>
      <c r="J2106" s="53">
        <f>MIN(F2106,H2106,(1-EXP(-SetUp!$B$52*H2106/SetUp!$B$56))*F2106)</f>
        <v>0.12394624817735475</v>
      </c>
      <c r="K2106" s="53">
        <f t="shared" si="491"/>
        <v>0.25588799264307316</v>
      </c>
      <c r="L2106" s="53">
        <f>IF(I2106&lt;=0,0,MIN(SetUp!$B$50*I2106^SetUp!$B$55,I2106))</f>
        <v>4.4578869719762116E-3</v>
      </c>
      <c r="M2106" s="53">
        <f t="shared" si="492"/>
        <v>0.38449997223646276</v>
      </c>
      <c r="N2106" s="53">
        <f>IF(SetUp!$B$62=0,X2106,(B2106-E2106)*(1-(H2106/SetUp!$B$66/SetUp!$B$56)))</f>
        <v>0</v>
      </c>
      <c r="O2106" s="53">
        <f>K2106*SetUp!$B$65</f>
        <v>2.361846423198193E-3</v>
      </c>
      <c r="P2106" s="53">
        <f>MIN(SetUp!$B$54*L2106^SetUp!$B$51,L2106)</f>
        <v>2.9119012672919808E-3</v>
      </c>
      <c r="Q2106" s="53">
        <f t="shared" si="493"/>
        <v>0.25352614621987496</v>
      </c>
      <c r="R2106" s="53">
        <f>IF((H2106+N2106-O2106)&gt;SetUp!$B$56,T2105+H2106+N2106-O2106-SetUp!$B$56,T2105)</f>
        <v>0</v>
      </c>
      <c r="S2106" s="53">
        <f>R2106*SetUp!$B$65</f>
        <v>0</v>
      </c>
      <c r="T2106" s="53">
        <f>IF((R2106-S2106)&lt;SetUp!$B$53,R2106-S2106,SetUp!$B$53)</f>
        <v>0</v>
      </c>
      <c r="U2106" s="53">
        <f t="shared" si="494"/>
        <v>0.38449997223646276</v>
      </c>
      <c r="V2106" s="53">
        <f>(L2106-P2106)/1000*SetUp!$B$13*1000000/SetUp!$B$48</f>
        <v>6.2914353938590295E-2</v>
      </c>
      <c r="W2106" s="53">
        <f t="shared" si="496"/>
        <v>0</v>
      </c>
      <c r="X2106" s="53">
        <f>MAX((SetUp!$B$56*(1-($H2106/SetUp!$B$56)^2)*TANH(($B2106-$D2106)/SetUp!$B$56))/(1+$H2106/SetUp!$B$56*TANH(($B2106-$D2106)/SetUp!$B$56)),0)</f>
        <v>0</v>
      </c>
    </row>
    <row r="2107" spans="1:24" x14ac:dyDescent="0.3">
      <c r="A2107" s="60">
        <v>33152</v>
      </c>
      <c r="B2107" s="53">
        <v>0.33900000000000002</v>
      </c>
      <c r="C2107" s="53"/>
      <c r="D2107" s="53">
        <v>5.9740000000000002</v>
      </c>
      <c r="E2107" s="53">
        <f t="shared" si="488"/>
        <v>0.33900000000000002</v>
      </c>
      <c r="F2107" s="53">
        <f t="shared" si="489"/>
        <v>5.6349999999999998</v>
      </c>
      <c r="G2107" s="53">
        <f t="shared" si="490"/>
        <v>0</v>
      </c>
      <c r="H2107" s="53">
        <f>IF(Q2106&gt;SetUp!$B$56,SetUp!$B$56,Q2106)</f>
        <v>0.25352614621987496</v>
      </c>
      <c r="I2107" s="53">
        <f t="shared" si="495"/>
        <v>0.38610034787290676</v>
      </c>
      <c r="J2107" s="53">
        <f>MIN(F2107,H2107,(1-EXP(-SetUp!$B$52*H2107/SetUp!$B$56))*F2107)</f>
        <v>8.0137688332761498E-2</v>
      </c>
      <c r="K2107" s="53">
        <f t="shared" si="491"/>
        <v>0.17338845788711346</v>
      </c>
      <c r="L2107" s="53">
        <f>IF(I2107&lt;=0,0,MIN(SetUp!$B$50*I2107^SetUp!$B$55,I2107))</f>
        <v>4.4034370189285589E-3</v>
      </c>
      <c r="M2107" s="53">
        <f t="shared" si="492"/>
        <v>0.38169691085397822</v>
      </c>
      <c r="N2107" s="53">
        <f>IF(SetUp!$B$62=0,X2107,(B2107-E2107)*(1-(H2107/SetUp!$B$66/SetUp!$B$56)))</f>
        <v>0</v>
      </c>
      <c r="O2107" s="53">
        <f>K2107*SetUp!$B$65</f>
        <v>1.6003756364439752E-3</v>
      </c>
      <c r="P2107" s="53">
        <f>MIN(SetUp!$B$54*L2107^SetUp!$B$51,L2107)</f>
        <v>2.8759909460544905E-3</v>
      </c>
      <c r="Q2107" s="53">
        <f t="shared" si="493"/>
        <v>0.17178808225066949</v>
      </c>
      <c r="R2107" s="53">
        <f>IF((H2107+N2107-O2107)&gt;SetUp!$B$56,T2106+H2107+N2107-O2107-SetUp!$B$56,T2106)</f>
        <v>0</v>
      </c>
      <c r="S2107" s="53">
        <f>R2107*SetUp!$B$65</f>
        <v>0</v>
      </c>
      <c r="T2107" s="53">
        <f>IF((R2107-S2107)&lt;SetUp!$B$53,R2107-S2107,SetUp!$B$53)</f>
        <v>0</v>
      </c>
      <c r="U2107" s="53">
        <f t="shared" si="494"/>
        <v>0.38169691085397822</v>
      </c>
      <c r="V2107" s="53">
        <f>(L2107-P2107)/1000*SetUp!$B$13*1000000/SetUp!$B$48</f>
        <v>6.2159878037512058E-2</v>
      </c>
      <c r="W2107" s="53">
        <f t="shared" si="496"/>
        <v>5.1174342541315809E-17</v>
      </c>
      <c r="X2107" s="53">
        <f>MAX((SetUp!$B$56*(1-($H2107/SetUp!$B$56)^2)*TANH(($B2107-$D2107)/SetUp!$B$56))/(1+$H2107/SetUp!$B$56*TANH(($B2107-$D2107)/SetUp!$B$56)),0)</f>
        <v>0</v>
      </c>
    </row>
    <row r="2108" spans="1:24" x14ac:dyDescent="0.3">
      <c r="A2108" s="60">
        <v>33153</v>
      </c>
      <c r="B2108" s="53">
        <v>0.21099999999999999</v>
      </c>
      <c r="C2108" s="53"/>
      <c r="D2108" s="53">
        <v>5.9740000000000002</v>
      </c>
      <c r="E2108" s="53">
        <f t="shared" si="488"/>
        <v>0.21099999999999999</v>
      </c>
      <c r="F2108" s="53">
        <f t="shared" si="489"/>
        <v>5.7629999999999999</v>
      </c>
      <c r="G2108" s="53">
        <f t="shared" si="490"/>
        <v>0</v>
      </c>
      <c r="H2108" s="53">
        <f>IF(Q2107&gt;SetUp!$B$56,SetUp!$B$56,Q2107)</f>
        <v>0.17178808225066949</v>
      </c>
      <c r="I2108" s="53">
        <f t="shared" si="495"/>
        <v>0.38276875027003437</v>
      </c>
      <c r="J2108" s="53">
        <f>MIN(F2108,H2108,(1-EXP(-SetUp!$B$52*H2108/SetUp!$B$56))*F2108)</f>
        <v>5.5662480722798967E-2</v>
      </c>
      <c r="K2108" s="53">
        <f t="shared" si="491"/>
        <v>0.11612560152787052</v>
      </c>
      <c r="L2108" s="53">
        <f>IF(I2108&lt;=0,0,MIN(SetUp!$B$50*I2108^SetUp!$B$55,I2108))</f>
        <v>4.3402917626845731E-3</v>
      </c>
      <c r="M2108" s="53">
        <f t="shared" si="492"/>
        <v>0.3784284585073498</v>
      </c>
      <c r="N2108" s="53">
        <f>IF(SetUp!$B$62=0,X2108,(B2108-E2108)*(1-(H2108/SetUp!$B$66/SetUp!$B$56)))</f>
        <v>0</v>
      </c>
      <c r="O2108" s="53">
        <f>K2108*SetUp!$B$65</f>
        <v>1.07183941605618E-3</v>
      </c>
      <c r="P2108" s="53">
        <f>MIN(SetUp!$B$54*L2108^SetUp!$B$51,L2108)</f>
        <v>2.8343513874038895E-3</v>
      </c>
      <c r="Q2108" s="53">
        <f t="shared" si="493"/>
        <v>0.11505376211181434</v>
      </c>
      <c r="R2108" s="53">
        <f>IF((H2108+N2108-O2108)&gt;SetUp!$B$56,T2107+H2108+N2108-O2108-SetUp!$B$56,T2107)</f>
        <v>0</v>
      </c>
      <c r="S2108" s="53">
        <f>R2108*SetUp!$B$65</f>
        <v>0</v>
      </c>
      <c r="T2108" s="53">
        <f>IF((R2108-S2108)&lt;SetUp!$B$53,R2108-S2108,SetUp!$B$53)</f>
        <v>0</v>
      </c>
      <c r="U2108" s="53">
        <f t="shared" si="494"/>
        <v>0.3784284585073498</v>
      </c>
      <c r="V2108" s="53">
        <f>(L2108-P2108)/1000*SetUp!$B$13*1000000/SetUp!$B$48</f>
        <v>6.128469719593832E-2</v>
      </c>
      <c r="W2108" s="53">
        <f t="shared" si="496"/>
        <v>-1.214306433183765E-17</v>
      </c>
      <c r="X2108" s="53">
        <f>MAX((SetUp!$B$56*(1-($H2108/SetUp!$B$56)^2)*TANH(($B2108-$D2108)/SetUp!$B$56))/(1+$H2108/SetUp!$B$56*TANH(($B2108-$D2108)/SetUp!$B$56)),0)</f>
        <v>0</v>
      </c>
    </row>
    <row r="2109" spans="1:24" x14ac:dyDescent="0.3">
      <c r="A2109" s="60">
        <v>33154</v>
      </c>
      <c r="B2109" s="53">
        <v>0.57699999999999996</v>
      </c>
      <c r="C2109" s="53"/>
      <c r="D2109" s="53">
        <v>5.9740000000000002</v>
      </c>
      <c r="E2109" s="53">
        <f t="shared" si="488"/>
        <v>0.57699999999999996</v>
      </c>
      <c r="F2109" s="53">
        <f t="shared" si="489"/>
        <v>5.3970000000000002</v>
      </c>
      <c r="G2109" s="53">
        <f t="shared" si="490"/>
        <v>0</v>
      </c>
      <c r="H2109" s="53">
        <f>IF(Q2108&gt;SetUp!$B$56,SetUp!$B$56,Q2108)</f>
        <v>0.11505376211181434</v>
      </c>
      <c r="I2109" s="53">
        <f t="shared" si="495"/>
        <v>0.37916765132681995</v>
      </c>
      <c r="J2109" s="53">
        <f>MIN(F2109,H2109,(1-EXP(-SetUp!$B$52*H2109/SetUp!$B$56))*F2109)</f>
        <v>3.4967874692318497E-2</v>
      </c>
      <c r="K2109" s="53">
        <f t="shared" si="491"/>
        <v>8.0085887419495849E-2</v>
      </c>
      <c r="L2109" s="53">
        <f>IF(I2109&lt;=0,0,MIN(SetUp!$B$50*I2109^SetUp!$B$55,I2109))</f>
        <v>4.2724494366030603E-3</v>
      </c>
      <c r="M2109" s="53">
        <f t="shared" si="492"/>
        <v>0.37489520189021691</v>
      </c>
      <c r="N2109" s="53">
        <f>IF(SetUp!$B$62=0,X2109,(B2109-E2109)*(1-(H2109/SetUp!$B$66/SetUp!$B$56)))</f>
        <v>0</v>
      </c>
      <c r="O2109" s="53">
        <f>K2109*SetUp!$B$65</f>
        <v>7.3919281947014686E-4</v>
      </c>
      <c r="P2109" s="53">
        <f>MIN(SetUp!$B$54*L2109^SetUp!$B$51,L2109)</f>
        <v>2.78962102600952E-3</v>
      </c>
      <c r="Q2109" s="53">
        <f t="shared" si="493"/>
        <v>7.9346694600025705E-2</v>
      </c>
      <c r="R2109" s="53">
        <f>IF((H2109+N2109-O2109)&gt;SetUp!$B$56,T2108+H2109+N2109-O2109-SetUp!$B$56,T2108)</f>
        <v>0</v>
      </c>
      <c r="S2109" s="53">
        <f>R2109*SetUp!$B$65</f>
        <v>0</v>
      </c>
      <c r="T2109" s="53">
        <f>IF((R2109-S2109)&lt;SetUp!$B$53,R2109-S2109,SetUp!$B$53)</f>
        <v>0</v>
      </c>
      <c r="U2109" s="53">
        <f t="shared" si="494"/>
        <v>0.37489520189021691</v>
      </c>
      <c r="V2109" s="53">
        <f>(L2109-P2109)/1000*SetUp!$B$13*1000000/SetUp!$B$48</f>
        <v>6.0344148831139491E-2</v>
      </c>
      <c r="W2109" s="53">
        <f t="shared" si="496"/>
        <v>2.4286128663675299E-17</v>
      </c>
      <c r="X2109" s="53">
        <f>MAX((SetUp!$B$56*(1-($H2109/SetUp!$B$56)^2)*TANH(($B2109-$D2109)/SetUp!$B$56))/(1+$H2109/SetUp!$B$56*TANH(($B2109-$D2109)/SetUp!$B$56)),0)</f>
        <v>0</v>
      </c>
    </row>
    <row r="2110" spans="1:24" x14ac:dyDescent="0.3">
      <c r="A2110" s="60">
        <v>33155</v>
      </c>
      <c r="B2110" s="53">
        <v>0</v>
      </c>
      <c r="C2110" s="53"/>
      <c r="D2110" s="53">
        <v>5.9740000000000002</v>
      </c>
      <c r="E2110" s="53">
        <f t="shared" si="488"/>
        <v>0</v>
      </c>
      <c r="F2110" s="53">
        <f t="shared" si="489"/>
        <v>5.9740000000000002</v>
      </c>
      <c r="G2110" s="53">
        <f t="shared" si="490"/>
        <v>0</v>
      </c>
      <c r="H2110" s="53">
        <f>IF(Q2109&gt;SetUp!$B$56,SetUp!$B$56,Q2109)</f>
        <v>7.9346694600025705E-2</v>
      </c>
      <c r="I2110" s="53">
        <f t="shared" si="495"/>
        <v>0.37538093993867672</v>
      </c>
      <c r="J2110" s="53">
        <f>MIN(F2110,H2110,(1-EXP(-SetUp!$B$52*H2110/SetUp!$B$56))*F2110)</f>
        <v>2.6720692777925038E-2</v>
      </c>
      <c r="K2110" s="53">
        <f t="shared" si="491"/>
        <v>5.2626001822100671E-2</v>
      </c>
      <c r="L2110" s="53">
        <f>IF(I2110&lt;=0,0,MIN(SetUp!$B$50*I2110^SetUp!$B$55,I2110))</f>
        <v>4.2015721914408404E-3</v>
      </c>
      <c r="M2110" s="53">
        <f t="shared" si="492"/>
        <v>0.37117936774723587</v>
      </c>
      <c r="N2110" s="53">
        <f>IF(SetUp!$B$62=0,X2110,(B2110-E2110)*(1-(H2110/SetUp!$B$66/SetUp!$B$56)))</f>
        <v>0</v>
      </c>
      <c r="O2110" s="53">
        <f>K2110*SetUp!$B$65</f>
        <v>4.8573804845983146E-4</v>
      </c>
      <c r="P2110" s="53">
        <f>MIN(SetUp!$B$54*L2110^SetUp!$B$51,L2110)</f>
        <v>2.7428970307154282E-3</v>
      </c>
      <c r="Q2110" s="53">
        <f t="shared" si="493"/>
        <v>5.2140263773640838E-2</v>
      </c>
      <c r="R2110" s="53">
        <f>IF((H2110+N2110-O2110)&gt;SetUp!$B$56,T2109+H2110+N2110-O2110-SetUp!$B$56,T2109)</f>
        <v>0</v>
      </c>
      <c r="S2110" s="53">
        <f>R2110*SetUp!$B$65</f>
        <v>0</v>
      </c>
      <c r="T2110" s="53">
        <f>IF((R2110-S2110)&lt;SetUp!$B$53,R2110-S2110,SetUp!$B$53)</f>
        <v>0</v>
      </c>
      <c r="U2110" s="53">
        <f t="shared" si="494"/>
        <v>0.37117936774723587</v>
      </c>
      <c r="V2110" s="53">
        <f>(L2110-P2110)/1000*SetUp!$B$13*1000000/SetUp!$B$48</f>
        <v>5.9361225052241416E-2</v>
      </c>
      <c r="W2110" s="53">
        <f t="shared" si="496"/>
        <v>-1.9949319973733282E-17</v>
      </c>
      <c r="X2110" s="53">
        <f>MAX((SetUp!$B$56*(1-($H2110/SetUp!$B$56)^2)*TANH(($B2110-$D2110)/SetUp!$B$56))/(1+$H2110/SetUp!$B$56*TANH(($B2110-$D2110)/SetUp!$B$56)),0)</f>
        <v>0</v>
      </c>
    </row>
    <row r="2111" spans="1:24" x14ac:dyDescent="0.3">
      <c r="A2111" s="60">
        <v>33156</v>
      </c>
      <c r="B2111" s="53">
        <v>0</v>
      </c>
      <c r="C2111" s="53"/>
      <c r="D2111" s="53">
        <v>5.9740000000000002</v>
      </c>
      <c r="E2111" s="53">
        <f t="shared" si="488"/>
        <v>0</v>
      </c>
      <c r="F2111" s="53">
        <f t="shared" si="489"/>
        <v>5.9740000000000002</v>
      </c>
      <c r="G2111" s="53">
        <f t="shared" si="490"/>
        <v>0</v>
      </c>
      <c r="H2111" s="53">
        <f>IF(Q2110&gt;SetUp!$B$56,SetUp!$B$56,Q2110)</f>
        <v>5.2140263773640838E-2</v>
      </c>
      <c r="I2111" s="53">
        <f t="shared" si="495"/>
        <v>0.37149843118615117</v>
      </c>
      <c r="J2111" s="53">
        <f>MIN(F2111,H2111,(1-EXP(-SetUp!$B$52*H2111/SetUp!$B$56))*F2111)</f>
        <v>1.7572180892417317E-2</v>
      </c>
      <c r="K2111" s="53">
        <f t="shared" si="491"/>
        <v>3.4568082881223525E-2</v>
      </c>
      <c r="L2111" s="53">
        <f>IF(I2111&lt;=0,0,MIN(SetUp!$B$50*I2111^SetUp!$B$55,I2111))</f>
        <v>4.1293951285746927E-3</v>
      </c>
      <c r="M2111" s="53">
        <f t="shared" si="492"/>
        <v>0.36736903605757648</v>
      </c>
      <c r="N2111" s="53">
        <f>IF(SetUp!$B$62=0,X2111,(B2111-E2111)*(1-(H2111/SetUp!$B$66/SetUp!$B$56)))</f>
        <v>0</v>
      </c>
      <c r="O2111" s="53">
        <f>K2111*SetUp!$B$65</f>
        <v>3.1906343891531785E-4</v>
      </c>
      <c r="P2111" s="53">
        <f>MIN(SetUp!$B$54*L2111^SetUp!$B$51,L2111)</f>
        <v>2.6953240363114337E-3</v>
      </c>
      <c r="Q2111" s="53">
        <f t="shared" si="493"/>
        <v>3.4249019442308209E-2</v>
      </c>
      <c r="R2111" s="53">
        <f>IF((H2111+N2111-O2111)&gt;SetUp!$B$56,T2110+H2111+N2111-O2111-SetUp!$B$56,T2110)</f>
        <v>0</v>
      </c>
      <c r="S2111" s="53">
        <f>R2111*SetUp!$B$65</f>
        <v>0</v>
      </c>
      <c r="T2111" s="53">
        <f>IF((R2111-S2111)&lt;SetUp!$B$53,R2111-S2111,SetUp!$B$53)</f>
        <v>0</v>
      </c>
      <c r="U2111" s="53">
        <f t="shared" si="494"/>
        <v>0.36736903605757648</v>
      </c>
      <c r="V2111" s="53">
        <f>(L2111-P2111)/1000*SetUp!$B$13*1000000/SetUp!$B$48</f>
        <v>5.8359955074862559E-2</v>
      </c>
      <c r="W2111" s="53">
        <f t="shared" si="496"/>
        <v>2.3418766925686896E-17</v>
      </c>
      <c r="X2111" s="53">
        <f>MAX((SetUp!$B$56*(1-($H2111/SetUp!$B$56)^2)*TANH(($B2111-$D2111)/SetUp!$B$56))/(1+$H2111/SetUp!$B$56*TANH(($B2111-$D2111)/SetUp!$B$56)),0)</f>
        <v>0</v>
      </c>
    </row>
    <row r="2112" spans="1:24" x14ac:dyDescent="0.3">
      <c r="A2112" s="60">
        <v>33157</v>
      </c>
      <c r="B2112" s="53">
        <v>0</v>
      </c>
      <c r="C2112" s="53"/>
      <c r="D2112" s="53">
        <v>5.9740000000000002</v>
      </c>
      <c r="E2112" s="53">
        <f t="shared" si="488"/>
        <v>0</v>
      </c>
      <c r="F2112" s="53">
        <f t="shared" si="489"/>
        <v>5.9740000000000002</v>
      </c>
      <c r="G2112" s="53">
        <f t="shared" si="490"/>
        <v>0</v>
      </c>
      <c r="H2112" s="53">
        <f>IF(Q2111&gt;SetUp!$B$56,SetUp!$B$56,Q2111)</f>
        <v>3.4249019442308209E-2</v>
      </c>
      <c r="I2112" s="53">
        <f t="shared" si="495"/>
        <v>0.3675785632465417</v>
      </c>
      <c r="J2112" s="53">
        <f>MIN(F2112,H2112,(1-EXP(-SetUp!$B$52*H2112/SetUp!$B$56))*F2112)</f>
        <v>1.1548351328650213E-2</v>
      </c>
      <c r="K2112" s="53">
        <f t="shared" si="491"/>
        <v>2.2700668113657996E-2</v>
      </c>
      <c r="L2112" s="53">
        <f>IF(I2112&lt;=0,0,MIN(SetUp!$B$50*I2112^SetUp!$B$55,I2112))</f>
        <v>4.0570319459321035E-3</v>
      </c>
      <c r="M2112" s="53">
        <f t="shared" si="492"/>
        <v>0.3635215313006096</v>
      </c>
      <c r="N2112" s="53">
        <f>IF(SetUp!$B$62=0,X2112,(B2112-E2112)*(1-(H2112/SetUp!$B$66/SetUp!$B$56)))</f>
        <v>0</v>
      </c>
      <c r="O2112" s="53">
        <f>K2112*SetUp!$B$65</f>
        <v>2.0952718896520594E-4</v>
      </c>
      <c r="P2112" s="53">
        <f>MIN(SetUp!$B$54*L2112^SetUp!$B$51,L2112)</f>
        <v>2.6476364793361342E-3</v>
      </c>
      <c r="Q2112" s="53">
        <f t="shared" si="493"/>
        <v>2.2491140924692791E-2</v>
      </c>
      <c r="R2112" s="53">
        <f>IF((H2112+N2112-O2112)&gt;SetUp!$B$56,T2111+H2112+N2112-O2112-SetUp!$B$56,T2111)</f>
        <v>0</v>
      </c>
      <c r="S2112" s="53">
        <f>R2112*SetUp!$B$65</f>
        <v>0</v>
      </c>
      <c r="T2112" s="53">
        <f>IF((R2112-S2112)&lt;SetUp!$B$53,R2112-S2112,SetUp!$B$53)</f>
        <v>0</v>
      </c>
      <c r="U2112" s="53">
        <f t="shared" si="494"/>
        <v>0.3635215313006096</v>
      </c>
      <c r="V2112" s="53">
        <f>(L2112-P2112)/1000*SetUp!$B$13*1000000/SetUp!$B$48</f>
        <v>5.7355773055465999E-2</v>
      </c>
      <c r="W2112" s="53">
        <f t="shared" si="496"/>
        <v>-1.3010426069826053E-17</v>
      </c>
      <c r="X2112" s="53">
        <f>MAX((SetUp!$B$56*(1-($H2112/SetUp!$B$56)^2)*TANH(($B2112-$D2112)/SetUp!$B$56))/(1+$H2112/SetUp!$B$56*TANH(($B2112-$D2112)/SetUp!$B$56)),0)</f>
        <v>0</v>
      </c>
    </row>
    <row r="2113" spans="1:24" x14ac:dyDescent="0.3">
      <c r="A2113" s="60">
        <v>33158</v>
      </c>
      <c r="B2113" s="53">
        <v>0</v>
      </c>
      <c r="C2113" s="53"/>
      <c r="D2113" s="53">
        <v>5.9740000000000002</v>
      </c>
      <c r="E2113" s="53">
        <f t="shared" si="488"/>
        <v>0</v>
      </c>
      <c r="F2113" s="53">
        <f t="shared" si="489"/>
        <v>5.9740000000000002</v>
      </c>
      <c r="G2113" s="53">
        <f t="shared" si="490"/>
        <v>0</v>
      </c>
      <c r="H2113" s="53">
        <f>IF(Q2112&gt;SetUp!$B$56,SetUp!$B$56,Q2112)</f>
        <v>2.2491140924692791E-2</v>
      </c>
      <c r="I2113" s="53">
        <f t="shared" si="495"/>
        <v>0.36365910339535684</v>
      </c>
      <c r="J2113" s="53">
        <f>MIN(F2113,H2113,(1-EXP(-SetUp!$B$52*H2113/SetUp!$B$56))*F2113)</f>
        <v>7.5862568379029324E-3</v>
      </c>
      <c r="K2113" s="53">
        <f t="shared" si="491"/>
        <v>1.4904884086789858E-2</v>
      </c>
      <c r="L2113" s="53">
        <f>IF(I2113&lt;=0,0,MIN(SetUp!$B$50*I2113^SetUp!$B$55,I2113))</f>
        <v>3.9851888541150631E-3</v>
      </c>
      <c r="M2113" s="53">
        <f t="shared" si="492"/>
        <v>0.35967391454124176</v>
      </c>
      <c r="N2113" s="53">
        <f>IF(SetUp!$B$62=0,X2113,(B2113-E2113)*(1-(H2113/SetUp!$B$66/SetUp!$B$56)))</f>
        <v>0</v>
      </c>
      <c r="O2113" s="53">
        <f>K2113*SetUp!$B$65</f>
        <v>1.3757209474721805E-4</v>
      </c>
      <c r="P2113" s="53">
        <f>MIN(SetUp!$B$54*L2113^SetUp!$B$51,L2113)</f>
        <v>2.6002998401279359E-3</v>
      </c>
      <c r="Q2113" s="53">
        <f t="shared" si="493"/>
        <v>1.4767311992042641E-2</v>
      </c>
      <c r="R2113" s="53">
        <f>IF((H2113+N2113-O2113)&gt;SetUp!$B$56,T2112+H2113+N2113-O2113-SetUp!$B$56,T2112)</f>
        <v>0</v>
      </c>
      <c r="S2113" s="53">
        <f>R2113*SetUp!$B$65</f>
        <v>0</v>
      </c>
      <c r="T2113" s="53">
        <f>IF((R2113-S2113)&lt;SetUp!$B$53,R2113-S2113,SetUp!$B$53)</f>
        <v>0</v>
      </c>
      <c r="U2113" s="53">
        <f t="shared" si="494"/>
        <v>0.35967391454124176</v>
      </c>
      <c r="V2113" s="53">
        <f>(L2113-P2113)/1000*SetUp!$B$13*1000000/SetUp!$B$48</f>
        <v>5.6358475584641791E-2</v>
      </c>
      <c r="W2113" s="53">
        <f t="shared" si="496"/>
        <v>-1.6479873021779667E-17</v>
      </c>
      <c r="X2113" s="53">
        <f>MAX((SetUp!$B$56*(1-($H2113/SetUp!$B$56)^2)*TANH(($B2113-$D2113)/SetUp!$B$56))/(1+$H2113/SetUp!$B$56*TANH(($B2113-$D2113)/SetUp!$B$56)),0)</f>
        <v>0</v>
      </c>
    </row>
    <row r="2114" spans="1:24" x14ac:dyDescent="0.3">
      <c r="A2114" s="60">
        <v>33159</v>
      </c>
      <c r="B2114" s="53">
        <v>0.13600000000000001</v>
      </c>
      <c r="C2114" s="53"/>
      <c r="D2114" s="53">
        <v>5.9740000000000002</v>
      </c>
      <c r="E2114" s="53">
        <f t="shared" si="488"/>
        <v>0.13600000000000001</v>
      </c>
      <c r="F2114" s="53">
        <f t="shared" si="489"/>
        <v>5.8380000000000001</v>
      </c>
      <c r="G2114" s="53">
        <f t="shared" si="490"/>
        <v>0</v>
      </c>
      <c r="H2114" s="53">
        <f>IF(Q2113&gt;SetUp!$B$56,SetUp!$B$56,Q2113)</f>
        <v>1.4767311992042641E-2</v>
      </c>
      <c r="I2114" s="53">
        <f t="shared" si="495"/>
        <v>0.35976527893583837</v>
      </c>
      <c r="J2114" s="53">
        <f>MIN(F2114,H2114,(1-EXP(-SetUp!$B$52*H2114/SetUp!$B$56))*F2114)</f>
        <v>4.8686787436056965E-3</v>
      </c>
      <c r="K2114" s="53">
        <f t="shared" si="491"/>
        <v>9.8986332484369451E-3</v>
      </c>
      <c r="L2114" s="53">
        <f>IF(I2114&lt;=0,0,MIN(SetUp!$B$50*I2114^SetUp!$B$55,I2114))</f>
        <v>3.9143249811485073E-3</v>
      </c>
      <c r="M2114" s="53">
        <f t="shared" si="492"/>
        <v>0.35585095395468985</v>
      </c>
      <c r="N2114" s="53">
        <f>IF(SetUp!$B$62=0,X2114,(B2114-E2114)*(1-(H2114/SetUp!$B$66/SetUp!$B$56)))</f>
        <v>0</v>
      </c>
      <c r="O2114" s="53">
        <f>K2114*SetUp!$B$65</f>
        <v>9.1364394596591786E-5</v>
      </c>
      <c r="P2114" s="53">
        <f>MIN(SetUp!$B$54*L2114^SetUp!$B$51,L2114)</f>
        <v>2.5536165208708021E-3</v>
      </c>
      <c r="Q2114" s="53">
        <f t="shared" si="493"/>
        <v>9.8072688538403535E-3</v>
      </c>
      <c r="R2114" s="53">
        <f>IF((H2114+N2114-O2114)&gt;SetUp!$B$56,T2113+H2114+N2114-O2114-SetUp!$B$56,T2113)</f>
        <v>0</v>
      </c>
      <c r="S2114" s="53">
        <f>R2114*SetUp!$B$65</f>
        <v>0</v>
      </c>
      <c r="T2114" s="53">
        <f>IF((R2114-S2114)&lt;SetUp!$B$53,R2114-S2114,SetUp!$B$53)</f>
        <v>0</v>
      </c>
      <c r="U2114" s="53">
        <f t="shared" si="494"/>
        <v>0.35585095395468985</v>
      </c>
      <c r="V2114" s="53">
        <f>(L2114-P2114)/1000*SetUp!$B$13*1000000/SetUp!$B$48</f>
        <v>5.537444066769772E-2</v>
      </c>
      <c r="W2114" s="53">
        <f t="shared" si="496"/>
        <v>4.6837533851373792E-17</v>
      </c>
      <c r="X2114" s="53">
        <f>MAX((SetUp!$B$56*(1-($H2114/SetUp!$B$56)^2)*TANH(($B2114-$D2114)/SetUp!$B$56))/(1+$H2114/SetUp!$B$56*TANH(($B2114-$D2114)/SetUp!$B$56)),0)</f>
        <v>0</v>
      </c>
    </row>
    <row r="2115" spans="1:24" x14ac:dyDescent="0.3">
      <c r="A2115" s="60">
        <v>33160</v>
      </c>
      <c r="B2115" s="53">
        <v>0</v>
      </c>
      <c r="C2115" s="53"/>
      <c r="D2115" s="53">
        <v>5.9740000000000002</v>
      </c>
      <c r="E2115" s="53">
        <f t="shared" ref="E2115:E2178" si="497">IF(B2115&gt;=D2115,D2115,B2115)</f>
        <v>0</v>
      </c>
      <c r="F2115" s="53">
        <f t="shared" ref="F2115:F2178" si="498">D2115-E2115</f>
        <v>5.9740000000000002</v>
      </c>
      <c r="G2115" s="53">
        <f t="shared" ref="G2115:G2178" si="499">MAX(B2115-D2115-N2115,0)</f>
        <v>0</v>
      </c>
      <c r="H2115" s="53">
        <f>IF(Q2114&gt;SetUp!$B$56,SetUp!$B$56,Q2114)</f>
        <v>9.8072688538403535E-3</v>
      </c>
      <c r="I2115" s="53">
        <f t="shared" si="495"/>
        <v>0.35591093136830187</v>
      </c>
      <c r="J2115" s="53">
        <f>MIN(F2115,H2115,(1-EXP(-SetUp!$B$52*H2115/SetUp!$B$56))*F2115)</f>
        <v>3.3091748955017333E-3</v>
      </c>
      <c r="K2115" s="53">
        <f t="shared" ref="K2115:K2178" si="500">MAX(H2115-J2115,0)</f>
        <v>6.4980939583386202E-3</v>
      </c>
      <c r="L2115" s="53">
        <f>IF(I2115&lt;=0,0,MIN(SetUp!$B$50*I2115^SetUp!$B$55,I2115))</f>
        <v>3.844681305783644E-3</v>
      </c>
      <c r="M2115" s="53">
        <f t="shared" ref="M2115:M2178" si="501">MAX(I2115-L2115,0)</f>
        <v>0.35206625006251824</v>
      </c>
      <c r="N2115" s="53">
        <f>IF(SetUp!$B$62=0,X2115,(B2115-E2115)*(1-(H2115/SetUp!$B$66/SetUp!$B$56)))</f>
        <v>0</v>
      </c>
      <c r="O2115" s="53">
        <f>K2115*SetUp!$B$65</f>
        <v>5.9977413612038484E-5</v>
      </c>
      <c r="P2115" s="53">
        <f>MIN(SetUp!$B$54*L2115^SetUp!$B$51,L2115)</f>
        <v>2.5077450378157302E-3</v>
      </c>
      <c r="Q2115" s="53">
        <f t="shared" ref="Q2115:Q2178" si="502">IF((K2115+N2115-O2115)&lt;0,0,K2115+N2115-O2115)</f>
        <v>6.4381165447265814E-3</v>
      </c>
      <c r="R2115" s="53">
        <f>IF((H2115+N2115-O2115)&gt;SetUp!$B$56,T2114+H2115+N2115-O2115-SetUp!$B$56,T2114)</f>
        <v>0</v>
      </c>
      <c r="S2115" s="53">
        <f>R2115*SetUp!$B$65</f>
        <v>0</v>
      </c>
      <c r="T2115" s="53">
        <f>IF((R2115-S2115)&lt;SetUp!$B$53,R2115-S2115,SetUp!$B$53)</f>
        <v>0</v>
      </c>
      <c r="U2115" s="53">
        <f t="shared" ref="U2115:U2178" si="503">M2115+R2115-T2115</f>
        <v>0.35206625006251824</v>
      </c>
      <c r="V2115" s="53">
        <f>(L2115-P2115)/1000*SetUp!$B$13*1000000/SetUp!$B$48</f>
        <v>5.4407024140919476E-2</v>
      </c>
      <c r="W2115" s="53">
        <f t="shared" si="496"/>
        <v>-1.3877787807814457E-17</v>
      </c>
      <c r="X2115" s="53">
        <f>MAX((SetUp!$B$56*(1-($H2115/SetUp!$B$56)^2)*TANH(($B2115-$D2115)/SetUp!$B$56))/(1+$H2115/SetUp!$B$56*TANH(($B2115-$D2115)/SetUp!$B$56)),0)</f>
        <v>0</v>
      </c>
    </row>
    <row r="2116" spans="1:24" x14ac:dyDescent="0.3">
      <c r="A2116" s="60">
        <v>33161</v>
      </c>
      <c r="B2116" s="53">
        <v>0.752</v>
      </c>
      <c r="C2116" s="53"/>
      <c r="D2116" s="53">
        <v>5.9740000000000002</v>
      </c>
      <c r="E2116" s="53">
        <f t="shared" si="497"/>
        <v>0.752</v>
      </c>
      <c r="F2116" s="53">
        <f t="shared" si="498"/>
        <v>5.2220000000000004</v>
      </c>
      <c r="G2116" s="53">
        <f t="shared" si="499"/>
        <v>0</v>
      </c>
      <c r="H2116" s="53">
        <f>IF(Q2115&gt;SetUp!$B$56,SetUp!$B$56,Q2115)</f>
        <v>6.4381165447265814E-3</v>
      </c>
      <c r="I2116" s="53">
        <f t="shared" ref="I2116:I2179" si="504">U2115+G2116+O2116</f>
        <v>0.35210814536647173</v>
      </c>
      <c r="J2116" s="53">
        <f>MIN(F2116,H2116,(1-EXP(-SetUp!$B$52*H2116/SetUp!$B$56))*F2116)</f>
        <v>1.8990808459916047E-3</v>
      </c>
      <c r="K2116" s="53">
        <f t="shared" si="500"/>
        <v>4.5390356987349764E-3</v>
      </c>
      <c r="L2116" s="53">
        <f>IF(I2116&lt;=0,0,MIN(SetUp!$B$50*I2116^SetUp!$B$55,I2116))</f>
        <v>3.7764602741833572E-3</v>
      </c>
      <c r="M2116" s="53">
        <f t="shared" si="501"/>
        <v>0.34833168509228835</v>
      </c>
      <c r="N2116" s="53">
        <f>IF(SetUp!$B$62=0,X2116,(B2116-E2116)*(1-(H2116/SetUp!$B$66/SetUp!$B$56)))</f>
        <v>0</v>
      </c>
      <c r="O2116" s="53">
        <f>K2116*SetUp!$B$65</f>
        <v>4.1895303953474963E-5</v>
      </c>
      <c r="P2116" s="53">
        <f>MIN(SetUp!$B$54*L2116^SetUp!$B$51,L2116)</f>
        <v>2.4628184208361926E-3</v>
      </c>
      <c r="Q2116" s="53">
        <f t="shared" si="502"/>
        <v>4.4971403947815011E-3</v>
      </c>
      <c r="R2116" s="53">
        <f>IF((H2116+N2116-O2116)&gt;SetUp!$B$56,T2115+H2116+N2116-O2116-SetUp!$B$56,T2115)</f>
        <v>0</v>
      </c>
      <c r="S2116" s="53">
        <f>R2116*SetUp!$B$65</f>
        <v>0</v>
      </c>
      <c r="T2116" s="53">
        <f>IF((R2116-S2116)&lt;SetUp!$B$53,R2116-S2116,SetUp!$B$53)</f>
        <v>0</v>
      </c>
      <c r="U2116" s="53">
        <f t="shared" si="503"/>
        <v>0.34833168509228835</v>
      </c>
      <c r="V2116" s="53">
        <f>(L2116-P2116)/1000*SetUp!$B$13*1000000/SetUp!$B$48</f>
        <v>5.3459050921114415E-2</v>
      </c>
      <c r="W2116" s="53">
        <f t="shared" ref="W2116:W2179" si="505">Q2116+U2116+T2116-H2116-U2115-T2115-B2116+E2116+J2116+L2116</f>
        <v>-2.5153490401663703E-17</v>
      </c>
      <c r="X2116" s="53">
        <f>MAX((SetUp!$B$56*(1-($H2116/SetUp!$B$56)^2)*TANH(($B2116-$D2116)/SetUp!$B$56))/(1+$H2116/SetUp!$B$56*TANH(($B2116-$D2116)/SetUp!$B$56)),0)</f>
        <v>0</v>
      </c>
    </row>
    <row r="2117" spans="1:24" x14ac:dyDescent="0.3">
      <c r="A2117" s="60">
        <v>33162</v>
      </c>
      <c r="B2117" s="53">
        <v>0.40899999999999997</v>
      </c>
      <c r="C2117" s="53"/>
      <c r="D2117" s="53">
        <v>5.9740000000000002</v>
      </c>
      <c r="E2117" s="53">
        <f t="shared" si="497"/>
        <v>0.40899999999999997</v>
      </c>
      <c r="F2117" s="53">
        <f t="shared" si="498"/>
        <v>5.5650000000000004</v>
      </c>
      <c r="G2117" s="53">
        <f t="shared" si="499"/>
        <v>0</v>
      </c>
      <c r="H2117" s="53">
        <f>IF(Q2116&gt;SetUp!$B$56,SetUp!$B$56,Q2116)</f>
        <v>4.4971403947815011E-3</v>
      </c>
      <c r="I2117" s="53">
        <f t="shared" si="504"/>
        <v>0.34836014477184463</v>
      </c>
      <c r="J2117" s="53">
        <f>MIN(F2117,H2117,(1-EXP(-SetUp!$B$52*H2117/SetUp!$B$56))*F2117)</f>
        <v>1.4137518215893137E-3</v>
      </c>
      <c r="K2117" s="53">
        <f t="shared" si="500"/>
        <v>3.0833885731921876E-3</v>
      </c>
      <c r="L2117" s="53">
        <f>IF(I2117&lt;=0,0,MIN(SetUp!$B$50*I2117^SetUp!$B$55,I2117))</f>
        <v>3.7097009809025725E-3</v>
      </c>
      <c r="M2117" s="53">
        <f t="shared" si="501"/>
        <v>0.34465044379094206</v>
      </c>
      <c r="N2117" s="53">
        <f>IF(SetUp!$B$62=0,X2117,(B2117-E2117)*(1-(H2117/SetUp!$B$66/SetUp!$B$56)))</f>
        <v>0</v>
      </c>
      <c r="O2117" s="53">
        <f>K2117*SetUp!$B$65</f>
        <v>2.8459679556289973E-5</v>
      </c>
      <c r="P2117" s="53">
        <f>MIN(SetUp!$B$54*L2117^SetUp!$B$51,L2117)</f>
        <v>2.4188620583349193E-3</v>
      </c>
      <c r="Q2117" s="53">
        <f t="shared" si="502"/>
        <v>3.0549288936358976E-3</v>
      </c>
      <c r="R2117" s="53">
        <f>IF((H2117+N2117-O2117)&gt;SetUp!$B$56,T2116+H2117+N2117-O2117-SetUp!$B$56,T2116)</f>
        <v>0</v>
      </c>
      <c r="S2117" s="53">
        <f>R2117*SetUp!$B$65</f>
        <v>0</v>
      </c>
      <c r="T2117" s="53">
        <f>IF((R2117-S2117)&lt;SetUp!$B$53,R2117-S2117,SetUp!$B$53)</f>
        <v>0</v>
      </c>
      <c r="U2117" s="53">
        <f t="shared" si="503"/>
        <v>0.34465044379094206</v>
      </c>
      <c r="V2117" s="53">
        <f>(L2117-P2117)/1000*SetUp!$B$13*1000000/SetUp!$B$48</f>
        <v>5.2531078784274786E-2</v>
      </c>
      <c r="W2117" s="53">
        <f t="shared" si="505"/>
        <v>6.9388939039072284E-18</v>
      </c>
      <c r="X2117" s="53">
        <f>MAX((SetUp!$B$56*(1-($H2117/SetUp!$B$56)^2)*TANH(($B2117-$D2117)/SetUp!$B$56))/(1+$H2117/SetUp!$B$56*TANH(($B2117-$D2117)/SetUp!$B$56)),0)</f>
        <v>0</v>
      </c>
    </row>
    <row r="2118" spans="1:24" x14ac:dyDescent="0.3">
      <c r="A2118" s="60">
        <v>33163</v>
      </c>
      <c r="B2118" s="53">
        <v>0.19500000000000001</v>
      </c>
      <c r="C2118" s="53"/>
      <c r="D2118" s="53">
        <v>5.9740000000000002</v>
      </c>
      <c r="E2118" s="53">
        <f t="shared" si="497"/>
        <v>0.19500000000000001</v>
      </c>
      <c r="F2118" s="53">
        <f t="shared" si="498"/>
        <v>5.7789999999999999</v>
      </c>
      <c r="G2118" s="53">
        <f t="shared" si="499"/>
        <v>0</v>
      </c>
      <c r="H2118" s="53">
        <f>IF(Q2117&gt;SetUp!$B$56,SetUp!$B$56,Q2117)</f>
        <v>3.0549288936358976E-3</v>
      </c>
      <c r="I2118" s="53">
        <f t="shared" si="504"/>
        <v>0.34466943534229177</v>
      </c>
      <c r="J2118" s="53">
        <f>MIN(F2118,H2118,(1-EXP(-SetUp!$B$52*H2118/SetUp!$B$56))*F2118)</f>
        <v>9.9733958371412681E-4</v>
      </c>
      <c r="K2118" s="53">
        <f t="shared" si="500"/>
        <v>2.0575893099217708E-3</v>
      </c>
      <c r="L2118" s="53">
        <f>IF(I2118&lt;=0,0,MIN(SetUp!$B$50*I2118^SetUp!$B$55,I2118))</f>
        <v>3.6444283978517311E-3</v>
      </c>
      <c r="M2118" s="53">
        <f t="shared" si="501"/>
        <v>0.34102500694444005</v>
      </c>
      <c r="N2118" s="53">
        <f>IF(SetUp!$B$62=0,X2118,(B2118-E2118)*(1-(H2118/SetUp!$B$66/SetUp!$B$56)))</f>
        <v>0</v>
      </c>
      <c r="O2118" s="53">
        <f>K2118*SetUp!$B$65</f>
        <v>1.8991551349688251E-5</v>
      </c>
      <c r="P2118" s="53">
        <f>MIN(SetUp!$B$54*L2118^SetUp!$B$51,L2118)</f>
        <v>2.3758920224426065E-3</v>
      </c>
      <c r="Q2118" s="53">
        <f t="shared" si="502"/>
        <v>2.0385977585720824E-3</v>
      </c>
      <c r="R2118" s="53">
        <f>IF((H2118+N2118-O2118)&gt;SetUp!$B$56,T2117+H2118+N2118-O2118-SetUp!$B$56,T2117)</f>
        <v>0</v>
      </c>
      <c r="S2118" s="53">
        <f>R2118*SetUp!$B$65</f>
        <v>0</v>
      </c>
      <c r="T2118" s="53">
        <f>IF((R2118-S2118)&lt;SetUp!$B$53,R2118-S2118,SetUp!$B$53)</f>
        <v>0</v>
      </c>
      <c r="U2118" s="53">
        <f t="shared" si="503"/>
        <v>0.34102500694444005</v>
      </c>
      <c r="V2118" s="53">
        <f>(L2118-P2118)/1000*SetUp!$B$13*1000000/SetUp!$B$48</f>
        <v>5.1623469909618094E-2</v>
      </c>
      <c r="W2118" s="53">
        <f t="shared" si="505"/>
        <v>1.0408340855860843E-17</v>
      </c>
      <c r="X2118" s="53">
        <f>MAX((SetUp!$B$56*(1-($H2118/SetUp!$B$56)^2)*TANH(($B2118-$D2118)/SetUp!$B$56))/(1+$H2118/SetUp!$B$56*TANH(($B2118-$D2118)/SetUp!$B$56)),0)</f>
        <v>0</v>
      </c>
    </row>
    <row r="2119" spans="1:24" x14ac:dyDescent="0.3">
      <c r="A2119" s="60">
        <v>33164</v>
      </c>
      <c r="B2119" s="53">
        <v>0.112</v>
      </c>
      <c r="C2119" s="53"/>
      <c r="D2119" s="53">
        <v>5.9740000000000002</v>
      </c>
      <c r="E2119" s="53">
        <f t="shared" si="497"/>
        <v>0.112</v>
      </c>
      <c r="F2119" s="53">
        <f t="shared" si="498"/>
        <v>5.8620000000000001</v>
      </c>
      <c r="G2119" s="53">
        <f t="shared" si="499"/>
        <v>0</v>
      </c>
      <c r="H2119" s="53">
        <f>IF(Q2118&gt;SetUp!$B$56,SetUp!$B$56,Q2118)</f>
        <v>2.0385977585720824E-3</v>
      </c>
      <c r="I2119" s="53">
        <f t="shared" si="504"/>
        <v>0.34103759187265742</v>
      </c>
      <c r="J2119" s="53">
        <f>MIN(F2119,H2119,(1-EXP(-SetUp!$B$52*H2119/SetUp!$B$56))*F2119)</f>
        <v>6.7511705658098787E-4</v>
      </c>
      <c r="K2119" s="53">
        <f t="shared" si="500"/>
        <v>1.3634807019910944E-3</v>
      </c>
      <c r="L2119" s="53">
        <f>IF(I2119&lt;=0,0,MIN(SetUp!$B$50*I2119^SetUp!$B$55,I2119))</f>
        <v>3.5806501440025953E-3</v>
      </c>
      <c r="M2119" s="53">
        <f t="shared" si="501"/>
        <v>0.33745694172865481</v>
      </c>
      <c r="N2119" s="53">
        <f>IF(SetUp!$B$62=0,X2119,(B2119-E2119)*(1-(H2119/SetUp!$B$66/SetUp!$B$56)))</f>
        <v>0</v>
      </c>
      <c r="O2119" s="53">
        <f>K2119*SetUp!$B$65</f>
        <v>1.2584928217360034E-5</v>
      </c>
      <c r="P2119" s="53">
        <f>MIN(SetUp!$B$54*L2119^SetUp!$B$51,L2119)</f>
        <v>2.3339129513722228E-3</v>
      </c>
      <c r="Q2119" s="53">
        <f t="shared" si="502"/>
        <v>1.3508957737737343E-3</v>
      </c>
      <c r="R2119" s="53">
        <f>IF((H2119+N2119-O2119)&gt;SetUp!$B$56,T2118+H2119+N2119-O2119-SetUp!$B$56,T2118)</f>
        <v>0</v>
      </c>
      <c r="S2119" s="53">
        <f>R2119*SetUp!$B$65</f>
        <v>0</v>
      </c>
      <c r="T2119" s="53">
        <f>IF((R2119-S2119)&lt;SetUp!$B$53,R2119-S2119,SetUp!$B$53)</f>
        <v>0</v>
      </c>
      <c r="U2119" s="53">
        <f t="shared" si="503"/>
        <v>0.33745694172865481</v>
      </c>
      <c r="V2119" s="53">
        <f>(L2119-P2119)/1000*SetUp!$B$13*1000000/SetUp!$B$48</f>
        <v>5.0736345600021361E-2</v>
      </c>
      <c r="W2119" s="53">
        <f t="shared" si="505"/>
        <v>1.214306433183765E-17</v>
      </c>
      <c r="X2119" s="53">
        <f>MAX((SetUp!$B$56*(1-($H2119/SetUp!$B$56)^2)*TANH(($B2119-$D2119)/SetUp!$B$56))/(1+$H2119/SetUp!$B$56*TANH(($B2119-$D2119)/SetUp!$B$56)),0)</f>
        <v>0</v>
      </c>
    </row>
    <row r="2120" spans="1:24" x14ac:dyDescent="0.3">
      <c r="A2120" s="60">
        <v>33165</v>
      </c>
      <c r="B2120" s="53">
        <v>8.5999999999999993E-2</v>
      </c>
      <c r="C2120" s="53"/>
      <c r="D2120" s="53">
        <v>5.9740000000000002</v>
      </c>
      <c r="E2120" s="53">
        <f t="shared" si="497"/>
        <v>8.5999999999999993E-2</v>
      </c>
      <c r="F2120" s="53">
        <f t="shared" si="498"/>
        <v>5.8879999999999999</v>
      </c>
      <c r="G2120" s="53">
        <f t="shared" si="499"/>
        <v>0</v>
      </c>
      <c r="H2120" s="53">
        <f>IF(Q2119&gt;SetUp!$B$56,SetUp!$B$56,Q2119)</f>
        <v>1.3508957737737343E-3</v>
      </c>
      <c r="I2120" s="53">
        <f t="shared" si="504"/>
        <v>0.33746526285321599</v>
      </c>
      <c r="J2120" s="53">
        <f>MIN(F2120,H2120,(1-EXP(-SetUp!$B$52*H2120/SetUp!$B$56))*F2120)</f>
        <v>4.4936558130419257E-4</v>
      </c>
      <c r="K2120" s="53">
        <f t="shared" si="500"/>
        <v>9.0153019246954171E-4</v>
      </c>
      <c r="L2120" s="53">
        <f>IF(I2120&lt;=0,0,MIN(SetUp!$B$50*I2120^SetUp!$B$55,I2120))</f>
        <v>3.5183571776880819E-3</v>
      </c>
      <c r="M2120" s="53">
        <f t="shared" si="501"/>
        <v>0.33394690567552793</v>
      </c>
      <c r="N2120" s="53">
        <f>IF(SetUp!$B$62=0,X2120,(B2120-E2120)*(1-(H2120/SetUp!$B$66/SetUp!$B$56)))</f>
        <v>0</v>
      </c>
      <c r="O2120" s="53">
        <f>K2120*SetUp!$B$65</f>
        <v>8.3211245611645348E-6</v>
      </c>
      <c r="P2120" s="53">
        <f>MIN(SetUp!$B$54*L2120^SetUp!$B$51,L2120)</f>
        <v>2.2929185150810938E-3</v>
      </c>
      <c r="Q2120" s="53">
        <f t="shared" si="502"/>
        <v>8.9320906790837722E-4</v>
      </c>
      <c r="R2120" s="53">
        <f>IF((H2120+N2120-O2120)&gt;SetUp!$B$56,T2119+H2120+N2120-O2120-SetUp!$B$56,T2119)</f>
        <v>0</v>
      </c>
      <c r="S2120" s="53">
        <f>R2120*SetUp!$B$65</f>
        <v>0</v>
      </c>
      <c r="T2120" s="53">
        <f>IF((R2120-S2120)&lt;SetUp!$B$53,R2120-S2120,SetUp!$B$53)</f>
        <v>0</v>
      </c>
      <c r="U2120" s="53">
        <f t="shared" si="503"/>
        <v>0.33394690567552793</v>
      </c>
      <c r="V2120" s="53">
        <f>(L2120-P2120)/1000*SetUp!$B$13*1000000/SetUp!$B$48</f>
        <v>4.9869595505112434E-2</v>
      </c>
      <c r="W2120" s="53">
        <f t="shared" si="505"/>
        <v>9.540979117872439E-18</v>
      </c>
      <c r="X2120" s="53">
        <f>MAX((SetUp!$B$56*(1-($H2120/SetUp!$B$56)^2)*TANH(($B2120-$D2120)/SetUp!$B$56))/(1+$H2120/SetUp!$B$56*TANH(($B2120-$D2120)/SetUp!$B$56)),0)</f>
        <v>0</v>
      </c>
    </row>
    <row r="2121" spans="1:24" x14ac:dyDescent="0.3">
      <c r="A2121" s="60">
        <v>33166</v>
      </c>
      <c r="B2121" s="53">
        <v>0</v>
      </c>
      <c r="C2121" s="53"/>
      <c r="D2121" s="53">
        <v>5.9740000000000002</v>
      </c>
      <c r="E2121" s="53">
        <f t="shared" si="497"/>
        <v>0</v>
      </c>
      <c r="F2121" s="53">
        <f t="shared" si="498"/>
        <v>5.9740000000000002</v>
      </c>
      <c r="G2121" s="53">
        <f t="shared" si="499"/>
        <v>0</v>
      </c>
      <c r="H2121" s="53">
        <f>IF(Q2120&gt;SetUp!$B$56,SetUp!$B$56,Q2120)</f>
        <v>8.9320906790837722E-4</v>
      </c>
      <c r="I2121" s="53">
        <f t="shared" si="504"/>
        <v>0.33395236749167095</v>
      </c>
      <c r="J2121" s="53">
        <f>MIN(F2121,H2121,(1-EXP(-SetUp!$B$52*H2121/SetUp!$B$56))*F2121)</f>
        <v>3.0146306981824436E-4</v>
      </c>
      <c r="K2121" s="53">
        <f t="shared" si="500"/>
        <v>5.9174599809013286E-4</v>
      </c>
      <c r="L2121" s="53">
        <f>IF(I2121&lt;=0,0,MIN(SetUp!$B$50*I2121^SetUp!$B$55,I2121))</f>
        <v>3.4575277840374289E-3</v>
      </c>
      <c r="M2121" s="53">
        <f t="shared" si="501"/>
        <v>0.33049483970763355</v>
      </c>
      <c r="N2121" s="53">
        <f>IF(SetUp!$B$62=0,X2121,(B2121-E2121)*(1-(H2121/SetUp!$B$66/SetUp!$B$56)))</f>
        <v>0</v>
      </c>
      <c r="O2121" s="53">
        <f>K2121*SetUp!$B$65</f>
        <v>5.4618161430516747E-6</v>
      </c>
      <c r="P2121" s="53">
        <f>MIN(SetUp!$B$54*L2121^SetUp!$B$51,L2121)</f>
        <v>2.2528940482703834E-3</v>
      </c>
      <c r="Q2121" s="53">
        <f t="shared" si="502"/>
        <v>5.8628418194708117E-4</v>
      </c>
      <c r="R2121" s="53">
        <f>IF((H2121+N2121-O2121)&gt;SetUp!$B$56,T2120+H2121+N2121-O2121-SetUp!$B$56,T2120)</f>
        <v>0</v>
      </c>
      <c r="S2121" s="53">
        <f>R2121*SetUp!$B$65</f>
        <v>0</v>
      </c>
      <c r="T2121" s="53">
        <f>IF((R2121-S2121)&lt;SetUp!$B$53,R2121-S2121,SetUp!$B$53)</f>
        <v>0</v>
      </c>
      <c r="U2121" s="53">
        <f t="shared" si="503"/>
        <v>0.33049483970763355</v>
      </c>
      <c r="V2121" s="53">
        <f>(L2121-P2121)/1000*SetUp!$B$13*1000000/SetUp!$B$48</f>
        <v>4.9022932740438306E-2</v>
      </c>
      <c r="W2121" s="53">
        <f t="shared" si="505"/>
        <v>0</v>
      </c>
      <c r="X2121" s="53">
        <f>MAX((SetUp!$B$56*(1-($H2121/SetUp!$B$56)^2)*TANH(($B2121-$D2121)/SetUp!$B$56))/(1+$H2121/SetUp!$B$56*TANH(($B2121-$D2121)/SetUp!$B$56)),0)</f>
        <v>0</v>
      </c>
    </row>
    <row r="2122" spans="1:24" x14ac:dyDescent="0.3">
      <c r="A2122" s="60">
        <v>33167</v>
      </c>
      <c r="B2122" s="53">
        <v>0</v>
      </c>
      <c r="C2122" s="53"/>
      <c r="D2122" s="53">
        <v>5.9740000000000002</v>
      </c>
      <c r="E2122" s="53">
        <f t="shared" si="497"/>
        <v>0</v>
      </c>
      <c r="F2122" s="53">
        <f t="shared" si="498"/>
        <v>5.9740000000000002</v>
      </c>
      <c r="G2122" s="53">
        <f t="shared" si="499"/>
        <v>0</v>
      </c>
      <c r="H2122" s="53">
        <f>IF(Q2121&gt;SetUp!$B$56,SetUp!$B$56,Q2121)</f>
        <v>5.8628418194708117E-4</v>
      </c>
      <c r="I2122" s="53">
        <f t="shared" si="504"/>
        <v>0.33049842471631791</v>
      </c>
      <c r="J2122" s="53">
        <f>MIN(F2122,H2122,(1-EXP(-SetUp!$B$52*H2122/SetUp!$B$56))*F2122)</f>
        <v>1.9787591507741987E-4</v>
      </c>
      <c r="K2122" s="53">
        <f t="shared" si="500"/>
        <v>3.8840826686966127E-4</v>
      </c>
      <c r="L2122" s="53">
        <f>IF(I2122&lt;=0,0,MIN(SetUp!$B$50*I2122^SetUp!$B$55,I2122))</f>
        <v>3.3981336612529428E-3</v>
      </c>
      <c r="M2122" s="53">
        <f t="shared" si="501"/>
        <v>0.32710029105506494</v>
      </c>
      <c r="N2122" s="53">
        <f>IF(SetUp!$B$62=0,X2122,(B2122-E2122)*(1-(H2122/SetUp!$B$66/SetUp!$B$56)))</f>
        <v>0</v>
      </c>
      <c r="O2122" s="53">
        <f>K2122*SetUp!$B$65</f>
        <v>3.5850086843516124E-6</v>
      </c>
      <c r="P2122" s="53">
        <f>MIN(SetUp!$B$54*L2122^SetUp!$B$51,L2122)</f>
        <v>2.2138205612091495E-3</v>
      </c>
      <c r="Q2122" s="53">
        <f t="shared" si="502"/>
        <v>3.8482325818530968E-4</v>
      </c>
      <c r="R2122" s="53">
        <f>IF((H2122+N2122-O2122)&gt;SetUp!$B$56,T2121+H2122+N2122-O2122-SetUp!$B$56,T2121)</f>
        <v>0</v>
      </c>
      <c r="S2122" s="53">
        <f>R2122*SetUp!$B$65</f>
        <v>0</v>
      </c>
      <c r="T2122" s="53">
        <f>IF((R2122-S2122)&lt;SetUp!$B$53,R2122-S2122,SetUp!$B$53)</f>
        <v>0</v>
      </c>
      <c r="U2122" s="53">
        <f t="shared" si="503"/>
        <v>0.32710029105506494</v>
      </c>
      <c r="V2122" s="53">
        <f>(L2122-P2122)/1000*SetUp!$B$13*1000000/SetUp!$B$48</f>
        <v>4.8195978348637529E-2</v>
      </c>
      <c r="W2122" s="53">
        <f t="shared" si="505"/>
        <v>-2.0816681711721685E-17</v>
      </c>
      <c r="X2122" s="53">
        <f>MAX((SetUp!$B$56*(1-($H2122/SetUp!$B$56)^2)*TANH(($B2122-$D2122)/SetUp!$B$56))/(1+$H2122/SetUp!$B$56*TANH(($B2122-$D2122)/SetUp!$B$56)),0)</f>
        <v>0</v>
      </c>
    </row>
    <row r="2123" spans="1:24" x14ac:dyDescent="0.3">
      <c r="A2123" s="60">
        <v>33168</v>
      </c>
      <c r="B2123" s="53">
        <v>0</v>
      </c>
      <c r="C2123" s="53"/>
      <c r="D2123" s="53">
        <v>5.9740000000000002</v>
      </c>
      <c r="E2123" s="53">
        <f t="shared" si="497"/>
        <v>0</v>
      </c>
      <c r="F2123" s="53">
        <f t="shared" si="498"/>
        <v>5.9740000000000002</v>
      </c>
      <c r="G2123" s="53">
        <f t="shared" si="499"/>
        <v>0</v>
      </c>
      <c r="H2123" s="53">
        <f>IF(Q2122&gt;SetUp!$B$56,SetUp!$B$56,Q2122)</f>
        <v>3.8482325818530968E-4</v>
      </c>
      <c r="I2123" s="53">
        <f t="shared" si="504"/>
        <v>0.32710264416429963</v>
      </c>
      <c r="J2123" s="53">
        <f>MIN(F2123,H2123,(1-EXP(-SetUp!$B$52*H2123/SetUp!$B$56))*F2123)</f>
        <v>1.2988187308048382E-4</v>
      </c>
      <c r="K2123" s="53">
        <f t="shared" si="500"/>
        <v>2.5494138510482586E-4</v>
      </c>
      <c r="L2123" s="53">
        <f>IF(I2123&lt;=0,0,MIN(SetUp!$B$50*I2123^SetUp!$B$55,I2123))</f>
        <v>3.3401417064539141E-3</v>
      </c>
      <c r="M2123" s="53">
        <f t="shared" si="501"/>
        <v>0.32376250245784571</v>
      </c>
      <c r="N2123" s="53">
        <f>IF(SetUp!$B$62=0,X2123,(B2123-E2123)*(1-(H2123/SetUp!$B$66/SetUp!$B$56)))</f>
        <v>0</v>
      </c>
      <c r="O2123" s="53">
        <f>K2123*SetUp!$B$65</f>
        <v>2.3531092346912655E-6</v>
      </c>
      <c r="P2123" s="53">
        <f>MIN(SetUp!$B$54*L2123^SetUp!$B$51,L2123)</f>
        <v>2.1756759179940711E-3</v>
      </c>
      <c r="Q2123" s="53">
        <f t="shared" si="502"/>
        <v>2.5258827587013461E-4</v>
      </c>
      <c r="R2123" s="53">
        <f>IF((H2123+N2123-O2123)&gt;SetUp!$B$56,T2122+H2123+N2123-O2123-SetUp!$B$56,T2122)</f>
        <v>0</v>
      </c>
      <c r="S2123" s="53">
        <f>R2123*SetUp!$B$65</f>
        <v>0</v>
      </c>
      <c r="T2123" s="53">
        <f>IF((R2123-S2123)&lt;SetUp!$B$53,R2123-S2123,SetUp!$B$53)</f>
        <v>0</v>
      </c>
      <c r="U2123" s="53">
        <f t="shared" si="503"/>
        <v>0.32376250245784571</v>
      </c>
      <c r="V2123" s="53">
        <f>(L2123-P2123)/1000*SetUp!$B$13*1000000/SetUp!$B$48</f>
        <v>4.7388286025261753E-2</v>
      </c>
      <c r="W2123" s="53">
        <f t="shared" si="505"/>
        <v>4.4235448637408581E-17</v>
      </c>
      <c r="X2123" s="53">
        <f>MAX((SetUp!$B$56*(1-($H2123/SetUp!$B$56)^2)*TANH(($B2123-$D2123)/SetUp!$B$56))/(1+$H2123/SetUp!$B$56*TANH(($B2123-$D2123)/SetUp!$B$56)),0)</f>
        <v>0</v>
      </c>
    </row>
    <row r="2124" spans="1:24" x14ac:dyDescent="0.3">
      <c r="A2124" s="60">
        <v>33169</v>
      </c>
      <c r="B2124" s="53">
        <v>0.245</v>
      </c>
      <c r="C2124" s="53"/>
      <c r="D2124" s="53">
        <v>5.9740000000000002</v>
      </c>
      <c r="E2124" s="53">
        <f t="shared" si="497"/>
        <v>0.245</v>
      </c>
      <c r="F2124" s="53">
        <f t="shared" si="498"/>
        <v>5.7290000000000001</v>
      </c>
      <c r="G2124" s="53">
        <f t="shared" si="499"/>
        <v>0</v>
      </c>
      <c r="H2124" s="53">
        <f>IF(Q2123&gt;SetUp!$B$56,SetUp!$B$56,Q2123)</f>
        <v>2.5258827587013461E-4</v>
      </c>
      <c r="I2124" s="53">
        <f t="shared" si="504"/>
        <v>0.32376407924685141</v>
      </c>
      <c r="J2124" s="53">
        <f>MIN(F2124,H2124,(1-EXP(-SetUp!$B$52*H2124/SetUp!$B$56))*F2124)</f>
        <v>8.1755248995807553E-5</v>
      </c>
      <c r="K2124" s="53">
        <f t="shared" si="500"/>
        <v>1.7083302687432705E-4</v>
      </c>
      <c r="L2124" s="53">
        <f>IF(I2124&lt;=0,0,MIN(SetUp!$B$50*I2124^SetUp!$B$55,I2124))</f>
        <v>3.2835167778162183E-3</v>
      </c>
      <c r="M2124" s="53">
        <f t="shared" si="501"/>
        <v>0.32048056246903517</v>
      </c>
      <c r="N2124" s="53">
        <f>IF(SetUp!$B$62=0,X2124,(B2124-E2124)*(1-(H2124/SetUp!$B$66/SetUp!$B$56)))</f>
        <v>0</v>
      </c>
      <c r="O2124" s="53">
        <f>K2124*SetUp!$B$65</f>
        <v>1.5767890056883148E-6</v>
      </c>
      <c r="P2124" s="53">
        <f>MIN(SetUp!$B$54*L2124^SetUp!$B$51,L2124)</f>
        <v>2.1384366555635363E-3</v>
      </c>
      <c r="Q2124" s="53">
        <f t="shared" si="502"/>
        <v>1.6925623786863872E-4</v>
      </c>
      <c r="R2124" s="53">
        <f>IF((H2124+N2124-O2124)&gt;SetUp!$B$56,T2123+H2124+N2124-O2124-SetUp!$B$56,T2123)</f>
        <v>0</v>
      </c>
      <c r="S2124" s="53">
        <f>R2124*SetUp!$B$65</f>
        <v>0</v>
      </c>
      <c r="T2124" s="53">
        <f>IF((R2124-S2124)&lt;SetUp!$B$53,R2124-S2124,SetUp!$B$53)</f>
        <v>0</v>
      </c>
      <c r="U2124" s="53">
        <f t="shared" si="503"/>
        <v>0.32048056246903517</v>
      </c>
      <c r="V2124" s="53">
        <f>(L2124-P2124)/1000*SetUp!$B$13*1000000/SetUp!$B$48</f>
        <v>4.6599380499552638E-2</v>
      </c>
      <c r="W2124" s="53">
        <f t="shared" si="505"/>
        <v>-5.6812193838240432E-17</v>
      </c>
      <c r="X2124" s="53">
        <f>MAX((SetUp!$B$56*(1-($H2124/SetUp!$B$56)^2)*TANH(($B2124-$D2124)/SetUp!$B$56))/(1+$H2124/SetUp!$B$56*TANH(($B2124-$D2124)/SetUp!$B$56)),0)</f>
        <v>0</v>
      </c>
    </row>
    <row r="2125" spans="1:24" x14ac:dyDescent="0.3">
      <c r="A2125" s="60">
        <v>33170</v>
      </c>
      <c r="B2125" s="53">
        <v>0.37</v>
      </c>
      <c r="C2125" s="53"/>
      <c r="D2125" s="53">
        <v>5.9740000000000002</v>
      </c>
      <c r="E2125" s="53">
        <f t="shared" si="497"/>
        <v>0.37</v>
      </c>
      <c r="F2125" s="53">
        <f t="shared" si="498"/>
        <v>5.6040000000000001</v>
      </c>
      <c r="G2125" s="53">
        <f t="shared" si="499"/>
        <v>0</v>
      </c>
      <c r="H2125" s="53">
        <f>IF(Q2124&gt;SetUp!$B$56,SetUp!$B$56,Q2124)</f>
        <v>1.6925623786863872E-4</v>
      </c>
      <c r="I2125" s="53">
        <f t="shared" si="504"/>
        <v>0.32048163008707703</v>
      </c>
      <c r="J2125" s="53">
        <f>MIN(F2125,H2125,(1-EXP(-SetUp!$B$52*H2125/SetUp!$B$56))*F2125)</f>
        <v>5.3587989941166645E-5</v>
      </c>
      <c r="K2125" s="53">
        <f t="shared" si="500"/>
        <v>1.1566824792747207E-4</v>
      </c>
      <c r="L2125" s="53">
        <f>IF(I2125&lt;=0,0,MIN(SetUp!$B$50*I2125^SetUp!$B$55,I2125))</f>
        <v>3.2282218238694682E-3</v>
      </c>
      <c r="M2125" s="53">
        <f t="shared" si="501"/>
        <v>0.31725340826320758</v>
      </c>
      <c r="N2125" s="53">
        <f>IF(SetUp!$B$62=0,X2125,(B2125-E2125)*(1-(H2125/SetUp!$B$66/SetUp!$B$56)))</f>
        <v>0</v>
      </c>
      <c r="O2125" s="53">
        <f>K2125*SetUp!$B$65</f>
        <v>1.0676180418757017E-6</v>
      </c>
      <c r="P2125" s="53">
        <f>MIN(SetUp!$B$54*L2125^SetUp!$B$51,L2125)</f>
        <v>2.1020780697982929E-3</v>
      </c>
      <c r="Q2125" s="53">
        <f t="shared" si="502"/>
        <v>1.1460062988559637E-4</v>
      </c>
      <c r="R2125" s="53">
        <f>IF((H2125+N2125-O2125)&gt;SetUp!$B$56,T2124+H2125+N2125-O2125-SetUp!$B$56,T2124)</f>
        <v>0</v>
      </c>
      <c r="S2125" s="53">
        <f>R2125*SetUp!$B$65</f>
        <v>0</v>
      </c>
      <c r="T2125" s="53">
        <f>IF((R2125-S2125)&lt;SetUp!$B$53,R2125-S2125,SetUp!$B$53)</f>
        <v>0</v>
      </c>
      <c r="U2125" s="53">
        <f t="shared" si="503"/>
        <v>0.31725340826320758</v>
      </c>
      <c r="V2125" s="53">
        <f>(L2125-P2125)/1000*SetUp!$B$13*1000000/SetUp!$B$48</f>
        <v>4.5828759292336416E-2</v>
      </c>
      <c r="W2125" s="53">
        <f t="shared" si="505"/>
        <v>3.5995512126518747E-17</v>
      </c>
      <c r="X2125" s="53">
        <f>MAX((SetUp!$B$56*(1-($H2125/SetUp!$B$56)^2)*TANH(($B2125-$D2125)/SetUp!$B$56))/(1+$H2125/SetUp!$B$56*TANH(($B2125-$D2125)/SetUp!$B$56)),0)</f>
        <v>0</v>
      </c>
    </row>
    <row r="2126" spans="1:24" x14ac:dyDescent="0.3">
      <c r="A2126" s="60">
        <v>33171</v>
      </c>
      <c r="B2126" s="53">
        <v>0</v>
      </c>
      <c r="C2126" s="53"/>
      <c r="D2126" s="53">
        <v>5.9740000000000002</v>
      </c>
      <c r="E2126" s="53">
        <f t="shared" si="497"/>
        <v>0</v>
      </c>
      <c r="F2126" s="53">
        <f t="shared" si="498"/>
        <v>5.9740000000000002</v>
      </c>
      <c r="G2126" s="53">
        <f t="shared" si="499"/>
        <v>0</v>
      </c>
      <c r="H2126" s="53">
        <f>IF(Q2125&gt;SetUp!$B$56,SetUp!$B$56,Q2125)</f>
        <v>1.1460062988559637E-4</v>
      </c>
      <c r="I2126" s="53">
        <f t="shared" si="504"/>
        <v>0.31725410901802437</v>
      </c>
      <c r="J2126" s="53">
        <f>MIN(F2126,H2126,(1-EXP(-SetUp!$B$52*H2126/SetUp!$B$56))*F2126)</f>
        <v>3.8679206022517399E-5</v>
      </c>
      <c r="K2126" s="53">
        <f t="shared" si="500"/>
        <v>7.5921423863078974E-5</v>
      </c>
      <c r="L2126" s="53">
        <f>IF(I2126&lt;=0,0,MIN(SetUp!$B$50*I2126^SetUp!$B$55,I2126))</f>
        <v>3.1742190504242904E-3</v>
      </c>
      <c r="M2126" s="53">
        <f t="shared" si="501"/>
        <v>0.31407988996760006</v>
      </c>
      <c r="N2126" s="53">
        <f>IF(SetUp!$B$62=0,X2126,(B2126-E2126)*(1-(H2126/SetUp!$B$66/SetUp!$B$56)))</f>
        <v>0</v>
      </c>
      <c r="O2126" s="53">
        <f>K2126*SetUp!$B$65</f>
        <v>7.0075481675783521E-7</v>
      </c>
      <c r="P2126" s="53">
        <f>MIN(SetUp!$B$54*L2126^SetUp!$B$51,L2126)</f>
        <v>2.0665749836216241E-3</v>
      </c>
      <c r="Q2126" s="53">
        <f t="shared" si="502"/>
        <v>7.522066904632114E-5</v>
      </c>
      <c r="R2126" s="53">
        <f>IF((H2126+N2126-O2126)&gt;SetUp!$B$56,T2125+H2126+N2126-O2126-SetUp!$B$56,T2125)</f>
        <v>0</v>
      </c>
      <c r="S2126" s="53">
        <f>R2126*SetUp!$B$65</f>
        <v>0</v>
      </c>
      <c r="T2126" s="53">
        <f>IF((R2126-S2126)&lt;SetUp!$B$53,R2126-S2126,SetUp!$B$53)</f>
        <v>0</v>
      </c>
      <c r="U2126" s="53">
        <f t="shared" si="503"/>
        <v>0.31407988996760006</v>
      </c>
      <c r="V2126" s="53">
        <f>(L2126-P2126)/1000*SetUp!$B$13*1000000/SetUp!$B$48</f>
        <v>4.5075908946412988E-2</v>
      </c>
      <c r="W2126" s="53">
        <f t="shared" si="505"/>
        <v>-1.9949319973733282E-17</v>
      </c>
      <c r="X2126" s="53">
        <f>MAX((SetUp!$B$56*(1-($H2126/SetUp!$B$56)^2)*TANH(($B2126-$D2126)/SetUp!$B$56))/(1+$H2126/SetUp!$B$56*TANH(($B2126-$D2126)/SetUp!$B$56)),0)</f>
        <v>0</v>
      </c>
    </row>
    <row r="2127" spans="1:24" x14ac:dyDescent="0.3">
      <c r="A2127" s="60">
        <v>33172</v>
      </c>
      <c r="B2127" s="53">
        <v>4.3999999999999997E-2</v>
      </c>
      <c r="C2127" s="53"/>
      <c r="D2127" s="53">
        <v>5.9740000000000002</v>
      </c>
      <c r="E2127" s="53">
        <f t="shared" si="497"/>
        <v>4.3999999999999997E-2</v>
      </c>
      <c r="F2127" s="53">
        <f t="shared" si="498"/>
        <v>5.9300000000000006</v>
      </c>
      <c r="G2127" s="53">
        <f t="shared" si="499"/>
        <v>0</v>
      </c>
      <c r="H2127" s="53">
        <f>IF(Q2126&gt;SetUp!$B$56,SetUp!$B$56,Q2126)</f>
        <v>7.522066904632114E-5</v>
      </c>
      <c r="I2127" s="53">
        <f t="shared" si="504"/>
        <v>0.31408035164923637</v>
      </c>
      <c r="J2127" s="53">
        <f>MIN(F2127,H2127,(1-EXP(-SetUp!$B$52*H2127/SetUp!$B$56))*F2127)</f>
        <v>2.5200995458798396E-5</v>
      </c>
      <c r="K2127" s="53">
        <f t="shared" si="500"/>
        <v>5.0019673587522745E-5</v>
      </c>
      <c r="L2127" s="53">
        <f>IF(I2127&lt;=0,0,MIN(SetUp!$B$50*I2127^SetUp!$B$55,I2127))</f>
        <v>3.1214717951165978E-3</v>
      </c>
      <c r="M2127" s="53">
        <f t="shared" si="501"/>
        <v>0.3109588798541198</v>
      </c>
      <c r="N2127" s="53">
        <f>IF(SetUp!$B$62=0,X2127,(B2127-E2127)*(1-(H2127/SetUp!$B$66/SetUp!$B$56)))</f>
        <v>0</v>
      </c>
      <c r="O2127" s="53">
        <f>K2127*SetUp!$B$65</f>
        <v>4.6168163629708997E-7</v>
      </c>
      <c r="P2127" s="53">
        <f>MIN(SetUp!$B$54*L2127^SetUp!$B$51,L2127)</f>
        <v>2.0319029794164216E-3</v>
      </c>
      <c r="Q2127" s="53">
        <f t="shared" si="502"/>
        <v>4.9557991951225654E-5</v>
      </c>
      <c r="R2127" s="53">
        <f>IF((H2127+N2127-O2127)&gt;SetUp!$B$56,T2126+H2127+N2127-O2127-SetUp!$B$56,T2126)</f>
        <v>0</v>
      </c>
      <c r="S2127" s="53">
        <f>R2127*SetUp!$B$65</f>
        <v>0</v>
      </c>
      <c r="T2127" s="53">
        <f>IF((R2127-S2127)&lt;SetUp!$B$53,R2127-S2127,SetUp!$B$53)</f>
        <v>0</v>
      </c>
      <c r="U2127" s="53">
        <f t="shared" si="503"/>
        <v>0.3109588798541198</v>
      </c>
      <c r="V2127" s="53">
        <f>(L2127-P2127)/1000*SetUp!$B$13*1000000/SetUp!$B$48</f>
        <v>4.4340331158115628E-2</v>
      </c>
      <c r="W2127" s="53">
        <f t="shared" si="505"/>
        <v>5.1608023410310011E-17</v>
      </c>
      <c r="X2127" s="53">
        <f>MAX((SetUp!$B$56*(1-($H2127/SetUp!$B$56)^2)*TANH(($B2127-$D2127)/SetUp!$B$56))/(1+$H2127/SetUp!$B$56*TANH(($B2127-$D2127)/SetUp!$B$56)),0)</f>
        <v>0</v>
      </c>
    </row>
    <row r="2128" spans="1:24" x14ac:dyDescent="0.3">
      <c r="A2128" s="60">
        <v>33173</v>
      </c>
      <c r="B2128" s="53">
        <v>0</v>
      </c>
      <c r="C2128" s="53"/>
      <c r="D2128" s="53">
        <v>5.9740000000000002</v>
      </c>
      <c r="E2128" s="53">
        <f t="shared" si="497"/>
        <v>0</v>
      </c>
      <c r="F2128" s="53">
        <f t="shared" si="498"/>
        <v>5.9740000000000002</v>
      </c>
      <c r="G2128" s="53">
        <f t="shared" si="499"/>
        <v>0</v>
      </c>
      <c r="H2128" s="53">
        <f>IF(Q2127&gt;SetUp!$B$56,SetUp!$B$56,Q2127)</f>
        <v>4.9557991951225654E-5</v>
      </c>
      <c r="I2128" s="53">
        <f t="shared" si="504"/>
        <v>0.31095918288883345</v>
      </c>
      <c r="J2128" s="53">
        <f>MIN(F2128,H2128,(1-EXP(-SetUp!$B$52*H2128/SetUp!$B$56))*F2128)</f>
        <v>1.6726498838717907E-5</v>
      </c>
      <c r="K2128" s="53">
        <f t="shared" si="500"/>
        <v>3.2831493112507747E-5</v>
      </c>
      <c r="L2128" s="53">
        <f>IF(I2128&lt;=0,0,MIN(SetUp!$B$50*I2128^SetUp!$B$55,I2128))</f>
        <v>3.0699439403132859E-3</v>
      </c>
      <c r="M2128" s="53">
        <f t="shared" si="501"/>
        <v>0.30788923894852016</v>
      </c>
      <c r="N2128" s="53">
        <f>IF(SetUp!$B$62=0,X2128,(B2128-E2128)*(1-(H2128/SetUp!$B$66/SetUp!$B$56)))</f>
        <v>0</v>
      </c>
      <c r="O2128" s="53">
        <f>K2128*SetUp!$B$65</f>
        <v>3.0303471364595742E-7</v>
      </c>
      <c r="P2128" s="53">
        <f>MIN(SetUp!$B$54*L2128^SetUp!$B$51,L2128)</f>
        <v>1.9980380125325979E-3</v>
      </c>
      <c r="Q2128" s="53">
        <f t="shared" si="502"/>
        <v>3.2528458398861788E-5</v>
      </c>
      <c r="R2128" s="53">
        <f>IF((H2128+N2128-O2128)&gt;SetUp!$B$56,T2127+H2128+N2128-O2128-SetUp!$B$56,T2127)</f>
        <v>0</v>
      </c>
      <c r="S2128" s="53">
        <f>R2128*SetUp!$B$65</f>
        <v>0</v>
      </c>
      <c r="T2128" s="53">
        <f>IF((R2128-S2128)&lt;SetUp!$B$53,R2128-S2128,SetUp!$B$53)</f>
        <v>0</v>
      </c>
      <c r="U2128" s="53">
        <f t="shared" si="503"/>
        <v>0.30788923894852016</v>
      </c>
      <c r="V2128" s="53">
        <f>(L2128-P2128)/1000*SetUp!$B$13*1000000/SetUp!$B$48</f>
        <v>4.3621534613763807E-2</v>
      </c>
      <c r="W2128" s="53">
        <f t="shared" si="505"/>
        <v>0</v>
      </c>
      <c r="X2128" s="53">
        <f>MAX((SetUp!$B$56*(1-($H2128/SetUp!$B$56)^2)*TANH(($B2128-$D2128)/SetUp!$B$56))/(1+$H2128/SetUp!$B$56*TANH(($B2128-$D2128)/SetUp!$B$56)),0)</f>
        <v>0</v>
      </c>
    </row>
    <row r="2129" spans="1:24" x14ac:dyDescent="0.3">
      <c r="A2129" s="60">
        <v>33174</v>
      </c>
      <c r="B2129" s="53">
        <v>1.5089999999999999</v>
      </c>
      <c r="C2129" s="53"/>
      <c r="D2129" s="53">
        <v>5.9740000000000002</v>
      </c>
      <c r="E2129" s="53">
        <f t="shared" si="497"/>
        <v>1.5089999999999999</v>
      </c>
      <c r="F2129" s="53">
        <f t="shared" si="498"/>
        <v>4.4649999999999999</v>
      </c>
      <c r="G2129" s="53">
        <f t="shared" si="499"/>
        <v>0</v>
      </c>
      <c r="H2129" s="53">
        <f>IF(Q2128&gt;SetUp!$B$56,SetUp!$B$56,Q2128)</f>
        <v>3.2528458398861788E-5</v>
      </c>
      <c r="I2129" s="53">
        <f t="shared" si="504"/>
        <v>0.30788946344836365</v>
      </c>
      <c r="J2129" s="53">
        <f>MIN(F2129,H2129,(1-EXP(-SetUp!$B$52*H2129/SetUp!$B$56))*F2129)</f>
        <v>8.2056176999567565E-6</v>
      </c>
      <c r="K2129" s="53">
        <f t="shared" si="500"/>
        <v>2.4322840698905031E-5</v>
      </c>
      <c r="L2129" s="53">
        <f>IF(I2129&lt;=0,0,MIN(SetUp!$B$50*I2129^SetUp!$B$55,I2129))</f>
        <v>3.0196006643849345E-3</v>
      </c>
      <c r="M2129" s="53">
        <f t="shared" si="501"/>
        <v>0.30486986278397871</v>
      </c>
      <c r="N2129" s="53">
        <f>IF(SetUp!$B$62=0,X2129,(B2129-E2129)*(1-(H2129/SetUp!$B$66/SetUp!$B$56)))</f>
        <v>0</v>
      </c>
      <c r="O2129" s="53">
        <f>K2129*SetUp!$B$65</f>
        <v>2.2449984351887236E-7</v>
      </c>
      <c r="P2129" s="53">
        <f>MIN(SetUp!$B$54*L2129^SetUp!$B$51,L2129)</f>
        <v>1.9649569045567853E-3</v>
      </c>
      <c r="Q2129" s="53">
        <f t="shared" si="502"/>
        <v>2.4098340855386158E-5</v>
      </c>
      <c r="R2129" s="53">
        <f>IF((H2129+N2129-O2129)&gt;SetUp!$B$56,T2128+H2129+N2129-O2129-SetUp!$B$56,T2128)</f>
        <v>0</v>
      </c>
      <c r="S2129" s="53">
        <f>R2129*SetUp!$B$65</f>
        <v>0</v>
      </c>
      <c r="T2129" s="53">
        <f>IF((R2129-S2129)&lt;SetUp!$B$53,R2129-S2129,SetUp!$B$53)</f>
        <v>0</v>
      </c>
      <c r="U2129" s="53">
        <f t="shared" si="503"/>
        <v>0.30486986278397871</v>
      </c>
      <c r="V2129" s="53">
        <f>(L2129-P2129)/1000*SetUp!$B$13*1000000/SetUp!$B$48</f>
        <v>4.291904548917308E-2</v>
      </c>
      <c r="W2129" s="53">
        <f t="shared" si="505"/>
        <v>-9.7144514654701197E-17</v>
      </c>
      <c r="X2129" s="53">
        <f>MAX((SetUp!$B$56*(1-($H2129/SetUp!$B$56)^2)*TANH(($B2129-$D2129)/SetUp!$B$56))/(1+$H2129/SetUp!$B$56*TANH(($B2129-$D2129)/SetUp!$B$56)),0)</f>
        <v>0</v>
      </c>
    </row>
    <row r="2130" spans="1:24" x14ac:dyDescent="0.3">
      <c r="A2130" s="60">
        <v>33175</v>
      </c>
      <c r="B2130" s="53">
        <v>1.153</v>
      </c>
      <c r="C2130" s="53"/>
      <c r="D2130" s="53">
        <v>5.9740000000000002</v>
      </c>
      <c r="E2130" s="53">
        <f t="shared" si="497"/>
        <v>1.153</v>
      </c>
      <c r="F2130" s="53">
        <f t="shared" si="498"/>
        <v>4.8209999999999997</v>
      </c>
      <c r="G2130" s="53">
        <f t="shared" si="499"/>
        <v>0</v>
      </c>
      <c r="H2130" s="53">
        <f>IF(Q2129&gt;SetUp!$B$56,SetUp!$B$56,Q2129)</f>
        <v>2.4098340855386158E-5</v>
      </c>
      <c r="I2130" s="53">
        <f t="shared" si="504"/>
        <v>0.30487002462845347</v>
      </c>
      <c r="J2130" s="53">
        <f>MIN(F2130,H2130,(1-EXP(-SetUp!$B$52*H2130/SetUp!$B$56))*F2130)</f>
        <v>6.563730066216577E-6</v>
      </c>
      <c r="K2130" s="53">
        <f t="shared" si="500"/>
        <v>1.7534610789169579E-5</v>
      </c>
      <c r="L2130" s="53">
        <f>IF(I2130&lt;=0,0,MIN(SetUp!$B$50*I2130^SetUp!$B$55,I2130))</f>
        <v>2.9704073489075513E-3</v>
      </c>
      <c r="M2130" s="53">
        <f t="shared" si="501"/>
        <v>0.3018996172795459</v>
      </c>
      <c r="N2130" s="53">
        <f>IF(SetUp!$B$62=0,X2130,(B2130-E2130)*(1-(H2130/SetUp!$B$66/SetUp!$B$56)))</f>
        <v>0</v>
      </c>
      <c r="O2130" s="53">
        <f>K2130*SetUp!$B$65</f>
        <v>1.6184447479073101E-7</v>
      </c>
      <c r="P2130" s="53">
        <f>MIN(SetUp!$B$54*L2130^SetUp!$B$51,L2130)</f>
        <v>1.93263662464121E-3</v>
      </c>
      <c r="Q2130" s="53">
        <f t="shared" si="502"/>
        <v>1.7372766314378848E-5</v>
      </c>
      <c r="R2130" s="53">
        <f>IF((H2130+N2130-O2130)&gt;SetUp!$B$56,T2129+H2130+N2130-O2130-SetUp!$B$56,T2129)</f>
        <v>0</v>
      </c>
      <c r="S2130" s="53">
        <f>R2130*SetUp!$B$65</f>
        <v>0</v>
      </c>
      <c r="T2130" s="53">
        <f>IF((R2130-S2130)&lt;SetUp!$B$53,R2130-S2130,SetUp!$B$53)</f>
        <v>0</v>
      </c>
      <c r="U2130" s="53">
        <f t="shared" si="503"/>
        <v>0.3018996172795459</v>
      </c>
      <c r="V2130" s="53">
        <f>(L2130-P2130)/1000*SetUp!$B$13*1000000/SetUp!$B$48</f>
        <v>4.223239222443876E-2</v>
      </c>
      <c r="W2130" s="53">
        <f t="shared" si="505"/>
        <v>0</v>
      </c>
      <c r="X2130" s="53">
        <f>MAX((SetUp!$B$56*(1-($H2130/SetUp!$B$56)^2)*TANH(($B2130-$D2130)/SetUp!$B$56))/(1+$H2130/SetUp!$B$56*TANH(($B2130-$D2130)/SetUp!$B$56)),0)</f>
        <v>0</v>
      </c>
    </row>
    <row r="2131" spans="1:24" x14ac:dyDescent="0.3">
      <c r="A2131" s="60">
        <v>33176</v>
      </c>
      <c r="B2131" s="53">
        <v>0</v>
      </c>
      <c r="C2131" s="53"/>
      <c r="D2131" s="53">
        <v>5.9740000000000002</v>
      </c>
      <c r="E2131" s="53">
        <f t="shared" si="497"/>
        <v>0</v>
      </c>
      <c r="F2131" s="53">
        <f t="shared" si="498"/>
        <v>5.9740000000000002</v>
      </c>
      <c r="G2131" s="53">
        <f t="shared" si="499"/>
        <v>0</v>
      </c>
      <c r="H2131" s="53">
        <f>IF(Q2130&gt;SetUp!$B$56,SetUp!$B$56,Q2130)</f>
        <v>1.7372766314378848E-5</v>
      </c>
      <c r="I2131" s="53">
        <f t="shared" si="504"/>
        <v>0.3018997235096133</v>
      </c>
      <c r="J2131" s="53">
        <f>MIN(F2131,H2131,(1-EXP(-SetUp!$B$52*H2131/SetUp!$B$56))*F2131)</f>
        <v>5.8635511314122373E-6</v>
      </c>
      <c r="K2131" s="53">
        <f t="shared" si="500"/>
        <v>1.150921518296661E-5</v>
      </c>
      <c r="L2131" s="53">
        <f>IF(I2131&lt;=0,0,MIN(SetUp!$B$50*I2131^SetUp!$B$55,I2131))</f>
        <v>2.9223304706581391E-3</v>
      </c>
      <c r="M2131" s="53">
        <f t="shared" si="501"/>
        <v>0.29897739303895515</v>
      </c>
      <c r="N2131" s="53">
        <f>IF(SetUp!$B$62=0,X2131,(B2131-E2131)*(1-(H2131/SetUp!$B$66/SetUp!$B$56)))</f>
        <v>0</v>
      </c>
      <c r="O2131" s="53">
        <f>K2131*SetUp!$B$65</f>
        <v>1.0623006743276301E-7</v>
      </c>
      <c r="P2131" s="53">
        <f>MIN(SetUp!$B$54*L2131^SetUp!$B$51,L2131)</f>
        <v>1.9010548752330962E-3</v>
      </c>
      <c r="Q2131" s="53">
        <f t="shared" si="502"/>
        <v>1.1402985115533847E-5</v>
      </c>
      <c r="R2131" s="53">
        <f>IF((H2131+N2131-O2131)&gt;SetUp!$B$56,T2130+H2131+N2131-O2131-SetUp!$B$56,T2130)</f>
        <v>0</v>
      </c>
      <c r="S2131" s="53">
        <f>R2131*SetUp!$B$65</f>
        <v>0</v>
      </c>
      <c r="T2131" s="53">
        <f>IF((R2131-S2131)&lt;SetUp!$B$53,R2131-S2131,SetUp!$B$53)</f>
        <v>0</v>
      </c>
      <c r="U2131" s="53">
        <f t="shared" si="503"/>
        <v>0.29897739303895515</v>
      </c>
      <c r="V2131" s="53">
        <f>(L2131-P2131)/1000*SetUp!$B$13*1000000/SetUp!$B$48</f>
        <v>4.1561117987529789E-2</v>
      </c>
      <c r="W2131" s="53">
        <f t="shared" si="505"/>
        <v>-1.3877787807814457E-17</v>
      </c>
      <c r="X2131" s="53">
        <f>MAX((SetUp!$B$56*(1-($H2131/SetUp!$B$56)^2)*TANH(($B2131-$D2131)/SetUp!$B$56))/(1+$H2131/SetUp!$B$56*TANH(($B2131-$D2131)/SetUp!$B$56)),0)</f>
        <v>0</v>
      </c>
    </row>
    <row r="2132" spans="1:24" x14ac:dyDescent="0.3">
      <c r="A2132" s="60">
        <v>33177</v>
      </c>
      <c r="B2132" s="53">
        <v>9.0999999999999998E-2</v>
      </c>
      <c r="C2132" s="53"/>
      <c r="D2132" s="53">
        <v>5.9740000000000002</v>
      </c>
      <c r="E2132" s="53">
        <f t="shared" si="497"/>
        <v>9.0999999999999998E-2</v>
      </c>
      <c r="F2132" s="53">
        <f t="shared" si="498"/>
        <v>5.883</v>
      </c>
      <c r="G2132" s="53">
        <f t="shared" si="499"/>
        <v>0</v>
      </c>
      <c r="H2132" s="53">
        <f>IF(Q2131&gt;SetUp!$B$56,SetUp!$B$56,Q2131)</f>
        <v>1.1402985115533847E-5</v>
      </c>
      <c r="I2132" s="53">
        <f t="shared" si="504"/>
        <v>0.29897746330642944</v>
      </c>
      <c r="J2132" s="53">
        <f>MIN(F2132,H2132,(1-EXP(-SetUp!$B$52*H2132/SetUp!$B$56))*F2132)</f>
        <v>3.7900417980878398E-6</v>
      </c>
      <c r="K2132" s="53">
        <f t="shared" si="500"/>
        <v>7.6129433174460076E-6</v>
      </c>
      <c r="L2132" s="53">
        <f>IF(I2132&lt;=0,0,MIN(SetUp!$B$50*I2132^SetUp!$B$55,I2132))</f>
        <v>2.8753379002852196E-3</v>
      </c>
      <c r="M2132" s="53">
        <f t="shared" si="501"/>
        <v>0.29610212540614422</v>
      </c>
      <c r="N2132" s="53">
        <f>IF(SetUp!$B$62=0,X2132,(B2132-E2132)*(1-(H2132/SetUp!$B$66/SetUp!$B$56)))</f>
        <v>0</v>
      </c>
      <c r="O2132" s="53">
        <f>K2132*SetUp!$B$65</f>
        <v>7.0267474290600211E-8</v>
      </c>
      <c r="P2132" s="53">
        <f>MIN(SetUp!$B$54*L2132^SetUp!$B$51,L2132)</f>
        <v>1.8701902875836072E-3</v>
      </c>
      <c r="Q2132" s="53">
        <f t="shared" si="502"/>
        <v>7.5426758431554072E-6</v>
      </c>
      <c r="R2132" s="53">
        <f>IF((H2132+N2132-O2132)&gt;SetUp!$B$56,T2131+H2132+N2132-O2132-SetUp!$B$56,T2131)</f>
        <v>0</v>
      </c>
      <c r="S2132" s="53">
        <f>R2132*SetUp!$B$65</f>
        <v>0</v>
      </c>
      <c r="T2132" s="53">
        <f>IF((R2132-S2132)&lt;SetUp!$B$53,R2132-S2132,SetUp!$B$53)</f>
        <v>0</v>
      </c>
      <c r="U2132" s="53">
        <f t="shared" si="503"/>
        <v>0.29610212540614422</v>
      </c>
      <c r="V2132" s="53">
        <f>(L2132-P2132)/1000*SetUp!$B$13*1000000/SetUp!$B$48</f>
        <v>4.090478487248031E-2</v>
      </c>
      <c r="W2132" s="53">
        <f t="shared" si="505"/>
        <v>-2.9490299091605721E-17</v>
      </c>
      <c r="X2132" s="53">
        <f>MAX((SetUp!$B$56*(1-($H2132/SetUp!$B$56)^2)*TANH(($B2132-$D2132)/SetUp!$B$56))/(1+$H2132/SetUp!$B$56*TANH(($B2132-$D2132)/SetUp!$B$56)),0)</f>
        <v>0</v>
      </c>
    </row>
    <row r="2133" spans="1:24" x14ac:dyDescent="0.3">
      <c r="A2133" s="60">
        <v>33178</v>
      </c>
      <c r="B2133" s="53">
        <v>0</v>
      </c>
      <c r="C2133" s="53"/>
      <c r="D2133" s="53">
        <v>5.6289999999999996</v>
      </c>
      <c r="E2133" s="53">
        <f t="shared" si="497"/>
        <v>0</v>
      </c>
      <c r="F2133" s="53">
        <f t="shared" si="498"/>
        <v>5.6289999999999996</v>
      </c>
      <c r="G2133" s="53">
        <f t="shared" si="499"/>
        <v>0</v>
      </c>
      <c r="H2133" s="53">
        <f>IF(Q2132&gt;SetUp!$B$56,SetUp!$B$56,Q2132)</f>
        <v>7.5426758431554072E-6</v>
      </c>
      <c r="I2133" s="53">
        <f t="shared" si="504"/>
        <v>0.29610217288466911</v>
      </c>
      <c r="J2133" s="53">
        <f>MIN(F2133,H2133,(1-EXP(-SetUp!$B$52*H2133/SetUp!$B$56))*F2133)</f>
        <v>2.3987408629716486E-6</v>
      </c>
      <c r="K2133" s="53">
        <f t="shared" si="500"/>
        <v>5.1439349801837581E-6</v>
      </c>
      <c r="L2133" s="53">
        <f>IF(I2133&lt;=0,0,MIN(SetUp!$B$50*I2133^SetUp!$B$55,I2133))</f>
        <v>2.8293985387842346E-3</v>
      </c>
      <c r="M2133" s="53">
        <f t="shared" si="501"/>
        <v>0.29327277434588489</v>
      </c>
      <c r="N2133" s="53">
        <f>IF(SetUp!$B$62=0,X2133,(B2133-E2133)*(1-(H2133/SetUp!$B$66/SetUp!$B$56)))</f>
        <v>0</v>
      </c>
      <c r="O2133" s="53">
        <f>K2133*SetUp!$B$65</f>
        <v>4.7478524914834274E-8</v>
      </c>
      <c r="P2133" s="53">
        <f>MIN(SetUp!$B$54*L2133^SetUp!$B$51,L2133)</f>
        <v>1.8400221822536106E-3</v>
      </c>
      <c r="Q2133" s="53">
        <f t="shared" si="502"/>
        <v>5.096456455268924E-6</v>
      </c>
      <c r="R2133" s="53">
        <f>IF((H2133+N2133-O2133)&gt;SetUp!$B$56,T2132+H2133+N2133-O2133-SetUp!$B$56,T2132)</f>
        <v>0</v>
      </c>
      <c r="S2133" s="53">
        <f>R2133*SetUp!$B$65</f>
        <v>0</v>
      </c>
      <c r="T2133" s="53">
        <f>IF((R2133-S2133)&lt;SetUp!$B$53,R2133-S2133,SetUp!$B$53)</f>
        <v>0</v>
      </c>
      <c r="U2133" s="53">
        <f t="shared" si="503"/>
        <v>0.29327277434588489</v>
      </c>
      <c r="V2133" s="53">
        <f>(L2133-P2133)/1000*SetUp!$B$13*1000000/SetUp!$B$48</f>
        <v>4.0262968851936691E-2</v>
      </c>
      <c r="W2133" s="53">
        <f t="shared" si="505"/>
        <v>-1.3010426069826053E-17</v>
      </c>
      <c r="X2133" s="53">
        <f>MAX((SetUp!$B$56*(1-($H2133/SetUp!$B$56)^2)*TANH(($B2133-$D2133)/SetUp!$B$56))/(1+$H2133/SetUp!$B$56*TANH(($B2133-$D2133)/SetUp!$B$56)),0)</f>
        <v>0</v>
      </c>
    </row>
    <row r="2134" spans="1:24" x14ac:dyDescent="0.3">
      <c r="A2134" s="60">
        <v>33179</v>
      </c>
      <c r="B2134" s="53">
        <v>0</v>
      </c>
      <c r="C2134" s="53"/>
      <c r="D2134" s="53">
        <v>5.6289999999999996</v>
      </c>
      <c r="E2134" s="53">
        <f t="shared" si="497"/>
        <v>0</v>
      </c>
      <c r="F2134" s="53">
        <f t="shared" si="498"/>
        <v>5.6289999999999996</v>
      </c>
      <c r="G2134" s="53">
        <f t="shared" si="499"/>
        <v>0</v>
      </c>
      <c r="H2134" s="53">
        <f>IF(Q2133&gt;SetUp!$B$56,SetUp!$B$56,Q2133)</f>
        <v>5.096456455268924E-6</v>
      </c>
      <c r="I2134" s="53">
        <f t="shared" si="504"/>
        <v>0.29327280642630726</v>
      </c>
      <c r="J2134" s="53">
        <f>MIN(F2134,H2134,(1-EXP(-SetUp!$B$52*H2134/SetUp!$B$56))*F2134)</f>
        <v>1.6207880933157835E-6</v>
      </c>
      <c r="K2134" s="53">
        <f t="shared" si="500"/>
        <v>3.4756683619531403E-6</v>
      </c>
      <c r="L2134" s="53">
        <f>IF(I2134&lt;=0,0,MIN(SetUp!$B$50*I2134^SetUp!$B$55,I2134))</f>
        <v>2.7844822864091148E-3</v>
      </c>
      <c r="M2134" s="53">
        <f t="shared" si="501"/>
        <v>0.29048832413989817</v>
      </c>
      <c r="N2134" s="53">
        <f>IF(SetUp!$B$62=0,X2134,(B2134-E2134)*(1-(H2134/SetUp!$B$66/SetUp!$B$56)))</f>
        <v>0</v>
      </c>
      <c r="O2134" s="53">
        <f>K2134*SetUp!$B$65</f>
        <v>3.2080422391497327E-8</v>
      </c>
      <c r="P2134" s="53">
        <f>MIN(SetUp!$B$54*L2134^SetUp!$B$51,L2134)</f>
        <v>1.8105305481095103E-3</v>
      </c>
      <c r="Q2134" s="53">
        <f t="shared" si="502"/>
        <v>3.4435879395616429E-6</v>
      </c>
      <c r="R2134" s="53">
        <f>IF((H2134+N2134-O2134)&gt;SetUp!$B$56,T2133+H2134+N2134-O2134-SetUp!$B$56,T2133)</f>
        <v>0</v>
      </c>
      <c r="S2134" s="53">
        <f>R2134*SetUp!$B$65</f>
        <v>0</v>
      </c>
      <c r="T2134" s="53">
        <f>IF((R2134-S2134)&lt;SetUp!$B$53,R2134-S2134,SetUp!$B$53)</f>
        <v>0</v>
      </c>
      <c r="U2134" s="53">
        <f t="shared" si="503"/>
        <v>0.29048832413989817</v>
      </c>
      <c r="V2134" s="53">
        <f>(L2134-P2134)/1000*SetUp!$B$13*1000000/SetUp!$B$48</f>
        <v>3.9635259366775435E-2</v>
      </c>
      <c r="W2134" s="53">
        <f t="shared" si="505"/>
        <v>4.2067044292437572E-17</v>
      </c>
      <c r="X2134" s="53">
        <f>MAX((SetUp!$B$56*(1-($H2134/SetUp!$B$56)^2)*TANH(($B2134-$D2134)/SetUp!$B$56))/(1+$H2134/SetUp!$B$56*TANH(($B2134-$D2134)/SetUp!$B$56)),0)</f>
        <v>0</v>
      </c>
    </row>
    <row r="2135" spans="1:24" x14ac:dyDescent="0.3">
      <c r="A2135" s="60">
        <v>33180</v>
      </c>
      <c r="B2135" s="53">
        <v>0</v>
      </c>
      <c r="C2135" s="53"/>
      <c r="D2135" s="53">
        <v>5.6289999999999996</v>
      </c>
      <c r="E2135" s="53">
        <f t="shared" si="497"/>
        <v>0</v>
      </c>
      <c r="F2135" s="53">
        <f t="shared" si="498"/>
        <v>5.6289999999999996</v>
      </c>
      <c r="G2135" s="53">
        <f t="shared" si="499"/>
        <v>0</v>
      </c>
      <c r="H2135" s="53">
        <f>IF(Q2134&gt;SetUp!$B$56,SetUp!$B$56,Q2134)</f>
        <v>3.4435879395616429E-6</v>
      </c>
      <c r="I2135" s="53">
        <f t="shared" si="504"/>
        <v>0.29048834581608712</v>
      </c>
      <c r="J2135" s="53">
        <f>MIN(F2135,H2135,(1-EXP(-SetUp!$B$52*H2135/SetUp!$B$56))*F2135)</f>
        <v>1.0951386791342443E-6</v>
      </c>
      <c r="K2135" s="53">
        <f t="shared" si="500"/>
        <v>2.3484492604273986E-6</v>
      </c>
      <c r="L2135" s="53">
        <f>IF(I2135&lt;=0,0,MIN(SetUp!$B$50*I2135^SetUp!$B$55,I2135))</f>
        <v>2.7405600552695476E-3</v>
      </c>
      <c r="M2135" s="53">
        <f t="shared" si="501"/>
        <v>0.28774778576081755</v>
      </c>
      <c r="N2135" s="53">
        <f>IF(SetUp!$B$62=0,X2135,(B2135-E2135)*(1-(H2135/SetUp!$B$66/SetUp!$B$56)))</f>
        <v>0</v>
      </c>
      <c r="O2135" s="53">
        <f>K2135*SetUp!$B$65</f>
        <v>2.1676188978275768E-8</v>
      </c>
      <c r="P2135" s="53">
        <f>MIN(SetUp!$B$54*L2135^SetUp!$B$51,L2135)</f>
        <v>1.7816960500210031E-3</v>
      </c>
      <c r="Q2135" s="53">
        <f t="shared" si="502"/>
        <v>2.3267730714491229E-6</v>
      </c>
      <c r="R2135" s="53">
        <f>IF((H2135+N2135-O2135)&gt;SetUp!$B$56,T2134+H2135+N2135-O2135-SetUp!$B$56,T2134)</f>
        <v>0</v>
      </c>
      <c r="S2135" s="53">
        <f>R2135*SetUp!$B$65</f>
        <v>0</v>
      </c>
      <c r="T2135" s="53">
        <f>IF((R2135-S2135)&lt;SetUp!$B$53,R2135-S2135,SetUp!$B$53)</f>
        <v>0</v>
      </c>
      <c r="U2135" s="53">
        <f t="shared" si="503"/>
        <v>0.28774778576081755</v>
      </c>
      <c r="V2135" s="53">
        <f>(L2135-P2135)/1000*SetUp!$B$13*1000000/SetUp!$B$48</f>
        <v>3.9021259525490203E-2</v>
      </c>
      <c r="W2135" s="53">
        <f t="shared" si="505"/>
        <v>-7.3725747729014302E-17</v>
      </c>
      <c r="X2135" s="53">
        <f>MAX((SetUp!$B$56*(1-($H2135/SetUp!$B$56)^2)*TANH(($B2135-$D2135)/SetUp!$B$56))/(1+$H2135/SetUp!$B$56*TANH(($B2135-$D2135)/SetUp!$B$56)),0)</f>
        <v>0</v>
      </c>
    </row>
    <row r="2136" spans="1:24" x14ac:dyDescent="0.3">
      <c r="A2136" s="60">
        <v>33181</v>
      </c>
      <c r="B2136" s="53">
        <v>0</v>
      </c>
      <c r="C2136" s="53"/>
      <c r="D2136" s="53">
        <v>5.6289999999999996</v>
      </c>
      <c r="E2136" s="53">
        <f t="shared" si="497"/>
        <v>0</v>
      </c>
      <c r="F2136" s="53">
        <f t="shared" si="498"/>
        <v>5.6289999999999996</v>
      </c>
      <c r="G2136" s="53">
        <f t="shared" si="499"/>
        <v>0</v>
      </c>
      <c r="H2136" s="53">
        <f>IF(Q2135&gt;SetUp!$B$56,SetUp!$B$56,Q2135)</f>
        <v>2.3267730714491229E-6</v>
      </c>
      <c r="I2136" s="53">
        <f t="shared" si="504"/>
        <v>0.28774780040704495</v>
      </c>
      <c r="J2136" s="53">
        <f>MIN(F2136,H2136,(1-EXP(-SetUp!$B$52*H2136/SetUp!$B$56))*F2136)</f>
        <v>7.399663706819658E-7</v>
      </c>
      <c r="K2136" s="53">
        <f t="shared" si="500"/>
        <v>1.5868067007671571E-6</v>
      </c>
      <c r="L2136" s="53">
        <f>IF(I2136&lt;=0,0,MIN(SetUp!$B$50*I2136^SetUp!$B$55,I2136))</f>
        <v>2.6976037402245356E-3</v>
      </c>
      <c r="M2136" s="53">
        <f t="shared" si="501"/>
        <v>0.28505019666682041</v>
      </c>
      <c r="N2136" s="53">
        <f>IF(SetUp!$B$62=0,X2136,(B2136-E2136)*(1-(H2136/SetUp!$B$66/SetUp!$B$56)))</f>
        <v>0</v>
      </c>
      <c r="O2136" s="53">
        <f>K2136*SetUp!$B$65</f>
        <v>1.4646227405212668E-8</v>
      </c>
      <c r="P2136" s="53">
        <f>MIN(SetUp!$B$54*L2136^SetUp!$B$51,L2136)</f>
        <v>1.7535000091852804E-3</v>
      </c>
      <c r="Q2136" s="53">
        <f t="shared" si="502"/>
        <v>1.5721604733619444E-6</v>
      </c>
      <c r="R2136" s="53">
        <f>IF((H2136+N2136-O2136)&gt;SetUp!$B$56,T2135+H2136+N2136-O2136-SetUp!$B$56,T2135)</f>
        <v>0</v>
      </c>
      <c r="S2136" s="53">
        <f>R2136*SetUp!$B$65</f>
        <v>0</v>
      </c>
      <c r="T2136" s="53">
        <f>IF((R2136-S2136)&lt;SetUp!$B$53,R2136-S2136,SetUp!$B$53)</f>
        <v>0</v>
      </c>
      <c r="U2136" s="53">
        <f t="shared" si="503"/>
        <v>0.28505019666682041</v>
      </c>
      <c r="V2136" s="53">
        <f>(L2136-P2136)/1000*SetUp!$B$13*1000000/SetUp!$B$48</f>
        <v>3.8420585720408962E-2</v>
      </c>
      <c r="W2136" s="53">
        <f t="shared" si="505"/>
        <v>0</v>
      </c>
      <c r="X2136" s="53">
        <f>MAX((SetUp!$B$56*(1-($H2136/SetUp!$B$56)^2)*TANH(($B2136-$D2136)/SetUp!$B$56))/(1+$H2136/SetUp!$B$56*TANH(($B2136-$D2136)/SetUp!$B$56)),0)</f>
        <v>0</v>
      </c>
    </row>
    <row r="2137" spans="1:24" x14ac:dyDescent="0.3">
      <c r="A2137" s="60">
        <v>33182</v>
      </c>
      <c r="B2137" s="53">
        <v>0</v>
      </c>
      <c r="C2137" s="53"/>
      <c r="D2137" s="53">
        <v>5.6289999999999996</v>
      </c>
      <c r="E2137" s="53">
        <f t="shared" si="497"/>
        <v>0</v>
      </c>
      <c r="F2137" s="53">
        <f t="shared" si="498"/>
        <v>5.6289999999999996</v>
      </c>
      <c r="G2137" s="53">
        <f t="shared" si="499"/>
        <v>0</v>
      </c>
      <c r="H2137" s="53">
        <f>IF(Q2136&gt;SetUp!$B$56,SetUp!$B$56,Q2136)</f>
        <v>1.5721604733619444E-6</v>
      </c>
      <c r="I2137" s="53">
        <f t="shared" si="504"/>
        <v>0.28505020656302382</v>
      </c>
      <c r="J2137" s="53">
        <f>MIN(F2137,H2137,(1-EXP(-SetUp!$B$52*H2137/SetUp!$B$56))*F2137)</f>
        <v>4.9998253756156066E-7</v>
      </c>
      <c r="K2137" s="53">
        <f t="shared" si="500"/>
        <v>1.0721779358003836E-6</v>
      </c>
      <c r="L2137" s="53">
        <f>IF(I2137&lt;=0,0,MIN(SetUp!$B$50*I2137^SetUp!$B$55,I2137))</f>
        <v>2.6555861871468693E-3</v>
      </c>
      <c r="M2137" s="53">
        <f t="shared" si="501"/>
        <v>0.28239462037587693</v>
      </c>
      <c r="N2137" s="53">
        <f>IF(SetUp!$B$62=0,X2137,(B2137-E2137)*(1-(H2137/SetUp!$B$66/SetUp!$B$56)))</f>
        <v>0</v>
      </c>
      <c r="O2137" s="53">
        <f>K2137*SetUp!$B$65</f>
        <v>9.8962033995646632E-9</v>
      </c>
      <c r="P2137" s="53">
        <f>MIN(SetUp!$B$54*L2137^SetUp!$B$51,L2137)</f>
        <v>1.7259243817494424E-3</v>
      </c>
      <c r="Q2137" s="53">
        <f t="shared" si="502"/>
        <v>1.0622817324008189E-6</v>
      </c>
      <c r="R2137" s="53">
        <f>IF((H2137+N2137-O2137)&gt;SetUp!$B$56,T2136+H2137+N2137-O2137-SetUp!$B$56,T2136)</f>
        <v>0</v>
      </c>
      <c r="S2137" s="53">
        <f>R2137*SetUp!$B$65</f>
        <v>0</v>
      </c>
      <c r="T2137" s="53">
        <f>IF((R2137-S2137)&lt;SetUp!$B$53,R2137-S2137,SetUp!$B$53)</f>
        <v>0</v>
      </c>
      <c r="U2137" s="53">
        <f t="shared" si="503"/>
        <v>0.28239462037587693</v>
      </c>
      <c r="V2137" s="53">
        <f>(L2137-P2137)/1000*SetUp!$B$13*1000000/SetUp!$B$48</f>
        <v>3.7832867206174479E-2</v>
      </c>
      <c r="W2137" s="53">
        <f t="shared" si="505"/>
        <v>-4.3368086899420177E-18</v>
      </c>
      <c r="X2137" s="53">
        <f>MAX((SetUp!$B$56*(1-($H2137/SetUp!$B$56)^2)*TANH(($B2137-$D2137)/SetUp!$B$56))/(1+$H2137/SetUp!$B$56*TANH(($B2137-$D2137)/SetUp!$B$56)),0)</f>
        <v>0</v>
      </c>
    </row>
    <row r="2138" spans="1:24" x14ac:dyDescent="0.3">
      <c r="A2138" s="60">
        <v>33183</v>
      </c>
      <c r="B2138" s="53">
        <v>0</v>
      </c>
      <c r="C2138" s="53"/>
      <c r="D2138" s="53">
        <v>5.6289999999999996</v>
      </c>
      <c r="E2138" s="53">
        <f t="shared" si="497"/>
        <v>0</v>
      </c>
      <c r="F2138" s="53">
        <f t="shared" si="498"/>
        <v>5.6289999999999996</v>
      </c>
      <c r="G2138" s="53">
        <f t="shared" si="499"/>
        <v>0</v>
      </c>
      <c r="H2138" s="53">
        <f>IF(Q2137&gt;SetUp!$B$56,SetUp!$B$56,Q2137)</f>
        <v>1.0622817324008189E-6</v>
      </c>
      <c r="I2138" s="53">
        <f t="shared" si="504"/>
        <v>0.28239462706257096</v>
      </c>
      <c r="J2138" s="53">
        <f>MIN(F2138,H2138,(1-EXP(-SetUp!$B$52*H2138/SetUp!$B$56))*F2138)</f>
        <v>3.3782958687200711E-7</v>
      </c>
      <c r="K2138" s="53">
        <f t="shared" si="500"/>
        <v>7.2445214552881183E-7</v>
      </c>
      <c r="L2138" s="53">
        <f>IF(I2138&lt;=0,0,MIN(SetUp!$B$50*I2138^SetUp!$B$55,I2138))</f>
        <v>2.6144811599873204E-3</v>
      </c>
      <c r="M2138" s="53">
        <f t="shared" si="501"/>
        <v>0.27978014590258365</v>
      </c>
      <c r="N2138" s="53">
        <f>IF(SetUp!$B$62=0,X2138,(B2138-E2138)*(1-(H2138/SetUp!$B$66/SetUp!$B$56)))</f>
        <v>0</v>
      </c>
      <c r="O2138" s="53">
        <f>K2138*SetUp!$B$65</f>
        <v>6.6866940141350896E-9</v>
      </c>
      <c r="P2138" s="53">
        <f>MIN(SetUp!$B$54*L2138^SetUp!$B$51,L2138)</f>
        <v>1.6989517366701303E-3</v>
      </c>
      <c r="Q2138" s="53">
        <f t="shared" si="502"/>
        <v>7.1776545151467677E-7</v>
      </c>
      <c r="R2138" s="53">
        <f>IF((H2138+N2138-O2138)&gt;SetUp!$B$56,T2137+H2138+N2138-O2138-SetUp!$B$56,T2137)</f>
        <v>0</v>
      </c>
      <c r="S2138" s="53">
        <f>R2138*SetUp!$B$65</f>
        <v>0</v>
      </c>
      <c r="T2138" s="53">
        <f>IF((R2138-S2138)&lt;SetUp!$B$53,R2138-S2138,SetUp!$B$53)</f>
        <v>0</v>
      </c>
      <c r="U2138" s="53">
        <f t="shared" si="503"/>
        <v>0.27978014590258365</v>
      </c>
      <c r="V2138" s="53">
        <f>(L2138-P2138)/1000*SetUp!$B$13*1000000/SetUp!$B$48</f>
        <v>3.7257745660420588E-2</v>
      </c>
      <c r="W2138" s="53">
        <f t="shared" si="505"/>
        <v>2.8622937353617317E-17</v>
      </c>
      <c r="X2138" s="53">
        <f>MAX((SetUp!$B$56*(1-($H2138/SetUp!$B$56)^2)*TANH(($B2138-$D2138)/SetUp!$B$56))/(1+$H2138/SetUp!$B$56*TANH(($B2138-$D2138)/SetUp!$B$56)),0)</f>
        <v>0</v>
      </c>
    </row>
    <row r="2139" spans="1:24" x14ac:dyDescent="0.3">
      <c r="A2139" s="60">
        <v>33184</v>
      </c>
      <c r="B2139" s="53">
        <v>6.3E-2</v>
      </c>
      <c r="C2139" s="53"/>
      <c r="D2139" s="53">
        <v>5.6289999999999996</v>
      </c>
      <c r="E2139" s="53">
        <f t="shared" si="497"/>
        <v>6.3E-2</v>
      </c>
      <c r="F2139" s="53">
        <f t="shared" si="498"/>
        <v>5.5659999999999998</v>
      </c>
      <c r="G2139" s="53">
        <f t="shared" si="499"/>
        <v>0</v>
      </c>
      <c r="H2139" s="53">
        <f>IF(Q2138&gt;SetUp!$B$56,SetUp!$B$56,Q2138)</f>
        <v>7.1776545151467677E-7</v>
      </c>
      <c r="I2139" s="53">
        <f t="shared" si="504"/>
        <v>0.27978015044424792</v>
      </c>
      <c r="J2139" s="53">
        <f>MIN(F2139,H2139,(1-EXP(-SetUp!$B$52*H2139/SetUp!$B$56))*F2139)</f>
        <v>2.2571087156575409E-7</v>
      </c>
      <c r="K2139" s="53">
        <f t="shared" si="500"/>
        <v>4.9205457994892265E-7</v>
      </c>
      <c r="L2139" s="53">
        <f>IF(I2139&lt;=0,0,MIN(SetUp!$B$50*I2139^SetUp!$B$55,I2139))</f>
        <v>2.5742633079291221E-3</v>
      </c>
      <c r="M2139" s="53">
        <f t="shared" si="501"/>
        <v>0.27720588713631877</v>
      </c>
      <c r="N2139" s="53">
        <f>IF(SetUp!$B$62=0,X2139,(B2139-E2139)*(1-(H2139/SetUp!$B$66/SetUp!$B$56)))</f>
        <v>0</v>
      </c>
      <c r="O2139" s="53">
        <f>K2139*SetUp!$B$65</f>
        <v>4.5416642557812165E-9</v>
      </c>
      <c r="P2139" s="53">
        <f>MIN(SetUp!$B$54*L2139^SetUp!$B$51,L2139)</f>
        <v>1.6725652336575295E-3</v>
      </c>
      <c r="Q2139" s="53">
        <f t="shared" si="502"/>
        <v>4.875129156931414E-7</v>
      </c>
      <c r="R2139" s="53">
        <f>IF((H2139+N2139-O2139)&gt;SetUp!$B$56,T2138+H2139+N2139-O2139-SetUp!$B$56,T2138)</f>
        <v>0</v>
      </c>
      <c r="S2139" s="53">
        <f>R2139*SetUp!$B$65</f>
        <v>0</v>
      </c>
      <c r="T2139" s="53">
        <f>IF((R2139-S2139)&lt;SetUp!$B$53,R2139-S2139,SetUp!$B$53)</f>
        <v>0</v>
      </c>
      <c r="U2139" s="53">
        <f t="shared" si="503"/>
        <v>0.27720588713631877</v>
      </c>
      <c r="V2139" s="53">
        <f>(L2139-P2139)/1000*SetUp!$B$13*1000000/SetUp!$B$48</f>
        <v>3.6694874744689417E-2</v>
      </c>
      <c r="W2139" s="53">
        <f t="shared" si="505"/>
        <v>-8.6736173798840355E-18</v>
      </c>
      <c r="X2139" s="53">
        <f>MAX((SetUp!$B$56*(1-($H2139/SetUp!$B$56)^2)*TANH(($B2139-$D2139)/SetUp!$B$56))/(1+$H2139/SetUp!$B$56*TANH(($B2139-$D2139)/SetUp!$B$56)),0)</f>
        <v>0</v>
      </c>
    </row>
    <row r="2140" spans="1:24" x14ac:dyDescent="0.3">
      <c r="A2140" s="60">
        <v>33185</v>
      </c>
      <c r="B2140" s="53">
        <v>0.153</v>
      </c>
      <c r="C2140" s="53"/>
      <c r="D2140" s="53">
        <v>5.6289999999999996</v>
      </c>
      <c r="E2140" s="53">
        <f t="shared" si="497"/>
        <v>0.153</v>
      </c>
      <c r="F2140" s="53">
        <f t="shared" si="498"/>
        <v>5.476</v>
      </c>
      <c r="G2140" s="53">
        <f t="shared" si="499"/>
        <v>0</v>
      </c>
      <c r="H2140" s="53">
        <f>IF(Q2139&gt;SetUp!$B$56,SetUp!$B$56,Q2139)</f>
        <v>4.875129156931414E-7</v>
      </c>
      <c r="I2140" s="53">
        <f t="shared" si="504"/>
        <v>0.2772058902439391</v>
      </c>
      <c r="J2140" s="53">
        <f>MIN(F2140,H2140,(1-EXP(-SetUp!$B$52*H2140/SetUp!$B$56))*F2140)</f>
        <v>1.5082602788485389E-7</v>
      </c>
      <c r="K2140" s="53">
        <f t="shared" si="500"/>
        <v>3.3668688780828751E-7</v>
      </c>
      <c r="L2140" s="53">
        <f>IF(I2140&lt;=0,0,MIN(SetUp!$B$50*I2140^SetUp!$B$55,I2140))</f>
        <v>2.5349081318863844E-3</v>
      </c>
      <c r="M2140" s="53">
        <f t="shared" si="501"/>
        <v>0.27467098211205271</v>
      </c>
      <c r="N2140" s="53">
        <f>IF(SetUp!$B$62=0,X2140,(B2140-E2140)*(1-(H2140/SetUp!$B$66/SetUp!$B$56)))</f>
        <v>0</v>
      </c>
      <c r="O2140" s="53">
        <f>K2140*SetUp!$B$65</f>
        <v>3.1076203048609957E-9</v>
      </c>
      <c r="P2140" s="53">
        <f>MIN(SetUp!$B$54*L2140^SetUp!$B$51,L2140)</f>
        <v>1.6467486007137645E-3</v>
      </c>
      <c r="Q2140" s="53">
        <f t="shared" si="502"/>
        <v>3.335792675034265E-7</v>
      </c>
      <c r="R2140" s="53">
        <f>IF((H2140+N2140-O2140)&gt;SetUp!$B$56,T2139+H2140+N2140-O2140-SetUp!$B$56,T2139)</f>
        <v>0</v>
      </c>
      <c r="S2140" s="53">
        <f>R2140*SetUp!$B$65</f>
        <v>0</v>
      </c>
      <c r="T2140" s="53">
        <f>IF((R2140-S2140)&lt;SetUp!$B$53,R2140-S2140,SetUp!$B$53)</f>
        <v>0</v>
      </c>
      <c r="U2140" s="53">
        <f t="shared" si="503"/>
        <v>0.27467098211205271</v>
      </c>
      <c r="V2140" s="53">
        <f>(L2140-P2140)/1000*SetUp!$B$13*1000000/SetUp!$B$48</f>
        <v>3.6143919655156037E-2</v>
      </c>
      <c r="W2140" s="53">
        <f t="shared" si="505"/>
        <v>-1.3010426069826053E-17</v>
      </c>
      <c r="X2140" s="53">
        <f>MAX((SetUp!$B$56*(1-($H2140/SetUp!$B$56)^2)*TANH(($B2140-$D2140)/SetUp!$B$56))/(1+$H2140/SetUp!$B$56*TANH(($B2140-$D2140)/SetUp!$B$56)),0)</f>
        <v>0</v>
      </c>
    </row>
    <row r="2141" spans="1:24" x14ac:dyDescent="0.3">
      <c r="A2141" s="60">
        <v>33186</v>
      </c>
      <c r="B2141" s="53">
        <v>0</v>
      </c>
      <c r="C2141" s="53"/>
      <c r="D2141" s="53">
        <v>5.6289999999999996</v>
      </c>
      <c r="E2141" s="53">
        <f t="shared" si="497"/>
        <v>0</v>
      </c>
      <c r="F2141" s="53">
        <f t="shared" si="498"/>
        <v>5.6289999999999996</v>
      </c>
      <c r="G2141" s="53">
        <f t="shared" si="499"/>
        <v>0</v>
      </c>
      <c r="H2141" s="53">
        <f>IF(Q2140&gt;SetUp!$B$56,SetUp!$B$56,Q2140)</f>
        <v>3.335792675034265E-7</v>
      </c>
      <c r="I2141" s="53">
        <f t="shared" si="504"/>
        <v>0.27467098421181813</v>
      </c>
      <c r="J2141" s="53">
        <f>MIN(F2141,H2141,(1-EXP(-SetUp!$B$52*H2141/SetUp!$B$56))*F2141)</f>
        <v>1.0608574438530915E-7</v>
      </c>
      <c r="K2141" s="53">
        <f t="shared" si="500"/>
        <v>2.2749352311811737E-7</v>
      </c>
      <c r="L2141" s="53">
        <f>IF(I2141&lt;=0,0,MIN(SetUp!$B$50*I2141^SetUp!$B$55,I2141))</f>
        <v>2.4963919517124226E-3</v>
      </c>
      <c r="M2141" s="53">
        <f t="shared" si="501"/>
        <v>0.27217459226010571</v>
      </c>
      <c r="N2141" s="53">
        <f>IF(SetUp!$B$62=0,X2141,(B2141-E2141)*(1-(H2141/SetUp!$B$66/SetUp!$B$56)))</f>
        <v>0</v>
      </c>
      <c r="O2141" s="53">
        <f>K2141*SetUp!$B$65</f>
        <v>2.0997654416193872E-9</v>
      </c>
      <c r="P2141" s="53">
        <f>MIN(SetUp!$B$54*L2141^SetUp!$B$51,L2141)</f>
        <v>1.6214861121616111E-3</v>
      </c>
      <c r="Q2141" s="53">
        <f t="shared" si="502"/>
        <v>2.2539375767649798E-7</v>
      </c>
      <c r="R2141" s="53">
        <f>IF((H2141+N2141-O2141)&gt;SetUp!$B$56,T2140+H2141+N2141-O2141-SetUp!$B$56,T2140)</f>
        <v>0</v>
      </c>
      <c r="S2141" s="53">
        <f>R2141*SetUp!$B$65</f>
        <v>0</v>
      </c>
      <c r="T2141" s="53">
        <f>IF((R2141-S2141)&lt;SetUp!$B$53,R2141-S2141,SetUp!$B$53)</f>
        <v>0</v>
      </c>
      <c r="U2141" s="53">
        <f t="shared" si="503"/>
        <v>0.27217459226010571</v>
      </c>
      <c r="V2141" s="53">
        <f>(L2141-P2141)/1000*SetUp!$B$13*1000000/SetUp!$B$48</f>
        <v>3.5604556682289679E-2</v>
      </c>
      <c r="W2141" s="53">
        <f t="shared" si="505"/>
        <v>-2.1250362580715887E-17</v>
      </c>
      <c r="X2141" s="53">
        <f>MAX((SetUp!$B$56*(1-($H2141/SetUp!$B$56)^2)*TANH(($B2141-$D2141)/SetUp!$B$56))/(1+$H2141/SetUp!$B$56*TANH(($B2141-$D2141)/SetUp!$B$56)),0)</f>
        <v>0</v>
      </c>
    </row>
    <row r="2142" spans="1:24" x14ac:dyDescent="0.3">
      <c r="A2142" s="60">
        <v>33187</v>
      </c>
      <c r="B2142" s="53">
        <v>0</v>
      </c>
      <c r="C2142" s="53"/>
      <c r="D2142" s="53">
        <v>5.6289999999999996</v>
      </c>
      <c r="E2142" s="53">
        <f t="shared" si="497"/>
        <v>0</v>
      </c>
      <c r="F2142" s="53">
        <f t="shared" si="498"/>
        <v>5.6289999999999996</v>
      </c>
      <c r="G2142" s="53">
        <f t="shared" si="499"/>
        <v>0</v>
      </c>
      <c r="H2142" s="53">
        <f>IF(Q2141&gt;SetUp!$B$56,SetUp!$B$56,Q2141)</f>
        <v>2.2539375767649798E-7</v>
      </c>
      <c r="I2142" s="53">
        <f t="shared" si="504"/>
        <v>0.27217459367888097</v>
      </c>
      <c r="J2142" s="53">
        <f>MIN(F2142,H2142,(1-EXP(-SetUp!$B$52*H2142/SetUp!$B$56))*F2142)</f>
        <v>7.1680308251109703E-8</v>
      </c>
      <c r="K2142" s="53">
        <f t="shared" si="500"/>
        <v>1.5371344942538829E-7</v>
      </c>
      <c r="L2142" s="53">
        <f>IF(I2142&lt;=0,0,MIN(SetUp!$B$50*I2142^SetUp!$B$55,I2142))</f>
        <v>2.4586918766553853E-3</v>
      </c>
      <c r="M2142" s="53">
        <f t="shared" si="501"/>
        <v>0.2697159018022256</v>
      </c>
      <c r="N2142" s="53">
        <f>IF(SetUp!$B$62=0,X2142,(B2142-E2142)*(1-(H2142/SetUp!$B$66/SetUp!$B$56)))</f>
        <v>0</v>
      </c>
      <c r="O2142" s="53">
        <f>K2142*SetUp!$B$65</f>
        <v>1.4187752890351861E-9</v>
      </c>
      <c r="P2142" s="53">
        <f>MIN(SetUp!$B$54*L2142^SetUp!$B$51,L2142)</f>
        <v>1.5967625688265766E-3</v>
      </c>
      <c r="Q2142" s="53">
        <f t="shared" si="502"/>
        <v>1.522946741363531E-7</v>
      </c>
      <c r="R2142" s="53">
        <f>IF((H2142+N2142-O2142)&gt;SetUp!$B$56,T2141+H2142+N2142-O2142-SetUp!$B$56,T2141)</f>
        <v>0</v>
      </c>
      <c r="S2142" s="53">
        <f>R2142*SetUp!$B$65</f>
        <v>0</v>
      </c>
      <c r="T2142" s="53">
        <f>IF((R2142-S2142)&lt;SetUp!$B$53,R2142-S2142,SetUp!$B$53)</f>
        <v>0</v>
      </c>
      <c r="U2142" s="53">
        <f t="shared" si="503"/>
        <v>0.2697159018022256</v>
      </c>
      <c r="V2142" s="53">
        <f>(L2142-P2142)/1000*SetUp!$B$13*1000000/SetUp!$B$48</f>
        <v>3.5076472815032844E-2</v>
      </c>
      <c r="W2142" s="53">
        <f t="shared" si="505"/>
        <v>1.951563910473908E-17</v>
      </c>
      <c r="X2142" s="53">
        <f>MAX((SetUp!$B$56*(1-($H2142/SetUp!$B$56)^2)*TANH(($B2142-$D2142)/SetUp!$B$56))/(1+$H2142/SetUp!$B$56*TANH(($B2142-$D2142)/SetUp!$B$56)),0)</f>
        <v>0</v>
      </c>
    </row>
    <row r="2143" spans="1:24" x14ac:dyDescent="0.3">
      <c r="A2143" s="60">
        <v>33188</v>
      </c>
      <c r="B2143" s="53">
        <v>0</v>
      </c>
      <c r="C2143" s="53"/>
      <c r="D2143" s="53">
        <v>5.6289999999999996</v>
      </c>
      <c r="E2143" s="53">
        <f t="shared" si="497"/>
        <v>0</v>
      </c>
      <c r="F2143" s="53">
        <f t="shared" si="498"/>
        <v>5.6289999999999996</v>
      </c>
      <c r="G2143" s="53">
        <f t="shared" si="499"/>
        <v>0</v>
      </c>
      <c r="H2143" s="53">
        <f>IF(Q2142&gt;SetUp!$B$56,SetUp!$B$56,Q2142)</f>
        <v>1.522946741363531E-7</v>
      </c>
      <c r="I2143" s="53">
        <f t="shared" si="504"/>
        <v>0.2697159027608676</v>
      </c>
      <c r="J2143" s="53">
        <f>MIN(F2143,H2143,(1-EXP(-SetUp!$B$52*H2143/SetUp!$B$56))*F2143)</f>
        <v>4.8433148148285805E-8</v>
      </c>
      <c r="K2143" s="53">
        <f t="shared" si="500"/>
        <v>1.038615259880673E-7</v>
      </c>
      <c r="L2143" s="53">
        <f>IF(I2143&lt;=0,0,MIN(SetUp!$B$50*I2143^SetUp!$B$55,I2143))</f>
        <v>2.4217857742612589E-3</v>
      </c>
      <c r="M2143" s="53">
        <f t="shared" si="501"/>
        <v>0.26729411698660632</v>
      </c>
      <c r="N2143" s="53">
        <f>IF(SetUp!$B$62=0,X2143,(B2143-E2143)*(1-(H2143/SetUp!$B$66/SetUp!$B$56)))</f>
        <v>0</v>
      </c>
      <c r="O2143" s="53">
        <f>K2143*SetUp!$B$65</f>
        <v>9.5864198678907148E-10</v>
      </c>
      <c r="P2143" s="53">
        <f>MIN(SetUp!$B$54*L2143^SetUp!$B$51,L2143)</f>
        <v>1.5725632772227204E-3</v>
      </c>
      <c r="Q2143" s="53">
        <f t="shared" si="502"/>
        <v>1.0290288400127823E-7</v>
      </c>
      <c r="R2143" s="53">
        <f>IF((H2143+N2143-O2143)&gt;SetUp!$B$56,T2142+H2143+N2143-O2143-SetUp!$B$56,T2142)</f>
        <v>0</v>
      </c>
      <c r="S2143" s="53">
        <f>R2143*SetUp!$B$65</f>
        <v>0</v>
      </c>
      <c r="T2143" s="53">
        <f>IF((R2143-S2143)&lt;SetUp!$B$53,R2143-S2143,SetUp!$B$53)</f>
        <v>0</v>
      </c>
      <c r="U2143" s="53">
        <f t="shared" si="503"/>
        <v>0.26729411698660632</v>
      </c>
      <c r="V2143" s="53">
        <f>(L2143-P2143)/1000*SetUp!$B$13*1000000/SetUp!$B$48</f>
        <v>3.4559365322339018E-2</v>
      </c>
      <c r="W2143" s="53">
        <f t="shared" si="505"/>
        <v>-2.7321894746634712E-17</v>
      </c>
      <c r="X2143" s="53">
        <f>MAX((SetUp!$B$56*(1-($H2143/SetUp!$B$56)^2)*TANH(($B2143-$D2143)/SetUp!$B$56))/(1+$H2143/SetUp!$B$56*TANH(($B2143-$D2143)/SetUp!$B$56)),0)</f>
        <v>0</v>
      </c>
    </row>
    <row r="2144" spans="1:24" x14ac:dyDescent="0.3">
      <c r="A2144" s="60">
        <v>33189</v>
      </c>
      <c r="B2144" s="53">
        <v>0</v>
      </c>
      <c r="C2144" s="53"/>
      <c r="D2144" s="53">
        <v>5.6289999999999996</v>
      </c>
      <c r="E2144" s="53">
        <f t="shared" si="497"/>
        <v>0</v>
      </c>
      <c r="F2144" s="53">
        <f t="shared" si="498"/>
        <v>5.6289999999999996</v>
      </c>
      <c r="G2144" s="53">
        <f t="shared" si="499"/>
        <v>0</v>
      </c>
      <c r="H2144" s="53">
        <f>IF(Q2143&gt;SetUp!$B$56,SetUp!$B$56,Q2143)</f>
        <v>1.0290288400127823E-7</v>
      </c>
      <c r="I2144" s="53">
        <f t="shared" si="504"/>
        <v>0.26729411763434419</v>
      </c>
      <c r="J2144" s="53">
        <f>MIN(F2144,H2144,(1-EXP(-SetUp!$B$52*H2144/SetUp!$B$56))*F2144)</f>
        <v>3.2725442721814874E-8</v>
      </c>
      <c r="K2144" s="53">
        <f t="shared" si="500"/>
        <v>7.0177441279463359E-8</v>
      </c>
      <c r="L2144" s="53">
        <f>IF(I2144&lt;=0,0,MIN(SetUp!$B$50*I2144^SetUp!$B$55,I2144))</f>
        <v>2.3856522412901292E-3</v>
      </c>
      <c r="M2144" s="53">
        <f t="shared" si="501"/>
        <v>0.26490846539305407</v>
      </c>
      <c r="N2144" s="53">
        <f>IF(SetUp!$B$62=0,X2144,(B2144-E2144)*(1-(H2144/SetUp!$B$66/SetUp!$B$56)))</f>
        <v>0</v>
      </c>
      <c r="O2144" s="53">
        <f>K2144*SetUp!$B$65</f>
        <v>6.4773785187449882E-10</v>
      </c>
      <c r="P2144" s="53">
        <f>MIN(SetUp!$B$54*L2144^SetUp!$B$51,L2144)</f>
        <v>1.5488740300805476E-3</v>
      </c>
      <c r="Q2144" s="53">
        <f t="shared" si="502"/>
        <v>6.9529703427588858E-8</v>
      </c>
      <c r="R2144" s="53">
        <f>IF((H2144+N2144-O2144)&gt;SetUp!$B$56,T2143+H2144+N2144-O2144-SetUp!$B$56,T2143)</f>
        <v>0</v>
      </c>
      <c r="S2144" s="53">
        <f>R2144*SetUp!$B$65</f>
        <v>0</v>
      </c>
      <c r="T2144" s="53">
        <f>IF((R2144-S2144)&lt;SetUp!$B$53,R2144-S2144,SetUp!$B$53)</f>
        <v>0</v>
      </c>
      <c r="U2144" s="53">
        <f t="shared" si="503"/>
        <v>0.26490846539305407</v>
      </c>
      <c r="V2144" s="53">
        <f>(L2144-P2144)/1000*SetUp!$B$13*1000000/SetUp!$B$48</f>
        <v>3.40529413620244E-2</v>
      </c>
      <c r="W2144" s="53">
        <f t="shared" si="505"/>
        <v>4.7271214720367993E-17</v>
      </c>
      <c r="X2144" s="53">
        <f>MAX((SetUp!$B$56*(1-($H2144/SetUp!$B$56)^2)*TANH(($B2144-$D2144)/SetUp!$B$56))/(1+$H2144/SetUp!$B$56*TANH(($B2144-$D2144)/SetUp!$B$56)),0)</f>
        <v>0</v>
      </c>
    </row>
    <row r="2145" spans="1:24" x14ac:dyDescent="0.3">
      <c r="A2145" s="60">
        <v>33190</v>
      </c>
      <c r="B2145" s="53">
        <v>0.06</v>
      </c>
      <c r="C2145" s="53"/>
      <c r="D2145" s="53">
        <v>5.6289999999999996</v>
      </c>
      <c r="E2145" s="53">
        <f t="shared" si="497"/>
        <v>0.06</v>
      </c>
      <c r="F2145" s="53">
        <f t="shared" si="498"/>
        <v>5.569</v>
      </c>
      <c r="G2145" s="53">
        <f t="shared" si="499"/>
        <v>0</v>
      </c>
      <c r="H2145" s="53">
        <f>IF(Q2144&gt;SetUp!$B$56,SetUp!$B$56,Q2144)</f>
        <v>6.9529703427588858E-8</v>
      </c>
      <c r="I2145" s="53">
        <f t="shared" si="504"/>
        <v>0.26490846583289479</v>
      </c>
      <c r="J2145" s="53">
        <f>MIN(F2145,H2145,(1-EXP(-SetUp!$B$52*H2145/SetUp!$B$56))*F2145)</f>
        <v>2.1876323177738575E-8</v>
      </c>
      <c r="K2145" s="53">
        <f t="shared" si="500"/>
        <v>4.7653380249850286E-8</v>
      </c>
      <c r="L2145" s="53">
        <f>IF(I2145&lt;=0,0,MIN(SetUp!$B$50*I2145^SetUp!$B$55,I2145))</f>
        <v>2.3502705757999778E-3</v>
      </c>
      <c r="M2145" s="53">
        <f t="shared" si="501"/>
        <v>0.26255819525709484</v>
      </c>
      <c r="N2145" s="53">
        <f>IF(SetUp!$B$62=0,X2145,(B2145-E2145)*(1-(H2145/SetUp!$B$66/SetUp!$B$56)))</f>
        <v>0</v>
      </c>
      <c r="O2145" s="53">
        <f>K2145*SetUp!$B$65</f>
        <v>4.3984074646833189E-10</v>
      </c>
      <c r="P2145" s="53">
        <f>MIN(SetUp!$B$54*L2145^SetUp!$B$51,L2145)</f>
        <v>1.5256810876609942E-3</v>
      </c>
      <c r="Q2145" s="53">
        <f t="shared" si="502"/>
        <v>4.7213539503381957E-8</v>
      </c>
      <c r="R2145" s="53">
        <f>IF((H2145+N2145-O2145)&gt;SetUp!$B$56,T2144+H2145+N2145-O2145-SetUp!$B$56,T2144)</f>
        <v>0</v>
      </c>
      <c r="S2145" s="53">
        <f>R2145*SetUp!$B$65</f>
        <v>0</v>
      </c>
      <c r="T2145" s="53">
        <f>IF((R2145-S2145)&lt;SetUp!$B$53,R2145-S2145,SetUp!$B$53)</f>
        <v>0</v>
      </c>
      <c r="U2145" s="53">
        <f t="shared" si="503"/>
        <v>0.26255819525709484</v>
      </c>
      <c r="V2145" s="53">
        <f>(L2145-P2145)/1000*SetUp!$B$13*1000000/SetUp!$B$48</f>
        <v>3.3556917605142574E-2</v>
      </c>
      <c r="W2145" s="53">
        <f t="shared" si="505"/>
        <v>7.3725747729014302E-18</v>
      </c>
      <c r="X2145" s="53">
        <f>MAX((SetUp!$B$56*(1-($H2145/SetUp!$B$56)^2)*TANH(($B2145-$D2145)/SetUp!$B$56))/(1+$H2145/SetUp!$B$56*TANH(($B2145-$D2145)/SetUp!$B$56)),0)</f>
        <v>0</v>
      </c>
    </row>
    <row r="2146" spans="1:24" x14ac:dyDescent="0.3">
      <c r="A2146" s="60">
        <v>33191</v>
      </c>
      <c r="B2146" s="53">
        <v>4.1000000000000002E-2</v>
      </c>
      <c r="C2146" s="53"/>
      <c r="D2146" s="53">
        <v>5.6289999999999996</v>
      </c>
      <c r="E2146" s="53">
        <f t="shared" si="497"/>
        <v>4.1000000000000002E-2</v>
      </c>
      <c r="F2146" s="53">
        <f t="shared" si="498"/>
        <v>5.5879999999999992</v>
      </c>
      <c r="G2146" s="53">
        <f t="shared" si="499"/>
        <v>0</v>
      </c>
      <c r="H2146" s="53">
        <f>IF(Q2145&gt;SetUp!$B$56,SetUp!$B$56,Q2145)</f>
        <v>4.7213539503381957E-8</v>
      </c>
      <c r="I2146" s="53">
        <f t="shared" si="504"/>
        <v>0.26255819555529708</v>
      </c>
      <c r="J2146" s="53">
        <f>MIN(F2146,H2146,(1-EXP(-SetUp!$B$52*H2146/SetUp!$B$56))*F2146)</f>
        <v>1.4905607830684174E-8</v>
      </c>
      <c r="K2146" s="53">
        <f t="shared" si="500"/>
        <v>3.2307931672697779E-8</v>
      </c>
      <c r="L2146" s="53">
        <f>IF(I2146&lt;=0,0,MIN(SetUp!$B$50*I2146^SetUp!$B$55,I2146))</f>
        <v>2.3156207502376398E-3</v>
      </c>
      <c r="M2146" s="53">
        <f t="shared" si="501"/>
        <v>0.26024257480505947</v>
      </c>
      <c r="N2146" s="53">
        <f>IF(SetUp!$B$62=0,X2146,(B2146-E2146)*(1-(H2146/SetUp!$B$66/SetUp!$B$56)))</f>
        <v>0</v>
      </c>
      <c r="O2146" s="53">
        <f>K2146*SetUp!$B$65</f>
        <v>2.982022410427411E-10</v>
      </c>
      <c r="P2146" s="53">
        <f>MIN(SetUp!$B$54*L2146^SetUp!$B$51,L2146)</f>
        <v>1.5029711597492868E-3</v>
      </c>
      <c r="Q2146" s="53">
        <f t="shared" si="502"/>
        <v>3.2009729431655041E-8</v>
      </c>
      <c r="R2146" s="53">
        <f>IF((H2146+N2146-O2146)&gt;SetUp!$B$56,T2145+H2146+N2146-O2146-SetUp!$B$56,T2145)</f>
        <v>0</v>
      </c>
      <c r="S2146" s="53">
        <f>R2146*SetUp!$B$65</f>
        <v>0</v>
      </c>
      <c r="T2146" s="53">
        <f>IF((R2146-S2146)&lt;SetUp!$B$53,R2146-S2146,SetUp!$B$53)</f>
        <v>0</v>
      </c>
      <c r="U2146" s="53">
        <f t="shared" si="503"/>
        <v>0.26024257480505947</v>
      </c>
      <c r="V2146" s="53">
        <f>(L2146-P2146)/1000*SetUp!$B$13*1000000/SetUp!$B$48</f>
        <v>3.3071019873678269E-2</v>
      </c>
      <c r="W2146" s="53">
        <f t="shared" si="505"/>
        <v>0</v>
      </c>
      <c r="X2146" s="53">
        <f>MAX((SetUp!$B$56*(1-($H2146/SetUp!$B$56)^2)*TANH(($B2146-$D2146)/SetUp!$B$56))/(1+$H2146/SetUp!$B$56*TANH(($B2146-$D2146)/SetUp!$B$56)),0)</f>
        <v>0</v>
      </c>
    </row>
    <row r="2147" spans="1:24" x14ac:dyDescent="0.3">
      <c r="A2147" s="60">
        <v>33192</v>
      </c>
      <c r="B2147" s="53">
        <v>0</v>
      </c>
      <c r="C2147" s="53"/>
      <c r="D2147" s="53">
        <v>5.6289999999999996</v>
      </c>
      <c r="E2147" s="53">
        <f t="shared" si="497"/>
        <v>0</v>
      </c>
      <c r="F2147" s="53">
        <f t="shared" si="498"/>
        <v>5.6289999999999996</v>
      </c>
      <c r="G2147" s="53">
        <f t="shared" si="499"/>
        <v>0</v>
      </c>
      <c r="H2147" s="53">
        <f>IF(Q2146&gt;SetUp!$B$56,SetUp!$B$56,Q2146)</f>
        <v>3.2009729431655041E-8</v>
      </c>
      <c r="I2147" s="53">
        <f t="shared" si="504"/>
        <v>0.26024257500654957</v>
      </c>
      <c r="J2147" s="53">
        <f>MIN(F2147,H2147,(1-EXP(-SetUp!$B$52*H2147/SetUp!$B$56))*F2147)</f>
        <v>1.0179817237720988E-8</v>
      </c>
      <c r="K2147" s="53">
        <f t="shared" si="500"/>
        <v>2.1829912193934052E-8</v>
      </c>
      <c r="L2147" s="53">
        <f>IF(I2147&lt;=0,0,MIN(SetUp!$B$50*I2147^SetUp!$B$55,I2147))</f>
        <v>2.2816833858074251E-3</v>
      </c>
      <c r="M2147" s="53">
        <f t="shared" si="501"/>
        <v>0.25796089162074215</v>
      </c>
      <c r="N2147" s="53">
        <f>IF(SetUp!$B$62=0,X2147,(B2147-E2147)*(1-(H2147/SetUp!$B$66/SetUp!$B$56)))</f>
        <v>0</v>
      </c>
      <c r="O2147" s="53">
        <f>K2147*SetUp!$B$65</f>
        <v>2.0149011097168203E-10</v>
      </c>
      <c r="P2147" s="53">
        <f>MIN(SetUp!$B$54*L2147^SetUp!$B$51,L2147)</f>
        <v>1.4807313885049746E-3</v>
      </c>
      <c r="Q2147" s="53">
        <f t="shared" si="502"/>
        <v>2.162842208296237E-8</v>
      </c>
      <c r="R2147" s="53">
        <f>IF((H2147+N2147-O2147)&gt;SetUp!$B$56,T2146+H2147+N2147-O2147-SetUp!$B$56,T2146)</f>
        <v>0</v>
      </c>
      <c r="S2147" s="53">
        <f>R2147*SetUp!$B$65</f>
        <v>0</v>
      </c>
      <c r="T2147" s="53">
        <f>IF((R2147-S2147)&lt;SetUp!$B$53,R2147-S2147,SetUp!$B$53)</f>
        <v>0</v>
      </c>
      <c r="U2147" s="53">
        <f t="shared" si="503"/>
        <v>0.25796089162074215</v>
      </c>
      <c r="V2147" s="53">
        <f>(L2147-P2147)/1000*SetUp!$B$13*1000000/SetUp!$B$48</f>
        <v>3.2594982795393752E-2</v>
      </c>
      <c r="W2147" s="53">
        <f t="shared" si="505"/>
        <v>3.1225022567582528E-17</v>
      </c>
      <c r="X2147" s="53">
        <f>MAX((SetUp!$B$56*(1-($H2147/SetUp!$B$56)^2)*TANH(($B2147-$D2147)/SetUp!$B$56))/(1+$H2147/SetUp!$B$56*TANH(($B2147-$D2147)/SetUp!$B$56)),0)</f>
        <v>0</v>
      </c>
    </row>
    <row r="2148" spans="1:24" x14ac:dyDescent="0.3">
      <c r="A2148" s="60">
        <v>33193</v>
      </c>
      <c r="B2148" s="53">
        <v>0.40899999999999997</v>
      </c>
      <c r="C2148" s="53"/>
      <c r="D2148" s="53">
        <v>5.6289999999999996</v>
      </c>
      <c r="E2148" s="53">
        <f t="shared" si="497"/>
        <v>0.40899999999999997</v>
      </c>
      <c r="F2148" s="53">
        <f t="shared" si="498"/>
        <v>5.22</v>
      </c>
      <c r="G2148" s="53">
        <f t="shared" si="499"/>
        <v>0</v>
      </c>
      <c r="H2148" s="53">
        <f>IF(Q2147&gt;SetUp!$B$56,SetUp!$B$56,Q2147)</f>
        <v>2.162842208296237E-8</v>
      </c>
      <c r="I2148" s="53">
        <f t="shared" si="504"/>
        <v>0.25796089176149845</v>
      </c>
      <c r="J2148" s="53">
        <f>MIN(F2148,H2148,(1-EXP(-SetUp!$B$52*H2148/SetUp!$B$56))*F2148)</f>
        <v>6.3785516868364311E-9</v>
      </c>
      <c r="K2148" s="53">
        <f t="shared" si="500"/>
        <v>1.5249870396125939E-8</v>
      </c>
      <c r="L2148" s="53">
        <f>IF(I2148&lt;=0,0,MIN(SetUp!$B$50*I2148^SetUp!$B$55,I2148))</f>
        <v>2.2484397279227599E-3</v>
      </c>
      <c r="M2148" s="53">
        <f t="shared" si="501"/>
        <v>0.25571245203357568</v>
      </c>
      <c r="N2148" s="53">
        <f>IF(SetUp!$B$62=0,X2148,(B2148-E2148)*(1-(H2148/SetUp!$B$66/SetUp!$B$56)))</f>
        <v>0</v>
      </c>
      <c r="O2148" s="53">
        <f>K2148*SetUp!$B$65</f>
        <v>1.4075631872092479E-10</v>
      </c>
      <c r="P2148" s="53">
        <f>MIN(SetUp!$B$54*L2148^SetUp!$B$51,L2148)</f>
        <v>1.4589493320395126E-3</v>
      </c>
      <c r="Q2148" s="53">
        <f t="shared" si="502"/>
        <v>1.5109114077405014E-8</v>
      </c>
      <c r="R2148" s="53">
        <f>IF((H2148+N2148-O2148)&gt;SetUp!$B$56,T2147+H2148+N2148-O2148-SetUp!$B$56,T2147)</f>
        <v>0</v>
      </c>
      <c r="S2148" s="53">
        <f>R2148*SetUp!$B$65</f>
        <v>0</v>
      </c>
      <c r="T2148" s="53">
        <f>IF((R2148-S2148)&lt;SetUp!$B$53,R2148-S2148,SetUp!$B$53)</f>
        <v>0</v>
      </c>
      <c r="U2148" s="53">
        <f t="shared" si="503"/>
        <v>0.25571245203357568</v>
      </c>
      <c r="V2148" s="53">
        <f>(L2148-P2148)/1000*SetUp!$B$13*1000000/SetUp!$B$48</f>
        <v>3.2128549473141213E-2</v>
      </c>
      <c r="W2148" s="53">
        <f t="shared" si="505"/>
        <v>-6.4184768611141862E-17</v>
      </c>
      <c r="X2148" s="53">
        <f>MAX((SetUp!$B$56*(1-($H2148/SetUp!$B$56)^2)*TANH(($B2148-$D2148)/SetUp!$B$56))/(1+$H2148/SetUp!$B$56*TANH(($B2148-$D2148)/SetUp!$B$56)),0)</f>
        <v>0</v>
      </c>
    </row>
    <row r="2149" spans="1:24" x14ac:dyDescent="0.3">
      <c r="A2149" s="60">
        <v>33194</v>
      </c>
      <c r="B2149" s="53">
        <v>0</v>
      </c>
      <c r="C2149" s="53"/>
      <c r="D2149" s="53">
        <v>5.6289999999999996</v>
      </c>
      <c r="E2149" s="53">
        <f t="shared" si="497"/>
        <v>0</v>
      </c>
      <c r="F2149" s="53">
        <f t="shared" si="498"/>
        <v>5.6289999999999996</v>
      </c>
      <c r="G2149" s="53">
        <f t="shared" si="499"/>
        <v>0</v>
      </c>
      <c r="H2149" s="53">
        <f>IF(Q2148&gt;SetUp!$B$56,SetUp!$B$56,Q2148)</f>
        <v>1.5109114077405014E-8</v>
      </c>
      <c r="I2149" s="53">
        <f t="shared" si="504"/>
        <v>0.25571245212868227</v>
      </c>
      <c r="J2149" s="53">
        <f>MIN(F2149,H2149,(1-EXP(-SetUp!$B$52*H2149/SetUp!$B$56))*F2149)</f>
        <v>4.8050398364640753E-9</v>
      </c>
      <c r="K2149" s="53">
        <f t="shared" si="500"/>
        <v>1.0304074240940938E-8</v>
      </c>
      <c r="L2149" s="53">
        <f>IF(I2149&lt;=0,0,MIN(SetUp!$B$50*I2149^SetUp!$B$55,I2149))</f>
        <v>2.2158716223798121E-3</v>
      </c>
      <c r="M2149" s="53">
        <f t="shared" si="501"/>
        <v>0.25349658050630247</v>
      </c>
      <c r="N2149" s="53">
        <f>IF(SetUp!$B$62=0,X2149,(B2149-E2149)*(1-(H2149/SetUp!$B$66/SetUp!$B$56)))</f>
        <v>0</v>
      </c>
      <c r="O2149" s="53">
        <f>K2149*SetUp!$B$65</f>
        <v>9.5106615355262479E-11</v>
      </c>
      <c r="P2149" s="53">
        <f>MIN(SetUp!$B$54*L2149^SetUp!$B$51,L2149)</f>
        <v>1.4376129484838969E-3</v>
      </c>
      <c r="Q2149" s="53">
        <f t="shared" si="502"/>
        <v>1.0208967625585676E-8</v>
      </c>
      <c r="R2149" s="53">
        <f>IF((H2149+N2149-O2149)&gt;SetUp!$B$56,T2148+H2149+N2149-O2149-SetUp!$B$56,T2148)</f>
        <v>0</v>
      </c>
      <c r="S2149" s="53">
        <f>R2149*SetUp!$B$65</f>
        <v>0</v>
      </c>
      <c r="T2149" s="53">
        <f>IF((R2149-S2149)&lt;SetUp!$B$53,R2149-S2149,SetUp!$B$53)</f>
        <v>0</v>
      </c>
      <c r="U2149" s="53">
        <f t="shared" si="503"/>
        <v>0.25349658050630247</v>
      </c>
      <c r="V2149" s="53">
        <f>(L2149-P2149)/1000*SetUp!$B$13*1000000/SetUp!$B$48</f>
        <v>3.1671471163613643E-2</v>
      </c>
      <c r="W2149" s="53">
        <f t="shared" si="505"/>
        <v>-1.214306433183765E-17</v>
      </c>
      <c r="X2149" s="53">
        <f>MAX((SetUp!$B$56*(1-($H2149/SetUp!$B$56)^2)*TANH(($B2149-$D2149)/SetUp!$B$56))/(1+$H2149/SetUp!$B$56*TANH(($B2149-$D2149)/SetUp!$B$56)),0)</f>
        <v>0</v>
      </c>
    </row>
    <row r="2150" spans="1:24" x14ac:dyDescent="0.3">
      <c r="A2150" s="60">
        <v>33195</v>
      </c>
      <c r="B2150" s="53">
        <v>0.61899999999999999</v>
      </c>
      <c r="C2150" s="53"/>
      <c r="D2150" s="53">
        <v>5.6289999999999996</v>
      </c>
      <c r="E2150" s="53">
        <f t="shared" si="497"/>
        <v>0.61899999999999999</v>
      </c>
      <c r="F2150" s="53">
        <f t="shared" si="498"/>
        <v>5.01</v>
      </c>
      <c r="G2150" s="53">
        <f t="shared" si="499"/>
        <v>0</v>
      </c>
      <c r="H2150" s="53">
        <f>IF(Q2149&gt;SetUp!$B$56,SetUp!$B$56,Q2149)</f>
        <v>1.0208967625585676E-8</v>
      </c>
      <c r="I2150" s="53">
        <f t="shared" si="504"/>
        <v>0.25349658057385971</v>
      </c>
      <c r="J2150" s="53">
        <f>MIN(F2150,H2150,(1-EXP(-SetUp!$B$52*H2150/SetUp!$B$56))*F2150)</f>
        <v>2.8896570170022781E-9</v>
      </c>
      <c r="K2150" s="53">
        <f t="shared" si="500"/>
        <v>7.3193106085833974E-9</v>
      </c>
      <c r="L2150" s="53">
        <f>IF(I2150&lt;=0,0,MIN(SetUp!$B$50*I2150^SetUp!$B$55,I2150))</f>
        <v>2.1839614930836519E-3</v>
      </c>
      <c r="M2150" s="53">
        <f t="shared" si="501"/>
        <v>0.25131261908077607</v>
      </c>
      <c r="N2150" s="53">
        <f>IF(SetUp!$B$62=0,X2150,(B2150-E2150)*(1-(H2150/SetUp!$B$66/SetUp!$B$56)))</f>
        <v>0</v>
      </c>
      <c r="O2150" s="53">
        <f>K2150*SetUp!$B$65</f>
        <v>6.7557244099656842E-11</v>
      </c>
      <c r="P2150" s="53">
        <f>MIN(SetUp!$B$54*L2150^SetUp!$B$51,L2150)</f>
        <v>1.4167105810896357E-3</v>
      </c>
      <c r="Q2150" s="53">
        <f t="shared" si="502"/>
        <v>7.2517533644837408E-9</v>
      </c>
      <c r="R2150" s="53">
        <f>IF((H2150+N2150-O2150)&gt;SetUp!$B$56,T2149+H2150+N2150-O2150-SetUp!$B$56,T2149)</f>
        <v>0</v>
      </c>
      <c r="S2150" s="53">
        <f>R2150*SetUp!$B$65</f>
        <v>0</v>
      </c>
      <c r="T2150" s="53">
        <f>IF((R2150-S2150)&lt;SetUp!$B$53,R2150-S2150,SetUp!$B$53)</f>
        <v>0</v>
      </c>
      <c r="U2150" s="53">
        <f t="shared" si="503"/>
        <v>0.25131261908077607</v>
      </c>
      <c r="V2150" s="53">
        <f>(L2150-P2150)/1000*SetUp!$B$13*1000000/SetUp!$B$48</f>
        <v>3.1223506977224705E-2</v>
      </c>
      <c r="W2150" s="53">
        <f t="shared" si="505"/>
        <v>6.9388939039072284E-17</v>
      </c>
      <c r="X2150" s="53">
        <f>MAX((SetUp!$B$56*(1-($H2150/SetUp!$B$56)^2)*TANH(($B2150-$D2150)/SetUp!$B$56))/(1+$H2150/SetUp!$B$56*TANH(($B2150-$D2150)/SetUp!$B$56)),0)</f>
        <v>0</v>
      </c>
    </row>
    <row r="2151" spans="1:24" x14ac:dyDescent="0.3">
      <c r="A2151" s="60">
        <v>33196</v>
      </c>
      <c r="B2151" s="53">
        <v>0</v>
      </c>
      <c r="C2151" s="53"/>
      <c r="D2151" s="53">
        <v>5.6289999999999996</v>
      </c>
      <c r="E2151" s="53">
        <f t="shared" si="497"/>
        <v>0</v>
      </c>
      <c r="F2151" s="53">
        <f t="shared" si="498"/>
        <v>5.6289999999999996</v>
      </c>
      <c r="G2151" s="53">
        <f t="shared" si="499"/>
        <v>0</v>
      </c>
      <c r="H2151" s="53">
        <f>IF(Q2150&gt;SetUp!$B$56,SetUp!$B$56,Q2150)</f>
        <v>7.2517533644837408E-9</v>
      </c>
      <c r="I2151" s="53">
        <f t="shared" si="504"/>
        <v>0.25131261912642333</v>
      </c>
      <c r="J2151" s="53">
        <f>MIN(F2151,H2151,(1-EXP(-SetUp!$B$52*H2151/SetUp!$B$56))*F2151)</f>
        <v>2.3062215890323755E-9</v>
      </c>
      <c r="K2151" s="53">
        <f t="shared" si="500"/>
        <v>4.9455317754513653E-9</v>
      </c>
      <c r="L2151" s="53">
        <f>IF(I2151&lt;=0,0,MIN(SetUp!$B$50*I2151^SetUp!$B$55,I2151))</f>
        <v>2.1526923201737112E-3</v>
      </c>
      <c r="M2151" s="53">
        <f t="shared" si="501"/>
        <v>0.24915992680624963</v>
      </c>
      <c r="N2151" s="53">
        <f>IF(SetUp!$B$62=0,X2151,(B2151-E2151)*(1-(H2151/SetUp!$B$66/SetUp!$B$56)))</f>
        <v>0</v>
      </c>
      <c r="O2151" s="53">
        <f>K2151*SetUp!$B$65</f>
        <v>4.5647263140461422E-11</v>
      </c>
      <c r="P2151" s="53">
        <f>MIN(SetUp!$B$54*L2151^SetUp!$B$51,L2151)</f>
        <v>1.3962309436065885E-3</v>
      </c>
      <c r="Q2151" s="53">
        <f t="shared" si="502"/>
        <v>4.8998845123109039E-9</v>
      </c>
      <c r="R2151" s="53">
        <f>IF((H2151+N2151-O2151)&gt;SetUp!$B$56,T2150+H2151+N2151-O2151-SetUp!$B$56,T2150)</f>
        <v>0</v>
      </c>
      <c r="S2151" s="53">
        <f>R2151*SetUp!$B$65</f>
        <v>0</v>
      </c>
      <c r="T2151" s="53">
        <f>IF((R2151-S2151)&lt;SetUp!$B$53,R2151-S2151,SetUp!$B$53)</f>
        <v>0</v>
      </c>
      <c r="U2151" s="53">
        <f t="shared" si="503"/>
        <v>0.24915992680624963</v>
      </c>
      <c r="V2151" s="53">
        <f>(L2151-P2151)/1000*SetUp!$B$13*1000000/SetUp!$B$48</f>
        <v>3.0784423582970948E-2</v>
      </c>
      <c r="W2151" s="53">
        <f t="shared" si="505"/>
        <v>2.0816681711721685E-17</v>
      </c>
      <c r="X2151" s="53">
        <f>MAX((SetUp!$B$56*(1-($H2151/SetUp!$B$56)^2)*TANH(($B2151-$D2151)/SetUp!$B$56))/(1+$H2151/SetUp!$B$56*TANH(($B2151-$D2151)/SetUp!$B$56)),0)</f>
        <v>0</v>
      </c>
    </row>
    <row r="2152" spans="1:24" x14ac:dyDescent="0.3">
      <c r="A2152" s="60">
        <v>33197</v>
      </c>
      <c r="B2152" s="53">
        <v>0</v>
      </c>
      <c r="C2152" s="53"/>
      <c r="D2152" s="53">
        <v>5.6289999999999996</v>
      </c>
      <c r="E2152" s="53">
        <f t="shared" si="497"/>
        <v>0</v>
      </c>
      <c r="F2152" s="53">
        <f t="shared" si="498"/>
        <v>5.6289999999999996</v>
      </c>
      <c r="G2152" s="53">
        <f t="shared" si="499"/>
        <v>0</v>
      </c>
      <c r="H2152" s="53">
        <f>IF(Q2151&gt;SetUp!$B$56,SetUp!$B$56,Q2151)</f>
        <v>4.8998845123109039E-9</v>
      </c>
      <c r="I2152" s="53">
        <f t="shared" si="504"/>
        <v>0.2491599268370927</v>
      </c>
      <c r="J2152" s="53">
        <f>MIN(F2152,H2152,(1-EXP(-SetUp!$B$52*H2152/SetUp!$B$56))*F2152)</f>
        <v>1.5582742141084791E-9</v>
      </c>
      <c r="K2152" s="53">
        <f t="shared" si="500"/>
        <v>3.341610298202425E-9</v>
      </c>
      <c r="L2152" s="53">
        <f>IF(I2152&lt;=0,0,MIN(SetUp!$B$50*I2152^SetUp!$B$55,I2152))</f>
        <v>2.1220476195086767E-3</v>
      </c>
      <c r="M2152" s="53">
        <f t="shared" si="501"/>
        <v>0.24703787921758402</v>
      </c>
      <c r="N2152" s="53">
        <f>IF(SetUp!$B$62=0,X2152,(B2152-E2152)*(1-(H2152/SetUp!$B$66/SetUp!$B$56)))</f>
        <v>0</v>
      </c>
      <c r="O2152" s="53">
        <f>K2152*SetUp!$B$65</f>
        <v>3.0843066331527184E-11</v>
      </c>
      <c r="P2152" s="53">
        <f>MIN(SetUp!$B$54*L2152^SetUp!$B$51,L2152)</f>
        <v>1.3761631065658704E-3</v>
      </c>
      <c r="Q2152" s="53">
        <f t="shared" si="502"/>
        <v>3.3107672318708977E-9</v>
      </c>
      <c r="R2152" s="53">
        <f>IF((H2152+N2152-O2152)&gt;SetUp!$B$56,T2151+H2152+N2152-O2152-SetUp!$B$56,T2151)</f>
        <v>0</v>
      </c>
      <c r="S2152" s="53">
        <f>R2152*SetUp!$B$65</f>
        <v>0</v>
      </c>
      <c r="T2152" s="53">
        <f>IF((R2152-S2152)&lt;SetUp!$B$53,R2152-S2152,SetUp!$B$53)</f>
        <v>0</v>
      </c>
      <c r="U2152" s="53">
        <f t="shared" si="503"/>
        <v>0.24703787921758402</v>
      </c>
      <c r="V2152" s="53">
        <f>(L2152-P2152)/1000*SetUp!$B$13*1000000/SetUp!$B$48</f>
        <v>3.0353994931784704E-2</v>
      </c>
      <c r="W2152" s="53">
        <f t="shared" si="505"/>
        <v>4.3368086899420177E-18</v>
      </c>
      <c r="X2152" s="53">
        <f>MAX((SetUp!$B$56*(1-($H2152/SetUp!$B$56)^2)*TANH(($B2152-$D2152)/SetUp!$B$56))/(1+$H2152/SetUp!$B$56*TANH(($B2152-$D2152)/SetUp!$B$56)),0)</f>
        <v>0</v>
      </c>
    </row>
    <row r="2153" spans="1:24" x14ac:dyDescent="0.3">
      <c r="A2153" s="60">
        <v>33198</v>
      </c>
      <c r="B2153" s="53">
        <v>2.2240000000000002</v>
      </c>
      <c r="C2153" s="53"/>
      <c r="D2153" s="53">
        <v>5.6289999999999996</v>
      </c>
      <c r="E2153" s="53">
        <f t="shared" si="497"/>
        <v>2.2240000000000002</v>
      </c>
      <c r="F2153" s="53">
        <f t="shared" si="498"/>
        <v>3.4049999999999994</v>
      </c>
      <c r="G2153" s="53">
        <f t="shared" si="499"/>
        <v>0</v>
      </c>
      <c r="H2153" s="53">
        <f>IF(Q2152&gt;SetUp!$B$56,SetUp!$B$56,Q2152)</f>
        <v>3.3107672318708977E-9</v>
      </c>
      <c r="I2153" s="53">
        <f t="shared" si="504"/>
        <v>0.24703787924226381</v>
      </c>
      <c r="J2153" s="53">
        <f>MIN(F2153,H2153,(1-EXP(-SetUp!$B$52*H2153/SetUp!$B$56))*F2153)</f>
        <v>6.3690199114674314E-10</v>
      </c>
      <c r="K2153" s="53">
        <f t="shared" si="500"/>
        <v>2.6738652407241543E-9</v>
      </c>
      <c r="L2153" s="53">
        <f>IF(I2153&lt;=0,0,MIN(SetUp!$B$50*I2153^SetUp!$B$55,I2153))</f>
        <v>2.0920114228319686E-3</v>
      </c>
      <c r="M2153" s="53">
        <f t="shared" si="501"/>
        <v>0.24494586781943184</v>
      </c>
      <c r="N2153" s="53">
        <f>IF(SetUp!$B$62=0,X2153,(B2153-E2153)*(1-(H2153/SetUp!$B$66/SetUp!$B$56)))</f>
        <v>0</v>
      </c>
      <c r="O2153" s="53">
        <f>K2153*SetUp!$B$65</f>
        <v>2.4679778795745197E-11</v>
      </c>
      <c r="P2153" s="53">
        <f>MIN(SetUp!$B$54*L2153^SetUp!$B$51,L2153)</f>
        <v>1.3564964840223194E-3</v>
      </c>
      <c r="Q2153" s="53">
        <f t="shared" si="502"/>
        <v>2.6491854619284091E-9</v>
      </c>
      <c r="R2153" s="53">
        <f>IF((H2153+N2153-O2153)&gt;SetUp!$B$56,T2152+H2153+N2153-O2153-SetUp!$B$56,T2152)</f>
        <v>0</v>
      </c>
      <c r="S2153" s="53">
        <f>R2153*SetUp!$B$65</f>
        <v>0</v>
      </c>
      <c r="T2153" s="53">
        <f>IF((R2153-S2153)&lt;SetUp!$B$53,R2153-S2153,SetUp!$B$53)</f>
        <v>0</v>
      </c>
      <c r="U2153" s="53">
        <f t="shared" si="503"/>
        <v>0.24494586781943184</v>
      </c>
      <c r="V2153" s="53">
        <f>(L2153-P2153)/1000*SetUp!$B$13*1000000/SetUp!$B$48</f>
        <v>2.9932001988881563E-2</v>
      </c>
      <c r="W2153" s="53">
        <f t="shared" si="505"/>
        <v>9.8879238130678004E-17</v>
      </c>
      <c r="X2153" s="53">
        <f>MAX((SetUp!$B$56*(1-($H2153/SetUp!$B$56)^2)*TANH(($B2153-$D2153)/SetUp!$B$56))/(1+$H2153/SetUp!$B$56*TANH(($B2153-$D2153)/SetUp!$B$56)),0)</f>
        <v>0</v>
      </c>
    </row>
    <row r="2154" spans="1:24" x14ac:dyDescent="0.3">
      <c r="A2154" s="60">
        <v>33199</v>
      </c>
      <c r="B2154" s="53">
        <v>9.2999999999999999E-2</v>
      </c>
      <c r="C2154" s="53"/>
      <c r="D2154" s="53">
        <v>5.6289999999999996</v>
      </c>
      <c r="E2154" s="53">
        <f t="shared" si="497"/>
        <v>9.2999999999999999E-2</v>
      </c>
      <c r="F2154" s="53">
        <f t="shared" si="498"/>
        <v>5.5359999999999996</v>
      </c>
      <c r="G2154" s="53">
        <f t="shared" si="499"/>
        <v>0</v>
      </c>
      <c r="H2154" s="53">
        <f>IF(Q2153&gt;SetUp!$B$56,SetUp!$B$56,Q2153)</f>
        <v>2.6491854619284091E-9</v>
      </c>
      <c r="I2154" s="53">
        <f t="shared" si="504"/>
        <v>0.24494586783623601</v>
      </c>
      <c r="J2154" s="53">
        <f>MIN(F2154,H2154,(1-EXP(-SetUp!$B$52*H2154/SetUp!$B$56))*F2154)</f>
        <v>8.2858140970643031E-10</v>
      </c>
      <c r="K2154" s="53">
        <f t="shared" si="500"/>
        <v>1.8206040522219789E-9</v>
      </c>
      <c r="L2154" s="53">
        <f>IF(I2154&lt;=0,0,MIN(SetUp!$B$50*I2154^SetUp!$B$55,I2154))</f>
        <v>2.0625682586127465E-3</v>
      </c>
      <c r="M2154" s="53">
        <f t="shared" si="501"/>
        <v>0.24288329957762325</v>
      </c>
      <c r="N2154" s="53">
        <f>IF(SetUp!$B$62=0,X2154,(B2154-E2154)*(1-(H2154/SetUp!$B$66/SetUp!$B$56)))</f>
        <v>0</v>
      </c>
      <c r="O2154" s="53">
        <f>K2154*SetUp!$B$65</f>
        <v>1.6804177188565776E-11</v>
      </c>
      <c r="P2154" s="53">
        <f>MIN(SetUp!$B$54*L2154^SetUp!$B$51,L2154)</f>
        <v>1.3372208207525502E-3</v>
      </c>
      <c r="Q2154" s="53">
        <f t="shared" si="502"/>
        <v>1.8037998750334132E-9</v>
      </c>
      <c r="R2154" s="53">
        <f>IF((H2154+N2154-O2154)&gt;SetUp!$B$56,T2153+H2154+N2154-O2154-SetUp!$B$56,T2153)</f>
        <v>0</v>
      </c>
      <c r="S2154" s="53">
        <f>R2154*SetUp!$B$65</f>
        <v>0</v>
      </c>
      <c r="T2154" s="53">
        <f>IF((R2154-S2154)&lt;SetUp!$B$53,R2154-S2154,SetUp!$B$53)</f>
        <v>0</v>
      </c>
      <c r="U2154" s="53">
        <f t="shared" si="503"/>
        <v>0.24288329957762325</v>
      </c>
      <c r="V2154" s="53">
        <f>(L2154-P2154)/1000*SetUp!$B$13*1000000/SetUp!$B$48</f>
        <v>2.9518232475058345E-2</v>
      </c>
      <c r="W2154" s="53">
        <f t="shared" si="505"/>
        <v>0</v>
      </c>
      <c r="X2154" s="53">
        <f>MAX((SetUp!$B$56*(1-($H2154/SetUp!$B$56)^2)*TANH(($B2154-$D2154)/SetUp!$B$56))/(1+$H2154/SetUp!$B$56*TANH(($B2154-$D2154)/SetUp!$B$56)),0)</f>
        <v>0</v>
      </c>
    </row>
    <row r="2155" spans="1:24" x14ac:dyDescent="0.3">
      <c r="A2155" s="60">
        <v>33200</v>
      </c>
      <c r="B2155" s="53">
        <v>23.120999999999999</v>
      </c>
      <c r="C2155" s="53"/>
      <c r="D2155" s="53">
        <v>5.6289999999999996</v>
      </c>
      <c r="E2155" s="53">
        <f t="shared" si="497"/>
        <v>5.6289999999999996</v>
      </c>
      <c r="F2155" s="53">
        <f t="shared" si="498"/>
        <v>0</v>
      </c>
      <c r="G2155" s="53">
        <f t="shared" si="499"/>
        <v>5.6722767687631404E-2</v>
      </c>
      <c r="H2155" s="53">
        <f>IF(Q2154&gt;SetUp!$B$56,SetUp!$B$56,Q2154)</f>
        <v>1.8037998750334132E-9</v>
      </c>
      <c r="I2155" s="53">
        <f t="shared" si="504"/>
        <v>0.2996060672819037</v>
      </c>
      <c r="J2155" s="53">
        <f>MIN(F2155,H2155,(1-EXP(-SetUp!$B$52*H2155/SetUp!$B$56))*F2155)</f>
        <v>0</v>
      </c>
      <c r="K2155" s="53">
        <f t="shared" si="500"/>
        <v>1.8037998750334132E-9</v>
      </c>
      <c r="L2155" s="53">
        <f>IF(I2155&lt;=0,0,MIN(SetUp!$B$50*I2155^SetUp!$B$55,I2155))</f>
        <v>2.8854206851624911E-3</v>
      </c>
      <c r="M2155" s="53">
        <f t="shared" si="501"/>
        <v>0.29672064659674119</v>
      </c>
      <c r="N2155" s="53">
        <f>IF(SetUp!$B$62=0,X2155,(B2155-E2155)*(1-(H2155/SetUp!$B$66/SetUp!$B$56)))</f>
        <v>17.435277232312366</v>
      </c>
      <c r="O2155" s="53">
        <f>K2155*SetUp!$B$65</f>
        <v>1.6649074616625394E-11</v>
      </c>
      <c r="P2155" s="53">
        <f>MIN(SetUp!$B$54*L2155^SetUp!$B$51,L2155)</f>
        <v>1.8768122219073007E-3</v>
      </c>
      <c r="Q2155" s="53">
        <f t="shared" si="502"/>
        <v>17.435277234099519</v>
      </c>
      <c r="R2155" s="53">
        <f>IF((H2155+N2155-O2155)&gt;SetUp!$B$56,T2154+H2155+N2155-O2155-SetUp!$B$56,T2154)</f>
        <v>0</v>
      </c>
      <c r="S2155" s="53">
        <f>R2155*SetUp!$B$65</f>
        <v>0</v>
      </c>
      <c r="T2155" s="53">
        <f>IF((R2155-S2155)&lt;SetUp!$B$53,R2155-S2155,SetUp!$B$53)</f>
        <v>0</v>
      </c>
      <c r="U2155" s="53">
        <f t="shared" si="503"/>
        <v>0.29672064659674119</v>
      </c>
      <c r="V2155" s="53">
        <f>(L2155-P2155)/1000*SetUp!$B$13*1000000/SetUp!$B$48</f>
        <v>4.1045625228245973E-2</v>
      </c>
      <c r="W2155" s="53">
        <f t="shared" si="505"/>
        <v>2.0339632755828063E-16</v>
      </c>
      <c r="X2155" s="53">
        <f>MAX((SetUp!$B$56*(1-($H2155/SetUp!$B$56)^2)*TANH(($B2155-$D2155)/SetUp!$B$56))/(1+$H2155/SetUp!$B$56*TANH(($B2155-$D2155)/SetUp!$B$56)),0)</f>
        <v>17.435277232312366</v>
      </c>
    </row>
    <row r="2156" spans="1:24" x14ac:dyDescent="0.3">
      <c r="A2156" s="60">
        <v>33201</v>
      </c>
      <c r="B2156" s="53">
        <v>5.8280000000000003</v>
      </c>
      <c r="C2156" s="53"/>
      <c r="D2156" s="53">
        <v>5.6289999999999996</v>
      </c>
      <c r="E2156" s="53">
        <f t="shared" si="497"/>
        <v>5.6289999999999996</v>
      </c>
      <c r="F2156" s="53">
        <f t="shared" si="498"/>
        <v>0</v>
      </c>
      <c r="G2156" s="53">
        <f t="shared" si="499"/>
        <v>1.9528254809597634E-3</v>
      </c>
      <c r="H2156" s="53">
        <f>IF(Q2155&gt;SetUp!$B$56,SetUp!$B$56,Q2155)</f>
        <v>17.435277234099519</v>
      </c>
      <c r="I2156" s="53">
        <f t="shared" si="504"/>
        <v>0.45960109805765936</v>
      </c>
      <c r="J2156" s="53">
        <f>MIN(F2156,H2156,(1-EXP(-SetUp!$B$52*H2156/SetUp!$B$56))*F2156)</f>
        <v>0</v>
      </c>
      <c r="K2156" s="53">
        <f t="shared" si="500"/>
        <v>17.435277234099519</v>
      </c>
      <c r="L2156" s="53">
        <f>IF(I2156&lt;=0,0,MIN(SetUp!$B$50*I2156^SetUp!$B$55,I2156))</f>
        <v>5.887440941400513E-3</v>
      </c>
      <c r="M2156" s="53">
        <f t="shared" si="501"/>
        <v>0.45371365711625883</v>
      </c>
      <c r="N2156" s="53">
        <f>IF(SetUp!$B$62=0,X2156,(B2156-E2156)*(1-(H2156/SetUp!$B$66/SetUp!$B$56)))</f>
        <v>0.19704717451904097</v>
      </c>
      <c r="O2156" s="53">
        <f>K2156*SetUp!$B$65</f>
        <v>0.16092762597995844</v>
      </c>
      <c r="P2156" s="53">
        <f>MIN(SetUp!$B$54*L2156^SetUp!$B$51,L2156)</f>
        <v>3.856097957637685E-3</v>
      </c>
      <c r="Q2156" s="53">
        <f t="shared" si="502"/>
        <v>17.471396782638603</v>
      </c>
      <c r="R2156" s="53">
        <f>IF((H2156+N2156-O2156)&gt;SetUp!$B$56,T2155+H2156+N2156-O2156-SetUp!$B$56,T2155)</f>
        <v>0</v>
      </c>
      <c r="S2156" s="53">
        <f>R2156*SetUp!$B$65</f>
        <v>0</v>
      </c>
      <c r="T2156" s="53">
        <f>IF((R2156-S2156)&lt;SetUp!$B$53,R2156-S2156,SetUp!$B$53)</f>
        <v>0</v>
      </c>
      <c r="U2156" s="53">
        <f t="shared" si="503"/>
        <v>0.45371365711625883</v>
      </c>
      <c r="V2156" s="53">
        <f>(L2156-P2156)/1000*SetUp!$B$13*1000000/SetUp!$B$48</f>
        <v>8.2666114611473746E-2</v>
      </c>
      <c r="W2156" s="53">
        <f t="shared" si="505"/>
        <v>2.9204069718069547E-15</v>
      </c>
      <c r="X2156" s="53">
        <f>MAX((SetUp!$B$56*(1-($H2156/SetUp!$B$56)^2)*TANH(($B2156-$D2156)/SetUp!$B$56))/(1+$H2156/SetUp!$B$56*TANH(($B2156-$D2156)/SetUp!$B$56)),0)</f>
        <v>0.19704717451904097</v>
      </c>
    </row>
    <row r="2157" spans="1:24" x14ac:dyDescent="0.3">
      <c r="A2157" s="60">
        <v>33202</v>
      </c>
      <c r="B2157" s="53">
        <v>0.46500000000000002</v>
      </c>
      <c r="C2157" s="53"/>
      <c r="D2157" s="53">
        <v>5.6289999999999996</v>
      </c>
      <c r="E2157" s="53">
        <f t="shared" si="497"/>
        <v>0.46500000000000002</v>
      </c>
      <c r="F2157" s="53">
        <f t="shared" si="498"/>
        <v>5.1639999999999997</v>
      </c>
      <c r="G2157" s="53">
        <f t="shared" si="499"/>
        <v>0</v>
      </c>
      <c r="H2157" s="53">
        <f>IF(Q2156&gt;SetUp!$B$56,SetUp!$B$56,Q2156)</f>
        <v>17.471396782638603</v>
      </c>
      <c r="I2157" s="53">
        <f t="shared" si="504"/>
        <v>0.58507338057910663</v>
      </c>
      <c r="J2157" s="53">
        <f>MIN(F2157,H2157,(1-EXP(-SetUp!$B$52*H2157/SetUp!$B$56))*F2157)</f>
        <v>3.2395756020128008</v>
      </c>
      <c r="K2157" s="53">
        <f t="shared" si="500"/>
        <v>14.231821180625802</v>
      </c>
      <c r="L2157" s="53">
        <f>IF(I2157&lt;=0,0,MIN(SetUp!$B$50*I2157^SetUp!$B$55,I2157))</f>
        <v>8.8032296805848152E-3</v>
      </c>
      <c r="M2157" s="53">
        <f t="shared" si="501"/>
        <v>0.57627015089852185</v>
      </c>
      <c r="N2157" s="53">
        <f>IF(SetUp!$B$62=0,X2157,(B2157-E2157)*(1-(H2157/SetUp!$B$66/SetUp!$B$56)))</f>
        <v>0</v>
      </c>
      <c r="O2157" s="53">
        <f>K2157*SetUp!$B$65</f>
        <v>0.13135972346284785</v>
      </c>
      <c r="P2157" s="53">
        <f>MIN(SetUp!$B$54*L2157^SetUp!$B$51,L2157)</f>
        <v>5.7884381862801648E-3</v>
      </c>
      <c r="Q2157" s="53">
        <f t="shared" si="502"/>
        <v>14.100461457162954</v>
      </c>
      <c r="R2157" s="53">
        <f>IF((H2157+N2157-O2157)&gt;SetUp!$B$56,T2156+H2157+N2157-O2157-SetUp!$B$56,T2156)</f>
        <v>0</v>
      </c>
      <c r="S2157" s="53">
        <f>R2157*SetUp!$B$65</f>
        <v>0</v>
      </c>
      <c r="T2157" s="53">
        <f>IF((R2157-S2157)&lt;SetUp!$B$53,R2157-S2157,SetUp!$B$53)</f>
        <v>0</v>
      </c>
      <c r="U2157" s="53">
        <f t="shared" si="503"/>
        <v>0.57627015089852185</v>
      </c>
      <c r="V2157" s="53">
        <f>(L2157-P2157)/1000*SetUp!$B$13*1000000/SetUp!$B$48</f>
        <v>0.12268784798529254</v>
      </c>
      <c r="W2157" s="53">
        <f t="shared" si="505"/>
        <v>-1.1848161340921592E-15</v>
      </c>
      <c r="X2157" s="53">
        <f>MAX((SetUp!$B$56*(1-($H2157/SetUp!$B$56)^2)*TANH(($B2157-$D2157)/SetUp!$B$56))/(1+$H2157/SetUp!$B$56*TANH(($B2157-$D2157)/SetUp!$B$56)),0)</f>
        <v>0</v>
      </c>
    </row>
    <row r="2158" spans="1:24" x14ac:dyDescent="0.3">
      <c r="A2158" s="60">
        <v>33203</v>
      </c>
      <c r="B2158" s="53">
        <v>0</v>
      </c>
      <c r="C2158" s="53"/>
      <c r="D2158" s="53">
        <v>5.6289999999999996</v>
      </c>
      <c r="E2158" s="53">
        <f t="shared" si="497"/>
        <v>0</v>
      </c>
      <c r="F2158" s="53">
        <f t="shared" si="498"/>
        <v>5.6289999999999996</v>
      </c>
      <c r="G2158" s="53">
        <f t="shared" si="499"/>
        <v>0</v>
      </c>
      <c r="H2158" s="53">
        <f>IF(Q2157&gt;SetUp!$B$56,SetUp!$B$56,Q2157)</f>
        <v>14.100461457162954</v>
      </c>
      <c r="I2158" s="53">
        <f t="shared" si="504"/>
        <v>0.67788559815022886</v>
      </c>
      <c r="J2158" s="53">
        <f>MIN(F2158,H2158,(1-EXP(-SetUp!$B$52*H2158/SetUp!$B$56))*F2158)</f>
        <v>3.091205070561128</v>
      </c>
      <c r="K2158" s="53">
        <f t="shared" si="500"/>
        <v>11.009256386601827</v>
      </c>
      <c r="L2158" s="53">
        <f>IF(I2158&lt;=0,0,MIN(SetUp!$B$50*I2158^SetUp!$B$55,I2158))</f>
        <v>1.1251717330212402E-2</v>
      </c>
      <c r="M2158" s="53">
        <f t="shared" si="501"/>
        <v>0.66663388082001651</v>
      </c>
      <c r="N2158" s="53">
        <f>IF(SetUp!$B$62=0,X2158,(B2158-E2158)*(1-(H2158/SetUp!$B$66/SetUp!$B$56)))</f>
        <v>0</v>
      </c>
      <c r="O2158" s="53">
        <f>K2158*SetUp!$B$65</f>
        <v>0.101615447251707</v>
      </c>
      <c r="P2158" s="53">
        <f>MIN(SetUp!$B$54*L2158^SetUp!$B$51,L2158)</f>
        <v>7.4160711149130606E-3</v>
      </c>
      <c r="Q2158" s="53">
        <f t="shared" si="502"/>
        <v>10.90764093935012</v>
      </c>
      <c r="R2158" s="53">
        <f>IF((H2158+N2158-O2158)&gt;SetUp!$B$56,T2157+H2158+N2158-O2158-SetUp!$B$56,T2157)</f>
        <v>0</v>
      </c>
      <c r="S2158" s="53">
        <f>R2158*SetUp!$B$65</f>
        <v>0</v>
      </c>
      <c r="T2158" s="53">
        <f>IF((R2158-S2158)&lt;SetUp!$B$53,R2158-S2158,SetUp!$B$53)</f>
        <v>0</v>
      </c>
      <c r="U2158" s="53">
        <f t="shared" si="503"/>
        <v>0.66663388082001651</v>
      </c>
      <c r="V2158" s="53">
        <f>(L2158-P2158)/1000*SetUp!$B$13*1000000/SetUp!$B$48</f>
        <v>0.15609277811650032</v>
      </c>
      <c r="W2158" s="53">
        <f t="shared" si="505"/>
        <v>1.9376861226660935E-15</v>
      </c>
      <c r="X2158" s="53">
        <f>MAX((SetUp!$B$56*(1-($H2158/SetUp!$B$56)^2)*TANH(($B2158-$D2158)/SetUp!$B$56))/(1+$H2158/SetUp!$B$56*TANH(($B2158-$D2158)/SetUp!$B$56)),0)</f>
        <v>0</v>
      </c>
    </row>
    <row r="2159" spans="1:24" x14ac:dyDescent="0.3">
      <c r="A2159" s="60">
        <v>33204</v>
      </c>
      <c r="B2159" s="53">
        <v>0</v>
      </c>
      <c r="C2159" s="53"/>
      <c r="D2159" s="53">
        <v>5.6289999999999996</v>
      </c>
      <c r="E2159" s="53">
        <f t="shared" si="497"/>
        <v>0</v>
      </c>
      <c r="F2159" s="53">
        <f t="shared" si="498"/>
        <v>5.6289999999999996</v>
      </c>
      <c r="G2159" s="53">
        <f t="shared" si="499"/>
        <v>0</v>
      </c>
      <c r="H2159" s="53">
        <f>IF(Q2158&gt;SetUp!$B$56,SetUp!$B$56,Q2158)</f>
        <v>10.90764093935012</v>
      </c>
      <c r="I2159" s="53">
        <f t="shared" si="504"/>
        <v>0.74340998977004913</v>
      </c>
      <c r="J2159" s="53">
        <f>MIN(F2159,H2159,(1-EXP(-SetUp!$B$52*H2159/SetUp!$B$56))*F2159)</f>
        <v>2.5895368453646865</v>
      </c>
      <c r="K2159" s="53">
        <f t="shared" si="500"/>
        <v>8.3181040939854327</v>
      </c>
      <c r="L2159" s="53">
        <f>IF(I2159&lt;=0,0,MIN(SetUp!$B$50*I2159^SetUp!$B$55,I2159))</f>
        <v>1.3122163827005696E-2</v>
      </c>
      <c r="M2159" s="53">
        <f t="shared" si="501"/>
        <v>0.73028782594304342</v>
      </c>
      <c r="N2159" s="53">
        <f>IF(SetUp!$B$62=0,X2159,(B2159-E2159)*(1-(H2159/SetUp!$B$66/SetUp!$B$56)))</f>
        <v>0</v>
      </c>
      <c r="O2159" s="53">
        <f>K2159*SetUp!$B$65</f>
        <v>7.6776108950032659E-2</v>
      </c>
      <c r="P2159" s="53">
        <f>MIN(SetUp!$B$54*L2159^SetUp!$B$51,L2159)</f>
        <v>8.6618280088484375E-3</v>
      </c>
      <c r="Q2159" s="53">
        <f t="shared" si="502"/>
        <v>8.2413279850354009</v>
      </c>
      <c r="R2159" s="53">
        <f>IF((H2159+N2159-O2159)&gt;SetUp!$B$56,T2158+H2159+N2159-O2159-SetUp!$B$56,T2158)</f>
        <v>0</v>
      </c>
      <c r="S2159" s="53">
        <f>R2159*SetUp!$B$65</f>
        <v>0</v>
      </c>
      <c r="T2159" s="53">
        <f>IF((R2159-S2159)&lt;SetUp!$B$53,R2159-S2159,SetUp!$B$53)</f>
        <v>0</v>
      </c>
      <c r="U2159" s="53">
        <f t="shared" si="503"/>
        <v>0.73028782594304342</v>
      </c>
      <c r="V2159" s="53">
        <f>(L2159-P2159)/1000*SetUp!$B$13*1000000/SetUp!$B$48</f>
        <v>0.181514709675685</v>
      </c>
      <c r="W2159" s="53">
        <f t="shared" si="505"/>
        <v>7.6674777638174874E-16</v>
      </c>
      <c r="X2159" s="53">
        <f>MAX((SetUp!$B$56*(1-($H2159/SetUp!$B$56)^2)*TANH(($B2159-$D2159)/SetUp!$B$56))/(1+$H2159/SetUp!$B$56*TANH(($B2159-$D2159)/SetUp!$B$56)),0)</f>
        <v>0</v>
      </c>
    </row>
    <row r="2160" spans="1:24" x14ac:dyDescent="0.3">
      <c r="A2160" s="60">
        <v>33205</v>
      </c>
      <c r="B2160" s="53">
        <v>2.0510000000000002</v>
      </c>
      <c r="C2160" s="53"/>
      <c r="D2160" s="53">
        <v>5.6289999999999996</v>
      </c>
      <c r="E2160" s="53">
        <f t="shared" si="497"/>
        <v>2.0510000000000002</v>
      </c>
      <c r="F2160" s="53">
        <f t="shared" si="498"/>
        <v>3.5779999999999994</v>
      </c>
      <c r="G2160" s="53">
        <f t="shared" si="499"/>
        <v>0</v>
      </c>
      <c r="H2160" s="53">
        <f>IF(Q2159&gt;SetUp!$B$56,SetUp!$B$56,Q2159)</f>
        <v>8.2413279850354009</v>
      </c>
      <c r="I2160" s="53">
        <f t="shared" si="504"/>
        <v>0.79406178783702908</v>
      </c>
      <c r="J2160" s="53">
        <f>MIN(F2160,H2160,(1-EXP(-SetUp!$B$52*H2160/SetUp!$B$56))*F2160)</f>
        <v>1.3319070626326008</v>
      </c>
      <c r="K2160" s="53">
        <f t="shared" si="500"/>
        <v>6.9094209224028003</v>
      </c>
      <c r="L2160" s="53">
        <f>IF(I2160&lt;=0,0,MIN(SetUp!$B$50*I2160^SetUp!$B$55,I2160))</f>
        <v>1.4645874093860554E-2</v>
      </c>
      <c r="M2160" s="53">
        <f t="shared" si="501"/>
        <v>0.77941591374316854</v>
      </c>
      <c r="N2160" s="53">
        <f>IF(SetUp!$B$62=0,X2160,(B2160-E2160)*(1-(H2160/SetUp!$B$66/SetUp!$B$56)))</f>
        <v>0</v>
      </c>
      <c r="O2160" s="53">
        <f>K2160*SetUp!$B$65</f>
        <v>6.3773961893985598E-2</v>
      </c>
      <c r="P2160" s="53">
        <f>MIN(SetUp!$B$54*L2160^SetUp!$B$51,L2160)</f>
        <v>9.6779425052714585E-3</v>
      </c>
      <c r="Q2160" s="53">
        <f t="shared" si="502"/>
        <v>6.845646960508815</v>
      </c>
      <c r="R2160" s="53">
        <f>IF((H2160+N2160-O2160)&gt;SetUp!$B$56,T2159+H2160+N2160-O2160-SetUp!$B$56,T2159)</f>
        <v>0</v>
      </c>
      <c r="S2160" s="53">
        <f>R2160*SetUp!$B$65</f>
        <v>0</v>
      </c>
      <c r="T2160" s="53">
        <f>IF((R2160-S2160)&lt;SetUp!$B$53,R2160-S2160,SetUp!$B$53)</f>
        <v>0</v>
      </c>
      <c r="U2160" s="53">
        <f t="shared" si="503"/>
        <v>0.77941591374316854</v>
      </c>
      <c r="V2160" s="53">
        <f>(L2160-P2160)/1000*SetUp!$B$13*1000000/SetUp!$B$48</f>
        <v>0.20217147245293388</v>
      </c>
      <c r="W2160" s="53">
        <f t="shared" si="505"/>
        <v>5.7592819402429996E-16</v>
      </c>
      <c r="X2160" s="53">
        <f>MAX((SetUp!$B$56*(1-($H2160/SetUp!$B$56)^2)*TANH(($B2160-$D2160)/SetUp!$B$56))/(1+$H2160/SetUp!$B$56*TANH(($B2160-$D2160)/SetUp!$B$56)),0)</f>
        <v>0</v>
      </c>
    </row>
    <row r="2161" spans="1:24" x14ac:dyDescent="0.3">
      <c r="A2161" s="60">
        <v>33206</v>
      </c>
      <c r="B2161" s="53">
        <v>0</v>
      </c>
      <c r="C2161" s="53"/>
      <c r="D2161" s="53">
        <v>5.6289999999999996</v>
      </c>
      <c r="E2161" s="53">
        <f t="shared" si="497"/>
        <v>0</v>
      </c>
      <c r="F2161" s="53">
        <f t="shared" si="498"/>
        <v>5.6289999999999996</v>
      </c>
      <c r="G2161" s="53">
        <f t="shared" si="499"/>
        <v>0</v>
      </c>
      <c r="H2161" s="53">
        <f>IF(Q2160&gt;SetUp!$B$56,SetUp!$B$56,Q2160)</f>
        <v>6.845646960508815</v>
      </c>
      <c r="I2161" s="53">
        <f t="shared" si="504"/>
        <v>0.82593668185860347</v>
      </c>
      <c r="J2161" s="53">
        <f>MIN(F2161,H2161,(1-EXP(-SetUp!$B$52*H2161/SetUp!$B$56))*F2161)</f>
        <v>1.8054776030308299</v>
      </c>
      <c r="K2161" s="53">
        <f t="shared" si="500"/>
        <v>5.0401693574779856</v>
      </c>
      <c r="L2161" s="53">
        <f>IF(I2161&lt;=0,0,MIN(SetUp!$B$50*I2161^SetUp!$B$55,I2161))</f>
        <v>1.5638774781728784E-2</v>
      </c>
      <c r="M2161" s="53">
        <f t="shared" si="501"/>
        <v>0.81029790707687466</v>
      </c>
      <c r="N2161" s="53">
        <f>IF(SetUp!$B$62=0,X2161,(B2161-E2161)*(1-(H2161/SetUp!$B$66/SetUp!$B$56)))</f>
        <v>0</v>
      </c>
      <c r="O2161" s="53">
        <f>K2161*SetUp!$B$65</f>
        <v>4.6520768115434888E-2</v>
      </c>
      <c r="P2161" s="53">
        <f>MIN(SetUp!$B$54*L2161^SetUp!$B$51,L2161)</f>
        <v>1.0340637302706552E-2</v>
      </c>
      <c r="Q2161" s="53">
        <f t="shared" si="502"/>
        <v>4.9936485893625511</v>
      </c>
      <c r="R2161" s="53">
        <f>IF((H2161+N2161-O2161)&gt;SetUp!$B$56,T2160+H2161+N2161-O2161-SetUp!$B$56,T2160)</f>
        <v>0</v>
      </c>
      <c r="S2161" s="53">
        <f>R2161*SetUp!$B$65</f>
        <v>0</v>
      </c>
      <c r="T2161" s="53">
        <f>IF((R2161-S2161)&lt;SetUp!$B$53,R2161-S2161,SetUp!$B$53)</f>
        <v>0</v>
      </c>
      <c r="U2161" s="53">
        <f t="shared" si="503"/>
        <v>0.81029790707687466</v>
      </c>
      <c r="V2161" s="53">
        <f>(L2161-P2161)/1000*SetUp!$B$13*1000000/SetUp!$B$48</f>
        <v>0.21560930062972214</v>
      </c>
      <c r="W2161" s="53">
        <f t="shared" si="505"/>
        <v>6.349087922075114E-16</v>
      </c>
      <c r="X2161" s="53">
        <f>MAX((SetUp!$B$56*(1-($H2161/SetUp!$B$56)^2)*TANH(($B2161-$D2161)/SetUp!$B$56))/(1+$H2161/SetUp!$B$56*TANH(($B2161-$D2161)/SetUp!$B$56)),0)</f>
        <v>0</v>
      </c>
    </row>
    <row r="2162" spans="1:24" x14ac:dyDescent="0.3">
      <c r="A2162" s="60">
        <v>33207</v>
      </c>
      <c r="B2162" s="53">
        <v>0</v>
      </c>
      <c r="C2162" s="53"/>
      <c r="D2162" s="53">
        <v>5.6289999999999996</v>
      </c>
      <c r="E2162" s="53">
        <f t="shared" si="497"/>
        <v>0</v>
      </c>
      <c r="F2162" s="53">
        <f t="shared" si="498"/>
        <v>5.6289999999999996</v>
      </c>
      <c r="G2162" s="53">
        <f t="shared" si="499"/>
        <v>0</v>
      </c>
      <c r="H2162" s="53">
        <f>IF(Q2161&gt;SetUp!$B$56,SetUp!$B$56,Q2161)</f>
        <v>4.9936485893625511</v>
      </c>
      <c r="I2162" s="53">
        <f t="shared" si="504"/>
        <v>0.84361743355539442</v>
      </c>
      <c r="J2162" s="53">
        <f>MIN(F2162,H2162,(1-EXP(-SetUp!$B$52*H2162/SetUp!$B$56))*F2162)</f>
        <v>1.3837327782993865</v>
      </c>
      <c r="K2162" s="53">
        <f t="shared" si="500"/>
        <v>3.6099158110631646</v>
      </c>
      <c r="L2162" s="53">
        <f>IF(I2162&lt;=0,0,MIN(SetUp!$B$50*I2162^SetUp!$B$55,I2162))</f>
        <v>1.6200709857620219E-2</v>
      </c>
      <c r="M2162" s="53">
        <f t="shared" si="501"/>
        <v>0.82741672369777419</v>
      </c>
      <c r="N2162" s="53">
        <f>IF(SetUp!$B$62=0,X2162,(B2162-E2162)*(1-(H2162/SetUp!$B$66/SetUp!$B$56)))</f>
        <v>0</v>
      </c>
      <c r="O2162" s="53">
        <f>K2162*SetUp!$B$65</f>
        <v>3.331952647851974E-2</v>
      </c>
      <c r="P2162" s="53">
        <f>MIN(SetUp!$B$54*L2162^SetUp!$B$51,L2162)</f>
        <v>1.0715874362849303E-2</v>
      </c>
      <c r="Q2162" s="53">
        <f t="shared" si="502"/>
        <v>3.5765962845846451</v>
      </c>
      <c r="R2162" s="53">
        <f>IF((H2162+N2162-O2162)&gt;SetUp!$B$56,T2161+H2162+N2162-O2162-SetUp!$B$56,T2161)</f>
        <v>0</v>
      </c>
      <c r="S2162" s="53">
        <f>R2162*SetUp!$B$65</f>
        <v>0</v>
      </c>
      <c r="T2162" s="53">
        <f>IF((R2162-S2162)&lt;SetUp!$B$53,R2162-S2162,SetUp!$B$53)</f>
        <v>0</v>
      </c>
      <c r="U2162" s="53">
        <f t="shared" si="503"/>
        <v>0.82741672369777419</v>
      </c>
      <c r="V2162" s="53">
        <f>(L2162-P2162)/1000*SetUp!$B$13*1000000/SetUp!$B$48</f>
        <v>0.2232070326183529</v>
      </c>
      <c r="W2162" s="53">
        <f t="shared" si="505"/>
        <v>0</v>
      </c>
      <c r="X2162" s="53">
        <f>MAX((SetUp!$B$56*(1-($H2162/SetUp!$B$56)^2)*TANH(($B2162-$D2162)/SetUp!$B$56))/(1+$H2162/SetUp!$B$56*TANH(($B2162-$D2162)/SetUp!$B$56)),0)</f>
        <v>0</v>
      </c>
    </row>
    <row r="2163" spans="1:24" x14ac:dyDescent="0.3">
      <c r="A2163" s="60">
        <v>33208</v>
      </c>
      <c r="B2163" s="53">
        <v>0</v>
      </c>
      <c r="C2163" s="53"/>
      <c r="D2163" s="53">
        <v>5.2050000000000001</v>
      </c>
      <c r="E2163" s="53">
        <f t="shared" si="497"/>
        <v>0</v>
      </c>
      <c r="F2163" s="53">
        <f t="shared" si="498"/>
        <v>5.2050000000000001</v>
      </c>
      <c r="G2163" s="53">
        <f t="shared" si="499"/>
        <v>0</v>
      </c>
      <c r="H2163" s="53">
        <f>IF(Q2162&gt;SetUp!$B$56,SetUp!$B$56,Q2162)</f>
        <v>3.5765962845846451</v>
      </c>
      <c r="I2163" s="53">
        <f t="shared" si="504"/>
        <v>0.85163890404609721</v>
      </c>
      <c r="J2163" s="53">
        <f>MIN(F2163,H2163,(1-EXP(-SetUp!$B$52*H2163/SetUp!$B$56))*F2163)</f>
        <v>0.95230833516840063</v>
      </c>
      <c r="K2163" s="53">
        <f t="shared" si="500"/>
        <v>2.6242879494162445</v>
      </c>
      <c r="L2163" s="53">
        <f>IF(I2163&lt;=0,0,MIN(SetUp!$B$50*I2163^SetUp!$B$55,I2163))</f>
        <v>1.6458261368082705E-2</v>
      </c>
      <c r="M2163" s="53">
        <f t="shared" si="501"/>
        <v>0.83518064267801451</v>
      </c>
      <c r="N2163" s="53">
        <f>IF(SetUp!$B$62=0,X2163,(B2163-E2163)*(1-(H2163/SetUp!$B$66/SetUp!$B$56)))</f>
        <v>0</v>
      </c>
      <c r="O2163" s="53">
        <f>K2163*SetUp!$B$65</f>
        <v>2.4222180348323043E-2</v>
      </c>
      <c r="P2163" s="53">
        <f>MIN(SetUp!$B$54*L2163^SetUp!$B$51,L2163)</f>
        <v>1.0887899181931804E-2</v>
      </c>
      <c r="Q2163" s="53">
        <f t="shared" si="502"/>
        <v>2.6000657690679216</v>
      </c>
      <c r="R2163" s="53">
        <f>IF((H2163+N2163-O2163)&gt;SetUp!$B$56,T2162+H2163+N2163-O2163-SetUp!$B$56,T2162)</f>
        <v>0</v>
      </c>
      <c r="S2163" s="53">
        <f>R2163*SetUp!$B$65</f>
        <v>0</v>
      </c>
      <c r="T2163" s="53">
        <f>IF((R2163-S2163)&lt;SetUp!$B$53,R2163-S2163,SetUp!$B$53)</f>
        <v>0</v>
      </c>
      <c r="U2163" s="53">
        <f t="shared" si="503"/>
        <v>0.83518064267801451</v>
      </c>
      <c r="V2163" s="53">
        <f>(L2163-P2163)/1000*SetUp!$B$13*1000000/SetUp!$B$48</f>
        <v>0.22668756708666871</v>
      </c>
      <c r="W2163" s="53">
        <f t="shared" si="505"/>
        <v>3.3306690738754696E-16</v>
      </c>
      <c r="X2163" s="53">
        <f>MAX((SetUp!$B$56*(1-($H2163/SetUp!$B$56)^2)*TANH(($B2163-$D2163)/SetUp!$B$56))/(1+$H2163/SetUp!$B$56*TANH(($B2163-$D2163)/SetUp!$B$56)),0)</f>
        <v>0</v>
      </c>
    </row>
    <row r="2164" spans="1:24" x14ac:dyDescent="0.3">
      <c r="A2164" s="60">
        <v>33209</v>
      </c>
      <c r="B2164" s="53">
        <v>0</v>
      </c>
      <c r="C2164" s="53"/>
      <c r="D2164" s="53">
        <v>5.2050000000000001</v>
      </c>
      <c r="E2164" s="53">
        <f t="shared" si="497"/>
        <v>0</v>
      </c>
      <c r="F2164" s="53">
        <f t="shared" si="498"/>
        <v>5.2050000000000001</v>
      </c>
      <c r="G2164" s="53">
        <f t="shared" si="499"/>
        <v>0</v>
      </c>
      <c r="H2164" s="53">
        <f>IF(Q2163&gt;SetUp!$B$56,SetUp!$B$56,Q2163)</f>
        <v>2.6000657690679216</v>
      </c>
      <c r="I2164" s="53">
        <f t="shared" si="504"/>
        <v>0.85261589851528075</v>
      </c>
      <c r="J2164" s="53">
        <f>MIN(F2164,H2164,(1-EXP(-SetUp!$B$52*H2164/SetUp!$B$56))*F2164)</f>
        <v>0.71108917279323425</v>
      </c>
      <c r="K2164" s="53">
        <f t="shared" si="500"/>
        <v>1.8889765962746874</v>
      </c>
      <c r="L2164" s="53">
        <f>IF(I2164&lt;=0,0,MIN(SetUp!$B$50*I2164^SetUp!$B$55,I2164))</f>
        <v>1.6489741412586675E-2</v>
      </c>
      <c r="M2164" s="53">
        <f t="shared" si="501"/>
        <v>0.83612615710269411</v>
      </c>
      <c r="N2164" s="53">
        <f>IF(SetUp!$B$62=0,X2164,(B2164-E2164)*(1-(H2164/SetUp!$B$66/SetUp!$B$56)))</f>
        <v>0</v>
      </c>
      <c r="O2164" s="53">
        <f>K2164*SetUp!$B$65</f>
        <v>1.7435255837266184E-2</v>
      </c>
      <c r="P2164" s="53">
        <f>MIN(SetUp!$B$54*L2164^SetUp!$B$51,L2164)</f>
        <v>1.0908927259746223E-2</v>
      </c>
      <c r="Q2164" s="53">
        <f t="shared" si="502"/>
        <v>1.8715413404374213</v>
      </c>
      <c r="R2164" s="53">
        <f>IF((H2164+N2164-O2164)&gt;SetUp!$B$56,T2163+H2164+N2164-O2164-SetUp!$B$56,T2163)</f>
        <v>0</v>
      </c>
      <c r="S2164" s="53">
        <f>R2164*SetUp!$B$65</f>
        <v>0</v>
      </c>
      <c r="T2164" s="53">
        <f>IF((R2164-S2164)&lt;SetUp!$B$53,R2164-S2164,SetUp!$B$53)</f>
        <v>0</v>
      </c>
      <c r="U2164" s="53">
        <f t="shared" si="503"/>
        <v>0.83612615710269411</v>
      </c>
      <c r="V2164" s="53">
        <f>(L2164-P2164)/1000*SetUp!$B$13*1000000/SetUp!$B$48</f>
        <v>0.22711291301947284</v>
      </c>
      <c r="W2164" s="53">
        <f t="shared" si="505"/>
        <v>3.7470027081099033E-16</v>
      </c>
      <c r="X2164" s="53">
        <f>MAX((SetUp!$B$56*(1-($H2164/SetUp!$B$56)^2)*TANH(($B2164-$D2164)/SetUp!$B$56))/(1+$H2164/SetUp!$B$56*TANH(($B2164-$D2164)/SetUp!$B$56)),0)</f>
        <v>0</v>
      </c>
    </row>
    <row r="2165" spans="1:24" x14ac:dyDescent="0.3">
      <c r="A2165" s="60">
        <v>33210</v>
      </c>
      <c r="B2165" s="53">
        <v>0.114</v>
      </c>
      <c r="C2165" s="53"/>
      <c r="D2165" s="53">
        <v>5.2050000000000001</v>
      </c>
      <c r="E2165" s="53">
        <f t="shared" si="497"/>
        <v>0.114</v>
      </c>
      <c r="F2165" s="53">
        <f t="shared" si="498"/>
        <v>5.0910000000000002</v>
      </c>
      <c r="G2165" s="53">
        <f t="shared" si="499"/>
        <v>0</v>
      </c>
      <c r="H2165" s="53">
        <f>IF(Q2164&gt;SetUp!$B$56,SetUp!$B$56,Q2164)</f>
        <v>1.8715413404374213</v>
      </c>
      <c r="I2165" s="53">
        <f t="shared" si="504"/>
        <v>0.84868558163312635</v>
      </c>
      <c r="J2165" s="53">
        <f>MIN(F2165,H2165,(1-EXP(-SetUp!$B$52*H2165/SetUp!$B$56))*F2165)</f>
        <v>0.51082376783054229</v>
      </c>
      <c r="K2165" s="53">
        <f t="shared" si="500"/>
        <v>1.360717572606879</v>
      </c>
      <c r="L2165" s="53">
        <f>IF(I2165&lt;=0,0,MIN(SetUp!$B$50*I2165^SetUp!$B$55,I2165))</f>
        <v>1.6363247812129091E-2</v>
      </c>
      <c r="M2165" s="53">
        <f t="shared" si="501"/>
        <v>0.8323223338209973</v>
      </c>
      <c r="N2165" s="53">
        <f>IF(SetUp!$B$62=0,X2165,(B2165-E2165)*(1-(H2165/SetUp!$B$66/SetUp!$B$56)))</f>
        <v>0</v>
      </c>
      <c r="O2165" s="53">
        <f>K2165*SetUp!$B$65</f>
        <v>1.2559424530432269E-2</v>
      </c>
      <c r="P2165" s="53">
        <f>MIN(SetUp!$B$54*L2165^SetUp!$B$51,L2165)</f>
        <v>1.0824434286250543E-2</v>
      </c>
      <c r="Q2165" s="53">
        <f t="shared" si="502"/>
        <v>1.3481581480764466</v>
      </c>
      <c r="R2165" s="53">
        <f>IF((H2165+N2165-O2165)&gt;SetUp!$B$56,T2164+H2165+N2165-O2165-SetUp!$B$56,T2164)</f>
        <v>0</v>
      </c>
      <c r="S2165" s="53">
        <f>R2165*SetUp!$B$65</f>
        <v>0</v>
      </c>
      <c r="T2165" s="53">
        <f>IF((R2165-S2165)&lt;SetUp!$B$53,R2165-S2165,SetUp!$B$53)</f>
        <v>0</v>
      </c>
      <c r="U2165" s="53">
        <f t="shared" si="503"/>
        <v>0.8323223338209973</v>
      </c>
      <c r="V2165" s="53">
        <f>(L2165-P2165)/1000*SetUp!$B$13*1000000/SetUp!$B$48</f>
        <v>0.22540368485370293</v>
      </c>
      <c r="W2165" s="53">
        <f t="shared" si="505"/>
        <v>-7.6327832942979512E-17</v>
      </c>
      <c r="X2165" s="53">
        <f>MAX((SetUp!$B$56*(1-($H2165/SetUp!$B$56)^2)*TANH(($B2165-$D2165)/SetUp!$B$56))/(1+$H2165/SetUp!$B$56*TANH(($B2165-$D2165)/SetUp!$B$56)),0)</f>
        <v>0</v>
      </c>
    </row>
    <row r="2166" spans="1:24" x14ac:dyDescent="0.3">
      <c r="A2166" s="60">
        <v>33211</v>
      </c>
      <c r="B2166" s="53">
        <v>1.7250000000000001</v>
      </c>
      <c r="C2166" s="53"/>
      <c r="D2166" s="53">
        <v>5.2050000000000001</v>
      </c>
      <c r="E2166" s="53">
        <f t="shared" si="497"/>
        <v>1.7250000000000001</v>
      </c>
      <c r="F2166" s="53">
        <f t="shared" si="498"/>
        <v>3.48</v>
      </c>
      <c r="G2166" s="53">
        <f t="shared" si="499"/>
        <v>0</v>
      </c>
      <c r="H2166" s="53">
        <f>IF(Q2165&gt;SetUp!$B$56,SetUp!$B$56,Q2165)</f>
        <v>1.3481581480764466</v>
      </c>
      <c r="I2166" s="53">
        <f t="shared" si="504"/>
        <v>0.84241016697498006</v>
      </c>
      <c r="J2166" s="53">
        <f>MIN(F2166,H2166,(1-EXP(-SetUp!$B$52*H2166/SetUp!$B$56))*F2166)</f>
        <v>0.25521859428638871</v>
      </c>
      <c r="K2166" s="53">
        <f t="shared" si="500"/>
        <v>1.0929395537900579</v>
      </c>
      <c r="L2166" s="53">
        <f>IF(I2166&lt;=0,0,MIN(SetUp!$B$50*I2166^SetUp!$B$55,I2166))</f>
        <v>1.6162087998348694E-2</v>
      </c>
      <c r="M2166" s="53">
        <f t="shared" si="501"/>
        <v>0.82624807897663133</v>
      </c>
      <c r="N2166" s="53">
        <f>IF(SetUp!$B$62=0,X2166,(B2166-E2166)*(1-(H2166/SetUp!$B$66/SetUp!$B$56)))</f>
        <v>0</v>
      </c>
      <c r="O2166" s="53">
        <f>K2166*SetUp!$B$65</f>
        <v>1.0087833153982711E-2</v>
      </c>
      <c r="P2166" s="53">
        <f>MIN(SetUp!$B$54*L2166^SetUp!$B$51,L2166)</f>
        <v>1.069008017967967E-2</v>
      </c>
      <c r="Q2166" s="53">
        <f t="shared" si="502"/>
        <v>1.0828517206360753</v>
      </c>
      <c r="R2166" s="53">
        <f>IF((H2166+N2166-O2166)&gt;SetUp!$B$56,T2165+H2166+N2166-O2166-SetUp!$B$56,T2165)</f>
        <v>0</v>
      </c>
      <c r="S2166" s="53">
        <f>R2166*SetUp!$B$65</f>
        <v>0</v>
      </c>
      <c r="T2166" s="53">
        <f>IF((R2166-S2166)&lt;SetUp!$B$53,R2166-S2166,SetUp!$B$53)</f>
        <v>0</v>
      </c>
      <c r="U2166" s="53">
        <f t="shared" si="503"/>
        <v>0.82624807897663133</v>
      </c>
      <c r="V2166" s="53">
        <f>(L2166-P2166)/1000*SetUp!$B$13*1000000/SetUp!$B$48</f>
        <v>0.22268500647539524</v>
      </c>
      <c r="W2166" s="53">
        <f t="shared" si="505"/>
        <v>7.6327832942979512E-17</v>
      </c>
      <c r="X2166" s="53">
        <f>MAX((SetUp!$B$56*(1-($H2166/SetUp!$B$56)^2)*TANH(($B2166-$D2166)/SetUp!$B$56))/(1+$H2166/SetUp!$B$56*TANH(($B2166-$D2166)/SetUp!$B$56)),0)</f>
        <v>0</v>
      </c>
    </row>
    <row r="2167" spans="1:24" x14ac:dyDescent="0.3">
      <c r="A2167" s="60">
        <v>33212</v>
      </c>
      <c r="B2167" s="53">
        <v>0</v>
      </c>
      <c r="C2167" s="53"/>
      <c r="D2167" s="53">
        <v>5.2050000000000001</v>
      </c>
      <c r="E2167" s="53">
        <f t="shared" si="497"/>
        <v>0</v>
      </c>
      <c r="F2167" s="53">
        <f t="shared" si="498"/>
        <v>5.2050000000000001</v>
      </c>
      <c r="G2167" s="53">
        <f t="shared" si="499"/>
        <v>0</v>
      </c>
      <c r="H2167" s="53">
        <f>IF(Q2166&gt;SetUp!$B$56,SetUp!$B$56,Q2166)</f>
        <v>1.0828517206360753</v>
      </c>
      <c r="I2167" s="53">
        <f t="shared" si="504"/>
        <v>0.83339177472875037</v>
      </c>
      <c r="J2167" s="53">
        <f>MIN(F2167,H2167,(1-EXP(-SetUp!$B$52*H2167/SetUp!$B$56))*F2167)</f>
        <v>0.30888693270235945</v>
      </c>
      <c r="K2167" s="53">
        <f t="shared" si="500"/>
        <v>0.77396478793371581</v>
      </c>
      <c r="L2167" s="53">
        <f>IF(I2167&lt;=0,0,MIN(SetUp!$B$50*I2167^SetUp!$B$55,I2167))</f>
        <v>1.5874747173320342E-2</v>
      </c>
      <c r="M2167" s="53">
        <f t="shared" si="501"/>
        <v>0.81751702755542999</v>
      </c>
      <c r="N2167" s="53">
        <f>IF(SetUp!$B$62=0,X2167,(B2167-E2167)*(1-(H2167/SetUp!$B$66/SetUp!$B$56)))</f>
        <v>0</v>
      </c>
      <c r="O2167" s="53">
        <f>K2167*SetUp!$B$65</f>
        <v>7.1436957521190591E-3</v>
      </c>
      <c r="P2167" s="53">
        <f>MIN(SetUp!$B$54*L2167^SetUp!$B$51,L2167)</f>
        <v>1.049819423816903E-2</v>
      </c>
      <c r="Q2167" s="53">
        <f t="shared" si="502"/>
        <v>0.76682109218159678</v>
      </c>
      <c r="R2167" s="53">
        <f>IF((H2167+N2167-O2167)&gt;SetUp!$B$56,T2166+H2167+N2167-O2167-SetUp!$B$56,T2166)</f>
        <v>0</v>
      </c>
      <c r="S2167" s="53">
        <f>R2167*SetUp!$B$65</f>
        <v>0</v>
      </c>
      <c r="T2167" s="53">
        <f>IF((R2167-S2167)&lt;SetUp!$B$53,R2167-S2167,SetUp!$B$53)</f>
        <v>0</v>
      </c>
      <c r="U2167" s="53">
        <f t="shared" si="503"/>
        <v>0.81751702755542999</v>
      </c>
      <c r="V2167" s="53">
        <f>(L2167-P2167)/1000*SetUp!$B$13*1000000/SetUp!$B$48</f>
        <v>0.21880044123743472</v>
      </c>
      <c r="W2167" s="53">
        <f t="shared" si="505"/>
        <v>-3.8163916471489756E-17</v>
      </c>
      <c r="X2167" s="53">
        <f>MAX((SetUp!$B$56*(1-($H2167/SetUp!$B$56)^2)*TANH(($B2167-$D2167)/SetUp!$B$56))/(1+$H2167/SetUp!$B$56*TANH(($B2167-$D2167)/SetUp!$B$56)),0)</f>
        <v>0</v>
      </c>
    </row>
    <row r="2168" spans="1:24" x14ac:dyDescent="0.3">
      <c r="A2168" s="60">
        <v>33213</v>
      </c>
      <c r="B2168" s="53">
        <v>0</v>
      </c>
      <c r="C2168" s="53"/>
      <c r="D2168" s="53">
        <v>5.2050000000000001</v>
      </c>
      <c r="E2168" s="53">
        <f t="shared" si="497"/>
        <v>0</v>
      </c>
      <c r="F2168" s="53">
        <f t="shared" si="498"/>
        <v>5.2050000000000001</v>
      </c>
      <c r="G2168" s="53">
        <f t="shared" si="499"/>
        <v>0</v>
      </c>
      <c r="H2168" s="53">
        <f>IF(Q2167&gt;SetUp!$B$56,SetUp!$B$56,Q2167)</f>
        <v>0.76682109218159678</v>
      </c>
      <c r="I2168" s="53">
        <f t="shared" si="504"/>
        <v>0.82255788698488352</v>
      </c>
      <c r="J2168" s="53">
        <f>MIN(F2168,H2168,(1-EXP(-SetUp!$B$52*H2168/SetUp!$B$56))*F2168)</f>
        <v>0.22068253383616845</v>
      </c>
      <c r="K2168" s="53">
        <f t="shared" si="500"/>
        <v>0.54613855834542835</v>
      </c>
      <c r="L2168" s="53">
        <f>IF(I2168&lt;=0,0,MIN(SetUp!$B$50*I2168^SetUp!$B$55,I2168))</f>
        <v>1.5532293404521707E-2</v>
      </c>
      <c r="M2168" s="53">
        <f t="shared" si="501"/>
        <v>0.80702559358036186</v>
      </c>
      <c r="N2168" s="53">
        <f>IF(SetUp!$B$62=0,X2168,(B2168-E2168)*(1-(H2168/SetUp!$B$66/SetUp!$B$56)))</f>
        <v>0</v>
      </c>
      <c r="O2168" s="53">
        <f>K2168*SetUp!$B$65</f>
        <v>5.0408594294535179E-3</v>
      </c>
      <c r="P2168" s="53">
        <f>MIN(SetUp!$B$54*L2168^SetUp!$B$51,L2168)</f>
        <v>1.0269548056812695E-2</v>
      </c>
      <c r="Q2168" s="53">
        <f t="shared" si="502"/>
        <v>0.54109769891597481</v>
      </c>
      <c r="R2168" s="53">
        <f>IF((H2168+N2168-O2168)&gt;SetUp!$B$56,T2167+H2168+N2168-O2168-SetUp!$B$56,T2167)</f>
        <v>0</v>
      </c>
      <c r="S2168" s="53">
        <f>R2168*SetUp!$B$65</f>
        <v>0</v>
      </c>
      <c r="T2168" s="53">
        <f>IF((R2168-S2168)&lt;SetUp!$B$53,R2168-S2168,SetUp!$B$53)</f>
        <v>0</v>
      </c>
      <c r="U2168" s="53">
        <f t="shared" si="503"/>
        <v>0.80702559358036186</v>
      </c>
      <c r="V2168" s="53">
        <f>(L2168-P2168)/1000*SetUp!$B$13*1000000/SetUp!$B$48</f>
        <v>0.21416900718500642</v>
      </c>
      <c r="W2168" s="53">
        <f t="shared" si="505"/>
        <v>6.591949208711867E-17</v>
      </c>
      <c r="X2168" s="53">
        <f>MAX((SetUp!$B$56*(1-($H2168/SetUp!$B$56)^2)*TANH(($B2168-$D2168)/SetUp!$B$56))/(1+$H2168/SetUp!$B$56*TANH(($B2168-$D2168)/SetUp!$B$56)),0)</f>
        <v>0</v>
      </c>
    </row>
    <row r="2169" spans="1:24" x14ac:dyDescent="0.3">
      <c r="A2169" s="60">
        <v>33214</v>
      </c>
      <c r="B2169" s="53">
        <v>0.104</v>
      </c>
      <c r="C2169" s="53"/>
      <c r="D2169" s="53">
        <v>5.2050000000000001</v>
      </c>
      <c r="E2169" s="53">
        <f t="shared" si="497"/>
        <v>0.104</v>
      </c>
      <c r="F2169" s="53">
        <f t="shared" si="498"/>
        <v>5.101</v>
      </c>
      <c r="G2169" s="53">
        <f t="shared" si="499"/>
        <v>0</v>
      </c>
      <c r="H2169" s="53">
        <f>IF(Q2168&gt;SetUp!$B$56,SetUp!$B$56,Q2168)</f>
        <v>0.54109769891597481</v>
      </c>
      <c r="I2169" s="53">
        <f t="shared" si="504"/>
        <v>0.81060237679142666</v>
      </c>
      <c r="J2169" s="53">
        <f>MIN(F2169,H2169,(1-EXP(-SetUp!$B$52*H2169/SetUp!$B$56))*F2169)</f>
        <v>0.15358059915490174</v>
      </c>
      <c r="K2169" s="53">
        <f t="shared" si="500"/>
        <v>0.38751709976107307</v>
      </c>
      <c r="L2169" s="53">
        <f>IF(I2169&lt;=0,0,MIN(SetUp!$B$50*I2169^SetUp!$B$55,I2169))</f>
        <v>1.5157861073218067E-2</v>
      </c>
      <c r="M2169" s="53">
        <f t="shared" si="501"/>
        <v>0.79544451571820862</v>
      </c>
      <c r="N2169" s="53">
        <f>IF(SetUp!$B$62=0,X2169,(B2169-E2169)*(1-(H2169/SetUp!$B$66/SetUp!$B$56)))</f>
        <v>0</v>
      </c>
      <c r="O2169" s="53">
        <f>K2169*SetUp!$B$65</f>
        <v>3.5767832110648419E-3</v>
      </c>
      <c r="P2169" s="53">
        <f>MIN(SetUp!$B$54*L2169^SetUp!$B$51,L2169)</f>
        <v>1.001960684408301E-2</v>
      </c>
      <c r="Q2169" s="53">
        <f t="shared" si="502"/>
        <v>0.38394031655000821</v>
      </c>
      <c r="R2169" s="53">
        <f>IF((H2169+N2169-O2169)&gt;SetUp!$B$56,T2168+H2169+N2169-O2169-SetUp!$B$56,T2168)</f>
        <v>0</v>
      </c>
      <c r="S2169" s="53">
        <f>R2169*SetUp!$B$65</f>
        <v>0</v>
      </c>
      <c r="T2169" s="53">
        <f>IF((R2169-S2169)&lt;SetUp!$B$53,R2169-S2169,SetUp!$B$53)</f>
        <v>0</v>
      </c>
      <c r="U2169" s="53">
        <f t="shared" si="503"/>
        <v>0.79544451571820862</v>
      </c>
      <c r="V2169" s="53">
        <f>(L2169-P2169)/1000*SetUp!$B$13*1000000/SetUp!$B$48</f>
        <v>0.20910280361505001</v>
      </c>
      <c r="W2169" s="53">
        <f t="shared" si="505"/>
        <v>-8.1532003370909933E-17</v>
      </c>
      <c r="X2169" s="53">
        <f>MAX((SetUp!$B$56*(1-($H2169/SetUp!$B$56)^2)*TANH(($B2169-$D2169)/SetUp!$B$56))/(1+$H2169/SetUp!$B$56*TANH(($B2169-$D2169)/SetUp!$B$56)),0)</f>
        <v>0</v>
      </c>
    </row>
    <row r="2170" spans="1:24" x14ac:dyDescent="0.3">
      <c r="A2170" s="60">
        <v>33215</v>
      </c>
      <c r="B2170" s="53">
        <v>0</v>
      </c>
      <c r="C2170" s="53"/>
      <c r="D2170" s="53">
        <v>5.2050000000000001</v>
      </c>
      <c r="E2170" s="53">
        <f t="shared" si="497"/>
        <v>0</v>
      </c>
      <c r="F2170" s="53">
        <f t="shared" si="498"/>
        <v>5.2050000000000001</v>
      </c>
      <c r="G2170" s="53">
        <f t="shared" si="499"/>
        <v>0</v>
      </c>
      <c r="H2170" s="53">
        <f>IF(Q2169&gt;SetUp!$B$56,SetUp!$B$56,Q2169)</f>
        <v>0.38394031655000821</v>
      </c>
      <c r="I2170" s="53">
        <f t="shared" si="504"/>
        <v>0.79795739791788256</v>
      </c>
      <c r="J2170" s="53">
        <f>MIN(F2170,H2170,(1-EXP(-SetUp!$B$52*H2170/SetUp!$B$56))*F2170)</f>
        <v>0.11168875289737606</v>
      </c>
      <c r="K2170" s="53">
        <f t="shared" si="500"/>
        <v>0.27225156365263214</v>
      </c>
      <c r="L2170" s="53">
        <f>IF(I2170&lt;=0,0,MIN(SetUp!$B$50*I2170^SetUp!$B$55,I2170))</f>
        <v>1.4765822496720104E-2</v>
      </c>
      <c r="M2170" s="53">
        <f t="shared" si="501"/>
        <v>0.78319157542116247</v>
      </c>
      <c r="N2170" s="53">
        <f>IF(SetUp!$B$62=0,X2170,(B2170-E2170)*(1-(H2170/SetUp!$B$66/SetUp!$B$56)))</f>
        <v>0</v>
      </c>
      <c r="O2170" s="53">
        <f>K2170*SetUp!$B$65</f>
        <v>2.5128821996739784E-3</v>
      </c>
      <c r="P2170" s="53">
        <f>MIN(SetUp!$B$54*L2170^SetUp!$B$51,L2170)</f>
        <v>9.7579774252201761E-3</v>
      </c>
      <c r="Q2170" s="53">
        <f t="shared" si="502"/>
        <v>0.26973868145295815</v>
      </c>
      <c r="R2170" s="53">
        <f>IF((H2170+N2170-O2170)&gt;SetUp!$B$56,T2169+H2170+N2170-O2170-SetUp!$B$56,T2169)</f>
        <v>0</v>
      </c>
      <c r="S2170" s="53">
        <f>R2170*SetUp!$B$65</f>
        <v>0</v>
      </c>
      <c r="T2170" s="53">
        <f>IF((R2170-S2170)&lt;SetUp!$B$53,R2170-S2170,SetUp!$B$53)</f>
        <v>0</v>
      </c>
      <c r="U2170" s="53">
        <f t="shared" si="503"/>
        <v>0.78319157542116247</v>
      </c>
      <c r="V2170" s="53">
        <f>(L2170-P2170)/1000*SetUp!$B$13*1000000/SetUp!$B$48</f>
        <v>0.20379576366284957</v>
      </c>
      <c r="W2170" s="53">
        <f t="shared" si="505"/>
        <v>-4.5102810375396984E-17</v>
      </c>
      <c r="X2170" s="53">
        <f>MAX((SetUp!$B$56*(1-($H2170/SetUp!$B$56)^2)*TANH(($B2170-$D2170)/SetUp!$B$56))/(1+$H2170/SetUp!$B$56*TANH(($B2170-$D2170)/SetUp!$B$56)),0)</f>
        <v>0</v>
      </c>
    </row>
    <row r="2171" spans="1:24" x14ac:dyDescent="0.3">
      <c r="A2171" s="60">
        <v>33216</v>
      </c>
      <c r="B2171" s="53">
        <v>6.4000000000000001E-2</v>
      </c>
      <c r="C2171" s="53"/>
      <c r="D2171" s="53">
        <v>5.2050000000000001</v>
      </c>
      <c r="E2171" s="53">
        <f t="shared" si="497"/>
        <v>6.4000000000000001E-2</v>
      </c>
      <c r="F2171" s="53">
        <f t="shared" si="498"/>
        <v>5.141</v>
      </c>
      <c r="G2171" s="53">
        <f t="shared" si="499"/>
        <v>0</v>
      </c>
      <c r="H2171" s="53">
        <f>IF(Q2170&gt;SetUp!$B$56,SetUp!$B$56,Q2170)</f>
        <v>0.26973868145295815</v>
      </c>
      <c r="I2171" s="53">
        <f t="shared" si="504"/>
        <v>0.78496361104089662</v>
      </c>
      <c r="J2171" s="53">
        <f>MIN(F2171,H2171,(1-EXP(-SetUp!$B$52*H2171/SetUp!$B$56))*F2171)</f>
        <v>7.7752177516019538E-2</v>
      </c>
      <c r="K2171" s="53">
        <f t="shared" si="500"/>
        <v>0.19198650393693861</v>
      </c>
      <c r="L2171" s="53">
        <f>IF(I2171&lt;=0,0,MIN(SetUp!$B$50*I2171^SetUp!$B$55,I2171))</f>
        <v>1.4367261890344048E-2</v>
      </c>
      <c r="M2171" s="53">
        <f t="shared" si="501"/>
        <v>0.77059634915055253</v>
      </c>
      <c r="N2171" s="53">
        <f>IF(SetUp!$B$62=0,X2171,(B2171-E2171)*(1-(H2171/SetUp!$B$66/SetUp!$B$56)))</f>
        <v>0</v>
      </c>
      <c r="O2171" s="53">
        <f>K2171*SetUp!$B$65</f>
        <v>1.7720356197341051E-3</v>
      </c>
      <c r="P2171" s="53">
        <f>MIN(SetUp!$B$54*L2171^SetUp!$B$51,L2171)</f>
        <v>9.4920646961110973E-3</v>
      </c>
      <c r="Q2171" s="53">
        <f t="shared" si="502"/>
        <v>0.19021446831720451</v>
      </c>
      <c r="R2171" s="53">
        <f>IF((H2171+N2171-O2171)&gt;SetUp!$B$56,T2170+H2171+N2171-O2171-SetUp!$B$56,T2170)</f>
        <v>0</v>
      </c>
      <c r="S2171" s="53">
        <f>R2171*SetUp!$B$65</f>
        <v>0</v>
      </c>
      <c r="T2171" s="53">
        <f>IF((R2171-S2171)&lt;SetUp!$B$53,R2171-S2171,SetUp!$B$53)</f>
        <v>0</v>
      </c>
      <c r="U2171" s="53">
        <f t="shared" si="503"/>
        <v>0.77059634915055253</v>
      </c>
      <c r="V2171" s="53">
        <f>(L2171-P2171)/1000*SetUp!$B$13*1000000/SetUp!$B$48</f>
        <v>0.19839761834087724</v>
      </c>
      <c r="W2171" s="53">
        <f t="shared" si="505"/>
        <v>0</v>
      </c>
      <c r="X2171" s="53">
        <f>MAX((SetUp!$B$56*(1-($H2171/SetUp!$B$56)^2)*TANH(($B2171-$D2171)/SetUp!$B$56))/(1+$H2171/SetUp!$B$56*TANH(($B2171-$D2171)/SetUp!$B$56)),0)</f>
        <v>0</v>
      </c>
    </row>
    <row r="2172" spans="1:24" x14ac:dyDescent="0.3">
      <c r="A2172" s="60">
        <v>33217</v>
      </c>
      <c r="B2172" s="53">
        <v>1.321</v>
      </c>
      <c r="C2172" s="53"/>
      <c r="D2172" s="53">
        <v>5.2050000000000001</v>
      </c>
      <c r="E2172" s="53">
        <f t="shared" si="497"/>
        <v>1.321</v>
      </c>
      <c r="F2172" s="53">
        <f t="shared" si="498"/>
        <v>3.8840000000000003</v>
      </c>
      <c r="G2172" s="53">
        <f t="shared" si="499"/>
        <v>0</v>
      </c>
      <c r="H2172" s="53">
        <f>IF(Q2171&gt;SetUp!$B$56,SetUp!$B$56,Q2171)</f>
        <v>0.19021446831720451</v>
      </c>
      <c r="I2172" s="53">
        <f t="shared" si="504"/>
        <v>0.77196883395417881</v>
      </c>
      <c r="J2172" s="53">
        <f>MIN(F2172,H2172,(1-EXP(-SetUp!$B$52*H2172/SetUp!$B$56))*F2172)</f>
        <v>4.1516238879628652E-2</v>
      </c>
      <c r="K2172" s="53">
        <f t="shared" si="500"/>
        <v>0.14869822943757585</v>
      </c>
      <c r="L2172" s="53">
        <f>IF(I2172&lt;=0,0,MIN(SetUp!$B$50*I2172^SetUp!$B$55,I2172))</f>
        <v>1.3973045709451681E-2</v>
      </c>
      <c r="M2172" s="53">
        <f t="shared" si="501"/>
        <v>0.75799578824472713</v>
      </c>
      <c r="N2172" s="53">
        <f>IF(SetUp!$B$62=0,X2172,(B2172-E2172)*(1-(H2172/SetUp!$B$66/SetUp!$B$56)))</f>
        <v>0</v>
      </c>
      <c r="O2172" s="53">
        <f>K2172*SetUp!$B$65</f>
        <v>1.3724848036262469E-3</v>
      </c>
      <c r="P2172" s="53">
        <f>MIN(SetUp!$B$54*L2172^SetUp!$B$51,L2172)</f>
        <v>9.2291210027342068E-3</v>
      </c>
      <c r="Q2172" s="53">
        <f t="shared" si="502"/>
        <v>0.1473257446339496</v>
      </c>
      <c r="R2172" s="53">
        <f>IF((H2172+N2172-O2172)&gt;SetUp!$B$56,T2171+H2172+N2172-O2172-SetUp!$B$56,T2171)</f>
        <v>0</v>
      </c>
      <c r="S2172" s="53">
        <f>R2172*SetUp!$B$65</f>
        <v>0</v>
      </c>
      <c r="T2172" s="53">
        <f>IF((R2172-S2172)&lt;SetUp!$B$53,R2172-S2172,SetUp!$B$53)</f>
        <v>0</v>
      </c>
      <c r="U2172" s="53">
        <f t="shared" si="503"/>
        <v>0.75799578824472713</v>
      </c>
      <c r="V2172" s="53">
        <f>(L2172-P2172)/1000*SetUp!$B$13*1000000/SetUp!$B$48</f>
        <v>0.19305544491914128</v>
      </c>
      <c r="W2172" s="53">
        <f t="shared" si="505"/>
        <v>1.3183898417423734E-16</v>
      </c>
      <c r="X2172" s="53">
        <f>MAX((SetUp!$B$56*(1-($H2172/SetUp!$B$56)^2)*TANH(($B2172-$D2172)/SetUp!$B$56))/(1+$H2172/SetUp!$B$56*TANH(($B2172-$D2172)/SetUp!$B$56)),0)</f>
        <v>0</v>
      </c>
    </row>
    <row r="2173" spans="1:24" x14ac:dyDescent="0.3">
      <c r="A2173" s="60">
        <v>33218</v>
      </c>
      <c r="B2173" s="53">
        <v>7.5259999999999998</v>
      </c>
      <c r="C2173" s="53"/>
      <c r="D2173" s="53">
        <v>5.2050000000000001</v>
      </c>
      <c r="E2173" s="53">
        <f t="shared" si="497"/>
        <v>5.2050000000000001</v>
      </c>
      <c r="F2173" s="53">
        <f t="shared" si="498"/>
        <v>0</v>
      </c>
      <c r="G2173" s="53">
        <f t="shared" si="499"/>
        <v>1.5996077713076318E-4</v>
      </c>
      <c r="H2173" s="53">
        <f>IF(Q2172&gt;SetUp!$B$56,SetUp!$B$56,Q2172)</f>
        <v>0.1473257446339496</v>
      </c>
      <c r="I2173" s="53">
        <f t="shared" si="504"/>
        <v>0.75951556578939983</v>
      </c>
      <c r="J2173" s="53">
        <f>MIN(F2173,H2173,(1-EXP(-SetUp!$B$52*H2173/SetUp!$B$56))*F2173)</f>
        <v>0</v>
      </c>
      <c r="K2173" s="53">
        <f t="shared" si="500"/>
        <v>0.1473257446339496</v>
      </c>
      <c r="L2173" s="53">
        <f>IF(I2173&lt;=0,0,MIN(SetUp!$B$50*I2173^SetUp!$B$55,I2173))</f>
        <v>1.3599384901760436E-2</v>
      </c>
      <c r="M2173" s="53">
        <f t="shared" si="501"/>
        <v>0.74591618088763934</v>
      </c>
      <c r="N2173" s="53">
        <f>IF(SetUp!$B$62=0,X2173,(B2173-E2173)*(1-(H2173/SetUp!$B$66/SetUp!$B$56)))</f>
        <v>2.320840039222869</v>
      </c>
      <c r="O2173" s="53">
        <f>K2173*SetUp!$B$65</f>
        <v>1.3598167675419586E-3</v>
      </c>
      <c r="P2173" s="53">
        <f>MIN(SetUp!$B$54*L2173^SetUp!$B$51,L2173)</f>
        <v>8.9799543387685601E-3</v>
      </c>
      <c r="Q2173" s="53">
        <f t="shared" si="502"/>
        <v>2.4668059670892766</v>
      </c>
      <c r="R2173" s="53">
        <f>IF((H2173+N2173-O2173)&gt;SetUp!$B$56,T2172+H2173+N2173-O2173-SetUp!$B$56,T2172)</f>
        <v>0</v>
      </c>
      <c r="S2173" s="53">
        <f>R2173*SetUp!$B$65</f>
        <v>0</v>
      </c>
      <c r="T2173" s="53">
        <f>IF((R2173-S2173)&lt;SetUp!$B$53,R2173-S2173,SetUp!$B$53)</f>
        <v>0</v>
      </c>
      <c r="U2173" s="53">
        <f t="shared" si="503"/>
        <v>0.74591618088763934</v>
      </c>
      <c r="V2173" s="53">
        <f>(L2173-P2173)/1000*SetUp!$B$13*1000000/SetUp!$B$48</f>
        <v>0.18798911823972753</v>
      </c>
      <c r="W2173" s="53">
        <f t="shared" si="505"/>
        <v>5.5511151231257827E-17</v>
      </c>
      <c r="X2173" s="53">
        <f>MAX((SetUp!$B$56*(1-($H2173/SetUp!$B$56)^2)*TANH(($B2173-$D2173)/SetUp!$B$56))/(1+$H2173/SetUp!$B$56*TANH(($B2173-$D2173)/SetUp!$B$56)),0)</f>
        <v>2.320840039222869</v>
      </c>
    </row>
    <row r="2174" spans="1:24" x14ac:dyDescent="0.3">
      <c r="A2174" s="60">
        <v>33219</v>
      </c>
      <c r="B2174" s="53">
        <v>0.57099999999999995</v>
      </c>
      <c r="C2174" s="53"/>
      <c r="D2174" s="53">
        <v>5.2050000000000001</v>
      </c>
      <c r="E2174" s="53">
        <f t="shared" si="497"/>
        <v>0.57099999999999995</v>
      </c>
      <c r="F2174" s="53">
        <f t="shared" si="498"/>
        <v>4.6340000000000003</v>
      </c>
      <c r="G2174" s="53">
        <f t="shared" si="499"/>
        <v>0</v>
      </c>
      <c r="H2174" s="53">
        <f>IF(Q2173&gt;SetUp!$B$56,SetUp!$B$56,Q2173)</f>
        <v>2.4668059670892766</v>
      </c>
      <c r="I2174" s="53">
        <f t="shared" si="504"/>
        <v>0.76312053953540193</v>
      </c>
      <c r="J2174" s="53">
        <f>MIN(F2174,H2174,(1-EXP(-SetUp!$B$52*H2174/SetUp!$B$56))*F2174)</f>
        <v>0.60284531501344341</v>
      </c>
      <c r="K2174" s="53">
        <f t="shared" si="500"/>
        <v>1.8639606520758332</v>
      </c>
      <c r="L2174" s="53">
        <f>IF(I2174&lt;=0,0,MIN(SetUp!$B$50*I2174^SetUp!$B$55,I2174))</f>
        <v>1.3707135490551813E-2</v>
      </c>
      <c r="M2174" s="53">
        <f t="shared" si="501"/>
        <v>0.74941340404485013</v>
      </c>
      <c r="N2174" s="53">
        <f>IF(SetUp!$B$62=0,X2174,(B2174-E2174)*(1-(H2174/SetUp!$B$66/SetUp!$B$56)))</f>
        <v>0</v>
      </c>
      <c r="O2174" s="53">
        <f>K2174*SetUp!$B$65</f>
        <v>1.7204358647762638E-2</v>
      </c>
      <c r="P2174" s="53">
        <f>MIN(SetUp!$B$54*L2174^SetUp!$B$51,L2174)</f>
        <v>9.0517984635808263E-3</v>
      </c>
      <c r="Q2174" s="53">
        <f t="shared" si="502"/>
        <v>1.8467562934280706</v>
      </c>
      <c r="R2174" s="53">
        <f>IF((H2174+N2174-O2174)&gt;SetUp!$B$56,T2173+H2174+N2174-O2174-SetUp!$B$56,T2173)</f>
        <v>0</v>
      </c>
      <c r="S2174" s="53">
        <f>R2174*SetUp!$B$65</f>
        <v>0</v>
      </c>
      <c r="T2174" s="53">
        <f>IF((R2174-S2174)&lt;SetUp!$B$53,R2174-S2174,SetUp!$B$53)</f>
        <v>0</v>
      </c>
      <c r="U2174" s="53">
        <f t="shared" si="503"/>
        <v>0.74941340404485013</v>
      </c>
      <c r="V2174" s="53">
        <f>(L2174-P2174)/1000*SetUp!$B$13*1000000/SetUp!$B$48</f>
        <v>0.18945034260721055</v>
      </c>
      <c r="W2174" s="53">
        <f t="shared" si="505"/>
        <v>2.3245294578089215E-16</v>
      </c>
      <c r="X2174" s="53">
        <f>MAX((SetUp!$B$56*(1-($H2174/SetUp!$B$56)^2)*TANH(($B2174-$D2174)/SetUp!$B$56))/(1+$H2174/SetUp!$B$56*TANH(($B2174-$D2174)/SetUp!$B$56)),0)</f>
        <v>0</v>
      </c>
    </row>
    <row r="2175" spans="1:24" x14ac:dyDescent="0.3">
      <c r="A2175" s="60">
        <v>33220</v>
      </c>
      <c r="B2175" s="53">
        <v>4.1000000000000002E-2</v>
      </c>
      <c r="C2175" s="53"/>
      <c r="D2175" s="53">
        <v>5.2050000000000001</v>
      </c>
      <c r="E2175" s="53">
        <f t="shared" si="497"/>
        <v>4.1000000000000002E-2</v>
      </c>
      <c r="F2175" s="53">
        <f t="shared" si="498"/>
        <v>5.1639999999999997</v>
      </c>
      <c r="G2175" s="53">
        <f t="shared" si="499"/>
        <v>0</v>
      </c>
      <c r="H2175" s="53">
        <f>IF(Q2174&gt;SetUp!$B$56,SetUp!$B$56,Q2174)</f>
        <v>1.8467562934280706</v>
      </c>
      <c r="I2175" s="53">
        <f t="shared" si="504"/>
        <v>0.76173654340773234</v>
      </c>
      <c r="J2175" s="53">
        <f>MIN(F2175,H2175,(1-EXP(-SetUp!$B$52*H2175/SetUp!$B$56))*F2175)</f>
        <v>0.51163841122520926</v>
      </c>
      <c r="K2175" s="53">
        <f t="shared" si="500"/>
        <v>1.3351178822028613</v>
      </c>
      <c r="L2175" s="53">
        <f>IF(I2175&lt;=0,0,MIN(SetUp!$B$50*I2175^SetUp!$B$55,I2175))</f>
        <v>1.3665728419702206E-2</v>
      </c>
      <c r="M2175" s="53">
        <f t="shared" si="501"/>
        <v>0.74807081498803019</v>
      </c>
      <c r="N2175" s="53">
        <f>IF(SetUp!$B$62=0,X2175,(B2175-E2175)*(1-(H2175/SetUp!$B$66/SetUp!$B$56)))</f>
        <v>0</v>
      </c>
      <c r="O2175" s="53">
        <f>K2175*SetUp!$B$65</f>
        <v>1.2323139362882235E-2</v>
      </c>
      <c r="P2175" s="53">
        <f>MIN(SetUp!$B$54*L2175^SetUp!$B$51,L2175)</f>
        <v>9.0241891018451644E-3</v>
      </c>
      <c r="Q2175" s="53">
        <f t="shared" si="502"/>
        <v>1.3227947428399791</v>
      </c>
      <c r="R2175" s="53">
        <f>IF((H2175+N2175-O2175)&gt;SetUp!$B$56,T2174+H2175+N2175-O2175-SetUp!$B$56,T2174)</f>
        <v>0</v>
      </c>
      <c r="S2175" s="53">
        <f>R2175*SetUp!$B$65</f>
        <v>0</v>
      </c>
      <c r="T2175" s="53">
        <f>IF((R2175-S2175)&lt;SetUp!$B$53,R2175-S2175,SetUp!$B$53)</f>
        <v>0</v>
      </c>
      <c r="U2175" s="53">
        <f t="shared" si="503"/>
        <v>0.74807081498803019</v>
      </c>
      <c r="V2175" s="53">
        <f>(L2175-P2175)/1000*SetUp!$B$13*1000000/SetUp!$B$48</f>
        <v>0.18888884067863107</v>
      </c>
      <c r="W2175" s="53">
        <f t="shared" si="505"/>
        <v>-1.6653345369377348E-16</v>
      </c>
      <c r="X2175" s="53">
        <f>MAX((SetUp!$B$56*(1-($H2175/SetUp!$B$56)^2)*TANH(($B2175-$D2175)/SetUp!$B$56))/(1+$H2175/SetUp!$B$56*TANH(($B2175-$D2175)/SetUp!$B$56)),0)</f>
        <v>0</v>
      </c>
    </row>
    <row r="2176" spans="1:24" x14ac:dyDescent="0.3">
      <c r="A2176" s="60">
        <v>33221</v>
      </c>
      <c r="B2176" s="53">
        <v>0</v>
      </c>
      <c r="C2176" s="53"/>
      <c r="D2176" s="53">
        <v>5.2050000000000001</v>
      </c>
      <c r="E2176" s="53">
        <f t="shared" si="497"/>
        <v>0</v>
      </c>
      <c r="F2176" s="53">
        <f t="shared" si="498"/>
        <v>5.2050000000000001</v>
      </c>
      <c r="G2176" s="53">
        <f t="shared" si="499"/>
        <v>0</v>
      </c>
      <c r="H2176" s="53">
        <f>IF(Q2175&gt;SetUp!$B$56,SetUp!$B$56,Q2175)</f>
        <v>1.3227947428399791</v>
      </c>
      <c r="I2176" s="53">
        <f t="shared" si="504"/>
        <v>0.75682070312157734</v>
      </c>
      <c r="J2176" s="53">
        <f>MIN(F2176,H2176,(1-EXP(-SetUp!$B$52*H2176/SetUp!$B$56))*F2176)</f>
        <v>0.37481129719621625</v>
      </c>
      <c r="K2176" s="53">
        <f t="shared" si="500"/>
        <v>0.9479834456437628</v>
      </c>
      <c r="L2176" s="53">
        <f>IF(I2176&lt;=0,0,MIN(SetUp!$B$50*I2176^SetUp!$B$55,I2176))</f>
        <v>1.3519059330530891E-2</v>
      </c>
      <c r="M2176" s="53">
        <f t="shared" si="501"/>
        <v>0.74330164379104646</v>
      </c>
      <c r="N2176" s="53">
        <f>IF(SetUp!$B$62=0,X2176,(B2176-E2176)*(1-(H2176/SetUp!$B$66/SetUp!$B$56)))</f>
        <v>0</v>
      </c>
      <c r="O2176" s="53">
        <f>K2176*SetUp!$B$65</f>
        <v>8.7498881335471256E-3</v>
      </c>
      <c r="P2176" s="53">
        <f>MIN(SetUp!$B$54*L2176^SetUp!$B$51,L2176)</f>
        <v>8.9263998022824833E-3</v>
      </c>
      <c r="Q2176" s="53">
        <f t="shared" si="502"/>
        <v>0.93923355751021564</v>
      </c>
      <c r="R2176" s="53">
        <f>IF((H2176+N2176-O2176)&gt;SetUp!$B$56,T2175+H2176+N2176-O2176-SetUp!$B$56,T2175)</f>
        <v>0</v>
      </c>
      <c r="S2176" s="53">
        <f>R2176*SetUp!$B$65</f>
        <v>0</v>
      </c>
      <c r="T2176" s="53">
        <f>IF((R2176-S2176)&lt;SetUp!$B$53,R2176-S2176,SetUp!$B$53)</f>
        <v>0</v>
      </c>
      <c r="U2176" s="53">
        <f t="shared" si="503"/>
        <v>0.74330164379104646</v>
      </c>
      <c r="V2176" s="53">
        <f>(L2176-P2176)/1000*SetUp!$B$13*1000000/SetUp!$B$48</f>
        <v>0.18689966291679042</v>
      </c>
      <c r="W2176" s="53">
        <f t="shared" si="505"/>
        <v>-1.5612511283791264E-16</v>
      </c>
      <c r="X2176" s="53">
        <f>MAX((SetUp!$B$56*(1-($H2176/SetUp!$B$56)^2)*TANH(($B2176-$D2176)/SetUp!$B$56))/(1+$H2176/SetUp!$B$56*TANH(($B2176-$D2176)/SetUp!$B$56)),0)</f>
        <v>0</v>
      </c>
    </row>
    <row r="2177" spans="1:24" x14ac:dyDescent="0.3">
      <c r="A2177" s="60">
        <v>33222</v>
      </c>
      <c r="B2177" s="53">
        <v>4.0000000000000001E-3</v>
      </c>
      <c r="C2177" s="53"/>
      <c r="D2177" s="53">
        <v>5.2050000000000001</v>
      </c>
      <c r="E2177" s="53">
        <f t="shared" si="497"/>
        <v>4.0000000000000001E-3</v>
      </c>
      <c r="F2177" s="53">
        <f t="shared" si="498"/>
        <v>5.2010000000000005</v>
      </c>
      <c r="G2177" s="53">
        <f t="shared" si="499"/>
        <v>0</v>
      </c>
      <c r="H2177" s="53">
        <f>IF(Q2176&gt;SetUp!$B$56,SetUp!$B$56,Q2176)</f>
        <v>0.93923355751021564</v>
      </c>
      <c r="I2177" s="53">
        <f t="shared" si="504"/>
        <v>0.74948982521547169</v>
      </c>
      <c r="J2177" s="53">
        <f>MIN(F2177,H2177,(1-EXP(-SetUp!$B$52*H2177/SetUp!$B$56))*F2177)</f>
        <v>0.26879143762710561</v>
      </c>
      <c r="K2177" s="53">
        <f t="shared" si="500"/>
        <v>0.67044211988311009</v>
      </c>
      <c r="L2177" s="53">
        <f>IF(I2177&lt;=0,0,MIN(SetUp!$B$50*I2177^SetUp!$B$55,I2177))</f>
        <v>1.3301512797387029E-2</v>
      </c>
      <c r="M2177" s="53">
        <f t="shared" si="501"/>
        <v>0.73618831241808469</v>
      </c>
      <c r="N2177" s="53">
        <f>IF(SetUp!$B$62=0,X2177,(B2177-E2177)*(1-(H2177/SetUp!$B$66/SetUp!$B$56)))</f>
        <v>0</v>
      </c>
      <c r="O2177" s="53">
        <f>K2177*SetUp!$B$65</f>
        <v>6.1881814244252788E-3</v>
      </c>
      <c r="P2177" s="53">
        <f>MIN(SetUp!$B$54*L2177^SetUp!$B$51,L2177)</f>
        <v>8.7813731056664394E-3</v>
      </c>
      <c r="Q2177" s="53">
        <f t="shared" si="502"/>
        <v>0.66425393845868486</v>
      </c>
      <c r="R2177" s="53">
        <f>IF((H2177+N2177-O2177)&gt;SetUp!$B$56,T2176+H2177+N2177-O2177-SetUp!$B$56,T2176)</f>
        <v>0</v>
      </c>
      <c r="S2177" s="53">
        <f>R2177*SetUp!$B$65</f>
        <v>0</v>
      </c>
      <c r="T2177" s="53">
        <f>IF((R2177-S2177)&lt;SetUp!$B$53,R2177-S2177,SetUp!$B$53)</f>
        <v>0</v>
      </c>
      <c r="U2177" s="53">
        <f t="shared" si="503"/>
        <v>0.73618831241808469</v>
      </c>
      <c r="V2177" s="53">
        <f>(L2177-P2177)/1000*SetUp!$B$13*1000000/SetUp!$B$48</f>
        <v>0.18394844632464752</v>
      </c>
      <c r="W2177" s="53">
        <f t="shared" si="505"/>
        <v>7.9797279894933126E-17</v>
      </c>
      <c r="X2177" s="53">
        <f>MAX((SetUp!$B$56*(1-($H2177/SetUp!$B$56)^2)*TANH(($B2177-$D2177)/SetUp!$B$56))/(1+$H2177/SetUp!$B$56*TANH(($B2177-$D2177)/SetUp!$B$56)),0)</f>
        <v>0</v>
      </c>
    </row>
    <row r="2178" spans="1:24" x14ac:dyDescent="0.3">
      <c r="A2178" s="60">
        <v>33223</v>
      </c>
      <c r="B2178" s="53">
        <v>0.89</v>
      </c>
      <c r="C2178" s="53"/>
      <c r="D2178" s="53">
        <v>5.2050000000000001</v>
      </c>
      <c r="E2178" s="53">
        <f t="shared" si="497"/>
        <v>0.89</v>
      </c>
      <c r="F2178" s="53">
        <f t="shared" si="498"/>
        <v>4.3150000000000004</v>
      </c>
      <c r="G2178" s="53">
        <f t="shared" si="499"/>
        <v>0</v>
      </c>
      <c r="H2178" s="53">
        <f>IF(Q2177&gt;SetUp!$B$56,SetUp!$B$56,Q2177)</f>
        <v>0.66425393845868486</v>
      </c>
      <c r="I2178" s="53">
        <f t="shared" si="504"/>
        <v>0.74085241209724595</v>
      </c>
      <c r="J2178" s="53">
        <f>MIN(F2178,H2178,(1-EXP(-SetUp!$B$52*H2178/SetUp!$B$56))*F2178)</f>
        <v>0.15893441697529484</v>
      </c>
      <c r="K2178" s="53">
        <f t="shared" si="500"/>
        <v>0.50531952148338999</v>
      </c>
      <c r="L2178" s="53">
        <f>IF(I2178&lt;=0,0,MIN(SetUp!$B$50*I2178^SetUp!$B$55,I2178))</f>
        <v>1.3047009129940099E-2</v>
      </c>
      <c r="M2178" s="53">
        <f t="shared" si="501"/>
        <v>0.72780540296730589</v>
      </c>
      <c r="N2178" s="53">
        <f>IF(SetUp!$B$62=0,X2178,(B2178-E2178)*(1-(H2178/SetUp!$B$66/SetUp!$B$56)))</f>
        <v>0</v>
      </c>
      <c r="O2178" s="53">
        <f>K2178*SetUp!$B$65</f>
        <v>4.6640996791612243E-3</v>
      </c>
      <c r="P2178" s="53">
        <f>MIN(SetUp!$B$54*L2178^SetUp!$B$51,L2178)</f>
        <v>8.6117383367884416E-3</v>
      </c>
      <c r="Q2178" s="53">
        <f t="shared" si="502"/>
        <v>0.50065542180422873</v>
      </c>
      <c r="R2178" s="53">
        <f>IF((H2178+N2178-O2178)&gt;SetUp!$B$56,T2177+H2178+N2178-O2178-SetUp!$B$56,T2177)</f>
        <v>0</v>
      </c>
      <c r="S2178" s="53">
        <f>R2178*SetUp!$B$65</f>
        <v>0</v>
      </c>
      <c r="T2178" s="53">
        <f>IF((R2178-S2178)&lt;SetUp!$B$53,R2178-S2178,SetUp!$B$53)</f>
        <v>0</v>
      </c>
      <c r="U2178" s="53">
        <f t="shared" si="503"/>
        <v>0.72780540296730589</v>
      </c>
      <c r="V2178" s="53">
        <f>(L2178-P2178)/1000*SetUp!$B$13*1000000/SetUp!$B$48</f>
        <v>0.18049468093291982</v>
      </c>
      <c r="W2178" s="53">
        <f t="shared" si="505"/>
        <v>1.3877787807814457E-17</v>
      </c>
      <c r="X2178" s="53">
        <f>MAX((SetUp!$B$56*(1-($H2178/SetUp!$B$56)^2)*TANH(($B2178-$D2178)/SetUp!$B$56))/(1+$H2178/SetUp!$B$56*TANH(($B2178-$D2178)/SetUp!$B$56)),0)</f>
        <v>0</v>
      </c>
    </row>
    <row r="2179" spans="1:24" x14ac:dyDescent="0.3">
      <c r="A2179" s="60">
        <v>33224</v>
      </c>
      <c r="B2179" s="53">
        <v>0</v>
      </c>
      <c r="C2179" s="53"/>
      <c r="D2179" s="53">
        <v>5.2050000000000001</v>
      </c>
      <c r="E2179" s="53">
        <f t="shared" ref="E2179:E2242" si="506">IF(B2179&gt;=D2179,D2179,B2179)</f>
        <v>0</v>
      </c>
      <c r="F2179" s="53">
        <f t="shared" ref="F2179:F2242" si="507">D2179-E2179</f>
        <v>5.2050000000000001</v>
      </c>
      <c r="G2179" s="53">
        <f t="shared" ref="G2179:G2242" si="508">MAX(B2179-D2179-N2179,0)</f>
        <v>0</v>
      </c>
      <c r="H2179" s="53">
        <f>IF(Q2178&gt;SetUp!$B$56,SetUp!$B$56,Q2178)</f>
        <v>0.50065542180422873</v>
      </c>
      <c r="I2179" s="53">
        <f t="shared" si="504"/>
        <v>0.73108658976095919</v>
      </c>
      <c r="J2179" s="53">
        <f>MIN(F2179,H2179,(1-EXP(-SetUp!$B$52*H2179/SetUp!$B$56))*F2179)</f>
        <v>0.14516393265907057</v>
      </c>
      <c r="K2179" s="53">
        <f t="shared" ref="K2179:K2242" si="509">MAX(H2179-J2179,0)</f>
        <v>0.35549148914515816</v>
      </c>
      <c r="L2179" s="53">
        <f>IF(I2179&lt;=0,0,MIN(SetUp!$B$50*I2179^SetUp!$B$55,I2179))</f>
        <v>1.2761630440074201E-2</v>
      </c>
      <c r="M2179" s="53">
        <f t="shared" ref="M2179:M2242" si="510">MAX(I2179-L2179,0)</f>
        <v>0.71832495932088503</v>
      </c>
      <c r="N2179" s="53">
        <f>IF(SetUp!$B$62=0,X2179,(B2179-E2179)*(1-(H2179/SetUp!$B$66/SetUp!$B$56)))</f>
        <v>0</v>
      </c>
      <c r="O2179" s="53">
        <f>K2179*SetUp!$B$65</f>
        <v>3.2811867936532479E-3</v>
      </c>
      <c r="P2179" s="53">
        <f>MIN(SetUp!$B$54*L2179^SetUp!$B$51,L2179)</f>
        <v>8.421562659871866E-3</v>
      </c>
      <c r="Q2179" s="53">
        <f t="shared" ref="Q2179:Q2242" si="511">IF((K2179+N2179-O2179)&lt;0,0,K2179+N2179-O2179)</f>
        <v>0.35221030235150491</v>
      </c>
      <c r="R2179" s="53">
        <f>IF((H2179+N2179-O2179)&gt;SetUp!$B$56,T2178+H2179+N2179-O2179-SetUp!$B$56,T2178)</f>
        <v>0</v>
      </c>
      <c r="S2179" s="53">
        <f>R2179*SetUp!$B$65</f>
        <v>0</v>
      </c>
      <c r="T2179" s="53">
        <f>IF((R2179-S2179)&lt;SetUp!$B$53,R2179-S2179,SetUp!$B$53)</f>
        <v>0</v>
      </c>
      <c r="U2179" s="53">
        <f t="shared" ref="U2179:U2242" si="512">M2179+R2179-T2179</f>
        <v>0.71832495932088503</v>
      </c>
      <c r="V2179" s="53">
        <f>(L2179-P2179)/1000*SetUp!$B$13*1000000/SetUp!$B$48</f>
        <v>0.17662036564360914</v>
      </c>
      <c r="W2179" s="53">
        <f t="shared" si="505"/>
        <v>1.4398204850607499E-16</v>
      </c>
      <c r="X2179" s="53">
        <f>MAX((SetUp!$B$56*(1-($H2179/SetUp!$B$56)^2)*TANH(($B2179-$D2179)/SetUp!$B$56))/(1+$H2179/SetUp!$B$56*TANH(($B2179-$D2179)/SetUp!$B$56)),0)</f>
        <v>0</v>
      </c>
    </row>
    <row r="2180" spans="1:24" x14ac:dyDescent="0.3">
      <c r="A2180" s="60">
        <v>33225</v>
      </c>
      <c r="B2180" s="53">
        <v>0</v>
      </c>
      <c r="C2180" s="53"/>
      <c r="D2180" s="53">
        <v>5.2050000000000001</v>
      </c>
      <c r="E2180" s="53">
        <f t="shared" si="506"/>
        <v>0</v>
      </c>
      <c r="F2180" s="53">
        <f t="shared" si="507"/>
        <v>5.2050000000000001</v>
      </c>
      <c r="G2180" s="53">
        <f t="shared" si="508"/>
        <v>0</v>
      </c>
      <c r="H2180" s="53">
        <f>IF(Q2179&gt;SetUp!$B$56,SetUp!$B$56,Q2179)</f>
        <v>0.35221030235150491</v>
      </c>
      <c r="I2180" s="53">
        <f t="shared" ref="I2180:I2243" si="513">U2179+G2180+O2180</f>
        <v>0.72062932408088198</v>
      </c>
      <c r="J2180" s="53">
        <f>MIN(F2180,H2180,(1-EXP(-SetUp!$B$52*H2180/SetUp!$B$56))*F2180)</f>
        <v>0.10255000820138525</v>
      </c>
      <c r="K2180" s="53">
        <f t="shared" si="509"/>
        <v>0.24966029415011964</v>
      </c>
      <c r="L2180" s="53">
        <f>IF(I2180&lt;=0,0,MIN(SetUp!$B$50*I2180^SetUp!$B$55,I2180))</f>
        <v>1.245885176386304E-2</v>
      </c>
      <c r="M2180" s="53">
        <f t="shared" si="510"/>
        <v>0.70817047231701891</v>
      </c>
      <c r="N2180" s="53">
        <f>IF(SetUp!$B$62=0,X2180,(B2180-E2180)*(1-(H2180/SetUp!$B$66/SetUp!$B$56)))</f>
        <v>0</v>
      </c>
      <c r="O2180" s="53">
        <f>K2180*SetUp!$B$65</f>
        <v>2.3043647599969982E-3</v>
      </c>
      <c r="P2180" s="53">
        <f>MIN(SetUp!$B$54*L2180^SetUp!$B$51,L2180)</f>
        <v>8.2198368775961393E-3</v>
      </c>
      <c r="Q2180" s="53">
        <f t="shared" si="511"/>
        <v>0.24735592939012266</v>
      </c>
      <c r="R2180" s="53">
        <f>IF((H2180+N2180-O2180)&gt;SetUp!$B$56,T2179+H2180+N2180-O2180-SetUp!$B$56,T2179)</f>
        <v>0</v>
      </c>
      <c r="S2180" s="53">
        <f>R2180*SetUp!$B$65</f>
        <v>0</v>
      </c>
      <c r="T2180" s="53">
        <f>IF((R2180-S2180)&lt;SetUp!$B$53,R2180-S2180,SetUp!$B$53)</f>
        <v>0</v>
      </c>
      <c r="U2180" s="53">
        <f t="shared" si="512"/>
        <v>0.70817047231701891</v>
      </c>
      <c r="V2180" s="53">
        <f>(L2180-P2180)/1000*SetUp!$B$13*1000000/SetUp!$B$48</f>
        <v>0.17250798768544992</v>
      </c>
      <c r="W2180" s="53">
        <f t="shared" ref="W2180:W2243" si="514">Q2180+U2180+T2180-H2180-U2179-T2179-B2180+E2180+J2180+L2180</f>
        <v>-1.6132928326584306E-16</v>
      </c>
      <c r="X2180" s="53">
        <f>MAX((SetUp!$B$56*(1-($H2180/SetUp!$B$56)^2)*TANH(($B2180-$D2180)/SetUp!$B$56))/(1+$H2180/SetUp!$B$56*TANH(($B2180-$D2180)/SetUp!$B$56)),0)</f>
        <v>0</v>
      </c>
    </row>
    <row r="2181" spans="1:24" x14ac:dyDescent="0.3">
      <c r="A2181" s="60">
        <v>33226</v>
      </c>
      <c r="B2181" s="53">
        <v>0.191</v>
      </c>
      <c r="C2181" s="53"/>
      <c r="D2181" s="53">
        <v>5.2050000000000001</v>
      </c>
      <c r="E2181" s="53">
        <f t="shared" si="506"/>
        <v>0.191</v>
      </c>
      <c r="F2181" s="53">
        <f t="shared" si="507"/>
        <v>5.0140000000000002</v>
      </c>
      <c r="G2181" s="53">
        <f t="shared" si="508"/>
        <v>0</v>
      </c>
      <c r="H2181" s="53">
        <f>IF(Q2180&gt;SetUp!$B$56,SetUp!$B$56,Q2180)</f>
        <v>0.24735592939012266</v>
      </c>
      <c r="I2181" s="53">
        <f t="shared" si="513"/>
        <v>0.70981131787162743</v>
      </c>
      <c r="J2181" s="53">
        <f>MIN(F2181,H2181,(1-EXP(-SetUp!$B$52*H2181/SetUp!$B$56))*F2181)</f>
        <v>6.9582865450792106E-2</v>
      </c>
      <c r="K2181" s="53">
        <f t="shared" si="509"/>
        <v>0.17777306393933057</v>
      </c>
      <c r="L2181" s="53">
        <f>IF(I2181&lt;=0,0,MIN(SetUp!$B$50*I2181^SetUp!$B$55,I2181))</f>
        <v>1.2148696073300956E-2</v>
      </c>
      <c r="M2181" s="53">
        <f t="shared" si="510"/>
        <v>0.6976626217983265</v>
      </c>
      <c r="N2181" s="53">
        <f>IF(SetUp!$B$62=0,X2181,(B2181-E2181)*(1-(H2181/SetUp!$B$66/SetUp!$B$56)))</f>
        <v>0</v>
      </c>
      <c r="O2181" s="53">
        <f>K2181*SetUp!$B$65</f>
        <v>1.6408455546085487E-3</v>
      </c>
      <c r="P2181" s="53">
        <f>MIN(SetUp!$B$54*L2181^SetUp!$B$51,L2181)</f>
        <v>8.0132455771696771E-3</v>
      </c>
      <c r="Q2181" s="53">
        <f t="shared" si="511"/>
        <v>0.17613221838472201</v>
      </c>
      <c r="R2181" s="53">
        <f>IF((H2181+N2181-O2181)&gt;SetUp!$B$56,T2180+H2181+N2181-O2181-SetUp!$B$56,T2180)</f>
        <v>0</v>
      </c>
      <c r="S2181" s="53">
        <f>R2181*SetUp!$B$65</f>
        <v>0</v>
      </c>
      <c r="T2181" s="53">
        <f>IF((R2181-S2181)&lt;SetUp!$B$53,R2181-S2181,SetUp!$B$53)</f>
        <v>0</v>
      </c>
      <c r="U2181" s="53">
        <f t="shared" si="512"/>
        <v>0.6976626217983265</v>
      </c>
      <c r="V2181" s="53">
        <f>(L2181-P2181)/1000*SetUp!$B$13*1000000/SetUp!$B$48</f>
        <v>0.16829340363290357</v>
      </c>
      <c r="W2181" s="53">
        <f t="shared" si="514"/>
        <v>6.2450045135165055E-17</v>
      </c>
      <c r="X2181" s="53">
        <f>MAX((SetUp!$B$56*(1-($H2181/SetUp!$B$56)^2)*TANH(($B2181-$D2181)/SetUp!$B$56))/(1+$H2181/SetUp!$B$56*TANH(($B2181-$D2181)/SetUp!$B$56)),0)</f>
        <v>0</v>
      </c>
    </row>
    <row r="2182" spans="1:24" x14ac:dyDescent="0.3">
      <c r="A2182" s="60">
        <v>33227</v>
      </c>
      <c r="B2182" s="53">
        <v>5.3999999999999999E-2</v>
      </c>
      <c r="C2182" s="53"/>
      <c r="D2182" s="53">
        <v>5.2050000000000001</v>
      </c>
      <c r="E2182" s="53">
        <f t="shared" si="506"/>
        <v>5.3999999999999999E-2</v>
      </c>
      <c r="F2182" s="53">
        <f t="shared" si="507"/>
        <v>5.1509999999999998</v>
      </c>
      <c r="G2182" s="53">
        <f t="shared" si="508"/>
        <v>0</v>
      </c>
      <c r="H2182" s="53">
        <f>IF(Q2181&gt;SetUp!$B$56,SetUp!$B$56,Q2181)</f>
        <v>0.17613221838472201</v>
      </c>
      <c r="I2182" s="53">
        <f t="shared" si="513"/>
        <v>0.69881756207891899</v>
      </c>
      <c r="J2182" s="53">
        <f>MIN(F2182,H2182,(1-EXP(-SetUp!$B$52*H2182/SetUp!$B$56))*F2182)</f>
        <v>5.1003273877288112E-2</v>
      </c>
      <c r="K2182" s="53">
        <f t="shared" si="509"/>
        <v>0.12512894450743389</v>
      </c>
      <c r="L2182" s="53">
        <f>IF(I2182&lt;=0,0,MIN(SetUp!$B$50*I2182^SetUp!$B$55,I2182))</f>
        <v>1.1836713943839691E-2</v>
      </c>
      <c r="M2182" s="53">
        <f t="shared" si="510"/>
        <v>0.68698084813507931</v>
      </c>
      <c r="N2182" s="53">
        <f>IF(SetUp!$B$62=0,X2182,(B2182-E2182)*(1-(H2182/SetUp!$B$66/SetUp!$B$56)))</f>
        <v>0</v>
      </c>
      <c r="O2182" s="53">
        <f>K2182*SetUp!$B$65</f>
        <v>1.1549402805925214E-3</v>
      </c>
      <c r="P2182" s="53">
        <f>MIN(SetUp!$B$54*L2182^SetUp!$B$51,L2182)</f>
        <v>7.8054894162095188E-3</v>
      </c>
      <c r="Q2182" s="53">
        <f t="shared" si="511"/>
        <v>0.12397400422684138</v>
      </c>
      <c r="R2182" s="53">
        <f>IF((H2182+N2182-O2182)&gt;SetUp!$B$56,T2181+H2182+N2182-O2182-SetUp!$B$56,T2181)</f>
        <v>0</v>
      </c>
      <c r="S2182" s="53">
        <f>R2182*SetUp!$B$65</f>
        <v>0</v>
      </c>
      <c r="T2182" s="53">
        <f>IF((R2182-S2182)&lt;SetUp!$B$53,R2182-S2182,SetUp!$B$53)</f>
        <v>0</v>
      </c>
      <c r="U2182" s="53">
        <f t="shared" si="512"/>
        <v>0.68698084813507931</v>
      </c>
      <c r="V2182" s="53">
        <f>(L2182-P2182)/1000*SetUp!$B$13*1000000/SetUp!$B$48</f>
        <v>0.16405189644949122</v>
      </c>
      <c r="W2182" s="53">
        <f t="shared" si="514"/>
        <v>-7.1123662515049091E-17</v>
      </c>
      <c r="X2182" s="53">
        <f>MAX((SetUp!$B$56*(1-($H2182/SetUp!$B$56)^2)*TANH(($B2182-$D2182)/SetUp!$B$56))/(1+$H2182/SetUp!$B$56*TANH(($B2182-$D2182)/SetUp!$B$56)),0)</f>
        <v>0</v>
      </c>
    </row>
    <row r="2183" spans="1:24" x14ac:dyDescent="0.3">
      <c r="A2183" s="60">
        <v>33228</v>
      </c>
      <c r="B2183" s="53">
        <v>0.39300000000000002</v>
      </c>
      <c r="C2183" s="53"/>
      <c r="D2183" s="53">
        <v>5.2050000000000001</v>
      </c>
      <c r="E2183" s="53">
        <f t="shared" si="506"/>
        <v>0.39300000000000002</v>
      </c>
      <c r="F2183" s="53">
        <f t="shared" si="507"/>
        <v>4.8120000000000003</v>
      </c>
      <c r="G2183" s="53">
        <f t="shared" si="508"/>
        <v>0</v>
      </c>
      <c r="H2183" s="53">
        <f>IF(Q2182&gt;SetUp!$B$56,SetUp!$B$56,Q2182)</f>
        <v>0.12397400422684138</v>
      </c>
      <c r="I2183" s="53">
        <f t="shared" si="513"/>
        <v>0.68781512618611262</v>
      </c>
      <c r="J2183" s="53">
        <f>MIN(F2183,H2183,(1-EXP(-SetUp!$B$52*H2183/SetUp!$B$56))*F2183)</f>
        <v>3.3586359336699935E-2</v>
      </c>
      <c r="K2183" s="53">
        <f t="shared" si="509"/>
        <v>9.038764489014145E-2</v>
      </c>
      <c r="L2183" s="53">
        <f>IF(I2183&lt;=0,0,MIN(SetUp!$B$50*I2183^SetUp!$B$55,I2183))</f>
        <v>1.1527744396334557E-2</v>
      </c>
      <c r="M2183" s="53">
        <f t="shared" si="510"/>
        <v>0.6762873817897781</v>
      </c>
      <c r="N2183" s="53">
        <f>IF(SetUp!$B$62=0,X2183,(B2183-E2183)*(1-(H2183/SetUp!$B$66/SetUp!$B$56)))</f>
        <v>0</v>
      </c>
      <c r="O2183" s="53">
        <f>K2183*SetUp!$B$65</f>
        <v>8.3427805103330989E-4</v>
      </c>
      <c r="P2183" s="53">
        <f>MIN(SetUp!$B$54*L2183^SetUp!$B$51,L2183)</f>
        <v>7.5997918442982848E-3</v>
      </c>
      <c r="Q2183" s="53">
        <f t="shared" si="511"/>
        <v>8.9553366839108139E-2</v>
      </c>
      <c r="R2183" s="53">
        <f>IF((H2183+N2183-O2183)&gt;SetUp!$B$56,T2182+H2183+N2183-O2183-SetUp!$B$56,T2182)</f>
        <v>0</v>
      </c>
      <c r="S2183" s="53">
        <f>R2183*SetUp!$B$65</f>
        <v>0</v>
      </c>
      <c r="T2183" s="53">
        <f>IF((R2183-S2183)&lt;SetUp!$B$53,R2183-S2183,SetUp!$B$53)</f>
        <v>0</v>
      </c>
      <c r="U2183" s="53">
        <f t="shared" si="512"/>
        <v>0.6762873817897781</v>
      </c>
      <c r="V2183" s="53">
        <f>(L2183-P2183)/1000*SetUp!$B$13*1000000/SetUp!$B$48</f>
        <v>0.15984921229480223</v>
      </c>
      <c r="W2183" s="53">
        <f t="shared" si="514"/>
        <v>1.1969591984239969E-16</v>
      </c>
      <c r="X2183" s="53">
        <f>MAX((SetUp!$B$56*(1-($H2183/SetUp!$B$56)^2)*TANH(($B2183-$D2183)/SetUp!$B$56))/(1+$H2183/SetUp!$B$56*TANH(($B2183-$D2183)/SetUp!$B$56)),0)</f>
        <v>0</v>
      </c>
    </row>
    <row r="2184" spans="1:24" x14ac:dyDescent="0.3">
      <c r="A2184" s="60">
        <v>33229</v>
      </c>
      <c r="B2184" s="53">
        <v>0</v>
      </c>
      <c r="C2184" s="53"/>
      <c r="D2184" s="53">
        <v>5.2050000000000001</v>
      </c>
      <c r="E2184" s="53">
        <f t="shared" si="506"/>
        <v>0</v>
      </c>
      <c r="F2184" s="53">
        <f t="shared" si="507"/>
        <v>5.2050000000000001</v>
      </c>
      <c r="G2184" s="53">
        <f t="shared" si="508"/>
        <v>0</v>
      </c>
      <c r="H2184" s="53">
        <f>IF(Q2183&gt;SetUp!$B$56,SetUp!$B$56,Q2183)</f>
        <v>8.9553366839108139E-2</v>
      </c>
      <c r="I2184" s="53">
        <f t="shared" si="513"/>
        <v>0.6768715034530246</v>
      </c>
      <c r="J2184" s="53">
        <f>MIN(F2184,H2184,(1-EXP(-SetUp!$B$52*H2184/SetUp!$B$56))*F2184)</f>
        <v>2.6268252955589367E-2</v>
      </c>
      <c r="K2184" s="53">
        <f t="shared" si="509"/>
        <v>6.3285113883518776E-2</v>
      </c>
      <c r="L2184" s="53">
        <f>IF(I2184&lt;=0,0,MIN(SetUp!$B$50*I2184^SetUp!$B$55,I2184))</f>
        <v>1.12236776527493E-2</v>
      </c>
      <c r="M2184" s="53">
        <f t="shared" si="510"/>
        <v>0.66564782580027526</v>
      </c>
      <c r="N2184" s="53">
        <f>IF(SetUp!$B$62=0,X2184,(B2184-E2184)*(1-(H2184/SetUp!$B$66/SetUp!$B$56)))</f>
        <v>0</v>
      </c>
      <c r="O2184" s="53">
        <f>K2184*SetUp!$B$65</f>
        <v>5.8412166324649641E-4</v>
      </c>
      <c r="P2184" s="53">
        <f>MIN(SetUp!$B$54*L2184^SetUp!$B$51,L2184)</f>
        <v>7.3974106314505308E-3</v>
      </c>
      <c r="Q2184" s="53">
        <f t="shared" si="511"/>
        <v>6.2700992220272284E-2</v>
      </c>
      <c r="R2184" s="53">
        <f>IF((H2184+N2184-O2184)&gt;SetUp!$B$56,T2183+H2184+N2184-O2184-SetUp!$B$56,T2183)</f>
        <v>0</v>
      </c>
      <c r="S2184" s="53">
        <f>R2184*SetUp!$B$65</f>
        <v>0</v>
      </c>
      <c r="T2184" s="53">
        <f>IF((R2184-S2184)&lt;SetUp!$B$53,R2184-S2184,SetUp!$B$53)</f>
        <v>0</v>
      </c>
      <c r="U2184" s="53">
        <f t="shared" si="512"/>
        <v>0.66564782580027526</v>
      </c>
      <c r="V2184" s="53">
        <f>(L2184-P2184)/1000*SetUp!$B$13*1000000/SetUp!$B$48</f>
        <v>0.15571108899141806</v>
      </c>
      <c r="W2184" s="53">
        <f t="shared" si="514"/>
        <v>-1.0755285551056204E-16</v>
      </c>
      <c r="X2184" s="53">
        <f>MAX((SetUp!$B$56*(1-($H2184/SetUp!$B$56)^2)*TANH(($B2184-$D2184)/SetUp!$B$56))/(1+$H2184/SetUp!$B$56*TANH(($B2184-$D2184)/SetUp!$B$56)),0)</f>
        <v>0</v>
      </c>
    </row>
    <row r="2185" spans="1:24" x14ac:dyDescent="0.3">
      <c r="A2185" s="60">
        <v>33230</v>
      </c>
      <c r="B2185" s="53">
        <v>0</v>
      </c>
      <c r="C2185" s="53"/>
      <c r="D2185" s="53">
        <v>5.2050000000000001</v>
      </c>
      <c r="E2185" s="53">
        <f t="shared" si="506"/>
        <v>0</v>
      </c>
      <c r="F2185" s="53">
        <f t="shared" si="507"/>
        <v>5.2050000000000001</v>
      </c>
      <c r="G2185" s="53">
        <f t="shared" si="508"/>
        <v>0</v>
      </c>
      <c r="H2185" s="53">
        <f>IF(Q2184&gt;SetUp!$B$56,SetUp!$B$56,Q2184)</f>
        <v>6.2700992220272284E-2</v>
      </c>
      <c r="I2185" s="53">
        <f t="shared" si="513"/>
        <v>0.66605667117959333</v>
      </c>
      <c r="J2185" s="53">
        <f>MIN(F2185,H2185,(1-EXP(-SetUp!$B$52*H2185/SetUp!$B$56))*F2185)</f>
        <v>1.8405722897291178E-2</v>
      </c>
      <c r="K2185" s="53">
        <f t="shared" si="509"/>
        <v>4.4295269322981105E-2</v>
      </c>
      <c r="L2185" s="53">
        <f>IF(I2185&lt;=0,0,MIN(SetUp!$B$50*I2185^SetUp!$B$55,I2185))</f>
        <v>1.0926391859473267E-2</v>
      </c>
      <c r="M2185" s="53">
        <f t="shared" si="510"/>
        <v>0.65513027932012002</v>
      </c>
      <c r="N2185" s="53">
        <f>IF(SetUp!$B$62=0,X2185,(B2185-E2185)*(1-(H2185/SetUp!$B$66/SetUp!$B$56)))</f>
        <v>0</v>
      </c>
      <c r="O2185" s="53">
        <f>K2185*SetUp!$B$65</f>
        <v>4.0884537931801853E-4</v>
      </c>
      <c r="P2185" s="53">
        <f>MIN(SetUp!$B$54*L2185^SetUp!$B$51,L2185)</f>
        <v>7.1995941956244387E-3</v>
      </c>
      <c r="Q2185" s="53">
        <f t="shared" si="511"/>
        <v>4.3886423943663086E-2</v>
      </c>
      <c r="R2185" s="53">
        <f>IF((H2185+N2185-O2185)&gt;SetUp!$B$56,T2184+H2185+N2185-O2185-SetUp!$B$56,T2184)</f>
        <v>0</v>
      </c>
      <c r="S2185" s="53">
        <f>R2185*SetUp!$B$65</f>
        <v>0</v>
      </c>
      <c r="T2185" s="53">
        <f>IF((R2185-S2185)&lt;SetUp!$B$53,R2185-S2185,SetUp!$B$53)</f>
        <v>0</v>
      </c>
      <c r="U2185" s="53">
        <f t="shared" si="512"/>
        <v>0.65513027932012002</v>
      </c>
      <c r="V2185" s="53">
        <f>(L2185-P2185)/1000*SetUp!$B$13*1000000/SetUp!$B$48</f>
        <v>0.15166315352753357</v>
      </c>
      <c r="W2185" s="53">
        <f t="shared" si="514"/>
        <v>0</v>
      </c>
      <c r="X2185" s="53">
        <f>MAX((SetUp!$B$56*(1-($H2185/SetUp!$B$56)^2)*TANH(($B2185-$D2185)/SetUp!$B$56))/(1+$H2185/SetUp!$B$56*TANH(($B2185-$D2185)/SetUp!$B$56)),0)</f>
        <v>0</v>
      </c>
    </row>
    <row r="2186" spans="1:24" x14ac:dyDescent="0.3">
      <c r="A2186" s="60">
        <v>33231</v>
      </c>
      <c r="B2186" s="53">
        <v>0.43</v>
      </c>
      <c r="C2186" s="53"/>
      <c r="D2186" s="53">
        <v>5.2050000000000001</v>
      </c>
      <c r="E2186" s="53">
        <f t="shared" si="506"/>
        <v>0.43</v>
      </c>
      <c r="F2186" s="53">
        <f t="shared" si="507"/>
        <v>4.7750000000000004</v>
      </c>
      <c r="G2186" s="53">
        <f t="shared" si="508"/>
        <v>0</v>
      </c>
      <c r="H2186" s="53">
        <f>IF(Q2185&gt;SetUp!$B$56,SetUp!$B$56,Q2185)</f>
        <v>4.3886423943663086E-2</v>
      </c>
      <c r="I2186" s="53">
        <f t="shared" si="513"/>
        <v>0.6554262085921293</v>
      </c>
      <c r="J2186" s="53">
        <f>MIN(F2186,H2186,(1-EXP(-SetUp!$B$52*H2186/SetUp!$B$56))*F2186)</f>
        <v>1.1824751078312103E-2</v>
      </c>
      <c r="K2186" s="53">
        <f t="shared" si="509"/>
        <v>3.2061672865350985E-2</v>
      </c>
      <c r="L2186" s="53">
        <f>IF(I2186&lt;=0,0,MIN(SetUp!$B$50*I2186^SetUp!$B$55,I2186))</f>
        <v>1.0637293449343384E-2</v>
      </c>
      <c r="M2186" s="53">
        <f t="shared" si="510"/>
        <v>0.64478891514278591</v>
      </c>
      <c r="N2186" s="53">
        <f>IF(SetUp!$B$62=0,X2186,(B2186-E2186)*(1-(H2186/SetUp!$B$66/SetUp!$B$56)))</f>
        <v>0</v>
      </c>
      <c r="O2186" s="53">
        <f>K2186*SetUp!$B$65</f>
        <v>2.9592927200927671E-4</v>
      </c>
      <c r="P2186" s="53">
        <f>MIN(SetUp!$B$54*L2186^SetUp!$B$51,L2186)</f>
        <v>7.0072758624562916E-3</v>
      </c>
      <c r="Q2186" s="53">
        <f t="shared" si="511"/>
        <v>3.1765743593341708E-2</v>
      </c>
      <c r="R2186" s="53">
        <f>IF((H2186+N2186-O2186)&gt;SetUp!$B$56,T2185+H2186+N2186-O2186-SetUp!$B$56,T2185)</f>
        <v>0</v>
      </c>
      <c r="S2186" s="53">
        <f>R2186*SetUp!$B$65</f>
        <v>0</v>
      </c>
      <c r="T2186" s="53">
        <f>IF((R2186-S2186)&lt;SetUp!$B$53,R2186-S2186,SetUp!$B$53)</f>
        <v>0</v>
      </c>
      <c r="U2186" s="53">
        <f t="shared" si="512"/>
        <v>0.64478891514278591</v>
      </c>
      <c r="V2186" s="53">
        <f>(L2186-P2186)/1000*SetUp!$B$13*1000000/SetUp!$B$48</f>
        <v>0.14772465914318975</v>
      </c>
      <c r="W2186" s="53">
        <f t="shared" si="514"/>
        <v>5.377642775528102E-17</v>
      </c>
      <c r="X2186" s="53">
        <f>MAX((SetUp!$B$56*(1-($H2186/SetUp!$B$56)^2)*TANH(($B2186-$D2186)/SetUp!$B$56))/(1+$H2186/SetUp!$B$56*TANH(($B2186-$D2186)/SetUp!$B$56)),0)</f>
        <v>0</v>
      </c>
    </row>
    <row r="2187" spans="1:24" x14ac:dyDescent="0.3">
      <c r="A2187" s="60">
        <v>33232</v>
      </c>
      <c r="B2187" s="53">
        <v>0.255</v>
      </c>
      <c r="C2187" s="53"/>
      <c r="D2187" s="53">
        <v>5.2050000000000001</v>
      </c>
      <c r="E2187" s="53">
        <f t="shared" si="506"/>
        <v>0.255</v>
      </c>
      <c r="F2187" s="53">
        <f t="shared" si="507"/>
        <v>4.95</v>
      </c>
      <c r="G2187" s="53">
        <f t="shared" si="508"/>
        <v>0</v>
      </c>
      <c r="H2187" s="53">
        <f>IF(Q2186&gt;SetUp!$B$56,SetUp!$B$56,Q2186)</f>
        <v>3.1765743593341708E-2</v>
      </c>
      <c r="I2187" s="53">
        <f t="shared" si="513"/>
        <v>0.64500019051404001</v>
      </c>
      <c r="J2187" s="53">
        <f>MIN(F2187,H2187,(1-EXP(-SetUp!$B$52*H2187/SetUp!$B$56))*F2187)</f>
        <v>8.8756733016749027E-3</v>
      </c>
      <c r="K2187" s="53">
        <f t="shared" si="509"/>
        <v>2.2890070291666807E-2</v>
      </c>
      <c r="L2187" s="53">
        <f>IF(I2187&lt;=0,0,MIN(SetUp!$B$50*I2187^SetUp!$B$55,I2187))</f>
        <v>1.0356774947177629E-2</v>
      </c>
      <c r="M2187" s="53">
        <f t="shared" si="510"/>
        <v>0.63464341556686232</v>
      </c>
      <c r="N2187" s="53">
        <f>IF(SetUp!$B$62=0,X2187,(B2187-E2187)*(1-(H2187/SetUp!$B$66/SetUp!$B$56)))</f>
        <v>0</v>
      </c>
      <c r="O2187" s="53">
        <f>K2187*SetUp!$B$65</f>
        <v>2.1127537125408742E-4</v>
      </c>
      <c r="P2187" s="53">
        <f>MIN(SetUp!$B$54*L2187^SetUp!$B$51,L2187)</f>
        <v>6.8207137241634245E-3</v>
      </c>
      <c r="Q2187" s="53">
        <f t="shared" si="511"/>
        <v>2.267879492041272E-2</v>
      </c>
      <c r="R2187" s="53">
        <f>IF((H2187+N2187-O2187)&gt;SetUp!$B$56,T2186+H2187+N2187-O2187-SetUp!$B$56,T2186)</f>
        <v>0</v>
      </c>
      <c r="S2187" s="53">
        <f>R2187*SetUp!$B$65</f>
        <v>0</v>
      </c>
      <c r="T2187" s="53">
        <f>IF((R2187-S2187)&lt;SetUp!$B$53,R2187-S2187,SetUp!$B$53)</f>
        <v>0</v>
      </c>
      <c r="U2187" s="53">
        <f t="shared" si="512"/>
        <v>0.63464341556686232</v>
      </c>
      <c r="V2187" s="53">
        <f>(L2187-P2187)/1000*SetUp!$B$13*1000000/SetUp!$B$48</f>
        <v>0.14390107661356394</v>
      </c>
      <c r="W2187" s="53">
        <f t="shared" si="514"/>
        <v>-8.6736173798840355E-17</v>
      </c>
      <c r="X2187" s="53">
        <f>MAX((SetUp!$B$56*(1-($H2187/SetUp!$B$56)^2)*TANH(($B2187-$D2187)/SetUp!$B$56))/(1+$H2187/SetUp!$B$56*TANH(($B2187-$D2187)/SetUp!$B$56)),0)</f>
        <v>0</v>
      </c>
    </row>
    <row r="2188" spans="1:24" x14ac:dyDescent="0.3">
      <c r="A2188" s="60">
        <v>33233</v>
      </c>
      <c r="B2188" s="53">
        <v>0.17299999999999999</v>
      </c>
      <c r="C2188" s="53"/>
      <c r="D2188" s="53">
        <v>5.2050000000000001</v>
      </c>
      <c r="E2188" s="53">
        <f t="shared" si="506"/>
        <v>0.17299999999999999</v>
      </c>
      <c r="F2188" s="53">
        <f t="shared" si="507"/>
        <v>5.032</v>
      </c>
      <c r="G2188" s="53">
        <f t="shared" si="508"/>
        <v>0</v>
      </c>
      <c r="H2188" s="53">
        <f>IF(Q2187&gt;SetUp!$B$56,SetUp!$B$56,Q2187)</f>
        <v>2.267879492041272E-2</v>
      </c>
      <c r="I2188" s="53">
        <f t="shared" si="513"/>
        <v>0.6347932690928797</v>
      </c>
      <c r="J2188" s="53">
        <f>MIN(F2188,H2188,(1-EXP(-SetUp!$B$52*H2188/SetUp!$B$56))*F2188)</f>
        <v>6.4433117042160953E-3</v>
      </c>
      <c r="K2188" s="53">
        <f t="shared" si="509"/>
        <v>1.6235483216196625E-2</v>
      </c>
      <c r="L2188" s="53">
        <f>IF(I2188&lt;=0,0,MIN(SetUp!$B$50*I2188^SetUp!$B$55,I2188))</f>
        <v>1.0085063944017932E-2</v>
      </c>
      <c r="M2188" s="53">
        <f t="shared" si="510"/>
        <v>0.62470820514886172</v>
      </c>
      <c r="N2188" s="53">
        <f>IF(SetUp!$B$62=0,X2188,(B2188-E2188)*(1-(H2188/SetUp!$B$66/SetUp!$B$56)))</f>
        <v>0</v>
      </c>
      <c r="O2188" s="53">
        <f>K2188*SetUp!$B$65</f>
        <v>1.4985352601735809E-4</v>
      </c>
      <c r="P2188" s="53">
        <f>MIN(SetUp!$B$54*L2188^SetUp!$B$51,L2188)</f>
        <v>6.6400559206604747E-3</v>
      </c>
      <c r="Q2188" s="53">
        <f t="shared" si="511"/>
        <v>1.6085629690179268E-2</v>
      </c>
      <c r="R2188" s="53">
        <f>IF((H2188+N2188-O2188)&gt;SetUp!$B$56,T2187+H2188+N2188-O2188-SetUp!$B$56,T2187)</f>
        <v>0</v>
      </c>
      <c r="S2188" s="53">
        <f>R2188*SetUp!$B$65</f>
        <v>0</v>
      </c>
      <c r="T2188" s="53">
        <f>IF((R2188-S2188)&lt;SetUp!$B$53,R2188-S2188,SetUp!$B$53)</f>
        <v>0</v>
      </c>
      <c r="U2188" s="53">
        <f t="shared" si="512"/>
        <v>0.62470820514886172</v>
      </c>
      <c r="V2188" s="53">
        <f>(L2188-P2188)/1000*SetUp!$B$13*1000000/SetUp!$B$48</f>
        <v>0.14019563922621384</v>
      </c>
      <c r="W2188" s="53">
        <f t="shared" si="514"/>
        <v>-3.4694469519536142E-17</v>
      </c>
      <c r="X2188" s="53">
        <f>MAX((SetUp!$B$56*(1-($H2188/SetUp!$B$56)^2)*TANH(($B2188-$D2188)/SetUp!$B$56))/(1+$H2188/SetUp!$B$56*TANH(($B2188-$D2188)/SetUp!$B$56)),0)</f>
        <v>0</v>
      </c>
    </row>
    <row r="2189" spans="1:24" x14ac:dyDescent="0.3">
      <c r="A2189" s="60">
        <v>33234</v>
      </c>
      <c r="B2189" s="53">
        <v>0.61399999999999999</v>
      </c>
      <c r="C2189" s="53"/>
      <c r="D2189" s="53">
        <v>5.2050000000000001</v>
      </c>
      <c r="E2189" s="53">
        <f t="shared" si="506"/>
        <v>0.61399999999999999</v>
      </c>
      <c r="F2189" s="53">
        <f t="shared" si="507"/>
        <v>4.5910000000000002</v>
      </c>
      <c r="G2189" s="53">
        <f t="shared" si="508"/>
        <v>0</v>
      </c>
      <c r="H2189" s="53">
        <f>IF(Q2188&gt;SetUp!$B$56,SetUp!$B$56,Q2188)</f>
        <v>1.6085629690179268E-2</v>
      </c>
      <c r="I2189" s="53">
        <f t="shared" si="513"/>
        <v>0.62481818299169412</v>
      </c>
      <c r="J2189" s="53">
        <f>MIN(F2189,H2189,(1-EXP(-SetUp!$B$52*H2189/SetUp!$B$56))*F2189)</f>
        <v>4.1703717118484022E-3</v>
      </c>
      <c r="K2189" s="53">
        <f t="shared" si="509"/>
        <v>1.1915257978330866E-2</v>
      </c>
      <c r="L2189" s="53">
        <f>IF(I2189&lt;=0,0,MIN(SetUp!$B$50*I2189^SetUp!$B$55,I2189))</f>
        <v>9.8223234988655071E-3</v>
      </c>
      <c r="M2189" s="53">
        <f t="shared" si="510"/>
        <v>0.61499585949282864</v>
      </c>
      <c r="N2189" s="53">
        <f>IF(SetUp!$B$62=0,X2189,(B2189-E2189)*(1-(H2189/SetUp!$B$66/SetUp!$B$56)))</f>
        <v>0</v>
      </c>
      <c r="O2189" s="53">
        <f>K2189*SetUp!$B$65</f>
        <v>1.0997784283242448E-4</v>
      </c>
      <c r="P2189" s="53">
        <f>MIN(SetUp!$B$54*L2189^SetUp!$B$51,L2189)</f>
        <v>6.4654075166190395E-3</v>
      </c>
      <c r="Q2189" s="53">
        <f t="shared" si="511"/>
        <v>1.1805280135498442E-2</v>
      </c>
      <c r="R2189" s="53">
        <f>IF((H2189+N2189-O2189)&gt;SetUp!$B$56,T2188+H2189+N2189-O2189-SetUp!$B$56,T2188)</f>
        <v>0</v>
      </c>
      <c r="S2189" s="53">
        <f>R2189*SetUp!$B$65</f>
        <v>0</v>
      </c>
      <c r="T2189" s="53">
        <f>IF((R2189-S2189)&lt;SetUp!$B$53,R2189-S2189,SetUp!$B$53)</f>
        <v>0</v>
      </c>
      <c r="U2189" s="53">
        <f t="shared" si="512"/>
        <v>0.61499585949282864</v>
      </c>
      <c r="V2189" s="53">
        <f>(L2189-P2189)/1000*SetUp!$B$13*1000000/SetUp!$B$48</f>
        <v>0.13661070707785247</v>
      </c>
      <c r="W2189" s="53">
        <f t="shared" si="514"/>
        <v>1.9081958235744878E-17</v>
      </c>
      <c r="X2189" s="53">
        <f>MAX((SetUp!$B$56*(1-($H2189/SetUp!$B$56)^2)*TANH(($B2189-$D2189)/SetUp!$B$56))/(1+$H2189/SetUp!$B$56*TANH(($B2189-$D2189)/SetUp!$B$56)),0)</f>
        <v>0</v>
      </c>
    </row>
    <row r="2190" spans="1:24" x14ac:dyDescent="0.3">
      <c r="A2190" s="60">
        <v>33235</v>
      </c>
      <c r="B2190" s="53">
        <v>0.49399999999999999</v>
      </c>
      <c r="C2190" s="53"/>
      <c r="D2190" s="53">
        <v>5.2050000000000001</v>
      </c>
      <c r="E2190" s="53">
        <f t="shared" si="506"/>
        <v>0.49399999999999999</v>
      </c>
      <c r="F2190" s="53">
        <f t="shared" si="507"/>
        <v>4.7110000000000003</v>
      </c>
      <c r="G2190" s="53">
        <f t="shared" si="508"/>
        <v>0</v>
      </c>
      <c r="H2190" s="53">
        <f>IF(Q2189&gt;SetUp!$B$56,SetUp!$B$56,Q2189)</f>
        <v>1.1805280135498442E-2</v>
      </c>
      <c r="I2190" s="53">
        <f t="shared" si="513"/>
        <v>0.6150758305815397</v>
      </c>
      <c r="J2190" s="53">
        <f>MIN(F2190,H2190,(1-EXP(-SetUp!$B$52*H2190/SetUp!$B$56))*F2190)</f>
        <v>3.14102442490111E-3</v>
      </c>
      <c r="K2190" s="53">
        <f t="shared" si="509"/>
        <v>8.6642557105973319E-3</v>
      </c>
      <c r="L2190" s="53">
        <f>IF(I2190&lt;=0,0,MIN(SetUp!$B$50*I2190^SetUp!$B$55,I2190))</f>
        <v>9.5683981227566266E-3</v>
      </c>
      <c r="M2190" s="53">
        <f t="shared" si="510"/>
        <v>0.60550743245878302</v>
      </c>
      <c r="N2190" s="53">
        <f>IF(SetUp!$B$62=0,X2190,(B2190-E2190)*(1-(H2190/SetUp!$B$66/SetUp!$B$56)))</f>
        <v>0</v>
      </c>
      <c r="O2190" s="53">
        <f>K2190*SetUp!$B$65</f>
        <v>7.9971088711038729E-5</v>
      </c>
      <c r="P2190" s="53">
        <f>MIN(SetUp!$B$54*L2190^SetUp!$B$51,L2190)</f>
        <v>6.2966617778795345E-3</v>
      </c>
      <c r="Q2190" s="53">
        <f t="shared" si="511"/>
        <v>8.5842846218862935E-3</v>
      </c>
      <c r="R2190" s="53">
        <f>IF((H2190+N2190-O2190)&gt;SetUp!$B$56,T2189+H2190+N2190-O2190-SetUp!$B$56,T2189)</f>
        <v>0</v>
      </c>
      <c r="S2190" s="53">
        <f>R2190*SetUp!$B$65</f>
        <v>0</v>
      </c>
      <c r="T2190" s="53">
        <f>IF((R2190-S2190)&lt;SetUp!$B$53,R2190-S2190,SetUp!$B$53)</f>
        <v>0</v>
      </c>
      <c r="U2190" s="53">
        <f t="shared" si="512"/>
        <v>0.60550743245878302</v>
      </c>
      <c r="V2190" s="53">
        <f>(L2190-P2190)/1000*SetUp!$B$13*1000000/SetUp!$B$48</f>
        <v>0.13314429607703906</v>
      </c>
      <c r="W2190" s="53">
        <f t="shared" si="514"/>
        <v>1.3877787807814457E-17</v>
      </c>
      <c r="X2190" s="53">
        <f>MAX((SetUp!$B$56*(1-($H2190/SetUp!$B$56)^2)*TANH(($B2190-$D2190)/SetUp!$B$56))/(1+$H2190/SetUp!$B$56*TANH(($B2190-$D2190)/SetUp!$B$56)),0)</f>
        <v>0</v>
      </c>
    </row>
    <row r="2191" spans="1:24" x14ac:dyDescent="0.3">
      <c r="A2191" s="60">
        <v>33236</v>
      </c>
      <c r="B2191" s="53">
        <v>0.31</v>
      </c>
      <c r="C2191" s="53"/>
      <c r="D2191" s="53">
        <v>5.2050000000000001</v>
      </c>
      <c r="E2191" s="53">
        <f t="shared" si="506"/>
        <v>0.31</v>
      </c>
      <c r="F2191" s="53">
        <f t="shared" si="507"/>
        <v>4.8950000000000005</v>
      </c>
      <c r="G2191" s="53">
        <f t="shared" si="508"/>
        <v>0</v>
      </c>
      <c r="H2191" s="53">
        <f>IF(Q2190&gt;SetUp!$B$56,SetUp!$B$56,Q2190)</f>
        <v>8.5842846218862935E-3</v>
      </c>
      <c r="I2191" s="53">
        <f t="shared" si="513"/>
        <v>0.60556475856216707</v>
      </c>
      <c r="J2191" s="53">
        <f>MIN(F2191,H2191,(1-EXP(-SetUp!$B$52*H2191/SetUp!$B$56))*F2191)</f>
        <v>2.373439845147421E-3</v>
      </c>
      <c r="K2191" s="53">
        <f t="shared" si="509"/>
        <v>6.210844776738873E-3</v>
      </c>
      <c r="L2191" s="53">
        <f>IF(I2191&lt;=0,0,MIN(SetUp!$B$50*I2191^SetUp!$B$55,I2191))</f>
        <v>9.3230738132158396E-3</v>
      </c>
      <c r="M2191" s="53">
        <f t="shared" si="510"/>
        <v>0.59624168474895123</v>
      </c>
      <c r="N2191" s="53">
        <f>IF(SetUp!$B$62=0,X2191,(B2191-E2191)*(1-(H2191/SetUp!$B$66/SetUp!$B$56)))</f>
        <v>0</v>
      </c>
      <c r="O2191" s="53">
        <f>K2191*SetUp!$B$65</f>
        <v>5.7326103383995483E-5</v>
      </c>
      <c r="P2191" s="53">
        <f>MIN(SetUp!$B$54*L2191^SetUp!$B$51,L2191)</f>
        <v>6.1336731847760088E-3</v>
      </c>
      <c r="Q2191" s="53">
        <f t="shared" si="511"/>
        <v>6.1535186733548772E-3</v>
      </c>
      <c r="R2191" s="53">
        <f>IF((H2191+N2191-O2191)&gt;SetUp!$B$56,T2190+H2191+N2191-O2191-SetUp!$B$56,T2190)</f>
        <v>0</v>
      </c>
      <c r="S2191" s="53">
        <f>R2191*SetUp!$B$65</f>
        <v>0</v>
      </c>
      <c r="T2191" s="53">
        <f>IF((R2191-S2191)&lt;SetUp!$B$53,R2191-S2191,SetUp!$B$53)</f>
        <v>0</v>
      </c>
      <c r="U2191" s="53">
        <f t="shared" si="512"/>
        <v>0.59624168474895123</v>
      </c>
      <c r="V2191" s="53">
        <f>(L2191-P2191)/1000*SetUp!$B$13*1000000/SetUp!$B$48</f>
        <v>0.12979361929521246</v>
      </c>
      <c r="W2191" s="53">
        <f t="shared" si="514"/>
        <v>4.3368086899420177E-17</v>
      </c>
      <c r="X2191" s="53">
        <f>MAX((SetUp!$B$56*(1-($H2191/SetUp!$B$56)^2)*TANH(($B2191-$D2191)/SetUp!$B$56))/(1+$H2191/SetUp!$B$56*TANH(($B2191-$D2191)/SetUp!$B$56)),0)</f>
        <v>0</v>
      </c>
    </row>
    <row r="2192" spans="1:24" x14ac:dyDescent="0.3">
      <c r="A2192" s="60">
        <v>33237</v>
      </c>
      <c r="B2192" s="53">
        <v>3.7970000000000002</v>
      </c>
      <c r="C2192" s="53"/>
      <c r="D2192" s="53">
        <v>5.2050000000000001</v>
      </c>
      <c r="E2192" s="53">
        <f t="shared" si="506"/>
        <v>3.7970000000000002</v>
      </c>
      <c r="F2192" s="53">
        <f t="shared" si="507"/>
        <v>1.4079999999999999</v>
      </c>
      <c r="G2192" s="53">
        <f t="shared" si="508"/>
        <v>0</v>
      </c>
      <c r="H2192" s="53">
        <f>IF(Q2191&gt;SetUp!$B$56,SetUp!$B$56,Q2191)</f>
        <v>6.1535186733548772E-3</v>
      </c>
      <c r="I2192" s="53">
        <f t="shared" si="513"/>
        <v>0.59629396442990634</v>
      </c>
      <c r="J2192" s="53">
        <f>MIN(F2192,H2192,(1-EXP(-SetUp!$B$52*H2192/SetUp!$B$56))*F2192)</f>
        <v>4.8941516339890258E-4</v>
      </c>
      <c r="K2192" s="53">
        <f t="shared" si="509"/>
        <v>5.6641035099559743E-3</v>
      </c>
      <c r="L2192" s="53">
        <f>IF(I2192&lt;=0,0,MIN(SetUp!$B$50*I2192^SetUp!$B$55,I2192))</f>
        <v>9.0864063911637975E-3</v>
      </c>
      <c r="M2192" s="53">
        <f t="shared" si="510"/>
        <v>0.58720755803874258</v>
      </c>
      <c r="N2192" s="53">
        <f>IF(SetUp!$B$62=0,X2192,(B2192-E2192)*(1-(H2192/SetUp!$B$66/SetUp!$B$56)))</f>
        <v>0</v>
      </c>
      <c r="O2192" s="53">
        <f>K2192*SetUp!$B$65</f>
        <v>5.2279680955072676E-5</v>
      </c>
      <c r="P2192" s="53">
        <f>MIN(SetUp!$B$54*L2192^SetUp!$B$51,L2192)</f>
        <v>5.9764755411903488E-3</v>
      </c>
      <c r="Q2192" s="53">
        <f t="shared" si="511"/>
        <v>5.6118238290009019E-3</v>
      </c>
      <c r="R2192" s="53">
        <f>IF((H2192+N2192-O2192)&gt;SetUp!$B$56,T2191+H2192+N2192-O2192-SetUp!$B$56,T2191)</f>
        <v>0</v>
      </c>
      <c r="S2192" s="53">
        <f>R2192*SetUp!$B$65</f>
        <v>0</v>
      </c>
      <c r="T2192" s="53">
        <f>IF((R2192-S2192)&lt;SetUp!$B$53,R2192-S2192,SetUp!$B$53)</f>
        <v>0</v>
      </c>
      <c r="U2192" s="53">
        <f t="shared" si="512"/>
        <v>0.58720755803874258</v>
      </c>
      <c r="V2192" s="53">
        <f>(L2192-P2192)/1000*SetUp!$B$13*1000000/SetUp!$B$48</f>
        <v>0.12655957272239729</v>
      </c>
      <c r="W2192" s="53">
        <f t="shared" si="514"/>
        <v>2.0816681711721685E-16</v>
      </c>
      <c r="X2192" s="53">
        <f>MAX((SetUp!$B$56*(1-($H2192/SetUp!$B$56)^2)*TANH(($B2192-$D2192)/SetUp!$B$56))/(1+$H2192/SetUp!$B$56*TANH(($B2192-$D2192)/SetUp!$B$56)),0)</f>
        <v>0</v>
      </c>
    </row>
    <row r="2193" spans="1:24" x14ac:dyDescent="0.3">
      <c r="A2193" s="60">
        <v>33238</v>
      </c>
      <c r="B2193" s="53">
        <v>10.903</v>
      </c>
      <c r="C2193" s="53"/>
      <c r="D2193" s="53">
        <v>5.2050000000000001</v>
      </c>
      <c r="E2193" s="53">
        <f t="shared" si="506"/>
        <v>5.2050000000000001</v>
      </c>
      <c r="F2193" s="53">
        <f t="shared" si="507"/>
        <v>0</v>
      </c>
      <c r="G2193" s="53">
        <f t="shared" si="508"/>
        <v>1.9733392246932269E-3</v>
      </c>
      <c r="H2193" s="53">
        <f>IF(Q2192&gt;SetUp!$B$56,SetUp!$B$56,Q2192)</f>
        <v>5.6118238290009019E-3</v>
      </c>
      <c r="I2193" s="53">
        <f t="shared" si="513"/>
        <v>0.58923269440288439</v>
      </c>
      <c r="J2193" s="53">
        <f>MIN(F2193,H2193,(1-EXP(-SetUp!$B$52*H2193/SetUp!$B$56))*F2193)</f>
        <v>0</v>
      </c>
      <c r="K2193" s="53">
        <f t="shared" si="509"/>
        <v>5.6118238290009019E-3</v>
      </c>
      <c r="L2193" s="53">
        <f>IF(I2193&lt;=0,0,MIN(SetUp!$B$50*I2193^SetUp!$B$55,I2193))</f>
        <v>8.9077809345963922E-3</v>
      </c>
      <c r="M2193" s="53">
        <f t="shared" si="510"/>
        <v>0.58032491346828796</v>
      </c>
      <c r="N2193" s="53">
        <f>IF(SetUp!$B$62=0,X2193,(B2193-E2193)*(1-(H2193/SetUp!$B$66/SetUp!$B$56)))</f>
        <v>5.6960266607753072</v>
      </c>
      <c r="O2193" s="53">
        <f>K2193*SetUp!$B$65</f>
        <v>5.1797139448555363E-5</v>
      </c>
      <c r="P2193" s="53">
        <f>MIN(SetUp!$B$54*L2193^SetUp!$B$51,L2193)</f>
        <v>5.8578564336959783E-3</v>
      </c>
      <c r="Q2193" s="53">
        <f t="shared" si="511"/>
        <v>5.7015866874648591</v>
      </c>
      <c r="R2193" s="53">
        <f>IF((H2193+N2193-O2193)&gt;SetUp!$B$56,T2192+H2193+N2193-O2193-SetUp!$B$56,T2192)</f>
        <v>0</v>
      </c>
      <c r="S2193" s="53">
        <f>R2193*SetUp!$B$65</f>
        <v>0</v>
      </c>
      <c r="T2193" s="53">
        <f>IF((R2193-S2193)&lt;SetUp!$B$53,R2193-S2193,SetUp!$B$53)</f>
        <v>0</v>
      </c>
      <c r="U2193" s="53">
        <f t="shared" si="512"/>
        <v>0.58032491346828796</v>
      </c>
      <c r="V2193" s="53">
        <f>(L2193-P2193)/1000*SetUp!$B$13*1000000/SetUp!$B$48</f>
        <v>0.12411759627157713</v>
      </c>
      <c r="W2193" s="53">
        <f t="shared" si="514"/>
        <v>-3.7296554733501353E-16</v>
      </c>
      <c r="X2193" s="53">
        <f>MAX((SetUp!$B$56*(1-($H2193/SetUp!$B$56)^2)*TANH(($B2193-$D2193)/SetUp!$B$56))/(1+$H2193/SetUp!$B$56*TANH(($B2193-$D2193)/SetUp!$B$56)),0)</f>
        <v>5.6960266607753072</v>
      </c>
    </row>
    <row r="2194" spans="1:24" x14ac:dyDescent="0.3">
      <c r="A2194" s="60">
        <v>33239</v>
      </c>
      <c r="B2194" s="53">
        <v>0</v>
      </c>
      <c r="C2194" s="53">
        <v>0</v>
      </c>
      <c r="D2194" s="53">
        <v>5.0170000000000003</v>
      </c>
      <c r="E2194" s="53">
        <f t="shared" si="506"/>
        <v>0</v>
      </c>
      <c r="F2194" s="53">
        <f t="shared" si="507"/>
        <v>5.0170000000000003</v>
      </c>
      <c r="G2194" s="53">
        <f t="shared" si="508"/>
        <v>0</v>
      </c>
      <c r="H2194" s="53">
        <f>IF(Q2193&gt;SetUp!$B$56,SetUp!$B$56,Q2193)</f>
        <v>5.7015866874648591</v>
      </c>
      <c r="I2194" s="53">
        <f t="shared" si="513"/>
        <v>0.62019804108846355</v>
      </c>
      <c r="J2194" s="53">
        <f>MIN(F2194,H2194,(1-EXP(-SetUp!$B$52*H2194/SetUp!$B$56))*F2194)</f>
        <v>1.3816383254914391</v>
      </c>
      <c r="K2194" s="53">
        <f t="shared" si="509"/>
        <v>4.3199483619734202</v>
      </c>
      <c r="L2194" s="53">
        <f>IF(I2194&lt;=0,0,MIN(SetUp!$B$50*I2194^SetUp!$B$55,I2194))</f>
        <v>9.7015721509931992E-3</v>
      </c>
      <c r="M2194" s="53">
        <f t="shared" si="510"/>
        <v>0.61049646893747034</v>
      </c>
      <c r="N2194" s="53">
        <f>IF(SetUp!$B$62=0,X2194,(B2194-E2194)*(1-(H2194/SetUp!$B$66/SetUp!$B$56)))</f>
        <v>0</v>
      </c>
      <c r="O2194" s="53">
        <f>K2194*SetUp!$B$65</f>
        <v>3.987312762017562E-2</v>
      </c>
      <c r="P2194" s="53">
        <f>MIN(SetUp!$B$54*L2194^SetUp!$B$51,L2194)</f>
        <v>6.3851570295757948E-3</v>
      </c>
      <c r="Q2194" s="53">
        <f t="shared" si="511"/>
        <v>4.2800752343532444</v>
      </c>
      <c r="R2194" s="53">
        <f>IF((H2194+N2194-O2194)&gt;SetUp!$B$56,T2193+H2194+N2194-O2194-SetUp!$B$56,T2193)</f>
        <v>0</v>
      </c>
      <c r="S2194" s="53">
        <f>R2194*SetUp!$B$65</f>
        <v>0</v>
      </c>
      <c r="T2194" s="53">
        <f>IF((R2194-S2194)&lt;SetUp!$B$53,R2194-S2194,SetUp!$B$53)</f>
        <v>0</v>
      </c>
      <c r="U2194" s="53">
        <f t="shared" si="512"/>
        <v>0.61049646893747034</v>
      </c>
      <c r="V2194" s="53">
        <f>(L2194-P2194)/1000*SetUp!$B$13*1000000/SetUp!$B$48</f>
        <v>0.13496251234662257</v>
      </c>
      <c r="W2194" s="53">
        <f t="shared" si="514"/>
        <v>2.1163626406917047E-16</v>
      </c>
      <c r="X2194" s="53">
        <f>MAX((SetUp!$B$56*(1-($H2194/SetUp!$B$56)^2)*TANH(($B2194-$D2194)/SetUp!$B$56))/(1+$H2194/SetUp!$B$56*TANH(($B2194-$D2194)/SetUp!$B$56)),0)</f>
        <v>0</v>
      </c>
    </row>
    <row r="2195" spans="1:24" x14ac:dyDescent="0.3">
      <c r="A2195" s="60">
        <v>33240</v>
      </c>
      <c r="B2195" s="53">
        <v>0</v>
      </c>
      <c r="C2195" s="53">
        <v>0</v>
      </c>
      <c r="D2195" s="53">
        <v>5.0170000000000003</v>
      </c>
      <c r="E2195" s="53">
        <f t="shared" si="506"/>
        <v>0</v>
      </c>
      <c r="F2195" s="53">
        <f t="shared" si="507"/>
        <v>5.0170000000000003</v>
      </c>
      <c r="G2195" s="53">
        <f t="shared" si="508"/>
        <v>0</v>
      </c>
      <c r="H2195" s="53">
        <f>IF(Q2194&gt;SetUp!$B$56,SetUp!$B$56,Q2194)</f>
        <v>4.2800752343532444</v>
      </c>
      <c r="I2195" s="53">
        <f t="shared" si="513"/>
        <v>0.6400550115347714</v>
      </c>
      <c r="J2195" s="53">
        <f>MIN(F2195,H2195,(1-EXP(-SetUp!$B$52*H2195/SetUp!$B$56))*F2195)</f>
        <v>1.0776332565907283</v>
      </c>
      <c r="K2195" s="53">
        <f t="shared" si="509"/>
        <v>3.2024419777625162</v>
      </c>
      <c r="L2195" s="53">
        <f>IF(I2195&lt;=0,0,MIN(SetUp!$B$50*I2195^SetUp!$B$55,I2195))</f>
        <v>1.022477213430578E-2</v>
      </c>
      <c r="M2195" s="53">
        <f t="shared" si="510"/>
        <v>0.62983023940046567</v>
      </c>
      <c r="N2195" s="53">
        <f>IF(SetUp!$B$62=0,X2195,(B2195-E2195)*(1-(H2195/SetUp!$B$66/SetUp!$B$56)))</f>
        <v>0</v>
      </c>
      <c r="O2195" s="53">
        <f>K2195*SetUp!$B$65</f>
        <v>2.9558542597301091E-2</v>
      </c>
      <c r="P2195" s="53">
        <f>MIN(SetUp!$B$54*L2195^SetUp!$B$51,L2195)</f>
        <v>6.7329406061915949E-3</v>
      </c>
      <c r="Q2195" s="53">
        <f t="shared" si="511"/>
        <v>3.1728834351652151</v>
      </c>
      <c r="R2195" s="53">
        <f>IF((H2195+N2195-O2195)&gt;SetUp!$B$56,T2194+H2195+N2195-O2195-SetUp!$B$56,T2194)</f>
        <v>0</v>
      </c>
      <c r="S2195" s="53">
        <f>R2195*SetUp!$B$65</f>
        <v>0</v>
      </c>
      <c r="T2195" s="53">
        <f>IF((R2195-S2195)&lt;SetUp!$B$53,R2195-S2195,SetUp!$B$53)</f>
        <v>0</v>
      </c>
      <c r="U2195" s="53">
        <f t="shared" si="512"/>
        <v>0.62983023940046567</v>
      </c>
      <c r="V2195" s="53">
        <f>(L2195-P2195)/1000*SetUp!$B$13*1000000/SetUp!$B$48</f>
        <v>0.14210113585660589</v>
      </c>
      <c r="W2195" s="53">
        <f t="shared" si="514"/>
        <v>1.6479873021779667E-16</v>
      </c>
      <c r="X2195" s="53">
        <f>MAX((SetUp!$B$56*(1-($H2195/SetUp!$B$56)^2)*TANH(($B2195-$D2195)/SetUp!$B$56))/(1+$H2195/SetUp!$B$56*TANH(($B2195-$D2195)/SetUp!$B$56)),0)</f>
        <v>0</v>
      </c>
    </row>
    <row r="2196" spans="1:24" x14ac:dyDescent="0.3">
      <c r="A2196" s="60">
        <v>33241</v>
      </c>
      <c r="B2196" s="53">
        <v>4.4999999999999998E-2</v>
      </c>
      <c r="C2196" s="53">
        <v>0</v>
      </c>
      <c r="D2196" s="53">
        <v>5.0170000000000003</v>
      </c>
      <c r="E2196" s="53">
        <f t="shared" si="506"/>
        <v>4.4999999999999998E-2</v>
      </c>
      <c r="F2196" s="53">
        <f t="shared" si="507"/>
        <v>4.9720000000000004</v>
      </c>
      <c r="G2196" s="53">
        <f t="shared" si="508"/>
        <v>0</v>
      </c>
      <c r="H2196" s="53">
        <f>IF(Q2195&gt;SetUp!$B$56,SetUp!$B$56,Q2195)</f>
        <v>3.1728834351652151</v>
      </c>
      <c r="I2196" s="53">
        <f t="shared" si="513"/>
        <v>0.65158466514672897</v>
      </c>
      <c r="J2196" s="53">
        <f>MIN(F2196,H2196,(1-EXP(-SetUp!$B$52*H2196/SetUp!$B$56))*F2196)</f>
        <v>0.81595781941066092</v>
      </c>
      <c r="K2196" s="53">
        <f t="shared" si="509"/>
        <v>2.3569256157545544</v>
      </c>
      <c r="L2196" s="53">
        <f>IF(I2196&lt;=0,0,MIN(SetUp!$B$50*I2196^SetUp!$B$55,I2196))</f>
        <v>1.0533585519762119E-2</v>
      </c>
      <c r="M2196" s="53">
        <f t="shared" si="510"/>
        <v>0.64105107962696684</v>
      </c>
      <c r="N2196" s="53">
        <f>IF(SetUp!$B$62=0,X2196,(B2196-E2196)*(1-(H2196/SetUp!$B$66/SetUp!$B$56)))</f>
        <v>0</v>
      </c>
      <c r="O2196" s="53">
        <f>K2196*SetUp!$B$65</f>
        <v>2.1754425746263257E-2</v>
      </c>
      <c r="P2196" s="53">
        <f>MIN(SetUp!$B$54*L2196^SetUp!$B$51,L2196)</f>
        <v>6.938298042129881E-3</v>
      </c>
      <c r="Q2196" s="53">
        <f t="shared" si="511"/>
        <v>2.3351711900082912</v>
      </c>
      <c r="R2196" s="53">
        <f>IF((H2196+N2196-O2196)&gt;SetUp!$B$56,T2195+H2196+N2196-O2196-SetUp!$B$56,T2195)</f>
        <v>0</v>
      </c>
      <c r="S2196" s="53">
        <f>R2196*SetUp!$B$65</f>
        <v>0</v>
      </c>
      <c r="T2196" s="53">
        <f>IF((R2196-S2196)&lt;SetUp!$B$53,R2196-S2196,SetUp!$B$53)</f>
        <v>0</v>
      </c>
      <c r="U2196" s="53">
        <f t="shared" si="512"/>
        <v>0.64105107962696684</v>
      </c>
      <c r="V2196" s="53">
        <f>(L2196-P2196)/1000*SetUp!$B$13*1000000/SetUp!$B$48</f>
        <v>0.14631130688555541</v>
      </c>
      <c r="W2196" s="53">
        <f t="shared" si="514"/>
        <v>3.174543961037557E-16</v>
      </c>
      <c r="X2196" s="53">
        <f>MAX((SetUp!$B$56*(1-($H2196/SetUp!$B$56)^2)*TANH(($B2196-$D2196)/SetUp!$B$56))/(1+$H2196/SetUp!$B$56*TANH(($B2196-$D2196)/SetUp!$B$56)),0)</f>
        <v>0</v>
      </c>
    </row>
    <row r="2197" spans="1:24" x14ac:dyDescent="0.3">
      <c r="A2197" s="60">
        <v>33242</v>
      </c>
      <c r="B2197" s="53">
        <v>4.5999999999999999E-2</v>
      </c>
      <c r="C2197" s="53">
        <v>0</v>
      </c>
      <c r="D2197" s="53">
        <v>5.0170000000000003</v>
      </c>
      <c r="E2197" s="53">
        <f t="shared" si="506"/>
        <v>4.5999999999999999E-2</v>
      </c>
      <c r="F2197" s="53">
        <f t="shared" si="507"/>
        <v>4.9710000000000001</v>
      </c>
      <c r="G2197" s="53">
        <f t="shared" si="508"/>
        <v>0</v>
      </c>
      <c r="H2197" s="53">
        <f>IF(Q2196&gt;SetUp!$B$56,SetUp!$B$56,Q2196)</f>
        <v>2.3351711900082912</v>
      </c>
      <c r="I2197" s="53">
        <f t="shared" si="513"/>
        <v>0.65693373967631818</v>
      </c>
      <c r="J2197" s="53">
        <f>MIN(F2197,H2197,(1-EXP(-SetUp!$B$52*H2197/SetUp!$B$56))*F2197)</f>
        <v>0.61440647053194775</v>
      </c>
      <c r="K2197" s="53">
        <f t="shared" si="509"/>
        <v>1.7207647194763434</v>
      </c>
      <c r="L2197" s="53">
        <f>IF(I2197&lt;=0,0,MIN(SetUp!$B$50*I2197^SetUp!$B$55,I2197))</f>
        <v>1.0678102371070449E-2</v>
      </c>
      <c r="M2197" s="53">
        <f t="shared" si="510"/>
        <v>0.64625563730524771</v>
      </c>
      <c r="N2197" s="53">
        <f>IF(SetUp!$B$62=0,X2197,(B2197-E2197)*(1-(H2197/SetUp!$B$66/SetUp!$B$56)))</f>
        <v>0</v>
      </c>
      <c r="O2197" s="53">
        <f>K2197*SetUp!$B$65</f>
        <v>1.5882660049351325E-2</v>
      </c>
      <c r="P2197" s="53">
        <f>MIN(SetUp!$B$54*L2197^SetUp!$B$51,L2197)</f>
        <v>7.0344203313231204E-3</v>
      </c>
      <c r="Q2197" s="53">
        <f t="shared" si="511"/>
        <v>1.704882059426992</v>
      </c>
      <c r="R2197" s="53">
        <f>IF((H2197+N2197-O2197)&gt;SetUp!$B$56,T2196+H2197+N2197-O2197-SetUp!$B$56,T2196)</f>
        <v>0</v>
      </c>
      <c r="S2197" s="53">
        <f>R2197*SetUp!$B$65</f>
        <v>0</v>
      </c>
      <c r="T2197" s="53">
        <f>IF((R2197-S2197)&lt;SetUp!$B$53,R2197-S2197,SetUp!$B$53)</f>
        <v>0</v>
      </c>
      <c r="U2197" s="53">
        <f t="shared" si="512"/>
        <v>0.64625563730524771</v>
      </c>
      <c r="V2197" s="53">
        <f>(L2197-P2197)/1000*SetUp!$B$13*1000000/SetUp!$B$48</f>
        <v>0.14828073816838463</v>
      </c>
      <c r="W2197" s="53">
        <f t="shared" si="514"/>
        <v>-3.5908775952719907E-16</v>
      </c>
      <c r="X2197" s="53">
        <f>MAX((SetUp!$B$56*(1-($H2197/SetUp!$B$56)^2)*TANH(($B2197-$D2197)/SetUp!$B$56))/(1+$H2197/SetUp!$B$56*TANH(($B2197-$D2197)/SetUp!$B$56)),0)</f>
        <v>0</v>
      </c>
    </row>
    <row r="2198" spans="1:24" x14ac:dyDescent="0.3">
      <c r="A2198" s="60">
        <v>33243</v>
      </c>
      <c r="B2198" s="53">
        <v>0</v>
      </c>
      <c r="C2198" s="53">
        <v>0</v>
      </c>
      <c r="D2198" s="53">
        <v>5.0170000000000003</v>
      </c>
      <c r="E2198" s="53">
        <f t="shared" si="506"/>
        <v>0</v>
      </c>
      <c r="F2198" s="53">
        <f t="shared" si="507"/>
        <v>5.0170000000000003</v>
      </c>
      <c r="G2198" s="53">
        <f t="shared" si="508"/>
        <v>0</v>
      </c>
      <c r="H2198" s="53">
        <f>IF(Q2197&gt;SetUp!$B$56,SetUp!$B$56,Q2197)</f>
        <v>1.704882059426992</v>
      </c>
      <c r="I2198" s="53">
        <f t="shared" si="513"/>
        <v>0.65773944879834079</v>
      </c>
      <c r="J2198" s="53">
        <f>MIN(F2198,H2198,(1-EXP(-SetUp!$B$52*H2198/SetUp!$B$56))*F2198)</f>
        <v>0.46069893134710066</v>
      </c>
      <c r="K2198" s="53">
        <f t="shared" si="509"/>
        <v>1.2441831280798914</v>
      </c>
      <c r="L2198" s="53">
        <f>IF(I2198&lt;=0,0,MIN(SetUp!$B$50*I2198^SetUp!$B$55,I2198))</f>
        <v>1.069993856949355E-2</v>
      </c>
      <c r="M2198" s="53">
        <f t="shared" si="510"/>
        <v>0.6470395102288472</v>
      </c>
      <c r="N2198" s="53">
        <f>IF(SetUp!$B$62=0,X2198,(B2198-E2198)*(1-(H2198/SetUp!$B$66/SetUp!$B$56)))</f>
        <v>0</v>
      </c>
      <c r="O2198" s="53">
        <f>K2198*SetUp!$B$65</f>
        <v>1.148381149309304E-2</v>
      </c>
      <c r="P2198" s="53">
        <f>MIN(SetUp!$B$54*L2198^SetUp!$B$51,L2198)</f>
        <v>7.0489453148286458E-3</v>
      </c>
      <c r="Q2198" s="53">
        <f t="shared" si="511"/>
        <v>1.2326993165867983</v>
      </c>
      <c r="R2198" s="53">
        <f>IF((H2198+N2198-O2198)&gt;SetUp!$B$56,T2197+H2198+N2198-O2198-SetUp!$B$56,T2197)</f>
        <v>0</v>
      </c>
      <c r="S2198" s="53">
        <f>R2198*SetUp!$B$65</f>
        <v>0</v>
      </c>
      <c r="T2198" s="53">
        <f>IF((R2198-S2198)&lt;SetUp!$B$53,R2198-S2198,SetUp!$B$53)</f>
        <v>0</v>
      </c>
      <c r="U2198" s="53">
        <f t="shared" si="512"/>
        <v>0.6470395102288472</v>
      </c>
      <c r="V2198" s="53">
        <f>(L2198-P2198)/1000*SetUp!$B$13*1000000/SetUp!$B$48</f>
        <v>0.14857827026176157</v>
      </c>
      <c r="W2198" s="53">
        <f t="shared" si="514"/>
        <v>-8.8470897274817162E-17</v>
      </c>
      <c r="X2198" s="53">
        <f>MAX((SetUp!$B$56*(1-($H2198/SetUp!$B$56)^2)*TANH(($B2198-$D2198)/SetUp!$B$56))/(1+$H2198/SetUp!$B$56*TANH(($B2198-$D2198)/SetUp!$B$56)),0)</f>
        <v>0</v>
      </c>
    </row>
    <row r="2199" spans="1:24" x14ac:dyDescent="0.3">
      <c r="A2199" s="60">
        <v>33244</v>
      </c>
      <c r="B2199" s="53">
        <v>2.4239999999999999</v>
      </c>
      <c r="C2199" s="53">
        <v>0</v>
      </c>
      <c r="D2199" s="53">
        <v>5.0170000000000003</v>
      </c>
      <c r="E2199" s="53">
        <f t="shared" si="506"/>
        <v>2.4239999999999999</v>
      </c>
      <c r="F2199" s="53">
        <f t="shared" si="507"/>
        <v>2.5930000000000004</v>
      </c>
      <c r="G2199" s="53">
        <f t="shared" si="508"/>
        <v>0</v>
      </c>
      <c r="H2199" s="53">
        <f>IF(Q2198&gt;SetUp!$B$56,SetUp!$B$56,Q2198)</f>
        <v>1.2326993165867983</v>
      </c>
      <c r="I2199" s="53">
        <f t="shared" si="513"/>
        <v>0.65680722591032825</v>
      </c>
      <c r="J2199" s="53">
        <f>MIN(F2199,H2199,(1-EXP(-SetUp!$B$52*H2199/SetUp!$B$56))*F2199)</f>
        <v>0.17444204215404954</v>
      </c>
      <c r="K2199" s="53">
        <f t="shared" si="509"/>
        <v>1.0582572744327488</v>
      </c>
      <c r="L2199" s="53">
        <f>IF(I2199&lt;=0,0,MIN(SetUp!$B$50*I2199^SetUp!$B$55,I2199))</f>
        <v>1.0674675236440678E-2</v>
      </c>
      <c r="M2199" s="53">
        <f t="shared" si="510"/>
        <v>0.64613255067388753</v>
      </c>
      <c r="N2199" s="53">
        <f>IF(SetUp!$B$62=0,X2199,(B2199-E2199)*(1-(H2199/SetUp!$B$66/SetUp!$B$56)))</f>
        <v>0</v>
      </c>
      <c r="O2199" s="53">
        <f>K2199*SetUp!$B$65</f>
        <v>9.7677156814810623E-3</v>
      </c>
      <c r="P2199" s="53">
        <f>MIN(SetUp!$B$54*L2199^SetUp!$B$51,L2199)</f>
        <v>7.0321406990774601E-3</v>
      </c>
      <c r="Q2199" s="53">
        <f t="shared" si="511"/>
        <v>1.0484895587512677</v>
      </c>
      <c r="R2199" s="53">
        <f>IF((H2199+N2199-O2199)&gt;SetUp!$B$56,T2198+H2199+N2199-O2199-SetUp!$B$56,T2198)</f>
        <v>0</v>
      </c>
      <c r="S2199" s="53">
        <f>R2199*SetUp!$B$65</f>
        <v>0</v>
      </c>
      <c r="T2199" s="53">
        <f>IF((R2199-S2199)&lt;SetUp!$B$53,R2199-S2199,SetUp!$B$53)</f>
        <v>0</v>
      </c>
      <c r="U2199" s="53">
        <f t="shared" si="512"/>
        <v>0.64613255067388753</v>
      </c>
      <c r="V2199" s="53">
        <f>(L2199-P2199)/1000*SetUp!$B$13*1000000/SetUp!$B$48</f>
        <v>0.14823404021320913</v>
      </c>
      <c r="W2199" s="53">
        <f t="shared" si="514"/>
        <v>-1.8388068845354155E-16</v>
      </c>
      <c r="X2199" s="53">
        <f>MAX((SetUp!$B$56*(1-($H2199/SetUp!$B$56)^2)*TANH(($B2199-$D2199)/SetUp!$B$56))/(1+$H2199/SetUp!$B$56*TANH(($B2199-$D2199)/SetUp!$B$56)),0)</f>
        <v>0</v>
      </c>
    </row>
    <row r="2200" spans="1:24" x14ac:dyDescent="0.3">
      <c r="A2200" s="60">
        <v>33245</v>
      </c>
      <c r="B2200" s="53">
        <v>8.8829999999999991</v>
      </c>
      <c r="C2200" s="53">
        <v>0</v>
      </c>
      <c r="D2200" s="53">
        <v>5.0170000000000003</v>
      </c>
      <c r="E2200" s="53">
        <f t="shared" si="506"/>
        <v>5.0170000000000003</v>
      </c>
      <c r="F2200" s="53">
        <f t="shared" si="507"/>
        <v>0</v>
      </c>
      <c r="G2200" s="53">
        <f t="shared" si="508"/>
        <v>1.2502517266339552E-3</v>
      </c>
      <c r="H2200" s="53">
        <f>IF(Q2199&gt;SetUp!$B$56,SetUp!$B$56,Q2199)</f>
        <v>1.0484895587512677</v>
      </c>
      <c r="I2200" s="53">
        <f t="shared" si="513"/>
        <v>0.65706036205667739</v>
      </c>
      <c r="J2200" s="53">
        <f>MIN(F2200,H2200,(1-EXP(-SetUp!$B$52*H2200/SetUp!$B$56))*F2200)</f>
        <v>0</v>
      </c>
      <c r="K2200" s="53">
        <f t="shared" si="509"/>
        <v>1.0484895587512677</v>
      </c>
      <c r="L2200" s="53">
        <f>IF(I2200&lt;=0,0,MIN(SetUp!$B$50*I2200^SetUp!$B$55,I2200))</f>
        <v>1.0681532888556189E-2</v>
      </c>
      <c r="M2200" s="53">
        <f t="shared" si="510"/>
        <v>0.64637882916812117</v>
      </c>
      <c r="N2200" s="53">
        <f>IF(SetUp!$B$62=0,X2200,(B2200-E2200)*(1-(H2200/SetUp!$B$66/SetUp!$B$56)))</f>
        <v>3.8647497482733648</v>
      </c>
      <c r="O2200" s="53">
        <f>K2200*SetUp!$B$65</f>
        <v>9.6775596561559426E-3</v>
      </c>
      <c r="P2200" s="53">
        <f>MIN(SetUp!$B$54*L2200^SetUp!$B$51,L2200)</f>
        <v>7.0367022208687588E-3</v>
      </c>
      <c r="Q2200" s="53">
        <f t="shared" si="511"/>
        <v>4.9035617473684763</v>
      </c>
      <c r="R2200" s="53">
        <f>IF((H2200+N2200-O2200)&gt;SetUp!$B$56,T2199+H2200+N2200-O2200-SetUp!$B$56,T2199)</f>
        <v>0</v>
      </c>
      <c r="S2200" s="53">
        <f>R2200*SetUp!$B$65</f>
        <v>0</v>
      </c>
      <c r="T2200" s="53">
        <f>IF((R2200-S2200)&lt;SetUp!$B$53,R2200-S2200,SetUp!$B$53)</f>
        <v>0</v>
      </c>
      <c r="U2200" s="53">
        <f t="shared" si="512"/>
        <v>0.64637882916812117</v>
      </c>
      <c r="V2200" s="53">
        <f>(L2200-P2200)/1000*SetUp!$B$13*1000000/SetUp!$B$48</f>
        <v>0.14832748192840026</v>
      </c>
      <c r="W2200" s="53">
        <f t="shared" si="514"/>
        <v>-1.4398204850607499E-16</v>
      </c>
      <c r="X2200" s="53">
        <f>MAX((SetUp!$B$56*(1-($H2200/SetUp!$B$56)^2)*TANH(($B2200-$D2200)/SetUp!$B$56))/(1+$H2200/SetUp!$B$56*TANH(($B2200-$D2200)/SetUp!$B$56)),0)</f>
        <v>3.8647497482733648</v>
      </c>
    </row>
    <row r="2201" spans="1:24" x14ac:dyDescent="0.3">
      <c r="A2201" s="60">
        <v>33246</v>
      </c>
      <c r="B2201" s="53">
        <v>3.3820000000000001</v>
      </c>
      <c r="C2201" s="53">
        <v>0</v>
      </c>
      <c r="D2201" s="53">
        <v>5.0170000000000003</v>
      </c>
      <c r="E2201" s="53">
        <f t="shared" si="506"/>
        <v>3.3820000000000001</v>
      </c>
      <c r="F2201" s="53">
        <f t="shared" si="507"/>
        <v>1.6350000000000002</v>
      </c>
      <c r="G2201" s="53">
        <f t="shared" si="508"/>
        <v>0</v>
      </c>
      <c r="H2201" s="53">
        <f>IF(Q2200&gt;SetUp!$B$56,SetUp!$B$56,Q2200)</f>
        <v>4.9035617473684763</v>
      </c>
      <c r="I2201" s="53">
        <f t="shared" si="513"/>
        <v>0.68798706914697938</v>
      </c>
      <c r="J2201" s="53">
        <f>MIN(F2201,H2201,(1-EXP(-SetUp!$B$52*H2201/SetUp!$B$56))*F2201)</f>
        <v>0.39562723434284292</v>
      </c>
      <c r="K2201" s="53">
        <f t="shared" si="509"/>
        <v>4.5079345130256332</v>
      </c>
      <c r="L2201" s="53">
        <f>IF(I2201&lt;=0,0,MIN(SetUp!$B$50*I2201^SetUp!$B$55,I2201))</f>
        <v>1.1532547721117095E-2</v>
      </c>
      <c r="M2201" s="53">
        <f t="shared" si="510"/>
        <v>0.67645452142586227</v>
      </c>
      <c r="N2201" s="53">
        <f>IF(SetUp!$B$62=0,X2201,(B2201-E2201)*(1-(H2201/SetUp!$B$66/SetUp!$B$56)))</f>
        <v>0</v>
      </c>
      <c r="O2201" s="53">
        <f>K2201*SetUp!$B$65</f>
        <v>4.1608239978858166E-2</v>
      </c>
      <c r="P2201" s="53">
        <f>MIN(SetUp!$B$54*L2201^SetUp!$B$51,L2201)</f>
        <v>7.6029892685103859E-3</v>
      </c>
      <c r="Q2201" s="53">
        <f t="shared" si="511"/>
        <v>4.466326273046775</v>
      </c>
      <c r="R2201" s="53">
        <f>IF((H2201+N2201-O2201)&gt;SetUp!$B$56,T2200+H2201+N2201-O2201-SetUp!$B$56,T2200)</f>
        <v>0</v>
      </c>
      <c r="S2201" s="53">
        <f>R2201*SetUp!$B$65</f>
        <v>0</v>
      </c>
      <c r="T2201" s="53">
        <f>IF((R2201-S2201)&lt;SetUp!$B$53,R2201-S2201,SetUp!$B$53)</f>
        <v>0</v>
      </c>
      <c r="U2201" s="53">
        <f t="shared" si="512"/>
        <v>0.67645452142586227</v>
      </c>
      <c r="V2201" s="53">
        <f>(L2201-P2201)/1000*SetUp!$B$13*1000000/SetUp!$B$48</f>
        <v>0.15991456490225037</v>
      </c>
      <c r="W2201" s="53">
        <f t="shared" si="514"/>
        <v>-2.9663771439203401E-16</v>
      </c>
      <c r="X2201" s="53">
        <f>MAX((SetUp!$B$56*(1-($H2201/SetUp!$B$56)^2)*TANH(($B2201-$D2201)/SetUp!$B$56))/(1+$H2201/SetUp!$B$56*TANH(($B2201-$D2201)/SetUp!$B$56)),0)</f>
        <v>0</v>
      </c>
    </row>
    <row r="2202" spans="1:24" x14ac:dyDescent="0.3">
      <c r="A2202" s="60">
        <v>33247</v>
      </c>
      <c r="B2202" s="53">
        <v>0.73</v>
      </c>
      <c r="C2202" s="53">
        <v>0</v>
      </c>
      <c r="D2202" s="53">
        <v>5.0170000000000003</v>
      </c>
      <c r="E2202" s="53">
        <f t="shared" si="506"/>
        <v>0.73</v>
      </c>
      <c r="F2202" s="53">
        <f t="shared" si="507"/>
        <v>4.2870000000000008</v>
      </c>
      <c r="G2202" s="53">
        <f t="shared" si="508"/>
        <v>0</v>
      </c>
      <c r="H2202" s="53">
        <f>IF(Q2201&gt;SetUp!$B$56,SetUp!$B$56,Q2201)</f>
        <v>4.466326273046775</v>
      </c>
      <c r="I2202" s="53">
        <f t="shared" si="513"/>
        <v>0.70885421565486506</v>
      </c>
      <c r="J2202" s="53">
        <f>MIN(F2202,H2202,(1-EXP(-SetUp!$B$52*H2202/SetUp!$B$56))*F2202)</f>
        <v>0.95606724981934732</v>
      </c>
      <c r="K2202" s="53">
        <f t="shared" si="509"/>
        <v>3.5102590232274276</v>
      </c>
      <c r="L2202" s="53">
        <f>IF(I2202&lt;=0,0,MIN(SetUp!$B$50*I2202^SetUp!$B$55,I2202))</f>
        <v>1.2121406386794707E-2</v>
      </c>
      <c r="M2202" s="53">
        <f t="shared" si="510"/>
        <v>0.69673280926807035</v>
      </c>
      <c r="N2202" s="53">
        <f>IF(SetUp!$B$62=0,X2202,(B2202-E2202)*(1-(H2202/SetUp!$B$66/SetUp!$B$56)))</f>
        <v>0</v>
      </c>
      <c r="O2202" s="53">
        <f>K2202*SetUp!$B$65</f>
        <v>3.2399694229002782E-2</v>
      </c>
      <c r="P2202" s="53">
        <f>MIN(SetUp!$B$54*L2202^SetUp!$B$51,L2202)</f>
        <v>7.9950706509590592E-3</v>
      </c>
      <c r="Q2202" s="53">
        <f t="shared" si="511"/>
        <v>3.477859328998425</v>
      </c>
      <c r="R2202" s="53">
        <f>IF((H2202+N2202-O2202)&gt;SetUp!$B$56,T2201+H2202+N2202-O2202-SetUp!$B$56,T2201)</f>
        <v>0</v>
      </c>
      <c r="S2202" s="53">
        <f>R2202*SetUp!$B$65</f>
        <v>0</v>
      </c>
      <c r="T2202" s="53">
        <f>IF((R2202-S2202)&lt;SetUp!$B$53,R2202-S2202,SetUp!$B$53)</f>
        <v>0</v>
      </c>
      <c r="U2202" s="53">
        <f t="shared" si="512"/>
        <v>0.69673280926807035</v>
      </c>
      <c r="V2202" s="53">
        <f>(L2202-P2202)/1000*SetUp!$B$13*1000000/SetUp!$B$48</f>
        <v>0.16792247571709731</v>
      </c>
      <c r="W2202" s="53">
        <f t="shared" si="514"/>
        <v>5.5337678883660146E-16</v>
      </c>
      <c r="X2202" s="53">
        <f>MAX((SetUp!$B$56*(1-($H2202/SetUp!$B$56)^2)*TANH(($B2202-$D2202)/SetUp!$B$56))/(1+$H2202/SetUp!$B$56*TANH(($B2202-$D2202)/SetUp!$B$56)),0)</f>
        <v>0</v>
      </c>
    </row>
    <row r="2203" spans="1:24" x14ac:dyDescent="0.3">
      <c r="A2203" s="60">
        <v>33248</v>
      </c>
      <c r="B2203" s="53">
        <v>0.188</v>
      </c>
      <c r="C2203" s="53">
        <v>0</v>
      </c>
      <c r="D2203" s="53">
        <v>5.0170000000000003</v>
      </c>
      <c r="E2203" s="53">
        <f t="shared" si="506"/>
        <v>0.188</v>
      </c>
      <c r="F2203" s="53">
        <f t="shared" si="507"/>
        <v>4.8290000000000006</v>
      </c>
      <c r="G2203" s="53">
        <f t="shared" si="508"/>
        <v>0</v>
      </c>
      <c r="H2203" s="53">
        <f>IF(Q2202&gt;SetUp!$B$56,SetUp!$B$56,Q2202)</f>
        <v>3.477859328998425</v>
      </c>
      <c r="I2203" s="53">
        <f t="shared" si="513"/>
        <v>0.72088232134023167</v>
      </c>
      <c r="J2203" s="53">
        <f>MIN(F2203,H2203,(1-EXP(-SetUp!$B$52*H2203/SetUp!$B$56))*F2203)</f>
        <v>0.86144443141705951</v>
      </c>
      <c r="K2203" s="53">
        <f t="shared" si="509"/>
        <v>2.6164148975813655</v>
      </c>
      <c r="L2203" s="53">
        <f>IF(I2203&lt;=0,0,MIN(SetUp!$B$50*I2203^SetUp!$B$55,I2203))</f>
        <v>1.2466142669427176E-2</v>
      </c>
      <c r="M2203" s="53">
        <f t="shared" si="510"/>
        <v>0.70841617867080453</v>
      </c>
      <c r="N2203" s="53">
        <f>IF(SetUp!$B$62=0,X2203,(B2203-E2203)*(1-(H2203/SetUp!$B$66/SetUp!$B$56)))</f>
        <v>0</v>
      </c>
      <c r="O2203" s="53">
        <f>K2203*SetUp!$B$65</f>
        <v>2.4149512072161292E-2</v>
      </c>
      <c r="P2203" s="53">
        <f>MIN(SetUp!$B$54*L2203^SetUp!$B$51,L2203)</f>
        <v>8.2246938759512958E-3</v>
      </c>
      <c r="Q2203" s="53">
        <f t="shared" si="511"/>
        <v>2.5922653855092044</v>
      </c>
      <c r="R2203" s="53">
        <f>IF((H2203+N2203-O2203)&gt;SetUp!$B$56,T2202+H2203+N2203-O2203-SetUp!$B$56,T2202)</f>
        <v>0</v>
      </c>
      <c r="S2203" s="53">
        <f>R2203*SetUp!$B$65</f>
        <v>0</v>
      </c>
      <c r="T2203" s="53">
        <f>IF((R2203-S2203)&lt;SetUp!$B$53,R2203-S2203,SetUp!$B$53)</f>
        <v>0</v>
      </c>
      <c r="U2203" s="53">
        <f t="shared" si="512"/>
        <v>0.70841617867080453</v>
      </c>
      <c r="V2203" s="53">
        <f>(L2203-P2203)/1000*SetUp!$B$13*1000000/SetUp!$B$48</f>
        <v>0.17260703627246821</v>
      </c>
      <c r="W2203" s="53">
        <f t="shared" si="514"/>
        <v>1.4918621893400541E-16</v>
      </c>
      <c r="X2203" s="53">
        <f>MAX((SetUp!$B$56*(1-($H2203/SetUp!$B$56)^2)*TANH(($B2203-$D2203)/SetUp!$B$56))/(1+$H2203/SetUp!$B$56*TANH(($B2203-$D2203)/SetUp!$B$56)),0)</f>
        <v>0</v>
      </c>
    </row>
    <row r="2204" spans="1:24" x14ac:dyDescent="0.3">
      <c r="A2204" s="60">
        <v>33249</v>
      </c>
      <c r="B2204" s="53">
        <v>0.33100000000000002</v>
      </c>
      <c r="C2204" s="53">
        <v>0</v>
      </c>
      <c r="D2204" s="53">
        <v>5.0170000000000003</v>
      </c>
      <c r="E2204" s="53">
        <f t="shared" si="506"/>
        <v>0.33100000000000002</v>
      </c>
      <c r="F2204" s="53">
        <f t="shared" si="507"/>
        <v>4.6859999999999999</v>
      </c>
      <c r="G2204" s="53">
        <f t="shared" si="508"/>
        <v>0</v>
      </c>
      <c r="H2204" s="53">
        <f>IF(Q2203&gt;SetUp!$B$56,SetUp!$B$56,Q2203)</f>
        <v>2.5922653855092044</v>
      </c>
      <c r="I2204" s="53">
        <f t="shared" si="513"/>
        <v>0.72645034149816368</v>
      </c>
      <c r="J2204" s="53">
        <f>MIN(F2204,H2204,(1-EXP(-SetUp!$B$52*H2204/SetUp!$B$56))*F2204)</f>
        <v>0.63840179828982957</v>
      </c>
      <c r="K2204" s="53">
        <f t="shared" si="509"/>
        <v>1.9538635872193748</v>
      </c>
      <c r="L2204" s="53">
        <f>IF(I2204&lt;=0,0,MIN(SetUp!$B$50*I2204^SetUp!$B$55,I2204))</f>
        <v>1.2627034140686558E-2</v>
      </c>
      <c r="M2204" s="53">
        <f t="shared" si="510"/>
        <v>0.71382330735747712</v>
      </c>
      <c r="N2204" s="53">
        <f>IF(SetUp!$B$62=0,X2204,(B2204-E2204)*(1-(H2204/SetUp!$B$66/SetUp!$B$56)))</f>
        <v>0</v>
      </c>
      <c r="O2204" s="53">
        <f>K2204*SetUp!$B$65</f>
        <v>1.8034162827359188E-2</v>
      </c>
      <c r="P2204" s="53">
        <f>MIN(SetUp!$B$54*L2204^SetUp!$B$51,L2204)</f>
        <v>8.3318822936088374E-3</v>
      </c>
      <c r="Q2204" s="53">
        <f t="shared" si="511"/>
        <v>1.9358294243920156</v>
      </c>
      <c r="R2204" s="53">
        <f>IF((H2204+N2204-O2204)&gt;SetUp!$B$56,T2203+H2204+N2204-O2204-SetUp!$B$56,T2203)</f>
        <v>0</v>
      </c>
      <c r="S2204" s="53">
        <f>R2204*SetUp!$B$65</f>
        <v>0</v>
      </c>
      <c r="T2204" s="53">
        <f>IF((R2204-S2204)&lt;SetUp!$B$53,R2204-S2204,SetUp!$B$53)</f>
        <v>0</v>
      </c>
      <c r="U2204" s="53">
        <f t="shared" si="512"/>
        <v>0.71382330735747712</v>
      </c>
      <c r="V2204" s="53">
        <f>(L2204-P2204)/1000*SetUp!$B$13*1000000/SetUp!$B$48</f>
        <v>0.17479249821539047</v>
      </c>
      <c r="W2204" s="53">
        <f t="shared" si="514"/>
        <v>-1.0755285551056204E-16</v>
      </c>
      <c r="X2204" s="53">
        <f>MAX((SetUp!$B$56*(1-($H2204/SetUp!$B$56)^2)*TANH(($B2204-$D2204)/SetUp!$B$56))/(1+$H2204/SetUp!$B$56*TANH(($B2204-$D2204)/SetUp!$B$56)),0)</f>
        <v>0</v>
      </c>
    </row>
    <row r="2205" spans="1:24" x14ac:dyDescent="0.3">
      <c r="A2205" s="60">
        <v>33250</v>
      </c>
      <c r="B2205" s="53">
        <v>0</v>
      </c>
      <c r="C2205" s="53">
        <v>0</v>
      </c>
      <c r="D2205" s="53">
        <v>5.0170000000000003</v>
      </c>
      <c r="E2205" s="53">
        <f t="shared" si="506"/>
        <v>0</v>
      </c>
      <c r="F2205" s="53">
        <f t="shared" si="507"/>
        <v>5.0170000000000003</v>
      </c>
      <c r="G2205" s="53">
        <f t="shared" si="508"/>
        <v>0</v>
      </c>
      <c r="H2205" s="53">
        <f>IF(Q2204&gt;SetUp!$B$56,SetUp!$B$56,Q2204)</f>
        <v>1.9358294243920156</v>
      </c>
      <c r="I2205" s="53">
        <f t="shared" si="513"/>
        <v>0.72689360364021605</v>
      </c>
      <c r="J2205" s="53">
        <f>MIN(F2205,H2205,(1-EXP(-SetUp!$B$52*H2205/SetUp!$B$56))*F2205)</f>
        <v>0.51976280541539499</v>
      </c>
      <c r="K2205" s="53">
        <f t="shared" si="509"/>
        <v>1.4160666189766205</v>
      </c>
      <c r="L2205" s="53">
        <f>IF(I2205&lt;=0,0,MIN(SetUp!$B$50*I2205^SetUp!$B$55,I2205))</f>
        <v>1.2639877928727948E-2</v>
      </c>
      <c r="M2205" s="53">
        <f t="shared" si="510"/>
        <v>0.71425372571148815</v>
      </c>
      <c r="N2205" s="53">
        <f>IF(SetUp!$B$62=0,X2205,(B2205-E2205)*(1-(H2205/SetUp!$B$66/SetUp!$B$56)))</f>
        <v>0</v>
      </c>
      <c r="O2205" s="53">
        <f>K2205*SetUp!$B$65</f>
        <v>1.3070296282738945E-2</v>
      </c>
      <c r="P2205" s="53">
        <f>MIN(SetUp!$B$54*L2205^SetUp!$B$51,L2205)</f>
        <v>8.3404396006509507E-3</v>
      </c>
      <c r="Q2205" s="53">
        <f t="shared" si="511"/>
        <v>1.4029963226938815</v>
      </c>
      <c r="R2205" s="53">
        <f>IF((H2205+N2205-O2205)&gt;SetUp!$B$56,T2204+H2205+N2205-O2205-SetUp!$B$56,T2204)</f>
        <v>0</v>
      </c>
      <c r="S2205" s="53">
        <f>R2205*SetUp!$B$65</f>
        <v>0</v>
      </c>
      <c r="T2205" s="53">
        <f>IF((R2205-S2205)&lt;SetUp!$B$53,R2205-S2205,SetUp!$B$53)</f>
        <v>0</v>
      </c>
      <c r="U2205" s="53">
        <f t="shared" si="512"/>
        <v>0.71425372571148815</v>
      </c>
      <c r="V2205" s="53">
        <f>(L2205-P2205)/1000*SetUp!$B$13*1000000/SetUp!$B$48</f>
        <v>0.17496693785084272</v>
      </c>
      <c r="W2205" s="53">
        <f t="shared" si="514"/>
        <v>5.377642775528102E-17</v>
      </c>
      <c r="X2205" s="53">
        <f>MAX((SetUp!$B$56*(1-($H2205/SetUp!$B$56)^2)*TANH(($B2205-$D2205)/SetUp!$B$56))/(1+$H2205/SetUp!$B$56*TANH(($B2205-$D2205)/SetUp!$B$56)),0)</f>
        <v>0</v>
      </c>
    </row>
    <row r="2206" spans="1:24" x14ac:dyDescent="0.3">
      <c r="A2206" s="60">
        <v>33251</v>
      </c>
      <c r="B2206" s="53">
        <v>0.97699999999999998</v>
      </c>
      <c r="C2206" s="53">
        <v>0</v>
      </c>
      <c r="D2206" s="53">
        <v>5.0170000000000003</v>
      </c>
      <c r="E2206" s="53">
        <f t="shared" si="506"/>
        <v>0.97699999999999998</v>
      </c>
      <c r="F2206" s="53">
        <f t="shared" si="507"/>
        <v>4.04</v>
      </c>
      <c r="G2206" s="53">
        <f t="shared" si="508"/>
        <v>0</v>
      </c>
      <c r="H2206" s="53">
        <f>IF(Q2205&gt;SetUp!$B$56,SetUp!$B$56,Q2205)</f>
        <v>1.4029963226938815</v>
      </c>
      <c r="I2206" s="53">
        <f t="shared" si="513"/>
        <v>0.7243617512448689</v>
      </c>
      <c r="J2206" s="53">
        <f>MIN(F2206,H2206,(1-EXP(-SetUp!$B$52*H2206/SetUp!$B$56))*F2206)</f>
        <v>0.30786907906078853</v>
      </c>
      <c r="K2206" s="53">
        <f t="shared" si="509"/>
        <v>1.095127243633093</v>
      </c>
      <c r="L2206" s="53">
        <f>IF(I2206&lt;=0,0,MIN(SetUp!$B$50*I2206^SetUp!$B$55,I2206))</f>
        <v>1.2566586287936672E-2</v>
      </c>
      <c r="M2206" s="53">
        <f t="shared" si="510"/>
        <v>0.71179516495693218</v>
      </c>
      <c r="N2206" s="53">
        <f>IF(SetUp!$B$62=0,X2206,(B2206-E2206)*(1-(H2206/SetUp!$B$66/SetUp!$B$56)))</f>
        <v>0</v>
      </c>
      <c r="O2206" s="53">
        <f>K2206*SetUp!$B$65</f>
        <v>1.0108025533380704E-2</v>
      </c>
      <c r="P2206" s="53">
        <f>MIN(SetUp!$B$54*L2206^SetUp!$B$51,L2206)</f>
        <v>8.2916094218065256E-3</v>
      </c>
      <c r="Q2206" s="53">
        <f t="shared" si="511"/>
        <v>1.0850192180997122</v>
      </c>
      <c r="R2206" s="53">
        <f>IF((H2206+N2206-O2206)&gt;SetUp!$B$56,T2205+H2206+N2206-O2206-SetUp!$B$56,T2205)</f>
        <v>0</v>
      </c>
      <c r="S2206" s="53">
        <f>R2206*SetUp!$B$65</f>
        <v>0</v>
      </c>
      <c r="T2206" s="53">
        <f>IF((R2206-S2206)&lt;SetUp!$B$53,R2206-S2206,SetUp!$B$53)</f>
        <v>0</v>
      </c>
      <c r="U2206" s="53">
        <f t="shared" si="512"/>
        <v>0.71179516495693218</v>
      </c>
      <c r="V2206" s="53">
        <f>(L2206-P2206)/1000*SetUp!$B$13*1000000/SetUp!$B$48</f>
        <v>0.1739714712885605</v>
      </c>
      <c r="W2206" s="53">
        <f t="shared" si="514"/>
        <v>6.2450045135165055E-17</v>
      </c>
      <c r="X2206" s="53">
        <f>MAX((SetUp!$B$56*(1-($H2206/SetUp!$B$56)^2)*TANH(($B2206-$D2206)/SetUp!$B$56))/(1+$H2206/SetUp!$B$56*TANH(($B2206-$D2206)/SetUp!$B$56)),0)</f>
        <v>0</v>
      </c>
    </row>
    <row r="2207" spans="1:24" x14ac:dyDescent="0.3">
      <c r="A2207" s="60">
        <v>33252</v>
      </c>
      <c r="B2207" s="53">
        <v>3.153</v>
      </c>
      <c r="C2207" s="53">
        <v>0</v>
      </c>
      <c r="D2207" s="53">
        <v>5.0170000000000003</v>
      </c>
      <c r="E2207" s="53">
        <f t="shared" si="506"/>
        <v>3.153</v>
      </c>
      <c r="F2207" s="53">
        <f t="shared" si="507"/>
        <v>1.8640000000000003</v>
      </c>
      <c r="G2207" s="53">
        <f t="shared" si="508"/>
        <v>0</v>
      </c>
      <c r="H2207" s="53">
        <f>IF(Q2206&gt;SetUp!$B$56,SetUp!$B$56,Q2206)</f>
        <v>1.0850192180997122</v>
      </c>
      <c r="I2207" s="53">
        <f t="shared" si="513"/>
        <v>0.72078691002660578</v>
      </c>
      <c r="J2207" s="53">
        <f>MIN(F2207,H2207,(1-EXP(-SetUp!$B$52*H2207/SetUp!$B$56))*F2207)</f>
        <v>0.1108324235487784</v>
      </c>
      <c r="K2207" s="53">
        <f t="shared" si="509"/>
        <v>0.97418679455093382</v>
      </c>
      <c r="L2207" s="53">
        <f>IF(I2207&lt;=0,0,MIN(SetUp!$B$50*I2207^SetUp!$B$55,I2207))</f>
        <v>1.2463392894284249E-2</v>
      </c>
      <c r="M2207" s="53">
        <f t="shared" si="510"/>
        <v>0.70832351713232156</v>
      </c>
      <c r="N2207" s="53">
        <f>IF(SetUp!$B$62=0,X2207,(B2207-E2207)*(1-(H2207/SetUp!$B$66/SetUp!$B$56)))</f>
        <v>0</v>
      </c>
      <c r="O2207" s="53">
        <f>K2207*SetUp!$B$65</f>
        <v>8.9917450696736338E-3</v>
      </c>
      <c r="P2207" s="53">
        <f>MIN(SetUp!$B$54*L2207^SetUp!$B$51,L2207)</f>
        <v>8.2228620490438272E-3</v>
      </c>
      <c r="Q2207" s="53">
        <f t="shared" si="511"/>
        <v>0.96519504948126023</v>
      </c>
      <c r="R2207" s="53">
        <f>IF((H2207+N2207-O2207)&gt;SetUp!$B$56,T2206+H2207+N2207-O2207-SetUp!$B$56,T2206)</f>
        <v>0</v>
      </c>
      <c r="S2207" s="53">
        <f>R2207*SetUp!$B$65</f>
        <v>0</v>
      </c>
      <c r="T2207" s="53">
        <f>IF((R2207-S2207)&lt;SetUp!$B$53,R2207-S2207,SetUp!$B$53)</f>
        <v>0</v>
      </c>
      <c r="U2207" s="53">
        <f t="shared" si="512"/>
        <v>0.70832351713232156</v>
      </c>
      <c r="V2207" s="53">
        <f>(L2207-P2207)/1000*SetUp!$B$13*1000000/SetUp!$B$48</f>
        <v>0.17256968009251908</v>
      </c>
      <c r="W2207" s="53">
        <f t="shared" si="514"/>
        <v>0</v>
      </c>
      <c r="X2207" s="53">
        <f>MAX((SetUp!$B$56*(1-($H2207/SetUp!$B$56)^2)*TANH(($B2207-$D2207)/SetUp!$B$56))/(1+$H2207/SetUp!$B$56*TANH(($B2207-$D2207)/SetUp!$B$56)),0)</f>
        <v>0</v>
      </c>
    </row>
    <row r="2208" spans="1:24" x14ac:dyDescent="0.3">
      <c r="A2208" s="60">
        <v>33253</v>
      </c>
      <c r="B2208" s="53">
        <v>3.048</v>
      </c>
      <c r="C2208" s="53">
        <v>0</v>
      </c>
      <c r="D2208" s="53">
        <v>5.0170000000000003</v>
      </c>
      <c r="E2208" s="53">
        <f t="shared" si="506"/>
        <v>3.048</v>
      </c>
      <c r="F2208" s="53">
        <f t="shared" si="507"/>
        <v>1.9690000000000003</v>
      </c>
      <c r="G2208" s="53">
        <f t="shared" si="508"/>
        <v>0</v>
      </c>
      <c r="H2208" s="53">
        <f>IF(Q2207&gt;SetUp!$B$56,SetUp!$B$56,Q2207)</f>
        <v>0.96519504948126023</v>
      </c>
      <c r="I2208" s="53">
        <f t="shared" si="513"/>
        <v>0.71626776916968493</v>
      </c>
      <c r="J2208" s="53">
        <f>MIN(F2208,H2208,(1-EXP(-SetUp!$B$52*H2208/SetUp!$B$56))*F2208)</f>
        <v>0.10449611202075842</v>
      </c>
      <c r="K2208" s="53">
        <f t="shared" si="509"/>
        <v>0.86069893746050186</v>
      </c>
      <c r="L2208" s="53">
        <f>IF(I2208&lt;=0,0,MIN(SetUp!$B$50*I2208^SetUp!$B$55,I2208))</f>
        <v>1.2333428376068954E-2</v>
      </c>
      <c r="M2208" s="53">
        <f t="shared" si="510"/>
        <v>0.70393434079361594</v>
      </c>
      <c r="N2208" s="53">
        <f>IF(SetUp!$B$62=0,X2208,(B2208-E2208)*(1-(H2208/SetUp!$B$66/SetUp!$B$56)))</f>
        <v>0</v>
      </c>
      <c r="O2208" s="53">
        <f>K2208*SetUp!$B$65</f>
        <v>7.9442520373634272E-3</v>
      </c>
      <c r="P2208" s="53">
        <f>MIN(SetUp!$B$54*L2208^SetUp!$B$51,L2208)</f>
        <v>8.1362876458405484E-3</v>
      </c>
      <c r="Q2208" s="53">
        <f t="shared" si="511"/>
        <v>0.85275468542313848</v>
      </c>
      <c r="R2208" s="53">
        <f>IF((H2208+N2208-O2208)&gt;SetUp!$B$56,T2207+H2208+N2208-O2208-SetUp!$B$56,T2207)</f>
        <v>0</v>
      </c>
      <c r="S2208" s="53">
        <f>R2208*SetUp!$B$65</f>
        <v>0</v>
      </c>
      <c r="T2208" s="53">
        <f>IF((R2208-S2208)&lt;SetUp!$B$53,R2208-S2208,SetUp!$B$53)</f>
        <v>0</v>
      </c>
      <c r="U2208" s="53">
        <f t="shared" si="512"/>
        <v>0.70393434079361594</v>
      </c>
      <c r="V2208" s="53">
        <f>(L2208-P2208)/1000*SetUp!$B$13*1000000/SetUp!$B$48</f>
        <v>0.17080390629200409</v>
      </c>
      <c r="W2208" s="53">
        <f t="shared" si="514"/>
        <v>2.0816681711721685E-17</v>
      </c>
      <c r="X2208" s="53">
        <f>MAX((SetUp!$B$56*(1-($H2208/SetUp!$B$56)^2)*TANH(($B2208-$D2208)/SetUp!$B$56))/(1+$H2208/SetUp!$B$56*TANH(($B2208-$D2208)/SetUp!$B$56)),0)</f>
        <v>0</v>
      </c>
    </row>
    <row r="2209" spans="1:24" x14ac:dyDescent="0.3">
      <c r="A2209" s="60">
        <v>33254</v>
      </c>
      <c r="B2209" s="53">
        <v>0.93200000000000005</v>
      </c>
      <c r="C2209" s="53">
        <v>0</v>
      </c>
      <c r="D2209" s="53">
        <v>5.0170000000000003</v>
      </c>
      <c r="E2209" s="53">
        <f t="shared" si="506"/>
        <v>0.93200000000000005</v>
      </c>
      <c r="F2209" s="53">
        <f t="shared" si="507"/>
        <v>4.085</v>
      </c>
      <c r="G2209" s="53">
        <f t="shared" si="508"/>
        <v>0</v>
      </c>
      <c r="H2209" s="53">
        <f>IF(Q2208&gt;SetUp!$B$56,SetUp!$B$56,Q2208)</f>
        <v>0.85275468542313848</v>
      </c>
      <c r="I2209" s="53">
        <f t="shared" si="513"/>
        <v>0.71003179312420861</v>
      </c>
      <c r="J2209" s="53">
        <f>MIN(F2209,H2209,(1-EXP(-SetUp!$B$52*H2209/SetUp!$B$56))*F2209)</f>
        <v>0.19214236881052571</v>
      </c>
      <c r="K2209" s="53">
        <f t="shared" si="509"/>
        <v>0.66061231661261277</v>
      </c>
      <c r="L2209" s="53">
        <f>IF(I2209&lt;=0,0,MIN(SetUp!$B$50*I2209^SetUp!$B$55,I2209))</f>
        <v>1.2154985923577197E-2</v>
      </c>
      <c r="M2209" s="53">
        <f t="shared" si="510"/>
        <v>0.69787680720063139</v>
      </c>
      <c r="N2209" s="53">
        <f>IF(SetUp!$B$62=0,X2209,(B2209-E2209)*(1-(H2209/SetUp!$B$66/SetUp!$B$56)))</f>
        <v>0</v>
      </c>
      <c r="O2209" s="53">
        <f>K2209*SetUp!$B$65</f>
        <v>6.0974523305926129E-3</v>
      </c>
      <c r="P2209" s="53">
        <f>MIN(SetUp!$B$54*L2209^SetUp!$B$51,L2209)</f>
        <v>8.0174346725938508E-3</v>
      </c>
      <c r="Q2209" s="53">
        <f t="shared" si="511"/>
        <v>0.6545148642820201</v>
      </c>
      <c r="R2209" s="53">
        <f>IF((H2209+N2209-O2209)&gt;SetUp!$B$56,T2208+H2209+N2209-O2209-SetUp!$B$56,T2208)</f>
        <v>0</v>
      </c>
      <c r="S2209" s="53">
        <f>R2209*SetUp!$B$65</f>
        <v>0</v>
      </c>
      <c r="T2209" s="53">
        <f>IF((R2209-S2209)&lt;SetUp!$B$53,R2209-S2209,SetUp!$B$53)</f>
        <v>0</v>
      </c>
      <c r="U2209" s="53">
        <f t="shared" si="512"/>
        <v>0.69787680720063139</v>
      </c>
      <c r="V2209" s="53">
        <f>(L2209-P2209)/1000*SetUp!$B$13*1000000/SetUp!$B$48</f>
        <v>0.16837889448440418</v>
      </c>
      <c r="W2209" s="53">
        <f t="shared" si="514"/>
        <v>8.6736173798840355E-17</v>
      </c>
      <c r="X2209" s="53">
        <f>MAX((SetUp!$B$56*(1-($H2209/SetUp!$B$56)^2)*TANH(($B2209-$D2209)/SetUp!$B$56))/(1+$H2209/SetUp!$B$56*TANH(($B2209-$D2209)/SetUp!$B$56)),0)</f>
        <v>0</v>
      </c>
    </row>
    <row r="2210" spans="1:24" x14ac:dyDescent="0.3">
      <c r="A2210" s="60">
        <v>33255</v>
      </c>
      <c r="B2210" s="53">
        <v>4.9630000000000001</v>
      </c>
      <c r="C2210" s="53">
        <v>0</v>
      </c>
      <c r="D2210" s="53">
        <v>5.0170000000000003</v>
      </c>
      <c r="E2210" s="53">
        <f t="shared" si="506"/>
        <v>4.9630000000000001</v>
      </c>
      <c r="F2210" s="53">
        <f t="shared" si="507"/>
        <v>5.400000000000027E-2</v>
      </c>
      <c r="G2210" s="53">
        <f t="shared" si="508"/>
        <v>0</v>
      </c>
      <c r="H2210" s="53">
        <f>IF(Q2209&gt;SetUp!$B$56,SetUp!$B$56,Q2209)</f>
        <v>0.6545148642820201</v>
      </c>
      <c r="I2210" s="53">
        <f t="shared" si="513"/>
        <v>0.70389988594902242</v>
      </c>
      <c r="J2210" s="53">
        <f>MIN(F2210,H2210,(1-EXP(-SetUp!$B$52*H2210/SetUp!$B$56))*F2210)</f>
        <v>1.9603563686955497E-3</v>
      </c>
      <c r="K2210" s="53">
        <f t="shared" si="509"/>
        <v>0.65255450791332459</v>
      </c>
      <c r="L2210" s="53">
        <f>IF(I2210&lt;=0,0,MIN(SetUp!$B$50*I2210^SetUp!$B$55,I2210))</f>
        <v>1.1980537209378063E-2</v>
      </c>
      <c r="M2210" s="53">
        <f t="shared" si="510"/>
        <v>0.69191934873964434</v>
      </c>
      <c r="N2210" s="53">
        <f>IF(SetUp!$B$62=0,X2210,(B2210-E2210)*(1-(H2210/SetUp!$B$66/SetUp!$B$56)))</f>
        <v>0</v>
      </c>
      <c r="O2210" s="53">
        <f>K2210*SetUp!$B$65</f>
        <v>6.0230787483910638E-3</v>
      </c>
      <c r="P2210" s="53">
        <f>MIN(SetUp!$B$54*L2210^SetUp!$B$51,L2210)</f>
        <v>7.9012581483605872E-3</v>
      </c>
      <c r="Q2210" s="53">
        <f t="shared" si="511"/>
        <v>0.64653142916493356</v>
      </c>
      <c r="R2210" s="53">
        <f>IF((H2210+N2210-O2210)&gt;SetUp!$B$56,T2209+H2210+N2210-O2210-SetUp!$B$56,T2209)</f>
        <v>0</v>
      </c>
      <c r="S2210" s="53">
        <f>R2210*SetUp!$B$65</f>
        <v>0</v>
      </c>
      <c r="T2210" s="53">
        <f>IF((R2210-S2210)&lt;SetUp!$B$53,R2210-S2210,SetUp!$B$53)</f>
        <v>0</v>
      </c>
      <c r="U2210" s="53">
        <f t="shared" si="512"/>
        <v>0.69191934873964434</v>
      </c>
      <c r="V2210" s="53">
        <f>(L2210-P2210)/1000*SetUp!$B$13*1000000/SetUp!$B$48</f>
        <v>0.16600749016081864</v>
      </c>
      <c r="W2210" s="53">
        <f t="shared" si="514"/>
        <v>1.3877787807814457E-17</v>
      </c>
      <c r="X2210" s="53">
        <f>MAX((SetUp!$B$56*(1-($H2210/SetUp!$B$56)^2)*TANH(($B2210-$D2210)/SetUp!$B$56))/(1+$H2210/SetUp!$B$56*TANH(($B2210-$D2210)/SetUp!$B$56)),0)</f>
        <v>0</v>
      </c>
    </row>
    <row r="2211" spans="1:24" x14ac:dyDescent="0.3">
      <c r="A2211" s="60">
        <v>33256</v>
      </c>
      <c r="B2211" s="53">
        <v>8.7989999999999995</v>
      </c>
      <c r="C2211" s="53">
        <v>0</v>
      </c>
      <c r="D2211" s="53">
        <v>5.0170000000000003</v>
      </c>
      <c r="E2211" s="53">
        <f t="shared" si="506"/>
        <v>5.0170000000000003</v>
      </c>
      <c r="F2211" s="53">
        <f t="shared" si="507"/>
        <v>0</v>
      </c>
      <c r="G2211" s="53">
        <f t="shared" si="508"/>
        <v>9.2097893114528873E-4</v>
      </c>
      <c r="H2211" s="53">
        <f>IF(Q2210&gt;SetUp!$B$56,SetUp!$B$56,Q2210)</f>
        <v>0.64653142916493356</v>
      </c>
      <c r="I2211" s="53">
        <f t="shared" si="513"/>
        <v>0.69880781339642262</v>
      </c>
      <c r="J2211" s="53">
        <f>MIN(F2211,H2211,(1-EXP(-SetUp!$B$52*H2211/SetUp!$B$56))*F2211)</f>
        <v>0</v>
      </c>
      <c r="K2211" s="53">
        <f t="shared" si="509"/>
        <v>0.64653142916493356</v>
      </c>
      <c r="L2211" s="53">
        <f>IF(I2211&lt;=0,0,MIN(SetUp!$B$50*I2211^SetUp!$B$55,I2211))</f>
        <v>1.1836438736509204E-2</v>
      </c>
      <c r="M2211" s="53">
        <f t="shared" si="510"/>
        <v>0.68697137465991343</v>
      </c>
      <c r="N2211" s="53">
        <f>IF(SetUp!$B$62=0,X2211,(B2211-E2211)*(1-(H2211/SetUp!$B$66/SetUp!$B$56)))</f>
        <v>3.7810790210688539</v>
      </c>
      <c r="O2211" s="53">
        <f>K2211*SetUp!$B$65</f>
        <v>5.9674857256329728E-3</v>
      </c>
      <c r="P2211" s="53">
        <f>MIN(SetUp!$B$54*L2211^SetUp!$B$51,L2211)</f>
        <v>7.8053061725299831E-3</v>
      </c>
      <c r="Q2211" s="53">
        <f t="shared" si="511"/>
        <v>4.4216429645081545</v>
      </c>
      <c r="R2211" s="53">
        <f>IF((H2211+N2211-O2211)&gt;SetUp!$B$56,T2210+H2211+N2211-O2211-SetUp!$B$56,T2210)</f>
        <v>0</v>
      </c>
      <c r="S2211" s="53">
        <f>R2211*SetUp!$B$65</f>
        <v>0</v>
      </c>
      <c r="T2211" s="53">
        <f>IF((R2211-S2211)&lt;SetUp!$B$53,R2211-S2211,SetUp!$B$53)</f>
        <v>0</v>
      </c>
      <c r="U2211" s="53">
        <f t="shared" si="512"/>
        <v>0.68697137465991343</v>
      </c>
      <c r="V2211" s="53">
        <f>(L2211-P2211)/1000*SetUp!$B$13*1000000/SetUp!$B$48</f>
        <v>0.16404815396101419</v>
      </c>
      <c r="W2211" s="53">
        <f t="shared" si="514"/>
        <v>1.0113437864944785E-15</v>
      </c>
      <c r="X2211" s="53">
        <f>MAX((SetUp!$B$56*(1-($H2211/SetUp!$B$56)^2)*TANH(($B2211-$D2211)/SetUp!$B$56))/(1+$H2211/SetUp!$B$56*TANH(($B2211-$D2211)/SetUp!$B$56)),0)</f>
        <v>3.7810790210688539</v>
      </c>
    </row>
    <row r="2212" spans="1:24" x14ac:dyDescent="0.3">
      <c r="A2212" s="60">
        <v>33257</v>
      </c>
      <c r="B2212" s="53">
        <v>17.260999999999999</v>
      </c>
      <c r="C2212" s="53">
        <v>0</v>
      </c>
      <c r="D2212" s="53">
        <v>5.0170000000000003</v>
      </c>
      <c r="E2212" s="53">
        <f t="shared" si="506"/>
        <v>5.0170000000000003</v>
      </c>
      <c r="F2212" s="53">
        <f t="shared" si="507"/>
        <v>0</v>
      </c>
      <c r="G2212" s="53">
        <f t="shared" si="508"/>
        <v>4.8163081492996085E-2</v>
      </c>
      <c r="H2212" s="53">
        <f>IF(Q2211&gt;SetUp!$B$56,SetUp!$B$56,Q2211)</f>
        <v>4.4216429645081545</v>
      </c>
      <c r="I2212" s="53">
        <f t="shared" si="513"/>
        <v>0.77594622505427358</v>
      </c>
      <c r="J2212" s="53">
        <f>MIN(F2212,H2212,(1-EXP(-SetUp!$B$52*H2212/SetUp!$B$56))*F2212)</f>
        <v>0</v>
      </c>
      <c r="K2212" s="53">
        <f t="shared" si="509"/>
        <v>4.4216429645081545</v>
      </c>
      <c r="L2212" s="53">
        <f>IF(I2212&lt;=0,0,MIN(SetUp!$B$50*I2212^SetUp!$B$55,I2212))</f>
        <v>1.4093239812740885E-2</v>
      </c>
      <c r="M2212" s="53">
        <f t="shared" si="510"/>
        <v>0.76185298524153267</v>
      </c>
      <c r="N2212" s="53">
        <f>IF(SetUp!$B$62=0,X2212,(B2212-E2212)*(1-(H2212/SetUp!$B$66/SetUp!$B$56)))</f>
        <v>12.195836918507004</v>
      </c>
      <c r="O2212" s="53">
        <f>K2212*SetUp!$B$65</f>
        <v>4.081176890136403E-2</v>
      </c>
      <c r="P2212" s="53">
        <f>MIN(SetUp!$B$54*L2212^SetUp!$B$51,L2212)</f>
        <v>9.3092833804430831E-3</v>
      </c>
      <c r="Q2212" s="53">
        <f t="shared" si="511"/>
        <v>16.576668114113794</v>
      </c>
      <c r="R2212" s="53">
        <f>IF((H2212+N2212-O2212)&gt;SetUp!$B$56,T2211+H2212+N2212-O2212-SetUp!$B$56,T2211)</f>
        <v>0</v>
      </c>
      <c r="S2212" s="53">
        <f>R2212*SetUp!$B$65</f>
        <v>0</v>
      </c>
      <c r="T2212" s="53">
        <f>IF((R2212-S2212)&lt;SetUp!$B$53,R2212-S2212,SetUp!$B$53)</f>
        <v>0</v>
      </c>
      <c r="U2212" s="53">
        <f t="shared" si="512"/>
        <v>0.76185298524153267</v>
      </c>
      <c r="V2212" s="53">
        <f>(L2212-P2212)/1000*SetUp!$B$13*1000000/SetUp!$B$48</f>
        <v>0.19468454805010954</v>
      </c>
      <c r="W2212" s="53">
        <f t="shared" si="514"/>
        <v>-1.1345091532888318E-15</v>
      </c>
      <c r="X2212" s="53">
        <f>MAX((SetUp!$B$56*(1-($H2212/SetUp!$B$56)^2)*TANH(($B2212-$D2212)/SetUp!$B$56))/(1+$H2212/SetUp!$B$56*TANH(($B2212-$D2212)/SetUp!$B$56)),0)</f>
        <v>12.195836918507004</v>
      </c>
    </row>
    <row r="2213" spans="1:24" x14ac:dyDescent="0.3">
      <c r="A2213" s="60">
        <v>33258</v>
      </c>
      <c r="B2213" s="53">
        <v>5.702</v>
      </c>
      <c r="C2213" s="53">
        <v>0</v>
      </c>
      <c r="D2213" s="53">
        <v>5.0170000000000003</v>
      </c>
      <c r="E2213" s="53">
        <f t="shared" si="506"/>
        <v>5.0170000000000003</v>
      </c>
      <c r="F2213" s="53">
        <f t="shared" si="507"/>
        <v>0</v>
      </c>
      <c r="G2213" s="53">
        <f t="shared" si="508"/>
        <v>6.2575138989240386E-3</v>
      </c>
      <c r="H2213" s="53">
        <f>IF(Q2212&gt;SetUp!$B$56,SetUp!$B$56,Q2212)</f>
        <v>16.576668114113794</v>
      </c>
      <c r="I2213" s="53">
        <f t="shared" si="513"/>
        <v>0.92111316210039462</v>
      </c>
      <c r="J2213" s="53">
        <f>MIN(F2213,H2213,(1-EXP(-SetUp!$B$52*H2213/SetUp!$B$56))*F2213)</f>
        <v>0</v>
      </c>
      <c r="K2213" s="53">
        <f t="shared" si="509"/>
        <v>16.576668114113794</v>
      </c>
      <c r="L2213" s="53">
        <f>IF(I2213&lt;=0,0,MIN(SetUp!$B$50*I2213^SetUp!$B$55,I2213))</f>
        <v>1.8756268788992898E-2</v>
      </c>
      <c r="M2213" s="53">
        <f t="shared" si="510"/>
        <v>0.90235689331140168</v>
      </c>
      <c r="N2213" s="53">
        <f>IF(SetUp!$B$62=0,X2213,(B2213-E2213)*(1-(H2213/SetUp!$B$66/SetUp!$B$56)))</f>
        <v>0.67874248610107557</v>
      </c>
      <c r="O2213" s="53">
        <f>K2213*SetUp!$B$65</f>
        <v>0.15300266295993795</v>
      </c>
      <c r="P2213" s="53">
        <f>MIN(SetUp!$B$54*L2213^SetUp!$B$51,L2213)</f>
        <v>1.2423907166758102E-2</v>
      </c>
      <c r="Q2213" s="53">
        <f t="shared" si="511"/>
        <v>17.102407937254931</v>
      </c>
      <c r="R2213" s="53">
        <f>IF((H2213+N2213-O2213)&gt;SetUp!$B$56,T2212+H2213+N2213-O2213-SetUp!$B$56,T2212)</f>
        <v>0</v>
      </c>
      <c r="S2213" s="53">
        <f>R2213*SetUp!$B$65</f>
        <v>0</v>
      </c>
      <c r="T2213" s="53">
        <f>IF((R2213-S2213)&lt;SetUp!$B$53,R2213-S2213,SetUp!$B$53)</f>
        <v>0</v>
      </c>
      <c r="U2213" s="53">
        <f t="shared" si="512"/>
        <v>0.90235689331140168</v>
      </c>
      <c r="V2213" s="53">
        <f>(L2213-P2213)/1000*SetUp!$B$13*1000000/SetUp!$B$48</f>
        <v>0.25769736366986568</v>
      </c>
      <c r="W2213" s="53">
        <f t="shared" si="514"/>
        <v>2.8449465006019636E-16</v>
      </c>
      <c r="X2213" s="53">
        <f>MAX((SetUp!$B$56*(1-($H2213/SetUp!$B$56)^2)*TANH(($B2213-$D2213)/SetUp!$B$56))/(1+$H2213/SetUp!$B$56*TANH(($B2213-$D2213)/SetUp!$B$56)),0)</f>
        <v>0.67874248610107557</v>
      </c>
    </row>
    <row r="2214" spans="1:24" x14ac:dyDescent="0.3">
      <c r="A2214" s="60">
        <v>33259</v>
      </c>
      <c r="B2214" s="53">
        <v>17.385000000000002</v>
      </c>
      <c r="C2214" s="53">
        <v>0</v>
      </c>
      <c r="D2214" s="53">
        <v>5.0170000000000003</v>
      </c>
      <c r="E2214" s="53">
        <f t="shared" si="506"/>
        <v>5.0170000000000003</v>
      </c>
      <c r="F2214" s="53">
        <f t="shared" si="507"/>
        <v>0</v>
      </c>
      <c r="G2214" s="53">
        <f t="shared" si="508"/>
        <v>0.21727636667047179</v>
      </c>
      <c r="H2214" s="53">
        <f>IF(Q2213&gt;SetUp!$B$56,SetUp!$B$56,Q2213)</f>
        <v>17.102407937254931</v>
      </c>
      <c r="I2214" s="53">
        <f t="shared" si="513"/>
        <v>1.2774885020253119</v>
      </c>
      <c r="J2214" s="53">
        <f>MIN(F2214,H2214,(1-EXP(-SetUp!$B$52*H2214/SetUp!$B$56))*F2214)</f>
        <v>0</v>
      </c>
      <c r="K2214" s="53">
        <f t="shared" si="509"/>
        <v>17.102407937254931</v>
      </c>
      <c r="L2214" s="53">
        <f>IF(I2214&lt;=0,0,MIN(SetUp!$B$50*I2214^SetUp!$B$55,I2214))</f>
        <v>3.2350907475035252E-2</v>
      </c>
      <c r="M2214" s="53">
        <f t="shared" si="510"/>
        <v>1.2451375945502767</v>
      </c>
      <c r="N2214" s="53">
        <f>IF(SetUp!$B$62=0,X2214,(B2214-E2214)*(1-(H2214/SetUp!$B$66/SetUp!$B$56)))</f>
        <v>12.15072363332953</v>
      </c>
      <c r="O2214" s="53">
        <f>K2214*SetUp!$B$65</f>
        <v>0.15785524204343859</v>
      </c>
      <c r="P2214" s="53">
        <f>MIN(SetUp!$B$54*L2214^SetUp!$B$51,L2214)</f>
        <v>2.1542635847190891E-2</v>
      </c>
      <c r="Q2214" s="53">
        <f t="shared" si="511"/>
        <v>29.095276328541022</v>
      </c>
      <c r="R2214" s="53">
        <f>IF((H2214+N2214-O2214)&gt;SetUp!$B$56,T2213+H2214+N2214-O2214-SetUp!$B$56,T2213)</f>
        <v>0</v>
      </c>
      <c r="S2214" s="53">
        <f>R2214*SetUp!$B$65</f>
        <v>0</v>
      </c>
      <c r="T2214" s="53">
        <f>IF((R2214-S2214)&lt;SetUp!$B$53,R2214-S2214,SetUp!$B$53)</f>
        <v>0</v>
      </c>
      <c r="U2214" s="53">
        <f t="shared" si="512"/>
        <v>1.2451375945502767</v>
      </c>
      <c r="V2214" s="53">
        <f>(L2214-P2214)/1000*SetUp!$B$13*1000000/SetUp!$B$48</f>
        <v>0.43984586959522598</v>
      </c>
      <c r="W2214" s="53">
        <f t="shared" si="514"/>
        <v>-4.0939474033052647E-16</v>
      </c>
      <c r="X2214" s="53">
        <f>MAX((SetUp!$B$56*(1-($H2214/SetUp!$B$56)^2)*TANH(($B2214-$D2214)/SetUp!$B$56))/(1+$H2214/SetUp!$B$56*TANH(($B2214-$D2214)/SetUp!$B$56)),0)</f>
        <v>12.15072363332953</v>
      </c>
    </row>
    <row r="2215" spans="1:24" x14ac:dyDescent="0.3">
      <c r="A2215" s="60">
        <v>33260</v>
      </c>
      <c r="B2215" s="53">
        <v>5.8419999999999996</v>
      </c>
      <c r="C2215" s="53">
        <v>0</v>
      </c>
      <c r="D2215" s="53">
        <v>5.0170000000000003</v>
      </c>
      <c r="E2215" s="53">
        <f t="shared" si="506"/>
        <v>5.0170000000000003</v>
      </c>
      <c r="F2215" s="53">
        <f t="shared" si="507"/>
        <v>0</v>
      </c>
      <c r="G2215" s="53">
        <f t="shared" si="508"/>
        <v>2.291252271087274E-2</v>
      </c>
      <c r="H2215" s="53">
        <f>IF(Q2214&gt;SetUp!$B$56,SetUp!$B$56,Q2214)</f>
        <v>29.095276328541022</v>
      </c>
      <c r="I2215" s="53">
        <f t="shared" si="513"/>
        <v>1.5365995463247482</v>
      </c>
      <c r="J2215" s="53">
        <f>MIN(F2215,H2215,(1-EXP(-SetUp!$B$52*H2215/SetUp!$B$56))*F2215)</f>
        <v>0</v>
      </c>
      <c r="K2215" s="53">
        <f t="shared" si="509"/>
        <v>29.095276328541022</v>
      </c>
      <c r="L2215" s="53">
        <f>IF(I2215&lt;=0,0,MIN(SetUp!$B$50*I2215^SetUp!$B$55,I2215))</f>
        <v>4.4010803954659332E-2</v>
      </c>
      <c r="M2215" s="53">
        <f t="shared" si="510"/>
        <v>1.4925887423700888</v>
      </c>
      <c r="N2215" s="53">
        <f>IF(SetUp!$B$62=0,X2215,(B2215-E2215)*(1-(H2215/SetUp!$B$66/SetUp!$B$56)))</f>
        <v>0.80208747728912655</v>
      </c>
      <c r="O2215" s="53">
        <f>K2215*SetUp!$B$65</f>
        <v>0.2685494290635988</v>
      </c>
      <c r="P2215" s="53">
        <f>MIN(SetUp!$B$54*L2215^SetUp!$B$51,L2215)</f>
        <v>2.9394812744423293E-2</v>
      </c>
      <c r="Q2215" s="53">
        <f t="shared" si="511"/>
        <v>29.628814376766552</v>
      </c>
      <c r="R2215" s="53">
        <f>IF((H2215+N2215-O2215)&gt;SetUp!$B$56,T2214+H2215+N2215-O2215-SetUp!$B$56,T2214)</f>
        <v>0</v>
      </c>
      <c r="S2215" s="53">
        <f>R2215*SetUp!$B$65</f>
        <v>0</v>
      </c>
      <c r="T2215" s="53">
        <f>IF((R2215-S2215)&lt;SetUp!$B$53,R2215-S2215,SetUp!$B$53)</f>
        <v>0</v>
      </c>
      <c r="U2215" s="53">
        <f t="shared" si="512"/>
        <v>1.4925887423700888</v>
      </c>
      <c r="V2215" s="53">
        <f>(L2215-P2215)/1000*SetUp!$B$13*1000000/SetUp!$B$48</f>
        <v>0.59480216497340443</v>
      </c>
      <c r="W2215" s="53">
        <f t="shared" si="514"/>
        <v>2.6020852139652106E-15</v>
      </c>
      <c r="X2215" s="53">
        <f>MAX((SetUp!$B$56*(1-($H2215/SetUp!$B$56)^2)*TANH(($B2215-$D2215)/SetUp!$B$56))/(1+$H2215/SetUp!$B$56*TANH(($B2215-$D2215)/SetUp!$B$56)),0)</f>
        <v>0.80208747728912655</v>
      </c>
    </row>
    <row r="2216" spans="1:24" x14ac:dyDescent="0.3">
      <c r="A2216" s="60">
        <v>33261</v>
      </c>
      <c r="B2216" s="53">
        <v>4.6239999999999997</v>
      </c>
      <c r="C2216" s="53">
        <v>0</v>
      </c>
      <c r="D2216" s="53">
        <v>5.0170000000000003</v>
      </c>
      <c r="E2216" s="53">
        <f t="shared" si="506"/>
        <v>4.6239999999999997</v>
      </c>
      <c r="F2216" s="53">
        <f t="shared" si="507"/>
        <v>0.39300000000000068</v>
      </c>
      <c r="G2216" s="53">
        <f t="shared" si="508"/>
        <v>0</v>
      </c>
      <c r="H2216" s="53">
        <f>IF(Q2215&gt;SetUp!$B$56,SetUp!$B$56,Q2215)</f>
        <v>29.628814376766552</v>
      </c>
      <c r="I2216" s="53">
        <f t="shared" si="513"/>
        <v>1.7631154952993178</v>
      </c>
      <c r="J2216" s="53">
        <f>MIN(F2216,H2216,(1-EXP(-SetUp!$B$52*H2216/SetUp!$B$56))*F2216)</f>
        <v>0.319310133230015</v>
      </c>
      <c r="K2216" s="53">
        <f t="shared" si="509"/>
        <v>29.309504243536537</v>
      </c>
      <c r="L2216" s="53">
        <f>IF(I2216&lt;=0,0,MIN(SetUp!$B$50*I2216^SetUp!$B$55,I2216))</f>
        <v>5.5346828273521304E-2</v>
      </c>
      <c r="M2216" s="53">
        <f t="shared" si="510"/>
        <v>1.7077686670257965</v>
      </c>
      <c r="N2216" s="53">
        <f>IF(SetUp!$B$62=0,X2216,(B2216-E2216)*(1-(H2216/SetUp!$B$66/SetUp!$B$56)))</f>
        <v>0</v>
      </c>
      <c r="O2216" s="53">
        <f>K2216*SetUp!$B$65</f>
        <v>0.27052675292922906</v>
      </c>
      <c r="P2216" s="53">
        <f>MIN(SetUp!$B$54*L2216^SetUp!$B$51,L2216)</f>
        <v>3.7048565156353533E-2</v>
      </c>
      <c r="Q2216" s="53">
        <f t="shared" si="511"/>
        <v>29.038977490607309</v>
      </c>
      <c r="R2216" s="53">
        <f>IF((H2216+N2216-O2216)&gt;SetUp!$B$56,T2215+H2216+N2216-O2216-SetUp!$B$56,T2215)</f>
        <v>0</v>
      </c>
      <c r="S2216" s="53">
        <f>R2216*SetUp!$B$65</f>
        <v>0</v>
      </c>
      <c r="T2216" s="53">
        <f>IF((R2216-S2216)&lt;SetUp!$B$53,R2216-S2216,SetUp!$B$53)</f>
        <v>0</v>
      </c>
      <c r="U2216" s="53">
        <f t="shared" si="512"/>
        <v>1.7077686670257965</v>
      </c>
      <c r="V2216" s="53">
        <f>(L2216-P2216)/1000*SetUp!$B$13*1000000/SetUp!$B$48</f>
        <v>0.74465332941101425</v>
      </c>
      <c r="W2216" s="53">
        <f t="shared" si="514"/>
        <v>8.3266726846886741E-17</v>
      </c>
      <c r="X2216" s="53">
        <f>MAX((SetUp!$B$56*(1-($H2216/SetUp!$B$56)^2)*TANH(($B2216-$D2216)/SetUp!$B$56))/(1+$H2216/SetUp!$B$56*TANH(($B2216-$D2216)/SetUp!$B$56)),0)</f>
        <v>0</v>
      </c>
    </row>
    <row r="2217" spans="1:24" x14ac:dyDescent="0.3">
      <c r="A2217" s="60">
        <v>33262</v>
      </c>
      <c r="B2217" s="53">
        <v>30.216999999999999</v>
      </c>
      <c r="C2217" s="53">
        <v>0</v>
      </c>
      <c r="D2217" s="53">
        <v>5.0170000000000003</v>
      </c>
      <c r="E2217" s="53">
        <f t="shared" si="506"/>
        <v>5.0170000000000003</v>
      </c>
      <c r="F2217" s="53">
        <f t="shared" si="507"/>
        <v>0</v>
      </c>
      <c r="G2217" s="53">
        <f t="shared" si="508"/>
        <v>1.3949558417314449</v>
      </c>
      <c r="H2217" s="53">
        <f>IF(Q2216&gt;SetUp!$B$56,SetUp!$B$56,Q2216)</f>
        <v>29.038977490607309</v>
      </c>
      <c r="I2217" s="53">
        <f t="shared" si="513"/>
        <v>3.3707542994914661</v>
      </c>
      <c r="J2217" s="53">
        <f>MIN(F2217,H2217,(1-EXP(-SetUp!$B$52*H2217/SetUp!$B$56))*F2217)</f>
        <v>0</v>
      </c>
      <c r="K2217" s="53">
        <f t="shared" si="509"/>
        <v>29.038977490607309</v>
      </c>
      <c r="L2217" s="53">
        <f>IF(I2217&lt;=0,0,MIN(SetUp!$B$50*I2217^SetUp!$B$55,I2217))</f>
        <v>0.16299337888223395</v>
      </c>
      <c r="M2217" s="53">
        <f t="shared" si="510"/>
        <v>3.2077609206092323</v>
      </c>
      <c r="N2217" s="53">
        <f>IF(SetUp!$B$62=0,X2217,(B2217-E2217)*(1-(H2217/SetUp!$B$66/SetUp!$B$56)))</f>
        <v>23.805044158268554</v>
      </c>
      <c r="O2217" s="53">
        <f>K2217*SetUp!$B$65</f>
        <v>0.26802979073422467</v>
      </c>
      <c r="P2217" s="53">
        <f>MIN(SetUp!$B$54*L2217^SetUp!$B$51,L2217)</f>
        <v>0.11025722995882957</v>
      </c>
      <c r="Q2217" s="53">
        <f t="shared" si="511"/>
        <v>52.575991858141641</v>
      </c>
      <c r="R2217" s="53">
        <f>IF((H2217+N2217-O2217)&gt;SetUp!$B$56,T2216+H2217+N2217-O2217-SetUp!$B$56,T2216)</f>
        <v>0</v>
      </c>
      <c r="S2217" s="53">
        <f>R2217*SetUp!$B$65</f>
        <v>0</v>
      </c>
      <c r="T2217" s="53">
        <f>IF((R2217-S2217)&lt;SetUp!$B$53,R2217-S2217,SetUp!$B$53)</f>
        <v>0</v>
      </c>
      <c r="U2217" s="53">
        <f t="shared" si="512"/>
        <v>3.2077609206092323</v>
      </c>
      <c r="V2217" s="53">
        <f>(L2217-P2217)/1000*SetUp!$B$13*1000000/SetUp!$B$48</f>
        <v>2.1461134657793921</v>
      </c>
      <c r="W2217" s="53">
        <f t="shared" si="514"/>
        <v>4.1910919179599659E-15</v>
      </c>
      <c r="X2217" s="53">
        <f>MAX((SetUp!$B$56*(1-($H2217/SetUp!$B$56)^2)*TANH(($B2217-$D2217)/SetUp!$B$56))/(1+$H2217/SetUp!$B$56*TANH(($B2217-$D2217)/SetUp!$B$56)),0)</f>
        <v>23.805044158268554</v>
      </c>
    </row>
    <row r="2218" spans="1:24" x14ac:dyDescent="0.3">
      <c r="A2218" s="60">
        <v>33263</v>
      </c>
      <c r="B2218" s="53">
        <v>17.738</v>
      </c>
      <c r="C2218" s="53">
        <v>9.6270000000000007</v>
      </c>
      <c r="D2218" s="53">
        <v>5.0170000000000003</v>
      </c>
      <c r="E2218" s="53">
        <f t="shared" si="506"/>
        <v>5.0170000000000003</v>
      </c>
      <c r="F2218" s="53">
        <f t="shared" si="507"/>
        <v>0</v>
      </c>
      <c r="G2218" s="53">
        <f t="shared" si="508"/>
        <v>1.3839445089588907</v>
      </c>
      <c r="H2218" s="53">
        <f>IF(Q2217&gt;SetUp!$B$56,SetUp!$B$56,Q2217)</f>
        <v>52.575991858141641</v>
      </c>
      <c r="I2218" s="53">
        <f t="shared" si="513"/>
        <v>5.0769818860115379</v>
      </c>
      <c r="J2218" s="53">
        <f>MIN(F2218,H2218,(1-EXP(-SetUp!$B$52*H2218/SetUp!$B$56))*F2218)</f>
        <v>0</v>
      </c>
      <c r="K2218" s="53">
        <f t="shared" si="509"/>
        <v>52.575991858141641</v>
      </c>
      <c r="L2218" s="53">
        <f>IF(I2218&lt;=0,0,MIN(SetUp!$B$50*I2218^SetUp!$B$55,I2218))</f>
        <v>0.32257756363141843</v>
      </c>
      <c r="M2218" s="53">
        <f t="shared" si="510"/>
        <v>4.7544043223801191</v>
      </c>
      <c r="N2218" s="53">
        <f>IF(SetUp!$B$62=0,X2218,(B2218-E2218)*(1-(H2218/SetUp!$B$66/SetUp!$B$56)))</f>
        <v>11.337055491041109</v>
      </c>
      <c r="O2218" s="53">
        <f>K2218*SetUp!$B$65</f>
        <v>0.48527645644341488</v>
      </c>
      <c r="P2218" s="53">
        <f>MIN(SetUp!$B$54*L2218^SetUp!$B$51,L2218)</f>
        <v>0.21966066302814002</v>
      </c>
      <c r="Q2218" s="53">
        <f t="shared" si="511"/>
        <v>63.427770892739332</v>
      </c>
      <c r="R2218" s="53">
        <f>IF((H2218+N2218-O2218)&gt;SetUp!$B$56,T2217+H2218+N2218-O2218-SetUp!$B$56,T2217)</f>
        <v>0</v>
      </c>
      <c r="S2218" s="53">
        <f>R2218*SetUp!$B$65</f>
        <v>0</v>
      </c>
      <c r="T2218" s="53">
        <f>IF((R2218-S2218)&lt;SetUp!$B$53,R2218-S2218,SetUp!$B$53)</f>
        <v>0</v>
      </c>
      <c r="U2218" s="53">
        <f t="shared" si="512"/>
        <v>4.7544043223801191</v>
      </c>
      <c r="V2218" s="53">
        <f>(L2218-P2218)/1000*SetUp!$B$13*1000000/SetUp!$B$48</f>
        <v>4.1882342709888709</v>
      </c>
      <c r="W2218" s="53">
        <f t="shared" si="514"/>
        <v>3.219646771412954E-15</v>
      </c>
      <c r="X2218" s="53">
        <f>MAX((SetUp!$B$56*(1-($H2218/SetUp!$B$56)^2)*TANH(($B2218-$D2218)/SetUp!$B$56))/(1+$H2218/SetUp!$B$56*TANH(($B2218-$D2218)/SetUp!$B$56)),0)</f>
        <v>11.337055491041109</v>
      </c>
    </row>
    <row r="2219" spans="1:24" x14ac:dyDescent="0.3">
      <c r="A2219" s="60">
        <v>33264</v>
      </c>
      <c r="B2219" s="53">
        <v>8.9619999999999997</v>
      </c>
      <c r="C2219" s="53">
        <v>8.35</v>
      </c>
      <c r="D2219" s="53">
        <v>5.0170000000000003</v>
      </c>
      <c r="E2219" s="53">
        <f t="shared" si="506"/>
        <v>5.0170000000000003</v>
      </c>
      <c r="F2219" s="53">
        <f t="shared" si="507"/>
        <v>0</v>
      </c>
      <c r="G2219" s="53">
        <f t="shared" si="508"/>
        <v>0.53439819257594889</v>
      </c>
      <c r="H2219" s="53">
        <f>IF(Q2218&gt;SetUp!$B$56,SetUp!$B$56,Q2218)</f>
        <v>63.427770892739332</v>
      </c>
      <c r="I2219" s="53">
        <f t="shared" si="513"/>
        <v>5.8742409025376592</v>
      </c>
      <c r="J2219" s="53">
        <f>MIN(F2219,H2219,(1-EXP(-SetUp!$B$52*H2219/SetUp!$B$56))*F2219)</f>
        <v>0</v>
      </c>
      <c r="K2219" s="53">
        <f t="shared" si="509"/>
        <v>63.427770892739332</v>
      </c>
      <c r="L2219" s="53">
        <f>IF(I2219&lt;=0,0,MIN(SetUp!$B$50*I2219^SetUp!$B$55,I2219))</f>
        <v>0.41134957778374198</v>
      </c>
      <c r="M2219" s="53">
        <f t="shared" si="510"/>
        <v>5.462891324753917</v>
      </c>
      <c r="N2219" s="53">
        <f>IF(SetUp!$B$62=0,X2219,(B2219-E2219)*(1-(H2219/SetUp!$B$66/SetUp!$B$56)))</f>
        <v>3.4106018074240505</v>
      </c>
      <c r="O2219" s="53">
        <f>K2219*SetUp!$B$65</f>
        <v>0.58543838758159139</v>
      </c>
      <c r="P2219" s="53">
        <f>MIN(SetUp!$B$54*L2219^SetUp!$B$51,L2219)</f>
        <v>0.28077289339919154</v>
      </c>
      <c r="Q2219" s="53">
        <f t="shared" si="511"/>
        <v>66.252934312581786</v>
      </c>
      <c r="R2219" s="53">
        <f>IF((H2219+N2219-O2219)&gt;SetUp!$B$56,T2218+H2219+N2219-O2219-SetUp!$B$56,T2218)</f>
        <v>0</v>
      </c>
      <c r="S2219" s="53">
        <f>R2219*SetUp!$B$65</f>
        <v>0</v>
      </c>
      <c r="T2219" s="53">
        <f>IF((R2219-S2219)&lt;SetUp!$B$53,R2219-S2219,SetUp!$B$53)</f>
        <v>0</v>
      </c>
      <c r="U2219" s="53">
        <f t="shared" si="512"/>
        <v>5.462891324753917</v>
      </c>
      <c r="V2219" s="53">
        <f>(L2219-P2219)/1000*SetUp!$B$13*1000000/SetUp!$B$48</f>
        <v>5.3138575037310298</v>
      </c>
      <c r="W2219" s="53">
        <f t="shared" si="514"/>
        <v>-1.0824674490095276E-14</v>
      </c>
      <c r="X2219" s="53">
        <f>MAX((SetUp!$B$56*(1-($H2219/SetUp!$B$56)^2)*TANH(($B2219-$D2219)/SetUp!$B$56))/(1+$H2219/SetUp!$B$56*TANH(($B2219-$D2219)/SetUp!$B$56)),0)</f>
        <v>3.4106018074240505</v>
      </c>
    </row>
    <row r="2220" spans="1:24" x14ac:dyDescent="0.3">
      <c r="A2220" s="60">
        <v>33265</v>
      </c>
      <c r="B2220" s="53">
        <v>0.36699999999999999</v>
      </c>
      <c r="C2220" s="53">
        <v>7.8890000000000002</v>
      </c>
      <c r="D2220" s="53">
        <v>5.0170000000000003</v>
      </c>
      <c r="E2220" s="53">
        <f t="shared" si="506"/>
        <v>0.36699999999999999</v>
      </c>
      <c r="F2220" s="53">
        <f t="shared" si="507"/>
        <v>4.6500000000000004</v>
      </c>
      <c r="G2220" s="53">
        <f t="shared" si="508"/>
        <v>0</v>
      </c>
      <c r="H2220" s="53">
        <f>IF(Q2219&gt;SetUp!$B$56,SetUp!$B$56,Q2219)</f>
        <v>66.252934312581786</v>
      </c>
      <c r="I2220" s="53">
        <f t="shared" si="513"/>
        <v>6.0325028239540286</v>
      </c>
      <c r="J2220" s="53">
        <f>MIN(F2220,H2220,(1-EXP(-SetUp!$B$52*H2220/SetUp!$B$56))*F2220)</f>
        <v>4.5398857057389401</v>
      </c>
      <c r="K2220" s="53">
        <f t="shared" si="509"/>
        <v>61.713048606842847</v>
      </c>
      <c r="L2220" s="53">
        <f>IF(I2220&lt;=0,0,MIN(SetUp!$B$50*I2220^SetUp!$B$55,I2220))</f>
        <v>0.42998571144007575</v>
      </c>
      <c r="M2220" s="53">
        <f t="shared" si="510"/>
        <v>5.6025171125139526</v>
      </c>
      <c r="N2220" s="53">
        <f>IF(SetUp!$B$62=0,X2220,(B2220-E2220)*(1-(H2220/SetUp!$B$66/SetUp!$B$56)))</f>
        <v>0</v>
      </c>
      <c r="O2220" s="53">
        <f>K2220*SetUp!$B$65</f>
        <v>0.56961149920011156</v>
      </c>
      <c r="P2220" s="53">
        <f>MIN(SetUp!$B$54*L2220^SetUp!$B$51,L2220)</f>
        <v>0.29361967085875301</v>
      </c>
      <c r="Q2220" s="53">
        <f t="shared" si="511"/>
        <v>61.143437107642733</v>
      </c>
      <c r="R2220" s="53">
        <f>IF((H2220+N2220-O2220)&gt;SetUp!$B$56,T2219+H2220+N2220-O2220-SetUp!$B$56,T2219)</f>
        <v>0</v>
      </c>
      <c r="S2220" s="53">
        <f>R2220*SetUp!$B$65</f>
        <v>0</v>
      </c>
      <c r="T2220" s="53">
        <f>IF((R2220-S2220)&lt;SetUp!$B$53,R2220-S2220,SetUp!$B$53)</f>
        <v>0</v>
      </c>
      <c r="U2220" s="53">
        <f t="shared" si="512"/>
        <v>5.6025171125139526</v>
      </c>
      <c r="V2220" s="53">
        <f>(L2220-P2220)/1000*SetUp!$B$13*1000000/SetUp!$B$48</f>
        <v>5.5494570980459708</v>
      </c>
      <c r="W2220" s="53">
        <f t="shared" si="514"/>
        <v>3.2751579226442118E-15</v>
      </c>
      <c r="X2220" s="53">
        <f>MAX((SetUp!$B$56*(1-($H2220/SetUp!$B$56)^2)*TANH(($B2220-$D2220)/SetUp!$B$56))/(1+$H2220/SetUp!$B$56*TANH(($B2220-$D2220)/SetUp!$B$56)),0)</f>
        <v>0</v>
      </c>
    </row>
    <row r="2221" spans="1:24" x14ac:dyDescent="0.3">
      <c r="A2221" s="60">
        <v>33266</v>
      </c>
      <c r="B2221" s="53">
        <v>0</v>
      </c>
      <c r="C2221" s="53">
        <v>7.7370000000000001</v>
      </c>
      <c r="D2221" s="53">
        <v>5.0170000000000003</v>
      </c>
      <c r="E2221" s="53">
        <f t="shared" si="506"/>
        <v>0</v>
      </c>
      <c r="F2221" s="53">
        <f t="shared" si="507"/>
        <v>5.0170000000000003</v>
      </c>
      <c r="G2221" s="53">
        <f t="shared" si="508"/>
        <v>0</v>
      </c>
      <c r="H2221" s="53">
        <f>IF(Q2220&gt;SetUp!$B$56,SetUp!$B$56,Q2220)</f>
        <v>61.143437107642733</v>
      </c>
      <c r="I2221" s="53">
        <f t="shared" si="513"/>
        <v>6.1220277245337558</v>
      </c>
      <c r="J2221" s="53">
        <f>MIN(F2221,H2221,(1-EXP(-SetUp!$B$52*H2221/SetUp!$B$56))*F2221)</f>
        <v>4.8584363722809876</v>
      </c>
      <c r="K2221" s="53">
        <f t="shared" si="509"/>
        <v>56.285000735361749</v>
      </c>
      <c r="L2221" s="53">
        <f>IF(I2221&lt;=0,0,MIN(SetUp!$B$50*I2221^SetUp!$B$55,I2221))</f>
        <v>0.4406735197145854</v>
      </c>
      <c r="M2221" s="53">
        <f t="shared" si="510"/>
        <v>5.6813542048191703</v>
      </c>
      <c r="N2221" s="53">
        <f>IF(SetUp!$B$62=0,X2221,(B2221-E2221)*(1-(H2221/SetUp!$B$66/SetUp!$B$56)))</f>
        <v>0</v>
      </c>
      <c r="O2221" s="53">
        <f>K2221*SetUp!$B$65</f>
        <v>0.51951061201980309</v>
      </c>
      <c r="P2221" s="53">
        <f>MIN(SetUp!$B$54*L2221^SetUp!$B$51,L2221)</f>
        <v>0.3009897452243791</v>
      </c>
      <c r="Q2221" s="53">
        <f t="shared" si="511"/>
        <v>55.765490123341948</v>
      </c>
      <c r="R2221" s="53">
        <f>IF((H2221+N2221-O2221)&gt;SetUp!$B$56,T2220+H2221+N2221-O2221-SetUp!$B$56,T2220)</f>
        <v>0</v>
      </c>
      <c r="S2221" s="53">
        <f>R2221*SetUp!$B$65</f>
        <v>0</v>
      </c>
      <c r="T2221" s="53">
        <f>IF((R2221-S2221)&lt;SetUp!$B$53,R2221-S2221,SetUp!$B$53)</f>
        <v>0</v>
      </c>
      <c r="U2221" s="53">
        <f t="shared" si="512"/>
        <v>5.6813542048191703</v>
      </c>
      <c r="V2221" s="53">
        <f>(L2221-P2221)/1000*SetUp!$B$13*1000000/SetUp!$B$48</f>
        <v>5.6844732788457772</v>
      </c>
      <c r="W2221" s="53">
        <f t="shared" si="514"/>
        <v>7.9380946260698693E-15</v>
      </c>
      <c r="X2221" s="53">
        <f>MAX((SetUp!$B$56*(1-($H2221/SetUp!$B$56)^2)*TANH(($B2221-$D2221)/SetUp!$B$56))/(1+$H2221/SetUp!$B$56*TANH(($B2221-$D2221)/SetUp!$B$56)),0)</f>
        <v>0</v>
      </c>
    </row>
    <row r="2222" spans="1:24" x14ac:dyDescent="0.3">
      <c r="A2222" s="60">
        <v>33267</v>
      </c>
      <c r="B2222" s="53">
        <v>0.78300000000000003</v>
      </c>
      <c r="C2222" s="53">
        <v>7.5869999999999997</v>
      </c>
      <c r="D2222" s="53">
        <v>5.0170000000000003</v>
      </c>
      <c r="E2222" s="53">
        <f t="shared" si="506"/>
        <v>0.78300000000000003</v>
      </c>
      <c r="F2222" s="53">
        <f t="shared" si="507"/>
        <v>4.234</v>
      </c>
      <c r="G2222" s="53">
        <f t="shared" si="508"/>
        <v>0</v>
      </c>
      <c r="H2222" s="53">
        <f>IF(Q2221&gt;SetUp!$B$56,SetUp!$B$56,Q2221)</f>
        <v>55.765490123341948</v>
      </c>
      <c r="I2222" s="53">
        <f t="shared" si="513"/>
        <v>6.1586635705979873</v>
      </c>
      <c r="J2222" s="53">
        <f>MIN(F2222,H2222,(1-EXP(-SetUp!$B$52*H2222/SetUp!$B$56))*F2222)</f>
        <v>4.0526715932140176</v>
      </c>
      <c r="K2222" s="53">
        <f t="shared" si="509"/>
        <v>51.712818530127933</v>
      </c>
      <c r="L2222" s="53">
        <f>IF(I2222&lt;=0,0,MIN(SetUp!$B$50*I2222^SetUp!$B$55,I2222))</f>
        <v>0.44507746091827732</v>
      </c>
      <c r="M2222" s="53">
        <f t="shared" si="510"/>
        <v>5.71358610967971</v>
      </c>
      <c r="N2222" s="53">
        <f>IF(SetUp!$B$62=0,X2222,(B2222-E2222)*(1-(H2222/SetUp!$B$66/SetUp!$B$56)))</f>
        <v>0</v>
      </c>
      <c r="O2222" s="53">
        <f>K2222*SetUp!$B$65</f>
        <v>0.47730936577881727</v>
      </c>
      <c r="P2222" s="53">
        <f>MIN(SetUp!$B$54*L2222^SetUp!$B$51,L2222)</f>
        <v>0.30402711274421773</v>
      </c>
      <c r="Q2222" s="53">
        <f t="shared" si="511"/>
        <v>51.235509164349118</v>
      </c>
      <c r="R2222" s="53">
        <f>IF((H2222+N2222-O2222)&gt;SetUp!$B$56,T2221+H2222+N2222-O2222-SetUp!$B$56,T2221)</f>
        <v>0</v>
      </c>
      <c r="S2222" s="53">
        <f>R2222*SetUp!$B$65</f>
        <v>0</v>
      </c>
      <c r="T2222" s="53">
        <f>IF((R2222-S2222)&lt;SetUp!$B$53,R2222-S2222,SetUp!$B$53)</f>
        <v>0</v>
      </c>
      <c r="U2222" s="53">
        <f t="shared" si="512"/>
        <v>5.71358610967971</v>
      </c>
      <c r="V2222" s="53">
        <f>(L2222-P2222)/1000*SetUp!$B$13*1000000/SetUp!$B$48</f>
        <v>5.7400864065536235</v>
      </c>
      <c r="W2222" s="53">
        <f t="shared" si="514"/>
        <v>4.496403249731884E-15</v>
      </c>
      <c r="X2222" s="53">
        <f>MAX((SetUp!$B$56*(1-($H2222/SetUp!$B$56)^2)*TANH(($B2222-$D2222)/SetUp!$B$56))/(1+$H2222/SetUp!$B$56*TANH(($B2222-$D2222)/SetUp!$B$56)),0)</f>
        <v>0</v>
      </c>
    </row>
    <row r="2223" spans="1:24" x14ac:dyDescent="0.3">
      <c r="A2223" s="60">
        <v>33268</v>
      </c>
      <c r="B2223" s="53">
        <v>0.25700000000000001</v>
      </c>
      <c r="C2223" s="53">
        <v>7.1420000000000003</v>
      </c>
      <c r="D2223" s="53">
        <v>5.0170000000000003</v>
      </c>
      <c r="E2223" s="53">
        <f t="shared" si="506"/>
        <v>0.25700000000000001</v>
      </c>
      <c r="F2223" s="53">
        <f t="shared" si="507"/>
        <v>4.7600000000000007</v>
      </c>
      <c r="G2223" s="53">
        <f t="shared" si="508"/>
        <v>0</v>
      </c>
      <c r="H2223" s="53">
        <f>IF(Q2222&gt;SetUp!$B$56,SetUp!$B$56,Q2222)</f>
        <v>51.235509164349118</v>
      </c>
      <c r="I2223" s="53">
        <f t="shared" si="513"/>
        <v>6.1449854791972118</v>
      </c>
      <c r="J2223" s="53">
        <f>MIN(F2223,H2223,(1-EXP(-SetUp!$B$52*H2223/SetUp!$B$56))*F2223)</f>
        <v>4.4966875334993412</v>
      </c>
      <c r="K2223" s="53">
        <f t="shared" si="509"/>
        <v>46.738821630849777</v>
      </c>
      <c r="L2223" s="53">
        <f>IF(I2223&lt;=0,0,MIN(SetUp!$B$50*I2223^SetUp!$B$55,I2223))</f>
        <v>0.44343118866610964</v>
      </c>
      <c r="M2223" s="53">
        <f t="shared" si="510"/>
        <v>5.7015542905311021</v>
      </c>
      <c r="N2223" s="53">
        <f>IF(SetUp!$B$62=0,X2223,(B2223-E2223)*(1-(H2223/SetUp!$B$66/SetUp!$B$56)))</f>
        <v>0</v>
      </c>
      <c r="O2223" s="53">
        <f>K2223*SetUp!$B$65</f>
        <v>0.43139936951750174</v>
      </c>
      <c r="P2223" s="53">
        <f>MIN(SetUp!$B$54*L2223^SetUp!$B$51,L2223)</f>
        <v>0.3028916559200161</v>
      </c>
      <c r="Q2223" s="53">
        <f t="shared" si="511"/>
        <v>46.307422261332277</v>
      </c>
      <c r="R2223" s="53">
        <f>IF((H2223+N2223-O2223)&gt;SetUp!$B$56,T2222+H2223+N2223-O2223-SetUp!$B$56,T2222)</f>
        <v>0</v>
      </c>
      <c r="S2223" s="53">
        <f>R2223*SetUp!$B$65</f>
        <v>0</v>
      </c>
      <c r="T2223" s="53">
        <f>IF((R2223-S2223)&lt;SetUp!$B$53,R2223-S2223,SetUp!$B$53)</f>
        <v>0</v>
      </c>
      <c r="U2223" s="53">
        <f t="shared" si="512"/>
        <v>5.7015542905311021</v>
      </c>
      <c r="V2223" s="53">
        <f>(L2223-P2223)/1000*SetUp!$B$13*1000000/SetUp!$B$48</f>
        <v>5.7192986188431858</v>
      </c>
      <c r="W2223" s="53">
        <f t="shared" si="514"/>
        <v>0</v>
      </c>
      <c r="X2223" s="53">
        <f>MAX((SetUp!$B$56*(1-($H2223/SetUp!$B$56)^2)*TANH(($B2223-$D2223)/SetUp!$B$56))/(1+$H2223/SetUp!$B$56*TANH(($B2223-$D2223)/SetUp!$B$56)),0)</f>
        <v>0</v>
      </c>
    </row>
    <row r="2224" spans="1:24" x14ac:dyDescent="0.3">
      <c r="A2224" s="60">
        <v>33269</v>
      </c>
      <c r="B2224" s="53">
        <v>0.52</v>
      </c>
      <c r="C2224" s="53">
        <v>6.5650000000000004</v>
      </c>
      <c r="D2224" s="53">
        <v>5.0170000000000003</v>
      </c>
      <c r="E2224" s="53">
        <f t="shared" si="506"/>
        <v>0.52</v>
      </c>
      <c r="F2224" s="53">
        <f t="shared" si="507"/>
        <v>4.4969999999999999</v>
      </c>
      <c r="G2224" s="53">
        <f t="shared" si="508"/>
        <v>0</v>
      </c>
      <c r="H2224" s="53">
        <f>IF(Q2223&gt;SetUp!$B$56,SetUp!$B$56,Q2223)</f>
        <v>46.307422261332277</v>
      </c>
      <c r="I2224" s="53">
        <f t="shared" si="513"/>
        <v>6.090497768308694</v>
      </c>
      <c r="J2224" s="53">
        <f>MIN(F2224,H2224,(1-EXP(-SetUp!$B$52*H2224/SetUp!$B$56))*F2224)</f>
        <v>4.1683717275745114</v>
      </c>
      <c r="K2224" s="53">
        <f t="shared" si="509"/>
        <v>42.139050533757768</v>
      </c>
      <c r="L2224" s="53">
        <f>IF(I2224&lt;=0,0,MIN(SetUp!$B$50*I2224^SetUp!$B$55,I2224))</f>
        <v>0.43689738798458183</v>
      </c>
      <c r="M2224" s="53">
        <f t="shared" si="510"/>
        <v>5.6536003803241126</v>
      </c>
      <c r="N2224" s="53">
        <f>IF(SetUp!$B$62=0,X2224,(B2224-E2224)*(1-(H2224/SetUp!$B$66/SetUp!$B$56)))</f>
        <v>0</v>
      </c>
      <c r="O2224" s="53">
        <f>K2224*SetUp!$B$65</f>
        <v>0.38894347777759181</v>
      </c>
      <c r="P2224" s="53">
        <f>MIN(SetUp!$B$54*L2224^SetUp!$B$51,L2224)</f>
        <v>0.29838560830169997</v>
      </c>
      <c r="Q2224" s="53">
        <f t="shared" si="511"/>
        <v>41.750107055980173</v>
      </c>
      <c r="R2224" s="53">
        <f>IF((H2224+N2224-O2224)&gt;SetUp!$B$56,T2223+H2224+N2224-O2224-SetUp!$B$56,T2223)</f>
        <v>0</v>
      </c>
      <c r="S2224" s="53">
        <f>R2224*SetUp!$B$65</f>
        <v>0</v>
      </c>
      <c r="T2224" s="53">
        <f>IF((R2224-S2224)&lt;SetUp!$B$53,R2224-S2224,SetUp!$B$53)</f>
        <v>0</v>
      </c>
      <c r="U2224" s="53">
        <f t="shared" si="512"/>
        <v>5.6536003803241126</v>
      </c>
      <c r="V2224" s="53">
        <f>(L2224-P2224)/1000*SetUp!$B$13*1000000/SetUp!$B$48</f>
        <v>5.6367785971299069</v>
      </c>
      <c r="W2224" s="53">
        <f t="shared" si="514"/>
        <v>0</v>
      </c>
      <c r="X2224" s="53">
        <f>MAX((SetUp!$B$56*(1-($H2224/SetUp!$B$56)^2)*TANH(($B2224-$D2224)/SetUp!$B$56))/(1+$H2224/SetUp!$B$56*TANH(($B2224-$D2224)/SetUp!$B$56)),0)</f>
        <v>0</v>
      </c>
    </row>
    <row r="2225" spans="1:24" x14ac:dyDescent="0.3">
      <c r="A2225" s="60">
        <v>33270</v>
      </c>
      <c r="B2225" s="53">
        <v>1.1559999999999999</v>
      </c>
      <c r="C2225" s="53">
        <v>6.0069999999999997</v>
      </c>
      <c r="D2225" s="53">
        <v>4.5679999999999996</v>
      </c>
      <c r="E2225" s="53">
        <f t="shared" si="506"/>
        <v>1.1559999999999999</v>
      </c>
      <c r="F2225" s="53">
        <f t="shared" si="507"/>
        <v>3.4119999999999999</v>
      </c>
      <c r="G2225" s="53">
        <f t="shared" si="508"/>
        <v>0</v>
      </c>
      <c r="H2225" s="53">
        <f>IF(Q2224&gt;SetUp!$B$56,SetUp!$B$56,Q2224)</f>
        <v>41.750107055980173</v>
      </c>
      <c r="I2225" s="53">
        <f t="shared" si="513"/>
        <v>6.010438380049294</v>
      </c>
      <c r="J2225" s="53">
        <f>MIN(F2225,H2225,(1-EXP(-SetUp!$B$52*H2225/SetUp!$B$56))*F2225)</f>
        <v>3.0894394733683521</v>
      </c>
      <c r="K2225" s="53">
        <f t="shared" si="509"/>
        <v>38.660667582611822</v>
      </c>
      <c r="L2225" s="53">
        <f>IF(I2225&lt;=0,0,MIN(SetUp!$B$50*I2225^SetUp!$B$55,I2225))</f>
        <v>0.42736772015539459</v>
      </c>
      <c r="M2225" s="53">
        <f t="shared" si="510"/>
        <v>5.5830706598938997</v>
      </c>
      <c r="N2225" s="53">
        <f>IF(SetUp!$B$62=0,X2225,(B2225-E2225)*(1-(H2225/SetUp!$B$66/SetUp!$B$56)))</f>
        <v>0</v>
      </c>
      <c r="O2225" s="53">
        <f>K2225*SetUp!$B$65</f>
        <v>0.35683799972518104</v>
      </c>
      <c r="P2225" s="53">
        <f>MIN(SetUp!$B$54*L2225^SetUp!$B$51,L2225)</f>
        <v>0.2918146321745877</v>
      </c>
      <c r="Q2225" s="53">
        <f t="shared" si="511"/>
        <v>38.303829582886642</v>
      </c>
      <c r="R2225" s="53">
        <f>IF((H2225+N2225-O2225)&gt;SetUp!$B$56,T2224+H2225+N2225-O2225-SetUp!$B$56,T2224)</f>
        <v>0</v>
      </c>
      <c r="S2225" s="53">
        <f>R2225*SetUp!$B$65</f>
        <v>0</v>
      </c>
      <c r="T2225" s="53">
        <f>IF((R2225-S2225)&lt;SetUp!$B$53,R2225-S2225,SetUp!$B$53)</f>
        <v>0</v>
      </c>
      <c r="U2225" s="53">
        <f t="shared" si="512"/>
        <v>5.5830706598938997</v>
      </c>
      <c r="V2225" s="53">
        <f>(L2225-P2225)/1000*SetUp!$B$13*1000000/SetUp!$B$48</f>
        <v>5.5163737470879504</v>
      </c>
      <c r="W2225" s="53">
        <f t="shared" si="514"/>
        <v>2.1094237467877974E-15</v>
      </c>
      <c r="X2225" s="53">
        <f>MAX((SetUp!$B$56*(1-($H2225/SetUp!$B$56)^2)*TANH(($B2225-$D2225)/SetUp!$B$56))/(1+$H2225/SetUp!$B$56*TANH(($B2225-$D2225)/SetUp!$B$56)),0)</f>
        <v>0</v>
      </c>
    </row>
    <row r="2226" spans="1:24" x14ac:dyDescent="0.3">
      <c r="A2226" s="60">
        <v>33271</v>
      </c>
      <c r="B2226" s="53">
        <v>0.53100000000000003</v>
      </c>
      <c r="C2226" s="53">
        <v>0</v>
      </c>
      <c r="D2226" s="53">
        <v>4.5679999999999996</v>
      </c>
      <c r="E2226" s="53">
        <f t="shared" si="506"/>
        <v>0.53100000000000003</v>
      </c>
      <c r="F2226" s="53">
        <f t="shared" si="507"/>
        <v>4.0369999999999999</v>
      </c>
      <c r="G2226" s="53">
        <f t="shared" si="508"/>
        <v>0</v>
      </c>
      <c r="H2226" s="53">
        <f>IF(Q2225&gt;SetUp!$B$56,SetUp!$B$56,Q2225)</f>
        <v>38.303829582886642</v>
      </c>
      <c r="I2226" s="53">
        <f t="shared" si="513"/>
        <v>5.9036333157988743</v>
      </c>
      <c r="J2226" s="53">
        <f>MIN(F2226,H2226,(1-EXP(-SetUp!$B$52*H2226/SetUp!$B$56))*F2226)</f>
        <v>3.5733180093266266</v>
      </c>
      <c r="K2226" s="53">
        <f t="shared" si="509"/>
        <v>34.730511573560015</v>
      </c>
      <c r="L2226" s="53">
        <f>IF(I2226&lt;=0,0,MIN(SetUp!$B$50*I2226^SetUp!$B$55,I2226))</f>
        <v>0.41478568447177383</v>
      </c>
      <c r="M2226" s="53">
        <f t="shared" si="510"/>
        <v>5.4888476313271006</v>
      </c>
      <c r="N2226" s="53">
        <f>IF(SetUp!$B$62=0,X2226,(B2226-E2226)*(1-(H2226/SetUp!$B$66/SetUp!$B$56)))</f>
        <v>0</v>
      </c>
      <c r="O2226" s="53">
        <f>K2226*SetUp!$B$65</f>
        <v>0.32056265590497474</v>
      </c>
      <c r="P2226" s="53">
        <f>MIN(SetUp!$B$54*L2226^SetUp!$B$51,L2226)</f>
        <v>0.28314114810045482</v>
      </c>
      <c r="Q2226" s="53">
        <f t="shared" si="511"/>
        <v>34.409948917655043</v>
      </c>
      <c r="R2226" s="53">
        <f>IF((H2226+N2226-O2226)&gt;SetUp!$B$56,T2225+H2226+N2226-O2226-SetUp!$B$56,T2225)</f>
        <v>0</v>
      </c>
      <c r="S2226" s="53">
        <f>R2226*SetUp!$B$65</f>
        <v>0</v>
      </c>
      <c r="T2226" s="53">
        <f>IF((R2226-S2226)&lt;SetUp!$B$53,R2226-S2226,SetUp!$B$53)</f>
        <v>0</v>
      </c>
      <c r="U2226" s="53">
        <f t="shared" si="512"/>
        <v>5.4888476313271006</v>
      </c>
      <c r="V2226" s="53">
        <f>(L2226-P2226)/1000*SetUp!$B$13*1000000/SetUp!$B$48</f>
        <v>5.357314061994165</v>
      </c>
      <c r="W2226" s="53">
        <f t="shared" si="514"/>
        <v>6.3837823915946501E-15</v>
      </c>
      <c r="X2226" s="53">
        <f>MAX((SetUp!$B$56*(1-($H2226/SetUp!$B$56)^2)*TANH(($B2226-$D2226)/SetUp!$B$56))/(1+$H2226/SetUp!$B$56*TANH(($B2226-$D2226)/SetUp!$B$56)),0)</f>
        <v>0</v>
      </c>
    </row>
    <row r="2227" spans="1:24" x14ac:dyDescent="0.3">
      <c r="A2227" s="60">
        <v>33272</v>
      </c>
      <c r="B2227" s="53">
        <v>3.2669999999999999</v>
      </c>
      <c r="C2227" s="53">
        <v>0</v>
      </c>
      <c r="D2227" s="53">
        <v>4.5679999999999996</v>
      </c>
      <c r="E2227" s="53">
        <f t="shared" si="506"/>
        <v>3.2669999999999999</v>
      </c>
      <c r="F2227" s="53">
        <f t="shared" si="507"/>
        <v>1.3009999999999997</v>
      </c>
      <c r="G2227" s="53">
        <f t="shared" si="508"/>
        <v>0</v>
      </c>
      <c r="H2227" s="53">
        <f>IF(Q2226&gt;SetUp!$B$56,SetUp!$B$56,Q2226)</f>
        <v>34.409948917655043</v>
      </c>
      <c r="I2227" s="53">
        <f t="shared" si="513"/>
        <v>5.7961618922958067</v>
      </c>
      <c r="J2227" s="53">
        <f>MIN(F2227,H2227,(1-EXP(-SetUp!$B$52*H2227/SetUp!$B$56))*F2227)</f>
        <v>1.1147995897883685</v>
      </c>
      <c r="K2227" s="53">
        <f t="shared" si="509"/>
        <v>33.295149327866675</v>
      </c>
      <c r="L2227" s="53">
        <f>IF(I2227&lt;=0,0,MIN(SetUp!$B$50*I2227^SetUp!$B$55,I2227))</f>
        <v>0.40227741091158359</v>
      </c>
      <c r="M2227" s="53">
        <f t="shared" si="510"/>
        <v>5.3938844813842231</v>
      </c>
      <c r="N2227" s="53">
        <f>IF(SetUp!$B$62=0,X2227,(B2227-E2227)*(1-(H2227/SetUp!$B$66/SetUp!$B$56)))</f>
        <v>0</v>
      </c>
      <c r="O2227" s="53">
        <f>K2227*SetUp!$B$65</f>
        <v>0.30731426096870573</v>
      </c>
      <c r="P2227" s="53">
        <f>MIN(SetUp!$B$54*L2227^SetUp!$B$51,L2227)</f>
        <v>0.27452104649396719</v>
      </c>
      <c r="Q2227" s="53">
        <f t="shared" si="511"/>
        <v>32.987835066897972</v>
      </c>
      <c r="R2227" s="53">
        <f>IF((H2227+N2227-O2227)&gt;SetUp!$B$56,T2226+H2227+N2227-O2227-SetUp!$B$56,T2226)</f>
        <v>0</v>
      </c>
      <c r="S2227" s="53">
        <f>R2227*SetUp!$B$65</f>
        <v>0</v>
      </c>
      <c r="T2227" s="53">
        <f>IF((R2227-S2227)&lt;SetUp!$B$53,R2227-S2227,SetUp!$B$53)</f>
        <v>0</v>
      </c>
      <c r="U2227" s="53">
        <f t="shared" si="512"/>
        <v>5.3938844813842231</v>
      </c>
      <c r="V2227" s="53">
        <f>(L2227-P2227)/1000*SetUp!$B$13*1000000/SetUp!$B$48</f>
        <v>5.1990837331313813</v>
      </c>
      <c r="W2227" s="53">
        <f t="shared" si="514"/>
        <v>0</v>
      </c>
      <c r="X2227" s="53">
        <f>MAX((SetUp!$B$56*(1-($H2227/SetUp!$B$56)^2)*TANH(($B2227-$D2227)/SetUp!$B$56))/(1+$H2227/SetUp!$B$56*TANH(($B2227-$D2227)/SetUp!$B$56)),0)</f>
        <v>0</v>
      </c>
    </row>
    <row r="2228" spans="1:24" x14ac:dyDescent="0.3">
      <c r="A2228" s="60">
        <v>33273</v>
      </c>
      <c r="B2228" s="53">
        <v>1.597</v>
      </c>
      <c r="C2228" s="53">
        <v>0</v>
      </c>
      <c r="D2228" s="53">
        <v>4.5679999999999996</v>
      </c>
      <c r="E2228" s="53">
        <f t="shared" si="506"/>
        <v>1.597</v>
      </c>
      <c r="F2228" s="53">
        <f t="shared" si="507"/>
        <v>2.9709999999999996</v>
      </c>
      <c r="G2228" s="53">
        <f t="shared" si="508"/>
        <v>0</v>
      </c>
      <c r="H2228" s="53">
        <f>IF(Q2227&gt;SetUp!$B$56,SetUp!$B$56,Q2227)</f>
        <v>32.987835066897972</v>
      </c>
      <c r="I2228" s="53">
        <f t="shared" si="513"/>
        <v>5.6751929565173702</v>
      </c>
      <c r="J2228" s="53">
        <f>MIN(F2228,H2228,(1-EXP(-SetUp!$B$52*H2228/SetUp!$B$56))*F2228)</f>
        <v>2.5102136990228074</v>
      </c>
      <c r="K2228" s="53">
        <f t="shared" si="509"/>
        <v>30.477621367875166</v>
      </c>
      <c r="L2228" s="53">
        <f>IF(I2228&lt;=0,0,MIN(SetUp!$B$50*I2228^SetUp!$B$55,I2228))</f>
        <v>0.38838208404111207</v>
      </c>
      <c r="M2228" s="53">
        <f t="shared" si="510"/>
        <v>5.2868108724762584</v>
      </c>
      <c r="N2228" s="53">
        <f>IF(SetUp!$B$62=0,X2228,(B2228-E2228)*(1-(H2228/SetUp!$B$66/SetUp!$B$56)))</f>
        <v>0</v>
      </c>
      <c r="O2228" s="53">
        <f>K2228*SetUp!$B$65</f>
        <v>0.28130847513314677</v>
      </c>
      <c r="P2228" s="53">
        <f>MIN(SetUp!$B$54*L2228^SetUp!$B$51,L2228)</f>
        <v>0.2649481118772844</v>
      </c>
      <c r="Q2228" s="53">
        <f t="shared" si="511"/>
        <v>30.196312892742018</v>
      </c>
      <c r="R2228" s="53">
        <f>IF((H2228+N2228-O2228)&gt;SetUp!$B$56,T2227+H2228+N2228-O2228-SetUp!$B$56,T2227)</f>
        <v>0</v>
      </c>
      <c r="S2228" s="53">
        <f>R2228*SetUp!$B$65</f>
        <v>0</v>
      </c>
      <c r="T2228" s="53">
        <f>IF((R2228-S2228)&lt;SetUp!$B$53,R2228-S2228,SetUp!$B$53)</f>
        <v>0</v>
      </c>
      <c r="U2228" s="53">
        <f t="shared" si="512"/>
        <v>5.2868108724762584</v>
      </c>
      <c r="V2228" s="53">
        <f>(L2228-P2228)/1000*SetUp!$B$13*1000000/SetUp!$B$48</f>
        <v>5.0231826783594506</v>
      </c>
      <c r="W2228" s="53">
        <f t="shared" si="514"/>
        <v>-1.5543122344752192E-15</v>
      </c>
      <c r="X2228" s="53">
        <f>MAX((SetUp!$B$56*(1-($H2228/SetUp!$B$56)^2)*TANH(($B2228-$D2228)/SetUp!$B$56))/(1+$H2228/SetUp!$B$56*TANH(($B2228-$D2228)/SetUp!$B$56)),0)</f>
        <v>0</v>
      </c>
    </row>
    <row r="2229" spans="1:24" x14ac:dyDescent="0.3">
      <c r="A2229" s="60">
        <v>33274</v>
      </c>
      <c r="B2229" s="53">
        <v>3.802</v>
      </c>
      <c r="C2229" s="53">
        <v>0</v>
      </c>
      <c r="D2229" s="53">
        <v>4.5679999999999996</v>
      </c>
      <c r="E2229" s="53">
        <f t="shared" si="506"/>
        <v>3.802</v>
      </c>
      <c r="F2229" s="53">
        <f t="shared" si="507"/>
        <v>0.76599999999999957</v>
      </c>
      <c r="G2229" s="53">
        <f t="shared" si="508"/>
        <v>0</v>
      </c>
      <c r="H2229" s="53">
        <f>IF(Q2228&gt;SetUp!$B$56,SetUp!$B$56,Q2228)</f>
        <v>30.196312892742018</v>
      </c>
      <c r="I2229" s="53">
        <f t="shared" si="513"/>
        <v>5.5597365602721585</v>
      </c>
      <c r="J2229" s="53">
        <f>MIN(F2229,H2229,(1-EXP(-SetUp!$B$52*H2229/SetUp!$B$56))*F2229)</f>
        <v>0.62690240742596304</v>
      </c>
      <c r="K2229" s="53">
        <f t="shared" si="509"/>
        <v>29.569410485316055</v>
      </c>
      <c r="L2229" s="53">
        <f>IF(I2229&lt;=0,0,MIN(SetUp!$B$50*I2229^SetUp!$B$55,I2229))</f>
        <v>0.37530281659010384</v>
      </c>
      <c r="M2229" s="53">
        <f t="shared" si="510"/>
        <v>5.1844337436820549</v>
      </c>
      <c r="N2229" s="53">
        <f>IF(SetUp!$B$62=0,X2229,(B2229-E2229)*(1-(H2229/SetUp!$B$66/SetUp!$B$56)))</f>
        <v>0</v>
      </c>
      <c r="O2229" s="53">
        <f>K2229*SetUp!$B$65</f>
        <v>0.27292568779589976</v>
      </c>
      <c r="P2229" s="53">
        <f>MIN(SetUp!$B$54*L2229^SetUp!$B$51,L2229)</f>
        <v>0.25594042551780843</v>
      </c>
      <c r="Q2229" s="53">
        <f t="shared" si="511"/>
        <v>29.296484797520154</v>
      </c>
      <c r="R2229" s="53">
        <f>IF((H2229+N2229-O2229)&gt;SetUp!$B$56,T2228+H2229+N2229-O2229-SetUp!$B$56,T2228)</f>
        <v>0</v>
      </c>
      <c r="S2229" s="53">
        <f>R2229*SetUp!$B$65</f>
        <v>0</v>
      </c>
      <c r="T2229" s="53">
        <f>IF((R2229-S2229)&lt;SetUp!$B$53,R2229-S2229,SetUp!$B$53)</f>
        <v>0</v>
      </c>
      <c r="U2229" s="53">
        <f t="shared" si="512"/>
        <v>5.1844337436820549</v>
      </c>
      <c r="V2229" s="53">
        <f>(L2229-P2229)/1000*SetUp!$B$13*1000000/SetUp!$B$48</f>
        <v>4.857488459385638</v>
      </c>
      <c r="W2229" s="53">
        <f t="shared" si="514"/>
        <v>-2.3869795029440866E-15</v>
      </c>
      <c r="X2229" s="53">
        <f>MAX((SetUp!$B$56*(1-($H2229/SetUp!$B$56)^2)*TANH(($B2229-$D2229)/SetUp!$B$56))/(1+$H2229/SetUp!$B$56*TANH(($B2229-$D2229)/SetUp!$B$56)),0)</f>
        <v>0</v>
      </c>
    </row>
    <row r="2230" spans="1:24" x14ac:dyDescent="0.3">
      <c r="A2230" s="60">
        <v>33275</v>
      </c>
      <c r="B2230" s="53">
        <v>13.728999999999999</v>
      </c>
      <c r="C2230" s="53">
        <v>0</v>
      </c>
      <c r="D2230" s="53">
        <v>4.5679999999999996</v>
      </c>
      <c r="E2230" s="53">
        <f t="shared" si="506"/>
        <v>4.5679999999999996</v>
      </c>
      <c r="F2230" s="53">
        <f t="shared" si="507"/>
        <v>0</v>
      </c>
      <c r="G2230" s="53">
        <f t="shared" si="508"/>
        <v>0.33446725916720155</v>
      </c>
      <c r="H2230" s="53">
        <f>IF(Q2229&gt;SetUp!$B$56,SetUp!$B$56,Q2229)</f>
        <v>29.296484797520154</v>
      </c>
      <c r="I2230" s="53">
        <f t="shared" si="513"/>
        <v>5.7893075862789782</v>
      </c>
      <c r="J2230" s="53">
        <f>MIN(F2230,H2230,(1-EXP(-SetUp!$B$52*H2230/SetUp!$B$56))*F2230)</f>
        <v>0</v>
      </c>
      <c r="K2230" s="53">
        <f t="shared" si="509"/>
        <v>29.296484797520154</v>
      </c>
      <c r="L2230" s="53">
        <f>IF(I2230&lt;=0,0,MIN(SetUp!$B$50*I2230^SetUp!$B$55,I2230))</f>
        <v>0.40148486189863375</v>
      </c>
      <c r="M2230" s="53">
        <f t="shared" si="510"/>
        <v>5.387822724380344</v>
      </c>
      <c r="N2230" s="53">
        <f>IF(SetUp!$B$62=0,X2230,(B2230-E2230)*(1-(H2230/SetUp!$B$66/SetUp!$B$56)))</f>
        <v>8.826532740832798</v>
      </c>
      <c r="O2230" s="53">
        <f>K2230*SetUp!$B$65</f>
        <v>0.2704065834297219</v>
      </c>
      <c r="P2230" s="53">
        <f>MIN(SetUp!$B$54*L2230^SetUp!$B$51,L2230)</f>
        <v>0.27397494666950306</v>
      </c>
      <c r="Q2230" s="53">
        <f t="shared" si="511"/>
        <v>37.852610954923229</v>
      </c>
      <c r="R2230" s="53">
        <f>IF((H2230+N2230-O2230)&gt;SetUp!$B$56,T2229+H2230+N2230-O2230-SetUp!$B$56,T2229)</f>
        <v>0</v>
      </c>
      <c r="S2230" s="53">
        <f>R2230*SetUp!$B$65</f>
        <v>0</v>
      </c>
      <c r="T2230" s="53">
        <f>IF((R2230-S2230)&lt;SetUp!$B$53,R2230-S2230,SetUp!$B$53)</f>
        <v>0</v>
      </c>
      <c r="U2230" s="53">
        <f t="shared" si="512"/>
        <v>5.387822724380344</v>
      </c>
      <c r="V2230" s="53">
        <f>(L2230-P2230)/1000*SetUp!$B$13*1000000/SetUp!$B$48</f>
        <v>5.1890544091697901</v>
      </c>
      <c r="W2230" s="53">
        <f t="shared" si="514"/>
        <v>-3.9968028886505635E-15</v>
      </c>
      <c r="X2230" s="53">
        <f>MAX((SetUp!$B$56*(1-($H2230/SetUp!$B$56)^2)*TANH(($B2230-$D2230)/SetUp!$B$56))/(1+$H2230/SetUp!$B$56*TANH(($B2230-$D2230)/SetUp!$B$56)),0)</f>
        <v>8.826532740832798</v>
      </c>
    </row>
    <row r="2231" spans="1:24" x14ac:dyDescent="0.3">
      <c r="A2231" s="60">
        <v>33276</v>
      </c>
      <c r="B2231" s="53">
        <v>17.198</v>
      </c>
      <c r="C2231" s="53">
        <v>0</v>
      </c>
      <c r="D2231" s="53">
        <v>4.5679999999999996</v>
      </c>
      <c r="E2231" s="53">
        <f t="shared" si="506"/>
        <v>4.5679999999999996</v>
      </c>
      <c r="F2231" s="53">
        <f t="shared" si="507"/>
        <v>0</v>
      </c>
      <c r="G2231" s="53">
        <f t="shared" si="508"/>
        <v>0.77858778476356072</v>
      </c>
      <c r="H2231" s="53">
        <f>IF(Q2230&gt;SetUp!$B$56,SetUp!$B$56,Q2230)</f>
        <v>37.852610954923229</v>
      </c>
      <c r="I2231" s="53">
        <f t="shared" si="513"/>
        <v>6.5157901454025753</v>
      </c>
      <c r="J2231" s="53">
        <f>MIN(F2231,H2231,(1-EXP(-SetUp!$B$52*H2231/SetUp!$B$56))*F2231)</f>
        <v>0</v>
      </c>
      <c r="K2231" s="53">
        <f t="shared" si="509"/>
        <v>37.852610954923229</v>
      </c>
      <c r="L2231" s="53">
        <f>IF(I2231&lt;=0,0,MIN(SetUp!$B$50*I2231^SetUp!$B$55,I2231))</f>
        <v>0.48891866259786049</v>
      </c>
      <c r="M2231" s="53">
        <f t="shared" si="510"/>
        <v>6.0268714828047152</v>
      </c>
      <c r="N2231" s="53">
        <f>IF(SetUp!$B$62=0,X2231,(B2231-E2231)*(1-(H2231/SetUp!$B$66/SetUp!$B$56)))</f>
        <v>11.85141221523644</v>
      </c>
      <c r="O2231" s="53">
        <f>K2231*SetUp!$B$65</f>
        <v>0.34937963625867019</v>
      </c>
      <c r="P2231" s="53">
        <f>MIN(SetUp!$B$54*L2231^SetUp!$B$51,L2231)</f>
        <v>0.33427956614536558</v>
      </c>
      <c r="Q2231" s="53">
        <f t="shared" si="511"/>
        <v>49.354643533901005</v>
      </c>
      <c r="R2231" s="53">
        <f>IF((H2231+N2231-O2231)&gt;SetUp!$B$56,T2230+H2231+N2231-O2231-SetUp!$B$56,T2230)</f>
        <v>0</v>
      </c>
      <c r="S2231" s="53">
        <f>R2231*SetUp!$B$65</f>
        <v>0</v>
      </c>
      <c r="T2231" s="53">
        <f>IF((R2231-S2231)&lt;SetUp!$B$53,R2231-S2231,SetUp!$B$53)</f>
        <v>0</v>
      </c>
      <c r="U2231" s="53">
        <f t="shared" si="512"/>
        <v>6.0268714828047152</v>
      </c>
      <c r="V2231" s="53">
        <f>(L2231-P2231)/1000*SetUp!$B$13*1000000/SetUp!$B$48</f>
        <v>6.2930846109881911</v>
      </c>
      <c r="W2231" s="53">
        <f t="shared" si="514"/>
        <v>6.6058269965196814E-15</v>
      </c>
      <c r="X2231" s="53">
        <f>MAX((SetUp!$B$56*(1-($H2231/SetUp!$B$56)^2)*TANH(($B2231-$D2231)/SetUp!$B$56))/(1+$H2231/SetUp!$B$56*TANH(($B2231-$D2231)/SetUp!$B$56)),0)</f>
        <v>11.85141221523644</v>
      </c>
    </row>
    <row r="2232" spans="1:24" x14ac:dyDescent="0.3">
      <c r="A2232" s="60">
        <v>33277</v>
      </c>
      <c r="B2232" s="53">
        <v>2.6909999999999998</v>
      </c>
      <c r="C2232" s="53">
        <v>0</v>
      </c>
      <c r="D2232" s="53">
        <v>4.5679999999999996</v>
      </c>
      <c r="E2232" s="53">
        <f t="shared" si="506"/>
        <v>2.6909999999999998</v>
      </c>
      <c r="F2232" s="53">
        <f t="shared" si="507"/>
        <v>1.8769999999999998</v>
      </c>
      <c r="G2232" s="53">
        <f t="shared" si="508"/>
        <v>0</v>
      </c>
      <c r="H2232" s="53">
        <f>IF(Q2231&gt;SetUp!$B$56,SetUp!$B$56,Q2231)</f>
        <v>49.354643533901005</v>
      </c>
      <c r="I2232" s="53">
        <f t="shared" si="513"/>
        <v>6.466155990170769</v>
      </c>
      <c r="J2232" s="53">
        <f>MIN(F2232,H2232,(1-EXP(-SetUp!$B$52*H2232/SetUp!$B$56))*F2232)</f>
        <v>1.7615275357452562</v>
      </c>
      <c r="K2232" s="53">
        <f t="shared" si="509"/>
        <v>47.593115998155746</v>
      </c>
      <c r="L2232" s="53">
        <f>IF(I2232&lt;=0,0,MIN(SetUp!$B$50*I2232^SetUp!$B$55,I2232))</f>
        <v>0.48272719190559166</v>
      </c>
      <c r="M2232" s="53">
        <f t="shared" si="510"/>
        <v>5.9834287982651775</v>
      </c>
      <c r="N2232" s="53">
        <f>IF(SetUp!$B$62=0,X2232,(B2232-E2232)*(1-(H2232/SetUp!$B$66/SetUp!$B$56)))</f>
        <v>0</v>
      </c>
      <c r="O2232" s="53">
        <f>K2232*SetUp!$B$65</f>
        <v>0.43928450736605407</v>
      </c>
      <c r="P2232" s="53">
        <f>MIN(SetUp!$B$54*L2232^SetUp!$B$51,L2232)</f>
        <v>0.33000550955411961</v>
      </c>
      <c r="Q2232" s="53">
        <f t="shared" si="511"/>
        <v>47.153831490789692</v>
      </c>
      <c r="R2232" s="53">
        <f>IF((H2232+N2232-O2232)&gt;SetUp!$B$56,T2231+H2232+N2232-O2232-SetUp!$B$56,T2231)</f>
        <v>0</v>
      </c>
      <c r="S2232" s="53">
        <f>R2232*SetUp!$B$65</f>
        <v>0</v>
      </c>
      <c r="T2232" s="53">
        <f>IF((R2232-S2232)&lt;SetUp!$B$53,R2232-S2232,SetUp!$B$53)</f>
        <v>0</v>
      </c>
      <c r="U2232" s="53">
        <f t="shared" si="512"/>
        <v>5.9834287982651775</v>
      </c>
      <c r="V2232" s="53">
        <f>(L2232-P2232)/1000*SetUp!$B$13*1000000/SetUp!$B$48</f>
        <v>6.2150548665778222</v>
      </c>
      <c r="W2232" s="53">
        <f t="shared" si="514"/>
        <v>0</v>
      </c>
      <c r="X2232" s="53">
        <f>MAX((SetUp!$B$56*(1-($H2232/SetUp!$B$56)^2)*TANH(($B2232-$D2232)/SetUp!$B$56))/(1+$H2232/SetUp!$B$56*TANH(($B2232-$D2232)/SetUp!$B$56)),0)</f>
        <v>0</v>
      </c>
    </row>
    <row r="2233" spans="1:24" x14ac:dyDescent="0.3">
      <c r="A2233" s="60">
        <v>33278</v>
      </c>
      <c r="B2233" s="53">
        <v>0.54</v>
      </c>
      <c r="C2233" s="53">
        <v>0</v>
      </c>
      <c r="D2233" s="53">
        <v>4.5679999999999996</v>
      </c>
      <c r="E2233" s="53">
        <f t="shared" si="506"/>
        <v>0.54</v>
      </c>
      <c r="F2233" s="53">
        <f t="shared" si="507"/>
        <v>4.0279999999999996</v>
      </c>
      <c r="G2233" s="53">
        <f t="shared" si="508"/>
        <v>0</v>
      </c>
      <c r="H2233" s="53">
        <f>IF(Q2232&gt;SetUp!$B$56,SetUp!$B$56,Q2232)</f>
        <v>47.153831490789692</v>
      </c>
      <c r="I2233" s="53">
        <f t="shared" si="513"/>
        <v>6.3840702988568587</v>
      </c>
      <c r="J2233" s="53">
        <f>MIN(F2233,H2233,(1-EXP(-SetUp!$B$52*H2233/SetUp!$B$56))*F2233)</f>
        <v>3.7473896709647816</v>
      </c>
      <c r="K2233" s="53">
        <f t="shared" si="509"/>
        <v>43.406441819824913</v>
      </c>
      <c r="L2233" s="53">
        <f>IF(I2233&lt;=0,0,MIN(SetUp!$B$50*I2233^SetUp!$B$55,I2233))</f>
        <v>0.4725570376320411</v>
      </c>
      <c r="M2233" s="53">
        <f t="shared" si="510"/>
        <v>5.911513261224818</v>
      </c>
      <c r="N2233" s="53">
        <f>IF(SetUp!$B$62=0,X2233,(B2233-E2233)*(1-(H2233/SetUp!$B$66/SetUp!$B$56)))</f>
        <v>0</v>
      </c>
      <c r="O2233" s="53">
        <f>K2233*SetUp!$B$65</f>
        <v>0.40064150059168135</v>
      </c>
      <c r="P2233" s="53">
        <f>MIN(SetUp!$B$54*L2233^SetUp!$B$51,L2233)</f>
        <v>0.32298607283215081</v>
      </c>
      <c r="Q2233" s="53">
        <f t="shared" si="511"/>
        <v>43.005800319233231</v>
      </c>
      <c r="R2233" s="53">
        <f>IF((H2233+N2233-O2233)&gt;SetUp!$B$56,T2232+H2233+N2233-O2233-SetUp!$B$56,T2232)</f>
        <v>0</v>
      </c>
      <c r="S2233" s="53">
        <f>R2233*SetUp!$B$65</f>
        <v>0</v>
      </c>
      <c r="T2233" s="53">
        <f>IF((R2233-S2233)&lt;SetUp!$B$53,R2233-S2233,SetUp!$B$53)</f>
        <v>0</v>
      </c>
      <c r="U2233" s="53">
        <f t="shared" si="512"/>
        <v>5.911513261224818</v>
      </c>
      <c r="V2233" s="53">
        <f>(L2233-P2233)/1000*SetUp!$B$13*1000000/SetUp!$B$48</f>
        <v>6.0868354667475808</v>
      </c>
      <c r="W2233" s="53">
        <f t="shared" si="514"/>
        <v>3.0531133177191805E-15</v>
      </c>
      <c r="X2233" s="53">
        <f>MAX((SetUp!$B$56*(1-($H2233/SetUp!$B$56)^2)*TANH(($B2233-$D2233)/SetUp!$B$56))/(1+$H2233/SetUp!$B$56*TANH(($B2233-$D2233)/SetUp!$B$56)),0)</f>
        <v>0</v>
      </c>
    </row>
    <row r="2234" spans="1:24" x14ac:dyDescent="0.3">
      <c r="A2234" s="60">
        <v>33279</v>
      </c>
      <c r="B2234" s="53">
        <v>0</v>
      </c>
      <c r="C2234" s="53">
        <v>0</v>
      </c>
      <c r="D2234" s="53">
        <v>4.5679999999999996</v>
      </c>
      <c r="E2234" s="53">
        <f t="shared" si="506"/>
        <v>0</v>
      </c>
      <c r="F2234" s="53">
        <f t="shared" si="507"/>
        <v>4.5679999999999996</v>
      </c>
      <c r="G2234" s="53">
        <f t="shared" si="508"/>
        <v>0</v>
      </c>
      <c r="H2234" s="53">
        <f>IF(Q2233&gt;SetUp!$B$56,SetUp!$B$56,Q2233)</f>
        <v>43.005800319233231</v>
      </c>
      <c r="I2234" s="53">
        <f t="shared" si="513"/>
        <v>6.2700071521487031</v>
      </c>
      <c r="J2234" s="53">
        <f>MIN(F2234,H2234,(1-EXP(-SetUp!$B$52*H2234/SetUp!$B$56))*F2234)</f>
        <v>4.165729592238347</v>
      </c>
      <c r="K2234" s="53">
        <f t="shared" si="509"/>
        <v>38.840070726994881</v>
      </c>
      <c r="L2234" s="53">
        <f>IF(I2234&lt;=0,0,MIN(SetUp!$B$50*I2234^SetUp!$B$55,I2234))</f>
        <v>0.45856917837616173</v>
      </c>
      <c r="M2234" s="53">
        <f t="shared" si="510"/>
        <v>5.8114379737725415</v>
      </c>
      <c r="N2234" s="53">
        <f>IF(SetUp!$B$62=0,X2234,(B2234-E2234)*(1-(H2234/SetUp!$B$66/SetUp!$B$56)))</f>
        <v>0</v>
      </c>
      <c r="O2234" s="53">
        <f>K2234*SetUp!$B$65</f>
        <v>0.35849389092388478</v>
      </c>
      <c r="P2234" s="53">
        <f>MIN(SetUp!$B$54*L2234^SetUp!$B$51,L2234)</f>
        <v>0.31333406211894288</v>
      </c>
      <c r="Q2234" s="53">
        <f t="shared" si="511"/>
        <v>38.481576836071</v>
      </c>
      <c r="R2234" s="53">
        <f>IF((H2234+N2234-O2234)&gt;SetUp!$B$56,T2233+H2234+N2234-O2234-SetUp!$B$56,T2233)</f>
        <v>0</v>
      </c>
      <c r="S2234" s="53">
        <f>R2234*SetUp!$B$65</f>
        <v>0</v>
      </c>
      <c r="T2234" s="53">
        <f>IF((R2234-S2234)&lt;SetUp!$B$53,R2234-S2234,SetUp!$B$53)</f>
        <v>0</v>
      </c>
      <c r="U2234" s="53">
        <f t="shared" si="512"/>
        <v>5.8114379737725415</v>
      </c>
      <c r="V2234" s="53">
        <f>(L2234-P2234)/1000*SetUp!$B$13*1000000/SetUp!$B$48</f>
        <v>5.9103868042462224</v>
      </c>
      <c r="W2234" s="53">
        <f t="shared" si="514"/>
        <v>9.9920072216264089E-16</v>
      </c>
      <c r="X2234" s="53">
        <f>MAX((SetUp!$B$56*(1-($H2234/SetUp!$B$56)^2)*TANH(($B2234-$D2234)/SetUp!$B$56))/(1+$H2234/SetUp!$B$56*TANH(($B2234-$D2234)/SetUp!$B$56)),0)</f>
        <v>0</v>
      </c>
    </row>
    <row r="2235" spans="1:24" x14ac:dyDescent="0.3">
      <c r="A2235" s="60">
        <v>33280</v>
      </c>
      <c r="B2235" s="53">
        <v>0</v>
      </c>
      <c r="C2235" s="53">
        <v>0</v>
      </c>
      <c r="D2235" s="53">
        <v>4.5679999999999996</v>
      </c>
      <c r="E2235" s="53">
        <f t="shared" si="506"/>
        <v>0</v>
      </c>
      <c r="F2235" s="53">
        <f t="shared" si="507"/>
        <v>4.5679999999999996</v>
      </c>
      <c r="G2235" s="53">
        <f t="shared" si="508"/>
        <v>0</v>
      </c>
      <c r="H2235" s="53">
        <f>IF(Q2234&gt;SetUp!$B$56,SetUp!$B$56,Q2234)</f>
        <v>38.481576836071</v>
      </c>
      <c r="I2235" s="53">
        <f t="shared" si="513"/>
        <v>6.1292546525494309</v>
      </c>
      <c r="J2235" s="53">
        <f>MIN(F2235,H2235,(1-EXP(-SetUp!$B$52*H2235/SetUp!$B$56))*F2235)</f>
        <v>4.0485708785611623</v>
      </c>
      <c r="K2235" s="53">
        <f t="shared" si="509"/>
        <v>34.433005957509835</v>
      </c>
      <c r="L2235" s="53">
        <f>IF(I2235&lt;=0,0,MIN(SetUp!$B$50*I2235^SetUp!$B$55,I2235))</f>
        <v>0.44154087090069344</v>
      </c>
      <c r="M2235" s="53">
        <f t="shared" si="510"/>
        <v>5.6877137816487373</v>
      </c>
      <c r="N2235" s="53">
        <f>IF(SetUp!$B$62=0,X2235,(B2235-E2235)*(1-(H2235/SetUp!$B$66/SetUp!$B$56)))</f>
        <v>0</v>
      </c>
      <c r="O2235" s="53">
        <f>K2235*SetUp!$B$65</f>
        <v>0.31781667877688963</v>
      </c>
      <c r="P2235" s="53">
        <f>MIN(SetUp!$B$54*L2235^SetUp!$B$51,L2235)</f>
        <v>0.30158792805110285</v>
      </c>
      <c r="Q2235" s="53">
        <f t="shared" si="511"/>
        <v>34.115189278732942</v>
      </c>
      <c r="R2235" s="53">
        <f>IF((H2235+N2235-O2235)&gt;SetUp!$B$56,T2234+H2235+N2235-O2235-SetUp!$B$56,T2234)</f>
        <v>0</v>
      </c>
      <c r="S2235" s="53">
        <f>R2235*SetUp!$B$65</f>
        <v>0</v>
      </c>
      <c r="T2235" s="53">
        <f>IF((R2235-S2235)&lt;SetUp!$B$53,R2235-S2235,SetUp!$B$53)</f>
        <v>0</v>
      </c>
      <c r="U2235" s="53">
        <f t="shared" si="512"/>
        <v>5.6877137816487373</v>
      </c>
      <c r="V2235" s="53">
        <f>(L2235-P2235)/1000*SetUp!$B$13*1000000/SetUp!$B$48</f>
        <v>5.6954271663106244</v>
      </c>
      <c r="W2235" s="53">
        <f t="shared" si="514"/>
        <v>-4.6074255521943996E-15</v>
      </c>
      <c r="X2235" s="53">
        <f>MAX((SetUp!$B$56*(1-($H2235/SetUp!$B$56)^2)*TANH(($B2235-$D2235)/SetUp!$B$56))/(1+$H2235/SetUp!$B$56*TANH(($B2235-$D2235)/SetUp!$B$56)),0)</f>
        <v>0</v>
      </c>
    </row>
    <row r="2236" spans="1:24" x14ac:dyDescent="0.3">
      <c r="A2236" s="60">
        <v>33281</v>
      </c>
      <c r="B2236" s="53">
        <v>0.44700000000000001</v>
      </c>
      <c r="C2236" s="53">
        <v>0</v>
      </c>
      <c r="D2236" s="53">
        <v>4.5679999999999996</v>
      </c>
      <c r="E2236" s="53">
        <f t="shared" si="506"/>
        <v>0.44700000000000001</v>
      </c>
      <c r="F2236" s="53">
        <f t="shared" si="507"/>
        <v>4.1209999999999996</v>
      </c>
      <c r="G2236" s="53">
        <f t="shared" si="508"/>
        <v>0</v>
      </c>
      <c r="H2236" s="53">
        <f>IF(Q2235&gt;SetUp!$B$56,SetUp!$B$56,Q2235)</f>
        <v>34.115189278732942</v>
      </c>
      <c r="I2236" s="53">
        <f t="shared" si="513"/>
        <v>5.9700954638342258</v>
      </c>
      <c r="J2236" s="53">
        <f>MIN(F2236,H2236,(1-EXP(-SetUp!$B$52*H2236/SetUp!$B$56))*F2236)</f>
        <v>3.5212941364003112</v>
      </c>
      <c r="K2236" s="53">
        <f t="shared" si="509"/>
        <v>30.593895142332631</v>
      </c>
      <c r="L2236" s="53">
        <f>IF(I2236&lt;=0,0,MIN(SetUp!$B$50*I2236^SetUp!$B$55,I2236))</f>
        <v>0.42259750348029196</v>
      </c>
      <c r="M2236" s="53">
        <f t="shared" si="510"/>
        <v>5.5474979603539341</v>
      </c>
      <c r="N2236" s="53">
        <f>IF(SetUp!$B$62=0,X2236,(B2236-E2236)*(1-(H2236/SetUp!$B$66/SetUp!$B$56)))</f>
        <v>0</v>
      </c>
      <c r="O2236" s="53">
        <f>K2236*SetUp!$B$65</f>
        <v>0.28238168218548848</v>
      </c>
      <c r="P2236" s="53">
        <f>MIN(SetUp!$B$54*L2236^SetUp!$B$51,L2236)</f>
        <v>0.28852596532153285</v>
      </c>
      <c r="Q2236" s="53">
        <f t="shared" si="511"/>
        <v>30.311513460147143</v>
      </c>
      <c r="R2236" s="53">
        <f>IF((H2236+N2236-O2236)&gt;SetUp!$B$56,T2235+H2236+N2236-O2236-SetUp!$B$56,T2235)</f>
        <v>0</v>
      </c>
      <c r="S2236" s="53">
        <f>R2236*SetUp!$B$65</f>
        <v>0</v>
      </c>
      <c r="T2236" s="53">
        <f>IF((R2236-S2236)&lt;SetUp!$B$53,R2236-S2236,SetUp!$B$53)</f>
        <v>0</v>
      </c>
      <c r="U2236" s="53">
        <f t="shared" si="512"/>
        <v>5.5474979603539341</v>
      </c>
      <c r="V2236" s="53">
        <f>(L2236-P2236)/1000*SetUp!$B$13*1000000/SetUp!$B$48</f>
        <v>5.4560816308028199</v>
      </c>
      <c r="W2236" s="53">
        <f t="shared" si="514"/>
        <v>6.106226635438361E-16</v>
      </c>
      <c r="X2236" s="53">
        <f>MAX((SetUp!$B$56*(1-($H2236/SetUp!$B$56)^2)*TANH(($B2236-$D2236)/SetUp!$B$56))/(1+$H2236/SetUp!$B$56*TANH(($B2236-$D2236)/SetUp!$B$56)),0)</f>
        <v>0</v>
      </c>
    </row>
    <row r="2237" spans="1:24" x14ac:dyDescent="0.3">
      <c r="A2237" s="60">
        <v>33282</v>
      </c>
      <c r="B2237" s="53">
        <v>0.52400000000000002</v>
      </c>
      <c r="C2237" s="53">
        <v>0</v>
      </c>
      <c r="D2237" s="53">
        <v>4.5679999999999996</v>
      </c>
      <c r="E2237" s="53">
        <f t="shared" si="506"/>
        <v>0.52400000000000002</v>
      </c>
      <c r="F2237" s="53">
        <f t="shared" si="507"/>
        <v>4.0439999999999996</v>
      </c>
      <c r="G2237" s="53">
        <f t="shared" si="508"/>
        <v>0</v>
      </c>
      <c r="H2237" s="53">
        <f>IF(Q2236&gt;SetUp!$B$56,SetUp!$B$56,Q2236)</f>
        <v>30.311513460147143</v>
      </c>
      <c r="I2237" s="53">
        <f t="shared" si="513"/>
        <v>5.7966811976605062</v>
      </c>
      <c r="J2237" s="53">
        <f>MIN(F2237,H2237,(1-EXP(-SetUp!$B$52*H2237/SetUp!$B$56))*F2237)</f>
        <v>3.3144158637930832</v>
      </c>
      <c r="K2237" s="53">
        <f t="shared" si="509"/>
        <v>26.99709759635406</v>
      </c>
      <c r="L2237" s="53">
        <f>IF(I2237&lt;=0,0,MIN(SetUp!$B$50*I2237^SetUp!$B$55,I2237))</f>
        <v>0.40233748257634078</v>
      </c>
      <c r="M2237" s="53">
        <f t="shared" si="510"/>
        <v>5.3943437150841653</v>
      </c>
      <c r="N2237" s="53">
        <f>IF(SetUp!$B$62=0,X2237,(B2237-E2237)*(1-(H2237/SetUp!$B$66/SetUp!$B$56)))</f>
        <v>0</v>
      </c>
      <c r="O2237" s="53">
        <f>K2237*SetUp!$B$65</f>
        <v>0.24918323730657249</v>
      </c>
      <c r="P2237" s="53">
        <f>MIN(SetUp!$B$54*L2237^SetUp!$B$51,L2237)</f>
        <v>0.27456243884080406</v>
      </c>
      <c r="Q2237" s="53">
        <f t="shared" si="511"/>
        <v>26.747914359047488</v>
      </c>
      <c r="R2237" s="53">
        <f>IF((H2237+N2237-O2237)&gt;SetUp!$B$56,T2236+H2237+N2237-O2237-SetUp!$B$56,T2236)</f>
        <v>0</v>
      </c>
      <c r="S2237" s="53">
        <f>R2237*SetUp!$B$65</f>
        <v>0</v>
      </c>
      <c r="T2237" s="53">
        <f>IF((R2237-S2237)&lt;SetUp!$B$53,R2237-S2237,SetUp!$B$53)</f>
        <v>0</v>
      </c>
      <c r="U2237" s="53">
        <f t="shared" si="512"/>
        <v>5.3943437150841653</v>
      </c>
      <c r="V2237" s="53">
        <f>(L2237-P2237)/1000*SetUp!$B$13*1000000/SetUp!$B$48</f>
        <v>5.1998438936007911</v>
      </c>
      <c r="W2237" s="53">
        <f t="shared" si="514"/>
        <v>0</v>
      </c>
      <c r="X2237" s="53">
        <f>MAX((SetUp!$B$56*(1-($H2237/SetUp!$B$56)^2)*TANH(($B2237-$D2237)/SetUp!$B$56))/(1+$H2237/SetUp!$B$56*TANH(($B2237-$D2237)/SetUp!$B$56)),0)</f>
        <v>0</v>
      </c>
    </row>
    <row r="2238" spans="1:24" x14ac:dyDescent="0.3">
      <c r="A2238" s="60">
        <v>33283</v>
      </c>
      <c r="B2238" s="53">
        <v>6.62</v>
      </c>
      <c r="C2238" s="53">
        <v>0</v>
      </c>
      <c r="D2238" s="53">
        <v>4.5679999999999996</v>
      </c>
      <c r="E2238" s="53">
        <f t="shared" si="506"/>
        <v>4.5679999999999996</v>
      </c>
      <c r="F2238" s="53">
        <f t="shared" si="507"/>
        <v>0</v>
      </c>
      <c r="G2238" s="53">
        <f t="shared" si="508"/>
        <v>5.0457170378023442E-2</v>
      </c>
      <c r="H2238" s="53">
        <f>IF(Q2237&gt;SetUp!$B$56,SetUp!$B$56,Q2237)</f>
        <v>26.747914359047488</v>
      </c>
      <c r="I2238" s="53">
        <f t="shared" si="513"/>
        <v>5.6916841612438986</v>
      </c>
      <c r="J2238" s="53">
        <f>MIN(F2238,H2238,(1-EXP(-SetUp!$B$52*H2238/SetUp!$B$56))*F2238)</f>
        <v>0</v>
      </c>
      <c r="K2238" s="53">
        <f t="shared" si="509"/>
        <v>26.747914359047488</v>
      </c>
      <c r="L2238" s="53">
        <f>IF(I2238&lt;=0,0,MIN(SetUp!$B$50*I2238^SetUp!$B$55,I2238))</f>
        <v>0.39026486593333776</v>
      </c>
      <c r="M2238" s="53">
        <f t="shared" si="510"/>
        <v>5.301419295310561</v>
      </c>
      <c r="N2238" s="53">
        <f>IF(SetUp!$B$62=0,X2238,(B2238-E2238)*(1-(H2238/SetUp!$B$66/SetUp!$B$56)))</f>
        <v>2.001542829621977</v>
      </c>
      <c r="O2238" s="53">
        <f>K2238*SetUp!$B$65</f>
        <v>0.24688327578170957</v>
      </c>
      <c r="P2238" s="53">
        <f>MIN(SetUp!$B$54*L2238^SetUp!$B$51,L2238)</f>
        <v>0.26624502813814566</v>
      </c>
      <c r="Q2238" s="53">
        <f t="shared" si="511"/>
        <v>28.502573912887758</v>
      </c>
      <c r="R2238" s="53">
        <f>IF((H2238+N2238-O2238)&gt;SetUp!$B$56,T2237+H2238+N2238-O2238-SetUp!$B$56,T2237)</f>
        <v>0</v>
      </c>
      <c r="S2238" s="53">
        <f>R2238*SetUp!$B$65</f>
        <v>0</v>
      </c>
      <c r="T2238" s="53">
        <f>IF((R2238-S2238)&lt;SetUp!$B$53,R2238-S2238,SetUp!$B$53)</f>
        <v>0</v>
      </c>
      <c r="U2238" s="53">
        <f t="shared" si="512"/>
        <v>5.301419295310561</v>
      </c>
      <c r="V2238" s="53">
        <f>(L2238-P2238)/1000*SetUp!$B$13*1000000/SetUp!$B$48</f>
        <v>5.0470246567040329</v>
      </c>
      <c r="W2238" s="53">
        <f t="shared" si="514"/>
        <v>4.5519144009631418E-15</v>
      </c>
      <c r="X2238" s="53">
        <f>MAX((SetUp!$B$56*(1-($H2238/SetUp!$B$56)^2)*TANH(($B2238-$D2238)/SetUp!$B$56))/(1+$H2238/SetUp!$B$56*TANH(($B2238-$D2238)/SetUp!$B$56)),0)</f>
        <v>2.001542829621977</v>
      </c>
    </row>
    <row r="2239" spans="1:24" x14ac:dyDescent="0.3">
      <c r="A2239" s="60">
        <v>33284</v>
      </c>
      <c r="B2239" s="53">
        <v>2.73</v>
      </c>
      <c r="C2239" s="53">
        <v>0</v>
      </c>
      <c r="D2239" s="53">
        <v>4.5679999999999996</v>
      </c>
      <c r="E2239" s="53">
        <f t="shared" si="506"/>
        <v>2.73</v>
      </c>
      <c r="F2239" s="53">
        <f t="shared" si="507"/>
        <v>1.8379999999999996</v>
      </c>
      <c r="G2239" s="53">
        <f t="shared" si="508"/>
        <v>0</v>
      </c>
      <c r="H2239" s="53">
        <f>IF(Q2238&gt;SetUp!$B$56,SetUp!$B$56,Q2238)</f>
        <v>28.502573912887758</v>
      </c>
      <c r="I2239" s="53">
        <f t="shared" si="513"/>
        <v>5.5509233127489974</v>
      </c>
      <c r="J2239" s="53">
        <f>MIN(F2239,H2239,(1-EXP(-SetUp!$B$52*H2239/SetUp!$B$56))*F2239)</f>
        <v>1.4707222431035873</v>
      </c>
      <c r="K2239" s="53">
        <f t="shared" si="509"/>
        <v>27.031851669784171</v>
      </c>
      <c r="L2239" s="53">
        <f>IF(I2239&lt;=0,0,MIN(SetUp!$B$50*I2239^SetUp!$B$55,I2239))</f>
        <v>0.37431179584388141</v>
      </c>
      <c r="M2239" s="53">
        <f t="shared" si="510"/>
        <v>5.1766115169051163</v>
      </c>
      <c r="N2239" s="53">
        <f>IF(SetUp!$B$62=0,X2239,(B2239-E2239)*(1-(H2239/SetUp!$B$66/SetUp!$B$56)))</f>
        <v>0</v>
      </c>
      <c r="O2239" s="53">
        <f>K2239*SetUp!$B$65</f>
        <v>0.24950401743843656</v>
      </c>
      <c r="P2239" s="53">
        <f>MIN(SetUp!$B$54*L2239^SetUp!$B$51,L2239)</f>
        <v>0.25525803292945176</v>
      </c>
      <c r="Q2239" s="53">
        <f t="shared" si="511"/>
        <v>26.782347652345734</v>
      </c>
      <c r="R2239" s="53">
        <f>IF((H2239+N2239-O2239)&gt;SetUp!$B$56,T2238+H2239+N2239-O2239-SetUp!$B$56,T2238)</f>
        <v>0</v>
      </c>
      <c r="S2239" s="53">
        <f>R2239*SetUp!$B$65</f>
        <v>0</v>
      </c>
      <c r="T2239" s="53">
        <f>IF((R2239-S2239)&lt;SetUp!$B$53,R2239-S2239,SetUp!$B$53)</f>
        <v>0</v>
      </c>
      <c r="U2239" s="53">
        <f t="shared" si="512"/>
        <v>5.1766115169051163</v>
      </c>
      <c r="V2239" s="53">
        <f>(L2239-P2239)/1000*SetUp!$B$13*1000000/SetUp!$B$48</f>
        <v>4.8449287435353883</v>
      </c>
      <c r="W2239" s="53">
        <f t="shared" si="514"/>
        <v>-9.9920072216264089E-16</v>
      </c>
      <c r="X2239" s="53">
        <f>MAX((SetUp!$B$56*(1-($H2239/SetUp!$B$56)^2)*TANH(($B2239-$D2239)/SetUp!$B$56))/(1+$H2239/SetUp!$B$56*TANH(($B2239-$D2239)/SetUp!$B$56)),0)</f>
        <v>0</v>
      </c>
    </row>
    <row r="2240" spans="1:24" x14ac:dyDescent="0.3">
      <c r="A2240" s="60">
        <v>33285</v>
      </c>
      <c r="B2240" s="53">
        <v>16.465</v>
      </c>
      <c r="C2240" s="53">
        <v>0</v>
      </c>
      <c r="D2240" s="53">
        <v>4.5679999999999996</v>
      </c>
      <c r="E2240" s="53">
        <f t="shared" si="506"/>
        <v>4.5679999999999996</v>
      </c>
      <c r="F2240" s="53">
        <f t="shared" si="507"/>
        <v>0</v>
      </c>
      <c r="G2240" s="53">
        <f t="shared" si="508"/>
        <v>0.40654974034552183</v>
      </c>
      <c r="H2240" s="53">
        <f>IF(Q2239&gt;SetUp!$B$56,SetUp!$B$56,Q2239)</f>
        <v>26.782347652345734</v>
      </c>
      <c r="I2240" s="53">
        <f t="shared" si="513"/>
        <v>5.8303623523632799</v>
      </c>
      <c r="J2240" s="53">
        <f>MIN(F2240,H2240,(1-EXP(-SetUp!$B$52*H2240/SetUp!$B$56))*F2240)</f>
        <v>0</v>
      </c>
      <c r="K2240" s="53">
        <f t="shared" si="509"/>
        <v>26.782347652345734</v>
      </c>
      <c r="L2240" s="53">
        <f>IF(I2240&lt;=0,0,MIN(SetUp!$B$50*I2240^SetUp!$B$55,I2240))</f>
        <v>0.40624127386009712</v>
      </c>
      <c r="M2240" s="53">
        <f t="shared" si="510"/>
        <v>5.424121078503183</v>
      </c>
      <c r="N2240" s="53">
        <f>IF(SetUp!$B$62=0,X2240,(B2240-E2240)*(1-(H2240/SetUp!$B$66/SetUp!$B$56)))</f>
        <v>11.490450259654478</v>
      </c>
      <c r="O2240" s="53">
        <f>K2240*SetUp!$B$65</f>
        <v>0.24720109511264174</v>
      </c>
      <c r="P2240" s="53">
        <f>MIN(SetUp!$B$54*L2240^SetUp!$B$51,L2240)</f>
        <v>0.27725247239494077</v>
      </c>
      <c r="Q2240" s="53">
        <f t="shared" si="511"/>
        <v>38.025596816887571</v>
      </c>
      <c r="R2240" s="53">
        <f>IF((H2240+N2240-O2240)&gt;SetUp!$B$56,T2239+H2240+N2240-O2240-SetUp!$B$56,T2239)</f>
        <v>0</v>
      </c>
      <c r="S2240" s="53">
        <f>R2240*SetUp!$B$65</f>
        <v>0</v>
      </c>
      <c r="T2240" s="53">
        <f>IF((R2240-S2240)&lt;SetUp!$B$53,R2240-S2240,SetUp!$B$53)</f>
        <v>0</v>
      </c>
      <c r="U2240" s="53">
        <f t="shared" si="512"/>
        <v>5.424121078503183</v>
      </c>
      <c r="V2240" s="53">
        <f>(L2240-P2240)/1000*SetUp!$B$13*1000000/SetUp!$B$48</f>
        <v>5.2492381300194157</v>
      </c>
      <c r="W2240" s="53">
        <f t="shared" si="514"/>
        <v>1.9984014443252818E-15</v>
      </c>
      <c r="X2240" s="53">
        <f>MAX((SetUp!$B$56*(1-($H2240/SetUp!$B$56)^2)*TANH(($B2240-$D2240)/SetUp!$B$56))/(1+$H2240/SetUp!$B$56*TANH(($B2240-$D2240)/SetUp!$B$56)),0)</f>
        <v>11.490450259654478</v>
      </c>
    </row>
    <row r="2241" spans="1:24" x14ac:dyDescent="0.3">
      <c r="A2241" s="60">
        <v>33286</v>
      </c>
      <c r="B2241" s="53">
        <v>2.133</v>
      </c>
      <c r="C2241" s="53">
        <v>8.5060000000000002</v>
      </c>
      <c r="D2241" s="53">
        <v>4.5679999999999996</v>
      </c>
      <c r="E2241" s="53">
        <f t="shared" si="506"/>
        <v>2.133</v>
      </c>
      <c r="F2241" s="53">
        <f t="shared" si="507"/>
        <v>2.4349999999999996</v>
      </c>
      <c r="G2241" s="53">
        <f t="shared" si="508"/>
        <v>0</v>
      </c>
      <c r="H2241" s="53">
        <f>IF(Q2240&gt;SetUp!$B$56,SetUp!$B$56,Q2240)</f>
        <v>38.025596816887571</v>
      </c>
      <c r="I2241" s="53">
        <f t="shared" si="513"/>
        <v>5.7552446622033422</v>
      </c>
      <c r="J2241" s="53">
        <f>MIN(F2241,H2241,(1-EXP(-SetUp!$B$52*H2241/SetUp!$B$56))*F2241)</f>
        <v>2.1508895041740934</v>
      </c>
      <c r="K2241" s="53">
        <f t="shared" si="509"/>
        <v>35.874707312713475</v>
      </c>
      <c r="L2241" s="53">
        <f>IF(I2241&lt;=0,0,MIN(SetUp!$B$50*I2241^SetUp!$B$55,I2241))</f>
        <v>0.39755551773932862</v>
      </c>
      <c r="M2241" s="53">
        <f t="shared" si="510"/>
        <v>5.3576891444640138</v>
      </c>
      <c r="N2241" s="53">
        <f>IF(SetUp!$B$62=0,X2241,(B2241-E2241)*(1-(H2241/SetUp!$B$66/SetUp!$B$56)))</f>
        <v>0</v>
      </c>
      <c r="O2241" s="53">
        <f>K2241*SetUp!$B$65</f>
        <v>0.33112358370015932</v>
      </c>
      <c r="P2241" s="53">
        <f>MIN(SetUp!$B$54*L2241^SetUp!$B$51,L2241)</f>
        <v>0.27126761730840421</v>
      </c>
      <c r="Q2241" s="53">
        <f t="shared" si="511"/>
        <v>35.543583729013314</v>
      </c>
      <c r="R2241" s="53">
        <f>IF((H2241+N2241-O2241)&gt;SetUp!$B$56,T2240+H2241+N2241-O2241-SetUp!$B$56,T2240)</f>
        <v>0</v>
      </c>
      <c r="S2241" s="53">
        <f>R2241*SetUp!$B$65</f>
        <v>0</v>
      </c>
      <c r="T2241" s="53">
        <f>IF((R2241-S2241)&lt;SetUp!$B$53,R2241-S2241,SetUp!$B$53)</f>
        <v>0</v>
      </c>
      <c r="U2241" s="53">
        <f t="shared" si="512"/>
        <v>5.3576891444640138</v>
      </c>
      <c r="V2241" s="53">
        <f>(L2241-P2241)/1000*SetUp!$B$13*1000000/SetUp!$B$48</f>
        <v>5.1393241488578116</v>
      </c>
      <c r="W2241" s="53">
        <f t="shared" si="514"/>
        <v>-7.3274719625260332E-15</v>
      </c>
      <c r="X2241" s="53">
        <f>MAX((SetUp!$B$56*(1-($H2241/SetUp!$B$56)^2)*TANH(($B2241-$D2241)/SetUp!$B$56))/(1+$H2241/SetUp!$B$56*TANH(($B2241-$D2241)/SetUp!$B$56)),0)</f>
        <v>0</v>
      </c>
    </row>
    <row r="2242" spans="1:24" x14ac:dyDescent="0.3">
      <c r="A2242" s="60">
        <v>33287</v>
      </c>
      <c r="B2242" s="53">
        <v>2.2440000000000002</v>
      </c>
      <c r="C2242" s="53">
        <v>8.0410000000000004</v>
      </c>
      <c r="D2242" s="53">
        <v>4.5679999999999996</v>
      </c>
      <c r="E2242" s="53">
        <f t="shared" si="506"/>
        <v>2.2440000000000002</v>
      </c>
      <c r="F2242" s="53">
        <f t="shared" si="507"/>
        <v>2.3239999999999994</v>
      </c>
      <c r="G2242" s="53">
        <f t="shared" si="508"/>
        <v>0</v>
      </c>
      <c r="H2242" s="53">
        <f>IF(Q2241&gt;SetUp!$B$56,SetUp!$B$56,Q2241)</f>
        <v>35.543583729013314</v>
      </c>
      <c r="I2242" s="53">
        <f t="shared" si="513"/>
        <v>5.667185493193835</v>
      </c>
      <c r="J2242" s="53">
        <f>MIN(F2242,H2242,(1-EXP(-SetUp!$B$52*H2242/SetUp!$B$56))*F2242)</f>
        <v>2.0120218844484805</v>
      </c>
      <c r="K2242" s="53">
        <f t="shared" si="509"/>
        <v>33.531561844564834</v>
      </c>
      <c r="L2242" s="53">
        <f>IF(I2242&lt;=0,0,MIN(SetUp!$B$50*I2242^SetUp!$B$55,I2242))</f>
        <v>0.38746919514171824</v>
      </c>
      <c r="M2242" s="53">
        <f t="shared" si="510"/>
        <v>5.2797162980521168</v>
      </c>
      <c r="N2242" s="53">
        <f>IF(SetUp!$B$62=0,X2242,(B2242-E2242)*(1-(H2242/SetUp!$B$66/SetUp!$B$56)))</f>
        <v>0</v>
      </c>
      <c r="O2242" s="53">
        <f>K2242*SetUp!$B$65</f>
        <v>0.30949634872982107</v>
      </c>
      <c r="P2242" s="53">
        <f>MIN(SetUp!$B$54*L2242^SetUp!$B$51,L2242)</f>
        <v>0.26431930878101773</v>
      </c>
      <c r="Q2242" s="53">
        <f t="shared" si="511"/>
        <v>33.222065495835011</v>
      </c>
      <c r="R2242" s="53">
        <f>IF((H2242+N2242-O2242)&gt;SetUp!$B$56,T2241+H2242+N2242-O2242-SetUp!$B$56,T2241)</f>
        <v>0</v>
      </c>
      <c r="S2242" s="53">
        <f>R2242*SetUp!$B$65</f>
        <v>0</v>
      </c>
      <c r="T2242" s="53">
        <f>IF((R2242-S2242)&lt;SetUp!$B$53,R2242-S2242,SetUp!$B$53)</f>
        <v>0</v>
      </c>
      <c r="U2242" s="53">
        <f t="shared" si="512"/>
        <v>5.2797162980521168</v>
      </c>
      <c r="V2242" s="53">
        <f>(L2242-P2242)/1000*SetUp!$B$13*1000000/SetUp!$B$48</f>
        <v>5.0116217210280105</v>
      </c>
      <c r="W2242" s="53">
        <f t="shared" si="514"/>
        <v>-3.0531133177191805E-15</v>
      </c>
      <c r="X2242" s="53">
        <f>MAX((SetUp!$B$56*(1-($H2242/SetUp!$B$56)^2)*TANH(($B2242-$D2242)/SetUp!$B$56))/(1+$H2242/SetUp!$B$56*TANH(($B2242-$D2242)/SetUp!$B$56)),0)</f>
        <v>0</v>
      </c>
    </row>
    <row r="2243" spans="1:24" x14ac:dyDescent="0.3">
      <c r="A2243" s="60">
        <v>33288</v>
      </c>
      <c r="B2243" s="53">
        <v>6.29</v>
      </c>
      <c r="C2243" s="53">
        <v>8.0410000000000004</v>
      </c>
      <c r="D2243" s="53">
        <v>4.5679999999999996</v>
      </c>
      <c r="E2243" s="53">
        <f t="shared" ref="E2243:E2306" si="515">IF(B2243&gt;=D2243,D2243,B2243)</f>
        <v>4.5679999999999996</v>
      </c>
      <c r="F2243" s="53">
        <f t="shared" ref="F2243:F2306" si="516">D2243-E2243</f>
        <v>0</v>
      </c>
      <c r="G2243" s="53">
        <f t="shared" ref="G2243:G2306" si="517">MAX(B2243-D2243-N2243,0)</f>
        <v>6.3745610605772551E-2</v>
      </c>
      <c r="H2243" s="53">
        <f>IF(Q2242&gt;SetUp!$B$56,SetUp!$B$56,Q2242)</f>
        <v>33.222065495835011</v>
      </c>
      <c r="I2243" s="53">
        <f t="shared" si="513"/>
        <v>5.6501016057852258</v>
      </c>
      <c r="J2243" s="53">
        <f>MIN(F2243,H2243,(1-EXP(-SetUp!$B$52*H2243/SetUp!$B$56))*F2243)</f>
        <v>0</v>
      </c>
      <c r="K2243" s="53">
        <f t="shared" ref="K2243:K2306" si="518">MAX(H2243-J2243,0)</f>
        <v>33.222065495835011</v>
      </c>
      <c r="L2243" s="53">
        <f>IF(I2243&lt;=0,0,MIN(SetUp!$B$50*I2243^SetUp!$B$55,I2243))</f>
        <v>0.38552442427717803</v>
      </c>
      <c r="M2243" s="53">
        <f t="shared" ref="M2243:M2306" si="519">MAX(I2243-L2243,0)</f>
        <v>5.2645771815080478</v>
      </c>
      <c r="N2243" s="53">
        <f>IF(SetUp!$B$62=0,X2243,(B2243-E2243)*(1-(H2243/SetUp!$B$66/SetUp!$B$56)))</f>
        <v>1.6582543893942279</v>
      </c>
      <c r="O2243" s="53">
        <f>K2243*SetUp!$B$65</f>
        <v>0.30663969712733635</v>
      </c>
      <c r="P2243" s="53">
        <f>MIN(SetUp!$B$54*L2243^SetUp!$B$51,L2243)</f>
        <v>0.26297978753040757</v>
      </c>
      <c r="Q2243" s="53">
        <f t="shared" ref="Q2243:Q2306" si="520">IF((K2243+N2243-O2243)&lt;0,0,K2243+N2243-O2243)</f>
        <v>34.573680188101903</v>
      </c>
      <c r="R2243" s="53">
        <f>IF((H2243+N2243-O2243)&gt;SetUp!$B$56,T2242+H2243+N2243-O2243-SetUp!$B$56,T2242)</f>
        <v>0</v>
      </c>
      <c r="S2243" s="53">
        <f>R2243*SetUp!$B$65</f>
        <v>0</v>
      </c>
      <c r="T2243" s="53">
        <f>IF((R2243-S2243)&lt;SetUp!$B$53,R2243-S2243,SetUp!$B$53)</f>
        <v>0</v>
      </c>
      <c r="U2243" s="53">
        <f t="shared" ref="U2243:U2306" si="521">M2243+R2243-T2243</f>
        <v>5.2645771815080478</v>
      </c>
      <c r="V2243" s="53">
        <f>(L2243-P2243)/1000*SetUp!$B$13*1000000/SetUp!$B$48</f>
        <v>4.9869909056740171</v>
      </c>
      <c r="W2243" s="53">
        <f t="shared" si="514"/>
        <v>-1.7763568394002505E-15</v>
      </c>
      <c r="X2243" s="53">
        <f>MAX((SetUp!$B$56*(1-($H2243/SetUp!$B$56)^2)*TANH(($B2243-$D2243)/SetUp!$B$56))/(1+$H2243/SetUp!$B$56*TANH(($B2243-$D2243)/SetUp!$B$56)),0)</f>
        <v>1.6582543893942279</v>
      </c>
    </row>
    <row r="2244" spans="1:24" x14ac:dyDescent="0.3">
      <c r="A2244" s="60">
        <v>33289</v>
      </c>
      <c r="B2244" s="53">
        <v>0.66800000000000004</v>
      </c>
      <c r="C2244" s="53">
        <v>7.8890000000000002</v>
      </c>
      <c r="D2244" s="53">
        <v>4.5679999999999996</v>
      </c>
      <c r="E2244" s="53">
        <f t="shared" si="515"/>
        <v>0.66800000000000004</v>
      </c>
      <c r="F2244" s="53">
        <f t="shared" si="516"/>
        <v>3.8999999999999995</v>
      </c>
      <c r="G2244" s="53">
        <f t="shared" si="517"/>
        <v>0</v>
      </c>
      <c r="H2244" s="53">
        <f>IF(Q2243&gt;SetUp!$B$56,SetUp!$B$56,Q2243)</f>
        <v>34.573680188101903</v>
      </c>
      <c r="I2244" s="53">
        <f t="shared" ref="I2244:I2307" si="522">U2243+G2244+O2244</f>
        <v>5.5527997692263416</v>
      </c>
      <c r="J2244" s="53">
        <f>MIN(F2244,H2244,(1-EXP(-SetUp!$B$52*H2244/SetUp!$B$56))*F2244)</f>
        <v>3.3469676122024197</v>
      </c>
      <c r="K2244" s="53">
        <f t="shared" si="518"/>
        <v>31.226712575899484</v>
      </c>
      <c r="L2244" s="53">
        <f>IF(I2244&lt;=0,0,MIN(SetUp!$B$50*I2244^SetUp!$B$55,I2244))</f>
        <v>0.37452270938516857</v>
      </c>
      <c r="M2244" s="53">
        <f t="shared" si="519"/>
        <v>5.1782770598411734</v>
      </c>
      <c r="N2244" s="53">
        <f>IF(SetUp!$B$62=0,X2244,(B2244-E2244)*(1-(H2244/SetUp!$B$66/SetUp!$B$56)))</f>
        <v>0</v>
      </c>
      <c r="O2244" s="53">
        <f>K2244*SetUp!$B$65</f>
        <v>0.28822258771829362</v>
      </c>
      <c r="P2244" s="53">
        <f>MIN(SetUp!$B$54*L2244^SetUp!$B$51,L2244)</f>
        <v>0.25540326135376695</v>
      </c>
      <c r="Q2244" s="53">
        <f t="shared" si="520"/>
        <v>30.938489988181189</v>
      </c>
      <c r="R2244" s="53">
        <f>IF((H2244+N2244-O2244)&gt;SetUp!$B$56,T2243+H2244+N2244-O2244-SetUp!$B$56,T2243)</f>
        <v>0</v>
      </c>
      <c r="S2244" s="53">
        <f>R2244*SetUp!$B$65</f>
        <v>0</v>
      </c>
      <c r="T2244" s="53">
        <f>IF((R2244-S2244)&lt;SetUp!$B$53,R2244-S2244,SetUp!$B$53)</f>
        <v>0</v>
      </c>
      <c r="U2244" s="53">
        <f t="shared" si="521"/>
        <v>5.1782770598411734</v>
      </c>
      <c r="V2244" s="53">
        <f>(L2244-P2244)/1000*SetUp!$B$13*1000000/SetUp!$B$48</f>
        <v>4.8476018191564316</v>
      </c>
      <c r="W2244" s="53">
        <f t="shared" ref="W2244:W2307" si="523">Q2244+U2244+T2244-H2244-U2243-T2243-B2244+E2244+J2244+L2244</f>
        <v>-2.2759572004815709E-15</v>
      </c>
      <c r="X2244" s="53">
        <f>MAX((SetUp!$B$56*(1-($H2244/SetUp!$B$56)^2)*TANH(($B2244-$D2244)/SetUp!$B$56))/(1+$H2244/SetUp!$B$56*TANH(($B2244-$D2244)/SetUp!$B$56)),0)</f>
        <v>0</v>
      </c>
    </row>
    <row r="2245" spans="1:24" x14ac:dyDescent="0.3">
      <c r="A2245" s="60">
        <v>33290</v>
      </c>
      <c r="B2245" s="53">
        <v>9.7000000000000003E-2</v>
      </c>
      <c r="C2245" s="53">
        <v>7.5869999999999997</v>
      </c>
      <c r="D2245" s="53">
        <v>4.5679999999999996</v>
      </c>
      <c r="E2245" s="53">
        <f t="shared" si="515"/>
        <v>9.7000000000000003E-2</v>
      </c>
      <c r="F2245" s="53">
        <f t="shared" si="516"/>
        <v>4.4709999999999992</v>
      </c>
      <c r="G2245" s="53">
        <f t="shared" si="517"/>
        <v>0</v>
      </c>
      <c r="H2245" s="53">
        <f>IF(Q2244&gt;SetUp!$B$56,SetUp!$B$56,Q2244)</f>
        <v>30.938489988181189</v>
      </c>
      <c r="I2245" s="53">
        <f t="shared" si="522"/>
        <v>5.4297580132013961</v>
      </c>
      <c r="J2245" s="53">
        <f>MIN(F2245,H2245,(1-EXP(-SetUp!$B$52*H2245/SetUp!$B$56))*F2245)</f>
        <v>3.6924524341493652</v>
      </c>
      <c r="K2245" s="53">
        <f t="shared" si="518"/>
        <v>27.246037554031822</v>
      </c>
      <c r="L2245" s="53">
        <f>IF(I2245&lt;=0,0,MIN(SetUp!$B$50*I2245^SetUp!$B$55,I2245))</f>
        <v>0.36079368363030334</v>
      </c>
      <c r="M2245" s="53">
        <f t="shared" si="519"/>
        <v>5.0689643295710924</v>
      </c>
      <c r="N2245" s="53">
        <f>IF(SetUp!$B$62=0,X2245,(B2245-E2245)*(1-(H2245/SetUp!$B$66/SetUp!$B$56)))</f>
        <v>0</v>
      </c>
      <c r="O2245" s="53">
        <f>K2245*SetUp!$B$65</f>
        <v>0.25148095336022275</v>
      </c>
      <c r="P2245" s="53">
        <f>MIN(SetUp!$B$54*L2245^SetUp!$B$51,L2245)</f>
        <v>0.24595156514488783</v>
      </c>
      <c r="Q2245" s="53">
        <f t="shared" si="520"/>
        <v>26.994556600671601</v>
      </c>
      <c r="R2245" s="53">
        <f>IF((H2245+N2245-O2245)&gt;SetUp!$B$56,T2244+H2245+N2245-O2245-SetUp!$B$56,T2244)</f>
        <v>0</v>
      </c>
      <c r="S2245" s="53">
        <f>R2245*SetUp!$B$65</f>
        <v>0</v>
      </c>
      <c r="T2245" s="53">
        <f>IF((R2245-S2245)&lt;SetUp!$B$53,R2245-S2245,SetUp!$B$53)</f>
        <v>0</v>
      </c>
      <c r="U2245" s="53">
        <f t="shared" si="521"/>
        <v>5.0689643295710924</v>
      </c>
      <c r="V2245" s="53">
        <f>(L2245-P2245)/1000*SetUp!$B$13*1000000/SetUp!$B$48</f>
        <v>4.6735346048524518</v>
      </c>
      <c r="W2245" s="53">
        <f t="shared" si="523"/>
        <v>1.9428902930940239E-15</v>
      </c>
      <c r="X2245" s="53">
        <f>MAX((SetUp!$B$56*(1-($H2245/SetUp!$B$56)^2)*TANH(($B2245-$D2245)/SetUp!$B$56))/(1+$H2245/SetUp!$B$56*TANH(($B2245-$D2245)/SetUp!$B$56)),0)</f>
        <v>0</v>
      </c>
    </row>
    <row r="2246" spans="1:24" x14ac:dyDescent="0.3">
      <c r="A2246" s="60">
        <v>33291</v>
      </c>
      <c r="B2246" s="53">
        <v>0.47</v>
      </c>
      <c r="C2246" s="53">
        <v>7.5869999999999997</v>
      </c>
      <c r="D2246" s="53">
        <v>4.5679999999999996</v>
      </c>
      <c r="E2246" s="53">
        <f t="shared" si="515"/>
        <v>0.47</v>
      </c>
      <c r="F2246" s="53">
        <f t="shared" si="516"/>
        <v>4.0979999999999999</v>
      </c>
      <c r="G2246" s="53">
        <f t="shared" si="517"/>
        <v>0</v>
      </c>
      <c r="H2246" s="53">
        <f>IF(Q2245&gt;SetUp!$B$56,SetUp!$B$56,Q2245)</f>
        <v>26.994556600671601</v>
      </c>
      <c r="I2246" s="53">
        <f t="shared" si="522"/>
        <v>5.2885300303387073</v>
      </c>
      <c r="J2246" s="53">
        <f>MIN(F2246,H2246,(1-EXP(-SetUp!$B$52*H2246/SetUp!$B$56))*F2246)</f>
        <v>3.2062925243752551</v>
      </c>
      <c r="K2246" s="53">
        <f t="shared" si="518"/>
        <v>23.788264076296347</v>
      </c>
      <c r="L2246" s="53">
        <f>IF(I2246&lt;=0,0,MIN(SetUp!$B$50*I2246^SetUp!$B$55,I2246))</f>
        <v>0.34528927760620032</v>
      </c>
      <c r="M2246" s="53">
        <f t="shared" si="519"/>
        <v>4.9432407527325068</v>
      </c>
      <c r="N2246" s="53">
        <f>IF(SetUp!$B$62=0,X2246,(B2246-E2246)*(1-(H2246/SetUp!$B$66/SetUp!$B$56)))</f>
        <v>0</v>
      </c>
      <c r="O2246" s="53">
        <f>K2246*SetUp!$B$65</f>
        <v>0.21956570076761472</v>
      </c>
      <c r="P2246" s="53">
        <f>MIN(SetUp!$B$54*L2246^SetUp!$B$51,L2246)</f>
        <v>0.23528182459539118</v>
      </c>
      <c r="Q2246" s="53">
        <f t="shared" si="520"/>
        <v>23.568698375528733</v>
      </c>
      <c r="R2246" s="53">
        <f>IF((H2246+N2246-O2246)&gt;SetUp!$B$56,T2245+H2246+N2246-O2246-SetUp!$B$56,T2245)</f>
        <v>0</v>
      </c>
      <c r="S2246" s="53">
        <f>R2246*SetUp!$B$65</f>
        <v>0</v>
      </c>
      <c r="T2246" s="53">
        <f>IF((R2246-S2246)&lt;SetUp!$B$53,R2246-S2246,SetUp!$B$53)</f>
        <v>0</v>
      </c>
      <c r="U2246" s="53">
        <f t="shared" si="521"/>
        <v>4.9432407527325068</v>
      </c>
      <c r="V2246" s="53">
        <f>(L2246-P2246)/1000*SetUp!$B$13*1000000/SetUp!$B$48</f>
        <v>4.4767864370508645</v>
      </c>
      <c r="W2246" s="53">
        <f t="shared" si="523"/>
        <v>2.1094237467877974E-15</v>
      </c>
      <c r="X2246" s="53">
        <f>MAX((SetUp!$B$56*(1-($H2246/SetUp!$B$56)^2)*TANH(($B2246-$D2246)/SetUp!$B$56))/(1+$H2246/SetUp!$B$56*TANH(($B2246-$D2246)/SetUp!$B$56)),0)</f>
        <v>0</v>
      </c>
    </row>
    <row r="2247" spans="1:24" x14ac:dyDescent="0.3">
      <c r="A2247" s="60">
        <v>33292</v>
      </c>
      <c r="B2247" s="53">
        <v>0.754</v>
      </c>
      <c r="C2247" s="53">
        <v>7.5869999999999997</v>
      </c>
      <c r="D2247" s="53">
        <v>4.5679999999999996</v>
      </c>
      <c r="E2247" s="53">
        <f t="shared" si="515"/>
        <v>0.754</v>
      </c>
      <c r="F2247" s="53">
        <f t="shared" si="516"/>
        <v>3.8139999999999996</v>
      </c>
      <c r="G2247" s="53">
        <f t="shared" si="517"/>
        <v>0</v>
      </c>
      <c r="H2247" s="53">
        <f>IF(Q2246&gt;SetUp!$B$56,SetUp!$B$56,Q2246)</f>
        <v>23.568698375528733</v>
      </c>
      <c r="I2247" s="53">
        <f t="shared" si="522"/>
        <v>5.1348725319820954</v>
      </c>
      <c r="J2247" s="53">
        <f>MIN(F2247,H2247,(1-EXP(-SetUp!$B$52*H2247/SetUp!$B$56))*F2247)</f>
        <v>2.8068610108463261</v>
      </c>
      <c r="K2247" s="53">
        <f t="shared" si="518"/>
        <v>20.761837364682407</v>
      </c>
      <c r="L2247" s="53">
        <f>IF(I2247&lt;=0,0,MIN(SetUp!$B$50*I2247^SetUp!$B$55,I2247))</f>
        <v>0.32873119073441104</v>
      </c>
      <c r="M2247" s="53">
        <f t="shared" si="519"/>
        <v>4.8061413412476846</v>
      </c>
      <c r="N2247" s="53">
        <f>IF(SetUp!$B$62=0,X2247,(B2247-E2247)*(1-(H2247/SetUp!$B$66/SetUp!$B$56)))</f>
        <v>0</v>
      </c>
      <c r="O2247" s="53">
        <f>K2247*SetUp!$B$65</f>
        <v>0.19163177924958857</v>
      </c>
      <c r="P2247" s="53">
        <f>MIN(SetUp!$B$54*L2247^SetUp!$B$51,L2247)</f>
        <v>0.22389211463907333</v>
      </c>
      <c r="Q2247" s="53">
        <f t="shared" si="520"/>
        <v>20.570205585432817</v>
      </c>
      <c r="R2247" s="53">
        <f>IF((H2247+N2247-O2247)&gt;SetUp!$B$56,T2246+H2247+N2247-O2247-SetUp!$B$56,T2246)</f>
        <v>0</v>
      </c>
      <c r="S2247" s="53">
        <f>R2247*SetUp!$B$65</f>
        <v>0</v>
      </c>
      <c r="T2247" s="53">
        <f>IF((R2247-S2247)&lt;SetUp!$B$53,R2247-S2247,SetUp!$B$53)</f>
        <v>0</v>
      </c>
      <c r="U2247" s="53">
        <f t="shared" si="521"/>
        <v>4.8061413412476846</v>
      </c>
      <c r="V2247" s="53">
        <f>(L2247-P2247)/1000*SetUp!$B$13*1000000/SetUp!$B$48</f>
        <v>4.2664577816417095</v>
      </c>
      <c r="W2247" s="53">
        <f t="shared" si="523"/>
        <v>-1.5543122344752192E-15</v>
      </c>
      <c r="X2247" s="53">
        <f>MAX((SetUp!$B$56*(1-($H2247/SetUp!$B$56)^2)*TANH(($B2247-$D2247)/SetUp!$B$56))/(1+$H2247/SetUp!$B$56*TANH(($B2247-$D2247)/SetUp!$B$56)),0)</f>
        <v>0</v>
      </c>
    </row>
    <row r="2248" spans="1:24" x14ac:dyDescent="0.3">
      <c r="A2248" s="60">
        <v>33293</v>
      </c>
      <c r="B2248" s="53">
        <v>0.82599999999999996</v>
      </c>
      <c r="C2248" s="53">
        <v>7.1420000000000003</v>
      </c>
      <c r="D2248" s="53">
        <v>4.5679999999999996</v>
      </c>
      <c r="E2248" s="53">
        <f t="shared" si="515"/>
        <v>0.82599999999999996</v>
      </c>
      <c r="F2248" s="53">
        <f t="shared" si="516"/>
        <v>3.7419999999999995</v>
      </c>
      <c r="G2248" s="53">
        <f t="shared" si="517"/>
        <v>0</v>
      </c>
      <c r="H2248" s="53">
        <f>IF(Q2247&gt;SetUp!$B$56,SetUp!$B$56,Q2247)</f>
        <v>20.570205585432817</v>
      </c>
      <c r="I2248" s="53">
        <f t="shared" si="522"/>
        <v>4.9722697432748841</v>
      </c>
      <c r="J2248" s="53">
        <f>MIN(F2248,H2248,(1-EXP(-SetUp!$B$52*H2248/SetUp!$B$56))*F2248)</f>
        <v>2.5714640507575832</v>
      </c>
      <c r="K2248" s="53">
        <f t="shared" si="518"/>
        <v>17.998741534675233</v>
      </c>
      <c r="L2248" s="53">
        <f>IF(I2248&lt;=0,0,MIN(SetUp!$B$50*I2248^SetUp!$B$55,I2248))</f>
        <v>0.3115654335136584</v>
      </c>
      <c r="M2248" s="53">
        <f t="shared" si="519"/>
        <v>4.6607043097612255</v>
      </c>
      <c r="N2248" s="53">
        <f>IF(SetUp!$B$62=0,X2248,(B2248-E2248)*(1-(H2248/SetUp!$B$66/SetUp!$B$56)))</f>
        <v>0</v>
      </c>
      <c r="O2248" s="53">
        <f>K2248*SetUp!$B$65</f>
        <v>0.16612840202719922</v>
      </c>
      <c r="P2248" s="53">
        <f>MIN(SetUp!$B$54*L2248^SetUp!$B$51,L2248)</f>
        <v>0.21209030072205209</v>
      </c>
      <c r="Q2248" s="53">
        <f t="shared" si="520"/>
        <v>17.832613132648035</v>
      </c>
      <c r="R2248" s="53">
        <f>IF((H2248+N2248-O2248)&gt;SetUp!$B$56,T2247+H2248+N2248-O2248-SetUp!$B$56,T2247)</f>
        <v>0</v>
      </c>
      <c r="S2248" s="53">
        <f>R2248*SetUp!$B$65</f>
        <v>0</v>
      </c>
      <c r="T2248" s="53">
        <f>IF((R2248-S2248)&lt;SetUp!$B$53,R2248-S2248,SetUp!$B$53)</f>
        <v>0</v>
      </c>
      <c r="U2248" s="53">
        <f t="shared" si="521"/>
        <v>4.6607043097612255</v>
      </c>
      <c r="V2248" s="53">
        <f>(L2248-P2248)/1000*SetUp!$B$13*1000000/SetUp!$B$48</f>
        <v>4.0481704931532185</v>
      </c>
      <c r="W2248" s="53">
        <f t="shared" si="523"/>
        <v>1.1102230246251565E-15</v>
      </c>
      <c r="X2248" s="53">
        <f>MAX((SetUp!$B$56*(1-($H2248/SetUp!$B$56)^2)*TANH(($B2248-$D2248)/SetUp!$B$56))/(1+$H2248/SetUp!$B$56*TANH(($B2248-$D2248)/SetUp!$B$56)),0)</f>
        <v>0</v>
      </c>
    </row>
    <row r="2249" spans="1:24" x14ac:dyDescent="0.3">
      <c r="A2249" s="60">
        <v>33294</v>
      </c>
      <c r="B2249" s="53">
        <v>0</v>
      </c>
      <c r="C2249" s="53">
        <v>6.7080000000000002</v>
      </c>
      <c r="D2249" s="53">
        <v>4.5679999999999996</v>
      </c>
      <c r="E2249" s="53">
        <f t="shared" si="515"/>
        <v>0</v>
      </c>
      <c r="F2249" s="53">
        <f t="shared" si="516"/>
        <v>4.5679999999999996</v>
      </c>
      <c r="G2249" s="53">
        <f t="shared" si="517"/>
        <v>0</v>
      </c>
      <c r="H2249" s="53">
        <f>IF(Q2248&gt;SetUp!$B$56,SetUp!$B$56,Q2248)</f>
        <v>17.832613132648035</v>
      </c>
      <c r="I2249" s="53">
        <f t="shared" si="522"/>
        <v>4.7985316955020032</v>
      </c>
      <c r="J2249" s="53">
        <f>MIN(F2249,H2249,(1-EXP(-SetUp!$B$52*H2249/SetUp!$B$56))*F2249)</f>
        <v>2.9000702195940069</v>
      </c>
      <c r="K2249" s="53">
        <f t="shared" si="518"/>
        <v>14.932542913054029</v>
      </c>
      <c r="L2249" s="53">
        <f>IF(I2249&lt;=0,0,MIN(SetUp!$B$50*I2249^SetUp!$B$55,I2249))</f>
        <v>0.2936333729711128</v>
      </c>
      <c r="M2249" s="53">
        <f t="shared" si="519"/>
        <v>4.5048983225308907</v>
      </c>
      <c r="N2249" s="53">
        <f>IF(SetUp!$B$62=0,X2249,(B2249-E2249)*(1-(H2249/SetUp!$B$66/SetUp!$B$56)))</f>
        <v>0</v>
      </c>
      <c r="O2249" s="53">
        <f>K2249*SetUp!$B$65</f>
        <v>0.13782738574077791</v>
      </c>
      <c r="P2249" s="53">
        <f>MIN(SetUp!$B$54*L2249^SetUp!$B$51,L2249)</f>
        <v>0.19976839286637318</v>
      </c>
      <c r="Q2249" s="53">
        <f t="shared" si="520"/>
        <v>14.794715527313251</v>
      </c>
      <c r="R2249" s="53">
        <f>IF((H2249+N2249-O2249)&gt;SetUp!$B$56,T2248+H2249+N2249-O2249-SetUp!$B$56,T2248)</f>
        <v>0</v>
      </c>
      <c r="S2249" s="53">
        <f>R2249*SetUp!$B$65</f>
        <v>0</v>
      </c>
      <c r="T2249" s="53">
        <f>IF((R2249-S2249)&lt;SetUp!$B$53,R2249-S2249,SetUp!$B$53)</f>
        <v>0</v>
      </c>
      <c r="U2249" s="53">
        <f t="shared" si="521"/>
        <v>4.5048983225308907</v>
      </c>
      <c r="V2249" s="53">
        <f>(L2249-P2249)/1000*SetUp!$B$13*1000000/SetUp!$B$48</f>
        <v>3.8198636396541064</v>
      </c>
      <c r="W2249" s="53">
        <f t="shared" si="523"/>
        <v>1.6653345369377348E-15</v>
      </c>
      <c r="X2249" s="53">
        <f>MAX((SetUp!$B$56*(1-($H2249/SetUp!$B$56)^2)*TANH(($B2249-$D2249)/SetUp!$B$56))/(1+$H2249/SetUp!$B$56*TANH(($B2249-$D2249)/SetUp!$B$56)),0)</f>
        <v>0</v>
      </c>
    </row>
    <row r="2250" spans="1:24" x14ac:dyDescent="0.3">
      <c r="A2250" s="60">
        <v>33295</v>
      </c>
      <c r="B2250" s="53">
        <v>0.158</v>
      </c>
      <c r="C2250" s="53">
        <v>0</v>
      </c>
      <c r="D2250" s="53">
        <v>4.5679999999999996</v>
      </c>
      <c r="E2250" s="53">
        <f t="shared" si="515"/>
        <v>0.158</v>
      </c>
      <c r="F2250" s="53">
        <f t="shared" si="516"/>
        <v>4.4099999999999993</v>
      </c>
      <c r="G2250" s="53">
        <f t="shared" si="517"/>
        <v>0</v>
      </c>
      <c r="H2250" s="53">
        <f>IF(Q2249&gt;SetUp!$B$56,SetUp!$B$56,Q2249)</f>
        <v>14.794715527313251</v>
      </c>
      <c r="I2250" s="53">
        <f t="shared" si="522"/>
        <v>4.6183946408717347</v>
      </c>
      <c r="J2250" s="53">
        <f>MIN(F2250,H2250,(1-EXP(-SetUp!$B$52*H2250/SetUp!$B$56))*F2250)</f>
        <v>2.4982576427691727</v>
      </c>
      <c r="K2250" s="53">
        <f t="shared" si="518"/>
        <v>12.296457884544079</v>
      </c>
      <c r="L2250" s="53">
        <f>IF(I2250&lt;=0,0,MIN(SetUp!$B$50*I2250^SetUp!$B$55,I2250))</f>
        <v>0.27549255606179907</v>
      </c>
      <c r="M2250" s="53">
        <f t="shared" si="519"/>
        <v>4.3429020848099356</v>
      </c>
      <c r="N2250" s="53">
        <f>IF(SetUp!$B$62=0,X2250,(B2250-E2250)*(1-(H2250/SetUp!$B$66/SetUp!$B$56)))</f>
        <v>0</v>
      </c>
      <c r="O2250" s="53">
        <f>K2250*SetUp!$B$65</f>
        <v>0.11349631834084352</v>
      </c>
      <c r="P2250" s="53">
        <f>MIN(SetUp!$B$54*L2250^SetUp!$B$51,L2250)</f>
        <v>0.18731048439830014</v>
      </c>
      <c r="Q2250" s="53">
        <f t="shared" si="520"/>
        <v>12.182961566203236</v>
      </c>
      <c r="R2250" s="53">
        <f>IF((H2250+N2250-O2250)&gt;SetUp!$B$56,T2249+H2250+N2250-O2250-SetUp!$B$56,T2249)</f>
        <v>0</v>
      </c>
      <c r="S2250" s="53">
        <f>R2250*SetUp!$B$65</f>
        <v>0</v>
      </c>
      <c r="T2250" s="53">
        <f>IF((R2250-S2250)&lt;SetUp!$B$53,R2250-S2250,SetUp!$B$53)</f>
        <v>0</v>
      </c>
      <c r="U2250" s="53">
        <f t="shared" si="521"/>
        <v>4.3429020848099356</v>
      </c>
      <c r="V2250" s="53">
        <f>(L2250-P2250)/1000*SetUp!$B$13*1000000/SetUp!$B$48</f>
        <v>3.5885959688150373</v>
      </c>
      <c r="W2250" s="53">
        <f t="shared" si="523"/>
        <v>1.7208456881689926E-15</v>
      </c>
      <c r="X2250" s="53">
        <f>MAX((SetUp!$B$56*(1-($H2250/SetUp!$B$56)^2)*TANH(($B2250-$D2250)/SetUp!$B$56))/(1+$H2250/SetUp!$B$56*TANH(($B2250-$D2250)/SetUp!$B$56)),0)</f>
        <v>0</v>
      </c>
    </row>
    <row r="2251" spans="1:24" x14ac:dyDescent="0.3">
      <c r="A2251" s="60">
        <v>33296</v>
      </c>
      <c r="B2251" s="53">
        <v>3.7999999999999999E-2</v>
      </c>
      <c r="C2251" s="53">
        <v>0</v>
      </c>
      <c r="D2251" s="53">
        <v>4.5679999999999996</v>
      </c>
      <c r="E2251" s="53">
        <f t="shared" si="515"/>
        <v>3.7999999999999999E-2</v>
      </c>
      <c r="F2251" s="53">
        <f t="shared" si="516"/>
        <v>4.5299999999999994</v>
      </c>
      <c r="G2251" s="53">
        <f t="shared" si="517"/>
        <v>0</v>
      </c>
      <c r="H2251" s="53">
        <f>IF(Q2250&gt;SetUp!$B$56,SetUp!$B$56,Q2250)</f>
        <v>12.182961566203236</v>
      </c>
      <c r="I2251" s="53">
        <f t="shared" si="522"/>
        <v>4.4345463995132137</v>
      </c>
      <c r="J2251" s="53">
        <f>MIN(F2251,H2251,(1-EXP(-SetUp!$B$52*H2251/SetUp!$B$56))*F2251)</f>
        <v>2.2540011154990931</v>
      </c>
      <c r="K2251" s="53">
        <f t="shared" si="518"/>
        <v>9.9289604507041425</v>
      </c>
      <c r="L2251" s="53">
        <f>IF(I2251&lt;=0,0,MIN(SetUp!$B$50*I2251^SetUp!$B$55,I2251))</f>
        <v>0.25745824621351249</v>
      </c>
      <c r="M2251" s="53">
        <f t="shared" si="519"/>
        <v>4.1770881532997013</v>
      </c>
      <c r="N2251" s="53">
        <f>IF(SetUp!$B$62=0,X2251,(B2251-E2251)*(1-(H2251/SetUp!$B$66/SetUp!$B$56)))</f>
        <v>0</v>
      </c>
      <c r="O2251" s="53">
        <f>K2251*SetUp!$B$65</f>
        <v>9.1644314703278065E-2</v>
      </c>
      <c r="P2251" s="53">
        <f>MIN(SetUp!$B$54*L2251^SetUp!$B$51,L2251)</f>
        <v>0.17493362192962117</v>
      </c>
      <c r="Q2251" s="53">
        <f t="shared" si="520"/>
        <v>9.8373161360008652</v>
      </c>
      <c r="R2251" s="53">
        <f>IF((H2251+N2251-O2251)&gt;SetUp!$B$56,T2250+H2251+N2251-O2251-SetUp!$B$56,T2250)</f>
        <v>0</v>
      </c>
      <c r="S2251" s="53">
        <f>R2251*SetUp!$B$65</f>
        <v>0</v>
      </c>
      <c r="T2251" s="53">
        <f>IF((R2251-S2251)&lt;SetUp!$B$53,R2251-S2251,SetUp!$B$53)</f>
        <v>0</v>
      </c>
      <c r="U2251" s="53">
        <f t="shared" si="521"/>
        <v>4.1770881532997013</v>
      </c>
      <c r="V2251" s="53">
        <f>(L2251-P2251)/1000*SetUp!$B$13*1000000/SetUp!$B$48</f>
        <v>3.3583644435485835</v>
      </c>
      <c r="W2251" s="53">
        <f t="shared" si="523"/>
        <v>4.9960036108132044E-16</v>
      </c>
      <c r="X2251" s="53">
        <f>MAX((SetUp!$B$56*(1-($H2251/SetUp!$B$56)^2)*TANH(($B2251-$D2251)/SetUp!$B$56))/(1+$H2251/SetUp!$B$56*TANH(($B2251-$D2251)/SetUp!$B$56)),0)</f>
        <v>0</v>
      </c>
    </row>
    <row r="2252" spans="1:24" x14ac:dyDescent="0.3">
      <c r="A2252" s="60">
        <v>33297</v>
      </c>
      <c r="B2252" s="53">
        <v>0</v>
      </c>
      <c r="C2252" s="53">
        <v>0</v>
      </c>
      <c r="D2252" s="53">
        <v>4.5679999999999996</v>
      </c>
      <c r="E2252" s="53">
        <f t="shared" si="515"/>
        <v>0</v>
      </c>
      <c r="F2252" s="53">
        <f t="shared" si="516"/>
        <v>4.5679999999999996</v>
      </c>
      <c r="G2252" s="53">
        <f t="shared" si="517"/>
        <v>0</v>
      </c>
      <c r="H2252" s="53">
        <f>IF(Q2251&gt;SetUp!$B$56,SetUp!$B$56,Q2251)</f>
        <v>9.8373161360008652</v>
      </c>
      <c r="I2252" s="53">
        <f t="shared" si="522"/>
        <v>4.2499094651373586</v>
      </c>
      <c r="J2252" s="53">
        <f>MIN(F2252,H2252,(1-EXP(-SetUp!$B$52*H2252/SetUp!$B$56))*F2252)</f>
        <v>1.9476840563075799</v>
      </c>
      <c r="K2252" s="53">
        <f t="shared" si="518"/>
        <v>7.8896320796932855</v>
      </c>
      <c r="L2252" s="53">
        <f>IF(I2252&lt;=0,0,MIN(SetUp!$B$50*I2252^SetUp!$B$55,I2252))</f>
        <v>0.23984146322504613</v>
      </c>
      <c r="M2252" s="53">
        <f t="shared" si="519"/>
        <v>4.0100680019123125</v>
      </c>
      <c r="N2252" s="53">
        <f>IF(SetUp!$B$62=0,X2252,(B2252-E2252)*(1-(H2252/SetUp!$B$66/SetUp!$B$56)))</f>
        <v>0</v>
      </c>
      <c r="O2252" s="53">
        <f>K2252*SetUp!$B$65</f>
        <v>7.2821311837656985E-2</v>
      </c>
      <c r="P2252" s="53">
        <f>MIN(SetUp!$B$54*L2252^SetUp!$B$51,L2252)</f>
        <v>0.16285144034783783</v>
      </c>
      <c r="Q2252" s="53">
        <f t="shared" si="520"/>
        <v>7.8168107678556282</v>
      </c>
      <c r="R2252" s="53">
        <f>IF((H2252+N2252-O2252)&gt;SetUp!$B$56,T2251+H2252+N2252-O2252-SetUp!$B$56,T2251)</f>
        <v>0</v>
      </c>
      <c r="S2252" s="53">
        <f>R2252*SetUp!$B$65</f>
        <v>0</v>
      </c>
      <c r="T2252" s="53">
        <f>IF((R2252-S2252)&lt;SetUp!$B$53,R2252-S2252,SetUp!$B$53)</f>
        <v>0</v>
      </c>
      <c r="U2252" s="53">
        <f t="shared" si="521"/>
        <v>4.0100680019123125</v>
      </c>
      <c r="V2252" s="53">
        <f>(L2252-P2252)/1000*SetUp!$B$13*1000000/SetUp!$B$48</f>
        <v>3.1331321721543302</v>
      </c>
      <c r="W2252" s="53">
        <f t="shared" si="523"/>
        <v>2.7755575615628914E-16</v>
      </c>
      <c r="X2252" s="53">
        <f>MAX((SetUp!$B$56*(1-($H2252/SetUp!$B$56)^2)*TANH(($B2252-$D2252)/SetUp!$B$56))/(1+$H2252/SetUp!$B$56*TANH(($B2252-$D2252)/SetUp!$B$56)),0)</f>
        <v>0</v>
      </c>
    </row>
    <row r="2253" spans="1:24" x14ac:dyDescent="0.3">
      <c r="A2253" s="60">
        <v>33298</v>
      </c>
      <c r="B2253" s="53">
        <v>0</v>
      </c>
      <c r="C2253" s="53">
        <v>0</v>
      </c>
      <c r="D2253" s="53">
        <v>4.1970000000000001</v>
      </c>
      <c r="E2253" s="53">
        <f t="shared" si="515"/>
        <v>0</v>
      </c>
      <c r="F2253" s="53">
        <f t="shared" si="516"/>
        <v>4.1970000000000001</v>
      </c>
      <c r="G2253" s="53">
        <f t="shared" si="517"/>
        <v>0</v>
      </c>
      <c r="H2253" s="53">
        <f>IF(Q2252&gt;SetUp!$B$56,SetUp!$B$56,Q2252)</f>
        <v>7.8168107678556282</v>
      </c>
      <c r="I2253" s="53">
        <f t="shared" si="522"/>
        <v>4.0683871670944969</v>
      </c>
      <c r="J2253" s="53">
        <f>MIN(F2253,H2253,(1-EXP(-SetUp!$B$52*H2253/SetUp!$B$56))*F2253)</f>
        <v>1.4983753418632115</v>
      </c>
      <c r="K2253" s="53">
        <f t="shared" si="518"/>
        <v>6.3184354259924165</v>
      </c>
      <c r="L2253" s="53">
        <f>IF(I2253&lt;=0,0,MIN(SetUp!$B$50*I2253^SetUp!$B$55,I2253))</f>
        <v>0.22301218554194305</v>
      </c>
      <c r="M2253" s="53">
        <f t="shared" si="519"/>
        <v>3.845374981552554</v>
      </c>
      <c r="N2253" s="53">
        <f>IF(SetUp!$B$62=0,X2253,(B2253-E2253)*(1-(H2253/SetUp!$B$66/SetUp!$B$56)))</f>
        <v>0</v>
      </c>
      <c r="O2253" s="53">
        <f>K2253*SetUp!$B$65</f>
        <v>5.8319165182184288E-2</v>
      </c>
      <c r="P2253" s="53">
        <f>MIN(SetUp!$B$54*L2253^SetUp!$B$51,L2253)</f>
        <v>0.151317406230878</v>
      </c>
      <c r="Q2253" s="53">
        <f t="shared" si="520"/>
        <v>6.2601162608102321</v>
      </c>
      <c r="R2253" s="53">
        <f>IF((H2253+N2253-O2253)&gt;SetUp!$B$56,T2252+H2253+N2253-O2253-SetUp!$B$56,T2252)</f>
        <v>0</v>
      </c>
      <c r="S2253" s="53">
        <f>R2253*SetUp!$B$65</f>
        <v>0</v>
      </c>
      <c r="T2253" s="53">
        <f>IF((R2253-S2253)&lt;SetUp!$B$53,R2253-S2253,SetUp!$B$53)</f>
        <v>0</v>
      </c>
      <c r="U2253" s="53">
        <f t="shared" si="521"/>
        <v>3.845374981552554</v>
      </c>
      <c r="V2253" s="53">
        <f>(L2253-P2253)/1000*SetUp!$B$13*1000000/SetUp!$B$48</f>
        <v>2.9176406401809309</v>
      </c>
      <c r="W2253" s="53">
        <f t="shared" si="523"/>
        <v>3.6082248300317588E-16</v>
      </c>
      <c r="X2253" s="53">
        <f>MAX((SetUp!$B$56*(1-($H2253/SetUp!$B$56)^2)*TANH(($B2253-$D2253)/SetUp!$B$56))/(1+$H2253/SetUp!$B$56*TANH(($B2253-$D2253)/SetUp!$B$56)),0)</f>
        <v>0</v>
      </c>
    </row>
    <row r="2254" spans="1:24" x14ac:dyDescent="0.3">
      <c r="A2254" s="60">
        <v>33299</v>
      </c>
      <c r="B2254" s="53">
        <v>0.86299999999999999</v>
      </c>
      <c r="C2254" s="53">
        <v>0</v>
      </c>
      <c r="D2254" s="53">
        <v>4.1970000000000001</v>
      </c>
      <c r="E2254" s="53">
        <f t="shared" si="515"/>
        <v>0.86299999999999999</v>
      </c>
      <c r="F2254" s="53">
        <f t="shared" si="516"/>
        <v>3.3340000000000001</v>
      </c>
      <c r="G2254" s="53">
        <f t="shared" si="517"/>
        <v>0</v>
      </c>
      <c r="H2254" s="53">
        <f>IF(Q2253&gt;SetUp!$B$56,SetUp!$B$56,Q2253)</f>
        <v>6.2601162608102321</v>
      </c>
      <c r="I2254" s="53">
        <f t="shared" si="522"/>
        <v>3.8939886486169528</v>
      </c>
      <c r="J2254" s="53">
        <f>MIN(F2254,H2254,(1-EXP(-SetUp!$B$52*H2254/SetUp!$B$56))*F2254)</f>
        <v>0.99319731216703622</v>
      </c>
      <c r="K2254" s="53">
        <f t="shared" si="518"/>
        <v>5.2669189486431955</v>
      </c>
      <c r="L2254" s="53">
        <f>IF(I2254&lt;=0,0,MIN(SetUp!$B$50*I2254^SetUp!$B$55,I2254))</f>
        <v>0.20730794005316905</v>
      </c>
      <c r="M2254" s="53">
        <f t="shared" si="519"/>
        <v>3.6866807085637836</v>
      </c>
      <c r="N2254" s="53">
        <f>IF(SetUp!$B$62=0,X2254,(B2254-E2254)*(1-(H2254/SetUp!$B$66/SetUp!$B$56)))</f>
        <v>0</v>
      </c>
      <c r="O2254" s="53">
        <f>K2254*SetUp!$B$65</f>
        <v>4.8613667064398923E-2</v>
      </c>
      <c r="P2254" s="53">
        <f>MIN(SetUp!$B$54*L2254^SetUp!$B$51,L2254)</f>
        <v>0.14056203928982355</v>
      </c>
      <c r="Q2254" s="53">
        <f t="shared" si="520"/>
        <v>5.2183052815787967</v>
      </c>
      <c r="R2254" s="53">
        <f>IF((H2254+N2254-O2254)&gt;SetUp!$B$56,T2253+H2254+N2254-O2254-SetUp!$B$56,T2253)</f>
        <v>0</v>
      </c>
      <c r="S2254" s="53">
        <f>R2254*SetUp!$B$65</f>
        <v>0</v>
      </c>
      <c r="T2254" s="53">
        <f>IF((R2254-S2254)&lt;SetUp!$B$53,R2254-S2254,SetUp!$B$53)</f>
        <v>0</v>
      </c>
      <c r="U2254" s="53">
        <f t="shared" si="521"/>
        <v>3.6866807085637836</v>
      </c>
      <c r="V2254" s="53">
        <f>(L2254-P2254)/1000*SetUp!$B$13*1000000/SetUp!$B$48</f>
        <v>2.7162445369653976</v>
      </c>
      <c r="W2254" s="53">
        <f t="shared" si="523"/>
        <v>3.8857805861880479E-16</v>
      </c>
      <c r="X2254" s="53">
        <f>MAX((SetUp!$B$56*(1-($H2254/SetUp!$B$56)^2)*TANH(($B2254-$D2254)/SetUp!$B$56))/(1+$H2254/SetUp!$B$56*TANH(($B2254-$D2254)/SetUp!$B$56)),0)</f>
        <v>0</v>
      </c>
    </row>
    <row r="2255" spans="1:24" x14ac:dyDescent="0.3">
      <c r="A2255" s="60">
        <v>33300</v>
      </c>
      <c r="B2255" s="53">
        <v>0.70099999999999996</v>
      </c>
      <c r="C2255" s="53">
        <v>0</v>
      </c>
      <c r="D2255" s="53">
        <v>4.1970000000000001</v>
      </c>
      <c r="E2255" s="53">
        <f t="shared" si="515"/>
        <v>0.70099999999999996</v>
      </c>
      <c r="F2255" s="53">
        <f t="shared" si="516"/>
        <v>3.496</v>
      </c>
      <c r="G2255" s="53">
        <f t="shared" si="517"/>
        <v>0</v>
      </c>
      <c r="H2255" s="53">
        <f>IF(Q2254&gt;SetUp!$B$56,SetUp!$B$56,Q2254)</f>
        <v>5.2183052815787967</v>
      </c>
      <c r="I2255" s="53">
        <f t="shared" si="522"/>
        <v>3.7266065320383279</v>
      </c>
      <c r="J2255" s="53">
        <f>MIN(F2255,H2255,(1-EXP(-SetUp!$B$52*H2255/SetUp!$B$56))*F2255)</f>
        <v>0.8926477268896531</v>
      </c>
      <c r="K2255" s="53">
        <f t="shared" si="518"/>
        <v>4.325657554689144</v>
      </c>
      <c r="L2255" s="53">
        <f>IF(I2255&lt;=0,0,MIN(SetUp!$B$50*I2255^SetUp!$B$55,I2255))</f>
        <v>0.19266997264215871</v>
      </c>
      <c r="M2255" s="53">
        <f t="shared" si="519"/>
        <v>3.5339365593961691</v>
      </c>
      <c r="N2255" s="53">
        <f>IF(SetUp!$B$62=0,X2255,(B2255-E2255)*(1-(H2255/SetUp!$B$66/SetUp!$B$56)))</f>
        <v>0</v>
      </c>
      <c r="O2255" s="53">
        <f>K2255*SetUp!$B$65</f>
        <v>3.9925823474544174E-2</v>
      </c>
      <c r="P2255" s="53">
        <f>MIN(SetUp!$B$54*L2255^SetUp!$B$51,L2255)</f>
        <v>0.13054405542615669</v>
      </c>
      <c r="Q2255" s="53">
        <f t="shared" si="520"/>
        <v>4.2857317312146002</v>
      </c>
      <c r="R2255" s="53">
        <f>IF((H2255+N2255-O2255)&gt;SetUp!$B$56,T2254+H2255+N2255-O2255-SetUp!$B$56,T2254)</f>
        <v>0</v>
      </c>
      <c r="S2255" s="53">
        <f>R2255*SetUp!$B$65</f>
        <v>0</v>
      </c>
      <c r="T2255" s="53">
        <f>IF((R2255-S2255)&lt;SetUp!$B$53,R2255-S2255,SetUp!$B$53)</f>
        <v>0</v>
      </c>
      <c r="U2255" s="53">
        <f t="shared" si="521"/>
        <v>3.5339365593961691</v>
      </c>
      <c r="V2255" s="53">
        <f>(L2255-P2255)/1000*SetUp!$B$13*1000000/SetUp!$B$48</f>
        <v>2.5282329148609102</v>
      </c>
      <c r="W2255" s="53">
        <f t="shared" si="523"/>
        <v>8.0491169285323849E-16</v>
      </c>
      <c r="X2255" s="53">
        <f>MAX((SetUp!$B$56*(1-($H2255/SetUp!$B$56)^2)*TANH(($B2255-$D2255)/SetUp!$B$56))/(1+$H2255/SetUp!$B$56*TANH(($B2255-$D2255)/SetUp!$B$56)),0)</f>
        <v>0</v>
      </c>
    </row>
    <row r="2256" spans="1:24" x14ac:dyDescent="0.3">
      <c r="A2256" s="60">
        <v>33301</v>
      </c>
      <c r="B2256" s="53">
        <v>0</v>
      </c>
      <c r="C2256" s="53">
        <v>0</v>
      </c>
      <c r="D2256" s="53">
        <v>4.1970000000000001</v>
      </c>
      <c r="E2256" s="53">
        <f t="shared" si="515"/>
        <v>0</v>
      </c>
      <c r="F2256" s="53">
        <f t="shared" si="516"/>
        <v>4.1970000000000001</v>
      </c>
      <c r="G2256" s="53">
        <f t="shared" si="517"/>
        <v>0</v>
      </c>
      <c r="H2256" s="53">
        <f>IF(Q2255&gt;SetUp!$B$56,SetUp!$B$56,Q2255)</f>
        <v>4.2857317312146002</v>
      </c>
      <c r="I2256" s="53">
        <f t="shared" si="522"/>
        <v>3.5651633001033454</v>
      </c>
      <c r="J2256" s="53">
        <f>MIN(F2256,H2256,(1-EXP(-SetUp!$B$52*H2256/SetUp!$B$56))*F2256)</f>
        <v>0.90255324938721937</v>
      </c>
      <c r="K2256" s="53">
        <f t="shared" si="518"/>
        <v>3.3831784818273807</v>
      </c>
      <c r="L2256" s="53">
        <f>IF(I2256&lt;=0,0,MIN(SetUp!$B$50*I2256^SetUp!$B$55,I2256))</f>
        <v>0.17896049801779984</v>
      </c>
      <c r="M2256" s="53">
        <f t="shared" si="519"/>
        <v>3.3862028020855455</v>
      </c>
      <c r="N2256" s="53">
        <f>IF(SetUp!$B$62=0,X2256,(B2256-E2256)*(1-(H2256/SetUp!$B$66/SetUp!$B$56)))</f>
        <v>0</v>
      </c>
      <c r="O2256" s="53">
        <f>K2256*SetUp!$B$65</f>
        <v>3.1226740707176341E-2</v>
      </c>
      <c r="P2256" s="53">
        <f>MIN(SetUp!$B$54*L2256^SetUp!$B$51,L2256)</f>
        <v>0.12116821716360934</v>
      </c>
      <c r="Q2256" s="53">
        <f t="shared" si="520"/>
        <v>3.3519517411202044</v>
      </c>
      <c r="R2256" s="53">
        <f>IF((H2256+N2256-O2256)&gt;SetUp!$B$56,T2255+H2256+N2256-O2256-SetUp!$B$56,T2255)</f>
        <v>0</v>
      </c>
      <c r="S2256" s="53">
        <f>R2256*SetUp!$B$65</f>
        <v>0</v>
      </c>
      <c r="T2256" s="53">
        <f>IF((R2256-S2256)&lt;SetUp!$B$53,R2256-S2256,SetUp!$B$53)</f>
        <v>0</v>
      </c>
      <c r="U2256" s="53">
        <f t="shared" si="521"/>
        <v>3.3862028020855455</v>
      </c>
      <c r="V2256" s="53">
        <f>(L2256-P2256)/1000*SetUp!$B$13*1000000/SetUp!$B$48</f>
        <v>2.3518742777260062</v>
      </c>
      <c r="W2256" s="53">
        <f t="shared" si="523"/>
        <v>2.7755575615628914E-16</v>
      </c>
      <c r="X2256" s="53">
        <f>MAX((SetUp!$B$56*(1-($H2256/SetUp!$B$56)^2)*TANH(($B2256-$D2256)/SetUp!$B$56))/(1+$H2256/SetUp!$B$56*TANH(($B2256-$D2256)/SetUp!$B$56)),0)</f>
        <v>0</v>
      </c>
    </row>
    <row r="2257" spans="1:24" x14ac:dyDescent="0.3">
      <c r="A2257" s="60">
        <v>33302</v>
      </c>
      <c r="B2257" s="53">
        <v>0</v>
      </c>
      <c r="C2257" s="53">
        <v>0</v>
      </c>
      <c r="D2257" s="53">
        <v>4.1970000000000001</v>
      </c>
      <c r="E2257" s="53">
        <f t="shared" si="515"/>
        <v>0</v>
      </c>
      <c r="F2257" s="53">
        <f t="shared" si="516"/>
        <v>4.1970000000000001</v>
      </c>
      <c r="G2257" s="53">
        <f t="shared" si="517"/>
        <v>0</v>
      </c>
      <c r="H2257" s="53">
        <f>IF(Q2256&gt;SetUp!$B$56,SetUp!$B$56,Q2256)</f>
        <v>3.3519517411202044</v>
      </c>
      <c r="I2257" s="53">
        <f t="shared" si="522"/>
        <v>3.4104580108646099</v>
      </c>
      <c r="J2257" s="53">
        <f>MIN(F2257,H2257,(1-EXP(-SetUp!$B$52*H2257/SetUp!$B$56))*F2257)</f>
        <v>0.7240854138892453</v>
      </c>
      <c r="K2257" s="53">
        <f t="shared" si="518"/>
        <v>2.6278663272309593</v>
      </c>
      <c r="L2257" s="53">
        <f>IF(I2257&lt;=0,0,MIN(SetUp!$B$50*I2257^SetUp!$B$55,I2257))</f>
        <v>0.16620572501698364</v>
      </c>
      <c r="M2257" s="53">
        <f t="shared" si="519"/>
        <v>3.2442522858476264</v>
      </c>
      <c r="N2257" s="53">
        <f>IF(SetUp!$B$62=0,X2257,(B2257-E2257)*(1-(H2257/SetUp!$B$66/SetUp!$B$56)))</f>
        <v>0</v>
      </c>
      <c r="O2257" s="53">
        <f>K2257*SetUp!$B$65</f>
        <v>2.4255208779064317E-2</v>
      </c>
      <c r="P2257" s="53">
        <f>MIN(SetUp!$B$54*L2257^SetUp!$B$51,L2257)</f>
        <v>0.11245155438211479</v>
      </c>
      <c r="Q2257" s="53">
        <f t="shared" si="520"/>
        <v>2.6036111184518949</v>
      </c>
      <c r="R2257" s="53">
        <f>IF((H2257+N2257-O2257)&gt;SetUp!$B$56,T2256+H2257+N2257-O2257-SetUp!$B$56,T2256)</f>
        <v>0</v>
      </c>
      <c r="S2257" s="53">
        <f>R2257*SetUp!$B$65</f>
        <v>0</v>
      </c>
      <c r="T2257" s="53">
        <f>IF((R2257-S2257)&lt;SetUp!$B$53,R2257-S2257,SetUp!$B$53)</f>
        <v>0</v>
      </c>
      <c r="U2257" s="53">
        <f t="shared" si="521"/>
        <v>3.2442522858476264</v>
      </c>
      <c r="V2257" s="53">
        <f>(L2257-P2257)/1000*SetUp!$B$13*1000000/SetUp!$B$48</f>
        <v>2.1875421659790018</v>
      </c>
      <c r="W2257" s="53">
        <f t="shared" si="523"/>
        <v>2.4980018054066022E-16</v>
      </c>
      <c r="X2257" s="53">
        <f>MAX((SetUp!$B$56*(1-($H2257/SetUp!$B$56)^2)*TANH(($B2257-$D2257)/SetUp!$B$56))/(1+$H2257/SetUp!$B$56*TANH(($B2257-$D2257)/SetUp!$B$56)),0)</f>
        <v>0</v>
      </c>
    </row>
    <row r="2258" spans="1:24" x14ac:dyDescent="0.3">
      <c r="A2258" s="60">
        <v>33303</v>
      </c>
      <c r="B2258" s="53">
        <v>6.0999999999999999E-2</v>
      </c>
      <c r="C2258" s="53">
        <v>0</v>
      </c>
      <c r="D2258" s="53">
        <v>4.1970000000000001</v>
      </c>
      <c r="E2258" s="53">
        <f t="shared" si="515"/>
        <v>6.0999999999999999E-2</v>
      </c>
      <c r="F2258" s="53">
        <f t="shared" si="516"/>
        <v>4.1360000000000001</v>
      </c>
      <c r="G2258" s="53">
        <f t="shared" si="517"/>
        <v>0</v>
      </c>
      <c r="H2258" s="53">
        <f>IF(Q2257&gt;SetUp!$B$56,SetUp!$B$56,Q2257)</f>
        <v>2.6036111184518949</v>
      </c>
      <c r="I2258" s="53">
        <f t="shared" si="522"/>
        <v>3.2630616419203373</v>
      </c>
      <c r="J2258" s="53">
        <f>MIN(F2258,H2258,(1-EXP(-SetUp!$B$52*H2258/SetUp!$B$56))*F2258)</f>
        <v>0.56576127305957902</v>
      </c>
      <c r="K2258" s="53">
        <f t="shared" si="518"/>
        <v>2.0378498453923157</v>
      </c>
      <c r="L2258" s="53">
        <f>IF(I2258&lt;=0,0,MIN(SetUp!$B$50*I2258^SetUp!$B$55,I2258))</f>
        <v>0.15440698078095211</v>
      </c>
      <c r="M2258" s="53">
        <f t="shared" si="519"/>
        <v>3.108654661139385</v>
      </c>
      <c r="N2258" s="53">
        <f>IF(SetUp!$B$62=0,X2258,(B2258-E2258)*(1-(H2258/SetUp!$B$66/SetUp!$B$56)))</f>
        <v>0</v>
      </c>
      <c r="O2258" s="53">
        <f>K2258*SetUp!$B$65</f>
        <v>1.8809356072711062E-2</v>
      </c>
      <c r="P2258" s="53">
        <f>MIN(SetUp!$B$54*L2258^SetUp!$B$51,L2258)</f>
        <v>0.10439402551843713</v>
      </c>
      <c r="Q2258" s="53">
        <f t="shared" si="520"/>
        <v>2.0190404893196048</v>
      </c>
      <c r="R2258" s="53">
        <f>IF((H2258+N2258-O2258)&gt;SetUp!$B$56,T2257+H2258+N2258-O2258-SetUp!$B$56,T2257)</f>
        <v>0</v>
      </c>
      <c r="S2258" s="53">
        <f>R2258*SetUp!$B$65</f>
        <v>0</v>
      </c>
      <c r="T2258" s="53">
        <f>IF((R2258-S2258)&lt;SetUp!$B$53,R2258-S2258,SetUp!$B$53)</f>
        <v>0</v>
      </c>
      <c r="U2258" s="53">
        <f t="shared" si="521"/>
        <v>3.108654661139385</v>
      </c>
      <c r="V2258" s="53">
        <f>(L2258-P2258)/1000*SetUp!$B$13*1000000/SetUp!$B$48</f>
        <v>2.0352922794609101</v>
      </c>
      <c r="W2258" s="53">
        <f t="shared" si="523"/>
        <v>0</v>
      </c>
      <c r="X2258" s="53">
        <f>MAX((SetUp!$B$56*(1-($H2258/SetUp!$B$56)^2)*TANH(($B2258-$D2258)/SetUp!$B$56))/(1+$H2258/SetUp!$B$56*TANH(($B2258-$D2258)/SetUp!$B$56)),0)</f>
        <v>0</v>
      </c>
    </row>
    <row r="2259" spans="1:24" x14ac:dyDescent="0.3">
      <c r="A2259" s="60">
        <v>33304</v>
      </c>
      <c r="B2259" s="53">
        <v>0.35299999999999998</v>
      </c>
      <c r="C2259" s="53">
        <v>0</v>
      </c>
      <c r="D2259" s="53">
        <v>4.1970000000000001</v>
      </c>
      <c r="E2259" s="53">
        <f t="shared" si="515"/>
        <v>0.35299999999999998</v>
      </c>
      <c r="F2259" s="53">
        <f t="shared" si="516"/>
        <v>3.8440000000000003</v>
      </c>
      <c r="G2259" s="53">
        <f t="shared" si="517"/>
        <v>0</v>
      </c>
      <c r="H2259" s="53">
        <f>IF(Q2258&gt;SetUp!$B$56,SetUp!$B$56,Q2258)</f>
        <v>2.0190404893196048</v>
      </c>
      <c r="I2259" s="53">
        <f t="shared" si="522"/>
        <v>3.1234654871707606</v>
      </c>
      <c r="J2259" s="53">
        <f>MIN(F2259,H2259,(1-EXP(-SetUp!$B$52*H2259/SetUp!$B$56))*F2259)</f>
        <v>0.41440078653043161</v>
      </c>
      <c r="K2259" s="53">
        <f t="shared" si="518"/>
        <v>1.6046397027891732</v>
      </c>
      <c r="L2259" s="53">
        <f>IF(I2259&lt;=0,0,MIN(SetUp!$B$50*I2259^SetUp!$B$55,I2259))</f>
        <v>0.14355532945408836</v>
      </c>
      <c r="M2259" s="53">
        <f t="shared" si="519"/>
        <v>2.979910157716672</v>
      </c>
      <c r="N2259" s="53">
        <f>IF(SetUp!$B$62=0,X2259,(B2259-E2259)*(1-(H2259/SetUp!$B$66/SetUp!$B$56)))</f>
        <v>0</v>
      </c>
      <c r="O2259" s="53">
        <f>K2259*SetUp!$B$65</f>
        <v>1.4810826031375384E-2</v>
      </c>
      <c r="P2259" s="53">
        <f>MIN(SetUp!$B$54*L2259^SetUp!$B$51,L2259)</f>
        <v>9.6988554019706255E-2</v>
      </c>
      <c r="Q2259" s="53">
        <f t="shared" si="520"/>
        <v>1.5898288767577979</v>
      </c>
      <c r="R2259" s="53">
        <f>IF((H2259+N2259-O2259)&gt;SetUp!$B$56,T2258+H2259+N2259-O2259-SetUp!$B$56,T2258)</f>
        <v>0</v>
      </c>
      <c r="S2259" s="53">
        <f>R2259*SetUp!$B$65</f>
        <v>0</v>
      </c>
      <c r="T2259" s="53">
        <f>IF((R2259-S2259)&lt;SetUp!$B$53,R2259-S2259,SetUp!$B$53)</f>
        <v>0</v>
      </c>
      <c r="U2259" s="53">
        <f t="shared" si="521"/>
        <v>2.979910157716672</v>
      </c>
      <c r="V2259" s="53">
        <f>(L2259-P2259)/1000*SetUp!$B$13*1000000/SetUp!$B$48</f>
        <v>1.8950489532863859</v>
      </c>
      <c r="W2259" s="53">
        <f t="shared" si="523"/>
        <v>0</v>
      </c>
      <c r="X2259" s="53">
        <f>MAX((SetUp!$B$56*(1-($H2259/SetUp!$B$56)^2)*TANH(($B2259-$D2259)/SetUp!$B$56))/(1+$H2259/SetUp!$B$56*TANH(($B2259-$D2259)/SetUp!$B$56)),0)</f>
        <v>0</v>
      </c>
    </row>
    <row r="2260" spans="1:24" x14ac:dyDescent="0.3">
      <c r="A2260" s="60">
        <v>33305</v>
      </c>
      <c r="B2260" s="53">
        <v>1.5429999999999999</v>
      </c>
      <c r="C2260" s="53">
        <v>0</v>
      </c>
      <c r="D2260" s="53">
        <v>4.1970000000000001</v>
      </c>
      <c r="E2260" s="53">
        <f t="shared" si="515"/>
        <v>1.5429999999999999</v>
      </c>
      <c r="F2260" s="53">
        <f t="shared" si="516"/>
        <v>2.6539999999999999</v>
      </c>
      <c r="G2260" s="53">
        <f t="shared" si="517"/>
        <v>0</v>
      </c>
      <c r="H2260" s="53">
        <f>IF(Q2259&gt;SetUp!$B$56,SetUp!$B$56,Q2259)</f>
        <v>1.5898288767577979</v>
      </c>
      <c r="I2260" s="53">
        <f t="shared" si="522"/>
        <v>2.9924799131409028</v>
      </c>
      <c r="J2260" s="53">
        <f>MIN(F2260,H2260,(1-EXP(-SetUp!$B$52*H2260/SetUp!$B$56))*F2260)</f>
        <v>0.22799203083560382</v>
      </c>
      <c r="K2260" s="53">
        <f t="shared" si="518"/>
        <v>1.3618368459221941</v>
      </c>
      <c r="L2260" s="53">
        <f>IF(I2260&lt;=0,0,MIN(SetUp!$B$50*I2260^SetUp!$B$55,I2260))</f>
        <v>0.13366269316309135</v>
      </c>
      <c r="M2260" s="53">
        <f t="shared" si="519"/>
        <v>2.8588172199778112</v>
      </c>
      <c r="N2260" s="53">
        <f>IF(SetUp!$B$62=0,X2260,(B2260-E2260)*(1-(H2260/SetUp!$B$66/SetUp!$B$56)))</f>
        <v>0</v>
      </c>
      <c r="O2260" s="53">
        <f>K2260*SetUp!$B$65</f>
        <v>1.2569755424230968E-2</v>
      </c>
      <c r="P2260" s="53">
        <f>MIN(SetUp!$B$54*L2260^SetUp!$B$51,L2260)</f>
        <v>9.0242273368518755E-2</v>
      </c>
      <c r="Q2260" s="53">
        <f t="shared" si="520"/>
        <v>1.3492670904979631</v>
      </c>
      <c r="R2260" s="53">
        <f>IF((H2260+N2260-O2260)&gt;SetUp!$B$56,T2259+H2260+N2260-O2260-SetUp!$B$56,T2259)</f>
        <v>0</v>
      </c>
      <c r="S2260" s="53">
        <f>R2260*SetUp!$B$65</f>
        <v>0</v>
      </c>
      <c r="T2260" s="53">
        <f>IF((R2260-S2260)&lt;SetUp!$B$53,R2260-S2260,SetUp!$B$53)</f>
        <v>0</v>
      </c>
      <c r="U2260" s="53">
        <f t="shared" si="521"/>
        <v>2.8588172199778112</v>
      </c>
      <c r="V2260" s="53">
        <f>(L2260-P2260)/1000*SetUp!$B$13*1000000/SetUp!$B$48</f>
        <v>1.7670070627696255</v>
      </c>
      <c r="W2260" s="53">
        <f t="shared" si="523"/>
        <v>0</v>
      </c>
      <c r="X2260" s="53">
        <f>MAX((SetUp!$B$56*(1-($H2260/SetUp!$B$56)^2)*TANH(($B2260-$D2260)/SetUp!$B$56))/(1+$H2260/SetUp!$B$56*TANH(($B2260-$D2260)/SetUp!$B$56)),0)</f>
        <v>0</v>
      </c>
    </row>
    <row r="2261" spans="1:24" x14ac:dyDescent="0.3">
      <c r="A2261" s="60">
        <v>33306</v>
      </c>
      <c r="B2261" s="53">
        <v>2.012</v>
      </c>
      <c r="C2261" s="53">
        <v>0</v>
      </c>
      <c r="D2261" s="53">
        <v>4.1970000000000001</v>
      </c>
      <c r="E2261" s="53">
        <f t="shared" si="515"/>
        <v>2.012</v>
      </c>
      <c r="F2261" s="53">
        <f t="shared" si="516"/>
        <v>2.1850000000000001</v>
      </c>
      <c r="G2261" s="53">
        <f t="shared" si="517"/>
        <v>0</v>
      </c>
      <c r="H2261" s="53">
        <f>IF(Q2260&gt;SetUp!$B$56,SetUp!$B$56,Q2260)</f>
        <v>1.3492670904979631</v>
      </c>
      <c r="I2261" s="53">
        <f t="shared" si="522"/>
        <v>2.8697907241274945</v>
      </c>
      <c r="J2261" s="53">
        <f>MIN(F2261,H2261,(1-EXP(-SetUp!$B$52*H2261/SetUp!$B$56))*F2261)</f>
        <v>0.16037185940138793</v>
      </c>
      <c r="K2261" s="53">
        <f t="shared" si="518"/>
        <v>1.1888952310965752</v>
      </c>
      <c r="L2261" s="53">
        <f>IF(I2261&lt;=0,0,MIN(SetUp!$B$50*I2261^SetUp!$B$55,I2261))</f>
        <v>0.12465465855342497</v>
      </c>
      <c r="M2261" s="53">
        <f t="shared" si="519"/>
        <v>2.7451360655740693</v>
      </c>
      <c r="N2261" s="53">
        <f>IF(SetUp!$B$62=0,X2261,(B2261-E2261)*(1-(H2261/SetUp!$B$66/SetUp!$B$56)))</f>
        <v>0</v>
      </c>
      <c r="O2261" s="53">
        <f>K2261*SetUp!$B$65</f>
        <v>1.0973504149683075E-2</v>
      </c>
      <c r="P2261" s="53">
        <f>MIN(SetUp!$B$54*L2261^SetUp!$B$51,L2261)</f>
        <v>8.4103460147278972E-2</v>
      </c>
      <c r="Q2261" s="53">
        <f t="shared" si="520"/>
        <v>1.1779217269468922</v>
      </c>
      <c r="R2261" s="53">
        <f>IF((H2261+N2261-O2261)&gt;SetUp!$B$56,T2260+H2261+N2261-O2261-SetUp!$B$56,T2260)</f>
        <v>0</v>
      </c>
      <c r="S2261" s="53">
        <f>R2261*SetUp!$B$65</f>
        <v>0</v>
      </c>
      <c r="T2261" s="53">
        <f>IF((R2261-S2261)&lt;SetUp!$B$53,R2261-S2261,SetUp!$B$53)</f>
        <v>0</v>
      </c>
      <c r="U2261" s="53">
        <f t="shared" si="521"/>
        <v>2.7451360655740693</v>
      </c>
      <c r="V2261" s="53">
        <f>(L2261-P2261)/1000*SetUp!$B$13*1000000/SetUp!$B$48</f>
        <v>1.650243234092106</v>
      </c>
      <c r="W2261" s="53">
        <f t="shared" si="523"/>
        <v>3.0531133177191805E-16</v>
      </c>
      <c r="X2261" s="53">
        <f>MAX((SetUp!$B$56*(1-($H2261/SetUp!$B$56)^2)*TANH(($B2261-$D2261)/SetUp!$B$56))/(1+$H2261/SetUp!$B$56*TANH(($B2261-$D2261)/SetUp!$B$56)),0)</f>
        <v>0</v>
      </c>
    </row>
    <row r="2262" spans="1:24" x14ac:dyDescent="0.3">
      <c r="A2262" s="60">
        <v>33307</v>
      </c>
      <c r="B2262" s="53">
        <v>4.5519999999999996</v>
      </c>
      <c r="C2262" s="53">
        <v>0</v>
      </c>
      <c r="D2262" s="53">
        <v>4.1970000000000001</v>
      </c>
      <c r="E2262" s="53">
        <f t="shared" si="515"/>
        <v>4.1970000000000001</v>
      </c>
      <c r="F2262" s="53">
        <f t="shared" si="516"/>
        <v>0</v>
      </c>
      <c r="G2262" s="53">
        <f t="shared" si="517"/>
        <v>2.0936297419671401E-5</v>
      </c>
      <c r="H2262" s="53">
        <f>IF(Q2261&gt;SetUp!$B$56,SetUp!$B$56,Q2261)</f>
        <v>1.1779217269468922</v>
      </c>
      <c r="I2262" s="53">
        <f t="shared" si="522"/>
        <v>2.7560292205671022</v>
      </c>
      <c r="J2262" s="53">
        <f>MIN(F2262,H2262,(1-EXP(-SetUp!$B$52*H2262/SetUp!$B$56))*F2262)</f>
        <v>0</v>
      </c>
      <c r="K2262" s="53">
        <f t="shared" si="518"/>
        <v>1.1779217269468922</v>
      </c>
      <c r="L2262" s="53">
        <f>IF(I2262&lt;=0,0,MIN(SetUp!$B$50*I2262^SetUp!$B$55,I2262))</f>
        <v>0.11652823380461566</v>
      </c>
      <c r="M2262" s="53">
        <f t="shared" si="519"/>
        <v>2.6395009867624863</v>
      </c>
      <c r="N2262" s="53">
        <f>IF(SetUp!$B$62=0,X2262,(B2262-E2262)*(1-(H2262/SetUp!$B$66/SetUp!$B$56)))</f>
        <v>0.35497906370257987</v>
      </c>
      <c r="O2262" s="53">
        <f>K2262*SetUp!$B$65</f>
        <v>1.0872218695613212E-2</v>
      </c>
      <c r="P2262" s="53">
        <f>MIN(SetUp!$B$54*L2262^SetUp!$B$51,L2262)</f>
        <v>7.8569139916568276E-2</v>
      </c>
      <c r="Q2262" s="53">
        <f t="shared" si="520"/>
        <v>1.5220285719538589</v>
      </c>
      <c r="R2262" s="53">
        <f>IF((H2262+N2262-O2262)&gt;SetUp!$B$56,T2261+H2262+N2262-O2262-SetUp!$B$56,T2261)</f>
        <v>0</v>
      </c>
      <c r="S2262" s="53">
        <f>R2262*SetUp!$B$65</f>
        <v>0</v>
      </c>
      <c r="T2262" s="53">
        <f>IF((R2262-S2262)&lt;SetUp!$B$53,R2262-S2262,SetUp!$B$53)</f>
        <v>0</v>
      </c>
      <c r="U2262" s="53">
        <f t="shared" si="521"/>
        <v>2.6395009867624863</v>
      </c>
      <c r="V2262" s="53">
        <f>(L2262-P2262)/1000*SetUp!$B$13*1000000/SetUp!$B$48</f>
        <v>1.5447567599265601</v>
      </c>
      <c r="W2262" s="53">
        <f t="shared" si="523"/>
        <v>-6.3837823915946501E-16</v>
      </c>
      <c r="X2262" s="53">
        <f>MAX((SetUp!$B$56*(1-($H2262/SetUp!$B$56)^2)*TANH(($B2262-$D2262)/SetUp!$B$56))/(1+$H2262/SetUp!$B$56*TANH(($B2262-$D2262)/SetUp!$B$56)),0)</f>
        <v>0.35497906370257987</v>
      </c>
    </row>
    <row r="2263" spans="1:24" x14ac:dyDescent="0.3">
      <c r="A2263" s="60">
        <v>33308</v>
      </c>
      <c r="B2263" s="53">
        <v>1.198</v>
      </c>
      <c r="C2263" s="53">
        <v>0</v>
      </c>
      <c r="D2263" s="53">
        <v>4.1970000000000001</v>
      </c>
      <c r="E2263" s="53">
        <f t="shared" si="515"/>
        <v>1.198</v>
      </c>
      <c r="F2263" s="53">
        <f t="shared" si="516"/>
        <v>2.9990000000000001</v>
      </c>
      <c r="G2263" s="53">
        <f t="shared" si="517"/>
        <v>0</v>
      </c>
      <c r="H2263" s="53">
        <f>IF(Q2262&gt;SetUp!$B$56,SetUp!$B$56,Q2262)</f>
        <v>1.5220285719538589</v>
      </c>
      <c r="I2263" s="53">
        <f t="shared" si="522"/>
        <v>2.651268502602949</v>
      </c>
      <c r="J2263" s="53">
        <f>MIN(F2263,H2263,(1-EXP(-SetUp!$B$52*H2263/SetUp!$B$56))*F2263)</f>
        <v>0.24710824807688442</v>
      </c>
      <c r="K2263" s="53">
        <f t="shared" si="518"/>
        <v>1.2749203238769744</v>
      </c>
      <c r="L2263" s="53">
        <f>IF(I2263&lt;=0,0,MIN(SetUp!$B$50*I2263^SetUp!$B$55,I2263))</f>
        <v>0.10923982311274058</v>
      </c>
      <c r="M2263" s="53">
        <f t="shared" si="519"/>
        <v>2.5420286794902083</v>
      </c>
      <c r="N2263" s="53">
        <f>IF(SetUp!$B$62=0,X2263,(B2263-E2263)*(1-(H2263/SetUp!$B$66/SetUp!$B$56)))</f>
        <v>0</v>
      </c>
      <c r="O2263" s="53">
        <f>K2263*SetUp!$B$65</f>
        <v>1.1767515840462496E-2</v>
      </c>
      <c r="P2263" s="53">
        <f>MIN(SetUp!$B$54*L2263^SetUp!$B$51,L2263)</f>
        <v>7.3608714556226432E-2</v>
      </c>
      <c r="Q2263" s="53">
        <f t="shared" si="520"/>
        <v>1.263152808036512</v>
      </c>
      <c r="R2263" s="53">
        <f>IF((H2263+N2263-O2263)&gt;SetUp!$B$56,T2262+H2263+N2263-O2263-SetUp!$B$56,T2262)</f>
        <v>0</v>
      </c>
      <c r="S2263" s="53">
        <f>R2263*SetUp!$B$65</f>
        <v>0</v>
      </c>
      <c r="T2263" s="53">
        <f>IF((R2263-S2263)&lt;SetUp!$B$53,R2263-S2263,SetUp!$B$53)</f>
        <v>0</v>
      </c>
      <c r="U2263" s="53">
        <f t="shared" si="521"/>
        <v>2.5420286794902083</v>
      </c>
      <c r="V2263" s="53">
        <f>(L2263-P2263)/1000*SetUp!$B$13*1000000/SetUp!$B$48</f>
        <v>1.4500186956170695</v>
      </c>
      <c r="W2263" s="53">
        <f t="shared" si="523"/>
        <v>0</v>
      </c>
      <c r="X2263" s="53">
        <f>MAX((SetUp!$B$56*(1-($H2263/SetUp!$B$56)^2)*TANH(($B2263-$D2263)/SetUp!$B$56))/(1+$H2263/SetUp!$B$56*TANH(($B2263-$D2263)/SetUp!$B$56)),0)</f>
        <v>0</v>
      </c>
    </row>
    <row r="2264" spans="1:24" x14ac:dyDescent="0.3">
      <c r="A2264" s="60">
        <v>33309</v>
      </c>
      <c r="B2264" s="53">
        <v>9.5839999999999996</v>
      </c>
      <c r="C2264" s="53">
        <v>0</v>
      </c>
      <c r="D2264" s="53">
        <v>4.1970000000000001</v>
      </c>
      <c r="E2264" s="53">
        <f t="shared" si="515"/>
        <v>4.1970000000000001</v>
      </c>
      <c r="F2264" s="53">
        <f t="shared" si="516"/>
        <v>0</v>
      </c>
      <c r="G2264" s="53">
        <f t="shared" si="517"/>
        <v>3.1059750975934719E-3</v>
      </c>
      <c r="H2264" s="53">
        <f>IF(Q2263&gt;SetUp!$B$56,SetUp!$B$56,Q2263)</f>
        <v>1.263152808036512</v>
      </c>
      <c r="I2264" s="53">
        <f t="shared" si="522"/>
        <v>2.5567935562455095</v>
      </c>
      <c r="J2264" s="53">
        <f>MIN(F2264,H2264,(1-EXP(-SetUp!$B$52*H2264/SetUp!$B$56))*F2264)</f>
        <v>0</v>
      </c>
      <c r="K2264" s="53">
        <f t="shared" si="518"/>
        <v>1.263152808036512</v>
      </c>
      <c r="L2264" s="53">
        <f>IF(I2264&lt;=0,0,MIN(SetUp!$B$50*I2264^SetUp!$B$55,I2264))</f>
        <v>0.10282946417408374</v>
      </c>
      <c r="M2264" s="53">
        <f t="shared" si="519"/>
        <v>2.4539640920714256</v>
      </c>
      <c r="N2264" s="53">
        <f>IF(SetUp!$B$62=0,X2264,(B2264-E2264)*(1-(H2264/SetUp!$B$66/SetUp!$B$56)))</f>
        <v>5.3838940249024061</v>
      </c>
      <c r="O2264" s="53">
        <f>K2264*SetUp!$B$65</f>
        <v>1.1658901657707577E-2</v>
      </c>
      <c r="P2264" s="53">
        <f>MIN(SetUp!$B$54*L2264^SetUp!$B$51,L2264)</f>
        <v>6.924853533556681E-2</v>
      </c>
      <c r="Q2264" s="53">
        <f t="shared" si="520"/>
        <v>6.635387931281211</v>
      </c>
      <c r="R2264" s="53">
        <f>IF((H2264+N2264-O2264)&gt;SetUp!$B$56,T2263+H2264+N2264-O2264-SetUp!$B$56,T2263)</f>
        <v>0</v>
      </c>
      <c r="S2264" s="53">
        <f>R2264*SetUp!$B$65</f>
        <v>0</v>
      </c>
      <c r="T2264" s="53">
        <f>IF((R2264-S2264)&lt;SetUp!$B$53,R2264-S2264,SetUp!$B$53)</f>
        <v>0</v>
      </c>
      <c r="U2264" s="53">
        <f t="shared" si="521"/>
        <v>2.4539640920714256</v>
      </c>
      <c r="V2264" s="53">
        <f>(L2264-P2264)/1000*SetUp!$B$13*1000000/SetUp!$B$48</f>
        <v>1.3665860144318693</v>
      </c>
      <c r="W2264" s="53">
        <f t="shared" si="523"/>
        <v>7.3552275381416621E-16</v>
      </c>
      <c r="X2264" s="53">
        <f>MAX((SetUp!$B$56*(1-($H2264/SetUp!$B$56)^2)*TANH(($B2264-$D2264)/SetUp!$B$56))/(1+$H2264/SetUp!$B$56*TANH(($B2264-$D2264)/SetUp!$B$56)),0)</f>
        <v>5.3838940249024061</v>
      </c>
    </row>
    <row r="2265" spans="1:24" x14ac:dyDescent="0.3">
      <c r="A2265" s="60">
        <v>33310</v>
      </c>
      <c r="B2265" s="53">
        <v>7.3390000000000004</v>
      </c>
      <c r="C2265" s="53">
        <v>0</v>
      </c>
      <c r="D2265" s="53">
        <v>4.1970000000000001</v>
      </c>
      <c r="E2265" s="53">
        <f t="shared" si="515"/>
        <v>4.1970000000000001</v>
      </c>
      <c r="F2265" s="53">
        <f t="shared" si="516"/>
        <v>0</v>
      </c>
      <c r="G2265" s="53">
        <f t="shared" si="517"/>
        <v>6.831278194249002E-3</v>
      </c>
      <c r="H2265" s="53">
        <f>IF(Q2264&gt;SetUp!$B$56,SetUp!$B$56,Q2264)</f>
        <v>6.635387931281211</v>
      </c>
      <c r="I2265" s="53">
        <f t="shared" si="522"/>
        <v>2.5220400073826998</v>
      </c>
      <c r="J2265" s="53">
        <f>MIN(F2265,H2265,(1-EXP(-SetUp!$B$52*H2265/SetUp!$B$56))*F2265)</f>
        <v>0</v>
      </c>
      <c r="K2265" s="53">
        <f t="shared" si="518"/>
        <v>6.635387931281211</v>
      </c>
      <c r="L2265" s="53">
        <f>IF(I2265&lt;=0,0,MIN(SetUp!$B$50*I2265^SetUp!$B$55,I2265))</f>
        <v>0.10051049693372771</v>
      </c>
      <c r="M2265" s="53">
        <f t="shared" si="519"/>
        <v>2.421529510448972</v>
      </c>
      <c r="N2265" s="53">
        <f>IF(SetUp!$B$62=0,X2265,(B2265-E2265)*(1-(H2265/SetUp!$B$66/SetUp!$B$56)))</f>
        <v>3.1351687218057513</v>
      </c>
      <c r="O2265" s="53">
        <f>K2265*SetUp!$B$65</f>
        <v>6.1244637117025033E-2</v>
      </c>
      <c r="P2265" s="53">
        <f>MIN(SetUp!$B$54*L2265^SetUp!$B$51,L2265)</f>
        <v>6.767186915801035E-2</v>
      </c>
      <c r="Q2265" s="53">
        <f t="shared" si="520"/>
        <v>9.7093120159699389</v>
      </c>
      <c r="R2265" s="53">
        <f>IF((H2265+N2265-O2265)&gt;SetUp!$B$56,T2264+H2265+N2265-O2265-SetUp!$B$56,T2264)</f>
        <v>0</v>
      </c>
      <c r="S2265" s="53">
        <f>R2265*SetUp!$B$65</f>
        <v>0</v>
      </c>
      <c r="T2265" s="53">
        <f>IF((R2265-S2265)&lt;SetUp!$B$53,R2265-S2265,SetUp!$B$53)</f>
        <v>0</v>
      </c>
      <c r="U2265" s="53">
        <f t="shared" si="521"/>
        <v>2.421529510448972</v>
      </c>
      <c r="V2265" s="53">
        <f>(L2265-P2265)/1000*SetUp!$B$13*1000000/SetUp!$B$48</f>
        <v>1.3363778490830813</v>
      </c>
      <c r="W2265" s="53">
        <f t="shared" si="523"/>
        <v>7.7715611723760958E-16</v>
      </c>
      <c r="X2265" s="53">
        <f>MAX((SetUp!$B$56*(1-($H2265/SetUp!$B$56)^2)*TANH(($B2265-$D2265)/SetUp!$B$56))/(1+$H2265/SetUp!$B$56*TANH(($B2265-$D2265)/SetUp!$B$56)),0)</f>
        <v>3.1351687218057513</v>
      </c>
    </row>
    <row r="2266" spans="1:24" x14ac:dyDescent="0.3">
      <c r="A2266" s="60">
        <v>33311</v>
      </c>
      <c r="B2266" s="53">
        <v>7.3470000000000004</v>
      </c>
      <c r="C2266" s="53">
        <v>0</v>
      </c>
      <c r="D2266" s="53">
        <v>4.1970000000000001</v>
      </c>
      <c r="E2266" s="53">
        <f t="shared" si="515"/>
        <v>4.1970000000000001</v>
      </c>
      <c r="F2266" s="53">
        <f t="shared" si="516"/>
        <v>0</v>
      </c>
      <c r="G2266" s="53">
        <f t="shared" si="517"/>
        <v>1.2872278710592155E-2</v>
      </c>
      <c r="H2266" s="53">
        <f>IF(Q2265&gt;SetUp!$B$56,SetUp!$B$56,Q2265)</f>
        <v>9.7093120159699389</v>
      </c>
      <c r="I2266" s="53">
        <f t="shared" si="522"/>
        <v>2.5240187485947048</v>
      </c>
      <c r="J2266" s="53">
        <f>MIN(F2266,H2266,(1-EXP(-SetUp!$B$52*H2266/SetUp!$B$56))*F2266)</f>
        <v>0</v>
      </c>
      <c r="K2266" s="53">
        <f t="shared" si="518"/>
        <v>9.7093120159699389</v>
      </c>
      <c r="L2266" s="53">
        <f>IF(I2266&lt;=0,0,MIN(SetUp!$B$50*I2266^SetUp!$B$55,I2266))</f>
        <v>0.10064196211728284</v>
      </c>
      <c r="M2266" s="53">
        <f t="shared" si="519"/>
        <v>2.4233767864774221</v>
      </c>
      <c r="N2266" s="53">
        <f>IF(SetUp!$B$62=0,X2266,(B2266-E2266)*(1-(H2266/SetUp!$B$66/SetUp!$B$56)))</f>
        <v>3.1371277212894082</v>
      </c>
      <c r="O2266" s="53">
        <f>K2266*SetUp!$B$65</f>
        <v>8.9616959435140586E-2</v>
      </c>
      <c r="P2266" s="53">
        <f>MIN(SetUp!$B$54*L2266^SetUp!$B$51,L2266)</f>
        <v>6.7761242980164005E-2</v>
      </c>
      <c r="Q2266" s="53">
        <f t="shared" si="520"/>
        <v>12.756822777824206</v>
      </c>
      <c r="R2266" s="53">
        <f>IF((H2266+N2266-O2266)&gt;SetUp!$B$56,T2265+H2266+N2266-O2266-SetUp!$B$56,T2265)</f>
        <v>0</v>
      </c>
      <c r="S2266" s="53">
        <f>R2266*SetUp!$B$65</f>
        <v>0</v>
      </c>
      <c r="T2266" s="53">
        <f>IF((R2266-S2266)&lt;SetUp!$B$53,R2266-S2266,SetUp!$B$53)</f>
        <v>0</v>
      </c>
      <c r="U2266" s="53">
        <f t="shared" si="521"/>
        <v>2.4233767864774221</v>
      </c>
      <c r="V2266" s="53">
        <f>(L2266-P2266)/1000*SetUp!$B$13*1000000/SetUp!$B$48</f>
        <v>1.338090769714201</v>
      </c>
      <c r="W2266" s="53">
        <f t="shared" si="523"/>
        <v>-1.2073675392798577E-15</v>
      </c>
      <c r="X2266" s="53">
        <f>MAX((SetUp!$B$56*(1-($H2266/SetUp!$B$56)^2)*TANH(($B2266-$D2266)/SetUp!$B$56))/(1+$H2266/SetUp!$B$56*TANH(($B2266-$D2266)/SetUp!$B$56)),0)</f>
        <v>3.1371277212894082</v>
      </c>
    </row>
    <row r="2267" spans="1:24" x14ac:dyDescent="0.3">
      <c r="A2267" s="60">
        <v>33312</v>
      </c>
      <c r="B2267" s="53">
        <v>5.2130000000000001</v>
      </c>
      <c r="C2267" s="53">
        <v>0</v>
      </c>
      <c r="D2267" s="53">
        <v>4.1970000000000001</v>
      </c>
      <c r="E2267" s="53">
        <f t="shared" si="515"/>
        <v>4.1970000000000001</v>
      </c>
      <c r="F2267" s="53">
        <f t="shared" si="516"/>
        <v>0</v>
      </c>
      <c r="G2267" s="53">
        <f t="shared" si="517"/>
        <v>5.7066067257278696E-3</v>
      </c>
      <c r="H2267" s="53">
        <f>IF(Q2266&gt;SetUp!$B$56,SetUp!$B$56,Q2266)</f>
        <v>12.756822777824206</v>
      </c>
      <c r="I2267" s="53">
        <f t="shared" si="522"/>
        <v>2.5468288799607248</v>
      </c>
      <c r="J2267" s="53">
        <f>MIN(F2267,H2267,(1-EXP(-SetUp!$B$52*H2267/SetUp!$B$56))*F2267)</f>
        <v>0</v>
      </c>
      <c r="K2267" s="53">
        <f t="shared" si="518"/>
        <v>12.756822777824206</v>
      </c>
      <c r="L2267" s="53">
        <f>IF(I2267&lt;=0,0,MIN(SetUp!$B$50*I2267^SetUp!$B$55,I2267))</f>
        <v>0.10216239780548117</v>
      </c>
      <c r="M2267" s="53">
        <f t="shared" si="519"/>
        <v>2.4446664821552435</v>
      </c>
      <c r="N2267" s="53">
        <f>IF(SetUp!$B$62=0,X2267,(B2267-E2267)*(1-(H2267/SetUp!$B$66/SetUp!$B$56)))</f>
        <v>1.0102933932742721</v>
      </c>
      <c r="O2267" s="53">
        <f>K2267*SetUp!$B$65</f>
        <v>0.11774548675757469</v>
      </c>
      <c r="P2267" s="53">
        <f>MIN(SetUp!$B$54*L2267^SetUp!$B$51,L2267)</f>
        <v>6.8794961061514462E-2</v>
      </c>
      <c r="Q2267" s="53">
        <f t="shared" si="520"/>
        <v>13.649370684340905</v>
      </c>
      <c r="R2267" s="53">
        <f>IF((H2267+N2267-O2267)&gt;SetUp!$B$56,T2266+H2267+N2267-O2267-SetUp!$B$56,T2266)</f>
        <v>0</v>
      </c>
      <c r="S2267" s="53">
        <f>R2267*SetUp!$B$65</f>
        <v>0</v>
      </c>
      <c r="T2267" s="53">
        <f>IF((R2267-S2267)&lt;SetUp!$B$53,R2267-S2267,SetUp!$B$53)</f>
        <v>0</v>
      </c>
      <c r="U2267" s="53">
        <f t="shared" si="521"/>
        <v>2.4446664821552435</v>
      </c>
      <c r="V2267" s="53">
        <f>(L2267-P2267)/1000*SetUp!$B$13*1000000/SetUp!$B$48</f>
        <v>1.3578978893354172</v>
      </c>
      <c r="W2267" s="53">
        <f t="shared" si="523"/>
        <v>2.9698465908722937E-15</v>
      </c>
      <c r="X2267" s="53">
        <f>MAX((SetUp!$B$56*(1-($H2267/SetUp!$B$56)^2)*TANH(($B2267-$D2267)/SetUp!$B$56))/(1+$H2267/SetUp!$B$56*TANH(($B2267-$D2267)/SetUp!$B$56)),0)</f>
        <v>1.0102933932742721</v>
      </c>
    </row>
    <row r="2268" spans="1:24" x14ac:dyDescent="0.3">
      <c r="A2268" s="60">
        <v>33313</v>
      </c>
      <c r="B2268" s="53">
        <v>14.374000000000001</v>
      </c>
      <c r="C2268" s="53">
        <v>0</v>
      </c>
      <c r="D2268" s="53">
        <v>4.1970000000000001</v>
      </c>
      <c r="E2268" s="53">
        <f t="shared" si="515"/>
        <v>4.1970000000000001</v>
      </c>
      <c r="F2268" s="53">
        <f t="shared" si="516"/>
        <v>0</v>
      </c>
      <c r="G2268" s="53">
        <f t="shared" si="517"/>
        <v>0.11621275727653213</v>
      </c>
      <c r="H2268" s="53">
        <f>IF(Q2267&gt;SetUp!$B$56,SetUp!$B$56,Q2267)</f>
        <v>13.649370684340905</v>
      </c>
      <c r="I2268" s="53">
        <f t="shared" si="522"/>
        <v>2.6868629442423559</v>
      </c>
      <c r="J2268" s="53">
        <f>MIN(F2268,H2268,(1-EXP(-SetUp!$B$52*H2268/SetUp!$B$56))*F2268)</f>
        <v>0</v>
      </c>
      <c r="K2268" s="53">
        <f t="shared" si="518"/>
        <v>13.649370684340905</v>
      </c>
      <c r="L2268" s="53">
        <f>IF(I2268&lt;=0,0,MIN(SetUp!$B$50*I2268^SetUp!$B$55,I2268))</f>
        <v>0.11169506639852453</v>
      </c>
      <c r="M2268" s="53">
        <f t="shared" si="519"/>
        <v>2.5751678778438314</v>
      </c>
      <c r="N2268" s="53">
        <f>IF(SetUp!$B$62=0,X2268,(B2268-E2268)*(1-(H2268/SetUp!$B$66/SetUp!$B$56)))</f>
        <v>10.060787242723467</v>
      </c>
      <c r="O2268" s="53">
        <f>K2268*SetUp!$B$65</f>
        <v>0.12598370481058019</v>
      </c>
      <c r="P2268" s="53">
        <f>MIN(SetUp!$B$54*L2268^SetUp!$B$51,L2268)</f>
        <v>7.5279381670228129E-2</v>
      </c>
      <c r="Q2268" s="53">
        <f t="shared" si="520"/>
        <v>23.584174222253793</v>
      </c>
      <c r="R2268" s="53">
        <f>IF((H2268+N2268-O2268)&gt;SetUp!$B$56,T2267+H2268+N2268-O2268-SetUp!$B$56,T2267)</f>
        <v>0</v>
      </c>
      <c r="S2268" s="53">
        <f>R2268*SetUp!$B$65</f>
        <v>0</v>
      </c>
      <c r="T2268" s="53">
        <f>IF((R2268-S2268)&lt;SetUp!$B$53,R2268-S2268,SetUp!$B$53)</f>
        <v>0</v>
      </c>
      <c r="U2268" s="53">
        <f t="shared" si="521"/>
        <v>2.5751678778438314</v>
      </c>
      <c r="V2268" s="53">
        <f>(L2268-P2268)/1000*SetUp!$B$13*1000000/SetUp!$B$48</f>
        <v>1.481947259260143</v>
      </c>
      <c r="W2268" s="53">
        <f t="shared" si="523"/>
        <v>4.163336342344337E-16</v>
      </c>
      <c r="X2268" s="53">
        <f>MAX((SetUp!$B$56*(1-($H2268/SetUp!$B$56)^2)*TANH(($B2268-$D2268)/SetUp!$B$56))/(1+$H2268/SetUp!$B$56*TANH(($B2268-$D2268)/SetUp!$B$56)),0)</f>
        <v>10.060787242723467</v>
      </c>
    </row>
    <row r="2269" spans="1:24" x14ac:dyDescent="0.3">
      <c r="A2269" s="60">
        <v>33314</v>
      </c>
      <c r="B2269" s="53">
        <v>3.798</v>
      </c>
      <c r="C2269" s="53">
        <v>0</v>
      </c>
      <c r="D2269" s="53">
        <v>4.1970000000000001</v>
      </c>
      <c r="E2269" s="53">
        <f t="shared" si="515"/>
        <v>3.798</v>
      </c>
      <c r="F2269" s="53">
        <f t="shared" si="516"/>
        <v>0.39900000000000002</v>
      </c>
      <c r="G2269" s="53">
        <f t="shared" si="517"/>
        <v>0</v>
      </c>
      <c r="H2269" s="53">
        <f>IF(Q2268&gt;SetUp!$B$56,SetUp!$B$56,Q2268)</f>
        <v>23.584174222253793</v>
      </c>
      <c r="I2269" s="53">
        <f t="shared" si="522"/>
        <v>2.7901386947653442</v>
      </c>
      <c r="J2269" s="53">
        <f>MIN(F2269,H2269,(1-EXP(-SetUp!$B$52*H2269/SetUp!$B$56))*F2269)</f>
        <v>0.29373066140613513</v>
      </c>
      <c r="K2269" s="53">
        <f t="shared" si="518"/>
        <v>23.29044356084766</v>
      </c>
      <c r="L2269" s="53">
        <f>IF(I2269&lt;=0,0,MIN(SetUp!$B$50*I2269^SetUp!$B$55,I2269))</f>
        <v>0.11894178572536207</v>
      </c>
      <c r="M2269" s="53">
        <f t="shared" si="519"/>
        <v>2.6711969090399821</v>
      </c>
      <c r="N2269" s="53">
        <f>IF(SetUp!$B$62=0,X2269,(B2269-E2269)*(1-(H2269/SetUp!$B$66/SetUp!$B$56)))</f>
        <v>0</v>
      </c>
      <c r="O2269" s="53">
        <f>K2269*SetUp!$B$65</f>
        <v>0.21497081692151257</v>
      </c>
      <c r="P2269" s="53">
        <f>MIN(SetUp!$B$54*L2269^SetUp!$B$51,L2269)</f>
        <v>8.0212455442433883E-2</v>
      </c>
      <c r="Q2269" s="53">
        <f t="shared" si="520"/>
        <v>23.075472743926149</v>
      </c>
      <c r="R2269" s="53">
        <f>IF((H2269+N2269-O2269)&gt;SetUp!$B$56,T2268+H2269+N2269-O2269-SetUp!$B$56,T2268)</f>
        <v>0</v>
      </c>
      <c r="S2269" s="53">
        <f>R2269*SetUp!$B$65</f>
        <v>0</v>
      </c>
      <c r="T2269" s="53">
        <f>IF((R2269-S2269)&lt;SetUp!$B$53,R2269-S2269,SetUp!$B$53)</f>
        <v>0</v>
      </c>
      <c r="U2269" s="53">
        <f t="shared" si="521"/>
        <v>2.6711969090399821</v>
      </c>
      <c r="V2269" s="53">
        <f>(L2269-P2269)/1000*SetUp!$B$13*1000000/SetUp!$B$48</f>
        <v>1.5761017620291591</v>
      </c>
      <c r="W2269" s="53">
        <f t="shared" si="523"/>
        <v>2.1094237467877974E-15</v>
      </c>
      <c r="X2269" s="53">
        <f>MAX((SetUp!$B$56*(1-($H2269/SetUp!$B$56)^2)*TANH(($B2269-$D2269)/SetUp!$B$56))/(1+$H2269/SetUp!$B$56*TANH(($B2269-$D2269)/SetUp!$B$56)),0)</f>
        <v>0</v>
      </c>
    </row>
    <row r="2270" spans="1:24" x14ac:dyDescent="0.3">
      <c r="A2270" s="60">
        <v>33315</v>
      </c>
      <c r="B2270" s="53">
        <v>14.462</v>
      </c>
      <c r="C2270" s="53">
        <v>15.974</v>
      </c>
      <c r="D2270" s="53">
        <v>4.1970000000000001</v>
      </c>
      <c r="E2270" s="53">
        <f t="shared" si="515"/>
        <v>4.1970000000000001</v>
      </c>
      <c r="F2270" s="53">
        <f t="shared" si="516"/>
        <v>0</v>
      </c>
      <c r="G2270" s="53">
        <f t="shared" si="517"/>
        <v>0.26131494327515625</v>
      </c>
      <c r="H2270" s="53">
        <f>IF(Q2269&gt;SetUp!$B$56,SetUp!$B$56,Q2269)</f>
        <v>23.075472743926149</v>
      </c>
      <c r="I2270" s="53">
        <f t="shared" si="522"/>
        <v>3.1454984883855146</v>
      </c>
      <c r="J2270" s="53">
        <f>MIN(F2270,H2270,(1-EXP(-SetUp!$B$52*H2270/SetUp!$B$56))*F2270)</f>
        <v>0</v>
      </c>
      <c r="K2270" s="53">
        <f t="shared" si="518"/>
        <v>23.075472743926149</v>
      </c>
      <c r="L2270" s="53">
        <f>IF(I2270&lt;=0,0,MIN(SetUp!$B$50*I2270^SetUp!$B$55,I2270))</f>
        <v>0.14524703275195899</v>
      </c>
      <c r="M2270" s="53">
        <f t="shared" si="519"/>
        <v>3.0002514556335558</v>
      </c>
      <c r="N2270" s="53">
        <f>IF(SetUp!$B$62=0,X2270,(B2270-E2270)*(1-(H2270/SetUp!$B$66/SetUp!$B$56)))</f>
        <v>10.003685056724844</v>
      </c>
      <c r="O2270" s="53">
        <f>K2270*SetUp!$B$65</f>
        <v>0.21298663607037638</v>
      </c>
      <c r="P2270" s="53">
        <f>MIN(SetUp!$B$54*L2270^SetUp!$B$51,L2270)</f>
        <v>9.8142671979148638E-2</v>
      </c>
      <c r="Q2270" s="53">
        <f t="shared" si="520"/>
        <v>32.866171164580614</v>
      </c>
      <c r="R2270" s="53">
        <f>IF((H2270+N2270-O2270)&gt;SetUp!$B$56,T2269+H2270+N2270-O2270-SetUp!$B$56,T2269)</f>
        <v>0</v>
      </c>
      <c r="S2270" s="53">
        <f>R2270*SetUp!$B$65</f>
        <v>0</v>
      </c>
      <c r="T2270" s="53">
        <f>IF((R2270-S2270)&lt;SetUp!$B$53,R2270-S2270,SetUp!$B$53)</f>
        <v>0</v>
      </c>
      <c r="U2270" s="53">
        <f t="shared" si="521"/>
        <v>3.0002514556335558</v>
      </c>
      <c r="V2270" s="53">
        <f>(L2270-P2270)/1000*SetUp!$B$13*1000000/SetUp!$B$48</f>
        <v>1.9169261505667972</v>
      </c>
      <c r="W2270" s="53">
        <f t="shared" si="523"/>
        <v>-4.2743586448068527E-15</v>
      </c>
      <c r="X2270" s="53">
        <f>MAX((SetUp!$B$56*(1-($H2270/SetUp!$B$56)^2)*TANH(($B2270-$D2270)/SetUp!$B$56))/(1+$H2270/SetUp!$B$56*TANH(($B2270-$D2270)/SetUp!$B$56)),0)</f>
        <v>10.003685056724844</v>
      </c>
    </row>
    <row r="2271" spans="1:24" x14ac:dyDescent="0.3">
      <c r="A2271" s="60">
        <v>33316</v>
      </c>
      <c r="B2271" s="53">
        <v>0.248</v>
      </c>
      <c r="C2271" s="53">
        <v>12.38</v>
      </c>
      <c r="D2271" s="53">
        <v>4.1970000000000001</v>
      </c>
      <c r="E2271" s="53">
        <f t="shared" si="515"/>
        <v>0.248</v>
      </c>
      <c r="F2271" s="53">
        <f t="shared" si="516"/>
        <v>3.9489999999999998</v>
      </c>
      <c r="G2271" s="53">
        <f t="shared" si="517"/>
        <v>0</v>
      </c>
      <c r="H2271" s="53">
        <f>IF(Q2270&gt;SetUp!$B$56,SetUp!$B$56,Q2270)</f>
        <v>32.866171164580614</v>
      </c>
      <c r="I2271" s="53">
        <f t="shared" si="522"/>
        <v>3.2728490537092414</v>
      </c>
      <c r="J2271" s="53">
        <f>MIN(F2271,H2271,(1-EXP(-SetUp!$B$52*H2271/SetUp!$B$56))*F2271)</f>
        <v>3.332306690676555</v>
      </c>
      <c r="K2271" s="53">
        <f t="shared" si="518"/>
        <v>29.53386447390406</v>
      </c>
      <c r="L2271" s="53">
        <f>IF(I2271&lt;=0,0,MIN(SetUp!$B$50*I2271^SetUp!$B$55,I2271))</f>
        <v>0.15517964734275619</v>
      </c>
      <c r="M2271" s="53">
        <f t="shared" si="519"/>
        <v>3.1176694063664852</v>
      </c>
      <c r="N2271" s="53">
        <f>IF(SetUp!$B$62=0,X2271,(B2271-E2271)*(1-(H2271/SetUp!$B$66/SetUp!$B$56)))</f>
        <v>0</v>
      </c>
      <c r="O2271" s="53">
        <f>K2271*SetUp!$B$65</f>
        <v>0.27259759807568579</v>
      </c>
      <c r="P2271" s="53">
        <f>MIN(SetUp!$B$54*L2271^SetUp!$B$51,L2271)</f>
        <v>0.1049215121312317</v>
      </c>
      <c r="Q2271" s="53">
        <f t="shared" si="520"/>
        <v>29.261266875828376</v>
      </c>
      <c r="R2271" s="53">
        <f>IF((H2271+N2271-O2271)&gt;SetUp!$B$56,T2270+H2271+N2271-O2271-SetUp!$B$56,T2270)</f>
        <v>0</v>
      </c>
      <c r="S2271" s="53">
        <f>R2271*SetUp!$B$65</f>
        <v>0</v>
      </c>
      <c r="T2271" s="53">
        <f>IF((R2271-S2271)&lt;SetUp!$B$53,R2271-S2271,SetUp!$B$53)</f>
        <v>0</v>
      </c>
      <c r="U2271" s="53">
        <f t="shared" si="521"/>
        <v>3.1176694063664852</v>
      </c>
      <c r="V2271" s="53">
        <f>(L2271-P2271)/1000*SetUp!$B$13*1000000/SetUp!$B$48</f>
        <v>2.0452699513396939</v>
      </c>
      <c r="W2271" s="53">
        <f t="shared" si="523"/>
        <v>6.6058269965196814E-15</v>
      </c>
      <c r="X2271" s="53">
        <f>MAX((SetUp!$B$56*(1-($H2271/SetUp!$B$56)^2)*TANH(($B2271-$D2271)/SetUp!$B$56))/(1+$H2271/SetUp!$B$56*TANH(($B2271-$D2271)/SetUp!$B$56)),0)</f>
        <v>0</v>
      </c>
    </row>
    <row r="2272" spans="1:24" x14ac:dyDescent="0.3">
      <c r="A2272" s="60">
        <v>33317</v>
      </c>
      <c r="B2272" s="53">
        <v>1.1120000000000001</v>
      </c>
      <c r="C2272" s="53">
        <v>8.1950000000000003</v>
      </c>
      <c r="D2272" s="53">
        <v>4.1970000000000001</v>
      </c>
      <c r="E2272" s="53">
        <f t="shared" si="515"/>
        <v>1.1120000000000001</v>
      </c>
      <c r="F2272" s="53">
        <f t="shared" si="516"/>
        <v>3.085</v>
      </c>
      <c r="G2272" s="53">
        <f t="shared" si="517"/>
        <v>0</v>
      </c>
      <c r="H2272" s="53">
        <f>IF(Q2271&gt;SetUp!$B$56,SetUp!$B$56,Q2271)</f>
        <v>29.261266875828376</v>
      </c>
      <c r="I2272" s="53">
        <f t="shared" si="522"/>
        <v>3.3647275541922697</v>
      </c>
      <c r="J2272" s="53">
        <f>MIN(F2272,H2272,(1-EXP(-SetUp!$B$52*H2272/SetUp!$B$56))*F2272)</f>
        <v>2.4944064685161913</v>
      </c>
      <c r="K2272" s="53">
        <f t="shared" si="518"/>
        <v>26.766860407312183</v>
      </c>
      <c r="L2272" s="53">
        <f>IF(I2272&lt;=0,0,MIN(SetUp!$B$50*I2272^SetUp!$B$55,I2272))</f>
        <v>0.16250796131207068</v>
      </c>
      <c r="M2272" s="53">
        <f t="shared" si="519"/>
        <v>3.2022195928801991</v>
      </c>
      <c r="N2272" s="53">
        <f>IF(SetUp!$B$62=0,X2272,(B2272-E2272)*(1-(H2272/SetUp!$B$66/SetUp!$B$56)))</f>
        <v>0</v>
      </c>
      <c r="O2272" s="53">
        <f>K2272*SetUp!$B$65</f>
        <v>0.24705814782578445</v>
      </c>
      <c r="P2272" s="53">
        <f>MIN(SetUp!$B$54*L2272^SetUp!$B$51,L2272)</f>
        <v>0.10992568198062931</v>
      </c>
      <c r="Q2272" s="53">
        <f t="shared" si="520"/>
        <v>26.519802259486401</v>
      </c>
      <c r="R2272" s="53">
        <f>IF((H2272+N2272-O2272)&gt;SetUp!$B$56,T2271+H2272+N2272-O2272-SetUp!$B$56,T2271)</f>
        <v>0</v>
      </c>
      <c r="S2272" s="53">
        <f>R2272*SetUp!$B$65</f>
        <v>0</v>
      </c>
      <c r="T2272" s="53">
        <f>IF((R2272-S2272)&lt;SetUp!$B$53,R2272-S2272,SetUp!$B$53)</f>
        <v>0</v>
      </c>
      <c r="U2272" s="53">
        <f t="shared" si="521"/>
        <v>3.2022195928801991</v>
      </c>
      <c r="V2272" s="53">
        <f>(L2272-P2272)/1000*SetUp!$B$13*1000000/SetUp!$B$48</f>
        <v>2.1398516963853962</v>
      </c>
      <c r="W2272" s="53">
        <f t="shared" si="523"/>
        <v>-7.7715611723760958E-16</v>
      </c>
      <c r="X2272" s="53">
        <f>MAX((SetUp!$B$56*(1-($H2272/SetUp!$B$56)^2)*TANH(($B2272-$D2272)/SetUp!$B$56))/(1+$H2272/SetUp!$B$56*TANH(($B2272-$D2272)/SetUp!$B$56)),0)</f>
        <v>0</v>
      </c>
    </row>
    <row r="2273" spans="1:24" x14ac:dyDescent="0.3">
      <c r="A2273" s="60">
        <v>33318</v>
      </c>
      <c r="B2273" s="53">
        <v>0</v>
      </c>
      <c r="C2273" s="53">
        <v>8.1950000000000003</v>
      </c>
      <c r="D2273" s="53">
        <v>4.1970000000000001</v>
      </c>
      <c r="E2273" s="53">
        <f t="shared" si="515"/>
        <v>0</v>
      </c>
      <c r="F2273" s="53">
        <f t="shared" si="516"/>
        <v>4.1970000000000001</v>
      </c>
      <c r="G2273" s="53">
        <f t="shared" si="517"/>
        <v>0</v>
      </c>
      <c r="H2273" s="53">
        <f>IF(Q2272&gt;SetUp!$B$56,SetUp!$B$56,Q2272)</f>
        <v>26.519802259486401</v>
      </c>
      <c r="I2273" s="53">
        <f t="shared" si="522"/>
        <v>3.4169175253416482</v>
      </c>
      <c r="J2273" s="53">
        <f>MIN(F2273,H2273,(1-EXP(-SetUp!$B$52*H2273/SetUp!$B$56))*F2273)</f>
        <v>3.2589236424146497</v>
      </c>
      <c r="K2273" s="53">
        <f t="shared" si="518"/>
        <v>23.26087861707175</v>
      </c>
      <c r="L2273" s="53">
        <f>IF(I2273&lt;=0,0,MIN(SetUp!$B$50*I2273^SetUp!$B$55,I2273))</f>
        <v>0.1667307209544126</v>
      </c>
      <c r="M2273" s="53">
        <f t="shared" si="519"/>
        <v>3.2501868043872357</v>
      </c>
      <c r="N2273" s="53">
        <f>IF(SetUp!$B$62=0,X2273,(B2273-E2273)*(1-(H2273/SetUp!$B$66/SetUp!$B$56)))</f>
        <v>0</v>
      </c>
      <c r="O2273" s="53">
        <f>K2273*SetUp!$B$65</f>
        <v>0.21469793246144889</v>
      </c>
      <c r="P2273" s="53">
        <f>MIN(SetUp!$B$54*L2273^SetUp!$B$51,L2273)</f>
        <v>0.11281021372902095</v>
      </c>
      <c r="Q2273" s="53">
        <f t="shared" si="520"/>
        <v>23.046180684610302</v>
      </c>
      <c r="R2273" s="53">
        <f>IF((H2273+N2273-O2273)&gt;SetUp!$B$56,T2272+H2273+N2273-O2273-SetUp!$B$56,T2272)</f>
        <v>0</v>
      </c>
      <c r="S2273" s="53">
        <f>R2273*SetUp!$B$65</f>
        <v>0</v>
      </c>
      <c r="T2273" s="53">
        <f>IF((R2273-S2273)&lt;SetUp!$B$53,R2273-S2273,SetUp!$B$53)</f>
        <v>0</v>
      </c>
      <c r="U2273" s="53">
        <f t="shared" si="521"/>
        <v>3.2501868043872357</v>
      </c>
      <c r="V2273" s="53">
        <f>(L2273-P2273)/1000*SetUp!$B$13*1000000/SetUp!$B$48</f>
        <v>2.194311283634736</v>
      </c>
      <c r="W2273" s="53">
        <f t="shared" si="523"/>
        <v>1.9428902930940239E-15</v>
      </c>
      <c r="X2273" s="53">
        <f>MAX((SetUp!$B$56*(1-($H2273/SetUp!$B$56)^2)*TANH(($B2273-$D2273)/SetUp!$B$56))/(1+$H2273/SetUp!$B$56*TANH(($B2273-$D2273)/SetUp!$B$56)),0)</f>
        <v>0</v>
      </c>
    </row>
    <row r="2274" spans="1:24" x14ac:dyDescent="0.3">
      <c r="A2274" s="60">
        <v>33319</v>
      </c>
      <c r="B2274" s="53">
        <v>0</v>
      </c>
      <c r="C2274" s="53">
        <v>7.8890000000000002</v>
      </c>
      <c r="D2274" s="53">
        <v>4.1970000000000001</v>
      </c>
      <c r="E2274" s="53">
        <f t="shared" si="515"/>
        <v>0</v>
      </c>
      <c r="F2274" s="53">
        <f t="shared" si="516"/>
        <v>4.1970000000000001</v>
      </c>
      <c r="G2274" s="53">
        <f t="shared" si="517"/>
        <v>0</v>
      </c>
      <c r="H2274" s="53">
        <f>IF(Q2273&gt;SetUp!$B$56,SetUp!$B$56,Q2273)</f>
        <v>23.046180684610302</v>
      </c>
      <c r="I2274" s="53">
        <f t="shared" si="522"/>
        <v>3.4347006243550058</v>
      </c>
      <c r="J2274" s="53">
        <f>MIN(F2274,H2274,(1-EXP(-SetUp!$B$52*H2274/SetUp!$B$56))*F2274)</f>
        <v>3.0555197581796851</v>
      </c>
      <c r="K2274" s="53">
        <f t="shared" si="518"/>
        <v>19.990660926430618</v>
      </c>
      <c r="L2274" s="53">
        <f>IF(I2274&lt;=0,0,MIN(SetUp!$B$50*I2274^SetUp!$B$55,I2274))</f>
        <v>0.16817945831188266</v>
      </c>
      <c r="M2274" s="53">
        <f t="shared" si="519"/>
        <v>3.2665211660431233</v>
      </c>
      <c r="N2274" s="53">
        <f>IF(SetUp!$B$62=0,X2274,(B2274-E2274)*(1-(H2274/SetUp!$B$66/SetUp!$B$56)))</f>
        <v>0</v>
      </c>
      <c r="O2274" s="53">
        <f>K2274*SetUp!$B$65</f>
        <v>0.18451381996776992</v>
      </c>
      <c r="P2274" s="53">
        <f>MIN(SetUp!$B$54*L2274^SetUp!$B$51,L2274)</f>
        <v>0.11379999858433708</v>
      </c>
      <c r="Q2274" s="53">
        <f t="shared" si="520"/>
        <v>19.806147106462848</v>
      </c>
      <c r="R2274" s="53">
        <f>IF((H2274+N2274-O2274)&gt;SetUp!$B$56,T2273+H2274+N2274-O2274-SetUp!$B$56,T2273)</f>
        <v>0</v>
      </c>
      <c r="S2274" s="53">
        <f>R2274*SetUp!$B$65</f>
        <v>0</v>
      </c>
      <c r="T2274" s="53">
        <f>IF((R2274-S2274)&lt;SetUp!$B$53,R2274-S2274,SetUp!$B$53)</f>
        <v>0</v>
      </c>
      <c r="U2274" s="53">
        <f t="shared" si="521"/>
        <v>3.2665211660431233</v>
      </c>
      <c r="V2274" s="53">
        <f>(L2274-P2274)/1000*SetUp!$B$13*1000000/SetUp!$B$48</f>
        <v>2.2129884939569435</v>
      </c>
      <c r="W2274" s="53">
        <f t="shared" si="523"/>
        <v>1.4710455076283324E-15</v>
      </c>
      <c r="X2274" s="53">
        <f>MAX((SetUp!$B$56*(1-($H2274/SetUp!$B$56)^2)*TANH(($B2274-$D2274)/SetUp!$B$56))/(1+$H2274/SetUp!$B$56*TANH(($B2274-$D2274)/SetUp!$B$56)),0)</f>
        <v>0</v>
      </c>
    </row>
    <row r="2275" spans="1:24" x14ac:dyDescent="0.3">
      <c r="A2275" s="60">
        <v>33320</v>
      </c>
      <c r="B2275" s="53">
        <v>0.34399999999999997</v>
      </c>
      <c r="C2275" s="53">
        <v>7.8890000000000002</v>
      </c>
      <c r="D2275" s="53">
        <v>4.1970000000000001</v>
      </c>
      <c r="E2275" s="53">
        <f t="shared" si="515"/>
        <v>0.34399999999999997</v>
      </c>
      <c r="F2275" s="53">
        <f t="shared" si="516"/>
        <v>3.8530000000000002</v>
      </c>
      <c r="G2275" s="53">
        <f t="shared" si="517"/>
        <v>0</v>
      </c>
      <c r="H2275" s="53">
        <f>IF(Q2274&gt;SetUp!$B$56,SetUp!$B$56,Q2274)</f>
        <v>19.806147106462848</v>
      </c>
      <c r="I2275" s="53">
        <f t="shared" si="522"/>
        <v>3.4253839907416501</v>
      </c>
      <c r="J2275" s="53">
        <f>MIN(F2275,H2275,(1-EXP(-SetUp!$B$52*H2275/SetUp!$B$56))*F2275)</f>
        <v>2.5945752961888724</v>
      </c>
      <c r="K2275" s="53">
        <f t="shared" si="518"/>
        <v>17.211571810273977</v>
      </c>
      <c r="L2275" s="53">
        <f>IF(I2275&lt;=0,0,MIN(SetUp!$B$50*I2275^SetUp!$B$55,I2275))</f>
        <v>0.16741983400076163</v>
      </c>
      <c r="M2275" s="53">
        <f t="shared" si="519"/>
        <v>3.2579641567408886</v>
      </c>
      <c r="N2275" s="53">
        <f>IF(SetUp!$B$62=0,X2275,(B2275-E2275)*(1-(H2275/SetUp!$B$66/SetUp!$B$56)))</f>
        <v>0</v>
      </c>
      <c r="O2275" s="53">
        <f>K2275*SetUp!$B$65</f>
        <v>0.15886282469852678</v>
      </c>
      <c r="P2275" s="53">
        <f>MIN(SetUp!$B$54*L2275^SetUp!$B$51,L2275)</f>
        <v>0.11328100894820541</v>
      </c>
      <c r="Q2275" s="53">
        <f t="shared" si="520"/>
        <v>17.05270898557545</v>
      </c>
      <c r="R2275" s="53">
        <f>IF((H2275+N2275-O2275)&gt;SetUp!$B$56,T2274+H2275+N2275-O2275-SetUp!$B$56,T2274)</f>
        <v>0</v>
      </c>
      <c r="S2275" s="53">
        <f>R2275*SetUp!$B$65</f>
        <v>0</v>
      </c>
      <c r="T2275" s="53">
        <f>IF((R2275-S2275)&lt;SetUp!$B$53,R2275-S2275,SetUp!$B$53)</f>
        <v>0</v>
      </c>
      <c r="U2275" s="53">
        <f t="shared" si="521"/>
        <v>3.2579641567408886</v>
      </c>
      <c r="V2275" s="53">
        <f>(L2275-P2275)/1000*SetUp!$B$13*1000000/SetUp!$B$48</f>
        <v>2.2031957933735509</v>
      </c>
      <c r="W2275" s="53">
        <f t="shared" si="523"/>
        <v>1.8596235662471372E-15</v>
      </c>
      <c r="X2275" s="53">
        <f>MAX((SetUp!$B$56*(1-($H2275/SetUp!$B$56)^2)*TANH(($B2275-$D2275)/SetUp!$B$56))/(1+$H2275/SetUp!$B$56*TANH(($B2275-$D2275)/SetUp!$B$56)),0)</f>
        <v>0</v>
      </c>
    </row>
    <row r="2276" spans="1:24" x14ac:dyDescent="0.3">
      <c r="A2276" s="60">
        <v>33321</v>
      </c>
      <c r="B2276" s="53">
        <v>1.8919999999999999</v>
      </c>
      <c r="C2276" s="53">
        <v>7.7370000000000001</v>
      </c>
      <c r="D2276" s="53">
        <v>4.1970000000000001</v>
      </c>
      <c r="E2276" s="53">
        <f t="shared" si="515"/>
        <v>1.8919999999999999</v>
      </c>
      <c r="F2276" s="53">
        <f t="shared" si="516"/>
        <v>2.3050000000000002</v>
      </c>
      <c r="G2276" s="53">
        <f t="shared" si="517"/>
        <v>0</v>
      </c>
      <c r="H2276" s="53">
        <f>IF(Q2275&gt;SetUp!$B$56,SetUp!$B$56,Q2275)</f>
        <v>17.05270898557545</v>
      </c>
      <c r="I2276" s="53">
        <f t="shared" si="522"/>
        <v>3.4022037372487577</v>
      </c>
      <c r="J2276" s="53">
        <f>MIN(F2276,H2276,(1-EXP(-SetUp!$B$52*H2276/SetUp!$B$56))*F2276)</f>
        <v>1.4254538205852749</v>
      </c>
      <c r="K2276" s="53">
        <f t="shared" si="518"/>
        <v>15.627255164990174</v>
      </c>
      <c r="L2276" s="53">
        <f>IF(I2276&lt;=0,0,MIN(SetUp!$B$50*I2276^SetUp!$B$55,I2276))</f>
        <v>0.16553582455832491</v>
      </c>
      <c r="M2276" s="53">
        <f t="shared" si="519"/>
        <v>3.2366679126904327</v>
      </c>
      <c r="N2276" s="53">
        <f>IF(SetUp!$B$62=0,X2276,(B2276-E2276)*(1-(H2276/SetUp!$B$66/SetUp!$B$56)))</f>
        <v>0</v>
      </c>
      <c r="O2276" s="53">
        <f>K2276*SetUp!$B$65</f>
        <v>0.14423958050786898</v>
      </c>
      <c r="P2276" s="53">
        <f>MIN(SetUp!$B$54*L2276^SetUp!$B$51,L2276)</f>
        <v>0.11199391719199996</v>
      </c>
      <c r="Q2276" s="53">
        <f t="shared" si="520"/>
        <v>15.483015584482306</v>
      </c>
      <c r="R2276" s="53">
        <f>IF((H2276+N2276-O2276)&gt;SetUp!$B$56,T2275+H2276+N2276-O2276-SetUp!$B$56,T2275)</f>
        <v>0</v>
      </c>
      <c r="S2276" s="53">
        <f>R2276*SetUp!$B$65</f>
        <v>0</v>
      </c>
      <c r="T2276" s="53">
        <f>IF((R2276-S2276)&lt;SetUp!$B$53,R2276-S2276,SetUp!$B$53)</f>
        <v>0</v>
      </c>
      <c r="U2276" s="53">
        <f t="shared" si="521"/>
        <v>3.2366679126904327</v>
      </c>
      <c r="V2276" s="53">
        <f>(L2276-P2276)/1000*SetUp!$B$13*1000000/SetUp!$B$48</f>
        <v>2.1789040483270274</v>
      </c>
      <c r="W2276" s="53">
        <f t="shared" si="523"/>
        <v>0</v>
      </c>
      <c r="X2276" s="53">
        <f>MAX((SetUp!$B$56*(1-($H2276/SetUp!$B$56)^2)*TANH(($B2276-$D2276)/SetUp!$B$56))/(1+$H2276/SetUp!$B$56*TANH(($B2276-$D2276)/SetUp!$B$56)),0)</f>
        <v>0</v>
      </c>
    </row>
    <row r="2277" spans="1:24" x14ac:dyDescent="0.3">
      <c r="A2277" s="60">
        <v>33322</v>
      </c>
      <c r="B2277" s="53">
        <v>22.384</v>
      </c>
      <c r="C2277" s="53">
        <v>11.492000000000001</v>
      </c>
      <c r="D2277" s="53">
        <v>4.1970000000000001</v>
      </c>
      <c r="E2277" s="53">
        <f t="shared" si="515"/>
        <v>4.1970000000000001</v>
      </c>
      <c r="F2277" s="53">
        <f t="shared" si="516"/>
        <v>0</v>
      </c>
      <c r="G2277" s="53">
        <f t="shared" si="517"/>
        <v>0.36206362083381194</v>
      </c>
      <c r="H2277" s="53">
        <f>IF(Q2276&gt;SetUp!$B$56,SetUp!$B$56,Q2276)</f>
        <v>15.483015584482306</v>
      </c>
      <c r="I2277" s="53">
        <f t="shared" si="522"/>
        <v>3.7416397825624839</v>
      </c>
      <c r="J2277" s="53">
        <f>MIN(F2277,H2277,(1-EXP(-SetUp!$B$52*H2277/SetUp!$B$56))*F2277)</f>
        <v>0</v>
      </c>
      <c r="K2277" s="53">
        <f t="shared" si="518"/>
        <v>15.483015584482306</v>
      </c>
      <c r="L2277" s="53">
        <f>IF(I2277&lt;=0,0,MIN(SetUp!$B$50*I2277^SetUp!$B$55,I2277))</f>
        <v>0.19396710852064594</v>
      </c>
      <c r="M2277" s="53">
        <f t="shared" si="519"/>
        <v>3.5476726740418378</v>
      </c>
      <c r="N2277" s="53">
        <f>IF(SetUp!$B$62=0,X2277,(B2277-E2277)*(1-(H2277/SetUp!$B$66/SetUp!$B$56)))</f>
        <v>17.824936379166189</v>
      </c>
      <c r="O2277" s="53">
        <f>K2277*SetUp!$B$65</f>
        <v>0.1429082490382392</v>
      </c>
      <c r="P2277" s="53">
        <f>MIN(SetUp!$B$54*L2277^SetUp!$B$51,L2277)</f>
        <v>0.13143150315006483</v>
      </c>
      <c r="Q2277" s="53">
        <f t="shared" si="520"/>
        <v>33.165043714610249</v>
      </c>
      <c r="R2277" s="53">
        <f>IF((H2277+N2277-O2277)&gt;SetUp!$B$56,T2276+H2277+N2277-O2277-SetUp!$B$56,T2276)</f>
        <v>0</v>
      </c>
      <c r="S2277" s="53">
        <f>R2277*SetUp!$B$65</f>
        <v>0</v>
      </c>
      <c r="T2277" s="53">
        <f>IF((R2277-S2277)&lt;SetUp!$B$53,R2277-S2277,SetUp!$B$53)</f>
        <v>0</v>
      </c>
      <c r="U2277" s="53">
        <f t="shared" si="521"/>
        <v>3.5476726740418378</v>
      </c>
      <c r="V2277" s="53">
        <f>(L2277-P2277)/1000*SetUp!$B$13*1000000/SetUp!$B$48</f>
        <v>2.5449052977190054</v>
      </c>
      <c r="W2277" s="53">
        <f t="shared" si="523"/>
        <v>-9.4091401336982017E-15</v>
      </c>
      <c r="X2277" s="53">
        <f>MAX((SetUp!$B$56*(1-($H2277/SetUp!$B$56)^2)*TANH(($B2277-$D2277)/SetUp!$B$56))/(1+$H2277/SetUp!$B$56*TANH(($B2277-$D2277)/SetUp!$B$56)),0)</f>
        <v>17.824936379166189</v>
      </c>
    </row>
    <row r="2278" spans="1:24" x14ac:dyDescent="0.3">
      <c r="A2278" s="60">
        <v>33323</v>
      </c>
      <c r="B2278" s="53">
        <v>0.16200000000000001</v>
      </c>
      <c r="C2278" s="53">
        <v>8.8209999999999997</v>
      </c>
      <c r="D2278" s="53">
        <v>4.1970000000000001</v>
      </c>
      <c r="E2278" s="53">
        <f t="shared" si="515"/>
        <v>0.16200000000000001</v>
      </c>
      <c r="F2278" s="53">
        <f t="shared" si="516"/>
        <v>4.0350000000000001</v>
      </c>
      <c r="G2278" s="53">
        <f t="shared" si="517"/>
        <v>0</v>
      </c>
      <c r="H2278" s="53">
        <f>IF(Q2277&gt;SetUp!$B$56,SetUp!$B$56,Q2277)</f>
        <v>33.165043714610249</v>
      </c>
      <c r="I2278" s="53">
        <f t="shared" si="522"/>
        <v>3.8222616641745115</v>
      </c>
      <c r="J2278" s="53">
        <f>MIN(F2278,H2278,(1-EXP(-SetUp!$B$52*H2278/SetUp!$B$56))*F2278)</f>
        <v>3.4154271447938997</v>
      </c>
      <c r="K2278" s="53">
        <f t="shared" si="518"/>
        <v>29.74961656981635</v>
      </c>
      <c r="L2278" s="53">
        <f>IF(I2278&lt;=0,0,MIN(SetUp!$B$50*I2278^SetUp!$B$55,I2278))</f>
        <v>0.20098276900373369</v>
      </c>
      <c r="M2278" s="53">
        <f t="shared" si="519"/>
        <v>3.6212788951707777</v>
      </c>
      <c r="N2278" s="53">
        <f>IF(SetUp!$B$62=0,X2278,(B2278-E2278)*(1-(H2278/SetUp!$B$66/SetUp!$B$56)))</f>
        <v>0</v>
      </c>
      <c r="O2278" s="53">
        <f>K2278*SetUp!$B$65</f>
        <v>0.27458899013267352</v>
      </c>
      <c r="P2278" s="53">
        <f>MIN(SetUp!$B$54*L2278^SetUp!$B$51,L2278)</f>
        <v>0.1362323233198795</v>
      </c>
      <c r="Q2278" s="53">
        <f t="shared" si="520"/>
        <v>29.475027579683676</v>
      </c>
      <c r="R2278" s="53">
        <f>IF((H2278+N2278-O2278)&gt;SetUp!$B$56,T2277+H2278+N2278-O2278-SetUp!$B$56,T2277)</f>
        <v>0</v>
      </c>
      <c r="S2278" s="53">
        <f>R2278*SetUp!$B$65</f>
        <v>0</v>
      </c>
      <c r="T2278" s="53">
        <f>IF((R2278-S2278)&lt;SetUp!$B$53,R2278-S2278,SetUp!$B$53)</f>
        <v>0</v>
      </c>
      <c r="U2278" s="53">
        <f t="shared" si="521"/>
        <v>3.6212788951707777</v>
      </c>
      <c r="V2278" s="53">
        <f>(L2278-P2278)/1000*SetUp!$B$13*1000000/SetUp!$B$48</f>
        <v>2.6350388914285161</v>
      </c>
      <c r="W2278" s="53">
        <f t="shared" si="523"/>
        <v>-2.3314683517128287E-15</v>
      </c>
      <c r="X2278" s="53">
        <f>MAX((SetUp!$B$56*(1-($H2278/SetUp!$B$56)^2)*TANH(($B2278-$D2278)/SetUp!$B$56))/(1+$H2278/SetUp!$B$56*TANH(($B2278-$D2278)/SetUp!$B$56)),0)</f>
        <v>0</v>
      </c>
    </row>
    <row r="2279" spans="1:24" x14ac:dyDescent="0.3">
      <c r="A2279" s="60">
        <v>33324</v>
      </c>
      <c r="B2279" s="53">
        <v>0.20699999999999999</v>
      </c>
      <c r="C2279" s="53">
        <v>8.1950000000000003</v>
      </c>
      <c r="D2279" s="53">
        <v>4.1970000000000001</v>
      </c>
      <c r="E2279" s="53">
        <f t="shared" si="515"/>
        <v>0.20699999999999999</v>
      </c>
      <c r="F2279" s="53">
        <f t="shared" si="516"/>
        <v>3.99</v>
      </c>
      <c r="G2279" s="53">
        <f t="shared" si="517"/>
        <v>0</v>
      </c>
      <c r="H2279" s="53">
        <f>IF(Q2278&gt;SetUp!$B$56,SetUp!$B$56,Q2278)</f>
        <v>29.475027579683676</v>
      </c>
      <c r="I2279" s="53">
        <f t="shared" si="522"/>
        <v>3.8634714002593107</v>
      </c>
      <c r="J2279" s="53">
        <f>MIN(F2279,H2279,(1-EXP(-SetUp!$B$52*H2279/SetUp!$B$56))*F2279)</f>
        <v>3.2353223424641122</v>
      </c>
      <c r="K2279" s="53">
        <f t="shared" si="518"/>
        <v>26.239705237219564</v>
      </c>
      <c r="L2279" s="53">
        <f>IF(I2279&lt;=0,0,MIN(SetUp!$B$50*I2279^SetUp!$B$55,I2279))</f>
        <v>0.20460722742556783</v>
      </c>
      <c r="M2279" s="53">
        <f t="shared" si="519"/>
        <v>3.6588641728337428</v>
      </c>
      <c r="N2279" s="53">
        <f>IF(SetUp!$B$62=0,X2279,(B2279-E2279)*(1-(H2279/SetUp!$B$66/SetUp!$B$56)))</f>
        <v>0</v>
      </c>
      <c r="O2279" s="53">
        <f>K2279*SetUp!$B$65</f>
        <v>0.24219250508853274</v>
      </c>
      <c r="P2279" s="53">
        <f>MIN(SetUp!$B$54*L2279^SetUp!$B$51,L2279)</f>
        <v>0.13871318389225393</v>
      </c>
      <c r="Q2279" s="53">
        <f t="shared" si="520"/>
        <v>25.997512732131032</v>
      </c>
      <c r="R2279" s="53">
        <f>IF((H2279+N2279-O2279)&gt;SetUp!$B$56,T2278+H2279+N2279-O2279-SetUp!$B$56,T2278)</f>
        <v>0</v>
      </c>
      <c r="S2279" s="53">
        <f>R2279*SetUp!$B$65</f>
        <v>0</v>
      </c>
      <c r="T2279" s="53">
        <f>IF((R2279-S2279)&lt;SetUp!$B$53,R2279-S2279,SetUp!$B$53)</f>
        <v>0</v>
      </c>
      <c r="U2279" s="53">
        <f t="shared" si="521"/>
        <v>3.6588641728337428</v>
      </c>
      <c r="V2279" s="53">
        <f>(L2279-P2279)/1000*SetUp!$B$13*1000000/SetUp!$B$48</f>
        <v>2.6815779503902641</v>
      </c>
      <c r="W2279" s="53">
        <f t="shared" si="523"/>
        <v>-5.2735593669694936E-16</v>
      </c>
      <c r="X2279" s="53">
        <f>MAX((SetUp!$B$56*(1-($H2279/SetUp!$B$56)^2)*TANH(($B2279-$D2279)/SetUp!$B$56))/(1+$H2279/SetUp!$B$56*TANH(($B2279-$D2279)/SetUp!$B$56)),0)</f>
        <v>0</v>
      </c>
    </row>
    <row r="2280" spans="1:24" x14ac:dyDescent="0.3">
      <c r="A2280" s="60">
        <v>33325</v>
      </c>
      <c r="B2280" s="53">
        <v>0.376</v>
      </c>
      <c r="C2280" s="53">
        <v>7.8890000000000002</v>
      </c>
      <c r="D2280" s="53">
        <v>4.1970000000000001</v>
      </c>
      <c r="E2280" s="53">
        <f t="shared" si="515"/>
        <v>0.376</v>
      </c>
      <c r="F2280" s="53">
        <f t="shared" si="516"/>
        <v>3.8210000000000002</v>
      </c>
      <c r="G2280" s="53">
        <f t="shared" si="517"/>
        <v>0</v>
      </c>
      <c r="H2280" s="53">
        <f>IF(Q2279&gt;SetUp!$B$56,SetUp!$B$56,Q2279)</f>
        <v>25.997512732131032</v>
      </c>
      <c r="I2280" s="53">
        <f t="shared" si="522"/>
        <v>3.8716722309274485</v>
      </c>
      <c r="J2280" s="53">
        <f>MIN(F2280,H2280,(1-EXP(-SetUp!$B$52*H2280/SetUp!$B$56))*F2280)</f>
        <v>2.9413875459172076</v>
      </c>
      <c r="K2280" s="53">
        <f t="shared" si="518"/>
        <v>23.056125186213823</v>
      </c>
      <c r="L2280" s="53">
        <f>IF(I2280&lt;=0,0,MIN(SetUp!$B$50*I2280^SetUp!$B$55,I2280))</f>
        <v>0.20533159160896119</v>
      </c>
      <c r="M2280" s="53">
        <f t="shared" si="519"/>
        <v>3.6663406393184874</v>
      </c>
      <c r="N2280" s="53">
        <f>IF(SetUp!$B$62=0,X2280,(B2280-E2280)*(1-(H2280/SetUp!$B$66/SetUp!$B$56)))</f>
        <v>0</v>
      </c>
      <c r="O2280" s="53">
        <f>K2280*SetUp!$B$65</f>
        <v>0.21280805809370587</v>
      </c>
      <c r="P2280" s="53">
        <f>MIN(SetUp!$B$54*L2280^SetUp!$B$51,L2280)</f>
        <v>0.13920904639520376</v>
      </c>
      <c r="Q2280" s="53">
        <f t="shared" si="520"/>
        <v>22.843317128120116</v>
      </c>
      <c r="R2280" s="53">
        <f>IF((H2280+N2280-O2280)&gt;SetUp!$B$56,T2279+H2280+N2280-O2280-SetUp!$B$56,T2279)</f>
        <v>0</v>
      </c>
      <c r="S2280" s="53">
        <f>R2280*SetUp!$B$65</f>
        <v>0</v>
      </c>
      <c r="T2280" s="53">
        <f>IF((R2280-S2280)&lt;SetUp!$B$53,R2280-S2280,SetUp!$B$53)</f>
        <v>0</v>
      </c>
      <c r="U2280" s="53">
        <f t="shared" si="521"/>
        <v>3.6663406393184874</v>
      </c>
      <c r="V2280" s="53">
        <f>(L2280-P2280)/1000*SetUp!$B$13*1000000/SetUp!$B$48</f>
        <v>2.6908768951058777</v>
      </c>
      <c r="W2280" s="53">
        <f t="shared" si="523"/>
        <v>-1.6653345369377348E-15</v>
      </c>
      <c r="X2280" s="53">
        <f>MAX((SetUp!$B$56*(1-($H2280/SetUp!$B$56)^2)*TANH(($B2280-$D2280)/SetUp!$B$56))/(1+$H2280/SetUp!$B$56*TANH(($B2280-$D2280)/SetUp!$B$56)),0)</f>
        <v>0</v>
      </c>
    </row>
    <row r="2281" spans="1:24" x14ac:dyDescent="0.3">
      <c r="A2281" s="60">
        <v>33326</v>
      </c>
      <c r="B2281" s="53">
        <v>5.8719999999999999</v>
      </c>
      <c r="C2281" s="53">
        <v>7.7370000000000001</v>
      </c>
      <c r="D2281" s="53">
        <v>4.1970000000000001</v>
      </c>
      <c r="E2281" s="53">
        <f t="shared" si="515"/>
        <v>4.1970000000000001</v>
      </c>
      <c r="F2281" s="53">
        <f t="shared" si="516"/>
        <v>0</v>
      </c>
      <c r="G2281" s="53">
        <f t="shared" si="517"/>
        <v>2.9957090892400506E-2</v>
      </c>
      <c r="H2281" s="53">
        <f>IF(Q2280&gt;SetUp!$B$56,SetUp!$B$56,Q2280)</f>
        <v>22.843317128120116</v>
      </c>
      <c r="I2281" s="53">
        <f t="shared" si="522"/>
        <v>3.9071415697195602</v>
      </c>
      <c r="J2281" s="53">
        <f>MIN(F2281,H2281,(1-EXP(-SetUp!$B$52*H2281/SetUp!$B$56))*F2281)</f>
        <v>0</v>
      </c>
      <c r="K2281" s="53">
        <f t="shared" si="518"/>
        <v>22.843317128120116</v>
      </c>
      <c r="L2281" s="53">
        <f>IF(I2281&lt;=0,0,MIN(SetUp!$B$50*I2281^SetUp!$B$55,I2281))</f>
        <v>0.20847631097806718</v>
      </c>
      <c r="M2281" s="53">
        <f t="shared" si="519"/>
        <v>3.6986652587414932</v>
      </c>
      <c r="N2281" s="53">
        <f>IF(SetUp!$B$62=0,X2281,(B2281-E2281)*(1-(H2281/SetUp!$B$66/SetUp!$B$56)))</f>
        <v>1.6450429091075993</v>
      </c>
      <c r="O2281" s="53">
        <f>K2281*SetUp!$B$65</f>
        <v>0.21084383950867264</v>
      </c>
      <c r="P2281" s="53">
        <f>MIN(SetUp!$B$54*L2281^SetUp!$B$51,L2281)</f>
        <v>0.14136195604390597</v>
      </c>
      <c r="Q2281" s="53">
        <f t="shared" si="520"/>
        <v>24.277516197719041</v>
      </c>
      <c r="R2281" s="53">
        <f>IF((H2281+N2281-O2281)&gt;SetUp!$B$56,T2280+H2281+N2281-O2281-SetUp!$B$56,T2280)</f>
        <v>0</v>
      </c>
      <c r="S2281" s="53">
        <f>R2281*SetUp!$B$65</f>
        <v>0</v>
      </c>
      <c r="T2281" s="53">
        <f>IF((R2281-S2281)&lt;SetUp!$B$53,R2281-S2281,SetUp!$B$53)</f>
        <v>0</v>
      </c>
      <c r="U2281" s="53">
        <f t="shared" si="521"/>
        <v>3.6986652587414932</v>
      </c>
      <c r="V2281" s="53">
        <f>(L2281-P2281)/1000*SetUp!$B$13*1000000/SetUp!$B$48</f>
        <v>2.7312388904336178</v>
      </c>
      <c r="W2281" s="53">
        <f t="shared" si="523"/>
        <v>-2.886579864025407E-15</v>
      </c>
      <c r="X2281" s="53">
        <f>MAX((SetUp!$B$56*(1-($H2281/SetUp!$B$56)^2)*TANH(($B2281-$D2281)/SetUp!$B$56))/(1+$H2281/SetUp!$B$56*TANH(($B2281-$D2281)/SetUp!$B$56)),0)</f>
        <v>1.6450429091075993</v>
      </c>
    </row>
    <row r="2282" spans="1:24" x14ac:dyDescent="0.3">
      <c r="A2282" s="60">
        <v>33327</v>
      </c>
      <c r="B2282" s="53">
        <v>6.7060000000000004</v>
      </c>
      <c r="C2282" s="53">
        <v>7.7370000000000001</v>
      </c>
      <c r="D2282" s="53">
        <v>4.1970000000000001</v>
      </c>
      <c r="E2282" s="53">
        <f t="shared" si="515"/>
        <v>4.1970000000000001</v>
      </c>
      <c r="F2282" s="53">
        <f t="shared" si="516"/>
        <v>0</v>
      </c>
      <c r="G2282" s="53">
        <f t="shared" si="517"/>
        <v>5.2143608392986707E-2</v>
      </c>
      <c r="H2282" s="53">
        <f>IF(Q2281&gt;SetUp!$B$56,SetUp!$B$56,Q2281)</f>
        <v>24.277516197719041</v>
      </c>
      <c r="I2282" s="53">
        <f t="shared" si="522"/>
        <v>3.9748903654629286</v>
      </c>
      <c r="J2282" s="53">
        <f>MIN(F2282,H2282,(1-EXP(-SetUp!$B$52*H2282/SetUp!$B$56))*F2282)</f>
        <v>0</v>
      </c>
      <c r="K2282" s="53">
        <f t="shared" si="518"/>
        <v>24.277516197719041</v>
      </c>
      <c r="L2282" s="53">
        <f>IF(I2282&lt;=0,0,MIN(SetUp!$B$50*I2282^SetUp!$B$55,I2282))</f>
        <v>0.21453594048545882</v>
      </c>
      <c r="M2282" s="53">
        <f t="shared" si="519"/>
        <v>3.7603544249774696</v>
      </c>
      <c r="N2282" s="53">
        <f>IF(SetUp!$B$62=0,X2282,(B2282-E2282)*(1-(H2282/SetUp!$B$66/SetUp!$B$56)))</f>
        <v>2.4568563916070136</v>
      </c>
      <c r="O2282" s="53">
        <f>K2282*SetUp!$B$65</f>
        <v>0.22408149832844881</v>
      </c>
      <c r="P2282" s="53">
        <f>MIN(SetUp!$B$54*L2282^SetUp!$B$51,L2282)</f>
        <v>0.14551133140944733</v>
      </c>
      <c r="Q2282" s="53">
        <f t="shared" si="520"/>
        <v>26.510291090997608</v>
      </c>
      <c r="R2282" s="53">
        <f>IF((H2282+N2282-O2282)&gt;SetUp!$B$56,T2281+H2282+N2282-O2282-SetUp!$B$56,T2281)</f>
        <v>0</v>
      </c>
      <c r="S2282" s="53">
        <f>R2282*SetUp!$B$65</f>
        <v>0</v>
      </c>
      <c r="T2282" s="53">
        <f>IF((R2282-S2282)&lt;SetUp!$B$53,R2282-S2282,SetUp!$B$53)</f>
        <v>0</v>
      </c>
      <c r="U2282" s="53">
        <f t="shared" si="521"/>
        <v>3.7603544249774696</v>
      </c>
      <c r="V2282" s="53">
        <f>(L2282-P2282)/1000*SetUp!$B$13*1000000/SetUp!$B$48</f>
        <v>2.8089772581487145</v>
      </c>
      <c r="W2282" s="53">
        <f t="shared" si="523"/>
        <v>0</v>
      </c>
      <c r="X2282" s="53">
        <f>MAX((SetUp!$B$56*(1-($H2282/SetUp!$B$56)^2)*TANH(($B2282-$D2282)/SetUp!$B$56))/(1+$H2282/SetUp!$B$56*TANH(($B2282-$D2282)/SetUp!$B$56)),0)</f>
        <v>2.4568563916070136</v>
      </c>
    </row>
    <row r="2283" spans="1:24" x14ac:dyDescent="0.3">
      <c r="A2283" s="60">
        <v>33328</v>
      </c>
      <c r="B2283" s="53">
        <v>7.008</v>
      </c>
      <c r="C2283" s="53">
        <v>7.7370000000000001</v>
      </c>
      <c r="D2283" s="53">
        <v>4.1970000000000001</v>
      </c>
      <c r="E2283" s="53">
        <f t="shared" si="515"/>
        <v>4.1970000000000001</v>
      </c>
      <c r="F2283" s="53">
        <f t="shared" si="516"/>
        <v>0</v>
      </c>
      <c r="G2283" s="53">
        <f t="shared" si="517"/>
        <v>6.9809214363457883E-2</v>
      </c>
      <c r="H2283" s="53">
        <f>IF(Q2282&gt;SetUp!$B$56,SetUp!$B$56,Q2282)</f>
        <v>26.510291090997608</v>
      </c>
      <c r="I2283" s="53">
        <f t="shared" si="522"/>
        <v>4.0748536521253573</v>
      </c>
      <c r="J2283" s="53">
        <f>MIN(F2283,H2283,(1-EXP(-SetUp!$B$52*H2283/SetUp!$B$56))*F2283)</f>
        <v>0</v>
      </c>
      <c r="K2283" s="53">
        <f t="shared" si="518"/>
        <v>26.510291090997608</v>
      </c>
      <c r="L2283" s="53">
        <f>IF(I2283&lt;=0,0,MIN(SetUp!$B$50*I2283^SetUp!$B$55,I2283))</f>
        <v>0.22360327516996775</v>
      </c>
      <c r="M2283" s="53">
        <f t="shared" si="519"/>
        <v>3.8512503769553894</v>
      </c>
      <c r="N2283" s="53">
        <f>IF(SetUp!$B$62=0,X2283,(B2283-E2283)*(1-(H2283/SetUp!$B$66/SetUp!$B$56)))</f>
        <v>2.7411907856365421</v>
      </c>
      <c r="O2283" s="53">
        <f>K2283*SetUp!$B$65</f>
        <v>0.2446900127844297</v>
      </c>
      <c r="P2283" s="53">
        <f>MIN(SetUp!$B$54*L2283^SetUp!$B$51,L2283)</f>
        <v>0.15172237290901927</v>
      </c>
      <c r="Q2283" s="53">
        <f t="shared" si="520"/>
        <v>29.006791863849724</v>
      </c>
      <c r="R2283" s="53">
        <f>IF((H2283+N2283-O2283)&gt;SetUp!$B$56,T2282+H2283+N2283-O2283-SetUp!$B$56,T2282)</f>
        <v>0</v>
      </c>
      <c r="S2283" s="53">
        <f>R2283*SetUp!$B$65</f>
        <v>0</v>
      </c>
      <c r="T2283" s="53">
        <f>IF((R2283-S2283)&lt;SetUp!$B$53,R2283-S2283,SetUp!$B$53)</f>
        <v>0</v>
      </c>
      <c r="U2283" s="53">
        <f t="shared" si="521"/>
        <v>3.8512503769553894</v>
      </c>
      <c r="V2283" s="53">
        <f>(L2283-P2283)/1000*SetUp!$B$13*1000000/SetUp!$B$48</f>
        <v>2.9252149696909524</v>
      </c>
      <c r="W2283" s="53">
        <f t="shared" si="523"/>
        <v>2.0539125955565396E-15</v>
      </c>
      <c r="X2283" s="53">
        <f>MAX((SetUp!$B$56*(1-($H2283/SetUp!$B$56)^2)*TANH(($B2283-$D2283)/SetUp!$B$56))/(1+$H2283/SetUp!$B$56*TANH(($B2283-$D2283)/SetUp!$B$56)),0)</f>
        <v>2.7411907856365421</v>
      </c>
    </row>
    <row r="2284" spans="1:24" x14ac:dyDescent="0.3">
      <c r="A2284" s="60">
        <v>33329</v>
      </c>
      <c r="B2284" s="53">
        <v>4.2670000000000003</v>
      </c>
      <c r="C2284" s="53">
        <v>7.5869999999999997</v>
      </c>
      <c r="D2284" s="53">
        <v>4.1100000000000003</v>
      </c>
      <c r="E2284" s="53">
        <f t="shared" si="515"/>
        <v>4.1100000000000003</v>
      </c>
      <c r="F2284" s="53">
        <f t="shared" si="516"/>
        <v>0</v>
      </c>
      <c r="G2284" s="53">
        <f t="shared" si="517"/>
        <v>4.2387498469962093E-3</v>
      </c>
      <c r="H2284" s="53">
        <f>IF(Q2283&gt;SetUp!$B$56,SetUp!$B$56,Q2283)</f>
        <v>29.006791863849724</v>
      </c>
      <c r="I2284" s="53">
        <f t="shared" si="522"/>
        <v>4.1232218441700539</v>
      </c>
      <c r="J2284" s="53">
        <f>MIN(F2284,H2284,(1-EXP(-SetUp!$B$52*H2284/SetUp!$B$56))*F2284)</f>
        <v>0</v>
      </c>
      <c r="K2284" s="53">
        <f t="shared" si="518"/>
        <v>29.006791863849724</v>
      </c>
      <c r="L2284" s="53">
        <f>IF(I2284&lt;=0,0,MIN(SetUp!$B$50*I2284^SetUp!$B$55,I2284))</f>
        <v>0.22804434351454228</v>
      </c>
      <c r="M2284" s="53">
        <f t="shared" si="519"/>
        <v>3.8951775006555116</v>
      </c>
      <c r="N2284" s="53">
        <f>IF(SetUp!$B$62=0,X2284,(B2284-E2284)*(1-(H2284/SetUp!$B$66/SetUp!$B$56)))</f>
        <v>0.15276125015300382</v>
      </c>
      <c r="O2284" s="53">
        <f>K2284*SetUp!$B$65</f>
        <v>0.2677327173676684</v>
      </c>
      <c r="P2284" s="53">
        <f>MIN(SetUp!$B$54*L2284^SetUp!$B$51,L2284)</f>
        <v>0.15476536363380647</v>
      </c>
      <c r="Q2284" s="53">
        <f t="shared" si="520"/>
        <v>28.891820396635058</v>
      </c>
      <c r="R2284" s="53">
        <f>IF((H2284+N2284-O2284)&gt;SetUp!$B$56,T2283+H2284+N2284-O2284-SetUp!$B$56,T2283)</f>
        <v>0</v>
      </c>
      <c r="S2284" s="53">
        <f>R2284*SetUp!$B$65</f>
        <v>0</v>
      </c>
      <c r="T2284" s="53">
        <f>IF((R2284-S2284)&lt;SetUp!$B$53,R2284-S2284,SetUp!$B$53)</f>
        <v>0</v>
      </c>
      <c r="U2284" s="53">
        <f t="shared" si="521"/>
        <v>3.8951775006555116</v>
      </c>
      <c r="V2284" s="53">
        <f>(L2284-P2284)/1000*SetUp!$B$13*1000000/SetUp!$B$48</f>
        <v>2.9821101595613451</v>
      </c>
      <c r="W2284" s="53">
        <f t="shared" si="523"/>
        <v>-2.2204460492503131E-15</v>
      </c>
      <c r="X2284" s="53">
        <f>MAX((SetUp!$B$56*(1-($H2284/SetUp!$B$56)^2)*TANH(($B2284-$D2284)/SetUp!$B$56))/(1+$H2284/SetUp!$B$56*TANH(($B2284-$D2284)/SetUp!$B$56)),0)</f>
        <v>0.15276125015300382</v>
      </c>
    </row>
    <row r="2285" spans="1:24" x14ac:dyDescent="0.3">
      <c r="A2285" s="60">
        <v>33330</v>
      </c>
      <c r="B2285" s="53">
        <v>1.5569999999999999</v>
      </c>
      <c r="C2285" s="53">
        <v>7.5869999999999997</v>
      </c>
      <c r="D2285" s="53">
        <v>4.1100000000000003</v>
      </c>
      <c r="E2285" s="53">
        <f t="shared" si="515"/>
        <v>1.5569999999999999</v>
      </c>
      <c r="F2285" s="53">
        <f t="shared" si="516"/>
        <v>2.5530000000000004</v>
      </c>
      <c r="G2285" s="53">
        <f t="shared" si="517"/>
        <v>0</v>
      </c>
      <c r="H2285" s="53">
        <f>IF(Q2284&gt;SetUp!$B$56,SetUp!$B$56,Q2284)</f>
        <v>28.891820396635058</v>
      </c>
      <c r="I2285" s="53">
        <f t="shared" si="522"/>
        <v>4.1428911255162957</v>
      </c>
      <c r="J2285" s="53">
        <f>MIN(F2285,H2285,(1-EXP(-SetUp!$B$52*H2285/SetUp!$B$56))*F2285)</f>
        <v>2.0539440667538593</v>
      </c>
      <c r="K2285" s="53">
        <f t="shared" si="518"/>
        <v>26.837876329881198</v>
      </c>
      <c r="L2285" s="53">
        <f>IF(I2285&lt;=0,0,MIN(SetUp!$B$50*I2285^SetUp!$B$55,I2285))</f>
        <v>0.22986031703827528</v>
      </c>
      <c r="M2285" s="53">
        <f t="shared" si="519"/>
        <v>3.9130308084780205</v>
      </c>
      <c r="N2285" s="53">
        <f>IF(SetUp!$B$62=0,X2285,(B2285-E2285)*(1-(H2285/SetUp!$B$66/SetUp!$B$56)))</f>
        <v>0</v>
      </c>
      <c r="O2285" s="53">
        <f>K2285*SetUp!$B$65</f>
        <v>0.2477136248607843</v>
      </c>
      <c r="P2285" s="53">
        <f>MIN(SetUp!$B$54*L2285^SetUp!$B$51,L2285)</f>
        <v>0.15600982325195195</v>
      </c>
      <c r="Q2285" s="53">
        <f t="shared" si="520"/>
        <v>26.590162705020415</v>
      </c>
      <c r="R2285" s="53">
        <f>IF((H2285+N2285-O2285)&gt;SetUp!$B$56,T2284+H2285+N2285-O2285-SetUp!$B$56,T2284)</f>
        <v>0</v>
      </c>
      <c r="S2285" s="53">
        <f>R2285*SetUp!$B$65</f>
        <v>0</v>
      </c>
      <c r="T2285" s="53">
        <f>IF((R2285-S2285)&lt;SetUp!$B$53,R2285-S2285,SetUp!$B$53)</f>
        <v>0</v>
      </c>
      <c r="U2285" s="53">
        <f t="shared" si="521"/>
        <v>3.9130308084780205</v>
      </c>
      <c r="V2285" s="53">
        <f>(L2285-P2285)/1000*SetUp!$B$13*1000000/SetUp!$B$48</f>
        <v>3.0053680901023676</v>
      </c>
      <c r="W2285" s="53">
        <f t="shared" si="523"/>
        <v>-7.4940054162198066E-16</v>
      </c>
      <c r="X2285" s="53">
        <f>MAX((SetUp!$B$56*(1-($H2285/SetUp!$B$56)^2)*TANH(($B2285-$D2285)/SetUp!$B$56))/(1+$H2285/SetUp!$B$56*TANH(($B2285-$D2285)/SetUp!$B$56)),0)</f>
        <v>0</v>
      </c>
    </row>
    <row r="2286" spans="1:24" x14ac:dyDescent="0.3">
      <c r="A2286" s="60">
        <v>33331</v>
      </c>
      <c r="B2286" s="53">
        <v>6.2919999999999998</v>
      </c>
      <c r="C2286" s="53">
        <v>7.5869999999999997</v>
      </c>
      <c r="D2286" s="53">
        <v>4.1100000000000003</v>
      </c>
      <c r="E2286" s="53">
        <f t="shared" si="515"/>
        <v>4.1100000000000003</v>
      </c>
      <c r="F2286" s="53">
        <f t="shared" si="516"/>
        <v>0</v>
      </c>
      <c r="G2286" s="53">
        <f t="shared" si="517"/>
        <v>5.3293736738507569E-2</v>
      </c>
      <c r="H2286" s="53">
        <f>IF(Q2285&gt;SetUp!$B$56,SetUp!$B$56,Q2285)</f>
        <v>26.590162705020415</v>
      </c>
      <c r="I2286" s="53">
        <f t="shared" si="522"/>
        <v>4.2117517730767666</v>
      </c>
      <c r="J2286" s="53">
        <f>MIN(F2286,H2286,(1-EXP(-SetUp!$B$52*H2286/SetUp!$B$56))*F2286)</f>
        <v>0</v>
      </c>
      <c r="K2286" s="53">
        <f t="shared" si="518"/>
        <v>26.590162705020415</v>
      </c>
      <c r="L2286" s="53">
        <f>IF(I2286&lt;=0,0,MIN(SetUp!$B$50*I2286^SetUp!$B$55,I2286))</f>
        <v>0.23626319893118092</v>
      </c>
      <c r="M2286" s="53">
        <f t="shared" si="519"/>
        <v>3.9754885741455857</v>
      </c>
      <c r="N2286" s="53">
        <f>IF(SetUp!$B$62=0,X2286,(B2286-E2286)*(1-(H2286/SetUp!$B$66/SetUp!$B$56)))</f>
        <v>2.1287062632614919</v>
      </c>
      <c r="O2286" s="53">
        <f>K2286*SetUp!$B$65</f>
        <v>0.24542722786023816</v>
      </c>
      <c r="P2286" s="53">
        <f>MIN(SetUp!$B$54*L2286^SetUp!$B$51,L2286)</f>
        <v>0.16039838028679318</v>
      </c>
      <c r="Q2286" s="53">
        <f t="shared" si="520"/>
        <v>28.47344174042167</v>
      </c>
      <c r="R2286" s="53">
        <f>IF((H2286+N2286-O2286)&gt;SetUp!$B$56,T2285+H2286+N2286-O2286-SetUp!$B$56,T2285)</f>
        <v>0</v>
      </c>
      <c r="S2286" s="53">
        <f>R2286*SetUp!$B$65</f>
        <v>0</v>
      </c>
      <c r="T2286" s="53">
        <f>IF((R2286-S2286)&lt;SetUp!$B$53,R2286-S2286,SetUp!$B$53)</f>
        <v>0</v>
      </c>
      <c r="U2286" s="53">
        <f t="shared" si="521"/>
        <v>3.9754885741455857</v>
      </c>
      <c r="V2286" s="53">
        <f>(L2286-P2286)/1000*SetUp!$B$13*1000000/SetUp!$B$48</f>
        <v>3.0873416469622934</v>
      </c>
      <c r="W2286" s="53">
        <f t="shared" si="523"/>
        <v>2.6090241078691179E-15</v>
      </c>
      <c r="X2286" s="53">
        <f>MAX((SetUp!$B$56*(1-($H2286/SetUp!$B$56)^2)*TANH(($B2286-$D2286)/SetUp!$B$56))/(1+$H2286/SetUp!$B$56*TANH(($B2286-$D2286)/SetUp!$B$56)),0)</f>
        <v>2.1287062632614919</v>
      </c>
    </row>
    <row r="2287" spans="1:24" x14ac:dyDescent="0.3">
      <c r="A2287" s="60">
        <v>33332</v>
      </c>
      <c r="B2287" s="53">
        <v>2.1160000000000001</v>
      </c>
      <c r="C2287" s="53">
        <v>7.4370000000000003</v>
      </c>
      <c r="D2287" s="53">
        <v>4.1100000000000003</v>
      </c>
      <c r="E2287" s="53">
        <f t="shared" si="515"/>
        <v>2.1160000000000001</v>
      </c>
      <c r="F2287" s="53">
        <f t="shared" si="516"/>
        <v>1.9940000000000002</v>
      </c>
      <c r="G2287" s="53">
        <f t="shared" si="517"/>
        <v>0</v>
      </c>
      <c r="H2287" s="53">
        <f>IF(Q2286&gt;SetUp!$B$56,SetUp!$B$56,Q2286)</f>
        <v>28.47344174042167</v>
      </c>
      <c r="I2287" s="53">
        <f t="shared" si="522"/>
        <v>4.2235776030905496</v>
      </c>
      <c r="J2287" s="53">
        <f>MIN(F2287,H2287,(1-EXP(-SetUp!$B$52*H2287/SetUp!$B$56))*F2287)</f>
        <v>1.5948932497313346</v>
      </c>
      <c r="K2287" s="53">
        <f t="shared" si="518"/>
        <v>26.878548490690335</v>
      </c>
      <c r="L2287" s="53">
        <f>IF(I2287&lt;=0,0,MIN(SetUp!$B$50*I2287^SetUp!$B$55,I2287))</f>
        <v>0.23736987329794079</v>
      </c>
      <c r="M2287" s="53">
        <f t="shared" si="519"/>
        <v>3.9862077297926088</v>
      </c>
      <c r="N2287" s="53">
        <f>IF(SetUp!$B$62=0,X2287,(B2287-E2287)*(1-(H2287/SetUp!$B$66/SetUp!$B$56)))</f>
        <v>0</v>
      </c>
      <c r="O2287" s="53">
        <f>K2287*SetUp!$B$65</f>
        <v>0.24808902894496421</v>
      </c>
      <c r="P2287" s="53">
        <f>MIN(SetUp!$B$54*L2287^SetUp!$B$51,L2287)</f>
        <v>0.16115701670415578</v>
      </c>
      <c r="Q2287" s="53">
        <f t="shared" si="520"/>
        <v>26.630459461745371</v>
      </c>
      <c r="R2287" s="53">
        <f>IF((H2287+N2287-O2287)&gt;SetUp!$B$56,T2286+H2287+N2287-O2287-SetUp!$B$56,T2286)</f>
        <v>0</v>
      </c>
      <c r="S2287" s="53">
        <f>R2287*SetUp!$B$65</f>
        <v>0</v>
      </c>
      <c r="T2287" s="53">
        <f>IF((R2287-S2287)&lt;SetUp!$B$53,R2287-S2287,SetUp!$B$53)</f>
        <v>0</v>
      </c>
      <c r="U2287" s="53">
        <f t="shared" si="521"/>
        <v>3.9862077297926088</v>
      </c>
      <c r="V2287" s="53">
        <f>(L2287-P2287)/1000*SetUp!$B$13*1000000/SetUp!$B$48</f>
        <v>3.1015051561500533</v>
      </c>
      <c r="W2287" s="53">
        <f t="shared" si="523"/>
        <v>-2.2204460492503131E-15</v>
      </c>
      <c r="X2287" s="53">
        <f>MAX((SetUp!$B$56*(1-($H2287/SetUp!$B$56)^2)*TANH(($B2287-$D2287)/SetUp!$B$56))/(1+$H2287/SetUp!$B$56*TANH(($B2287-$D2287)/SetUp!$B$56)),0)</f>
        <v>0</v>
      </c>
    </row>
    <row r="2288" spans="1:24" x14ac:dyDescent="0.3">
      <c r="A2288" s="60">
        <v>33333</v>
      </c>
      <c r="B2288" s="53">
        <v>0.60599999999999998</v>
      </c>
      <c r="C2288" s="53">
        <v>7.4370000000000003</v>
      </c>
      <c r="D2288" s="53">
        <v>4.1100000000000003</v>
      </c>
      <c r="E2288" s="53">
        <f t="shared" si="515"/>
        <v>0.60599999999999998</v>
      </c>
      <c r="F2288" s="53">
        <f t="shared" si="516"/>
        <v>3.5040000000000004</v>
      </c>
      <c r="G2288" s="53">
        <f t="shared" si="517"/>
        <v>0</v>
      </c>
      <c r="H2288" s="53">
        <f>IF(Q2287&gt;SetUp!$B$56,SetUp!$B$56,Q2287)</f>
        <v>26.630459461745371</v>
      </c>
      <c r="I2288" s="53">
        <f t="shared" si="522"/>
        <v>4.2068487022325147</v>
      </c>
      <c r="J2288" s="53">
        <f>MIN(F2288,H2288,(1-EXP(-SetUp!$B$52*H2288/SetUp!$B$56))*F2288)</f>
        <v>2.7256979252137019</v>
      </c>
      <c r="K2288" s="53">
        <f t="shared" si="518"/>
        <v>23.904761536531669</v>
      </c>
      <c r="L2288" s="53">
        <f>IF(I2288&lt;=0,0,MIN(SetUp!$B$50*I2288^SetUp!$B$55,I2288))</f>
        <v>0.23580497090354238</v>
      </c>
      <c r="M2288" s="53">
        <f t="shared" si="519"/>
        <v>3.9710437313289724</v>
      </c>
      <c r="N2288" s="53">
        <f>IF(SetUp!$B$62=0,X2288,(B2288-E2288)*(1-(H2288/SetUp!$B$66/SetUp!$B$56)))</f>
        <v>0</v>
      </c>
      <c r="O2288" s="53">
        <f>K2288*SetUp!$B$65</f>
        <v>0.22064097243990557</v>
      </c>
      <c r="P2288" s="53">
        <f>MIN(SetUp!$B$54*L2288^SetUp!$B$51,L2288)</f>
        <v>0.16008427046182611</v>
      </c>
      <c r="Q2288" s="53">
        <f t="shared" si="520"/>
        <v>23.684120564091764</v>
      </c>
      <c r="R2288" s="53">
        <f>IF((H2288+N2288-O2288)&gt;SetUp!$B$56,T2287+H2288+N2288-O2288-SetUp!$B$56,T2287)</f>
        <v>0</v>
      </c>
      <c r="S2288" s="53">
        <f>R2288*SetUp!$B$65</f>
        <v>0</v>
      </c>
      <c r="T2288" s="53">
        <f>IF((R2288-S2288)&lt;SetUp!$B$53,R2288-S2288,SetUp!$B$53)</f>
        <v>0</v>
      </c>
      <c r="U2288" s="53">
        <f t="shared" si="521"/>
        <v>3.9710437313289724</v>
      </c>
      <c r="V2288" s="53">
        <f>(L2288-P2288)/1000*SetUp!$B$13*1000000/SetUp!$B$48</f>
        <v>3.0814767132928593</v>
      </c>
      <c r="W2288" s="53">
        <f t="shared" si="523"/>
        <v>4.7184478546569153E-16</v>
      </c>
      <c r="X2288" s="53">
        <f>MAX((SetUp!$B$56*(1-($H2288/SetUp!$B$56)^2)*TANH(($B2288-$D2288)/SetUp!$B$56))/(1+$H2288/SetUp!$B$56*TANH(($B2288-$D2288)/SetUp!$B$56)),0)</f>
        <v>0</v>
      </c>
    </row>
    <row r="2289" spans="1:24" x14ac:dyDescent="0.3">
      <c r="A2289" s="60">
        <v>33334</v>
      </c>
      <c r="B2289" s="53">
        <v>0.83599999999999997</v>
      </c>
      <c r="C2289" s="53">
        <v>6.9960000000000004</v>
      </c>
      <c r="D2289" s="53">
        <v>4.1100000000000003</v>
      </c>
      <c r="E2289" s="53">
        <f t="shared" si="515"/>
        <v>0.83599999999999997</v>
      </c>
      <c r="F2289" s="53">
        <f t="shared" si="516"/>
        <v>3.2740000000000005</v>
      </c>
      <c r="G2289" s="53">
        <f t="shared" si="517"/>
        <v>0</v>
      </c>
      <c r="H2289" s="53">
        <f>IF(Q2288&gt;SetUp!$B$56,SetUp!$B$56,Q2288)</f>
        <v>23.684120564091764</v>
      </c>
      <c r="I2289" s="53">
        <f t="shared" si="522"/>
        <v>4.1673570446833814</v>
      </c>
      <c r="J2289" s="53">
        <f>MIN(F2289,H2289,(1-EXP(-SetUp!$B$52*H2289/SetUp!$B$56))*F2289)</f>
        <v>2.4150747912731489</v>
      </c>
      <c r="K2289" s="53">
        <f t="shared" si="518"/>
        <v>21.269045772818615</v>
      </c>
      <c r="L2289" s="53">
        <f>IF(I2289&lt;=0,0,MIN(SetUp!$B$50*I2289^SetUp!$B$55,I2289))</f>
        <v>0.23212717484765188</v>
      </c>
      <c r="M2289" s="53">
        <f t="shared" si="519"/>
        <v>3.9352298698357293</v>
      </c>
      <c r="N2289" s="53">
        <f>IF(SetUp!$B$62=0,X2289,(B2289-E2289)*(1-(H2289/SetUp!$B$66/SetUp!$B$56)))</f>
        <v>0</v>
      </c>
      <c r="O2289" s="53">
        <f>K2289*SetUp!$B$65</f>
        <v>0.19631331335440888</v>
      </c>
      <c r="P2289" s="53">
        <f>MIN(SetUp!$B$54*L2289^SetUp!$B$51,L2289)</f>
        <v>0.15756340114966036</v>
      </c>
      <c r="Q2289" s="53">
        <f t="shared" si="520"/>
        <v>21.072732459464206</v>
      </c>
      <c r="R2289" s="53">
        <f>IF((H2289+N2289-O2289)&gt;SetUp!$B$56,T2288+H2289+N2289-O2289-SetUp!$B$56,T2288)</f>
        <v>0</v>
      </c>
      <c r="S2289" s="53">
        <f>R2289*SetUp!$B$65</f>
        <v>0</v>
      </c>
      <c r="T2289" s="53">
        <f>IF((R2289-S2289)&lt;SetUp!$B$53,R2289-S2289,SetUp!$B$53)</f>
        <v>0</v>
      </c>
      <c r="U2289" s="53">
        <f t="shared" si="521"/>
        <v>3.9352298698357293</v>
      </c>
      <c r="V2289" s="53">
        <f>(L2289-P2289)/1000*SetUp!$B$13*1000000/SetUp!$B$48</f>
        <v>3.0343952309640256</v>
      </c>
      <c r="W2289" s="53">
        <f t="shared" si="523"/>
        <v>6.6613381477509392E-16</v>
      </c>
      <c r="X2289" s="53">
        <f>MAX((SetUp!$B$56*(1-($H2289/SetUp!$B$56)^2)*TANH(($B2289-$D2289)/SetUp!$B$56))/(1+$H2289/SetUp!$B$56*TANH(($B2289-$D2289)/SetUp!$B$56)),0)</f>
        <v>0</v>
      </c>
    </row>
    <row r="2290" spans="1:24" x14ac:dyDescent="0.3">
      <c r="A2290" s="60">
        <v>33335</v>
      </c>
      <c r="B2290" s="53">
        <v>0.67300000000000004</v>
      </c>
      <c r="C2290" s="53">
        <v>6.7080000000000002</v>
      </c>
      <c r="D2290" s="53">
        <v>4.1100000000000003</v>
      </c>
      <c r="E2290" s="53">
        <f t="shared" si="515"/>
        <v>0.67300000000000004</v>
      </c>
      <c r="F2290" s="53">
        <f t="shared" si="516"/>
        <v>3.4370000000000003</v>
      </c>
      <c r="G2290" s="53">
        <f t="shared" si="517"/>
        <v>0</v>
      </c>
      <c r="H2290" s="53">
        <f>IF(Q2289&gt;SetUp!$B$56,SetUp!$B$56,Q2289)</f>
        <v>21.072732459464206</v>
      </c>
      <c r="I2290" s="53">
        <f t="shared" si="522"/>
        <v>4.1076533598932743</v>
      </c>
      <c r="J2290" s="53">
        <f>MIN(F2290,H2290,(1-EXP(-SetUp!$B$52*H2290/SetUp!$B$56))*F2290)</f>
        <v>2.3919662919530609</v>
      </c>
      <c r="K2290" s="53">
        <f t="shared" si="518"/>
        <v>18.680766167511145</v>
      </c>
      <c r="L2290" s="53">
        <f>IF(I2290&lt;=0,0,MIN(SetUp!$B$50*I2290^SetUp!$B$55,I2290))</f>
        <v>0.22661106527843447</v>
      </c>
      <c r="M2290" s="53">
        <f t="shared" si="519"/>
        <v>3.88104229461484</v>
      </c>
      <c r="N2290" s="53">
        <f>IF(SetUp!$B$62=0,X2290,(B2290-E2290)*(1-(H2290/SetUp!$B$66/SetUp!$B$56)))</f>
        <v>0</v>
      </c>
      <c r="O2290" s="53">
        <f>K2290*SetUp!$B$65</f>
        <v>0.17242349005754479</v>
      </c>
      <c r="P2290" s="53">
        <f>MIN(SetUp!$B$54*L2290^SetUp!$B$51,L2290)</f>
        <v>0.15378322735880595</v>
      </c>
      <c r="Q2290" s="53">
        <f t="shared" si="520"/>
        <v>18.508342677453602</v>
      </c>
      <c r="R2290" s="53">
        <f>IF((H2290+N2290-O2290)&gt;SetUp!$B$56,T2289+H2290+N2290-O2290-SetUp!$B$56,T2289)</f>
        <v>0</v>
      </c>
      <c r="S2290" s="53">
        <f>R2290*SetUp!$B$65</f>
        <v>0</v>
      </c>
      <c r="T2290" s="53">
        <f>IF((R2290-S2290)&lt;SetUp!$B$53,R2290-S2290,SetUp!$B$53)</f>
        <v>0</v>
      </c>
      <c r="U2290" s="53">
        <f t="shared" si="521"/>
        <v>3.88104229461484</v>
      </c>
      <c r="V2290" s="53">
        <f>(L2290-P2290)/1000*SetUp!$B$13*1000000/SetUp!$B$48</f>
        <v>2.9637508015597454</v>
      </c>
      <c r="W2290" s="53">
        <f t="shared" si="523"/>
        <v>1.915134717478395E-15</v>
      </c>
      <c r="X2290" s="53">
        <f>MAX((SetUp!$B$56*(1-($H2290/SetUp!$B$56)^2)*TANH(($B2290-$D2290)/SetUp!$B$56))/(1+$H2290/SetUp!$B$56*TANH(($B2290-$D2290)/SetUp!$B$56)),0)</f>
        <v>0</v>
      </c>
    </row>
    <row r="2291" spans="1:24" x14ac:dyDescent="0.3">
      <c r="A2291" s="60">
        <v>33336</v>
      </c>
      <c r="B2291" s="53">
        <v>0.77200000000000002</v>
      </c>
      <c r="C2291" s="53">
        <v>6.5650000000000004</v>
      </c>
      <c r="D2291" s="53">
        <v>4.1100000000000003</v>
      </c>
      <c r="E2291" s="53">
        <f t="shared" si="515"/>
        <v>0.77200000000000002</v>
      </c>
      <c r="F2291" s="53">
        <f t="shared" si="516"/>
        <v>3.3380000000000001</v>
      </c>
      <c r="G2291" s="53">
        <f t="shared" si="517"/>
        <v>0</v>
      </c>
      <c r="H2291" s="53">
        <f>IF(Q2290&gt;SetUp!$B$56,SetUp!$B$56,Q2290)</f>
        <v>18.508342677453602</v>
      </c>
      <c r="I2291" s="53">
        <f t="shared" si="522"/>
        <v>4.0318928596904042</v>
      </c>
      <c r="J2291" s="53">
        <f>MIN(F2291,H2291,(1-EXP(-SetUp!$B$52*H2291/SetUp!$B$56))*F2291)</f>
        <v>2.1648379063052499</v>
      </c>
      <c r="K2291" s="53">
        <f t="shared" si="518"/>
        <v>16.343504771148353</v>
      </c>
      <c r="L2291" s="53">
        <f>IF(I2291&lt;=0,0,MIN(SetUp!$B$50*I2291^SetUp!$B$55,I2291))</f>
        <v>0.21968805267262262</v>
      </c>
      <c r="M2291" s="53">
        <f t="shared" si="519"/>
        <v>3.8122048070177814</v>
      </c>
      <c r="N2291" s="53">
        <f>IF(SetUp!$B$62=0,X2291,(B2291-E2291)*(1-(H2291/SetUp!$B$66/SetUp!$B$56)))</f>
        <v>0</v>
      </c>
      <c r="O2291" s="53">
        <f>K2291*SetUp!$B$65</f>
        <v>0.15085056507556396</v>
      </c>
      <c r="P2291" s="53">
        <f>MIN(SetUp!$B$54*L2291^SetUp!$B$51,L2291)</f>
        <v>0.14904017502663761</v>
      </c>
      <c r="Q2291" s="53">
        <f t="shared" si="520"/>
        <v>16.192654206072788</v>
      </c>
      <c r="R2291" s="53">
        <f>IF((H2291+N2291-O2291)&gt;SetUp!$B$56,T2290+H2291+N2291-O2291-SetUp!$B$56,T2290)</f>
        <v>0</v>
      </c>
      <c r="S2291" s="53">
        <f>R2291*SetUp!$B$65</f>
        <v>0</v>
      </c>
      <c r="T2291" s="53">
        <f>IF((R2291-S2291)&lt;SetUp!$B$53,R2291-S2291,SetUp!$B$53)</f>
        <v>0</v>
      </c>
      <c r="U2291" s="53">
        <f t="shared" si="521"/>
        <v>3.8122048070177814</v>
      </c>
      <c r="V2291" s="53">
        <f>(L2291-P2291)/1000*SetUp!$B$13*1000000/SetUp!$B$48</f>
        <v>2.8750366615696299</v>
      </c>
      <c r="W2291" s="53">
        <f t="shared" si="523"/>
        <v>1.1379786002407855E-15</v>
      </c>
      <c r="X2291" s="53">
        <f>MAX((SetUp!$B$56*(1-($H2291/SetUp!$B$56)^2)*TANH(($B2291-$D2291)/SetUp!$B$56))/(1+$H2291/SetUp!$B$56*TANH(($B2291-$D2291)/SetUp!$B$56)),0)</f>
        <v>0</v>
      </c>
    </row>
    <row r="2292" spans="1:24" x14ac:dyDescent="0.3">
      <c r="A2292" s="60">
        <v>33337</v>
      </c>
      <c r="B2292" s="53">
        <v>1.843</v>
      </c>
      <c r="C2292" s="53">
        <v>6.2839999999999998</v>
      </c>
      <c r="D2292" s="53">
        <v>4.1100000000000003</v>
      </c>
      <c r="E2292" s="53">
        <f t="shared" si="515"/>
        <v>1.843</v>
      </c>
      <c r="F2292" s="53">
        <f t="shared" si="516"/>
        <v>2.2670000000000003</v>
      </c>
      <c r="G2292" s="53">
        <f t="shared" si="517"/>
        <v>0</v>
      </c>
      <c r="H2292" s="53">
        <f>IF(Q2291&gt;SetUp!$B$56,SetUp!$B$56,Q2291)</f>
        <v>16.192654206072788</v>
      </c>
      <c r="I2292" s="53">
        <f t="shared" si="522"/>
        <v>3.9491205315236506</v>
      </c>
      <c r="J2292" s="53">
        <f>MIN(F2292,H2292,(1-EXP(-SetUp!$B$52*H2292/SetUp!$B$56))*F2292)</f>
        <v>1.358882813927125</v>
      </c>
      <c r="K2292" s="53">
        <f t="shared" si="518"/>
        <v>14.833771392145664</v>
      </c>
      <c r="L2292" s="53">
        <f>IF(I2292&lt;=0,0,MIN(SetUp!$B$50*I2292^SetUp!$B$55,I2292))</f>
        <v>0.21222283709048437</v>
      </c>
      <c r="M2292" s="53">
        <f t="shared" si="519"/>
        <v>3.7368976944331664</v>
      </c>
      <c r="N2292" s="53">
        <f>IF(SetUp!$B$62=0,X2292,(B2292-E2292)*(1-(H2292/SetUp!$B$66/SetUp!$B$56)))</f>
        <v>0</v>
      </c>
      <c r="O2292" s="53">
        <f>K2292*SetUp!$B$65</f>
        <v>0.13691572450586931</v>
      </c>
      <c r="P2292" s="53">
        <f>MIN(SetUp!$B$54*L2292^SetUp!$B$51,L2292)</f>
        <v>0.14392728086165368</v>
      </c>
      <c r="Q2292" s="53">
        <f t="shared" si="520"/>
        <v>14.696855667639795</v>
      </c>
      <c r="R2292" s="53">
        <f>IF((H2292+N2292-O2292)&gt;SetUp!$B$56,T2291+H2292+N2292-O2292-SetUp!$B$56,T2291)</f>
        <v>0</v>
      </c>
      <c r="S2292" s="53">
        <f>R2292*SetUp!$B$65</f>
        <v>0</v>
      </c>
      <c r="T2292" s="53">
        <f>IF((R2292-S2292)&lt;SetUp!$B$53,R2292-S2292,SetUp!$B$53)</f>
        <v>0</v>
      </c>
      <c r="U2292" s="53">
        <f t="shared" si="521"/>
        <v>3.7368976944331664</v>
      </c>
      <c r="V2292" s="53">
        <f>(L2292-P2292)/1000*SetUp!$B$13*1000000/SetUp!$B$48</f>
        <v>2.7793082329251995</v>
      </c>
      <c r="W2292" s="53">
        <f t="shared" si="523"/>
        <v>2.6367796834847468E-15</v>
      </c>
      <c r="X2292" s="53">
        <f>MAX((SetUp!$B$56*(1-($H2292/SetUp!$B$56)^2)*TANH(($B2292-$D2292)/SetUp!$B$56))/(1+$H2292/SetUp!$B$56*TANH(($B2292-$D2292)/SetUp!$B$56)),0)</f>
        <v>0</v>
      </c>
    </row>
    <row r="2293" spans="1:24" x14ac:dyDescent="0.3">
      <c r="A2293" s="60">
        <v>33338</v>
      </c>
      <c r="B2293" s="53">
        <v>3.9929999999999999</v>
      </c>
      <c r="C2293" s="53">
        <v>0</v>
      </c>
      <c r="D2293" s="53">
        <v>4.1100000000000003</v>
      </c>
      <c r="E2293" s="53">
        <f t="shared" si="515"/>
        <v>3.9929999999999999</v>
      </c>
      <c r="F2293" s="53">
        <f t="shared" si="516"/>
        <v>0.11700000000000044</v>
      </c>
      <c r="G2293" s="53">
        <f t="shared" si="517"/>
        <v>0</v>
      </c>
      <c r="H2293" s="53">
        <f>IF(Q2292&gt;SetUp!$B$56,SetUp!$B$56,Q2292)</f>
        <v>14.696855667639795</v>
      </c>
      <c r="I2293" s="53">
        <f t="shared" si="522"/>
        <v>3.8719405148280486</v>
      </c>
      <c r="J2293" s="53">
        <f>MIN(F2293,H2293,(1-EXP(-SetUp!$B$52*H2293/SetUp!$B$56))*F2293)</f>
        <v>6.5999108849160534E-2</v>
      </c>
      <c r="K2293" s="53">
        <f t="shared" si="518"/>
        <v>14.630856558790635</v>
      </c>
      <c r="L2293" s="53">
        <f>IF(I2293&lt;=0,0,MIN(SetUp!$B$50*I2293^SetUp!$B$55,I2293))</f>
        <v>0.20535530592387138</v>
      </c>
      <c r="M2293" s="53">
        <f t="shared" si="519"/>
        <v>3.6665852089041771</v>
      </c>
      <c r="N2293" s="53">
        <f>IF(SetUp!$B$62=0,X2293,(B2293-E2293)*(1-(H2293/SetUp!$B$66/SetUp!$B$56)))</f>
        <v>0</v>
      </c>
      <c r="O2293" s="53">
        <f>K2293*SetUp!$B$65</f>
        <v>0.13504282039488227</v>
      </c>
      <c r="P2293" s="53">
        <f>MIN(SetUp!$B$54*L2293^SetUp!$B$51,L2293)</f>
        <v>0.13922528028448189</v>
      </c>
      <c r="Q2293" s="53">
        <f t="shared" si="520"/>
        <v>14.495813738395752</v>
      </c>
      <c r="R2293" s="53">
        <f>IF((H2293+N2293-O2293)&gt;SetUp!$B$56,T2292+H2293+N2293-O2293-SetUp!$B$56,T2292)</f>
        <v>0</v>
      </c>
      <c r="S2293" s="53">
        <f>R2293*SetUp!$B$65</f>
        <v>0</v>
      </c>
      <c r="T2293" s="53">
        <f>IF((R2293-S2293)&lt;SetUp!$B$53,R2293-S2293,SetUp!$B$53)</f>
        <v>0</v>
      </c>
      <c r="U2293" s="53">
        <f t="shared" si="521"/>
        <v>3.6665852089041771</v>
      </c>
      <c r="V2293" s="53">
        <f>(L2293-P2293)/1000*SetUp!$B$13*1000000/SetUp!$B$48</f>
        <v>2.69118131328025</v>
      </c>
      <c r="W2293" s="53">
        <f t="shared" si="523"/>
        <v>-2.7478019859472624E-15</v>
      </c>
      <c r="X2293" s="53">
        <f>MAX((SetUp!$B$56*(1-($H2293/SetUp!$B$56)^2)*TANH(($B2293-$D2293)/SetUp!$B$56))/(1+$H2293/SetUp!$B$56*TANH(($B2293-$D2293)/SetUp!$B$56)),0)</f>
        <v>0</v>
      </c>
    </row>
    <row r="2294" spans="1:24" x14ac:dyDescent="0.3">
      <c r="A2294" s="60">
        <v>33339</v>
      </c>
      <c r="B2294" s="53">
        <v>0.52800000000000002</v>
      </c>
      <c r="C2294" s="53">
        <v>0</v>
      </c>
      <c r="D2294" s="53">
        <v>4.1100000000000003</v>
      </c>
      <c r="E2294" s="53">
        <f t="shared" si="515"/>
        <v>0.52800000000000002</v>
      </c>
      <c r="F2294" s="53">
        <f t="shared" si="516"/>
        <v>3.5820000000000003</v>
      </c>
      <c r="G2294" s="53">
        <f t="shared" si="517"/>
        <v>0</v>
      </c>
      <c r="H2294" s="53">
        <f>IF(Q2293&gt;SetUp!$B$56,SetUp!$B$56,Q2293)</f>
        <v>14.495813738395752</v>
      </c>
      <c r="I2294" s="53">
        <f t="shared" si="522"/>
        <v>3.7818961808876295</v>
      </c>
      <c r="J2294" s="53">
        <f>MIN(F2294,H2294,(1-EXP(-SetUp!$B$52*H2294/SetUp!$B$56))*F2294)</f>
        <v>2.0027520131494438</v>
      </c>
      <c r="K2294" s="53">
        <f t="shared" si="518"/>
        <v>12.493061725246308</v>
      </c>
      <c r="L2294" s="53">
        <f>IF(I2294&lt;=0,0,MIN(SetUp!$B$50*I2294^SetUp!$B$55,I2294))</f>
        <v>0.19745772935985209</v>
      </c>
      <c r="M2294" s="53">
        <f t="shared" si="519"/>
        <v>3.5844384515277774</v>
      </c>
      <c r="N2294" s="53">
        <f>IF(SetUp!$B$62=0,X2294,(B2294-E2294)*(1-(H2294/SetUp!$B$66/SetUp!$B$56)))</f>
        <v>0</v>
      </c>
      <c r="O2294" s="53">
        <f>K2294*SetUp!$B$65</f>
        <v>0.11531097198345223</v>
      </c>
      <c r="P2294" s="53">
        <f>MIN(SetUp!$B$54*L2294^SetUp!$B$51,L2294)</f>
        <v>0.13381992963625919</v>
      </c>
      <c r="Q2294" s="53">
        <f t="shared" si="520"/>
        <v>12.377750753262855</v>
      </c>
      <c r="R2294" s="53">
        <f>IF((H2294+N2294-O2294)&gt;SetUp!$B$56,T2293+H2294+N2294-O2294-SetUp!$B$56,T2293)</f>
        <v>0</v>
      </c>
      <c r="S2294" s="53">
        <f>R2294*SetUp!$B$65</f>
        <v>0</v>
      </c>
      <c r="T2294" s="53">
        <f>IF((R2294-S2294)&lt;SetUp!$B$53,R2294-S2294,SetUp!$B$53)</f>
        <v>0</v>
      </c>
      <c r="U2294" s="53">
        <f t="shared" si="521"/>
        <v>3.5844384515277774</v>
      </c>
      <c r="V2294" s="53">
        <f>(L2294-P2294)/1000*SetUp!$B$13*1000000/SetUp!$B$48</f>
        <v>2.5897594289211194</v>
      </c>
      <c r="W2294" s="53">
        <f t="shared" si="523"/>
        <v>0</v>
      </c>
      <c r="X2294" s="53">
        <f>MAX((SetUp!$B$56*(1-($H2294/SetUp!$B$56)^2)*TANH(($B2294-$D2294)/SetUp!$B$56))/(1+$H2294/SetUp!$B$56*TANH(($B2294-$D2294)/SetUp!$B$56)),0)</f>
        <v>0</v>
      </c>
    </row>
    <row r="2295" spans="1:24" x14ac:dyDescent="0.3">
      <c r="A2295" s="60">
        <v>33340</v>
      </c>
      <c r="B2295" s="53">
        <v>0.33100000000000002</v>
      </c>
      <c r="C2295" s="53">
        <v>0</v>
      </c>
      <c r="D2295" s="53">
        <v>4.1100000000000003</v>
      </c>
      <c r="E2295" s="53">
        <f t="shared" si="515"/>
        <v>0.33100000000000002</v>
      </c>
      <c r="F2295" s="53">
        <f t="shared" si="516"/>
        <v>3.7790000000000004</v>
      </c>
      <c r="G2295" s="53">
        <f t="shared" si="517"/>
        <v>0</v>
      </c>
      <c r="H2295" s="53">
        <f>IF(Q2294&gt;SetUp!$B$56,SetUp!$B$56,Q2294)</f>
        <v>12.377750753262855</v>
      </c>
      <c r="I2295" s="53">
        <f t="shared" si="522"/>
        <v>3.6811379021722268</v>
      </c>
      <c r="J2295" s="53">
        <f>MIN(F2295,H2295,(1-EXP(-SetUp!$B$52*H2295/SetUp!$B$56))*F2295)</f>
        <v>1.901104993379066</v>
      </c>
      <c r="K2295" s="53">
        <f t="shared" si="518"/>
        <v>10.476645759883789</v>
      </c>
      <c r="L2295" s="53">
        <f>IF(I2295&lt;=0,0,MIN(SetUp!$B$50*I2295^SetUp!$B$55,I2295))</f>
        <v>0.18876795877132574</v>
      </c>
      <c r="M2295" s="53">
        <f t="shared" si="519"/>
        <v>3.492369943400901</v>
      </c>
      <c r="N2295" s="53">
        <f>IF(SetUp!$B$62=0,X2295,(B2295-E2295)*(1-(H2295/SetUp!$B$66/SetUp!$B$56)))</f>
        <v>0</v>
      </c>
      <c r="O2295" s="53">
        <f>K2295*SetUp!$B$65</f>
        <v>9.669945064444925E-2</v>
      </c>
      <c r="P2295" s="53">
        <f>MIN(SetUp!$B$54*L2295^SetUp!$B$51,L2295)</f>
        <v>0.12787480750020799</v>
      </c>
      <c r="Q2295" s="53">
        <f t="shared" si="520"/>
        <v>10.37994630923934</v>
      </c>
      <c r="R2295" s="53">
        <f>IF((H2295+N2295-O2295)&gt;SetUp!$B$56,T2294+H2295+N2295-O2295-SetUp!$B$56,T2294)</f>
        <v>0</v>
      </c>
      <c r="S2295" s="53">
        <f>R2295*SetUp!$B$65</f>
        <v>0</v>
      </c>
      <c r="T2295" s="53">
        <f>IF((R2295-S2295)&lt;SetUp!$B$53,R2295-S2295,SetUp!$B$53)</f>
        <v>0</v>
      </c>
      <c r="U2295" s="53">
        <f t="shared" si="521"/>
        <v>3.492369943400901</v>
      </c>
      <c r="V2295" s="53">
        <f>(L2295-P2295)/1000*SetUp!$B$13*1000000/SetUp!$B$48</f>
        <v>2.4780651333963775</v>
      </c>
      <c r="W2295" s="53">
        <f t="shared" si="523"/>
        <v>-2.7755575615628914E-16</v>
      </c>
      <c r="X2295" s="53">
        <f>MAX((SetUp!$B$56*(1-($H2295/SetUp!$B$56)^2)*TANH(($B2295-$D2295)/SetUp!$B$56))/(1+$H2295/SetUp!$B$56*TANH(($B2295-$D2295)/SetUp!$B$56)),0)</f>
        <v>0</v>
      </c>
    </row>
    <row r="2296" spans="1:24" x14ac:dyDescent="0.3">
      <c r="A2296" s="60">
        <v>33341</v>
      </c>
      <c r="B2296" s="53">
        <v>1.2929999999999999</v>
      </c>
      <c r="C2296" s="53">
        <v>0</v>
      </c>
      <c r="D2296" s="53">
        <v>4.1100000000000003</v>
      </c>
      <c r="E2296" s="53">
        <f t="shared" si="515"/>
        <v>1.2929999999999999</v>
      </c>
      <c r="F2296" s="53">
        <f t="shared" si="516"/>
        <v>2.8170000000000002</v>
      </c>
      <c r="G2296" s="53">
        <f t="shared" si="517"/>
        <v>0</v>
      </c>
      <c r="H2296" s="53">
        <f>IF(Q2295&gt;SetUp!$B$56,SetUp!$B$56,Q2295)</f>
        <v>10.37994630923934</v>
      </c>
      <c r="I2296" s="53">
        <f t="shared" si="522"/>
        <v>3.5766403964752338</v>
      </c>
      <c r="J2296" s="53">
        <f>MIN(F2296,H2296,(1-EXP(-SetUp!$B$52*H2296/SetUp!$B$56))*F2296)</f>
        <v>1.2498873585334767</v>
      </c>
      <c r="K2296" s="53">
        <f t="shared" si="518"/>
        <v>9.1300589507058643</v>
      </c>
      <c r="L2296" s="53">
        <f>IF(I2296&lt;=0,0,MIN(SetUp!$B$50*I2296^SetUp!$B$55,I2296))</f>
        <v>0.17992172100040427</v>
      </c>
      <c r="M2296" s="53">
        <f t="shared" si="519"/>
        <v>3.3967186754748298</v>
      </c>
      <c r="N2296" s="53">
        <f>IF(SetUp!$B$62=0,X2296,(B2296-E2296)*(1-(H2296/SetUp!$B$66/SetUp!$B$56)))</f>
        <v>0</v>
      </c>
      <c r="O2296" s="53">
        <f>K2296*SetUp!$B$65</f>
        <v>8.427045307433273E-2</v>
      </c>
      <c r="P2296" s="53">
        <f>MIN(SetUp!$B$54*L2296^SetUp!$B$51,L2296)</f>
        <v>0.12182537102883259</v>
      </c>
      <c r="Q2296" s="53">
        <f t="shared" si="520"/>
        <v>9.0457884976315324</v>
      </c>
      <c r="R2296" s="53">
        <f>IF((H2296+N2296-O2296)&gt;SetUp!$B$56,T2295+H2296+N2296-O2296-SetUp!$B$56,T2295)</f>
        <v>0</v>
      </c>
      <c r="S2296" s="53">
        <f>R2296*SetUp!$B$65</f>
        <v>0</v>
      </c>
      <c r="T2296" s="53">
        <f>IF((R2296-S2296)&lt;SetUp!$B$53,R2296-S2296,SetUp!$B$53)</f>
        <v>0</v>
      </c>
      <c r="U2296" s="53">
        <f t="shared" si="521"/>
        <v>3.3967186754748298</v>
      </c>
      <c r="V2296" s="53">
        <f>(L2296-P2296)/1000*SetUp!$B$13*1000000/SetUp!$B$48</f>
        <v>2.364248462050448</v>
      </c>
      <c r="W2296" s="53">
        <f t="shared" si="523"/>
        <v>1.9984014443252818E-15</v>
      </c>
      <c r="X2296" s="53">
        <f>MAX((SetUp!$B$56*(1-($H2296/SetUp!$B$56)^2)*TANH(($B2296-$D2296)/SetUp!$B$56))/(1+$H2296/SetUp!$B$56*TANH(($B2296-$D2296)/SetUp!$B$56)),0)</f>
        <v>0</v>
      </c>
    </row>
    <row r="2297" spans="1:24" x14ac:dyDescent="0.3">
      <c r="A2297" s="60">
        <v>33342</v>
      </c>
      <c r="B2297" s="53">
        <v>1.159</v>
      </c>
      <c r="C2297" s="53">
        <v>0</v>
      </c>
      <c r="D2297" s="53">
        <v>4.1100000000000003</v>
      </c>
      <c r="E2297" s="53">
        <f t="shared" si="515"/>
        <v>1.159</v>
      </c>
      <c r="F2297" s="53">
        <f t="shared" si="516"/>
        <v>2.9510000000000005</v>
      </c>
      <c r="G2297" s="53">
        <f t="shared" si="517"/>
        <v>0</v>
      </c>
      <c r="H2297" s="53">
        <f>IF(Q2296&gt;SetUp!$B$56,SetUp!$B$56,Q2296)</f>
        <v>9.0457884976315324</v>
      </c>
      <c r="I2297" s="53">
        <f t="shared" si="522"/>
        <v>3.4693123646888893</v>
      </c>
      <c r="J2297" s="53">
        <f>MIN(F2297,H2297,(1-EXP(-SetUp!$B$52*H2297/SetUp!$B$56))*F2297)</f>
        <v>1.1808175879704579</v>
      </c>
      <c r="K2297" s="53">
        <f t="shared" si="518"/>
        <v>7.8649709096610749</v>
      </c>
      <c r="L2297" s="53">
        <f>IF(I2297&lt;=0,0,MIN(SetUp!$B$50*I2297^SetUp!$B$55,I2297))</f>
        <v>0.17101353100709699</v>
      </c>
      <c r="M2297" s="53">
        <f t="shared" si="519"/>
        <v>3.2982988336817924</v>
      </c>
      <c r="N2297" s="53">
        <f>IF(SetUp!$B$62=0,X2297,(B2297-E2297)*(1-(H2297/SetUp!$B$66/SetUp!$B$56)))</f>
        <v>0</v>
      </c>
      <c r="O2297" s="53">
        <f>K2297*SetUp!$B$65</f>
        <v>7.2593689214059703E-2</v>
      </c>
      <c r="P2297" s="53">
        <f>MIN(SetUp!$B$54*L2297^SetUp!$B$51,L2297)</f>
        <v>0.11573649066025692</v>
      </c>
      <c r="Q2297" s="53">
        <f t="shared" si="520"/>
        <v>7.7923772204470154</v>
      </c>
      <c r="R2297" s="53">
        <f>IF((H2297+N2297-O2297)&gt;SetUp!$B$56,T2296+H2297+N2297-O2297-SetUp!$B$56,T2296)</f>
        <v>0</v>
      </c>
      <c r="S2297" s="53">
        <f>R2297*SetUp!$B$65</f>
        <v>0</v>
      </c>
      <c r="T2297" s="53">
        <f>IF((R2297-S2297)&lt;SetUp!$B$53,R2297-S2297,SetUp!$B$53)</f>
        <v>0</v>
      </c>
      <c r="U2297" s="53">
        <f t="shared" si="521"/>
        <v>3.2982988336817924</v>
      </c>
      <c r="V2297" s="53">
        <f>(L2297-P2297)/1000*SetUp!$B$13*1000000/SetUp!$B$48</f>
        <v>2.2495158076310675</v>
      </c>
      <c r="W2297" s="53">
        <f t="shared" si="523"/>
        <v>1.27675647831893E-15</v>
      </c>
      <c r="X2297" s="53">
        <f>MAX((SetUp!$B$56*(1-($H2297/SetUp!$B$56)^2)*TANH(($B2297-$D2297)/SetUp!$B$56))/(1+$H2297/SetUp!$B$56*TANH(($B2297-$D2297)/SetUp!$B$56)),0)</f>
        <v>0</v>
      </c>
    </row>
    <row r="2298" spans="1:24" x14ac:dyDescent="0.3">
      <c r="A2298" s="60">
        <v>33343</v>
      </c>
      <c r="B2298" s="53">
        <v>0.248</v>
      </c>
      <c r="C2298" s="53">
        <v>0</v>
      </c>
      <c r="D2298" s="53">
        <v>4.1100000000000003</v>
      </c>
      <c r="E2298" s="53">
        <f t="shared" si="515"/>
        <v>0.248</v>
      </c>
      <c r="F2298" s="53">
        <f t="shared" si="516"/>
        <v>3.8620000000000001</v>
      </c>
      <c r="G2298" s="53">
        <f t="shared" si="517"/>
        <v>0</v>
      </c>
      <c r="H2298" s="53">
        <f>IF(Q2297&gt;SetUp!$B$56,SetUp!$B$56,Q2297)</f>
        <v>7.7923772204470154</v>
      </c>
      <c r="I2298" s="53">
        <f t="shared" si="522"/>
        <v>3.3575280347401413</v>
      </c>
      <c r="J2298" s="53">
        <f>MIN(F2298,H2298,(1-EXP(-SetUp!$B$52*H2298/SetUp!$B$56))*F2298)</f>
        <v>1.3753463687327403</v>
      </c>
      <c r="K2298" s="53">
        <f t="shared" si="518"/>
        <v>6.4170308517142747</v>
      </c>
      <c r="L2298" s="53">
        <f>IF(I2298&lt;=0,0,MIN(SetUp!$B$50*I2298^SetUp!$B$55,I2298))</f>
        <v>0.16192884331927418</v>
      </c>
      <c r="M2298" s="53">
        <f t="shared" si="519"/>
        <v>3.1955991914208672</v>
      </c>
      <c r="N2298" s="53">
        <f>IF(SetUp!$B$62=0,X2298,(B2298-E2298)*(1-(H2298/SetUp!$B$66/SetUp!$B$56)))</f>
        <v>0</v>
      </c>
      <c r="O2298" s="53">
        <f>K2298*SetUp!$B$65</f>
        <v>5.9229201058348627E-2</v>
      </c>
      <c r="P2298" s="53">
        <f>MIN(SetUp!$B$54*L2298^SetUp!$B$51,L2298)</f>
        <v>0.10953014770470193</v>
      </c>
      <c r="Q2298" s="53">
        <f t="shared" si="520"/>
        <v>6.3578016506559258</v>
      </c>
      <c r="R2298" s="53">
        <f>IF((H2298+N2298-O2298)&gt;SetUp!$B$56,T2297+H2298+N2298-O2298-SetUp!$B$56,T2297)</f>
        <v>0</v>
      </c>
      <c r="S2298" s="53">
        <f>R2298*SetUp!$B$65</f>
        <v>0</v>
      </c>
      <c r="T2298" s="53">
        <f>IF((R2298-S2298)&lt;SetUp!$B$53,R2298-S2298,SetUp!$B$53)</f>
        <v>0</v>
      </c>
      <c r="U2298" s="53">
        <f t="shared" si="521"/>
        <v>3.1955991914208672</v>
      </c>
      <c r="V2298" s="53">
        <f>(L2298-P2298)/1000*SetUp!$B$13*1000000/SetUp!$B$48</f>
        <v>2.1323807017277674</v>
      </c>
      <c r="W2298" s="53">
        <f t="shared" si="523"/>
        <v>5.8286708792820718E-16</v>
      </c>
      <c r="X2298" s="53">
        <f>MAX((SetUp!$B$56*(1-($H2298/SetUp!$B$56)^2)*TANH(($B2298-$D2298)/SetUp!$B$56))/(1+$H2298/SetUp!$B$56*TANH(($B2298-$D2298)/SetUp!$B$56)),0)</f>
        <v>0</v>
      </c>
    </row>
    <row r="2299" spans="1:24" x14ac:dyDescent="0.3">
      <c r="A2299" s="60">
        <v>33344</v>
      </c>
      <c r="B2299" s="53">
        <v>8.7629999999999999</v>
      </c>
      <c r="C2299" s="53">
        <v>0</v>
      </c>
      <c r="D2299" s="53">
        <v>4.1100000000000003</v>
      </c>
      <c r="E2299" s="53">
        <f t="shared" si="515"/>
        <v>4.1100000000000003</v>
      </c>
      <c r="F2299" s="53">
        <f t="shared" si="516"/>
        <v>0</v>
      </c>
      <c r="G2299" s="53">
        <f t="shared" si="517"/>
        <v>1.1455443530330456E-2</v>
      </c>
      <c r="H2299" s="53">
        <f>IF(Q2298&gt;SetUp!$B$56,SetUp!$B$56,Q2298)</f>
        <v>6.3578016506559258</v>
      </c>
      <c r="I2299" s="53">
        <f t="shared" si="522"/>
        <v>3.265737150425656</v>
      </c>
      <c r="J2299" s="53">
        <f>MIN(F2299,H2299,(1-EXP(-SetUp!$B$52*H2299/SetUp!$B$56))*F2299)</f>
        <v>0</v>
      </c>
      <c r="K2299" s="53">
        <f t="shared" si="518"/>
        <v>6.3578016506559258</v>
      </c>
      <c r="L2299" s="53">
        <f>IF(I2299&lt;=0,0,MIN(SetUp!$B$50*I2299^SetUp!$B$55,I2299))</f>
        <v>0.15461804538611704</v>
      </c>
      <c r="M2299" s="53">
        <f t="shared" si="519"/>
        <v>3.1111191050395388</v>
      </c>
      <c r="N2299" s="53">
        <f>IF(SetUp!$B$62=0,X2299,(B2299-E2299)*(1-(H2299/SetUp!$B$66/SetUp!$B$56)))</f>
        <v>4.6415445564696691</v>
      </c>
      <c r="O2299" s="53">
        <f>K2299*SetUp!$B$65</f>
        <v>5.8682515474458512E-2</v>
      </c>
      <c r="P2299" s="53">
        <f>MIN(SetUp!$B$54*L2299^SetUp!$B$51,L2299)</f>
        <v>0.10453811327343775</v>
      </c>
      <c r="Q2299" s="53">
        <f t="shared" si="520"/>
        <v>10.940663691651135</v>
      </c>
      <c r="R2299" s="53">
        <f>IF((H2299+N2299-O2299)&gt;SetUp!$B$56,T2298+H2299+N2299-O2299-SetUp!$B$56,T2298)</f>
        <v>0</v>
      </c>
      <c r="S2299" s="53">
        <f>R2299*SetUp!$B$65</f>
        <v>0</v>
      </c>
      <c r="T2299" s="53">
        <f>IF((R2299-S2299)&lt;SetUp!$B$53,R2299-S2299,SetUp!$B$53)</f>
        <v>0</v>
      </c>
      <c r="U2299" s="53">
        <f t="shared" si="521"/>
        <v>3.1111191050395388</v>
      </c>
      <c r="V2299" s="53">
        <f>(L2299-P2299)/1000*SetUp!$B$13*1000000/SetUp!$B$48</f>
        <v>2.038017922553315</v>
      </c>
      <c r="W2299" s="53">
        <f t="shared" si="523"/>
        <v>-1.9706458687096529E-15</v>
      </c>
      <c r="X2299" s="53">
        <f>MAX((SetUp!$B$56*(1-($H2299/SetUp!$B$56)^2)*TANH(($B2299-$D2299)/SetUp!$B$56))/(1+$H2299/SetUp!$B$56*TANH(($B2299-$D2299)/SetUp!$B$56)),0)</f>
        <v>4.6415445564696691</v>
      </c>
    </row>
    <row r="2300" spans="1:24" x14ac:dyDescent="0.3">
      <c r="A2300" s="60">
        <v>33345</v>
      </c>
      <c r="B2300" s="53">
        <v>2.8610000000000002</v>
      </c>
      <c r="C2300" s="53">
        <v>0</v>
      </c>
      <c r="D2300" s="53">
        <v>4.1100000000000003</v>
      </c>
      <c r="E2300" s="53">
        <f t="shared" si="515"/>
        <v>2.8610000000000002</v>
      </c>
      <c r="F2300" s="53">
        <f t="shared" si="516"/>
        <v>1.2490000000000001</v>
      </c>
      <c r="G2300" s="53">
        <f t="shared" si="517"/>
        <v>0</v>
      </c>
      <c r="H2300" s="53">
        <f>IF(Q2299&gt;SetUp!$B$56,SetUp!$B$56,Q2299)</f>
        <v>10.940663691651135</v>
      </c>
      <c r="I2300" s="53">
        <f t="shared" si="522"/>
        <v>3.2067864308916403</v>
      </c>
      <c r="J2300" s="53">
        <f>MIN(F2300,H2300,(1-EXP(-SetUp!$B$52*H2300/SetUp!$B$56))*F2300)</f>
        <v>0.57584075761957654</v>
      </c>
      <c r="K2300" s="53">
        <f t="shared" si="518"/>
        <v>10.364822934031558</v>
      </c>
      <c r="L2300" s="53">
        <f>IF(I2300&lt;=0,0,MIN(SetUp!$B$50*I2300^SetUp!$B$55,I2300))</f>
        <v>0.14999433712708921</v>
      </c>
      <c r="M2300" s="53">
        <f t="shared" si="519"/>
        <v>3.056792093764551</v>
      </c>
      <c r="N2300" s="53">
        <f>IF(SetUp!$B$62=0,X2300,(B2300-E2300)*(1-(H2300/SetUp!$B$66/SetUp!$B$56)))</f>
        <v>0</v>
      </c>
      <c r="O2300" s="53">
        <f>K2300*SetUp!$B$65</f>
        <v>9.5667325852101526E-2</v>
      </c>
      <c r="P2300" s="53">
        <f>MIN(SetUp!$B$54*L2300^SetUp!$B$51,L2300)</f>
        <v>0.10138208249813704</v>
      </c>
      <c r="Q2300" s="53">
        <f t="shared" si="520"/>
        <v>10.269155608179457</v>
      </c>
      <c r="R2300" s="53">
        <f>IF((H2300+N2300-O2300)&gt;SetUp!$B$56,T2299+H2300+N2300-O2300-SetUp!$B$56,T2299)</f>
        <v>0</v>
      </c>
      <c r="S2300" s="53">
        <f>R2300*SetUp!$B$65</f>
        <v>0</v>
      </c>
      <c r="T2300" s="53">
        <f>IF((R2300-S2300)&lt;SetUp!$B$53,R2300-S2300,SetUp!$B$53)</f>
        <v>0</v>
      </c>
      <c r="U2300" s="53">
        <f t="shared" si="521"/>
        <v>3.056792093764551</v>
      </c>
      <c r="V2300" s="53">
        <f>(L2300-P2300)/1000*SetUp!$B$13*1000000/SetUp!$B$48</f>
        <v>1.978290345254812</v>
      </c>
      <c r="W2300" s="53">
        <f t="shared" si="523"/>
        <v>-3.3306690738754696E-16</v>
      </c>
      <c r="X2300" s="53">
        <f>MAX((SetUp!$B$56*(1-($H2300/SetUp!$B$56)^2)*TANH(($B2300-$D2300)/SetUp!$B$56))/(1+$H2300/SetUp!$B$56*TANH(($B2300-$D2300)/SetUp!$B$56)),0)</f>
        <v>0</v>
      </c>
    </row>
    <row r="2301" spans="1:24" x14ac:dyDescent="0.3">
      <c r="A2301" s="60">
        <v>33346</v>
      </c>
      <c r="B2301" s="53">
        <v>5.2110000000000003</v>
      </c>
      <c r="C2301" s="53">
        <v>0</v>
      </c>
      <c r="D2301" s="53">
        <v>4.1100000000000003</v>
      </c>
      <c r="E2301" s="53">
        <f t="shared" si="515"/>
        <v>4.1100000000000003</v>
      </c>
      <c r="F2301" s="53">
        <f t="shared" si="516"/>
        <v>0</v>
      </c>
      <c r="G2301" s="53">
        <f t="shared" si="517"/>
        <v>4.1160434398892498E-3</v>
      </c>
      <c r="H2301" s="53">
        <f>IF(Q2300&gt;SetUp!$B$56,SetUp!$B$56,Q2300)</f>
        <v>10.269155608179457</v>
      </c>
      <c r="I2301" s="53">
        <f t="shared" si="522"/>
        <v>3.1556924535450488</v>
      </c>
      <c r="J2301" s="53">
        <f>MIN(F2301,H2301,(1-EXP(-SetUp!$B$52*H2301/SetUp!$B$56))*F2301)</f>
        <v>0</v>
      </c>
      <c r="K2301" s="53">
        <f t="shared" si="518"/>
        <v>10.269155608179457</v>
      </c>
      <c r="L2301" s="53">
        <f>IF(I2301&lt;=0,0,MIN(SetUp!$B$50*I2301^SetUp!$B$55,I2301))</f>
        <v>0.14603241018169308</v>
      </c>
      <c r="M2301" s="53">
        <f t="shared" si="519"/>
        <v>3.0096600433633558</v>
      </c>
      <c r="N2301" s="53">
        <f>IF(SetUp!$B$62=0,X2301,(B2301-E2301)*(1-(H2301/SetUp!$B$66/SetUp!$B$56)))</f>
        <v>1.0968839565601107</v>
      </c>
      <c r="O2301" s="53">
        <f>K2301*SetUp!$B$65</f>
        <v>9.4784316340608382E-2</v>
      </c>
      <c r="P2301" s="53">
        <f>MIN(SetUp!$B$54*L2301^SetUp!$B$51,L2301)</f>
        <v>9.8678518583744365E-2</v>
      </c>
      <c r="Q2301" s="53">
        <f t="shared" si="520"/>
        <v>11.27125524839896</v>
      </c>
      <c r="R2301" s="53">
        <f>IF((H2301+N2301-O2301)&gt;SetUp!$B$56,T2300+H2301+N2301-O2301-SetUp!$B$56,T2300)</f>
        <v>0</v>
      </c>
      <c r="S2301" s="53">
        <f>R2301*SetUp!$B$65</f>
        <v>0</v>
      </c>
      <c r="T2301" s="53">
        <f>IF((R2301-S2301)&lt;SetUp!$B$53,R2301-S2301,SetUp!$B$53)</f>
        <v>0</v>
      </c>
      <c r="U2301" s="53">
        <f t="shared" si="521"/>
        <v>3.0096600433633558</v>
      </c>
      <c r="V2301" s="53">
        <f>(L2301-P2301)/1000*SetUp!$B$13*1000000/SetUp!$B$48</f>
        <v>1.9270808826602284</v>
      </c>
      <c r="W2301" s="53">
        <f t="shared" si="523"/>
        <v>9.7144514654701197E-16</v>
      </c>
      <c r="X2301" s="53">
        <f>MAX((SetUp!$B$56*(1-($H2301/SetUp!$B$56)^2)*TANH(($B2301-$D2301)/SetUp!$B$56))/(1+$H2301/SetUp!$B$56*TANH(($B2301-$D2301)/SetUp!$B$56)),0)</f>
        <v>1.0968839565601107</v>
      </c>
    </row>
    <row r="2302" spans="1:24" x14ac:dyDescent="0.3">
      <c r="A2302" s="60">
        <v>33347</v>
      </c>
      <c r="B2302" s="53">
        <v>0.98799999999999999</v>
      </c>
      <c r="C2302" s="53">
        <v>0</v>
      </c>
      <c r="D2302" s="53">
        <v>4.1100000000000003</v>
      </c>
      <c r="E2302" s="53">
        <f t="shared" si="515"/>
        <v>0.98799999999999999</v>
      </c>
      <c r="F2302" s="53">
        <f t="shared" si="516"/>
        <v>3.1220000000000003</v>
      </c>
      <c r="G2302" s="53">
        <f t="shared" si="517"/>
        <v>0</v>
      </c>
      <c r="H2302" s="53">
        <f>IF(Q2301&gt;SetUp!$B$56,SetUp!$B$56,Q2301)</f>
        <v>11.27125524839896</v>
      </c>
      <c r="I2302" s="53">
        <f t="shared" si="522"/>
        <v>3.1001209595116146</v>
      </c>
      <c r="J2302" s="53">
        <f>MIN(F2302,H2302,(1-EXP(-SetUp!$B$52*H2302/SetUp!$B$56))*F2302)</f>
        <v>1.4705069785403975</v>
      </c>
      <c r="K2302" s="53">
        <f t="shared" si="518"/>
        <v>9.8007482698585626</v>
      </c>
      <c r="L2302" s="53">
        <f>IF(I2302&lt;=0,0,MIN(SetUp!$B$50*I2302^SetUp!$B$55,I2302))</f>
        <v>0.14177158664319037</v>
      </c>
      <c r="M2302" s="53">
        <f t="shared" si="519"/>
        <v>2.9583493728684243</v>
      </c>
      <c r="N2302" s="53">
        <f>IF(SetUp!$B$62=0,X2302,(B2302-E2302)*(1-(H2302/SetUp!$B$66/SetUp!$B$56)))</f>
        <v>0</v>
      </c>
      <c r="O2302" s="53">
        <f>K2302*SetUp!$B$65</f>
        <v>9.046091614825888E-2</v>
      </c>
      <c r="P2302" s="53">
        <f>MIN(SetUp!$B$54*L2302^SetUp!$B$51,L2302)</f>
        <v>9.5771787814892498E-2</v>
      </c>
      <c r="Q2302" s="53">
        <f t="shared" si="520"/>
        <v>9.7102873537103029</v>
      </c>
      <c r="R2302" s="53">
        <f>IF((H2302+N2302-O2302)&gt;SetUp!$B$56,T2301+H2302+N2302-O2302-SetUp!$B$56,T2301)</f>
        <v>0</v>
      </c>
      <c r="S2302" s="53">
        <f>R2302*SetUp!$B$65</f>
        <v>0</v>
      </c>
      <c r="T2302" s="53">
        <f>IF((R2302-S2302)&lt;SetUp!$B$53,R2302-S2302,SetUp!$B$53)</f>
        <v>0</v>
      </c>
      <c r="U2302" s="53">
        <f t="shared" si="521"/>
        <v>2.9583493728684243</v>
      </c>
      <c r="V2302" s="53">
        <f>(L2302-P2302)/1000*SetUp!$B$13*1000000/SetUp!$B$48</f>
        <v>1.8719756695153889</v>
      </c>
      <c r="W2302" s="53">
        <f t="shared" si="523"/>
        <v>-8.6042284408449632E-16</v>
      </c>
      <c r="X2302" s="53">
        <f>MAX((SetUp!$B$56*(1-($H2302/SetUp!$B$56)^2)*TANH(($B2302-$D2302)/SetUp!$B$56))/(1+$H2302/SetUp!$B$56*TANH(($B2302-$D2302)/SetUp!$B$56)),0)</f>
        <v>0</v>
      </c>
    </row>
    <row r="2303" spans="1:24" x14ac:dyDescent="0.3">
      <c r="A2303" s="60">
        <v>33348</v>
      </c>
      <c r="B2303" s="53">
        <v>3.383</v>
      </c>
      <c r="C2303" s="53">
        <v>0</v>
      </c>
      <c r="D2303" s="53">
        <v>4.1100000000000003</v>
      </c>
      <c r="E2303" s="53">
        <f t="shared" si="515"/>
        <v>3.383</v>
      </c>
      <c r="F2303" s="53">
        <f t="shared" si="516"/>
        <v>0.72700000000000031</v>
      </c>
      <c r="G2303" s="53">
        <f t="shared" si="517"/>
        <v>0</v>
      </c>
      <c r="H2303" s="53">
        <f>IF(Q2302&gt;SetUp!$B$56,SetUp!$B$56,Q2302)</f>
        <v>9.7102873537103029</v>
      </c>
      <c r="I2303" s="53">
        <f t="shared" si="522"/>
        <v>3.0451419878370518</v>
      </c>
      <c r="J2303" s="53">
        <f>MIN(F2303,H2303,(1-EXP(-SetUp!$B$52*H2303/SetUp!$B$56))*F2303)</f>
        <v>0.30697145542612281</v>
      </c>
      <c r="K2303" s="53">
        <f t="shared" si="518"/>
        <v>9.4033158982841805</v>
      </c>
      <c r="L2303" s="53">
        <f>IF(I2303&lt;=0,0,MIN(SetUp!$B$50*I2303^SetUp!$B$55,I2303))</f>
        <v>0.13760600300484901</v>
      </c>
      <c r="M2303" s="53">
        <f t="shared" si="519"/>
        <v>2.9075359848322027</v>
      </c>
      <c r="N2303" s="53">
        <f>IF(SetUp!$B$62=0,X2303,(B2303-E2303)*(1-(H2303/SetUp!$B$66/SetUp!$B$56)))</f>
        <v>0</v>
      </c>
      <c r="O2303" s="53">
        <f>K2303*SetUp!$B$65</f>
        <v>8.6792614968627349E-2</v>
      </c>
      <c r="P2303" s="53">
        <f>MIN(SetUp!$B$54*L2303^SetUp!$B$51,L2303)</f>
        <v>9.2930850155588898E-2</v>
      </c>
      <c r="Q2303" s="53">
        <f t="shared" si="520"/>
        <v>9.3165232833155525</v>
      </c>
      <c r="R2303" s="53">
        <f>IF((H2303+N2303-O2303)&gt;SetUp!$B$56,T2302+H2303+N2303-O2303-SetUp!$B$56,T2302)</f>
        <v>0</v>
      </c>
      <c r="S2303" s="53">
        <f>R2303*SetUp!$B$65</f>
        <v>0</v>
      </c>
      <c r="T2303" s="53">
        <f>IF((R2303-S2303)&lt;SetUp!$B$53,R2303-S2303,SetUp!$B$53)</f>
        <v>0</v>
      </c>
      <c r="U2303" s="53">
        <f t="shared" si="521"/>
        <v>2.9075359848322027</v>
      </c>
      <c r="V2303" s="53">
        <f>(L2303-P2303)/1000*SetUp!$B$13*1000000/SetUp!$B$48</f>
        <v>1.8180688023846003</v>
      </c>
      <c r="W2303" s="53">
        <f t="shared" si="523"/>
        <v>-2.4980018054066022E-16</v>
      </c>
      <c r="X2303" s="53">
        <f>MAX((SetUp!$B$56*(1-($H2303/SetUp!$B$56)^2)*TANH(($B2303-$D2303)/SetUp!$B$56))/(1+$H2303/SetUp!$B$56*TANH(($B2303-$D2303)/SetUp!$B$56)),0)</f>
        <v>0</v>
      </c>
    </row>
    <row r="2304" spans="1:24" x14ac:dyDescent="0.3">
      <c r="A2304" s="60">
        <v>33349</v>
      </c>
      <c r="B2304" s="53">
        <v>7.9279999999999999</v>
      </c>
      <c r="C2304" s="53">
        <v>8.35</v>
      </c>
      <c r="D2304" s="53">
        <v>4.1100000000000003</v>
      </c>
      <c r="E2304" s="53">
        <f t="shared" si="515"/>
        <v>4.1100000000000003</v>
      </c>
      <c r="F2304" s="53">
        <f t="shared" si="516"/>
        <v>0</v>
      </c>
      <c r="G2304" s="53">
        <f t="shared" si="517"/>
        <v>1.5484904546225753E-2</v>
      </c>
      <c r="H2304" s="53">
        <f>IF(Q2303&gt;SetUp!$B$56,SetUp!$B$56,Q2303)</f>
        <v>9.3165232833155525</v>
      </c>
      <c r="I2304" s="53">
        <f t="shared" si="522"/>
        <v>3.0090124084257259</v>
      </c>
      <c r="J2304" s="53">
        <f>MIN(F2304,H2304,(1-EXP(-SetUp!$B$52*H2304/SetUp!$B$56))*F2304)</f>
        <v>0</v>
      </c>
      <c r="K2304" s="53">
        <f t="shared" si="518"/>
        <v>9.3165232833155525</v>
      </c>
      <c r="L2304" s="53">
        <f>IF(I2304&lt;=0,0,MIN(SetUp!$B$50*I2304^SetUp!$B$55,I2304))</f>
        <v>0.134895697702306</v>
      </c>
      <c r="M2304" s="53">
        <f t="shared" si="519"/>
        <v>2.87411671072342</v>
      </c>
      <c r="N2304" s="53">
        <f>IF(SetUp!$B$62=0,X2304,(B2304-E2304)*(1-(H2304/SetUp!$B$66/SetUp!$B$56)))</f>
        <v>3.8025150954537739</v>
      </c>
      <c r="O2304" s="53">
        <f>K2304*SetUp!$B$65</f>
        <v>8.5991519047297404E-2</v>
      </c>
      <c r="P2304" s="53">
        <f>MIN(SetUp!$B$54*L2304^SetUp!$B$51,L2304)</f>
        <v>9.1082862887172947E-2</v>
      </c>
      <c r="Q2304" s="53">
        <f t="shared" si="520"/>
        <v>13.033046859722029</v>
      </c>
      <c r="R2304" s="53">
        <f>IF((H2304+N2304-O2304)&gt;SetUp!$B$56,T2303+H2304+N2304-O2304-SetUp!$B$56,T2303)</f>
        <v>0</v>
      </c>
      <c r="S2304" s="53">
        <f>R2304*SetUp!$B$65</f>
        <v>0</v>
      </c>
      <c r="T2304" s="53">
        <f>IF((R2304-S2304)&lt;SetUp!$B$53,R2304-S2304,SetUp!$B$53)</f>
        <v>0</v>
      </c>
      <c r="U2304" s="53">
        <f t="shared" si="521"/>
        <v>2.87411671072342</v>
      </c>
      <c r="V2304" s="53">
        <f>(L2304-P2304)/1000*SetUp!$B$13*1000000/SetUp!$B$48</f>
        <v>1.7829765102357666</v>
      </c>
      <c r="W2304" s="53">
        <f t="shared" si="523"/>
        <v>9.7144514654701197E-16</v>
      </c>
      <c r="X2304" s="53">
        <f>MAX((SetUp!$B$56*(1-($H2304/SetUp!$B$56)^2)*TANH(($B2304-$D2304)/SetUp!$B$56))/(1+$H2304/SetUp!$B$56*TANH(($B2304-$D2304)/SetUp!$B$56)),0)</f>
        <v>3.8025150954537739</v>
      </c>
    </row>
    <row r="2305" spans="1:24" x14ac:dyDescent="0.3">
      <c r="A2305" s="60">
        <v>33350</v>
      </c>
      <c r="B2305" s="53">
        <v>0</v>
      </c>
      <c r="C2305" s="53">
        <v>7.8890000000000002</v>
      </c>
      <c r="D2305" s="53">
        <v>4.1100000000000003</v>
      </c>
      <c r="E2305" s="53">
        <f t="shared" si="515"/>
        <v>0</v>
      </c>
      <c r="F2305" s="53">
        <f t="shared" si="516"/>
        <v>4.1100000000000003</v>
      </c>
      <c r="G2305" s="53">
        <f t="shared" si="517"/>
        <v>0</v>
      </c>
      <c r="H2305" s="53">
        <f>IF(Q2304&gt;SetUp!$B$56,SetUp!$B$56,Q2304)</f>
        <v>13.033046859722029</v>
      </c>
      <c r="I2305" s="53">
        <f t="shared" si="522"/>
        <v>2.9746424444872317</v>
      </c>
      <c r="J2305" s="53">
        <f>MIN(F2305,H2305,(1-EXP(-SetUp!$B$52*H2305/SetUp!$B$56))*F2305)</f>
        <v>2.1418525936013579</v>
      </c>
      <c r="K2305" s="53">
        <f t="shared" si="518"/>
        <v>10.891194266120671</v>
      </c>
      <c r="L2305" s="53">
        <f>IF(I2305&lt;=0,0,MIN(SetUp!$B$50*I2305^SetUp!$B$55,I2305))</f>
        <v>0.13233744688006036</v>
      </c>
      <c r="M2305" s="53">
        <f t="shared" si="519"/>
        <v>2.8423049976071715</v>
      </c>
      <c r="N2305" s="53">
        <f>IF(SetUp!$B$62=0,X2305,(B2305-E2305)*(1-(H2305/SetUp!$B$66/SetUp!$B$56)))</f>
        <v>0</v>
      </c>
      <c r="O2305" s="53">
        <f>K2305*SetUp!$B$65</f>
        <v>0.10052573376381169</v>
      </c>
      <c r="P2305" s="53">
        <f>MIN(SetUp!$B$54*L2305^SetUp!$B$51,L2305)</f>
        <v>8.9338882926887173E-2</v>
      </c>
      <c r="Q2305" s="53">
        <f t="shared" si="520"/>
        <v>10.790668532356859</v>
      </c>
      <c r="R2305" s="53">
        <f>IF((H2305+N2305-O2305)&gt;SetUp!$B$56,T2304+H2305+N2305-O2305-SetUp!$B$56,T2304)</f>
        <v>0</v>
      </c>
      <c r="S2305" s="53">
        <f>R2305*SetUp!$B$65</f>
        <v>0</v>
      </c>
      <c r="T2305" s="53">
        <f>IF((R2305-S2305)&lt;SetUp!$B$53,R2305-S2305,SetUp!$B$53)</f>
        <v>0</v>
      </c>
      <c r="U2305" s="53">
        <f t="shared" si="521"/>
        <v>2.8423049976071715</v>
      </c>
      <c r="V2305" s="53">
        <f>(L2305-P2305)/1000*SetUp!$B$13*1000000/SetUp!$B$48</f>
        <v>1.7498395122311903</v>
      </c>
      <c r="W2305" s="53">
        <f t="shared" si="523"/>
        <v>-1.1934897514720433E-15</v>
      </c>
      <c r="X2305" s="53">
        <f>MAX((SetUp!$B$56*(1-($H2305/SetUp!$B$56)^2)*TANH(($B2305-$D2305)/SetUp!$B$56))/(1+$H2305/SetUp!$B$56*TANH(($B2305-$D2305)/SetUp!$B$56)),0)</f>
        <v>0</v>
      </c>
    </row>
    <row r="2306" spans="1:24" x14ac:dyDescent="0.3">
      <c r="A2306" s="60">
        <v>33351</v>
      </c>
      <c r="B2306" s="53">
        <v>0</v>
      </c>
      <c r="C2306" s="53">
        <v>7.5869999999999997</v>
      </c>
      <c r="D2306" s="53">
        <v>4.1100000000000003</v>
      </c>
      <c r="E2306" s="53">
        <f t="shared" si="515"/>
        <v>0</v>
      </c>
      <c r="F2306" s="53">
        <f t="shared" si="516"/>
        <v>4.1100000000000003</v>
      </c>
      <c r="G2306" s="53">
        <f t="shared" si="517"/>
        <v>0</v>
      </c>
      <c r="H2306" s="53">
        <f>IF(Q2305&gt;SetUp!$B$56,SetUp!$B$56,Q2305)</f>
        <v>10.790668532356859</v>
      </c>
      <c r="I2306" s="53">
        <f t="shared" si="522"/>
        <v>2.9245871296342631</v>
      </c>
      <c r="J2306" s="53">
        <f>MIN(F2306,H2306,(1-EXP(-SetUp!$B$52*H2306/SetUp!$B$56))*F2306)</f>
        <v>1.8760289571493796</v>
      </c>
      <c r="K2306" s="53">
        <f t="shared" si="518"/>
        <v>8.9146395752074792</v>
      </c>
      <c r="L2306" s="53">
        <f>IF(I2306&lt;=0,0,MIN(SetUp!$B$50*I2306^SetUp!$B$55,I2306))</f>
        <v>0.12864682580153439</v>
      </c>
      <c r="M2306" s="53">
        <f t="shared" si="519"/>
        <v>2.7959403038327286</v>
      </c>
      <c r="N2306" s="53">
        <f>IF(SetUp!$B$62=0,X2306,(B2306-E2306)*(1-(H2306/SetUp!$B$66/SetUp!$B$56)))</f>
        <v>0</v>
      </c>
      <c r="O2306" s="53">
        <f>K2306*SetUp!$B$65</f>
        <v>8.2282132027091823E-2</v>
      </c>
      <c r="P2306" s="53">
        <f>MIN(SetUp!$B$54*L2306^SetUp!$B$51,L2306)</f>
        <v>8.6823536024729323E-2</v>
      </c>
      <c r="Q2306" s="53">
        <f t="shared" si="520"/>
        <v>8.8323574431803866</v>
      </c>
      <c r="R2306" s="53">
        <f>IF((H2306+N2306-O2306)&gt;SetUp!$B$56,T2305+H2306+N2306-O2306-SetUp!$B$56,T2305)</f>
        <v>0</v>
      </c>
      <c r="S2306" s="53">
        <f>R2306*SetUp!$B$65</f>
        <v>0</v>
      </c>
      <c r="T2306" s="53">
        <f>IF((R2306-S2306)&lt;SetUp!$B$53,R2306-S2306,SetUp!$B$53)</f>
        <v>0</v>
      </c>
      <c r="U2306" s="53">
        <f t="shared" si="521"/>
        <v>2.7959403038327286</v>
      </c>
      <c r="V2306" s="53">
        <f>(L2306-P2306)/1000*SetUp!$B$13*1000000/SetUp!$B$48</f>
        <v>1.7020113756042665</v>
      </c>
      <c r="W2306" s="53">
        <f t="shared" si="523"/>
        <v>-2.3592239273284576E-15</v>
      </c>
      <c r="X2306" s="53">
        <f>MAX((SetUp!$B$56*(1-($H2306/SetUp!$B$56)^2)*TANH(($B2306-$D2306)/SetUp!$B$56))/(1+$H2306/SetUp!$B$56*TANH(($B2306-$D2306)/SetUp!$B$56)),0)</f>
        <v>0</v>
      </c>
    </row>
    <row r="2307" spans="1:24" x14ac:dyDescent="0.3">
      <c r="A2307" s="60">
        <v>33352</v>
      </c>
      <c r="B2307" s="53">
        <v>0</v>
      </c>
      <c r="C2307" s="53">
        <v>0</v>
      </c>
      <c r="D2307" s="53">
        <v>4.1100000000000003</v>
      </c>
      <c r="E2307" s="53">
        <f t="shared" ref="E2307:E2370" si="524">IF(B2307&gt;=D2307,D2307,B2307)</f>
        <v>0</v>
      </c>
      <c r="F2307" s="53">
        <f t="shared" ref="F2307:F2370" si="525">D2307-E2307</f>
        <v>4.1100000000000003</v>
      </c>
      <c r="G2307" s="53">
        <f t="shared" ref="G2307:G2370" si="526">MAX(B2307-D2307-N2307,0)</f>
        <v>0</v>
      </c>
      <c r="H2307" s="53">
        <f>IF(Q2306&gt;SetUp!$B$56,SetUp!$B$56,Q2306)</f>
        <v>8.8323574431803866</v>
      </c>
      <c r="I2307" s="53">
        <f t="shared" si="522"/>
        <v>2.8625595383349927</v>
      </c>
      <c r="J2307" s="53">
        <f>MIN(F2307,H2307,(1-EXP(-SetUp!$B$52*H2307/SetUp!$B$56))*F2307)</f>
        <v>1.6146729990246278</v>
      </c>
      <c r="K2307" s="53">
        <f t="shared" ref="K2307:K2370" si="527">MAX(H2307-J2307,0)</f>
        <v>7.2176844441557586</v>
      </c>
      <c r="L2307" s="53">
        <f>IF(I2307&lt;=0,0,MIN(SetUp!$B$50*I2307^SetUp!$B$55,I2307))</f>
        <v>0.12413159853186086</v>
      </c>
      <c r="M2307" s="53">
        <f t="shared" ref="M2307:M2370" si="528">MAX(I2307-L2307,0)</f>
        <v>2.7384279398031319</v>
      </c>
      <c r="N2307" s="53">
        <f>IF(SetUp!$B$62=0,X2307,(B2307-E2307)*(1-(H2307/SetUp!$B$66/SetUp!$B$56)))</f>
        <v>0</v>
      </c>
      <c r="O2307" s="53">
        <f>K2307*SetUp!$B$65</f>
        <v>6.6619234502264091E-2</v>
      </c>
      <c r="P2307" s="53">
        <f>MIN(SetUp!$B$54*L2307^SetUp!$B$51,L2307)</f>
        <v>8.3747133682720173E-2</v>
      </c>
      <c r="Q2307" s="53">
        <f t="shared" ref="Q2307:Q2370" si="529">IF((K2307+N2307-O2307)&lt;0,0,K2307+N2307-O2307)</f>
        <v>7.1510652096534946</v>
      </c>
      <c r="R2307" s="53">
        <f>IF((H2307+N2307-O2307)&gt;SetUp!$B$56,T2306+H2307+N2307-O2307-SetUp!$B$56,T2306)</f>
        <v>0</v>
      </c>
      <c r="S2307" s="53">
        <f>R2307*SetUp!$B$65</f>
        <v>0</v>
      </c>
      <c r="T2307" s="53">
        <f>IF((R2307-S2307)&lt;SetUp!$B$53,R2307-S2307,SetUp!$B$53)</f>
        <v>0</v>
      </c>
      <c r="U2307" s="53">
        <f t="shared" ref="U2307:U2370" si="530">M2307+R2307-T2307</f>
        <v>2.7384279398031319</v>
      </c>
      <c r="V2307" s="53">
        <f>(L2307-P2307)/1000*SetUp!$B$13*1000000/SetUp!$B$48</f>
        <v>1.6434579617657907</v>
      </c>
      <c r="W2307" s="53">
        <f t="shared" si="523"/>
        <v>0</v>
      </c>
      <c r="X2307" s="53">
        <f>MAX((SetUp!$B$56*(1-($H2307/SetUp!$B$56)^2)*TANH(($B2307-$D2307)/SetUp!$B$56))/(1+$H2307/SetUp!$B$56*TANH(($B2307-$D2307)/SetUp!$B$56)),0)</f>
        <v>0</v>
      </c>
    </row>
    <row r="2308" spans="1:24" x14ac:dyDescent="0.3">
      <c r="A2308" s="60">
        <v>33353</v>
      </c>
      <c r="B2308" s="53">
        <v>0</v>
      </c>
      <c r="C2308" s="53">
        <v>0</v>
      </c>
      <c r="D2308" s="53">
        <v>4.1100000000000003</v>
      </c>
      <c r="E2308" s="53">
        <f t="shared" si="524"/>
        <v>0</v>
      </c>
      <c r="F2308" s="53">
        <f t="shared" si="525"/>
        <v>4.1100000000000003</v>
      </c>
      <c r="G2308" s="53">
        <f t="shared" si="526"/>
        <v>0</v>
      </c>
      <c r="H2308" s="53">
        <f>IF(Q2307&gt;SetUp!$B$56,SetUp!$B$56,Q2307)</f>
        <v>7.1510652096534946</v>
      </c>
      <c r="I2308" s="53">
        <f t="shared" ref="I2308:I2371" si="531">U2307+G2308+O2308</f>
        <v>2.7918238779077673</v>
      </c>
      <c r="J2308" s="53">
        <f>MIN(F2308,H2308,(1-EXP(-SetUp!$B$52*H2308/SetUp!$B$56))*F2308)</f>
        <v>1.3660237765245584</v>
      </c>
      <c r="K2308" s="53">
        <f t="shared" si="527"/>
        <v>5.7850414331289359</v>
      </c>
      <c r="L2308" s="53">
        <f>IF(I2308&lt;=0,0,MIN(SetUp!$B$50*I2308^SetUp!$B$55,I2308))</f>
        <v>0.1190615402519267</v>
      </c>
      <c r="M2308" s="53">
        <f t="shared" si="528"/>
        <v>2.6727623376558407</v>
      </c>
      <c r="N2308" s="53">
        <f>IF(SetUp!$B$62=0,X2308,(B2308-E2308)*(1-(H2308/SetUp!$B$66/SetUp!$B$56)))</f>
        <v>0</v>
      </c>
      <c r="O2308" s="53">
        <f>K2308*SetUp!$B$65</f>
        <v>5.3395938104635374E-2</v>
      </c>
      <c r="P2308" s="53">
        <f>MIN(SetUp!$B$54*L2308^SetUp!$B$51,L2308)</f>
        <v>8.0294001221628983E-2</v>
      </c>
      <c r="Q2308" s="53">
        <f t="shared" si="529"/>
        <v>5.731645495024301</v>
      </c>
      <c r="R2308" s="53">
        <f>IF((H2308+N2308-O2308)&gt;SetUp!$B$56,T2307+H2308+N2308-O2308-SetUp!$B$56,T2307)</f>
        <v>0</v>
      </c>
      <c r="S2308" s="53">
        <f>R2308*SetUp!$B$65</f>
        <v>0</v>
      </c>
      <c r="T2308" s="53">
        <f>IF((R2308-S2308)&lt;SetUp!$B$53,R2308-S2308,SetUp!$B$53)</f>
        <v>0</v>
      </c>
      <c r="U2308" s="53">
        <f t="shared" si="530"/>
        <v>2.6727623376558407</v>
      </c>
      <c r="V2308" s="53">
        <f>(L2308-P2308)/1000*SetUp!$B$13*1000000/SetUp!$B$48</f>
        <v>1.5776566785127157</v>
      </c>
      <c r="W2308" s="53">
        <f t="shared" ref="W2308:W2371" si="532">Q2308+U2308+T2308-H2308-U2307-T2307-B2308+E2308+J2308+L2308</f>
        <v>1.1934897514720433E-15</v>
      </c>
      <c r="X2308" s="53">
        <f>MAX((SetUp!$B$56*(1-($H2308/SetUp!$B$56)^2)*TANH(($B2308-$D2308)/SetUp!$B$56))/(1+$H2308/SetUp!$B$56*TANH(($B2308-$D2308)/SetUp!$B$56)),0)</f>
        <v>0</v>
      </c>
    </row>
    <row r="2309" spans="1:24" x14ac:dyDescent="0.3">
      <c r="A2309" s="60">
        <v>33354</v>
      </c>
      <c r="B2309" s="53">
        <v>1.244</v>
      </c>
      <c r="C2309" s="53">
        <v>0</v>
      </c>
      <c r="D2309" s="53">
        <v>4.1100000000000003</v>
      </c>
      <c r="E2309" s="53">
        <f t="shared" si="524"/>
        <v>1.244</v>
      </c>
      <c r="F2309" s="53">
        <f t="shared" si="525"/>
        <v>2.8660000000000005</v>
      </c>
      <c r="G2309" s="53">
        <f t="shared" si="526"/>
        <v>0</v>
      </c>
      <c r="H2309" s="53">
        <f>IF(Q2308&gt;SetUp!$B$56,SetUp!$B$56,Q2308)</f>
        <v>5.731645495024301</v>
      </c>
      <c r="I2309" s="53">
        <f t="shared" si="531"/>
        <v>2.7183479293368022</v>
      </c>
      <c r="J2309" s="53">
        <f>MIN(F2309,H2309,(1-EXP(-SetUp!$B$52*H2309/SetUp!$B$56))*F2309)</f>
        <v>0.79279535044436023</v>
      </c>
      <c r="K2309" s="53">
        <f t="shared" si="527"/>
        <v>4.9388501445799404</v>
      </c>
      <c r="L2309" s="53">
        <f>IF(I2309&lt;=0,0,MIN(SetUp!$B$50*I2309^SetUp!$B$55,I2309))</f>
        <v>0.11388500326219186</v>
      </c>
      <c r="M2309" s="53">
        <f t="shared" si="528"/>
        <v>2.6044629260746106</v>
      </c>
      <c r="N2309" s="53">
        <f>IF(SetUp!$B$62=0,X2309,(B2309-E2309)*(1-(H2309/SetUp!$B$66/SetUp!$B$56)))</f>
        <v>0</v>
      </c>
      <c r="O2309" s="53">
        <f>K2309*SetUp!$B$65</f>
        <v>4.558559168096149E-2</v>
      </c>
      <c r="P2309" s="53">
        <f>MIN(SetUp!$B$54*L2309^SetUp!$B$51,L2309)</f>
        <v>7.6769822782892669E-2</v>
      </c>
      <c r="Q2309" s="53">
        <f t="shared" si="529"/>
        <v>4.8932645528989793</v>
      </c>
      <c r="R2309" s="53">
        <f>IF((H2309+N2309-O2309)&gt;SetUp!$B$56,T2308+H2309+N2309-O2309-SetUp!$B$56,T2308)</f>
        <v>0</v>
      </c>
      <c r="S2309" s="53">
        <f>R2309*SetUp!$B$65</f>
        <v>0</v>
      </c>
      <c r="T2309" s="53">
        <f>IF((R2309-S2309)&lt;SetUp!$B$53,R2309-S2309,SetUp!$B$53)</f>
        <v>0</v>
      </c>
      <c r="U2309" s="53">
        <f t="shared" si="530"/>
        <v>2.6044629260746106</v>
      </c>
      <c r="V2309" s="53">
        <f>(L2309-P2309)/1000*SetUp!$B$13*1000000/SetUp!$B$48</f>
        <v>1.5104134495514168</v>
      </c>
      <c r="W2309" s="53">
        <f t="shared" si="532"/>
        <v>5.5511151231257827E-16</v>
      </c>
      <c r="X2309" s="53">
        <f>MAX((SetUp!$B$56*(1-($H2309/SetUp!$B$56)^2)*TANH(($B2309-$D2309)/SetUp!$B$56))/(1+$H2309/SetUp!$B$56*TANH(($B2309-$D2309)/SetUp!$B$56)),0)</f>
        <v>0</v>
      </c>
    </row>
    <row r="2310" spans="1:24" x14ac:dyDescent="0.3">
      <c r="A2310" s="60">
        <v>33355</v>
      </c>
      <c r="B2310" s="53">
        <v>1.135</v>
      </c>
      <c r="C2310" s="53">
        <v>0</v>
      </c>
      <c r="D2310" s="53">
        <v>4.1100000000000003</v>
      </c>
      <c r="E2310" s="53">
        <f t="shared" si="524"/>
        <v>1.135</v>
      </c>
      <c r="F2310" s="53">
        <f t="shared" si="525"/>
        <v>2.9750000000000005</v>
      </c>
      <c r="G2310" s="53">
        <f t="shared" si="526"/>
        <v>0</v>
      </c>
      <c r="H2310" s="53">
        <f>IF(Q2309&gt;SetUp!$B$56,SetUp!$B$56,Q2309)</f>
        <v>4.8932645528989793</v>
      </c>
      <c r="I2310" s="53">
        <f t="shared" si="531"/>
        <v>2.6429954545370098</v>
      </c>
      <c r="J2310" s="53">
        <f>MIN(F2310,H2310,(1-EXP(-SetUp!$B$52*H2310/SetUp!$B$56))*F2310)</f>
        <v>0.71855985454950921</v>
      </c>
      <c r="K2310" s="53">
        <f t="shared" si="527"/>
        <v>4.17470469834947</v>
      </c>
      <c r="L2310" s="53">
        <f>IF(I2310&lt;=0,0,MIN(SetUp!$B$50*I2310^SetUp!$B$55,I2310))</f>
        <v>0.10867229228731659</v>
      </c>
      <c r="M2310" s="53">
        <f t="shared" si="528"/>
        <v>2.5343231622496933</v>
      </c>
      <c r="N2310" s="53">
        <f>IF(SetUp!$B$62=0,X2310,(B2310-E2310)*(1-(H2310/SetUp!$B$66/SetUp!$B$56)))</f>
        <v>0</v>
      </c>
      <c r="O2310" s="53">
        <f>K2310*SetUp!$B$65</f>
        <v>3.8532528462399102E-2</v>
      </c>
      <c r="P2310" s="53">
        <f>MIN(SetUp!$B$54*L2310^SetUp!$B$51,L2310)</f>
        <v>7.3222590565035661E-2</v>
      </c>
      <c r="Q2310" s="53">
        <f t="shared" si="529"/>
        <v>4.1361721698870708</v>
      </c>
      <c r="R2310" s="53">
        <f>IF((H2310+N2310-O2310)&gt;SetUp!$B$56,T2309+H2310+N2310-O2310-SetUp!$B$56,T2309)</f>
        <v>0</v>
      </c>
      <c r="S2310" s="53">
        <f>R2310*SetUp!$B$65</f>
        <v>0</v>
      </c>
      <c r="T2310" s="53">
        <f>IF((R2310-S2310)&lt;SetUp!$B$53,R2310-S2310,SetUp!$B$53)</f>
        <v>0</v>
      </c>
      <c r="U2310" s="53">
        <f t="shared" si="530"/>
        <v>2.5343231622496933</v>
      </c>
      <c r="V2310" s="53">
        <f>(L2310-P2310)/1000*SetUp!$B$13*1000000/SetUp!$B$48</f>
        <v>1.4426362898540361</v>
      </c>
      <c r="W2310" s="53">
        <f t="shared" si="532"/>
        <v>0</v>
      </c>
      <c r="X2310" s="53">
        <f>MAX((SetUp!$B$56*(1-($H2310/SetUp!$B$56)^2)*TANH(($B2310-$D2310)/SetUp!$B$56))/(1+$H2310/SetUp!$B$56*TANH(($B2310-$D2310)/SetUp!$B$56)),0)</f>
        <v>0</v>
      </c>
    </row>
    <row r="2311" spans="1:24" x14ac:dyDescent="0.3">
      <c r="A2311" s="60">
        <v>33356</v>
      </c>
      <c r="B2311" s="53">
        <v>0</v>
      </c>
      <c r="C2311" s="53">
        <v>0</v>
      </c>
      <c r="D2311" s="53">
        <v>4.1100000000000003</v>
      </c>
      <c r="E2311" s="53">
        <f t="shared" si="524"/>
        <v>0</v>
      </c>
      <c r="F2311" s="53">
        <f t="shared" si="525"/>
        <v>4.1100000000000003</v>
      </c>
      <c r="G2311" s="53">
        <f t="shared" si="526"/>
        <v>0</v>
      </c>
      <c r="H2311" s="53">
        <f>IF(Q2310&gt;SetUp!$B$56,SetUp!$B$56,Q2310)</f>
        <v>4.1361721698870708</v>
      </c>
      <c r="I2311" s="53">
        <f t="shared" si="531"/>
        <v>2.5645948292367526</v>
      </c>
      <c r="J2311" s="53">
        <f>MIN(F2311,H2311,(1-EXP(-SetUp!$B$52*H2311/SetUp!$B$56))*F2311)</f>
        <v>0.8564686196498722</v>
      </c>
      <c r="K2311" s="53">
        <f t="shared" si="527"/>
        <v>3.2797035502371985</v>
      </c>
      <c r="L2311" s="53">
        <f>IF(I2311&lt;=0,0,MIN(SetUp!$B$50*I2311^SetUp!$B$55,I2311))</f>
        <v>0.10335291690082189</v>
      </c>
      <c r="M2311" s="53">
        <f t="shared" si="528"/>
        <v>2.4612419123359306</v>
      </c>
      <c r="N2311" s="53">
        <f>IF(SetUp!$B$62=0,X2311,(B2311-E2311)*(1-(H2311/SetUp!$B$66/SetUp!$B$56)))</f>
        <v>0</v>
      </c>
      <c r="O2311" s="53">
        <f>K2311*SetUp!$B$65</f>
        <v>3.0271666987059114E-2</v>
      </c>
      <c r="P2311" s="53">
        <f>MIN(SetUp!$B$54*L2311^SetUp!$B$51,L2311)</f>
        <v>6.9604479008839884E-2</v>
      </c>
      <c r="Q2311" s="53">
        <f t="shared" si="529"/>
        <v>3.2494318832501392</v>
      </c>
      <c r="R2311" s="53">
        <f>IF((H2311+N2311-O2311)&gt;SetUp!$B$56,T2310+H2311+N2311-O2311-SetUp!$B$56,T2310)</f>
        <v>0</v>
      </c>
      <c r="S2311" s="53">
        <f>R2311*SetUp!$B$65</f>
        <v>0</v>
      </c>
      <c r="T2311" s="53">
        <f>IF((R2311-S2311)&lt;SetUp!$B$53,R2311-S2311,SetUp!$B$53)</f>
        <v>0</v>
      </c>
      <c r="U2311" s="53">
        <f t="shared" si="530"/>
        <v>2.4612419123359306</v>
      </c>
      <c r="V2311" s="53">
        <f>(L2311-P2311)/1000*SetUp!$B$13*1000000/SetUp!$B$48</f>
        <v>1.3734028458202119</v>
      </c>
      <c r="W2311" s="53">
        <f t="shared" si="532"/>
        <v>-2.6367796834847468E-16</v>
      </c>
      <c r="X2311" s="53">
        <f>MAX((SetUp!$B$56*(1-($H2311/SetUp!$B$56)^2)*TANH(($B2311-$D2311)/SetUp!$B$56))/(1+$H2311/SetUp!$B$56*TANH(($B2311-$D2311)/SetUp!$B$56)),0)</f>
        <v>0</v>
      </c>
    </row>
    <row r="2312" spans="1:24" x14ac:dyDescent="0.3">
      <c r="A2312" s="60">
        <v>33357</v>
      </c>
      <c r="B2312" s="53">
        <v>0</v>
      </c>
      <c r="C2312" s="53">
        <v>0</v>
      </c>
      <c r="D2312" s="53">
        <v>4.1100000000000003</v>
      </c>
      <c r="E2312" s="53">
        <f t="shared" si="524"/>
        <v>0</v>
      </c>
      <c r="F2312" s="53">
        <f t="shared" si="525"/>
        <v>4.1100000000000003</v>
      </c>
      <c r="G2312" s="53">
        <f t="shared" si="526"/>
        <v>0</v>
      </c>
      <c r="H2312" s="53">
        <f>IF(Q2311&gt;SetUp!$B$56,SetUp!$B$56,Q2311)</f>
        <v>3.2494318832501392</v>
      </c>
      <c r="I2312" s="53">
        <f t="shared" si="531"/>
        <v>2.4848717457805081</v>
      </c>
      <c r="J2312" s="53">
        <f>MIN(F2312,H2312,(1-EXP(-SetUp!$B$52*H2312/SetUp!$B$56))*F2312)</f>
        <v>0.68932018960521924</v>
      </c>
      <c r="K2312" s="53">
        <f t="shared" si="527"/>
        <v>2.5601116936449202</v>
      </c>
      <c r="L2312" s="53">
        <f>IF(I2312&lt;=0,0,MIN(SetUp!$B$50*I2312^SetUp!$B$55,I2312))</f>
        <v>9.8053875664772708E-2</v>
      </c>
      <c r="M2312" s="53">
        <f t="shared" si="528"/>
        <v>2.3868178701157352</v>
      </c>
      <c r="N2312" s="53">
        <f>IF(SetUp!$B$62=0,X2312,(B2312-E2312)*(1-(H2312/SetUp!$B$66/SetUp!$B$56)))</f>
        <v>0</v>
      </c>
      <c r="O2312" s="53">
        <f>K2312*SetUp!$B$65</f>
        <v>2.3629833444577624E-2</v>
      </c>
      <c r="P2312" s="53">
        <f>MIN(SetUp!$B$54*L2312^SetUp!$B$51,L2312)</f>
        <v>6.6001997757825809E-2</v>
      </c>
      <c r="Q2312" s="53">
        <f t="shared" si="529"/>
        <v>2.5364818602003427</v>
      </c>
      <c r="R2312" s="53">
        <f>IF((H2312+N2312-O2312)&gt;SetUp!$B$56,T2311+H2312+N2312-O2312-SetUp!$B$56,T2311)</f>
        <v>0</v>
      </c>
      <c r="S2312" s="53">
        <f>R2312*SetUp!$B$65</f>
        <v>0</v>
      </c>
      <c r="T2312" s="53">
        <f>IF((R2312-S2312)&lt;SetUp!$B$53,R2312-S2312,SetUp!$B$53)</f>
        <v>0</v>
      </c>
      <c r="U2312" s="53">
        <f t="shared" si="530"/>
        <v>2.3868178701157352</v>
      </c>
      <c r="V2312" s="53">
        <f>(L2312-P2312)/1000*SetUp!$B$13*1000000/SetUp!$B$48</f>
        <v>1.3043608261863049</v>
      </c>
      <c r="W2312" s="53">
        <f t="shared" si="532"/>
        <v>0</v>
      </c>
      <c r="X2312" s="53">
        <f>MAX((SetUp!$B$56*(1-($H2312/SetUp!$B$56)^2)*TANH(($B2312-$D2312)/SetUp!$B$56))/(1+$H2312/SetUp!$B$56*TANH(($B2312-$D2312)/SetUp!$B$56)),0)</f>
        <v>0</v>
      </c>
    </row>
    <row r="2313" spans="1:24" x14ac:dyDescent="0.3">
      <c r="A2313" s="60">
        <v>33358</v>
      </c>
      <c r="B2313" s="53">
        <v>0.60299999999999998</v>
      </c>
      <c r="C2313" s="53">
        <v>0</v>
      </c>
      <c r="D2313" s="53">
        <v>4.1100000000000003</v>
      </c>
      <c r="E2313" s="53">
        <f t="shared" si="524"/>
        <v>0.60299999999999998</v>
      </c>
      <c r="F2313" s="53">
        <f t="shared" si="525"/>
        <v>3.5070000000000006</v>
      </c>
      <c r="G2313" s="53">
        <f t="shared" si="526"/>
        <v>0</v>
      </c>
      <c r="H2313" s="53">
        <f>IF(Q2312&gt;SetUp!$B$56,SetUp!$B$56,Q2312)</f>
        <v>2.5364818602003427</v>
      </c>
      <c r="I2313" s="53">
        <f t="shared" si="531"/>
        <v>2.4059079513339898</v>
      </c>
      <c r="J2313" s="53">
        <f>MIN(F2313,H2313,(1-EXP(-SetUp!$B$52*H2313/SetUp!$B$56))*F2313)</f>
        <v>0.46821759273893709</v>
      </c>
      <c r="K2313" s="53">
        <f t="shared" si="527"/>
        <v>2.0682642674614056</v>
      </c>
      <c r="L2313" s="53">
        <f>IF(I2313&lt;=0,0,MIN(SetUp!$B$50*I2313^SetUp!$B$55,I2313))</f>
        <v>9.2915851962430074E-2</v>
      </c>
      <c r="M2313" s="53">
        <f t="shared" si="528"/>
        <v>2.3129920993715598</v>
      </c>
      <c r="N2313" s="53">
        <f>IF(SetUp!$B$62=0,X2313,(B2313-E2313)*(1-(H2313/SetUp!$B$66/SetUp!$B$56)))</f>
        <v>0</v>
      </c>
      <c r="O2313" s="53">
        <f>K2313*SetUp!$B$65</f>
        <v>1.9090081218254402E-2</v>
      </c>
      <c r="P2313" s="53">
        <f>MIN(SetUp!$B$54*L2313^SetUp!$B$51,L2313)</f>
        <v>6.2510788069419149E-2</v>
      </c>
      <c r="Q2313" s="53">
        <f t="shared" si="529"/>
        <v>2.049174186243151</v>
      </c>
      <c r="R2313" s="53">
        <f>IF((H2313+N2313-O2313)&gt;SetUp!$B$56,T2312+H2313+N2313-O2313-SetUp!$B$56,T2312)</f>
        <v>0</v>
      </c>
      <c r="S2313" s="53">
        <f>R2313*SetUp!$B$65</f>
        <v>0</v>
      </c>
      <c r="T2313" s="53">
        <f>IF((R2313-S2313)&lt;SetUp!$B$53,R2313-S2313,SetUp!$B$53)</f>
        <v>0</v>
      </c>
      <c r="U2313" s="53">
        <f t="shared" si="530"/>
        <v>2.3129920993715598</v>
      </c>
      <c r="V2313" s="53">
        <f>(L2313-P2313)/1000*SetUp!$B$13*1000000/SetUp!$B$48</f>
        <v>1.2373432338309081</v>
      </c>
      <c r="W2313" s="53">
        <f t="shared" si="532"/>
        <v>0</v>
      </c>
      <c r="X2313" s="53">
        <f>MAX((SetUp!$B$56*(1-($H2313/SetUp!$B$56)^2)*TANH(($B2313-$D2313)/SetUp!$B$56))/(1+$H2313/SetUp!$B$56*TANH(($B2313-$D2313)/SetUp!$B$56)),0)</f>
        <v>0</v>
      </c>
    </row>
    <row r="2314" spans="1:24" x14ac:dyDescent="0.3">
      <c r="A2314" s="60">
        <v>33359</v>
      </c>
      <c r="B2314" s="53">
        <v>1.1990000000000001</v>
      </c>
      <c r="C2314" s="53"/>
      <c r="D2314" s="53">
        <v>3.9409999999999998</v>
      </c>
      <c r="E2314" s="53">
        <f t="shared" si="524"/>
        <v>1.1990000000000001</v>
      </c>
      <c r="F2314" s="53">
        <f t="shared" si="525"/>
        <v>2.742</v>
      </c>
      <c r="G2314" s="53">
        <f t="shared" si="526"/>
        <v>0</v>
      </c>
      <c r="H2314" s="53">
        <f>IF(Q2313&gt;SetUp!$B$56,SetUp!$B$56,Q2313)</f>
        <v>2.049174186243151</v>
      </c>
      <c r="I2314" s="53">
        <f t="shared" si="531"/>
        <v>2.3291391799901757</v>
      </c>
      <c r="J2314" s="53">
        <f>MIN(F2314,H2314,(1-EXP(-SetUp!$B$52*H2314/SetUp!$B$56))*F2314)</f>
        <v>0.29976152081312529</v>
      </c>
      <c r="K2314" s="53">
        <f t="shared" si="527"/>
        <v>1.7494126654300257</v>
      </c>
      <c r="L2314" s="53">
        <f>IF(I2314&lt;=0,0,MIN(SetUp!$B$50*I2314^SetUp!$B$55,I2314))</f>
        <v>8.8027263791036897E-2</v>
      </c>
      <c r="M2314" s="53">
        <f t="shared" si="528"/>
        <v>2.2411119161991389</v>
      </c>
      <c r="N2314" s="53">
        <f>IF(SetUp!$B$62=0,X2314,(B2314-E2314)*(1-(H2314/SetUp!$B$66/SetUp!$B$56)))</f>
        <v>0</v>
      </c>
      <c r="O2314" s="53">
        <f>K2314*SetUp!$B$65</f>
        <v>1.6147080618616014E-2</v>
      </c>
      <c r="P2314" s="53">
        <f>MIN(SetUp!$B$54*L2314^SetUp!$B$51,L2314)</f>
        <v>5.9190806588115291E-2</v>
      </c>
      <c r="Q2314" s="53">
        <f t="shared" si="529"/>
        <v>1.7332655848114098</v>
      </c>
      <c r="R2314" s="53">
        <f>IF((H2314+N2314-O2314)&gt;SetUp!$B$56,T2313+H2314+N2314-O2314-SetUp!$B$56,T2313)</f>
        <v>0</v>
      </c>
      <c r="S2314" s="53">
        <f>R2314*SetUp!$B$65</f>
        <v>0</v>
      </c>
      <c r="T2314" s="53">
        <f>IF((R2314-S2314)&lt;SetUp!$B$53,R2314-S2314,SetUp!$B$53)</f>
        <v>0</v>
      </c>
      <c r="U2314" s="53">
        <f t="shared" si="530"/>
        <v>2.2411119161991389</v>
      </c>
      <c r="V2314" s="53">
        <f>(L2314-P2314)/1000*SetUp!$B$13*1000000/SetUp!$B$48</f>
        <v>1.1735083120772964</v>
      </c>
      <c r="W2314" s="53">
        <f t="shared" si="532"/>
        <v>0</v>
      </c>
      <c r="X2314" s="53">
        <f>MAX((SetUp!$B$56*(1-($H2314/SetUp!$B$56)^2)*TANH(($B2314-$D2314)/SetUp!$B$56))/(1+$H2314/SetUp!$B$56*TANH(($B2314-$D2314)/SetUp!$B$56)),0)</f>
        <v>0</v>
      </c>
    </row>
    <row r="2315" spans="1:24" x14ac:dyDescent="0.3">
      <c r="A2315" s="60">
        <v>33360</v>
      </c>
      <c r="B2315" s="53">
        <v>0</v>
      </c>
      <c r="C2315" s="53"/>
      <c r="D2315" s="53">
        <v>3.9409999999999998</v>
      </c>
      <c r="E2315" s="53">
        <f t="shared" si="524"/>
        <v>0</v>
      </c>
      <c r="F2315" s="53">
        <f t="shared" si="525"/>
        <v>3.9409999999999998</v>
      </c>
      <c r="G2315" s="53">
        <f t="shared" si="526"/>
        <v>0</v>
      </c>
      <c r="H2315" s="53">
        <f>IF(Q2314&gt;SetUp!$B$56,SetUp!$B$56,Q2314)</f>
        <v>1.7332655848114098</v>
      </c>
      <c r="I2315" s="53">
        <f t="shared" si="531"/>
        <v>2.2537167590794427</v>
      </c>
      <c r="J2315" s="53">
        <f>MIN(F2315,H2315,(1-EXP(-SetUp!$B$52*H2315/SetUp!$B$56))*F2315)</f>
        <v>0.36762728143067946</v>
      </c>
      <c r="K2315" s="53">
        <f t="shared" si="527"/>
        <v>1.3656383033807304</v>
      </c>
      <c r="L2315" s="53">
        <f>IF(I2315&lt;=0,0,MIN(SetUp!$B$50*I2315^SetUp!$B$55,I2315))</f>
        <v>8.3327884826063098E-2</v>
      </c>
      <c r="M2315" s="53">
        <f t="shared" si="528"/>
        <v>2.1703888742533795</v>
      </c>
      <c r="N2315" s="53">
        <f>IF(SetUp!$B$62=0,X2315,(B2315-E2315)*(1-(H2315/SetUp!$B$66/SetUp!$B$56)))</f>
        <v>0</v>
      </c>
      <c r="O2315" s="53">
        <f>K2315*SetUp!$B$65</f>
        <v>1.2604842880303625E-2</v>
      </c>
      <c r="P2315" s="53">
        <f>MIN(SetUp!$B$54*L2315^SetUp!$B$51,L2315)</f>
        <v>5.6001010785517343E-2</v>
      </c>
      <c r="Q2315" s="53">
        <f t="shared" si="529"/>
        <v>1.3530334605004268</v>
      </c>
      <c r="R2315" s="53">
        <f>IF((H2315+N2315-O2315)&gt;SetUp!$B$56,T2314+H2315+N2315-O2315-SetUp!$B$56,T2314)</f>
        <v>0</v>
      </c>
      <c r="S2315" s="53">
        <f>R2315*SetUp!$B$65</f>
        <v>0</v>
      </c>
      <c r="T2315" s="53">
        <f>IF((R2315-S2315)&lt;SetUp!$B$53,R2315-S2315,SetUp!$B$53)</f>
        <v>0</v>
      </c>
      <c r="U2315" s="53">
        <f t="shared" si="530"/>
        <v>2.1703888742533795</v>
      </c>
      <c r="V2315" s="53">
        <f>(L2315-P2315)/1000*SetUp!$B$13*1000000/SetUp!$B$48</f>
        <v>1.1120753705632291</v>
      </c>
      <c r="W2315" s="53">
        <f t="shared" si="532"/>
        <v>0</v>
      </c>
      <c r="X2315" s="53">
        <f>MAX((SetUp!$B$56*(1-($H2315/SetUp!$B$56)^2)*TANH(($B2315-$D2315)/SetUp!$B$56))/(1+$H2315/SetUp!$B$56*TANH(($B2315-$D2315)/SetUp!$B$56)),0)</f>
        <v>0</v>
      </c>
    </row>
    <row r="2316" spans="1:24" x14ac:dyDescent="0.3">
      <c r="A2316" s="60">
        <v>33361</v>
      </c>
      <c r="B2316" s="53">
        <v>0.36</v>
      </c>
      <c r="C2316" s="53"/>
      <c r="D2316" s="53">
        <v>3.9409999999999998</v>
      </c>
      <c r="E2316" s="53">
        <f t="shared" si="524"/>
        <v>0.36</v>
      </c>
      <c r="F2316" s="53">
        <f t="shared" si="525"/>
        <v>3.581</v>
      </c>
      <c r="G2316" s="53">
        <f t="shared" si="526"/>
        <v>0</v>
      </c>
      <c r="H2316" s="53">
        <f>IF(Q2315&gt;SetUp!$B$56,SetUp!$B$56,Q2315)</f>
        <v>1.3530334605004268</v>
      </c>
      <c r="I2316" s="53">
        <f t="shared" si="531"/>
        <v>2.1804449028028436</v>
      </c>
      <c r="J2316" s="53">
        <f>MIN(F2316,H2316,(1-EXP(-SetUp!$B$52*H2316/SetUp!$B$56))*F2316)</f>
        <v>0.26353969231569835</v>
      </c>
      <c r="K2316" s="53">
        <f t="shared" si="527"/>
        <v>1.0894937681847285</v>
      </c>
      <c r="L2316" s="53">
        <f>IF(I2316&lt;=0,0,MIN(SetUp!$B$50*I2316^SetUp!$B$55,I2316))</f>
        <v>7.8861795857050804E-2</v>
      </c>
      <c r="M2316" s="53">
        <f t="shared" si="528"/>
        <v>2.1015831069457929</v>
      </c>
      <c r="N2316" s="53">
        <f>IF(SetUp!$B$62=0,X2316,(B2316-E2316)*(1-(H2316/SetUp!$B$66/SetUp!$B$56)))</f>
        <v>0</v>
      </c>
      <c r="O2316" s="53">
        <f>K2316*SetUp!$B$65</f>
        <v>1.0056028549464175E-2</v>
      </c>
      <c r="P2316" s="53">
        <f>MIN(SetUp!$B$54*L2316^SetUp!$B$51,L2316)</f>
        <v>5.2971184182723292E-2</v>
      </c>
      <c r="Q2316" s="53">
        <f t="shared" si="529"/>
        <v>1.0794377396352643</v>
      </c>
      <c r="R2316" s="53">
        <f>IF((H2316+N2316-O2316)&gt;SetUp!$B$56,T2315+H2316+N2316-O2316-SetUp!$B$56,T2315)</f>
        <v>0</v>
      </c>
      <c r="S2316" s="53">
        <f>R2316*SetUp!$B$65</f>
        <v>0</v>
      </c>
      <c r="T2316" s="53">
        <f>IF((R2316-S2316)&lt;SetUp!$B$53,R2316-S2316,SetUp!$B$53)</f>
        <v>0</v>
      </c>
      <c r="U2316" s="53">
        <f t="shared" si="530"/>
        <v>2.1015831069457929</v>
      </c>
      <c r="V2316" s="53">
        <f>(L2316-P2316)/1000*SetUp!$B$13*1000000/SetUp!$B$48</f>
        <v>1.0536262409347064</v>
      </c>
      <c r="W2316" s="53">
        <f t="shared" si="532"/>
        <v>-1.3877787807814457E-16</v>
      </c>
      <c r="X2316" s="53">
        <f>MAX((SetUp!$B$56*(1-($H2316/SetUp!$B$56)^2)*TANH(($B2316-$D2316)/SetUp!$B$56))/(1+$H2316/SetUp!$B$56*TANH(($B2316-$D2316)/SetUp!$B$56)),0)</f>
        <v>0</v>
      </c>
    </row>
    <row r="2317" spans="1:24" x14ac:dyDescent="0.3">
      <c r="A2317" s="60">
        <v>33362</v>
      </c>
      <c r="B2317" s="53">
        <v>0</v>
      </c>
      <c r="C2317" s="53"/>
      <c r="D2317" s="53">
        <v>3.9409999999999998</v>
      </c>
      <c r="E2317" s="53">
        <f t="shared" si="524"/>
        <v>0</v>
      </c>
      <c r="F2317" s="53">
        <f t="shared" si="525"/>
        <v>3.9409999999999998</v>
      </c>
      <c r="G2317" s="53">
        <f t="shared" si="526"/>
        <v>0</v>
      </c>
      <c r="H2317" s="53">
        <f>IF(Q2316&gt;SetUp!$B$56,SetUp!$B$56,Q2316)</f>
        <v>1.0794377396352643</v>
      </c>
      <c r="I2317" s="53">
        <f t="shared" si="531"/>
        <v>2.1093942450966114</v>
      </c>
      <c r="J2317" s="53">
        <f>MIN(F2317,H2317,(1-EXP(-SetUp!$B$52*H2317/SetUp!$B$56))*F2317)</f>
        <v>0.23316067350658576</v>
      </c>
      <c r="K2317" s="53">
        <f t="shared" si="527"/>
        <v>0.84627706612867859</v>
      </c>
      <c r="L2317" s="53">
        <f>IF(I2317&lt;=0,0,MIN(SetUp!$B$50*I2317^SetUp!$B$55,I2317))</f>
        <v>7.4625581620360731E-2</v>
      </c>
      <c r="M2317" s="53">
        <f t="shared" si="528"/>
        <v>2.0347686634762505</v>
      </c>
      <c r="N2317" s="53">
        <f>IF(SetUp!$B$62=0,X2317,(B2317-E2317)*(1-(H2317/SetUp!$B$66/SetUp!$B$56)))</f>
        <v>0</v>
      </c>
      <c r="O2317" s="53">
        <f>K2317*SetUp!$B$65</f>
        <v>7.8111381508185309E-3</v>
      </c>
      <c r="P2317" s="53">
        <f>MIN(SetUp!$B$54*L2317^SetUp!$B$51,L2317)</f>
        <v>5.0098846027517879E-2</v>
      </c>
      <c r="Q2317" s="53">
        <f t="shared" si="529"/>
        <v>0.83846592797786001</v>
      </c>
      <c r="R2317" s="53">
        <f>IF((H2317+N2317-O2317)&gt;SetUp!$B$56,T2316+H2317+N2317-O2317-SetUp!$B$56,T2316)</f>
        <v>0</v>
      </c>
      <c r="S2317" s="53">
        <f>R2317*SetUp!$B$65</f>
        <v>0</v>
      </c>
      <c r="T2317" s="53">
        <f>IF((R2317-S2317)&lt;SetUp!$B$53,R2317-S2317,SetUp!$B$53)</f>
        <v>0</v>
      </c>
      <c r="U2317" s="53">
        <f t="shared" si="530"/>
        <v>2.0347686634762505</v>
      </c>
      <c r="V2317" s="53">
        <f>(L2317-P2317)/1000*SetUp!$B$13*1000000/SetUp!$B$48</f>
        <v>0.99812289296783108</v>
      </c>
      <c r="W2317" s="53">
        <f t="shared" si="532"/>
        <v>0</v>
      </c>
      <c r="X2317" s="53">
        <f>MAX((SetUp!$B$56*(1-($H2317/SetUp!$B$56)^2)*TANH(($B2317-$D2317)/SetUp!$B$56))/(1+$H2317/SetUp!$B$56*TANH(($B2317-$D2317)/SetUp!$B$56)),0)</f>
        <v>0</v>
      </c>
    </row>
    <row r="2318" spans="1:24" x14ac:dyDescent="0.3">
      <c r="A2318" s="60">
        <v>33363</v>
      </c>
      <c r="B2318" s="53">
        <v>0.436</v>
      </c>
      <c r="C2318" s="53"/>
      <c r="D2318" s="53">
        <v>3.9409999999999998</v>
      </c>
      <c r="E2318" s="53">
        <f t="shared" si="524"/>
        <v>0.436</v>
      </c>
      <c r="F2318" s="53">
        <f t="shared" si="525"/>
        <v>3.5049999999999999</v>
      </c>
      <c r="G2318" s="53">
        <f t="shared" si="526"/>
        <v>0</v>
      </c>
      <c r="H2318" s="53">
        <f>IF(Q2317&gt;SetUp!$B$56,SetUp!$B$56,Q2317)</f>
        <v>0.83846592797786001</v>
      </c>
      <c r="I2318" s="53">
        <f t="shared" si="531"/>
        <v>2.0410109314165186</v>
      </c>
      <c r="J2318" s="53">
        <f>MIN(F2318,H2318,(1-EXP(-SetUp!$B$52*H2318/SetUp!$B$56))*F2318)</f>
        <v>0.16216394784638474</v>
      </c>
      <c r="K2318" s="53">
        <f t="shared" si="527"/>
        <v>0.67630198013147524</v>
      </c>
      <c r="L2318" s="53">
        <f>IF(I2318&lt;=0,0,MIN(SetUp!$B$50*I2318^SetUp!$B$55,I2318))</f>
        <v>7.0637234105339661E-2</v>
      </c>
      <c r="M2318" s="53">
        <f t="shared" si="528"/>
        <v>1.970373697311179</v>
      </c>
      <c r="N2318" s="53">
        <f>IF(SetUp!$B$62=0,X2318,(B2318-E2318)*(1-(H2318/SetUp!$B$66/SetUp!$B$56)))</f>
        <v>0</v>
      </c>
      <c r="O2318" s="53">
        <f>K2318*SetUp!$B$65</f>
        <v>6.2422679402679643E-3</v>
      </c>
      <c r="P2318" s="53">
        <f>MIN(SetUp!$B$54*L2318^SetUp!$B$51,L2318)</f>
        <v>4.739601924083537E-2</v>
      </c>
      <c r="Q2318" s="53">
        <f t="shared" si="529"/>
        <v>0.6700597121912073</v>
      </c>
      <c r="R2318" s="53">
        <f>IF((H2318+N2318-O2318)&gt;SetUp!$B$56,T2317+H2318+N2318-O2318-SetUp!$B$56,T2317)</f>
        <v>0</v>
      </c>
      <c r="S2318" s="53">
        <f>R2318*SetUp!$B$65</f>
        <v>0</v>
      </c>
      <c r="T2318" s="53">
        <f>IF((R2318-S2318)&lt;SetUp!$B$53,R2318-S2318,SetUp!$B$53)</f>
        <v>0</v>
      </c>
      <c r="U2318" s="53">
        <f t="shared" si="530"/>
        <v>1.970373697311179</v>
      </c>
      <c r="V2318" s="53">
        <f>(L2318-P2318)/1000*SetUp!$B$13*1000000/SetUp!$B$48</f>
        <v>0.94580823969967176</v>
      </c>
      <c r="W2318" s="53">
        <f t="shared" si="532"/>
        <v>2.9143354396410359E-16</v>
      </c>
      <c r="X2318" s="53">
        <f>MAX((SetUp!$B$56*(1-($H2318/SetUp!$B$56)^2)*TANH(($B2318-$D2318)/SetUp!$B$56))/(1+$H2318/SetUp!$B$56*TANH(($B2318-$D2318)/SetUp!$B$56)),0)</f>
        <v>0</v>
      </c>
    </row>
    <row r="2319" spans="1:24" x14ac:dyDescent="0.3">
      <c r="A2319" s="60">
        <v>33364</v>
      </c>
      <c r="B2319" s="53">
        <v>0.80900000000000005</v>
      </c>
      <c r="C2319" s="53"/>
      <c r="D2319" s="53">
        <v>3.9409999999999998</v>
      </c>
      <c r="E2319" s="53">
        <f t="shared" si="524"/>
        <v>0.80900000000000005</v>
      </c>
      <c r="F2319" s="53">
        <f t="shared" si="525"/>
        <v>3.1319999999999997</v>
      </c>
      <c r="G2319" s="53">
        <f t="shared" si="526"/>
        <v>0</v>
      </c>
      <c r="H2319" s="53">
        <f>IF(Q2318&gt;SetUp!$B$56,SetUp!$B$56,Q2318)</f>
        <v>0.6700597121912073</v>
      </c>
      <c r="I2319" s="53">
        <f t="shared" si="531"/>
        <v>1.9754844357576875</v>
      </c>
      <c r="J2319" s="53">
        <f>MIN(F2319,H2319,(1-EXP(-SetUp!$B$52*H2319/SetUp!$B$56))*F2319)</f>
        <v>0.11635029689824204</v>
      </c>
      <c r="K2319" s="53">
        <f t="shared" si="527"/>
        <v>0.55370941529296525</v>
      </c>
      <c r="L2319" s="53">
        <f>IF(I2319&lt;=0,0,MIN(SetUp!$B$50*I2319^SetUp!$B$55,I2319))</f>
        <v>6.6898157224615964E-2</v>
      </c>
      <c r="M2319" s="53">
        <f t="shared" si="528"/>
        <v>1.9085862785330716</v>
      </c>
      <c r="N2319" s="53">
        <f>IF(SetUp!$B$62=0,X2319,(B2319-E2319)*(1-(H2319/SetUp!$B$66/SetUp!$B$56)))</f>
        <v>0</v>
      </c>
      <c r="O2319" s="53">
        <f>K2319*SetUp!$B$65</f>
        <v>5.1107384465085576E-3</v>
      </c>
      <c r="P2319" s="53">
        <f>MIN(SetUp!$B$54*L2319^SetUp!$B$51,L2319)</f>
        <v>4.4863464020499753E-2</v>
      </c>
      <c r="Q2319" s="53">
        <f t="shared" si="529"/>
        <v>0.54859867684645669</v>
      </c>
      <c r="R2319" s="53">
        <f>IF((H2319+N2319-O2319)&gt;SetUp!$B$56,T2318+H2319+N2319-O2319-SetUp!$B$56,T2318)</f>
        <v>0</v>
      </c>
      <c r="S2319" s="53">
        <f>R2319*SetUp!$B$65</f>
        <v>0</v>
      </c>
      <c r="T2319" s="53">
        <f>IF((R2319-S2319)&lt;SetUp!$B$53,R2319-S2319,SetUp!$B$53)</f>
        <v>0</v>
      </c>
      <c r="U2319" s="53">
        <f t="shared" si="530"/>
        <v>1.9085862785330716</v>
      </c>
      <c r="V2319" s="53">
        <f>(L2319-P2319)/1000*SetUp!$B$13*1000000/SetUp!$B$48</f>
        <v>0.89670847729809411</v>
      </c>
      <c r="W2319" s="53">
        <f t="shared" si="532"/>
        <v>0</v>
      </c>
      <c r="X2319" s="53">
        <f>MAX((SetUp!$B$56*(1-($H2319/SetUp!$B$56)^2)*TANH(($B2319-$D2319)/SetUp!$B$56))/(1+$H2319/SetUp!$B$56*TANH(($B2319-$D2319)/SetUp!$B$56)),0)</f>
        <v>0</v>
      </c>
    </row>
    <row r="2320" spans="1:24" x14ac:dyDescent="0.3">
      <c r="A2320" s="60">
        <v>33365</v>
      </c>
      <c r="B2320" s="53">
        <v>5.3680000000000003</v>
      </c>
      <c r="C2320" s="53"/>
      <c r="D2320" s="53">
        <v>3.9409999999999998</v>
      </c>
      <c r="E2320" s="53">
        <f t="shared" si="524"/>
        <v>3.9409999999999998</v>
      </c>
      <c r="F2320" s="53">
        <f t="shared" si="525"/>
        <v>0</v>
      </c>
      <c r="G2320" s="53">
        <f t="shared" si="526"/>
        <v>8.027994291848195E-5</v>
      </c>
      <c r="H2320" s="53">
        <f>IF(Q2319&gt;SetUp!$B$56,SetUp!$B$56,Q2319)</f>
        <v>0.54859867684645669</v>
      </c>
      <c r="I2320" s="53">
        <f t="shared" si="531"/>
        <v>1.9137301248016223</v>
      </c>
      <c r="J2320" s="53">
        <f>MIN(F2320,H2320,(1-EXP(-SetUp!$B$52*H2320/SetUp!$B$56))*F2320)</f>
        <v>0</v>
      </c>
      <c r="K2320" s="53">
        <f t="shared" si="527"/>
        <v>0.54859867684645669</v>
      </c>
      <c r="L2320" s="53">
        <f>IF(I2320&lt;=0,0,MIN(SetUp!$B$50*I2320^SetUp!$B$55,I2320))</f>
        <v>6.3449171632075529E-2</v>
      </c>
      <c r="M2320" s="53">
        <f t="shared" si="528"/>
        <v>1.8502809531695468</v>
      </c>
      <c r="N2320" s="53">
        <f>IF(SetUp!$B$62=0,X2320,(B2320-E2320)*(1-(H2320/SetUp!$B$66/SetUp!$B$56)))</f>
        <v>1.426919720057082</v>
      </c>
      <c r="O2320" s="53">
        <f>K2320*SetUp!$B$65</f>
        <v>5.0635663256321213E-3</v>
      </c>
      <c r="P2320" s="53">
        <f>MIN(SetUp!$B$54*L2320^SetUp!$B$51,L2320)</f>
        <v>4.2528611851960711E-2</v>
      </c>
      <c r="Q2320" s="53">
        <f t="shared" si="529"/>
        <v>1.9704548305779064</v>
      </c>
      <c r="R2320" s="53">
        <f>IF((H2320+N2320-O2320)&gt;SetUp!$B$56,T2319+H2320+N2320-O2320-SetUp!$B$56,T2319)</f>
        <v>0</v>
      </c>
      <c r="S2320" s="53">
        <f>R2320*SetUp!$B$65</f>
        <v>0</v>
      </c>
      <c r="T2320" s="53">
        <f>IF((R2320-S2320)&lt;SetUp!$B$53,R2320-S2320,SetUp!$B$53)</f>
        <v>0</v>
      </c>
      <c r="U2320" s="53">
        <f t="shared" si="530"/>
        <v>1.8502809531695468</v>
      </c>
      <c r="V2320" s="53">
        <f>(L2320-P2320)/1000*SetUp!$B$13*1000000/SetUp!$B$48</f>
        <v>0.85136848200573523</v>
      </c>
      <c r="W2320" s="53">
        <f t="shared" si="532"/>
        <v>-4.4408920985006262E-16</v>
      </c>
      <c r="X2320" s="53">
        <f>MAX((SetUp!$B$56*(1-($H2320/SetUp!$B$56)^2)*TANH(($B2320-$D2320)/SetUp!$B$56))/(1+$H2320/SetUp!$B$56*TANH(($B2320-$D2320)/SetUp!$B$56)),0)</f>
        <v>1.426919720057082</v>
      </c>
    </row>
    <row r="2321" spans="1:24" x14ac:dyDescent="0.3">
      <c r="A2321" s="60">
        <v>33366</v>
      </c>
      <c r="B2321" s="53">
        <v>1.044</v>
      </c>
      <c r="C2321" s="53"/>
      <c r="D2321" s="53">
        <v>3.9409999999999998</v>
      </c>
      <c r="E2321" s="53">
        <f t="shared" si="524"/>
        <v>1.044</v>
      </c>
      <c r="F2321" s="53">
        <f t="shared" si="525"/>
        <v>2.8969999999999998</v>
      </c>
      <c r="G2321" s="53">
        <f t="shared" si="526"/>
        <v>0</v>
      </c>
      <c r="H2321" s="53">
        <f>IF(Q2320&gt;SetUp!$B$56,SetUp!$B$56,Q2320)</f>
        <v>1.9704548305779064</v>
      </c>
      <c r="I2321" s="53">
        <f t="shared" si="531"/>
        <v>1.8656512083778047</v>
      </c>
      <c r="J2321" s="53">
        <f>MIN(F2321,H2321,(1-EXP(-SetUp!$B$52*H2321/SetUp!$B$56))*F2321)</f>
        <v>0.3052052559137487</v>
      </c>
      <c r="K2321" s="53">
        <f t="shared" si="527"/>
        <v>1.6652495746641578</v>
      </c>
      <c r="L2321" s="53">
        <f>IF(I2321&lt;=0,0,MIN(SetUp!$B$50*I2321^SetUp!$B$55,I2321))</f>
        <v>6.0814745065592188E-2</v>
      </c>
      <c r="M2321" s="53">
        <f t="shared" si="528"/>
        <v>1.8048364633122125</v>
      </c>
      <c r="N2321" s="53">
        <f>IF(SetUp!$B$62=0,X2321,(B2321-E2321)*(1-(H2321/SetUp!$B$66/SetUp!$B$56)))</f>
        <v>0</v>
      </c>
      <c r="O2321" s="53">
        <f>K2321*SetUp!$B$65</f>
        <v>1.5370255208257896E-2</v>
      </c>
      <c r="P2321" s="53">
        <f>MIN(SetUp!$B$54*L2321^SetUp!$B$51,L2321)</f>
        <v>4.0746017344121352E-2</v>
      </c>
      <c r="Q2321" s="53">
        <f t="shared" si="529"/>
        <v>1.6498793194558998</v>
      </c>
      <c r="R2321" s="53">
        <f>IF((H2321+N2321-O2321)&gt;SetUp!$B$56,T2320+H2321+N2321-O2321-SetUp!$B$56,T2320)</f>
        <v>0</v>
      </c>
      <c r="S2321" s="53">
        <f>R2321*SetUp!$B$65</f>
        <v>0</v>
      </c>
      <c r="T2321" s="53">
        <f>IF((R2321-S2321)&lt;SetUp!$B$53,R2321-S2321,SetUp!$B$53)</f>
        <v>0</v>
      </c>
      <c r="U2321" s="53">
        <f t="shared" si="530"/>
        <v>1.8048364633122125</v>
      </c>
      <c r="V2321" s="53">
        <f>(L2321-P2321)/1000*SetUp!$B$13*1000000/SetUp!$B$48</f>
        <v>0.81670291978780263</v>
      </c>
      <c r="W2321" s="53">
        <f t="shared" si="532"/>
        <v>0</v>
      </c>
      <c r="X2321" s="53">
        <f>MAX((SetUp!$B$56*(1-($H2321/SetUp!$B$56)^2)*TANH(($B2321-$D2321)/SetUp!$B$56))/(1+$H2321/SetUp!$B$56*TANH(($B2321-$D2321)/SetUp!$B$56)),0)</f>
        <v>0</v>
      </c>
    </row>
    <row r="2322" spans="1:24" x14ac:dyDescent="0.3">
      <c r="A2322" s="60">
        <v>33367</v>
      </c>
      <c r="B2322" s="53">
        <v>0</v>
      </c>
      <c r="C2322" s="53"/>
      <c r="D2322" s="53">
        <v>3.9409999999999998</v>
      </c>
      <c r="E2322" s="53">
        <f t="shared" si="524"/>
        <v>0</v>
      </c>
      <c r="F2322" s="53">
        <f t="shared" si="525"/>
        <v>3.9409999999999998</v>
      </c>
      <c r="G2322" s="53">
        <f t="shared" si="526"/>
        <v>0</v>
      </c>
      <c r="H2322" s="53">
        <f>IF(Q2321&gt;SetUp!$B$56,SetUp!$B$56,Q2321)</f>
        <v>1.6498793194558998</v>
      </c>
      <c r="I2322" s="53">
        <f t="shared" si="531"/>
        <v>1.816827399686437</v>
      </c>
      <c r="J2322" s="53">
        <f>MIN(F2322,H2322,(1-EXP(-SetUp!$B$52*H2322/SetUp!$B$56))*F2322)</f>
        <v>0.35075308983581643</v>
      </c>
      <c r="K2322" s="53">
        <f t="shared" si="527"/>
        <v>1.2991262296200834</v>
      </c>
      <c r="L2322" s="53">
        <f>IF(I2322&lt;=0,0,MIN(SetUp!$B$50*I2322^SetUp!$B$55,I2322))</f>
        <v>5.8185430567134669E-2</v>
      </c>
      <c r="M2322" s="53">
        <f t="shared" si="528"/>
        <v>1.7586419691193023</v>
      </c>
      <c r="N2322" s="53">
        <f>IF(SetUp!$B$62=0,X2322,(B2322-E2322)*(1-(H2322/SetUp!$B$66/SetUp!$B$56)))</f>
        <v>0</v>
      </c>
      <c r="O2322" s="53">
        <f>K2322*SetUp!$B$65</f>
        <v>1.1990936374224622E-2</v>
      </c>
      <c r="P2322" s="53">
        <f>MIN(SetUp!$B$54*L2322^SetUp!$B$51,L2322)</f>
        <v>3.8967630225974582E-2</v>
      </c>
      <c r="Q2322" s="53">
        <f t="shared" si="529"/>
        <v>1.2871352932458588</v>
      </c>
      <c r="R2322" s="53">
        <f>IF((H2322+N2322-O2322)&gt;SetUp!$B$56,T2321+H2322+N2322-O2322-SetUp!$B$56,T2321)</f>
        <v>0</v>
      </c>
      <c r="S2322" s="53">
        <f>R2322*SetUp!$B$65</f>
        <v>0</v>
      </c>
      <c r="T2322" s="53">
        <f>IF((R2322-S2322)&lt;SetUp!$B$53,R2322-S2322,SetUp!$B$53)</f>
        <v>0</v>
      </c>
      <c r="U2322" s="53">
        <f t="shared" si="530"/>
        <v>1.7586419691193023</v>
      </c>
      <c r="V2322" s="53">
        <f>(L2322-P2322)/1000*SetUp!$B$13*1000000/SetUp!$B$48</f>
        <v>0.78207417372715105</v>
      </c>
      <c r="W2322" s="53">
        <f t="shared" si="532"/>
        <v>-3.1918911957973251E-16</v>
      </c>
      <c r="X2322" s="53">
        <f>MAX((SetUp!$B$56*(1-($H2322/SetUp!$B$56)^2)*TANH(($B2322-$D2322)/SetUp!$B$56))/(1+$H2322/SetUp!$B$56*TANH(($B2322-$D2322)/SetUp!$B$56)),0)</f>
        <v>0</v>
      </c>
    </row>
    <row r="2323" spans="1:24" x14ac:dyDescent="0.3">
      <c r="A2323" s="60">
        <v>33368</v>
      </c>
      <c r="B2323" s="53">
        <v>3.5259999999999998</v>
      </c>
      <c r="C2323" s="53"/>
      <c r="D2323" s="53">
        <v>3.9409999999999998</v>
      </c>
      <c r="E2323" s="53">
        <f t="shared" si="524"/>
        <v>3.5259999999999998</v>
      </c>
      <c r="F2323" s="53">
        <f t="shared" si="525"/>
        <v>0.41500000000000004</v>
      </c>
      <c r="G2323" s="53">
        <f t="shared" si="526"/>
        <v>0</v>
      </c>
      <c r="H2323" s="53">
        <f>IF(Q2322&gt;SetUp!$B$56,SetUp!$B$56,Q2322)</f>
        <v>1.2871352932458588</v>
      </c>
      <c r="I2323" s="53">
        <f t="shared" si="531"/>
        <v>1.7702535675225595</v>
      </c>
      <c r="J2323" s="53">
        <f>MIN(F2323,H2323,(1-EXP(-SetUp!$B$52*H2323/SetUp!$B$56))*F2323)</f>
        <v>2.9107430975474646E-2</v>
      </c>
      <c r="K2323" s="53">
        <f t="shared" si="527"/>
        <v>1.2580278622703842</v>
      </c>
      <c r="L2323" s="53">
        <f>IF(I2323&lt;=0,0,MIN(SetUp!$B$50*I2323^SetUp!$B$55,I2323))</f>
        <v>5.5720789946287139E-2</v>
      </c>
      <c r="M2323" s="53">
        <f t="shared" si="528"/>
        <v>1.7145327775762724</v>
      </c>
      <c r="N2323" s="53">
        <f>IF(SetUp!$B$62=0,X2323,(B2323-E2323)*(1-(H2323/SetUp!$B$66/SetUp!$B$56)))</f>
        <v>0</v>
      </c>
      <c r="O2323" s="53">
        <f>K2323*SetUp!$B$65</f>
        <v>1.1611598403257112E-2</v>
      </c>
      <c r="P2323" s="53">
        <f>MIN(SetUp!$B$54*L2323^SetUp!$B$51,L2323)</f>
        <v>3.7301331963750267E-2</v>
      </c>
      <c r="Q2323" s="53">
        <f t="shared" si="529"/>
        <v>1.246416263867127</v>
      </c>
      <c r="R2323" s="53">
        <f>IF((H2323+N2323-O2323)&gt;SetUp!$B$56,T2322+H2323+N2323-O2323-SetUp!$B$56,T2322)</f>
        <v>0</v>
      </c>
      <c r="S2323" s="53">
        <f>R2323*SetUp!$B$65</f>
        <v>0</v>
      </c>
      <c r="T2323" s="53">
        <f>IF((R2323-S2323)&lt;SetUp!$B$53,R2323-S2323,SetUp!$B$53)</f>
        <v>0</v>
      </c>
      <c r="U2323" s="53">
        <f t="shared" si="530"/>
        <v>1.7145327775762724</v>
      </c>
      <c r="V2323" s="53">
        <f>(L2323-P2323)/1000*SetUp!$B$13*1000000/SetUp!$B$48</f>
        <v>0.74958539096389187</v>
      </c>
      <c r="W2323" s="53">
        <f t="shared" si="532"/>
        <v>1.1102230246251565E-16</v>
      </c>
      <c r="X2323" s="53">
        <f>MAX((SetUp!$B$56*(1-($H2323/SetUp!$B$56)^2)*TANH(($B2323-$D2323)/SetUp!$B$56))/(1+$H2323/SetUp!$B$56*TANH(($B2323-$D2323)/SetUp!$B$56)),0)</f>
        <v>0</v>
      </c>
    </row>
    <row r="2324" spans="1:24" x14ac:dyDescent="0.3">
      <c r="A2324" s="60">
        <v>33369</v>
      </c>
      <c r="B2324" s="53">
        <v>0.65</v>
      </c>
      <c r="C2324" s="53"/>
      <c r="D2324" s="53">
        <v>3.9409999999999998</v>
      </c>
      <c r="E2324" s="53">
        <f t="shared" si="524"/>
        <v>0.65</v>
      </c>
      <c r="F2324" s="53">
        <f t="shared" si="525"/>
        <v>3.2909999999999999</v>
      </c>
      <c r="G2324" s="53">
        <f t="shared" si="526"/>
        <v>0</v>
      </c>
      <c r="H2324" s="53">
        <f>IF(Q2323&gt;SetUp!$B$56,SetUp!$B$56,Q2323)</f>
        <v>1.246416263867127</v>
      </c>
      <c r="I2324" s="53">
        <f t="shared" si="531"/>
        <v>1.7239717355887494</v>
      </c>
      <c r="J2324" s="53">
        <f>MIN(F2324,H2324,(1-EXP(-SetUp!$B$52*H2324/SetUp!$B$56))*F2324)</f>
        <v>0.22377736798821338</v>
      </c>
      <c r="K2324" s="53">
        <f t="shared" si="527"/>
        <v>1.0226388958789137</v>
      </c>
      <c r="L2324" s="53">
        <f>IF(I2324&lt;=0,0,MIN(SetUp!$B$50*I2324^SetUp!$B$55,I2324))</f>
        <v>5.3314053460154553E-2</v>
      </c>
      <c r="M2324" s="53">
        <f t="shared" si="528"/>
        <v>1.6706576821285948</v>
      </c>
      <c r="N2324" s="53">
        <f>IF(SetUp!$B$62=0,X2324,(B2324-E2324)*(1-(H2324/SetUp!$B$66/SetUp!$B$56)))</f>
        <v>0</v>
      </c>
      <c r="O2324" s="53">
        <f>K2324*SetUp!$B$65</f>
        <v>9.4389580124768849E-3</v>
      </c>
      <c r="P2324" s="53">
        <f>MIN(SetUp!$B$54*L2324^SetUp!$B$51,L2324)</f>
        <v>3.5674872660552089E-2</v>
      </c>
      <c r="Q2324" s="53">
        <f t="shared" si="529"/>
        <v>1.0131999378664367</v>
      </c>
      <c r="R2324" s="53">
        <f>IF((H2324+N2324-O2324)&gt;SetUp!$B$56,T2323+H2324+N2324-O2324-SetUp!$B$56,T2323)</f>
        <v>0</v>
      </c>
      <c r="S2324" s="53">
        <f>R2324*SetUp!$B$65</f>
        <v>0</v>
      </c>
      <c r="T2324" s="53">
        <f>IF((R2324-S2324)&lt;SetUp!$B$53,R2324-S2324,SetUp!$B$53)</f>
        <v>0</v>
      </c>
      <c r="U2324" s="53">
        <f t="shared" si="530"/>
        <v>1.6706576821285948</v>
      </c>
      <c r="V2324" s="53">
        <f>(L2324-P2324)/1000*SetUp!$B$13*1000000/SetUp!$B$48</f>
        <v>0.71783177596693548</v>
      </c>
      <c r="W2324" s="53">
        <f t="shared" si="532"/>
        <v>0</v>
      </c>
      <c r="X2324" s="53">
        <f>MAX((SetUp!$B$56*(1-($H2324/SetUp!$B$56)^2)*TANH(($B2324-$D2324)/SetUp!$B$56))/(1+$H2324/SetUp!$B$56*TANH(($B2324-$D2324)/SetUp!$B$56)),0)</f>
        <v>0</v>
      </c>
    </row>
    <row r="2325" spans="1:24" x14ac:dyDescent="0.3">
      <c r="A2325" s="60">
        <v>33370</v>
      </c>
      <c r="B2325" s="53">
        <v>0</v>
      </c>
      <c r="C2325" s="53"/>
      <c r="D2325" s="53">
        <v>3.9409999999999998</v>
      </c>
      <c r="E2325" s="53">
        <f t="shared" si="524"/>
        <v>0</v>
      </c>
      <c r="F2325" s="53">
        <f t="shared" si="525"/>
        <v>3.9409999999999998</v>
      </c>
      <c r="G2325" s="53">
        <f t="shared" si="526"/>
        <v>0</v>
      </c>
      <c r="H2325" s="53">
        <f>IF(Q2324&gt;SetUp!$B$56,SetUp!$B$56,Q2324)</f>
        <v>1.0131999378664367</v>
      </c>
      <c r="I2325" s="53">
        <f t="shared" si="531"/>
        <v>1.6779857575689152</v>
      </c>
      <c r="J2325" s="53">
        <f>MIN(F2325,H2325,(1-EXP(-SetUp!$B$52*H2325/SetUp!$B$56))*F2325)</f>
        <v>0.2192590211571262</v>
      </c>
      <c r="K2325" s="53">
        <f t="shared" si="527"/>
        <v>0.79394091670931055</v>
      </c>
      <c r="L2325" s="53">
        <f>IF(I2325&lt;=0,0,MIN(SetUp!$B$50*I2325^SetUp!$B$55,I2325))</f>
        <v>5.0964987038779344E-2</v>
      </c>
      <c r="M2325" s="53">
        <f t="shared" si="528"/>
        <v>1.6270207705301358</v>
      </c>
      <c r="N2325" s="53">
        <f>IF(SetUp!$B$62=0,X2325,(B2325-E2325)*(1-(H2325/SetUp!$B$66/SetUp!$B$56)))</f>
        <v>0</v>
      </c>
      <c r="O2325" s="53">
        <f>K2325*SetUp!$B$65</f>
        <v>7.3280754403203538E-3</v>
      </c>
      <c r="P2325" s="53">
        <f>MIN(SetUp!$B$54*L2325^SetUp!$B$51,L2325)</f>
        <v>3.4088074376045642E-2</v>
      </c>
      <c r="Q2325" s="53">
        <f t="shared" si="529"/>
        <v>0.78661284126899023</v>
      </c>
      <c r="R2325" s="53">
        <f>IF((H2325+N2325-O2325)&gt;SetUp!$B$56,T2324+H2325+N2325-O2325-SetUp!$B$56,T2324)</f>
        <v>0</v>
      </c>
      <c r="S2325" s="53">
        <f>R2325*SetUp!$B$65</f>
        <v>0</v>
      </c>
      <c r="T2325" s="53">
        <f>IF((R2325-S2325)&lt;SetUp!$B$53,R2325-S2325,SetUp!$B$53)</f>
        <v>0</v>
      </c>
      <c r="U2325" s="53">
        <f t="shared" si="530"/>
        <v>1.6270207705301358</v>
      </c>
      <c r="V2325" s="53">
        <f>(L2325-P2325)/1000*SetUp!$B$13*1000000/SetUp!$B$48</f>
        <v>0.68681104452435948</v>
      </c>
      <c r="W2325" s="53">
        <f t="shared" si="532"/>
        <v>0</v>
      </c>
      <c r="X2325" s="53">
        <f>MAX((SetUp!$B$56*(1-($H2325/SetUp!$B$56)^2)*TANH(($B2325-$D2325)/SetUp!$B$56))/(1+$H2325/SetUp!$B$56*TANH(($B2325-$D2325)/SetUp!$B$56)),0)</f>
        <v>0</v>
      </c>
    </row>
    <row r="2326" spans="1:24" x14ac:dyDescent="0.3">
      <c r="A2326" s="60">
        <v>33371</v>
      </c>
      <c r="B2326" s="53">
        <v>9.1999999999999998E-2</v>
      </c>
      <c r="C2326" s="53"/>
      <c r="D2326" s="53">
        <v>3.9409999999999998</v>
      </c>
      <c r="E2326" s="53">
        <f t="shared" si="524"/>
        <v>9.1999999999999998E-2</v>
      </c>
      <c r="F2326" s="53">
        <f t="shared" si="525"/>
        <v>3.8489999999999998</v>
      </c>
      <c r="G2326" s="53">
        <f t="shared" si="526"/>
        <v>0</v>
      </c>
      <c r="H2326" s="53">
        <f>IF(Q2325&gt;SetUp!$B$56,SetUp!$B$56,Q2325)</f>
        <v>0.78661284126899023</v>
      </c>
      <c r="I2326" s="53">
        <f t="shared" si="531"/>
        <v>1.6327369392494333</v>
      </c>
      <c r="J2326" s="53">
        <f>MIN(F2326,H2326,(1-EXP(-SetUp!$B$52*H2326/SetUp!$B$56))*F2326)</f>
        <v>0.16730968725210738</v>
      </c>
      <c r="K2326" s="53">
        <f t="shared" si="527"/>
        <v>0.61930315401688285</v>
      </c>
      <c r="L2326" s="53">
        <f>IF(I2326&lt;=0,0,MIN(SetUp!$B$50*I2326^SetUp!$B$55,I2326))</f>
        <v>4.8695089112054994E-2</v>
      </c>
      <c r="M2326" s="53">
        <f t="shared" si="528"/>
        <v>1.5840418501373783</v>
      </c>
      <c r="N2326" s="53">
        <f>IF(SetUp!$B$62=0,X2326,(B2326-E2326)*(1-(H2326/SetUp!$B$66/SetUp!$B$56)))</f>
        <v>0</v>
      </c>
      <c r="O2326" s="53">
        <f>K2326*SetUp!$B$65</f>
        <v>5.7161687192973862E-3</v>
      </c>
      <c r="P2326" s="53">
        <f>MIN(SetUp!$B$54*L2326^SetUp!$B$51,L2326)</f>
        <v>3.2555429500316611E-2</v>
      </c>
      <c r="Q2326" s="53">
        <f t="shared" si="529"/>
        <v>0.61358698529758549</v>
      </c>
      <c r="R2326" s="53">
        <f>IF((H2326+N2326-O2326)&gt;SetUp!$B$56,T2325+H2326+N2326-O2326-SetUp!$B$56,T2325)</f>
        <v>0</v>
      </c>
      <c r="S2326" s="53">
        <f>R2326*SetUp!$B$65</f>
        <v>0</v>
      </c>
      <c r="T2326" s="53">
        <f>IF((R2326-S2326)&lt;SetUp!$B$53,R2326-S2326,SetUp!$B$53)</f>
        <v>0</v>
      </c>
      <c r="U2326" s="53">
        <f t="shared" si="530"/>
        <v>1.5840418501373783</v>
      </c>
      <c r="V2326" s="53">
        <f>(L2326-P2326)/1000*SetUp!$B$13*1000000/SetUp!$B$48</f>
        <v>0.65680830953652281</v>
      </c>
      <c r="W2326" s="53">
        <f t="shared" si="532"/>
        <v>0</v>
      </c>
      <c r="X2326" s="53">
        <f>MAX((SetUp!$B$56*(1-($H2326/SetUp!$B$56)^2)*TANH(($B2326-$D2326)/SetUp!$B$56))/(1+$H2326/SetUp!$B$56*TANH(($B2326-$D2326)/SetUp!$B$56)),0)</f>
        <v>0</v>
      </c>
    </row>
    <row r="2327" spans="1:24" x14ac:dyDescent="0.3">
      <c r="A2327" s="60">
        <v>33372</v>
      </c>
      <c r="B2327" s="53">
        <v>5.2999999999999999E-2</v>
      </c>
      <c r="C2327" s="53"/>
      <c r="D2327" s="53">
        <v>3.9409999999999998</v>
      </c>
      <c r="E2327" s="53">
        <f t="shared" si="524"/>
        <v>5.2999999999999999E-2</v>
      </c>
      <c r="F2327" s="53">
        <f t="shared" si="525"/>
        <v>3.8879999999999999</v>
      </c>
      <c r="G2327" s="53">
        <f t="shared" si="526"/>
        <v>0</v>
      </c>
      <c r="H2327" s="53">
        <f>IF(Q2326&gt;SetUp!$B$56,SetUp!$B$56,Q2326)</f>
        <v>0.61358698529758549</v>
      </c>
      <c r="I2327" s="53">
        <f t="shared" si="531"/>
        <v>1.5884825442593422</v>
      </c>
      <c r="J2327" s="53">
        <f>MIN(F2327,H2327,(1-EXP(-SetUp!$B$52*H2327/SetUp!$B$56))*F2327)</f>
        <v>0.13247174696108316</v>
      </c>
      <c r="K2327" s="53">
        <f t="shared" si="527"/>
        <v>0.48111523833650233</v>
      </c>
      <c r="L2327" s="53">
        <f>IF(I2327&lt;=0,0,MIN(SetUp!$B$50*I2327^SetUp!$B$55,I2327))</f>
        <v>4.6515269929672462E-2</v>
      </c>
      <c r="M2327" s="53">
        <f t="shared" si="528"/>
        <v>1.5419672743296697</v>
      </c>
      <c r="N2327" s="53">
        <f>IF(SetUp!$B$62=0,X2327,(B2327-E2327)*(1-(H2327/SetUp!$B$66/SetUp!$B$56)))</f>
        <v>0</v>
      </c>
      <c r="O2327" s="53">
        <f>K2327*SetUp!$B$65</f>
        <v>4.4406941219638126E-3</v>
      </c>
      <c r="P2327" s="53">
        <f>MIN(SetUp!$B$54*L2327^SetUp!$B$51,L2327)</f>
        <v>3.1084259362401258E-2</v>
      </c>
      <c r="Q2327" s="53">
        <f t="shared" si="529"/>
        <v>0.47667454421453853</v>
      </c>
      <c r="R2327" s="53">
        <f>IF((H2327+N2327-O2327)&gt;SetUp!$B$56,T2326+H2327+N2327-O2327-SetUp!$B$56,T2326)</f>
        <v>0</v>
      </c>
      <c r="S2327" s="53">
        <f>R2327*SetUp!$B$65</f>
        <v>0</v>
      </c>
      <c r="T2327" s="53">
        <f>IF((R2327-S2327)&lt;SetUp!$B$53,R2327-S2327,SetUp!$B$53)</f>
        <v>0</v>
      </c>
      <c r="U2327" s="53">
        <f t="shared" si="530"/>
        <v>1.5419672743296697</v>
      </c>
      <c r="V2327" s="53">
        <f>(L2327-P2327)/1000*SetUp!$B$13*1000000/SetUp!$B$48</f>
        <v>0.62796962321053351</v>
      </c>
      <c r="W2327" s="53">
        <f t="shared" si="532"/>
        <v>-6.9388939039072284E-17</v>
      </c>
      <c r="X2327" s="53">
        <f>MAX((SetUp!$B$56*(1-($H2327/SetUp!$B$56)^2)*TANH(($B2327-$D2327)/SetUp!$B$56))/(1+$H2327/SetUp!$B$56*TANH(($B2327-$D2327)/SetUp!$B$56)),0)</f>
        <v>0</v>
      </c>
    </row>
    <row r="2328" spans="1:24" x14ac:dyDescent="0.3">
      <c r="A2328" s="60">
        <v>33373</v>
      </c>
      <c r="B2328" s="53">
        <v>0.3</v>
      </c>
      <c r="C2328" s="53"/>
      <c r="D2328" s="53">
        <v>3.9409999999999998</v>
      </c>
      <c r="E2328" s="53">
        <f t="shared" si="524"/>
        <v>0.3</v>
      </c>
      <c r="F2328" s="53">
        <f t="shared" si="525"/>
        <v>3.641</v>
      </c>
      <c r="G2328" s="53">
        <f t="shared" si="526"/>
        <v>0</v>
      </c>
      <c r="H2328" s="53">
        <f>IF(Q2327&gt;SetUp!$B$56,SetUp!$B$56,Q2327)</f>
        <v>0.47667454421453853</v>
      </c>
      <c r="I2328" s="53">
        <f t="shared" si="531"/>
        <v>1.5454740120048154</v>
      </c>
      <c r="J2328" s="53">
        <f>MIN(F2328,H2328,(1-EXP(-SetUp!$B$52*H2328/SetUp!$B$56))*F2328)</f>
        <v>9.6746342446125566E-2</v>
      </c>
      <c r="K2328" s="53">
        <f t="shared" si="527"/>
        <v>0.37992820176841297</v>
      </c>
      <c r="L2328" s="53">
        <f>IF(I2328&lt;=0,0,MIN(SetUp!$B$50*I2328^SetUp!$B$55,I2328))</f>
        <v>4.4435251768158351E-2</v>
      </c>
      <c r="M2328" s="53">
        <f t="shared" si="528"/>
        <v>1.5010387602366571</v>
      </c>
      <c r="N2328" s="53">
        <f>IF(SetUp!$B$62=0,X2328,(B2328-E2328)*(1-(H2328/SetUp!$B$66/SetUp!$B$56)))</f>
        <v>0</v>
      </c>
      <c r="O2328" s="53">
        <f>K2328*SetUp!$B$65</f>
        <v>3.5067376751456111E-3</v>
      </c>
      <c r="P2328" s="53">
        <f>MIN(SetUp!$B$54*L2328^SetUp!$B$51,L2328)</f>
        <v>2.9681069702061219E-2</v>
      </c>
      <c r="Q2328" s="53">
        <f t="shared" si="529"/>
        <v>0.37642146409326738</v>
      </c>
      <c r="R2328" s="53">
        <f>IF((H2328+N2328-O2328)&gt;SetUp!$B$56,T2327+H2328+N2328-O2328-SetUp!$B$56,T2327)</f>
        <v>0</v>
      </c>
      <c r="S2328" s="53">
        <f>R2328*SetUp!$B$65</f>
        <v>0</v>
      </c>
      <c r="T2328" s="53">
        <f>IF((R2328-S2328)&lt;SetUp!$B$53,R2328-S2328,SetUp!$B$53)</f>
        <v>0</v>
      </c>
      <c r="U2328" s="53">
        <f t="shared" si="530"/>
        <v>1.5010387602366571</v>
      </c>
      <c r="V2328" s="53">
        <f>(L2328-P2328)/1000*SetUp!$B$13*1000000/SetUp!$B$48</f>
        <v>0.60042588347893711</v>
      </c>
      <c r="W2328" s="53">
        <f t="shared" si="532"/>
        <v>1.3877787807814457E-16</v>
      </c>
      <c r="X2328" s="53">
        <f>MAX((SetUp!$B$56*(1-($H2328/SetUp!$B$56)^2)*TANH(($B2328-$D2328)/SetUp!$B$56))/(1+$H2328/SetUp!$B$56*TANH(($B2328-$D2328)/SetUp!$B$56)),0)</f>
        <v>0</v>
      </c>
    </row>
    <row r="2329" spans="1:24" x14ac:dyDescent="0.3">
      <c r="A2329" s="60">
        <v>33374</v>
      </c>
      <c r="B2329" s="53">
        <v>0</v>
      </c>
      <c r="C2329" s="53"/>
      <c r="D2329" s="53">
        <v>3.9409999999999998</v>
      </c>
      <c r="E2329" s="53">
        <f t="shared" si="524"/>
        <v>0</v>
      </c>
      <c r="F2329" s="53">
        <f t="shared" si="525"/>
        <v>3.9409999999999998</v>
      </c>
      <c r="G2329" s="53">
        <f t="shared" si="526"/>
        <v>0</v>
      </c>
      <c r="H2329" s="53">
        <f>IF(Q2328&gt;SetUp!$B$56,SetUp!$B$56,Q2328)</f>
        <v>0.37642146409326738</v>
      </c>
      <c r="I2329" s="53">
        <f t="shared" si="531"/>
        <v>1.503747711323173</v>
      </c>
      <c r="J2329" s="53">
        <f>MIN(F2329,H2329,(1-EXP(-SetUp!$B$52*H2329/SetUp!$B$56))*F2329)</f>
        <v>8.2927336410665978E-2</v>
      </c>
      <c r="K2329" s="53">
        <f t="shared" si="527"/>
        <v>0.29349412768260141</v>
      </c>
      <c r="L2329" s="53">
        <f>IF(I2329&lt;=0,0,MIN(SetUp!$B$50*I2329^SetUp!$B$55,I2329))</f>
        <v>4.2453786665520146E-2</v>
      </c>
      <c r="M2329" s="53">
        <f t="shared" si="528"/>
        <v>1.4612939246576528</v>
      </c>
      <c r="N2329" s="53">
        <f>IF(SetUp!$B$62=0,X2329,(B2329-E2329)*(1-(H2329/SetUp!$B$66/SetUp!$B$56)))</f>
        <v>0</v>
      </c>
      <c r="O2329" s="53">
        <f>K2329*SetUp!$B$65</f>
        <v>2.708951086515901E-3</v>
      </c>
      <c r="P2329" s="53">
        <f>MIN(SetUp!$B$54*L2329^SetUp!$B$51,L2329)</f>
        <v>2.8344957675321532E-2</v>
      </c>
      <c r="Q2329" s="53">
        <f t="shared" si="529"/>
        <v>0.29078517659608549</v>
      </c>
      <c r="R2329" s="53">
        <f>IF((H2329+N2329-O2329)&gt;SetUp!$B$56,T2328+H2329+N2329-O2329-SetUp!$B$56,T2328)</f>
        <v>0</v>
      </c>
      <c r="S2329" s="53">
        <f>R2329*SetUp!$B$65</f>
        <v>0</v>
      </c>
      <c r="T2329" s="53">
        <f>IF((R2329-S2329)&lt;SetUp!$B$53,R2329-S2329,SetUp!$B$53)</f>
        <v>0</v>
      </c>
      <c r="U2329" s="53">
        <f t="shared" si="530"/>
        <v>1.4612939246576528</v>
      </c>
      <c r="V2329" s="53">
        <f>(L2329-P2329)/1000*SetUp!$B$13*1000000/SetUp!$B$48</f>
        <v>0.57416304566005172</v>
      </c>
      <c r="W2329" s="53">
        <f t="shared" si="532"/>
        <v>0</v>
      </c>
      <c r="X2329" s="53">
        <f>MAX((SetUp!$B$56*(1-($H2329/SetUp!$B$56)^2)*TANH(($B2329-$D2329)/SetUp!$B$56))/(1+$H2329/SetUp!$B$56*TANH(($B2329-$D2329)/SetUp!$B$56)),0)</f>
        <v>0</v>
      </c>
    </row>
    <row r="2330" spans="1:24" x14ac:dyDescent="0.3">
      <c r="A2330" s="60">
        <v>33375</v>
      </c>
      <c r="B2330" s="53">
        <v>0</v>
      </c>
      <c r="C2330" s="53"/>
      <c r="D2330" s="53">
        <v>3.9409999999999998</v>
      </c>
      <c r="E2330" s="53">
        <f t="shared" si="524"/>
        <v>0</v>
      </c>
      <c r="F2330" s="53">
        <f t="shared" si="525"/>
        <v>3.9409999999999998</v>
      </c>
      <c r="G2330" s="53">
        <f t="shared" si="526"/>
        <v>0</v>
      </c>
      <c r="H2330" s="53">
        <f>IF(Q2329&gt;SetUp!$B$56,SetUp!$B$56,Q2329)</f>
        <v>0.29078517659608549</v>
      </c>
      <c r="I2330" s="53">
        <f t="shared" si="531"/>
        <v>1.4633851588525055</v>
      </c>
      <c r="J2330" s="53">
        <f>MIN(F2330,H2330,(1-EXP(-SetUp!$B$52*H2330/SetUp!$B$56))*F2330)</f>
        <v>6.4215948804046283E-2</v>
      </c>
      <c r="K2330" s="53">
        <f t="shared" si="527"/>
        <v>0.2265692277920392</v>
      </c>
      <c r="L2330" s="53">
        <f>IF(I2330&lt;=0,0,MIN(SetUp!$B$50*I2330^SetUp!$B$55,I2330))</f>
        <v>4.0571638266493022E-2</v>
      </c>
      <c r="M2330" s="53">
        <f t="shared" si="528"/>
        <v>1.4228135205860124</v>
      </c>
      <c r="N2330" s="53">
        <f>IF(SetUp!$B$62=0,X2330,(B2330-E2330)*(1-(H2330/SetUp!$B$66/SetUp!$B$56)))</f>
        <v>0</v>
      </c>
      <c r="O2330" s="53">
        <f>K2330*SetUp!$B$65</f>
        <v>2.0912341948526756E-3</v>
      </c>
      <c r="P2330" s="53">
        <f>MIN(SetUp!$B$54*L2330^SetUp!$B$51,L2330)</f>
        <v>2.7076376258311902E-2</v>
      </c>
      <c r="Q2330" s="53">
        <f t="shared" si="529"/>
        <v>0.22447799359718651</v>
      </c>
      <c r="R2330" s="53">
        <f>IF((H2330+N2330-O2330)&gt;SetUp!$B$56,T2329+H2330+N2330-O2330-SetUp!$B$56,T2329)</f>
        <v>0</v>
      </c>
      <c r="S2330" s="53">
        <f>R2330*SetUp!$B$65</f>
        <v>0</v>
      </c>
      <c r="T2330" s="53">
        <f>IF((R2330-S2330)&lt;SetUp!$B$53,R2330-S2330,SetUp!$B$53)</f>
        <v>0</v>
      </c>
      <c r="U2330" s="53">
        <f t="shared" si="530"/>
        <v>1.4228135205860124</v>
      </c>
      <c r="V2330" s="53">
        <f>(L2330-P2330)/1000*SetUp!$B$13*1000000/SetUp!$B$48</f>
        <v>0.54919375250635738</v>
      </c>
      <c r="W2330" s="53">
        <f t="shared" si="532"/>
        <v>-1.7347234759768071E-16</v>
      </c>
      <c r="X2330" s="53">
        <f>MAX((SetUp!$B$56*(1-($H2330/SetUp!$B$56)^2)*TANH(($B2330-$D2330)/SetUp!$B$56))/(1+$H2330/SetUp!$B$56*TANH(($B2330-$D2330)/SetUp!$B$56)),0)</f>
        <v>0</v>
      </c>
    </row>
    <row r="2331" spans="1:24" x14ac:dyDescent="0.3">
      <c r="A2331" s="60">
        <v>33376</v>
      </c>
      <c r="B2331" s="53">
        <v>0.17299999999999999</v>
      </c>
      <c r="C2331" s="53"/>
      <c r="D2331" s="53">
        <v>3.9409999999999998</v>
      </c>
      <c r="E2331" s="53">
        <f t="shared" si="524"/>
        <v>0.17299999999999999</v>
      </c>
      <c r="F2331" s="53">
        <f t="shared" si="525"/>
        <v>3.7679999999999998</v>
      </c>
      <c r="G2331" s="53">
        <f t="shared" si="526"/>
        <v>0</v>
      </c>
      <c r="H2331" s="53">
        <f>IF(Q2330&gt;SetUp!$B$56,SetUp!$B$56,Q2330)</f>
        <v>0.22447799359718651</v>
      </c>
      <c r="I2331" s="53">
        <f t="shared" si="531"/>
        <v>1.4244471621287949</v>
      </c>
      <c r="J2331" s="53">
        <f>MIN(F2331,H2331,(1-EXP(-SetUp!$B$52*H2331/SetUp!$B$56))*F2331)</f>
        <v>4.7485429231017742E-2</v>
      </c>
      <c r="K2331" s="53">
        <f t="shared" si="527"/>
        <v>0.17699256436616878</v>
      </c>
      <c r="L2331" s="53">
        <f>IF(I2331&lt;=0,0,MIN(SetUp!$B$50*I2331^SetUp!$B$55,I2331))</f>
        <v>3.8788415712319356E-2</v>
      </c>
      <c r="M2331" s="53">
        <f t="shared" si="528"/>
        <v>1.3856587464164756</v>
      </c>
      <c r="N2331" s="53">
        <f>IF(SetUp!$B$62=0,X2331,(B2331-E2331)*(1-(H2331/SetUp!$B$66/SetUp!$B$56)))</f>
        <v>0</v>
      </c>
      <c r="O2331" s="53">
        <f>K2331*SetUp!$B$65</f>
        <v>1.6336415427823619E-3</v>
      </c>
      <c r="P2331" s="53">
        <f>MIN(SetUp!$B$54*L2331^SetUp!$B$51,L2331)</f>
        <v>2.5874998805289633E-2</v>
      </c>
      <c r="Q2331" s="53">
        <f t="shared" si="529"/>
        <v>0.17535892282338642</v>
      </c>
      <c r="R2331" s="53">
        <f>IF((H2331+N2331-O2331)&gt;SetUp!$B$56,T2330+H2331+N2331-O2331-SetUp!$B$56,T2330)</f>
        <v>0</v>
      </c>
      <c r="S2331" s="53">
        <f>R2331*SetUp!$B$65</f>
        <v>0</v>
      </c>
      <c r="T2331" s="53">
        <f>IF((R2331-S2331)&lt;SetUp!$B$53,R2331-S2331,SetUp!$B$53)</f>
        <v>0</v>
      </c>
      <c r="U2331" s="53">
        <f t="shared" si="530"/>
        <v>1.3856587464164756</v>
      </c>
      <c r="V2331" s="53">
        <f>(L2331-P2331)/1000*SetUp!$B$13*1000000/SetUp!$B$48</f>
        <v>0.52551539084986909</v>
      </c>
      <c r="W2331" s="53">
        <f t="shared" si="532"/>
        <v>2.0122792321330962E-16</v>
      </c>
      <c r="X2331" s="53">
        <f>MAX((SetUp!$B$56*(1-($H2331/SetUp!$B$56)^2)*TANH(($B2331-$D2331)/SetUp!$B$56))/(1+$H2331/SetUp!$B$56*TANH(($B2331-$D2331)/SetUp!$B$56)),0)</f>
        <v>0</v>
      </c>
    </row>
    <row r="2332" spans="1:24" x14ac:dyDescent="0.3">
      <c r="A2332" s="60">
        <v>33377</v>
      </c>
      <c r="B2332" s="53">
        <v>0</v>
      </c>
      <c r="C2332" s="53"/>
      <c r="D2332" s="53">
        <v>3.9409999999999998</v>
      </c>
      <c r="E2332" s="53">
        <f t="shared" si="524"/>
        <v>0</v>
      </c>
      <c r="F2332" s="53">
        <f t="shared" si="525"/>
        <v>3.9409999999999998</v>
      </c>
      <c r="G2332" s="53">
        <f t="shared" si="526"/>
        <v>0</v>
      </c>
      <c r="H2332" s="53">
        <f>IF(Q2331&gt;SetUp!$B$56,SetUp!$B$56,Q2331)</f>
        <v>0.17535892282338642</v>
      </c>
      <c r="I2332" s="53">
        <f t="shared" si="531"/>
        <v>1.386918707021624</v>
      </c>
      <c r="J2332" s="53">
        <f>MIN(F2332,H2332,(1-EXP(-SetUp!$B$52*H2332/SetUp!$B$56))*F2332)</f>
        <v>3.8851829519565471E-2</v>
      </c>
      <c r="K2332" s="53">
        <f t="shared" si="527"/>
        <v>0.13650709330382094</v>
      </c>
      <c r="L2332" s="53">
        <f>IF(I2332&lt;=0,0,MIN(SetUp!$B$50*I2332^SetUp!$B$55,I2332))</f>
        <v>3.710021937960304E-2</v>
      </c>
      <c r="M2332" s="53">
        <f t="shared" si="528"/>
        <v>1.3498184876420209</v>
      </c>
      <c r="N2332" s="53">
        <f>IF(SetUp!$B$62=0,X2332,(B2332-E2332)*(1-(H2332/SetUp!$B$66/SetUp!$B$56)))</f>
        <v>0</v>
      </c>
      <c r="O2332" s="53">
        <f>K2332*SetUp!$B$65</f>
        <v>1.2599606051485396E-3</v>
      </c>
      <c r="P2332" s="53">
        <f>MIN(SetUp!$B$54*L2332^SetUp!$B$51,L2332)</f>
        <v>2.473813585001635E-2</v>
      </c>
      <c r="Q2332" s="53">
        <f t="shared" si="529"/>
        <v>0.13524713269867239</v>
      </c>
      <c r="R2332" s="53">
        <f>IF((H2332+N2332-O2332)&gt;SetUp!$B$56,T2331+H2332+N2332-O2332-SetUp!$B$56,T2331)</f>
        <v>0</v>
      </c>
      <c r="S2332" s="53">
        <f>R2332*SetUp!$B$65</f>
        <v>0</v>
      </c>
      <c r="T2332" s="53">
        <f>IF((R2332-S2332)&lt;SetUp!$B$53,R2332-S2332,SetUp!$B$53)</f>
        <v>0</v>
      </c>
      <c r="U2332" s="53">
        <f t="shared" si="530"/>
        <v>1.3498184876420209</v>
      </c>
      <c r="V2332" s="53">
        <f>(L2332-P2332)/1000*SetUp!$B$13*1000000/SetUp!$B$48</f>
        <v>0.50307871298052609</v>
      </c>
      <c r="W2332" s="53">
        <f t="shared" si="532"/>
        <v>-2.2204460492503131E-16</v>
      </c>
      <c r="X2332" s="53">
        <f>MAX((SetUp!$B$56*(1-($H2332/SetUp!$B$56)^2)*TANH(($B2332-$D2332)/SetUp!$B$56))/(1+$H2332/SetUp!$B$56*TANH(($B2332-$D2332)/SetUp!$B$56)),0)</f>
        <v>0</v>
      </c>
    </row>
    <row r="2333" spans="1:24" x14ac:dyDescent="0.3">
      <c r="A2333" s="60">
        <v>33378</v>
      </c>
      <c r="B2333" s="53">
        <v>1.2470000000000001</v>
      </c>
      <c r="C2333" s="53"/>
      <c r="D2333" s="53">
        <v>3.9409999999999998</v>
      </c>
      <c r="E2333" s="53">
        <f t="shared" si="524"/>
        <v>1.2470000000000001</v>
      </c>
      <c r="F2333" s="53">
        <f t="shared" si="525"/>
        <v>2.694</v>
      </c>
      <c r="G2333" s="53">
        <f t="shared" si="526"/>
        <v>0</v>
      </c>
      <c r="H2333" s="53">
        <f>IF(Q2332&gt;SetUp!$B$56,SetUp!$B$56,Q2332)</f>
        <v>0.13524713269867239</v>
      </c>
      <c r="I2333" s="53">
        <f t="shared" si="531"/>
        <v>1.3508775426324382</v>
      </c>
      <c r="J2333" s="53">
        <f>MIN(F2333,H2333,(1-EXP(-SetUp!$B$52*H2333/SetUp!$B$56))*F2333)</f>
        <v>2.0506625892341816E-2</v>
      </c>
      <c r="K2333" s="53">
        <f t="shared" si="527"/>
        <v>0.11474050680633058</v>
      </c>
      <c r="L2333" s="53">
        <f>IF(I2333&lt;=0,0,MIN(SetUp!$B$50*I2333^SetUp!$B$55,I2333))</f>
        <v>3.5507337169048268E-2</v>
      </c>
      <c r="M2333" s="53">
        <f t="shared" si="528"/>
        <v>1.31537020546339</v>
      </c>
      <c r="N2333" s="53">
        <f>IF(SetUp!$B$62=0,X2333,(B2333-E2333)*(1-(H2333/SetUp!$B$66/SetUp!$B$56)))</f>
        <v>0</v>
      </c>
      <c r="O2333" s="53">
        <f>K2333*SetUp!$B$65</f>
        <v>1.0590549904171743E-3</v>
      </c>
      <c r="P2333" s="53">
        <f>MIN(SetUp!$B$54*L2333^SetUp!$B$51,L2333)</f>
        <v>2.3665919811274309E-2</v>
      </c>
      <c r="Q2333" s="53">
        <f t="shared" si="529"/>
        <v>0.11368145181591341</v>
      </c>
      <c r="R2333" s="53">
        <f>IF((H2333+N2333-O2333)&gt;SetUp!$B$56,T2332+H2333+N2333-O2333-SetUp!$B$56,T2332)</f>
        <v>0</v>
      </c>
      <c r="S2333" s="53">
        <f>R2333*SetUp!$B$65</f>
        <v>0</v>
      </c>
      <c r="T2333" s="53">
        <f>IF((R2333-S2333)&lt;SetUp!$B$53,R2333-S2333,SetUp!$B$53)</f>
        <v>0</v>
      </c>
      <c r="U2333" s="53">
        <f t="shared" si="530"/>
        <v>1.31537020546339</v>
      </c>
      <c r="V2333" s="53">
        <f>(L2333-P2333)/1000*SetUp!$B$13*1000000/SetUp!$B$48</f>
        <v>0.48189004628197624</v>
      </c>
      <c r="W2333" s="53">
        <f t="shared" si="532"/>
        <v>2.4286128663675299E-16</v>
      </c>
      <c r="X2333" s="53">
        <f>MAX((SetUp!$B$56*(1-($H2333/SetUp!$B$56)^2)*TANH(($B2333-$D2333)/SetUp!$B$56))/(1+$H2333/SetUp!$B$56*TANH(($B2333-$D2333)/SetUp!$B$56)),0)</f>
        <v>0</v>
      </c>
    </row>
    <row r="2334" spans="1:24" x14ac:dyDescent="0.3">
      <c r="A2334" s="60">
        <v>33379</v>
      </c>
      <c r="B2334" s="53">
        <v>0</v>
      </c>
      <c r="C2334" s="53"/>
      <c r="D2334" s="53">
        <v>3.9409999999999998</v>
      </c>
      <c r="E2334" s="53">
        <f t="shared" si="524"/>
        <v>0</v>
      </c>
      <c r="F2334" s="53">
        <f t="shared" si="525"/>
        <v>3.9409999999999998</v>
      </c>
      <c r="G2334" s="53">
        <f t="shared" si="526"/>
        <v>0</v>
      </c>
      <c r="H2334" s="53">
        <f>IF(Q2333&gt;SetUp!$B$56,SetUp!$B$56,Q2333)</f>
        <v>0.11368145181591341</v>
      </c>
      <c r="I2334" s="53">
        <f t="shared" si="531"/>
        <v>1.3161866062258811</v>
      </c>
      <c r="J2334" s="53">
        <f>MIN(F2334,H2334,(1-EXP(-SetUp!$B$52*H2334/SetUp!$B$56))*F2334)</f>
        <v>2.523067438421997E-2</v>
      </c>
      <c r="K2334" s="53">
        <f t="shared" si="527"/>
        <v>8.8450777431693439E-2</v>
      </c>
      <c r="L2334" s="53">
        <f>IF(I2334&lt;=0,0,MIN(SetUp!$B$50*I2334^SetUp!$B$55,I2334))</f>
        <v>3.4000652060551556E-2</v>
      </c>
      <c r="M2334" s="53">
        <f t="shared" si="528"/>
        <v>1.2821859541653295</v>
      </c>
      <c r="N2334" s="53">
        <f>IF(SetUp!$B$62=0,X2334,(B2334-E2334)*(1-(H2334/SetUp!$B$66/SetUp!$B$56)))</f>
        <v>0</v>
      </c>
      <c r="O2334" s="53">
        <f>K2334*SetUp!$B$65</f>
        <v>8.1640076249118868E-4</v>
      </c>
      <c r="P2334" s="53">
        <f>MIN(SetUp!$B$54*L2334^SetUp!$B$51,L2334)</f>
        <v>2.2652155461754142E-2</v>
      </c>
      <c r="Q2334" s="53">
        <f t="shared" si="529"/>
        <v>8.7634376669202249E-2</v>
      </c>
      <c r="R2334" s="53">
        <f>IF((H2334+N2334-O2334)&gt;SetUp!$B$56,T2333+H2334+N2334-O2334-SetUp!$B$56,T2333)</f>
        <v>0</v>
      </c>
      <c r="S2334" s="53">
        <f>R2334*SetUp!$B$65</f>
        <v>0</v>
      </c>
      <c r="T2334" s="53">
        <f>IF((R2334-S2334)&lt;SetUp!$B$53,R2334-S2334,SetUp!$B$53)</f>
        <v>0</v>
      </c>
      <c r="U2334" s="53">
        <f t="shared" si="530"/>
        <v>1.2821859541653295</v>
      </c>
      <c r="V2334" s="53">
        <f>(L2334-P2334)/1000*SetUp!$B$13*1000000/SetUp!$B$48</f>
        <v>0.46183048751635153</v>
      </c>
      <c r="W2334" s="53">
        <f t="shared" si="532"/>
        <v>-1.6653345369377348E-16</v>
      </c>
      <c r="X2334" s="53">
        <f>MAX((SetUp!$B$56*(1-($H2334/SetUp!$B$56)^2)*TANH(($B2334-$D2334)/SetUp!$B$56))/(1+$H2334/SetUp!$B$56*TANH(($B2334-$D2334)/SetUp!$B$56)),0)</f>
        <v>0</v>
      </c>
    </row>
    <row r="2335" spans="1:24" x14ac:dyDescent="0.3">
      <c r="A2335" s="60">
        <v>33380</v>
      </c>
      <c r="B2335" s="53">
        <v>0.13700000000000001</v>
      </c>
      <c r="C2335" s="53"/>
      <c r="D2335" s="53">
        <v>3.9409999999999998</v>
      </c>
      <c r="E2335" s="53">
        <f t="shared" si="524"/>
        <v>0.13700000000000001</v>
      </c>
      <c r="F2335" s="53">
        <f t="shared" si="525"/>
        <v>3.8039999999999998</v>
      </c>
      <c r="G2335" s="53">
        <f t="shared" si="526"/>
        <v>0</v>
      </c>
      <c r="H2335" s="53">
        <f>IF(Q2334&gt;SetUp!$B$56,SetUp!$B$56,Q2334)</f>
        <v>8.7634376669202249E-2</v>
      </c>
      <c r="I2335" s="53">
        <f t="shared" si="531"/>
        <v>1.2828214116722685</v>
      </c>
      <c r="J2335" s="53">
        <f>MIN(F2335,H2335,(1-EXP(-SetUp!$B$52*H2335/SetUp!$B$56))*F2335)</f>
        <v>1.8787416823093196E-2</v>
      </c>
      <c r="K2335" s="53">
        <f t="shared" si="527"/>
        <v>6.8846959846109057E-2</v>
      </c>
      <c r="L2335" s="53">
        <f>IF(I2335&lt;=0,0,MIN(SetUp!$B$50*I2335^SetUp!$B$55,I2335))</f>
        <v>3.2576303404118462E-2</v>
      </c>
      <c r="M2335" s="53">
        <f t="shared" si="528"/>
        <v>1.2502451082681501</v>
      </c>
      <c r="N2335" s="53">
        <f>IF(SetUp!$B$62=0,X2335,(B2335-E2335)*(1-(H2335/SetUp!$B$66/SetUp!$B$56)))</f>
        <v>0</v>
      </c>
      <c r="O2335" s="53">
        <f>K2335*SetUp!$B$65</f>
        <v>6.3545750693903857E-4</v>
      </c>
      <c r="P2335" s="53">
        <f>MIN(SetUp!$B$54*L2335^SetUp!$B$51,L2335)</f>
        <v>2.1694191862129793E-2</v>
      </c>
      <c r="Q2335" s="53">
        <f t="shared" si="529"/>
        <v>6.8211502339170019E-2</v>
      </c>
      <c r="R2335" s="53">
        <f>IF((H2335+N2335-O2335)&gt;SetUp!$B$56,T2334+H2335+N2335-O2335-SetUp!$B$56,T2334)</f>
        <v>0</v>
      </c>
      <c r="S2335" s="53">
        <f>R2335*SetUp!$B$65</f>
        <v>0</v>
      </c>
      <c r="T2335" s="53">
        <f>IF((R2335-S2335)&lt;SetUp!$B$53,R2335-S2335,SetUp!$B$53)</f>
        <v>0</v>
      </c>
      <c r="U2335" s="53">
        <f t="shared" si="530"/>
        <v>1.2502451082681501</v>
      </c>
      <c r="V2335" s="53">
        <f>(L2335-P2335)/1000*SetUp!$B$13*1000000/SetUp!$B$48</f>
        <v>0.44285080714360958</v>
      </c>
      <c r="W2335" s="53">
        <f t="shared" si="532"/>
        <v>0</v>
      </c>
      <c r="X2335" s="53">
        <f>MAX((SetUp!$B$56*(1-($H2335/SetUp!$B$56)^2)*TANH(($B2335-$D2335)/SetUp!$B$56))/(1+$H2335/SetUp!$B$56*TANH(($B2335-$D2335)/SetUp!$B$56)),0)</f>
        <v>0</v>
      </c>
    </row>
    <row r="2336" spans="1:24" x14ac:dyDescent="0.3">
      <c r="A2336" s="60">
        <v>33381</v>
      </c>
      <c r="B2336" s="53">
        <v>0.52200000000000002</v>
      </c>
      <c r="C2336" s="53"/>
      <c r="D2336" s="53">
        <v>3.9409999999999998</v>
      </c>
      <c r="E2336" s="53">
        <f t="shared" si="524"/>
        <v>0.52200000000000002</v>
      </c>
      <c r="F2336" s="53">
        <f t="shared" si="525"/>
        <v>3.4189999999999996</v>
      </c>
      <c r="G2336" s="53">
        <f t="shared" si="526"/>
        <v>0</v>
      </c>
      <c r="H2336" s="53">
        <f>IF(Q2335&gt;SetUp!$B$56,SetUp!$B$56,Q2335)</f>
        <v>6.8211502339170019E-2</v>
      </c>
      <c r="I2336" s="53">
        <f t="shared" si="531"/>
        <v>1.2507533200826304</v>
      </c>
      <c r="J2336" s="53">
        <f>MIN(F2336,H2336,(1-EXP(-SetUp!$B$52*H2336/SetUp!$B$56))*F2336)</f>
        <v>1.3150639885293627E-2</v>
      </c>
      <c r="K2336" s="53">
        <f t="shared" si="527"/>
        <v>5.506086245387639E-2</v>
      </c>
      <c r="L2336" s="53">
        <f>IF(I2336&lt;=0,0,MIN(SetUp!$B$50*I2336^SetUp!$B$55,I2336))</f>
        <v>3.1230402026098281E-2</v>
      </c>
      <c r="M2336" s="53">
        <f t="shared" si="528"/>
        <v>1.2195229180565321</v>
      </c>
      <c r="N2336" s="53">
        <f>IF(SetUp!$B$62=0,X2336,(B2336-E2336)*(1-(H2336/SetUp!$B$66/SetUp!$B$56)))</f>
        <v>0</v>
      </c>
      <c r="O2336" s="53">
        <f>K2336*SetUp!$B$65</f>
        <v>5.0821181448044766E-4</v>
      </c>
      <c r="P2336" s="53">
        <f>MIN(SetUp!$B$54*L2336^SetUp!$B$51,L2336)</f>
        <v>2.0789362731910909E-2</v>
      </c>
      <c r="Q2336" s="53">
        <f t="shared" si="529"/>
        <v>5.455265063939594E-2</v>
      </c>
      <c r="R2336" s="53">
        <f>IF((H2336+N2336-O2336)&gt;SetUp!$B$56,T2335+H2336+N2336-O2336-SetUp!$B$56,T2335)</f>
        <v>0</v>
      </c>
      <c r="S2336" s="53">
        <f>R2336*SetUp!$B$65</f>
        <v>0</v>
      </c>
      <c r="T2336" s="53">
        <f>IF((R2336-S2336)&lt;SetUp!$B$53,R2336-S2336,SetUp!$B$53)</f>
        <v>0</v>
      </c>
      <c r="U2336" s="53">
        <f t="shared" si="530"/>
        <v>1.2195229180565321</v>
      </c>
      <c r="V2336" s="53">
        <f>(L2336-P2336)/1000*SetUp!$B$13*1000000/SetUp!$B$48</f>
        <v>0.42490123915822625</v>
      </c>
      <c r="W2336" s="53">
        <f t="shared" si="532"/>
        <v>-2.2898349882893854E-16</v>
      </c>
      <c r="X2336" s="53">
        <f>MAX((SetUp!$B$56*(1-($H2336/SetUp!$B$56)^2)*TANH(($B2336-$D2336)/SetUp!$B$56))/(1+$H2336/SetUp!$B$56*TANH(($B2336-$D2336)/SetUp!$B$56)),0)</f>
        <v>0</v>
      </c>
    </row>
    <row r="2337" spans="1:24" x14ac:dyDescent="0.3">
      <c r="A2337" s="60">
        <v>33382</v>
      </c>
      <c r="B2337" s="53">
        <v>1.304</v>
      </c>
      <c r="C2337" s="53"/>
      <c r="D2337" s="53">
        <v>3.9409999999999998</v>
      </c>
      <c r="E2337" s="53">
        <f t="shared" si="524"/>
        <v>1.304</v>
      </c>
      <c r="F2337" s="53">
        <f t="shared" si="525"/>
        <v>2.6369999999999996</v>
      </c>
      <c r="G2337" s="53">
        <f t="shared" si="526"/>
        <v>0</v>
      </c>
      <c r="H2337" s="53">
        <f>IF(Q2336&gt;SetUp!$B$56,SetUp!$B$56,Q2336)</f>
        <v>5.455265063939594E-2</v>
      </c>
      <c r="I2337" s="53">
        <f t="shared" si="531"/>
        <v>1.2199515384616826</v>
      </c>
      <c r="J2337" s="53">
        <f>MIN(F2337,H2337,(1-EXP(-SetUp!$B$52*H2337/SetUp!$B$56))*F2337)</f>
        <v>8.1149085395899063E-3</v>
      </c>
      <c r="K2337" s="53">
        <f t="shared" si="527"/>
        <v>4.6437742099806036E-2</v>
      </c>
      <c r="L2337" s="53">
        <f>IF(I2337&lt;=0,0,MIN(SetUp!$B$50*I2337^SetUp!$B$55,I2337))</f>
        <v>2.995912322893304E-2</v>
      </c>
      <c r="M2337" s="53">
        <f t="shared" si="528"/>
        <v>1.1899924152327495</v>
      </c>
      <c r="N2337" s="53">
        <f>IF(SetUp!$B$62=0,X2337,(B2337-E2337)*(1-(H2337/SetUp!$B$66/SetUp!$B$56)))</f>
        <v>0</v>
      </c>
      <c r="O2337" s="53">
        <f>K2337*SetUp!$B$65</f>
        <v>4.2862040515051898E-4</v>
      </c>
      <c r="P2337" s="53">
        <f>MIN(SetUp!$B$54*L2337^SetUp!$B$51,L2337)</f>
        <v>1.9935048999480766E-2</v>
      </c>
      <c r="Q2337" s="53">
        <f t="shared" si="529"/>
        <v>4.6009121694655514E-2</v>
      </c>
      <c r="R2337" s="53">
        <f>IF((H2337+N2337-O2337)&gt;SetUp!$B$56,T2336+H2337+N2337-O2337-SetUp!$B$56,T2336)</f>
        <v>0</v>
      </c>
      <c r="S2337" s="53">
        <f>R2337*SetUp!$B$65</f>
        <v>0</v>
      </c>
      <c r="T2337" s="53">
        <f>IF((R2337-S2337)&lt;SetUp!$B$53,R2337-S2337,SetUp!$B$53)</f>
        <v>0</v>
      </c>
      <c r="U2337" s="53">
        <f t="shared" si="530"/>
        <v>1.1899924152327495</v>
      </c>
      <c r="V2337" s="53">
        <f>(L2337-P2337)/1000*SetUp!$B$13*1000000/SetUp!$B$48</f>
        <v>0.40793272024936011</v>
      </c>
      <c r="W2337" s="53">
        <f t="shared" si="532"/>
        <v>-1.4224732503009818E-16</v>
      </c>
      <c r="X2337" s="53">
        <f>MAX((SetUp!$B$56*(1-($H2337/SetUp!$B$56)^2)*TANH(($B2337-$D2337)/SetUp!$B$56))/(1+$H2337/SetUp!$B$56*TANH(($B2337-$D2337)/SetUp!$B$56)),0)</f>
        <v>0</v>
      </c>
    </row>
    <row r="2338" spans="1:24" x14ac:dyDescent="0.3">
      <c r="A2338" s="60">
        <v>33383</v>
      </c>
      <c r="B2338" s="53">
        <v>1.165</v>
      </c>
      <c r="C2338" s="53"/>
      <c r="D2338" s="53">
        <v>3.9409999999999998</v>
      </c>
      <c r="E2338" s="53">
        <f t="shared" si="524"/>
        <v>1.165</v>
      </c>
      <c r="F2338" s="53">
        <f t="shared" si="525"/>
        <v>2.7759999999999998</v>
      </c>
      <c r="G2338" s="53">
        <f t="shared" si="526"/>
        <v>0</v>
      </c>
      <c r="H2338" s="53">
        <f>IF(Q2337&gt;SetUp!$B$56,SetUp!$B$56,Q2337)</f>
        <v>4.6009121694655514E-2</v>
      </c>
      <c r="I2338" s="53">
        <f t="shared" si="531"/>
        <v>1.1903505632515674</v>
      </c>
      <c r="J2338" s="53">
        <f>MIN(F2338,H2338,(1-EXP(-SetUp!$B$52*H2338/SetUp!$B$56))*F2338)</f>
        <v>7.2065235645340535E-3</v>
      </c>
      <c r="K2338" s="53">
        <f t="shared" si="527"/>
        <v>3.8802598130121463E-2</v>
      </c>
      <c r="L2338" s="53">
        <f>IF(I2338&lt;=0,0,MIN(SetUp!$B$50*I2338^SetUp!$B$55,I2338))</f>
        <v>2.8757399049392732E-2</v>
      </c>
      <c r="M2338" s="53">
        <f t="shared" si="528"/>
        <v>1.1615931642021746</v>
      </c>
      <c r="N2338" s="53">
        <f>IF(SetUp!$B$62=0,X2338,(B2338-E2338)*(1-(H2338/SetUp!$B$66/SetUp!$B$56)))</f>
        <v>0</v>
      </c>
      <c r="O2338" s="53">
        <f>K2338*SetUp!$B$65</f>
        <v>3.5814801881797135E-4</v>
      </c>
      <c r="P2338" s="53">
        <f>MIN(SetUp!$B$54*L2338^SetUp!$B$51,L2338)</f>
        <v>1.9127800440757483E-2</v>
      </c>
      <c r="Q2338" s="53">
        <f t="shared" si="529"/>
        <v>3.8444450111303492E-2</v>
      </c>
      <c r="R2338" s="53">
        <f>IF((H2338+N2338-O2338)&gt;SetUp!$B$56,T2337+H2338+N2338-O2338-SetUp!$B$56,T2337)</f>
        <v>0</v>
      </c>
      <c r="S2338" s="53">
        <f>R2338*SetUp!$B$65</f>
        <v>0</v>
      </c>
      <c r="T2338" s="53">
        <f>IF((R2338-S2338)&lt;SetUp!$B$53,R2338-S2338,SetUp!$B$53)</f>
        <v>0</v>
      </c>
      <c r="U2338" s="53">
        <f t="shared" si="530"/>
        <v>1.1615931642021746</v>
      </c>
      <c r="V2338" s="53">
        <f>(L2338-P2338)/1000*SetUp!$B$13*1000000/SetUp!$B$48</f>
        <v>0.39187941603507787</v>
      </c>
      <c r="W2338" s="53">
        <f t="shared" si="532"/>
        <v>0</v>
      </c>
      <c r="X2338" s="53">
        <f>MAX((SetUp!$B$56*(1-($H2338/SetUp!$B$56)^2)*TANH(($B2338-$D2338)/SetUp!$B$56))/(1+$H2338/SetUp!$B$56*TANH(($B2338-$D2338)/SetUp!$B$56)),0)</f>
        <v>0</v>
      </c>
    </row>
    <row r="2339" spans="1:24" x14ac:dyDescent="0.3">
      <c r="A2339" s="60">
        <v>33384</v>
      </c>
      <c r="B2339" s="53">
        <v>0</v>
      </c>
      <c r="C2339" s="53"/>
      <c r="D2339" s="53">
        <v>3.9409999999999998</v>
      </c>
      <c r="E2339" s="53">
        <f t="shared" si="524"/>
        <v>0</v>
      </c>
      <c r="F2339" s="53">
        <f t="shared" si="525"/>
        <v>3.9409999999999998</v>
      </c>
      <c r="G2339" s="53">
        <f t="shared" si="526"/>
        <v>0</v>
      </c>
      <c r="H2339" s="53">
        <f>IF(Q2338&gt;SetUp!$B$56,SetUp!$B$56,Q2338)</f>
        <v>3.8444450111303492E-2</v>
      </c>
      <c r="I2339" s="53">
        <f t="shared" si="531"/>
        <v>1.1618690847093023</v>
      </c>
      <c r="J2339" s="53">
        <f>MIN(F2339,H2339,(1-EXP(-SetUp!$B$52*H2339/SetUp!$B$56))*F2339)</f>
        <v>8.5505738607213333E-3</v>
      </c>
      <c r="K2339" s="53">
        <f t="shared" si="527"/>
        <v>2.9893876250582159E-2</v>
      </c>
      <c r="L2339" s="53">
        <f>IF(I2339&lt;=0,0,MIN(SetUp!$B$50*I2339^SetUp!$B$55,I2339))</f>
        <v>2.7619774449012476E-2</v>
      </c>
      <c r="M2339" s="53">
        <f t="shared" si="528"/>
        <v>1.1342493102602897</v>
      </c>
      <c r="N2339" s="53">
        <f>IF(SetUp!$B$62=0,X2339,(B2339-E2339)*(1-(H2339/SetUp!$B$66/SetUp!$B$56)))</f>
        <v>0</v>
      </c>
      <c r="O2339" s="53">
        <f>K2339*SetUp!$B$65</f>
        <v>2.7592050712770379E-4</v>
      </c>
      <c r="P2339" s="53">
        <f>MIN(SetUp!$B$54*L2339^SetUp!$B$51,L2339)</f>
        <v>1.8363912116692527E-2</v>
      </c>
      <c r="Q2339" s="53">
        <f t="shared" si="529"/>
        <v>2.9617955743454456E-2</v>
      </c>
      <c r="R2339" s="53">
        <f>IF((H2339+N2339-O2339)&gt;SetUp!$B$56,T2338+H2339+N2339-O2339-SetUp!$B$56,T2338)</f>
        <v>0</v>
      </c>
      <c r="S2339" s="53">
        <f>R2339*SetUp!$B$65</f>
        <v>0</v>
      </c>
      <c r="T2339" s="53">
        <f>IF((R2339-S2339)&lt;SetUp!$B$53,R2339-S2339,SetUp!$B$53)</f>
        <v>0</v>
      </c>
      <c r="U2339" s="53">
        <f t="shared" si="530"/>
        <v>1.1342493102602897</v>
      </c>
      <c r="V2339" s="53">
        <f>(L2339-P2339)/1000*SetUp!$B$13*1000000/SetUp!$B$48</f>
        <v>0.37667010569246107</v>
      </c>
      <c r="W2339" s="53">
        <f t="shared" si="532"/>
        <v>-1.700029006457271E-16</v>
      </c>
      <c r="X2339" s="53">
        <f>MAX((SetUp!$B$56*(1-($H2339/SetUp!$B$56)^2)*TANH(($B2339-$D2339)/SetUp!$B$56))/(1+$H2339/SetUp!$B$56*TANH(($B2339-$D2339)/SetUp!$B$56)),0)</f>
        <v>0</v>
      </c>
    </row>
    <row r="2340" spans="1:24" x14ac:dyDescent="0.3">
      <c r="A2340" s="60">
        <v>33385</v>
      </c>
      <c r="B2340" s="53">
        <v>0</v>
      </c>
      <c r="C2340" s="53"/>
      <c r="D2340" s="53">
        <v>3.9409999999999998</v>
      </c>
      <c r="E2340" s="53">
        <f t="shared" si="524"/>
        <v>0</v>
      </c>
      <c r="F2340" s="53">
        <f t="shared" si="525"/>
        <v>3.9409999999999998</v>
      </c>
      <c r="G2340" s="53">
        <f t="shared" si="526"/>
        <v>0</v>
      </c>
      <c r="H2340" s="53">
        <f>IF(Q2339&gt;SetUp!$B$56,SetUp!$B$56,Q2339)</f>
        <v>2.9617955743454456E-2</v>
      </c>
      <c r="I2340" s="53">
        <f t="shared" si="531"/>
        <v>1.1344618667836832</v>
      </c>
      <c r="J2340" s="53">
        <f>MIN(F2340,H2340,(1-EXP(-SetUp!$B$52*H2340/SetUp!$B$56))*F2340)</f>
        <v>6.5890824178517094E-3</v>
      </c>
      <c r="K2340" s="53">
        <f t="shared" si="527"/>
        <v>2.3028873325602744E-2</v>
      </c>
      <c r="L2340" s="53">
        <f>IF(I2340&lt;=0,0,MIN(SetUp!$B$50*I2340^SetUp!$B$55,I2340))</f>
        <v>2.65424681441719E-2</v>
      </c>
      <c r="M2340" s="53">
        <f t="shared" si="528"/>
        <v>1.1079193986395113</v>
      </c>
      <c r="N2340" s="53">
        <f>IF(SetUp!$B$62=0,X2340,(B2340-E2340)*(1-(H2340/SetUp!$B$66/SetUp!$B$56)))</f>
        <v>0</v>
      </c>
      <c r="O2340" s="53">
        <f>K2340*SetUp!$B$65</f>
        <v>2.125565233935234E-4</v>
      </c>
      <c r="P2340" s="53">
        <f>MIN(SetUp!$B$54*L2340^SetUp!$B$51,L2340)</f>
        <v>1.7640807806892051E-2</v>
      </c>
      <c r="Q2340" s="53">
        <f t="shared" si="529"/>
        <v>2.2816316802209222E-2</v>
      </c>
      <c r="R2340" s="53">
        <f>IF((H2340+N2340-O2340)&gt;SetUp!$B$56,T2339+H2340+N2340-O2340-SetUp!$B$56,T2339)</f>
        <v>0</v>
      </c>
      <c r="S2340" s="53">
        <f>R2340*SetUp!$B$65</f>
        <v>0</v>
      </c>
      <c r="T2340" s="53">
        <f>IF((R2340-S2340)&lt;SetUp!$B$53,R2340-S2340,SetUp!$B$53)</f>
        <v>0</v>
      </c>
      <c r="U2340" s="53">
        <f t="shared" si="530"/>
        <v>1.1079193986395113</v>
      </c>
      <c r="V2340" s="53">
        <f>(L2340-P2340)/1000*SetUp!$B$13*1000000/SetUp!$B$48</f>
        <v>0.36225574881051348</v>
      </c>
      <c r="W2340" s="53">
        <f t="shared" si="532"/>
        <v>5.8980598183211441E-17</v>
      </c>
      <c r="X2340" s="53">
        <f>MAX((SetUp!$B$56*(1-($H2340/SetUp!$B$56)^2)*TANH(($B2340-$D2340)/SetUp!$B$56))/(1+$H2340/SetUp!$B$56*TANH(($B2340-$D2340)/SetUp!$B$56)),0)</f>
        <v>0</v>
      </c>
    </row>
    <row r="2341" spans="1:24" x14ac:dyDescent="0.3">
      <c r="A2341" s="60">
        <v>33386</v>
      </c>
      <c r="B2341" s="53">
        <v>3.3000000000000002E-2</v>
      </c>
      <c r="C2341" s="53"/>
      <c r="D2341" s="53">
        <v>3.9409999999999998</v>
      </c>
      <c r="E2341" s="53">
        <f t="shared" si="524"/>
        <v>3.3000000000000002E-2</v>
      </c>
      <c r="F2341" s="53">
        <f t="shared" si="525"/>
        <v>3.9079999999999999</v>
      </c>
      <c r="G2341" s="53">
        <f t="shared" si="526"/>
        <v>0</v>
      </c>
      <c r="H2341" s="53">
        <f>IF(Q2340&gt;SetUp!$B$56,SetUp!$B$56,Q2340)</f>
        <v>2.2816316802209222E-2</v>
      </c>
      <c r="I2341" s="53">
        <f t="shared" si="531"/>
        <v>1.1080835258321704</v>
      </c>
      <c r="J2341" s="53">
        <f>MIN(F2341,H2341,(1-EXP(-SetUp!$B$52*H2341/SetUp!$B$56))*F2341)</f>
        <v>5.0343909940124311E-3</v>
      </c>
      <c r="K2341" s="53">
        <f t="shared" si="527"/>
        <v>1.7781925808196791E-2</v>
      </c>
      <c r="L2341" s="53">
        <f>IF(I2341&lt;=0,0,MIN(SetUp!$B$50*I2341^SetUp!$B$55,I2341))</f>
        <v>2.5521858580326174E-2</v>
      </c>
      <c r="M2341" s="53">
        <f t="shared" si="528"/>
        <v>1.0825616672518443</v>
      </c>
      <c r="N2341" s="53">
        <f>IF(SetUp!$B$62=0,X2341,(B2341-E2341)*(1-(H2341/SetUp!$B$66/SetUp!$B$56)))</f>
        <v>0</v>
      </c>
      <c r="O2341" s="53">
        <f>K2341*SetUp!$B$65</f>
        <v>1.6412719265904217E-4</v>
      </c>
      <c r="P2341" s="53">
        <f>MIN(SetUp!$B$54*L2341^SetUp!$B$51,L2341)</f>
        <v>1.6956022133845346E-2</v>
      </c>
      <c r="Q2341" s="53">
        <f t="shared" si="529"/>
        <v>1.761779861553775E-2</v>
      </c>
      <c r="R2341" s="53">
        <f>IF((H2341+N2341-O2341)&gt;SetUp!$B$56,T2340+H2341+N2341-O2341-SetUp!$B$56,T2340)</f>
        <v>0</v>
      </c>
      <c r="S2341" s="53">
        <f>R2341*SetUp!$B$65</f>
        <v>0</v>
      </c>
      <c r="T2341" s="53">
        <f>IF((R2341-S2341)&lt;SetUp!$B$53,R2341-S2341,SetUp!$B$53)</f>
        <v>0</v>
      </c>
      <c r="U2341" s="53">
        <f t="shared" si="530"/>
        <v>1.0825616672518443</v>
      </c>
      <c r="V2341" s="53">
        <f>(L2341-P2341)/1000*SetUp!$B$13*1000000/SetUp!$B$48</f>
        <v>0.34858929441656455</v>
      </c>
      <c r="W2341" s="53">
        <f t="shared" si="532"/>
        <v>4.8572257327350599E-17</v>
      </c>
      <c r="X2341" s="53">
        <f>MAX((SetUp!$B$56*(1-($H2341/SetUp!$B$56)^2)*TANH(($B2341-$D2341)/SetUp!$B$56))/(1+$H2341/SetUp!$B$56*TANH(($B2341-$D2341)/SetUp!$B$56)),0)</f>
        <v>0</v>
      </c>
    </row>
    <row r="2342" spans="1:24" x14ac:dyDescent="0.3">
      <c r="A2342" s="60">
        <v>33387</v>
      </c>
      <c r="B2342" s="53">
        <v>0</v>
      </c>
      <c r="C2342" s="53"/>
      <c r="D2342" s="53">
        <v>3.9409999999999998</v>
      </c>
      <c r="E2342" s="53">
        <f t="shared" si="524"/>
        <v>0</v>
      </c>
      <c r="F2342" s="53">
        <f t="shared" si="525"/>
        <v>3.9409999999999998</v>
      </c>
      <c r="G2342" s="53">
        <f t="shared" si="526"/>
        <v>0</v>
      </c>
      <c r="H2342" s="53">
        <f>IF(Q2341&gt;SetUp!$B$56,SetUp!$B$56,Q2341)</f>
        <v>1.761779861553775E-2</v>
      </c>
      <c r="I2342" s="53">
        <f t="shared" si="531"/>
        <v>1.0826880910625123</v>
      </c>
      <c r="J2342" s="53">
        <f>MIN(F2342,H2342,(1-EXP(-SetUp!$B$52*H2342/SetUp!$B$56))*F2342)</f>
        <v>3.9207458281985833E-3</v>
      </c>
      <c r="K2342" s="53">
        <f t="shared" si="527"/>
        <v>1.3697052787339167E-2</v>
      </c>
      <c r="L2342" s="53">
        <f>IF(I2342&lt;=0,0,MIN(SetUp!$B$50*I2342^SetUp!$B$55,I2342))</f>
        <v>2.4554460737168674E-2</v>
      </c>
      <c r="M2342" s="53">
        <f t="shared" si="528"/>
        <v>1.0581336303253437</v>
      </c>
      <c r="N2342" s="53">
        <f>IF(SetUp!$B$62=0,X2342,(B2342-E2342)*(1-(H2342/SetUp!$B$66/SetUp!$B$56)))</f>
        <v>0</v>
      </c>
      <c r="O2342" s="53">
        <f>K2342*SetUp!$B$65</f>
        <v>1.2642381066804454E-4</v>
      </c>
      <c r="P2342" s="53">
        <f>MIN(SetUp!$B$54*L2342^SetUp!$B$51,L2342)</f>
        <v>1.6307184779166099E-2</v>
      </c>
      <c r="Q2342" s="53">
        <f t="shared" si="529"/>
        <v>1.3570628976671122E-2</v>
      </c>
      <c r="R2342" s="53">
        <f>IF((H2342+N2342-O2342)&gt;SetUp!$B$56,T2341+H2342+N2342-O2342-SetUp!$B$56,T2341)</f>
        <v>0</v>
      </c>
      <c r="S2342" s="53">
        <f>R2342*SetUp!$B$65</f>
        <v>0</v>
      </c>
      <c r="T2342" s="53">
        <f>IF((R2342-S2342)&lt;SetUp!$B$53,R2342-S2342,SetUp!$B$53)</f>
        <v>0</v>
      </c>
      <c r="U2342" s="53">
        <f t="shared" si="530"/>
        <v>1.0581336303253437</v>
      </c>
      <c r="V2342" s="53">
        <f>(L2342-P2342)/1000*SetUp!$B$13*1000000/SetUp!$B$48</f>
        <v>0.33562537938019321</v>
      </c>
      <c r="W2342" s="53">
        <f t="shared" si="532"/>
        <v>-2.7755575615628914E-17</v>
      </c>
      <c r="X2342" s="53">
        <f>MAX((SetUp!$B$56*(1-($H2342/SetUp!$B$56)^2)*TANH(($B2342-$D2342)/SetUp!$B$56))/(1+$H2342/SetUp!$B$56*TANH(($B2342-$D2342)/SetUp!$B$56)),0)</f>
        <v>0</v>
      </c>
    </row>
    <row r="2343" spans="1:24" x14ac:dyDescent="0.3">
      <c r="A2343" s="60">
        <v>33388</v>
      </c>
      <c r="B2343" s="53">
        <v>0</v>
      </c>
      <c r="C2343" s="53"/>
      <c r="D2343" s="53">
        <v>3.9409999999999998</v>
      </c>
      <c r="E2343" s="53">
        <f t="shared" si="524"/>
        <v>0</v>
      </c>
      <c r="F2343" s="53">
        <f t="shared" si="525"/>
        <v>3.9409999999999998</v>
      </c>
      <c r="G2343" s="53">
        <f t="shared" si="526"/>
        <v>0</v>
      </c>
      <c r="H2343" s="53">
        <f>IF(Q2342&gt;SetUp!$B$56,SetUp!$B$56,Q2342)</f>
        <v>1.3570628976671122E-2</v>
      </c>
      <c r="I2343" s="53">
        <f t="shared" si="531"/>
        <v>1.0582310088074629</v>
      </c>
      <c r="J2343" s="53">
        <f>MIN(F2343,H2343,(1-EXP(-SetUp!$B$52*H2343/SetUp!$B$56))*F2343)</f>
        <v>3.0204153508565602E-3</v>
      </c>
      <c r="K2343" s="53">
        <f t="shared" si="527"/>
        <v>1.0550213625814563E-2</v>
      </c>
      <c r="L2343" s="53">
        <f>IF(I2343&lt;=0,0,MIN(SetUp!$B$50*I2343^SetUp!$B$55,I2343))</f>
        <v>2.363699553132589E-2</v>
      </c>
      <c r="M2343" s="53">
        <f t="shared" si="528"/>
        <v>1.0345940132761371</v>
      </c>
      <c r="N2343" s="53">
        <f>IF(SetUp!$B$62=0,X2343,(B2343-E2343)*(1-(H2343/SetUp!$B$66/SetUp!$B$56)))</f>
        <v>0</v>
      </c>
      <c r="O2343" s="53">
        <f>K2343*SetUp!$B$65</f>
        <v>9.7378482119182361E-5</v>
      </c>
      <c r="P2343" s="53">
        <f>MIN(SetUp!$B$54*L2343^SetUp!$B$51,L2343)</f>
        <v>1.5692066805659363E-2</v>
      </c>
      <c r="Q2343" s="53">
        <f t="shared" si="529"/>
        <v>1.0452835143695381E-2</v>
      </c>
      <c r="R2343" s="53">
        <f>IF((H2343+N2343-O2343)&gt;SetUp!$B$56,T2342+H2343+N2343-O2343-SetUp!$B$56,T2342)</f>
        <v>0</v>
      </c>
      <c r="S2343" s="53">
        <f>R2343*SetUp!$B$65</f>
        <v>0</v>
      </c>
      <c r="T2343" s="53">
        <f>IF((R2343-S2343)&lt;SetUp!$B$53,R2343-S2343,SetUp!$B$53)</f>
        <v>0</v>
      </c>
      <c r="U2343" s="53">
        <f t="shared" si="530"/>
        <v>1.0345940132761371</v>
      </c>
      <c r="V2343" s="53">
        <f>(L2343-P2343)/1000*SetUp!$B$13*1000000/SetUp!$B$48</f>
        <v>0.32332126768633473</v>
      </c>
      <c r="W2343" s="53">
        <f t="shared" si="532"/>
        <v>2.4286128663675299E-16</v>
      </c>
      <c r="X2343" s="53">
        <f>MAX((SetUp!$B$56*(1-($H2343/SetUp!$B$56)^2)*TANH(($B2343-$D2343)/SetUp!$B$56))/(1+$H2343/SetUp!$B$56*TANH(($B2343-$D2343)/SetUp!$B$56)),0)</f>
        <v>0</v>
      </c>
    </row>
    <row r="2344" spans="1:24" x14ac:dyDescent="0.3">
      <c r="A2344" s="60">
        <v>33389</v>
      </c>
      <c r="B2344" s="53">
        <v>0</v>
      </c>
      <c r="C2344" s="53"/>
      <c r="D2344" s="53">
        <v>3.9409999999999998</v>
      </c>
      <c r="E2344" s="53">
        <f t="shared" si="524"/>
        <v>0</v>
      </c>
      <c r="F2344" s="53">
        <f t="shared" si="525"/>
        <v>3.9409999999999998</v>
      </c>
      <c r="G2344" s="53">
        <f t="shared" si="526"/>
        <v>0</v>
      </c>
      <c r="H2344" s="53">
        <f>IF(Q2343&gt;SetUp!$B$56,SetUp!$B$56,Q2343)</f>
        <v>1.0452835143695381E-2</v>
      </c>
      <c r="I2344" s="53">
        <f t="shared" si="531"/>
        <v>1.0346690175783209</v>
      </c>
      <c r="J2344" s="53">
        <f>MIN(F2344,H2344,(1-EXP(-SetUp!$B$52*H2344/SetUp!$B$56))*F2344)</f>
        <v>2.3266927591242669E-3</v>
      </c>
      <c r="K2344" s="53">
        <f t="shared" si="527"/>
        <v>8.1261423845711139E-3</v>
      </c>
      <c r="L2344" s="53">
        <f>IF(I2344&lt;=0,0,MIN(SetUp!$B$50*I2344^SetUp!$B$55,I2344))</f>
        <v>2.2766374487388982E-2</v>
      </c>
      <c r="M2344" s="53">
        <f t="shared" si="528"/>
        <v>1.0119026430909319</v>
      </c>
      <c r="N2344" s="53">
        <f>IF(SetUp!$B$62=0,X2344,(B2344-E2344)*(1-(H2344/SetUp!$B$66/SetUp!$B$56)))</f>
        <v>0</v>
      </c>
      <c r="O2344" s="53">
        <f>K2344*SetUp!$B$65</f>
        <v>7.5004302183766673E-5</v>
      </c>
      <c r="P2344" s="53">
        <f>MIN(SetUp!$B$54*L2344^SetUp!$B$51,L2344)</f>
        <v>1.5108570100227533E-2</v>
      </c>
      <c r="Q2344" s="53">
        <f t="shared" si="529"/>
        <v>8.051138082387348E-3</v>
      </c>
      <c r="R2344" s="53">
        <f>IF((H2344+N2344-O2344)&gt;SetUp!$B$56,T2343+H2344+N2344-O2344-SetUp!$B$56,T2343)</f>
        <v>0</v>
      </c>
      <c r="S2344" s="53">
        <f>R2344*SetUp!$B$65</f>
        <v>0</v>
      </c>
      <c r="T2344" s="53">
        <f>IF((R2344-S2344)&lt;SetUp!$B$53,R2344-S2344,SetUp!$B$53)</f>
        <v>0</v>
      </c>
      <c r="U2344" s="53">
        <f t="shared" si="530"/>
        <v>1.0119026430909319</v>
      </c>
      <c r="V2344" s="53">
        <f>(L2344-P2344)/1000*SetUp!$B$13*1000000/SetUp!$B$48</f>
        <v>0.31163665624241349</v>
      </c>
      <c r="W2344" s="53">
        <f t="shared" si="532"/>
        <v>-2.7755575615628914E-17</v>
      </c>
      <c r="X2344" s="53">
        <f>MAX((SetUp!$B$56*(1-($H2344/SetUp!$B$56)^2)*TANH(($B2344-$D2344)/SetUp!$B$56))/(1+$H2344/SetUp!$B$56*TANH(($B2344-$D2344)/SetUp!$B$56)),0)</f>
        <v>0</v>
      </c>
    </row>
    <row r="2345" spans="1:24" x14ac:dyDescent="0.3">
      <c r="A2345" s="60">
        <v>33390</v>
      </c>
      <c r="B2345" s="53">
        <v>0.28999999999999998</v>
      </c>
      <c r="C2345" s="53"/>
      <c r="D2345" s="53">
        <v>3.9409999999999998</v>
      </c>
      <c r="E2345" s="53">
        <f t="shared" si="524"/>
        <v>0.28999999999999998</v>
      </c>
      <c r="F2345" s="53">
        <f t="shared" si="525"/>
        <v>3.6509999999999998</v>
      </c>
      <c r="G2345" s="53">
        <f t="shared" si="526"/>
        <v>0</v>
      </c>
      <c r="H2345" s="53">
        <f>IF(Q2344&gt;SetUp!$B$56,SetUp!$B$56,Q2344)</f>
        <v>8.051138082387348E-3</v>
      </c>
      <c r="I2345" s="53">
        <f t="shared" si="531"/>
        <v>1.011961630162034</v>
      </c>
      <c r="J2345" s="53">
        <f>MIN(F2345,H2345,(1-EXP(-SetUp!$B$52*H2345/SetUp!$B$56))*F2345)</f>
        <v>1.6603401592172465E-3</v>
      </c>
      <c r="K2345" s="53">
        <f t="shared" si="527"/>
        <v>6.3907979231701013E-3</v>
      </c>
      <c r="L2345" s="53">
        <f>IF(I2345&lt;=0,0,MIN(SetUp!$B$50*I2345^SetUp!$B$55,I2345))</f>
        <v>2.1939743416642645E-2</v>
      </c>
      <c r="M2345" s="53">
        <f t="shared" si="528"/>
        <v>0.99002188674539138</v>
      </c>
      <c r="N2345" s="53">
        <f>IF(SetUp!$B$62=0,X2345,(B2345-E2345)*(1-(H2345/SetUp!$B$66/SetUp!$B$56)))</f>
        <v>0</v>
      </c>
      <c r="O2345" s="53">
        <f>K2345*SetUp!$B$65</f>
        <v>5.8987071102143565E-5</v>
      </c>
      <c r="P2345" s="53">
        <f>MIN(SetUp!$B$54*L2345^SetUp!$B$51,L2345)</f>
        <v>1.4554756369403168E-2</v>
      </c>
      <c r="Q2345" s="53">
        <f t="shared" si="529"/>
        <v>6.3318108520679581E-3</v>
      </c>
      <c r="R2345" s="53">
        <f>IF((H2345+N2345-O2345)&gt;SetUp!$B$56,T2344+H2345+N2345-O2345-SetUp!$B$56,T2344)</f>
        <v>0</v>
      </c>
      <c r="S2345" s="53">
        <f>R2345*SetUp!$B$65</f>
        <v>0</v>
      </c>
      <c r="T2345" s="53">
        <f>IF((R2345-S2345)&lt;SetUp!$B$53,R2345-S2345,SetUp!$B$53)</f>
        <v>0</v>
      </c>
      <c r="U2345" s="53">
        <f t="shared" si="530"/>
        <v>0.99002188674539138</v>
      </c>
      <c r="V2345" s="53">
        <f>(L2345-P2345)/1000*SetUp!$B$13*1000000/SetUp!$B$48</f>
        <v>0.30053427241542885</v>
      </c>
      <c r="W2345" s="53">
        <f t="shared" si="532"/>
        <v>-7.2858385991025898E-17</v>
      </c>
      <c r="X2345" s="53">
        <f>MAX((SetUp!$B$56*(1-($H2345/SetUp!$B$56)^2)*TANH(($B2345-$D2345)/SetUp!$B$56))/(1+$H2345/SetUp!$B$56*TANH(($B2345-$D2345)/SetUp!$B$56)),0)</f>
        <v>0</v>
      </c>
    </row>
    <row r="2346" spans="1:24" x14ac:dyDescent="0.3">
      <c r="A2346" s="60">
        <v>33391</v>
      </c>
      <c r="B2346" s="53">
        <v>2.0579999999999998</v>
      </c>
      <c r="C2346" s="53"/>
      <c r="D2346" s="53">
        <v>3.9409999999999998</v>
      </c>
      <c r="E2346" s="53">
        <f t="shared" si="524"/>
        <v>2.0579999999999998</v>
      </c>
      <c r="F2346" s="53">
        <f t="shared" si="525"/>
        <v>1.883</v>
      </c>
      <c r="G2346" s="53">
        <f t="shared" si="526"/>
        <v>0</v>
      </c>
      <c r="H2346" s="53">
        <f>IF(Q2345&gt;SetUp!$B$56,SetUp!$B$56,Q2345)</f>
        <v>6.3318108520679581E-3</v>
      </c>
      <c r="I2346" s="53">
        <f t="shared" si="531"/>
        <v>0.99007411310741278</v>
      </c>
      <c r="J2346" s="53">
        <f>MIN(F2346,H2346,(1-EXP(-SetUp!$B$52*H2346/SetUp!$B$56))*F2346)</f>
        <v>6.7348404070858344E-4</v>
      </c>
      <c r="K2346" s="53">
        <f t="shared" si="527"/>
        <v>5.6583268113593746E-3</v>
      </c>
      <c r="L2346" s="53">
        <f>IF(I2346&lt;=0,0,MIN(SetUp!$B$50*I2346^SetUp!$B$55,I2346))</f>
        <v>2.1154575257047222E-2</v>
      </c>
      <c r="M2346" s="53">
        <f t="shared" si="528"/>
        <v>0.96891953785036555</v>
      </c>
      <c r="N2346" s="53">
        <f>IF(SetUp!$B$62=0,X2346,(B2346-E2346)*(1-(H2346/SetUp!$B$66/SetUp!$B$56)))</f>
        <v>0</v>
      </c>
      <c r="O2346" s="53">
        <f>K2346*SetUp!$B$65</f>
        <v>5.2226362021357395E-5</v>
      </c>
      <c r="P2346" s="53">
        <f>MIN(SetUp!$B$54*L2346^SetUp!$B$51,L2346)</f>
        <v>1.4028908995675464E-2</v>
      </c>
      <c r="Q2346" s="53">
        <f t="shared" si="529"/>
        <v>5.6061004493380175E-3</v>
      </c>
      <c r="R2346" s="53">
        <f>IF((H2346+N2346-O2346)&gt;SetUp!$B$56,T2345+H2346+N2346-O2346-SetUp!$B$56,T2345)</f>
        <v>0</v>
      </c>
      <c r="S2346" s="53">
        <f>R2346*SetUp!$B$65</f>
        <v>0</v>
      </c>
      <c r="T2346" s="53">
        <f>IF((R2346-S2346)&lt;SetUp!$B$53,R2346-S2346,SetUp!$B$53)</f>
        <v>0</v>
      </c>
      <c r="U2346" s="53">
        <f t="shared" si="530"/>
        <v>0.96891953785036555</v>
      </c>
      <c r="V2346" s="53">
        <f>(L2346-P2346)/1000*SetUp!$B$13*1000000/SetUp!$B$48</f>
        <v>0.28998113492115463</v>
      </c>
      <c r="W2346" s="53">
        <f t="shared" si="532"/>
        <v>3.1225022567582528E-17</v>
      </c>
      <c r="X2346" s="53">
        <f>MAX((SetUp!$B$56*(1-($H2346/SetUp!$B$56)^2)*TANH(($B2346-$D2346)/SetUp!$B$56))/(1+$H2346/SetUp!$B$56*TANH(($B2346-$D2346)/SetUp!$B$56)),0)</f>
        <v>0</v>
      </c>
    </row>
    <row r="2347" spans="1:24" x14ac:dyDescent="0.3">
      <c r="A2347" s="60">
        <v>33392</v>
      </c>
      <c r="B2347" s="53">
        <v>0.13100000000000001</v>
      </c>
      <c r="C2347" s="53"/>
      <c r="D2347" s="53">
        <v>3.9409999999999998</v>
      </c>
      <c r="E2347" s="53">
        <f t="shared" si="524"/>
        <v>0.13100000000000001</v>
      </c>
      <c r="F2347" s="53">
        <f t="shared" si="525"/>
        <v>3.8099999999999996</v>
      </c>
      <c r="G2347" s="53">
        <f t="shared" si="526"/>
        <v>0</v>
      </c>
      <c r="H2347" s="53">
        <f>IF(Q2346&gt;SetUp!$B$56,SetUp!$B$56,Q2346)</f>
        <v>5.6061004493380175E-3</v>
      </c>
      <c r="I2347" s="53">
        <f t="shared" si="531"/>
        <v>0.96896014574416667</v>
      </c>
      <c r="J2347" s="53">
        <f>MIN(F2347,H2347,(1-EXP(-SetUp!$B$52*H2347/SetUp!$B$56))*F2347)</f>
        <v>1.2065457923725908E-3</v>
      </c>
      <c r="K2347" s="53">
        <f t="shared" si="527"/>
        <v>4.3995546569654265E-3</v>
      </c>
      <c r="L2347" s="53">
        <f>IF(I2347&lt;=0,0,MIN(SetUp!$B$50*I2347^SetUp!$B$55,I2347))</f>
        <v>2.0408041326638322E-2</v>
      </c>
      <c r="M2347" s="53">
        <f t="shared" si="528"/>
        <v>0.94855210441752835</v>
      </c>
      <c r="N2347" s="53">
        <f>IF(SetUp!$B$62=0,X2347,(B2347-E2347)*(1-(H2347/SetUp!$B$66/SetUp!$B$56)))</f>
        <v>0</v>
      </c>
      <c r="O2347" s="53">
        <f>K2347*SetUp!$B$65</f>
        <v>4.0607893801069411E-5</v>
      </c>
      <c r="P2347" s="53">
        <f>MIN(SetUp!$B$54*L2347^SetUp!$B$51,L2347)</f>
        <v>1.3529111760277412E-2</v>
      </c>
      <c r="Q2347" s="53">
        <f t="shared" si="529"/>
        <v>4.3589467631643571E-3</v>
      </c>
      <c r="R2347" s="53">
        <f>IF((H2347+N2347-O2347)&gt;SetUp!$B$56,T2346+H2347+N2347-O2347-SetUp!$B$56,T2346)</f>
        <v>0</v>
      </c>
      <c r="S2347" s="53">
        <f>R2347*SetUp!$B$65</f>
        <v>0</v>
      </c>
      <c r="T2347" s="53">
        <f>IF((R2347-S2347)&lt;SetUp!$B$53,R2347-S2347,SetUp!$B$53)</f>
        <v>0</v>
      </c>
      <c r="U2347" s="53">
        <f t="shared" si="530"/>
        <v>0.94855210441752835</v>
      </c>
      <c r="V2347" s="53">
        <f>(L2347-P2347)/1000*SetUp!$B$13*1000000/SetUp!$B$48</f>
        <v>0.27994011079491854</v>
      </c>
      <c r="W2347" s="53">
        <f t="shared" si="532"/>
        <v>3.8163916471489756E-17</v>
      </c>
      <c r="X2347" s="53">
        <f>MAX((SetUp!$B$56*(1-($H2347/SetUp!$B$56)^2)*TANH(($B2347-$D2347)/SetUp!$B$56))/(1+$H2347/SetUp!$B$56*TANH(($B2347-$D2347)/SetUp!$B$56)),0)</f>
        <v>0</v>
      </c>
    </row>
    <row r="2348" spans="1:24" x14ac:dyDescent="0.3">
      <c r="A2348" s="60">
        <v>33393</v>
      </c>
      <c r="B2348" s="53">
        <v>4.4999999999999998E-2</v>
      </c>
      <c r="C2348" s="53"/>
      <c r="D2348" s="53">
        <v>3.9409999999999998</v>
      </c>
      <c r="E2348" s="53">
        <f t="shared" si="524"/>
        <v>4.4999999999999998E-2</v>
      </c>
      <c r="F2348" s="53">
        <f t="shared" si="525"/>
        <v>3.8959999999999999</v>
      </c>
      <c r="G2348" s="53">
        <f t="shared" si="526"/>
        <v>0</v>
      </c>
      <c r="H2348" s="53">
        <f>IF(Q2347&gt;SetUp!$B$56,SetUp!$B$56,Q2347)</f>
        <v>4.3589467631643571E-3</v>
      </c>
      <c r="I2348" s="53">
        <f t="shared" si="531"/>
        <v>0.94858348276644477</v>
      </c>
      <c r="J2348" s="53">
        <f>MIN(F2348,H2348,(1-EXP(-SetUp!$B$52*H2348/SetUp!$B$56))*F2348)</f>
        <v>9.5934269161622508E-4</v>
      </c>
      <c r="K2348" s="53">
        <f t="shared" si="527"/>
        <v>3.3996040715481321E-3</v>
      </c>
      <c r="L2348" s="53">
        <f>IF(I2348&lt;=0,0,MIN(SetUp!$B$50*I2348^SetUp!$B$55,I2348))</f>
        <v>1.9697785232400809E-2</v>
      </c>
      <c r="M2348" s="53">
        <f t="shared" si="528"/>
        <v>0.92888569753404393</v>
      </c>
      <c r="N2348" s="53">
        <f>IF(SetUp!$B$62=0,X2348,(B2348-E2348)*(1-(H2348/SetUp!$B$66/SetUp!$B$56)))</f>
        <v>0</v>
      </c>
      <c r="O2348" s="53">
        <f>K2348*SetUp!$B$65</f>
        <v>3.1378348916417287E-5</v>
      </c>
      <c r="P2348" s="53">
        <f>MIN(SetUp!$B$54*L2348^SetUp!$B$51,L2348)</f>
        <v>1.3053767023214844E-2</v>
      </c>
      <c r="Q2348" s="53">
        <f t="shared" si="529"/>
        <v>3.3682257226317147E-3</v>
      </c>
      <c r="R2348" s="53">
        <f>IF((H2348+N2348-O2348)&gt;SetUp!$B$56,T2347+H2348+N2348-O2348-SetUp!$B$56,T2347)</f>
        <v>0</v>
      </c>
      <c r="S2348" s="53">
        <f>R2348*SetUp!$B$65</f>
        <v>0</v>
      </c>
      <c r="T2348" s="53">
        <f>IF((R2348-S2348)&lt;SetUp!$B$53,R2348-S2348,SetUp!$B$53)</f>
        <v>0</v>
      </c>
      <c r="U2348" s="53">
        <f t="shared" si="530"/>
        <v>0.92888569753404393</v>
      </c>
      <c r="V2348" s="53">
        <f>(L2348-P2348)/1000*SetUp!$B$13*1000000/SetUp!$B$48</f>
        <v>0.2703803223539783</v>
      </c>
      <c r="W2348" s="53">
        <f t="shared" si="532"/>
        <v>-4.8572257327350599E-17</v>
      </c>
      <c r="X2348" s="53">
        <f>MAX((SetUp!$B$56*(1-($H2348/SetUp!$B$56)^2)*TANH(($B2348-$D2348)/SetUp!$B$56))/(1+$H2348/SetUp!$B$56*TANH(($B2348-$D2348)/SetUp!$B$56)),0)</f>
        <v>0</v>
      </c>
    </row>
    <row r="2349" spans="1:24" x14ac:dyDescent="0.3">
      <c r="A2349" s="60">
        <v>33394</v>
      </c>
      <c r="B2349" s="53">
        <v>0</v>
      </c>
      <c r="C2349" s="53"/>
      <c r="D2349" s="53">
        <v>3.9409999999999998</v>
      </c>
      <c r="E2349" s="53">
        <f t="shared" si="524"/>
        <v>0</v>
      </c>
      <c r="F2349" s="53">
        <f t="shared" si="525"/>
        <v>3.9409999999999998</v>
      </c>
      <c r="G2349" s="53">
        <f t="shared" si="526"/>
        <v>0</v>
      </c>
      <c r="H2349" s="53">
        <f>IF(Q2348&gt;SetUp!$B$56,SetUp!$B$56,Q2348)</f>
        <v>3.3682257226317147E-3</v>
      </c>
      <c r="I2349" s="53">
        <f t="shared" si="531"/>
        <v>0.92890986484748017</v>
      </c>
      <c r="J2349" s="53">
        <f>MIN(F2349,H2349,(1-EXP(-SetUp!$B$52*H2349/SetUp!$B$56))*F2349)</f>
        <v>7.4988218342432889E-4</v>
      </c>
      <c r="K2349" s="53">
        <f t="shared" si="527"/>
        <v>2.6183435392073857E-3</v>
      </c>
      <c r="L2349" s="53">
        <f>IF(I2349&lt;=0,0,MIN(SetUp!$B$50*I2349^SetUp!$B$55,I2349))</f>
        <v>1.9021616696563774E-2</v>
      </c>
      <c r="M2349" s="53">
        <f t="shared" si="528"/>
        <v>0.9098882481509164</v>
      </c>
      <c r="N2349" s="53">
        <f>IF(SetUp!$B$62=0,X2349,(B2349-E2349)*(1-(H2349/SetUp!$B$66/SetUp!$B$56)))</f>
        <v>0</v>
      </c>
      <c r="O2349" s="53">
        <f>K2349*SetUp!$B$65</f>
        <v>2.4167313436262033E-5</v>
      </c>
      <c r="P2349" s="53">
        <f>MIN(SetUp!$B$54*L2349^SetUp!$B$51,L2349)</f>
        <v>1.2601390345965469E-2</v>
      </c>
      <c r="Q2349" s="53">
        <f t="shared" si="529"/>
        <v>2.5941762257711237E-3</v>
      </c>
      <c r="R2349" s="53">
        <f>IF((H2349+N2349-O2349)&gt;SetUp!$B$56,T2348+H2349+N2349-O2349-SetUp!$B$56,T2348)</f>
        <v>0</v>
      </c>
      <c r="S2349" s="53">
        <f>R2349*SetUp!$B$65</f>
        <v>0</v>
      </c>
      <c r="T2349" s="53">
        <f>IF((R2349-S2349)&lt;SetUp!$B$53,R2349-S2349,SetUp!$B$53)</f>
        <v>0</v>
      </c>
      <c r="U2349" s="53">
        <f t="shared" si="530"/>
        <v>0.9098882481509164</v>
      </c>
      <c r="V2349" s="53">
        <f>(L2349-P2349)/1000*SetUp!$B$13*1000000/SetUp!$B$48</f>
        <v>0.26127304525749651</v>
      </c>
      <c r="W2349" s="53">
        <f t="shared" si="532"/>
        <v>-9.0205620750793969E-17</v>
      </c>
      <c r="X2349" s="53">
        <f>MAX((SetUp!$B$56*(1-($H2349/SetUp!$B$56)^2)*TANH(($B2349-$D2349)/SetUp!$B$56))/(1+$H2349/SetUp!$B$56*TANH(($B2349-$D2349)/SetUp!$B$56)),0)</f>
        <v>0</v>
      </c>
    </row>
    <row r="2350" spans="1:24" x14ac:dyDescent="0.3">
      <c r="A2350" s="60">
        <v>33395</v>
      </c>
      <c r="B2350" s="53">
        <v>0</v>
      </c>
      <c r="C2350" s="53"/>
      <c r="D2350" s="53">
        <v>3.9409999999999998</v>
      </c>
      <c r="E2350" s="53">
        <f t="shared" si="524"/>
        <v>0</v>
      </c>
      <c r="F2350" s="53">
        <f t="shared" si="525"/>
        <v>3.9409999999999998</v>
      </c>
      <c r="G2350" s="53">
        <f t="shared" si="526"/>
        <v>0</v>
      </c>
      <c r="H2350" s="53">
        <f>IF(Q2349&gt;SetUp!$B$56,SetUp!$B$56,Q2349)</f>
        <v>2.5941762257711237E-3</v>
      </c>
      <c r="I2350" s="53">
        <f t="shared" si="531"/>
        <v>0.90990686147511679</v>
      </c>
      <c r="J2350" s="53">
        <f>MIN(F2350,H2350,(1-EXP(-SetUp!$B$52*H2350/SetUp!$B$56))*F2350)</f>
        <v>5.7756493417252918E-4</v>
      </c>
      <c r="K2350" s="53">
        <f t="shared" si="527"/>
        <v>2.0166112915985944E-3</v>
      </c>
      <c r="L2350" s="53">
        <f>IF(I2350&lt;=0,0,MIN(SetUp!$B$50*I2350^SetUp!$B$55,I2350))</f>
        <v>1.8377497299095179E-2</v>
      </c>
      <c r="M2350" s="53">
        <f t="shared" si="528"/>
        <v>0.89152936417602158</v>
      </c>
      <c r="N2350" s="53">
        <f>IF(SetUp!$B$62=0,X2350,(B2350-E2350)*(1-(H2350/SetUp!$B$66/SetUp!$B$56)))</f>
        <v>0</v>
      </c>
      <c r="O2350" s="53">
        <f>K2350*SetUp!$B$65</f>
        <v>1.8613324200353645E-5</v>
      </c>
      <c r="P2350" s="53">
        <f>MIN(SetUp!$B$54*L2350^SetUp!$B$51,L2350)</f>
        <v>1.2170600747045042E-2</v>
      </c>
      <c r="Q2350" s="53">
        <f t="shared" si="529"/>
        <v>1.9979979673982406E-3</v>
      </c>
      <c r="R2350" s="53">
        <f>IF((H2350+N2350-O2350)&gt;SetUp!$B$56,T2349+H2350+N2350-O2350-SetUp!$B$56,T2349)</f>
        <v>0</v>
      </c>
      <c r="S2350" s="53">
        <f>R2350*SetUp!$B$65</f>
        <v>0</v>
      </c>
      <c r="T2350" s="53">
        <f>IF((R2350-S2350)&lt;SetUp!$B$53,R2350-S2350,SetUp!$B$53)</f>
        <v>0</v>
      </c>
      <c r="U2350" s="53">
        <f t="shared" si="530"/>
        <v>0.89152936417602158</v>
      </c>
      <c r="V2350" s="53">
        <f>(L2350-P2350)/1000*SetUp!$B$13*1000000/SetUp!$B$48</f>
        <v>0.25259152484573505</v>
      </c>
      <c r="W2350" s="53">
        <f t="shared" si="532"/>
        <v>0</v>
      </c>
      <c r="X2350" s="53">
        <f>MAX((SetUp!$B$56*(1-($H2350/SetUp!$B$56)^2)*TANH(($B2350-$D2350)/SetUp!$B$56))/(1+$H2350/SetUp!$B$56*TANH(($B2350-$D2350)/SetUp!$B$56)),0)</f>
        <v>0</v>
      </c>
    </row>
    <row r="2351" spans="1:24" x14ac:dyDescent="0.3">
      <c r="A2351" s="60">
        <v>33396</v>
      </c>
      <c r="B2351" s="53">
        <v>0</v>
      </c>
      <c r="C2351" s="53"/>
      <c r="D2351" s="53">
        <v>3.9409999999999998</v>
      </c>
      <c r="E2351" s="53">
        <f t="shared" si="524"/>
        <v>0</v>
      </c>
      <c r="F2351" s="53">
        <f t="shared" si="525"/>
        <v>3.9409999999999998</v>
      </c>
      <c r="G2351" s="53">
        <f t="shared" si="526"/>
        <v>0</v>
      </c>
      <c r="H2351" s="53">
        <f>IF(Q2350&gt;SetUp!$B$56,SetUp!$B$56,Q2350)</f>
        <v>1.9979979673982406E-3</v>
      </c>
      <c r="I2351" s="53">
        <f t="shared" si="531"/>
        <v>0.89154369982684334</v>
      </c>
      <c r="J2351" s="53">
        <f>MIN(F2351,H2351,(1-EXP(-SetUp!$B$52*H2351/SetUp!$B$56))*F2351)</f>
        <v>4.4483986364878046E-4</v>
      </c>
      <c r="K2351" s="53">
        <f t="shared" si="527"/>
        <v>1.5531581037494602E-3</v>
      </c>
      <c r="L2351" s="53">
        <f>IF(I2351&lt;=0,0,MIN(SetUp!$B$50*I2351^SetUp!$B$55,I2351))</f>
        <v>1.7763526704990505E-2</v>
      </c>
      <c r="M2351" s="53">
        <f t="shared" si="528"/>
        <v>0.87378017312185285</v>
      </c>
      <c r="N2351" s="53">
        <f>IF(SetUp!$B$62=0,X2351,(B2351-E2351)*(1-(H2351/SetUp!$B$66/SetUp!$B$56)))</f>
        <v>0</v>
      </c>
      <c r="O2351" s="53">
        <f>K2351*SetUp!$B$65</f>
        <v>1.4335650821719992E-5</v>
      </c>
      <c r="P2351" s="53">
        <f>MIN(SetUp!$B$54*L2351^SetUp!$B$51,L2351)</f>
        <v>1.1760111305247734E-2</v>
      </c>
      <c r="Q2351" s="53">
        <f t="shared" si="529"/>
        <v>1.5388224529277403E-3</v>
      </c>
      <c r="R2351" s="53">
        <f>IF((H2351+N2351-O2351)&gt;SetUp!$B$56,T2350+H2351+N2351-O2351-SetUp!$B$56,T2350)</f>
        <v>0</v>
      </c>
      <c r="S2351" s="53">
        <f>R2351*SetUp!$B$65</f>
        <v>0</v>
      </c>
      <c r="T2351" s="53">
        <f>IF((R2351-S2351)&lt;SetUp!$B$53,R2351-S2351,SetUp!$B$53)</f>
        <v>0</v>
      </c>
      <c r="U2351" s="53">
        <f t="shared" si="530"/>
        <v>0.87378017312185285</v>
      </c>
      <c r="V2351" s="53">
        <f>(L2351-P2351)/1000*SetUp!$B$13*1000000/SetUp!$B$48</f>
        <v>0.24431079805938188</v>
      </c>
      <c r="W2351" s="53">
        <f t="shared" si="532"/>
        <v>6.2450045135165055E-17</v>
      </c>
      <c r="X2351" s="53">
        <f>MAX((SetUp!$B$56*(1-($H2351/SetUp!$B$56)^2)*TANH(($B2351-$D2351)/SetUp!$B$56))/(1+$H2351/SetUp!$B$56*TANH(($B2351-$D2351)/SetUp!$B$56)),0)</f>
        <v>0</v>
      </c>
    </row>
    <row r="2352" spans="1:24" x14ac:dyDescent="0.3">
      <c r="A2352" s="60">
        <v>33397</v>
      </c>
      <c r="B2352" s="53">
        <v>2.1999999999999999E-2</v>
      </c>
      <c r="C2352" s="53"/>
      <c r="D2352" s="53">
        <v>3.9409999999999998</v>
      </c>
      <c r="E2352" s="53">
        <f t="shared" si="524"/>
        <v>2.1999999999999999E-2</v>
      </c>
      <c r="F2352" s="53">
        <f t="shared" si="525"/>
        <v>3.919</v>
      </c>
      <c r="G2352" s="53">
        <f t="shared" si="526"/>
        <v>0</v>
      </c>
      <c r="H2352" s="53">
        <f>IF(Q2351&gt;SetUp!$B$56,SetUp!$B$56,Q2351)</f>
        <v>1.5388224529277403E-3</v>
      </c>
      <c r="I2352" s="53">
        <f t="shared" si="531"/>
        <v>0.87379123179689266</v>
      </c>
      <c r="J2352" s="53">
        <f>MIN(F2352,H2352,(1-EXP(-SetUp!$B$52*H2352/SetUp!$B$56))*F2352)</f>
        <v>3.4069960740819441E-4</v>
      </c>
      <c r="K2352" s="53">
        <f t="shared" si="527"/>
        <v>1.1981228455195459E-3</v>
      </c>
      <c r="L2352" s="53">
        <f>IF(I2352&lt;=0,0,MIN(SetUp!$B$50*I2352^SetUp!$B$55,I2352))</f>
        <v>1.7177934335180396E-2</v>
      </c>
      <c r="M2352" s="53">
        <f t="shared" si="528"/>
        <v>0.85661329746171222</v>
      </c>
      <c r="N2352" s="53">
        <f>IF(SetUp!$B$62=0,X2352,(B2352-E2352)*(1-(H2352/SetUp!$B$66/SetUp!$B$56)))</f>
        <v>0</v>
      </c>
      <c r="O2352" s="53">
        <f>K2352*SetUp!$B$65</f>
        <v>1.1058675039862143E-5</v>
      </c>
      <c r="P2352" s="53">
        <f>MIN(SetUp!$B$54*L2352^SetUp!$B$51,L2352)</f>
        <v>1.136872342280775E-2</v>
      </c>
      <c r="Q2352" s="53">
        <f t="shared" si="529"/>
        <v>1.1870641704796838E-3</v>
      </c>
      <c r="R2352" s="53">
        <f>IF((H2352+N2352-O2352)&gt;SetUp!$B$56,T2351+H2352+N2352-O2352-SetUp!$B$56,T2351)</f>
        <v>0</v>
      </c>
      <c r="S2352" s="53">
        <f>R2352*SetUp!$B$65</f>
        <v>0</v>
      </c>
      <c r="T2352" s="53">
        <f>IF((R2352-S2352)&lt;SetUp!$B$53,R2352-S2352,SetUp!$B$53)</f>
        <v>0</v>
      </c>
      <c r="U2352" s="53">
        <f t="shared" si="530"/>
        <v>0.85661329746171222</v>
      </c>
      <c r="V2352" s="53">
        <f>(L2352-P2352)/1000*SetUp!$B$13*1000000/SetUp!$B$48</f>
        <v>0.2364075879469946</v>
      </c>
      <c r="W2352" s="53">
        <f t="shared" si="532"/>
        <v>-9.0205620750793969E-17</v>
      </c>
      <c r="X2352" s="53">
        <f>MAX((SetUp!$B$56*(1-($H2352/SetUp!$B$56)^2)*TANH(($B2352-$D2352)/SetUp!$B$56))/(1+$H2352/SetUp!$B$56*TANH(($B2352-$D2352)/SetUp!$B$56)),0)</f>
        <v>0</v>
      </c>
    </row>
    <row r="2353" spans="1:24" x14ac:dyDescent="0.3">
      <c r="A2353" s="60">
        <v>33398</v>
      </c>
      <c r="B2353" s="53">
        <v>2.4E-2</v>
      </c>
      <c r="C2353" s="53"/>
      <c r="D2353" s="53">
        <v>3.9409999999999998</v>
      </c>
      <c r="E2353" s="53">
        <f t="shared" si="524"/>
        <v>2.4E-2</v>
      </c>
      <c r="F2353" s="53">
        <f t="shared" si="525"/>
        <v>3.9169999999999998</v>
      </c>
      <c r="G2353" s="53">
        <f t="shared" si="526"/>
        <v>0</v>
      </c>
      <c r="H2353" s="53">
        <f>IF(Q2352&gt;SetUp!$B$56,SetUp!$B$56,Q2352)</f>
        <v>1.1870641704796838E-3</v>
      </c>
      <c r="I2353" s="53">
        <f t="shared" si="531"/>
        <v>0.85662182945632048</v>
      </c>
      <c r="J2353" s="53">
        <f>MIN(F2353,H2353,(1-EXP(-SetUp!$B$52*H2353/SetUp!$B$56))*F2353)</f>
        <v>2.6268782149013747E-4</v>
      </c>
      <c r="K2353" s="53">
        <f t="shared" si="527"/>
        <v>9.2437634898954633E-4</v>
      </c>
      <c r="L2353" s="53">
        <f>IF(I2353&lt;=0,0,MIN(SetUp!$B$50*I2353^SetUp!$B$55,I2353))</f>
        <v>1.661906921666018E-2</v>
      </c>
      <c r="M2353" s="53">
        <f t="shared" si="528"/>
        <v>0.84000276023966025</v>
      </c>
      <c r="N2353" s="53">
        <f>IF(SetUp!$B$62=0,X2353,(B2353-E2353)*(1-(H2353/SetUp!$B$66/SetUp!$B$56)))</f>
        <v>0</v>
      </c>
      <c r="O2353" s="53">
        <f>K2353*SetUp!$B$65</f>
        <v>8.5319946082630882E-6</v>
      </c>
      <c r="P2353" s="53">
        <f>MIN(SetUp!$B$54*L2353^SetUp!$B$51,L2353)</f>
        <v>1.0995319886676739E-2</v>
      </c>
      <c r="Q2353" s="53">
        <f t="shared" si="529"/>
        <v>9.1584435438128329E-4</v>
      </c>
      <c r="R2353" s="53">
        <f>IF((H2353+N2353-O2353)&gt;SetUp!$B$56,T2352+H2353+N2353-O2353-SetUp!$B$56,T2352)</f>
        <v>0</v>
      </c>
      <c r="S2353" s="53">
        <f>R2353*SetUp!$B$65</f>
        <v>0</v>
      </c>
      <c r="T2353" s="53">
        <f>IF((R2353-S2353)&lt;SetUp!$B$53,R2353-S2353,SetUp!$B$53)</f>
        <v>0</v>
      </c>
      <c r="U2353" s="53">
        <f t="shared" si="530"/>
        <v>0.84000276023966025</v>
      </c>
      <c r="V2353" s="53">
        <f>(L2353-P2353)/1000*SetUp!$B$13*1000000/SetUp!$B$48</f>
        <v>0.22886017298637001</v>
      </c>
      <c r="W2353" s="53">
        <f t="shared" si="532"/>
        <v>0</v>
      </c>
      <c r="X2353" s="53">
        <f>MAX((SetUp!$B$56*(1-($H2353/SetUp!$B$56)^2)*TANH(($B2353-$D2353)/SetUp!$B$56))/(1+$H2353/SetUp!$B$56*TANH(($B2353-$D2353)/SetUp!$B$56)),0)</f>
        <v>0</v>
      </c>
    </row>
    <row r="2354" spans="1:24" x14ac:dyDescent="0.3">
      <c r="A2354" s="60">
        <v>33399</v>
      </c>
      <c r="B2354" s="53">
        <v>0</v>
      </c>
      <c r="C2354" s="53"/>
      <c r="D2354" s="53">
        <v>3.9409999999999998</v>
      </c>
      <c r="E2354" s="53">
        <f t="shared" si="524"/>
        <v>0</v>
      </c>
      <c r="F2354" s="53">
        <f t="shared" si="525"/>
        <v>3.9409999999999998</v>
      </c>
      <c r="G2354" s="53">
        <f t="shared" si="526"/>
        <v>0</v>
      </c>
      <c r="H2354" s="53">
        <f>IF(Q2353&gt;SetUp!$B$56,SetUp!$B$56,Q2353)</f>
        <v>9.1584435438128329E-4</v>
      </c>
      <c r="I2354" s="53">
        <f t="shared" si="531"/>
        <v>0.84000933137243139</v>
      </c>
      <c r="J2354" s="53">
        <f>MIN(F2354,H2354,(1-EXP(-SetUp!$B$52*H2354/SetUp!$B$56))*F2354)</f>
        <v>2.0391238552600453E-4</v>
      </c>
      <c r="K2354" s="53">
        <f t="shared" si="527"/>
        <v>7.1193196885527873E-4</v>
      </c>
      <c r="L2354" s="53">
        <f>IF(I2354&lt;=0,0,MIN(SetUp!$B$50*I2354^SetUp!$B$55,I2354))</f>
        <v>1.6085392100008901E-2</v>
      </c>
      <c r="M2354" s="53">
        <f t="shared" si="528"/>
        <v>0.82392393927242247</v>
      </c>
      <c r="N2354" s="53">
        <f>IF(SetUp!$B$62=0,X2354,(B2354-E2354)*(1-(H2354/SetUp!$B$66/SetUp!$B$56)))</f>
        <v>0</v>
      </c>
      <c r="O2354" s="53">
        <f>K2354*SetUp!$B$65</f>
        <v>6.5711327711523423E-6</v>
      </c>
      <c r="P2354" s="53">
        <f>MIN(SetUp!$B$54*L2354^SetUp!$B$51,L2354)</f>
        <v>1.0638859460414103E-2</v>
      </c>
      <c r="Q2354" s="53">
        <f t="shared" si="529"/>
        <v>7.0536083608412634E-4</v>
      </c>
      <c r="R2354" s="53">
        <f>IF((H2354+N2354-O2354)&gt;SetUp!$B$56,T2353+H2354+N2354-O2354-SetUp!$B$56,T2353)</f>
        <v>0</v>
      </c>
      <c r="S2354" s="53">
        <f>R2354*SetUp!$B$65</f>
        <v>0</v>
      </c>
      <c r="T2354" s="53">
        <f>IF((R2354-S2354)&lt;SetUp!$B$53,R2354-S2354,SetUp!$B$53)</f>
        <v>0</v>
      </c>
      <c r="U2354" s="53">
        <f t="shared" si="530"/>
        <v>0.82392393927242247</v>
      </c>
      <c r="V2354" s="53">
        <f>(L2354-P2354)/1000*SetUp!$B$13*1000000/SetUp!$B$48</f>
        <v>0.22164828638925946</v>
      </c>
      <c r="W2354" s="53">
        <f t="shared" si="532"/>
        <v>-1.0061396160665481E-16</v>
      </c>
      <c r="X2354" s="53">
        <f>MAX((SetUp!$B$56*(1-($H2354/SetUp!$B$56)^2)*TANH(($B2354-$D2354)/SetUp!$B$56))/(1+$H2354/SetUp!$B$56*TANH(($B2354-$D2354)/SetUp!$B$56)),0)</f>
        <v>0</v>
      </c>
    </row>
    <row r="2355" spans="1:24" x14ac:dyDescent="0.3">
      <c r="A2355" s="60">
        <v>33400</v>
      </c>
      <c r="B2355" s="53">
        <v>0.17</v>
      </c>
      <c r="C2355" s="53"/>
      <c r="D2355" s="53">
        <v>3.9409999999999998</v>
      </c>
      <c r="E2355" s="53">
        <f t="shared" si="524"/>
        <v>0.17</v>
      </c>
      <c r="F2355" s="53">
        <f t="shared" si="525"/>
        <v>3.7709999999999999</v>
      </c>
      <c r="G2355" s="53">
        <f t="shared" si="526"/>
        <v>0</v>
      </c>
      <c r="H2355" s="53">
        <f>IF(Q2354&gt;SetUp!$B$56,SetUp!$B$56,Q2354)</f>
        <v>7.0536083608412634E-4</v>
      </c>
      <c r="I2355" s="53">
        <f t="shared" si="531"/>
        <v>0.82392906271773025</v>
      </c>
      <c r="J2355" s="53">
        <f>MIN(F2355,H2355,(1-EXP(-SetUp!$B$52*H2355/SetUp!$B$56))*F2355)</f>
        <v>1.5027472958002385E-4</v>
      </c>
      <c r="K2355" s="53">
        <f t="shared" si="527"/>
        <v>5.5508610650410251E-4</v>
      </c>
      <c r="L2355" s="53">
        <f>IF(I2355&lt;=0,0,MIN(SetUp!$B$50*I2355^SetUp!$B$55,I2355))</f>
        <v>1.5575470377245522E-2</v>
      </c>
      <c r="M2355" s="53">
        <f t="shared" si="528"/>
        <v>0.80835359234048476</v>
      </c>
      <c r="N2355" s="53">
        <f>IF(SetUp!$B$62=0,X2355,(B2355-E2355)*(1-(H2355/SetUp!$B$66/SetUp!$B$56)))</f>
        <v>0</v>
      </c>
      <c r="O2355" s="53">
        <f>K2355*SetUp!$B$65</f>
        <v>5.1234453077383002E-6</v>
      </c>
      <c r="P2355" s="53">
        <f>MIN(SetUp!$B$54*L2355^SetUp!$B$51,L2355)</f>
        <v>1.0298373358670957E-2</v>
      </c>
      <c r="Q2355" s="53">
        <f t="shared" si="529"/>
        <v>5.4996266119636424E-4</v>
      </c>
      <c r="R2355" s="53">
        <f>IF((H2355+N2355-O2355)&gt;SetUp!$B$56,T2354+H2355+N2355-O2355-SetUp!$B$56,T2354)</f>
        <v>0</v>
      </c>
      <c r="S2355" s="53">
        <f>R2355*SetUp!$B$65</f>
        <v>0</v>
      </c>
      <c r="T2355" s="53">
        <f>IF((R2355-S2355)&lt;SetUp!$B$53,R2355-S2355,SetUp!$B$53)</f>
        <v>0</v>
      </c>
      <c r="U2355" s="53">
        <f t="shared" si="530"/>
        <v>0.80835359234048476</v>
      </c>
      <c r="V2355" s="53">
        <f>(L2355-P2355)/1000*SetUp!$B$13*1000000/SetUp!$B$48</f>
        <v>0.21475305275393361</v>
      </c>
      <c r="W2355" s="53">
        <f t="shared" si="532"/>
        <v>9.540979117872439E-17</v>
      </c>
      <c r="X2355" s="53">
        <f>MAX((SetUp!$B$56*(1-($H2355/SetUp!$B$56)^2)*TANH(($B2355-$D2355)/SetUp!$B$56))/(1+$H2355/SetUp!$B$56*TANH(($B2355-$D2355)/SetUp!$B$56)),0)</f>
        <v>0</v>
      </c>
    </row>
    <row r="2356" spans="1:24" x14ac:dyDescent="0.3">
      <c r="A2356" s="60">
        <v>33401</v>
      </c>
      <c r="B2356" s="53">
        <v>0.63400000000000001</v>
      </c>
      <c r="C2356" s="53"/>
      <c r="D2356" s="53">
        <v>3.9409999999999998</v>
      </c>
      <c r="E2356" s="53">
        <f t="shared" si="524"/>
        <v>0.63400000000000001</v>
      </c>
      <c r="F2356" s="53">
        <f t="shared" si="525"/>
        <v>3.3069999999999999</v>
      </c>
      <c r="G2356" s="53">
        <f t="shared" si="526"/>
        <v>0</v>
      </c>
      <c r="H2356" s="53">
        <f>IF(Q2355&gt;SetUp!$B$56,SetUp!$B$56,Q2355)</f>
        <v>5.4996266119636424E-4</v>
      </c>
      <c r="I2356" s="53">
        <f t="shared" si="531"/>
        <v>0.80835772010165408</v>
      </c>
      <c r="J2356" s="53">
        <f>MIN(F2356,H2356,(1-EXP(-SetUp!$B$52*H2356/SetUp!$B$56))*F2356)</f>
        <v>1.0275131444823537E-4</v>
      </c>
      <c r="K2356" s="53">
        <f t="shared" si="527"/>
        <v>4.4721134674812889E-4</v>
      </c>
      <c r="L2356" s="53">
        <f>IF(I2356&lt;=0,0,MIN(SetUp!$B$50*I2356^SetUp!$B$55,I2356))</f>
        <v>1.5087969060706368E-2</v>
      </c>
      <c r="M2356" s="53">
        <f t="shared" si="528"/>
        <v>0.79326975104094766</v>
      </c>
      <c r="N2356" s="53">
        <f>IF(SetUp!$B$62=0,X2356,(B2356-E2356)*(1-(H2356/SetUp!$B$66/SetUp!$B$56)))</f>
        <v>0</v>
      </c>
      <c r="O2356" s="53">
        <f>K2356*SetUp!$B$65</f>
        <v>4.1277611693332708E-6</v>
      </c>
      <c r="P2356" s="53">
        <f>MIN(SetUp!$B$54*L2356^SetUp!$B$51,L2356)</f>
        <v>9.9729591019576715E-3</v>
      </c>
      <c r="Q2356" s="53">
        <f t="shared" si="529"/>
        <v>4.4308358557879562E-4</v>
      </c>
      <c r="R2356" s="53">
        <f>IF((H2356+N2356-O2356)&gt;SetUp!$B$56,T2355+H2356+N2356-O2356-SetUp!$B$56,T2355)</f>
        <v>0</v>
      </c>
      <c r="S2356" s="53">
        <f>R2356*SetUp!$B$65</f>
        <v>0</v>
      </c>
      <c r="T2356" s="53">
        <f>IF((R2356-S2356)&lt;SetUp!$B$53,R2356-S2356,SetUp!$B$53)</f>
        <v>0</v>
      </c>
      <c r="U2356" s="53">
        <f t="shared" si="530"/>
        <v>0.79326975104094766</v>
      </c>
      <c r="V2356" s="53">
        <f>(L2356-P2356)/1000*SetUp!$B$13*1000000/SetUp!$B$48</f>
        <v>0.20815687102996802</v>
      </c>
      <c r="W2356" s="53">
        <f t="shared" si="532"/>
        <v>-7.2858385991025898E-17</v>
      </c>
      <c r="X2356" s="53">
        <f>MAX((SetUp!$B$56*(1-($H2356/SetUp!$B$56)^2)*TANH(($B2356-$D2356)/SetUp!$B$56))/(1+$H2356/SetUp!$B$56*TANH(($B2356-$D2356)/SetUp!$B$56)),0)</f>
        <v>0</v>
      </c>
    </row>
    <row r="2357" spans="1:24" x14ac:dyDescent="0.3">
      <c r="A2357" s="60">
        <v>33402</v>
      </c>
      <c r="B2357" s="53">
        <v>6.2E-2</v>
      </c>
      <c r="C2357" s="53"/>
      <c r="D2357" s="53">
        <v>3.9409999999999998</v>
      </c>
      <c r="E2357" s="53">
        <f t="shared" si="524"/>
        <v>6.2E-2</v>
      </c>
      <c r="F2357" s="53">
        <f t="shared" si="525"/>
        <v>3.879</v>
      </c>
      <c r="G2357" s="53">
        <f t="shared" si="526"/>
        <v>0</v>
      </c>
      <c r="H2357" s="53">
        <f>IF(Q2356&gt;SetUp!$B$56,SetUp!$B$56,Q2356)</f>
        <v>4.4308358557879562E-4</v>
      </c>
      <c r="I2357" s="53">
        <f t="shared" si="531"/>
        <v>0.79327294445428598</v>
      </c>
      <c r="J2357" s="53">
        <f>MIN(F2357,H2357,(1-EXP(-SetUp!$B$52*H2357/SetUp!$B$56))*F2357)</f>
        <v>9.7101678886425514E-5</v>
      </c>
      <c r="K2357" s="53">
        <f t="shared" si="527"/>
        <v>3.4598190669237009E-4</v>
      </c>
      <c r="L2357" s="53">
        <f>IF(I2357&lt;=0,0,MIN(SetUp!$B$50*I2357^SetUp!$B$55,I2357))</f>
        <v>1.4621632750541458E-2</v>
      </c>
      <c r="M2357" s="53">
        <f t="shared" si="528"/>
        <v>0.77865131170374458</v>
      </c>
      <c r="N2357" s="53">
        <f>IF(SetUp!$B$62=0,X2357,(B2357-E2357)*(1-(H2357/SetUp!$B$66/SetUp!$B$56)))</f>
        <v>0</v>
      </c>
      <c r="O2357" s="53">
        <f>K2357*SetUp!$B$65</f>
        <v>3.1934133382822704E-6</v>
      </c>
      <c r="P2357" s="53">
        <f>MIN(SetUp!$B$54*L2357^SetUp!$B$51,L2357)</f>
        <v>9.6617683727457035E-3</v>
      </c>
      <c r="Q2357" s="53">
        <f t="shared" si="529"/>
        <v>3.4278849335408779E-4</v>
      </c>
      <c r="R2357" s="53">
        <f>IF((H2357+N2357-O2357)&gt;SetUp!$B$56,T2356+H2357+N2357-O2357-SetUp!$B$56,T2356)</f>
        <v>0</v>
      </c>
      <c r="S2357" s="53">
        <f>R2357*SetUp!$B$65</f>
        <v>0</v>
      </c>
      <c r="T2357" s="53">
        <f>IF((R2357-S2357)&lt;SetUp!$B$53,R2357-S2357,SetUp!$B$53)</f>
        <v>0</v>
      </c>
      <c r="U2357" s="53">
        <f t="shared" si="530"/>
        <v>0.77865131170374458</v>
      </c>
      <c r="V2357" s="53">
        <f>(L2357-P2357)/1000*SetUp!$B$13*1000000/SetUp!$B$48</f>
        <v>0.20184317487966932</v>
      </c>
      <c r="W2357" s="53">
        <f t="shared" si="532"/>
        <v>1.5612511283791264E-16</v>
      </c>
      <c r="X2357" s="53">
        <f>MAX((SetUp!$B$56*(1-($H2357/SetUp!$B$56)^2)*TANH(($B2357-$D2357)/SetUp!$B$56))/(1+$H2357/SetUp!$B$56*TANH(($B2357-$D2357)/SetUp!$B$56)),0)</f>
        <v>0</v>
      </c>
    </row>
    <row r="2358" spans="1:24" x14ac:dyDescent="0.3">
      <c r="A2358" s="60">
        <v>33403</v>
      </c>
      <c r="B2358" s="53">
        <v>0</v>
      </c>
      <c r="C2358" s="53"/>
      <c r="D2358" s="53">
        <v>3.9409999999999998</v>
      </c>
      <c r="E2358" s="53">
        <f t="shared" si="524"/>
        <v>0</v>
      </c>
      <c r="F2358" s="53">
        <f t="shared" si="525"/>
        <v>3.9409999999999998</v>
      </c>
      <c r="G2358" s="53">
        <f t="shared" si="526"/>
        <v>0</v>
      </c>
      <c r="H2358" s="53">
        <f>IF(Q2357&gt;SetUp!$B$56,SetUp!$B$56,Q2357)</f>
        <v>3.4278849335408779E-4</v>
      </c>
      <c r="I2358" s="53">
        <f t="shared" si="531"/>
        <v>0.77865377118088985</v>
      </c>
      <c r="J2358" s="53">
        <f>MIN(F2358,H2358,(1-EXP(-SetUp!$B$52*H2358/SetUp!$B$56))*F2358)</f>
        <v>7.6322958810958627E-5</v>
      </c>
      <c r="K2358" s="53">
        <f t="shared" si="527"/>
        <v>2.6646553454312918E-4</v>
      </c>
      <c r="L2358" s="53">
        <f>IF(I2358&lt;=0,0,MIN(SetUp!$B$50*I2358^SetUp!$B$55,I2358))</f>
        <v>1.4175295460271737E-2</v>
      </c>
      <c r="M2358" s="53">
        <f t="shared" si="528"/>
        <v>0.76447847572061811</v>
      </c>
      <c r="N2358" s="53">
        <f>IF(SetUp!$B$62=0,X2358,(B2358-E2358)*(1-(H2358/SetUp!$B$66/SetUp!$B$56)))</f>
        <v>0</v>
      </c>
      <c r="O2358" s="53">
        <f>K2358*SetUp!$B$65</f>
        <v>2.4594771453154413E-6</v>
      </c>
      <c r="P2358" s="53">
        <f>MIN(SetUp!$B$54*L2358^SetUp!$B$51,L2358)</f>
        <v>9.3640134772883868E-3</v>
      </c>
      <c r="Q2358" s="53">
        <f t="shared" si="529"/>
        <v>2.6400605739781372E-4</v>
      </c>
      <c r="R2358" s="53">
        <f>IF((H2358+N2358-O2358)&gt;SetUp!$B$56,T2357+H2358+N2358-O2358-SetUp!$B$56,T2357)</f>
        <v>0</v>
      </c>
      <c r="S2358" s="53">
        <f>R2358*SetUp!$B$65</f>
        <v>0</v>
      </c>
      <c r="T2358" s="53">
        <f>IF((R2358-S2358)&lt;SetUp!$B$53,R2358-S2358,SetUp!$B$53)</f>
        <v>0</v>
      </c>
      <c r="U2358" s="53">
        <f t="shared" si="530"/>
        <v>0.76447847572061811</v>
      </c>
      <c r="V2358" s="53">
        <f>(L2358-P2358)/1000*SetUp!$B$13*1000000/SetUp!$B$48</f>
        <v>0.1957965695663425</v>
      </c>
      <c r="W2358" s="53">
        <f t="shared" si="532"/>
        <v>-3.9898639947466563E-17</v>
      </c>
      <c r="X2358" s="53">
        <f>MAX((SetUp!$B$56*(1-($H2358/SetUp!$B$56)^2)*TANH(($B2358-$D2358)/SetUp!$B$56))/(1+$H2358/SetUp!$B$56*TANH(($B2358-$D2358)/SetUp!$B$56)),0)</f>
        <v>0</v>
      </c>
    </row>
    <row r="2359" spans="1:24" x14ac:dyDescent="0.3">
      <c r="A2359" s="60">
        <v>33404</v>
      </c>
      <c r="B2359" s="53">
        <v>0</v>
      </c>
      <c r="C2359" s="53"/>
      <c r="D2359" s="53">
        <v>3.9409999999999998</v>
      </c>
      <c r="E2359" s="53">
        <f t="shared" si="524"/>
        <v>0</v>
      </c>
      <c r="F2359" s="53">
        <f t="shared" si="525"/>
        <v>3.9409999999999998</v>
      </c>
      <c r="G2359" s="53">
        <f t="shared" si="526"/>
        <v>0</v>
      </c>
      <c r="H2359" s="53">
        <f>IF(Q2358&gt;SetUp!$B$56,SetUp!$B$56,Q2358)</f>
        <v>2.6400605739781372E-4</v>
      </c>
      <c r="I2359" s="53">
        <f t="shared" si="531"/>
        <v>0.76448036993954049</v>
      </c>
      <c r="J2359" s="53">
        <f>MIN(F2359,H2359,(1-EXP(-SetUp!$B$52*H2359/SetUp!$B$56))*F2359)</f>
        <v>5.8781927276660315E-5</v>
      </c>
      <c r="K2359" s="53">
        <f t="shared" si="527"/>
        <v>2.0522413012115341E-4</v>
      </c>
      <c r="L2359" s="53">
        <f>IF(I2359&lt;=0,0,MIN(SetUp!$B$50*I2359^SetUp!$B$55,I2359))</f>
        <v>1.3747868349512424E-2</v>
      </c>
      <c r="M2359" s="53">
        <f t="shared" si="528"/>
        <v>0.75073250159002802</v>
      </c>
      <c r="N2359" s="53">
        <f>IF(SetUp!$B$62=0,X2359,(B2359-E2359)*(1-(H2359/SetUp!$B$66/SetUp!$B$56)))</f>
        <v>0</v>
      </c>
      <c r="O2359" s="53">
        <f>K2359*SetUp!$B$65</f>
        <v>1.8942189224044769E-6</v>
      </c>
      <c r="P2359" s="53">
        <f>MIN(SetUp!$B$54*L2359^SetUp!$B$51,L2359)</f>
        <v>9.0789590658918035E-3</v>
      </c>
      <c r="Q2359" s="53">
        <f t="shared" si="529"/>
        <v>2.0332991119874892E-4</v>
      </c>
      <c r="R2359" s="53">
        <f>IF((H2359+N2359-O2359)&gt;SetUp!$B$56,T2358+H2359+N2359-O2359-SetUp!$B$56,T2358)</f>
        <v>0</v>
      </c>
      <c r="S2359" s="53">
        <f>R2359*SetUp!$B$65</f>
        <v>0</v>
      </c>
      <c r="T2359" s="53">
        <f>IF((R2359-S2359)&lt;SetUp!$B$53,R2359-S2359,SetUp!$B$53)</f>
        <v>0</v>
      </c>
      <c r="U2359" s="53">
        <f t="shared" si="530"/>
        <v>0.75073250159002802</v>
      </c>
      <c r="V2359" s="53">
        <f>(L2359-P2359)/1000*SetUp!$B$13*1000000/SetUp!$B$48</f>
        <v>0.19000266967984333</v>
      </c>
      <c r="W2359" s="53">
        <f t="shared" si="532"/>
        <v>-9.3675067702747583E-17</v>
      </c>
      <c r="X2359" s="53">
        <f>MAX((SetUp!$B$56*(1-($H2359/SetUp!$B$56)^2)*TANH(($B2359-$D2359)/SetUp!$B$56))/(1+$H2359/SetUp!$B$56*TANH(($B2359-$D2359)/SetUp!$B$56)),0)</f>
        <v>0</v>
      </c>
    </row>
    <row r="2360" spans="1:24" x14ac:dyDescent="0.3">
      <c r="A2360" s="60">
        <v>33405</v>
      </c>
      <c r="B2360" s="53">
        <v>0</v>
      </c>
      <c r="C2360" s="53"/>
      <c r="D2360" s="53">
        <v>3.9409999999999998</v>
      </c>
      <c r="E2360" s="53">
        <f t="shared" si="524"/>
        <v>0</v>
      </c>
      <c r="F2360" s="53">
        <f t="shared" si="525"/>
        <v>3.9409999999999998</v>
      </c>
      <c r="G2360" s="53">
        <f t="shared" si="526"/>
        <v>0</v>
      </c>
      <c r="H2360" s="53">
        <f>IF(Q2359&gt;SetUp!$B$56,SetUp!$B$56,Q2359)</f>
        <v>2.0332991119874892E-4</v>
      </c>
      <c r="I2360" s="53">
        <f t="shared" si="531"/>
        <v>0.75073396046252505</v>
      </c>
      <c r="J2360" s="53">
        <f>MIN(F2360,H2360,(1-EXP(-SetUp!$B$52*H2360/SetUp!$B$56))*F2360)</f>
        <v>4.5272236012876549E-5</v>
      </c>
      <c r="K2360" s="53">
        <f t="shared" si="527"/>
        <v>1.5805767518587238E-4</v>
      </c>
      <c r="L2360" s="53">
        <f>IF(I2360&lt;=0,0,MIN(SetUp!$B$50*I2360^SetUp!$B$55,I2360))</f>
        <v>1.3338333479895031E-2</v>
      </c>
      <c r="M2360" s="53">
        <f t="shared" si="528"/>
        <v>0.73739562698263006</v>
      </c>
      <c r="N2360" s="53">
        <f>IF(SetUp!$B$62=0,X2360,(B2360-E2360)*(1-(H2360/SetUp!$B$66/SetUp!$B$56)))</f>
        <v>0</v>
      </c>
      <c r="O2360" s="53">
        <f>K2360*SetUp!$B$65</f>
        <v>1.4588724970674386E-6</v>
      </c>
      <c r="P2360" s="53">
        <f>MIN(SetUp!$B$54*L2360^SetUp!$B$51,L2360)</f>
        <v>8.8059178849986871E-3</v>
      </c>
      <c r="Q2360" s="53">
        <f t="shared" si="529"/>
        <v>1.5659880268880494E-4</v>
      </c>
      <c r="R2360" s="53">
        <f>IF((H2360+N2360-O2360)&gt;SetUp!$B$56,T2359+H2360+N2360-O2360-SetUp!$B$56,T2359)</f>
        <v>0</v>
      </c>
      <c r="S2360" s="53">
        <f>R2360*SetUp!$B$65</f>
        <v>0</v>
      </c>
      <c r="T2360" s="53">
        <f>IF((R2360-S2360)&lt;SetUp!$B$53,R2360-S2360,SetUp!$B$53)</f>
        <v>0</v>
      </c>
      <c r="U2360" s="53">
        <f t="shared" si="530"/>
        <v>0.73739562698263006</v>
      </c>
      <c r="V2360" s="53">
        <f>(L2360-P2360)/1000*SetUp!$B$13*1000000/SetUp!$B$48</f>
        <v>0.1844480179021693</v>
      </c>
      <c r="W2360" s="53">
        <f t="shared" si="532"/>
        <v>0</v>
      </c>
      <c r="X2360" s="53">
        <f>MAX((SetUp!$B$56*(1-($H2360/SetUp!$B$56)^2)*TANH(($B2360-$D2360)/SetUp!$B$56))/(1+$H2360/SetUp!$B$56*TANH(($B2360-$D2360)/SetUp!$B$56)),0)</f>
        <v>0</v>
      </c>
    </row>
    <row r="2361" spans="1:24" x14ac:dyDescent="0.3">
      <c r="A2361" s="60">
        <v>33406</v>
      </c>
      <c r="B2361" s="53">
        <v>0</v>
      </c>
      <c r="C2361" s="53"/>
      <c r="D2361" s="53">
        <v>3.9409999999999998</v>
      </c>
      <c r="E2361" s="53">
        <f t="shared" si="524"/>
        <v>0</v>
      </c>
      <c r="F2361" s="53">
        <f t="shared" si="525"/>
        <v>3.9409999999999998</v>
      </c>
      <c r="G2361" s="53">
        <f t="shared" si="526"/>
        <v>0</v>
      </c>
      <c r="H2361" s="53">
        <f>IF(Q2360&gt;SetUp!$B$56,SetUp!$B$56,Q2360)</f>
        <v>1.5659880268880494E-4</v>
      </c>
      <c r="I2361" s="53">
        <f t="shared" si="531"/>
        <v>0.73739675056350695</v>
      </c>
      <c r="J2361" s="53">
        <f>MIN(F2361,H2361,(1-EXP(-SetUp!$B$52*H2361/SetUp!$B$56))*F2361)</f>
        <v>3.4867409677731494E-5</v>
      </c>
      <c r="K2361" s="53">
        <f t="shared" si="527"/>
        <v>1.2173139301107345E-4</v>
      </c>
      <c r="L2361" s="53">
        <f>IF(I2361&lt;=0,0,MIN(SetUp!$B$50*I2361^SetUp!$B$55,I2361))</f>
        <v>1.2945738597798271E-2</v>
      </c>
      <c r="M2361" s="53">
        <f t="shared" si="528"/>
        <v>0.72445101196570871</v>
      </c>
      <c r="N2361" s="53">
        <f>IF(SetUp!$B$62=0,X2361,(B2361-E2361)*(1-(H2361/SetUp!$B$66/SetUp!$B$56)))</f>
        <v>0</v>
      </c>
      <c r="O2361" s="53">
        <f>K2361*SetUp!$B$65</f>
        <v>1.1235808769471006E-6</v>
      </c>
      <c r="P2361" s="53">
        <f>MIN(SetUp!$B$54*L2361^SetUp!$B$51,L2361)</f>
        <v>8.5442472226347141E-3</v>
      </c>
      <c r="Q2361" s="53">
        <f t="shared" si="529"/>
        <v>1.2060781213412635E-4</v>
      </c>
      <c r="R2361" s="53">
        <f>IF((H2361+N2361-O2361)&gt;SetUp!$B$56,T2360+H2361+N2361-O2361-SetUp!$B$56,T2360)</f>
        <v>0</v>
      </c>
      <c r="S2361" s="53">
        <f>R2361*SetUp!$B$65</f>
        <v>0</v>
      </c>
      <c r="T2361" s="53">
        <f>IF((R2361-S2361)&lt;SetUp!$B$53,R2361-S2361,SetUp!$B$53)</f>
        <v>0</v>
      </c>
      <c r="U2361" s="53">
        <f t="shared" si="530"/>
        <v>0.72445101196570871</v>
      </c>
      <c r="V2361" s="53">
        <f>(L2361-P2361)/1000*SetUp!$B$13*1000000/SetUp!$B$48</f>
        <v>0.17912001734275615</v>
      </c>
      <c r="W2361" s="53">
        <f t="shared" si="532"/>
        <v>-7.8062556418956319E-17</v>
      </c>
      <c r="X2361" s="53">
        <f>MAX((SetUp!$B$56*(1-($H2361/SetUp!$B$56)^2)*TANH(($B2361-$D2361)/SetUp!$B$56))/(1+$H2361/SetUp!$B$56*TANH(($B2361-$D2361)/SetUp!$B$56)),0)</f>
        <v>0</v>
      </c>
    </row>
    <row r="2362" spans="1:24" x14ac:dyDescent="0.3">
      <c r="A2362" s="60">
        <v>33407</v>
      </c>
      <c r="B2362" s="53">
        <v>0</v>
      </c>
      <c r="C2362" s="53"/>
      <c r="D2362" s="53">
        <v>3.9409999999999998</v>
      </c>
      <c r="E2362" s="53">
        <f t="shared" si="524"/>
        <v>0</v>
      </c>
      <c r="F2362" s="53">
        <f t="shared" si="525"/>
        <v>3.9409999999999998</v>
      </c>
      <c r="G2362" s="53">
        <f t="shared" si="526"/>
        <v>0</v>
      </c>
      <c r="H2362" s="53">
        <f>IF(Q2361&gt;SetUp!$B$56,SetUp!$B$56,Q2361)</f>
        <v>1.2060781213412635E-4</v>
      </c>
      <c r="I2362" s="53">
        <f t="shared" si="531"/>
        <v>0.72445187731454619</v>
      </c>
      <c r="J2362" s="53">
        <f>MIN(F2362,H2362,(1-EXP(-SetUp!$B$52*H2362/SetUp!$B$56))*F2362)</f>
        <v>2.6853885210317508E-5</v>
      </c>
      <c r="K2362" s="53">
        <f t="shared" si="527"/>
        <v>9.3753926923808849E-5</v>
      </c>
      <c r="L2362" s="53">
        <f>IF(I2362&lt;=0,0,MIN(SetUp!$B$50*I2362^SetUp!$B$55,I2362))</f>
        <v>1.2569192315475288E-2</v>
      </c>
      <c r="M2362" s="53">
        <f t="shared" si="528"/>
        <v>0.71188268499907092</v>
      </c>
      <c r="N2362" s="53">
        <f>IF(SetUp!$B$62=0,X2362,(B2362-E2362)*(1-(H2362/SetUp!$B$66/SetUp!$B$56)))</f>
        <v>0</v>
      </c>
      <c r="O2362" s="53">
        <f>K2362*SetUp!$B$65</f>
        <v>8.6534883750738917E-7</v>
      </c>
      <c r="P2362" s="53">
        <f>MIN(SetUp!$B$54*L2362^SetUp!$B$51,L2362)</f>
        <v>8.2933456268970453E-3</v>
      </c>
      <c r="Q2362" s="53">
        <f t="shared" si="529"/>
        <v>9.2888578086301453E-5</v>
      </c>
      <c r="R2362" s="53">
        <f>IF((H2362+N2362-O2362)&gt;SetUp!$B$56,T2361+H2362+N2362-O2362-SetUp!$B$56,T2361)</f>
        <v>0</v>
      </c>
      <c r="S2362" s="53">
        <f>R2362*SetUp!$B$65</f>
        <v>0</v>
      </c>
      <c r="T2362" s="53">
        <f>IF((R2362-S2362)&lt;SetUp!$B$53,R2362-S2362,SetUp!$B$53)</f>
        <v>0</v>
      </c>
      <c r="U2362" s="53">
        <f t="shared" si="530"/>
        <v>0.71188268499907092</v>
      </c>
      <c r="V2362" s="53">
        <f>(L2362-P2362)/1000*SetUp!$B$13*1000000/SetUp!$B$48</f>
        <v>0.17400686897509629</v>
      </c>
      <c r="W2362" s="53">
        <f t="shared" si="532"/>
        <v>5.377642775528102E-17</v>
      </c>
      <c r="X2362" s="53">
        <f>MAX((SetUp!$B$56*(1-($H2362/SetUp!$B$56)^2)*TANH(($B2362-$D2362)/SetUp!$B$56))/(1+$H2362/SetUp!$B$56*TANH(($B2362-$D2362)/SetUp!$B$56)),0)</f>
        <v>0</v>
      </c>
    </row>
    <row r="2363" spans="1:24" x14ac:dyDescent="0.3">
      <c r="A2363" s="60">
        <v>33408</v>
      </c>
      <c r="B2363" s="53">
        <v>0</v>
      </c>
      <c r="C2363" s="53"/>
      <c r="D2363" s="53">
        <v>3.9409999999999998</v>
      </c>
      <c r="E2363" s="53">
        <f t="shared" si="524"/>
        <v>0</v>
      </c>
      <c r="F2363" s="53">
        <f t="shared" si="525"/>
        <v>3.9409999999999998</v>
      </c>
      <c r="G2363" s="53">
        <f t="shared" si="526"/>
        <v>0</v>
      </c>
      <c r="H2363" s="53">
        <f>IF(Q2362&gt;SetUp!$B$56,SetUp!$B$56,Q2362)</f>
        <v>9.2888578086301453E-5</v>
      </c>
      <c r="I2363" s="53">
        <f t="shared" si="531"/>
        <v>0.71188335146506188</v>
      </c>
      <c r="J2363" s="53">
        <f>MIN(F2363,H2363,(1-EXP(-SetUp!$B$52*H2363/SetUp!$B$56))*F2363)</f>
        <v>2.0682086196126879E-5</v>
      </c>
      <c r="K2363" s="53">
        <f t="shared" si="527"/>
        <v>7.2206491890174567E-5</v>
      </c>
      <c r="L2363" s="53">
        <f>IF(I2363&lt;=0,0,MIN(SetUp!$B$50*I2363^SetUp!$B$55,I2363))</f>
        <v>1.2207859665495958E-2</v>
      </c>
      <c r="M2363" s="53">
        <f t="shared" si="528"/>
        <v>0.6996754917995659</v>
      </c>
      <c r="N2363" s="53">
        <f>IF(SetUp!$B$62=0,X2363,(B2363-E2363)*(1-(H2363/SetUp!$B$66/SetUp!$B$56)))</f>
        <v>0</v>
      </c>
      <c r="O2363" s="53">
        <f>K2363*SetUp!$B$65</f>
        <v>6.6646599100246855E-7</v>
      </c>
      <c r="P2363" s="53">
        <f>MIN(SetUp!$B$54*L2363^SetUp!$B$51,L2363)</f>
        <v>8.0526498800264114E-3</v>
      </c>
      <c r="Q2363" s="53">
        <f t="shared" si="529"/>
        <v>7.1540025899172099E-5</v>
      </c>
      <c r="R2363" s="53">
        <f>IF((H2363+N2363-O2363)&gt;SetUp!$B$56,T2362+H2363+N2363-O2363-SetUp!$B$56,T2362)</f>
        <v>0</v>
      </c>
      <c r="S2363" s="53">
        <f>R2363*SetUp!$B$65</f>
        <v>0</v>
      </c>
      <c r="T2363" s="53">
        <f>IF((R2363-S2363)&lt;SetUp!$B$53,R2363-S2363,SetUp!$B$53)</f>
        <v>0</v>
      </c>
      <c r="U2363" s="53">
        <f t="shared" si="530"/>
        <v>0.6996754917995659</v>
      </c>
      <c r="V2363" s="53">
        <f>(L2363-P2363)/1000*SetUp!$B$13*1000000/SetUp!$B$48</f>
        <v>0.16909751386447697</v>
      </c>
      <c r="W2363" s="53">
        <f t="shared" si="532"/>
        <v>-1.0408340855860843E-16</v>
      </c>
      <c r="X2363" s="53">
        <f>MAX((SetUp!$B$56*(1-($H2363/SetUp!$B$56)^2)*TANH(($B2363-$D2363)/SetUp!$B$56))/(1+$H2363/SetUp!$B$56*TANH(($B2363-$D2363)/SetUp!$B$56)),0)</f>
        <v>0</v>
      </c>
    </row>
    <row r="2364" spans="1:24" x14ac:dyDescent="0.3">
      <c r="A2364" s="60">
        <v>33409</v>
      </c>
      <c r="B2364" s="53">
        <v>0</v>
      </c>
      <c r="C2364" s="53"/>
      <c r="D2364" s="53">
        <v>3.9409999999999998</v>
      </c>
      <c r="E2364" s="53">
        <f t="shared" si="524"/>
        <v>0</v>
      </c>
      <c r="F2364" s="53">
        <f t="shared" si="525"/>
        <v>3.9409999999999998</v>
      </c>
      <c r="G2364" s="53">
        <f t="shared" si="526"/>
        <v>0</v>
      </c>
      <c r="H2364" s="53">
        <f>IF(Q2363&gt;SetUp!$B$56,SetUp!$B$56,Q2363)</f>
        <v>7.1540025899172099E-5</v>
      </c>
      <c r="I2364" s="53">
        <f t="shared" si="531"/>
        <v>0.69967600509180272</v>
      </c>
      <c r="J2364" s="53">
        <f>MIN(F2364,H2364,(1-EXP(-SetUp!$B$52*H2364/SetUp!$B$56))*F2364)</f>
        <v>1.5928738547816735E-5</v>
      </c>
      <c r="K2364" s="53">
        <f t="shared" si="527"/>
        <v>5.5611287351355364E-5</v>
      </c>
      <c r="L2364" s="53">
        <f>IF(I2364&lt;=0,0,MIN(SetUp!$B$50*I2364^SetUp!$B$55,I2364))</f>
        <v>1.1860958002875215E-2</v>
      </c>
      <c r="M2364" s="53">
        <f t="shared" si="528"/>
        <v>0.68781504708892749</v>
      </c>
      <c r="N2364" s="53">
        <f>IF(SetUp!$B$62=0,X2364,(B2364-E2364)*(1-(H2364/SetUp!$B$66/SetUp!$B$56)))</f>
        <v>0</v>
      </c>
      <c r="O2364" s="53">
        <f>K2364*SetUp!$B$65</f>
        <v>5.1329223682430994E-7</v>
      </c>
      <c r="P2364" s="53">
        <f>MIN(SetUp!$B$54*L2364^SetUp!$B$51,L2364)</f>
        <v>7.8216322103055787E-3</v>
      </c>
      <c r="Q2364" s="53">
        <f t="shared" si="529"/>
        <v>5.5097995114531051E-5</v>
      </c>
      <c r="R2364" s="53">
        <f>IF((H2364+N2364-O2364)&gt;SetUp!$B$56,T2363+H2364+N2364-O2364-SetUp!$B$56,T2363)</f>
        <v>0</v>
      </c>
      <c r="S2364" s="53">
        <f>R2364*SetUp!$B$65</f>
        <v>0</v>
      </c>
      <c r="T2364" s="53">
        <f>IF((R2364-S2364)&lt;SetUp!$B$53,R2364-S2364,SetUp!$B$53)</f>
        <v>0</v>
      </c>
      <c r="U2364" s="53">
        <f t="shared" si="530"/>
        <v>0.68781504708892749</v>
      </c>
      <c r="V2364" s="53">
        <f>(L2364-P2364)/1000*SetUp!$B$13*1000000/SetUp!$B$48</f>
        <v>0.1643815798664901</v>
      </c>
      <c r="W2364" s="53">
        <f t="shared" si="532"/>
        <v>-3.2959746043559335E-17</v>
      </c>
      <c r="X2364" s="53">
        <f>MAX((SetUp!$B$56*(1-($H2364/SetUp!$B$56)^2)*TANH(($B2364-$D2364)/SetUp!$B$56))/(1+$H2364/SetUp!$B$56*TANH(($B2364-$D2364)/SetUp!$B$56)),0)</f>
        <v>0</v>
      </c>
    </row>
    <row r="2365" spans="1:24" x14ac:dyDescent="0.3">
      <c r="A2365" s="60">
        <v>33410</v>
      </c>
      <c r="B2365" s="53">
        <v>0</v>
      </c>
      <c r="C2365" s="53"/>
      <c r="D2365" s="53">
        <v>3.9409999999999998</v>
      </c>
      <c r="E2365" s="53">
        <f t="shared" si="524"/>
        <v>0</v>
      </c>
      <c r="F2365" s="53">
        <f t="shared" si="525"/>
        <v>3.9409999999999998</v>
      </c>
      <c r="G2365" s="53">
        <f t="shared" si="526"/>
        <v>0</v>
      </c>
      <c r="H2365" s="53">
        <f>IF(Q2364&gt;SetUp!$B$56,SetUp!$B$56,Q2364)</f>
        <v>5.5097995114531051E-5</v>
      </c>
      <c r="I2365" s="53">
        <f t="shared" si="531"/>
        <v>0.68781544241125281</v>
      </c>
      <c r="J2365" s="53">
        <f>MIN(F2365,H2365,(1-EXP(-SetUp!$B$52*H2365/SetUp!$B$56))*F2365)</f>
        <v>1.2267845241700548E-5</v>
      </c>
      <c r="K2365" s="53">
        <f t="shared" si="527"/>
        <v>4.2830149872830504E-5</v>
      </c>
      <c r="L2365" s="53">
        <f>IF(I2365&lt;=0,0,MIN(SetUp!$B$50*I2365^SetUp!$B$55,I2365))</f>
        <v>1.1527753229529718E-2</v>
      </c>
      <c r="M2365" s="53">
        <f t="shared" si="528"/>
        <v>0.67628768918172311</v>
      </c>
      <c r="N2365" s="53">
        <f>IF(SetUp!$B$62=0,X2365,(B2365-E2365)*(1-(H2365/SetUp!$B$66/SetUp!$B$56)))</f>
        <v>0</v>
      </c>
      <c r="O2365" s="53">
        <f>K2365*SetUp!$B$65</f>
        <v>3.9532232535540823E-7</v>
      </c>
      <c r="P2365" s="53">
        <f>MIN(SetUp!$B$54*L2365^SetUp!$B$51,L2365)</f>
        <v>7.5997977242702429E-3</v>
      </c>
      <c r="Q2365" s="53">
        <f t="shared" si="529"/>
        <v>4.2434827547475093E-5</v>
      </c>
      <c r="R2365" s="53">
        <f>IF((H2365+N2365-O2365)&gt;SetUp!$B$56,T2364+H2365+N2365-O2365-SetUp!$B$56,T2364)</f>
        <v>0</v>
      </c>
      <c r="S2365" s="53">
        <f>R2365*SetUp!$B$65</f>
        <v>0</v>
      </c>
      <c r="T2365" s="53">
        <f>IF((R2365-S2365)&lt;SetUp!$B$53,R2365-S2365,SetUp!$B$53)</f>
        <v>0</v>
      </c>
      <c r="U2365" s="53">
        <f t="shared" si="530"/>
        <v>0.67628768918172311</v>
      </c>
      <c r="V2365" s="53">
        <f>(L2365-P2365)/1000*SetUp!$B$13*1000000/SetUp!$B$48</f>
        <v>0.15984933247711006</v>
      </c>
      <c r="W2365" s="53">
        <f t="shared" si="532"/>
        <v>5.2041704279304213E-17</v>
      </c>
      <c r="X2365" s="53">
        <f>MAX((SetUp!$B$56*(1-($H2365/SetUp!$B$56)^2)*TANH(($B2365-$D2365)/SetUp!$B$56))/(1+$H2365/SetUp!$B$56*TANH(($B2365-$D2365)/SetUp!$B$56)),0)</f>
        <v>0</v>
      </c>
    </row>
    <row r="2366" spans="1:24" x14ac:dyDescent="0.3">
      <c r="A2366" s="60">
        <v>33411</v>
      </c>
      <c r="B2366" s="53">
        <v>0.78200000000000003</v>
      </c>
      <c r="C2366" s="53"/>
      <c r="D2366" s="53">
        <v>3.9409999999999998</v>
      </c>
      <c r="E2366" s="53">
        <f t="shared" si="524"/>
        <v>0.78200000000000003</v>
      </c>
      <c r="F2366" s="53">
        <f t="shared" si="525"/>
        <v>3.1589999999999998</v>
      </c>
      <c r="G2366" s="53">
        <f t="shared" si="526"/>
        <v>0</v>
      </c>
      <c r="H2366" s="53">
        <f>IF(Q2365&gt;SetUp!$B$56,SetUp!$B$56,Q2365)</f>
        <v>4.2434827547475093E-5</v>
      </c>
      <c r="I2366" s="53">
        <f t="shared" si="531"/>
        <v>0.67628801095154489</v>
      </c>
      <c r="J2366" s="53">
        <f>MIN(F2366,H2366,(1-EXP(-SetUp!$B$52*H2366/SetUp!$B$56))*F2366)</f>
        <v>7.5735287871671051E-6</v>
      </c>
      <c r="K2366" s="53">
        <f t="shared" si="527"/>
        <v>3.4861298760307987E-5</v>
      </c>
      <c r="L2366" s="53">
        <f>IF(I2366&lt;=0,0,MIN(SetUp!$B$50*I2366^SetUp!$B$55,I2366))</f>
        <v>1.1207556794469864E-2</v>
      </c>
      <c r="M2366" s="53">
        <f t="shared" si="528"/>
        <v>0.66508045415707506</v>
      </c>
      <c r="N2366" s="53">
        <f>IF(SetUp!$B$62=0,X2366,(B2366-E2366)*(1-(H2366/SetUp!$B$66/SetUp!$B$56)))</f>
        <v>0</v>
      </c>
      <c r="O2366" s="53">
        <f>K2366*SetUp!$B$65</f>
        <v>3.2176982176699986E-7</v>
      </c>
      <c r="P2366" s="53">
        <f>MIN(SetUp!$B$54*L2366^SetUp!$B$51,L2366)</f>
        <v>7.3866823603902761E-3</v>
      </c>
      <c r="Q2366" s="53">
        <f t="shared" si="529"/>
        <v>3.4539528938540986E-5</v>
      </c>
      <c r="R2366" s="53">
        <f>IF((H2366+N2366-O2366)&gt;SetUp!$B$56,T2365+H2366+N2366-O2366-SetUp!$B$56,T2365)</f>
        <v>0</v>
      </c>
      <c r="S2366" s="53">
        <f>R2366*SetUp!$B$65</f>
        <v>0</v>
      </c>
      <c r="T2366" s="53">
        <f>IF((R2366-S2366)&lt;SetUp!$B$53,R2366-S2366,SetUp!$B$53)</f>
        <v>0</v>
      </c>
      <c r="U2366" s="53">
        <f t="shared" si="530"/>
        <v>0.66508045415707506</v>
      </c>
      <c r="V2366" s="53">
        <f>(L2366-P2366)/1000*SetUp!$B$13*1000000/SetUp!$B$48</f>
        <v>0.15549163603016208</v>
      </c>
      <c r="W2366" s="53">
        <f t="shared" si="532"/>
        <v>-1.9081958235744878E-17</v>
      </c>
      <c r="X2366" s="53">
        <f>MAX((SetUp!$B$56*(1-($H2366/SetUp!$B$56)^2)*TANH(($B2366-$D2366)/SetUp!$B$56))/(1+$H2366/SetUp!$B$56*TANH(($B2366-$D2366)/SetUp!$B$56)),0)</f>
        <v>0</v>
      </c>
    </row>
    <row r="2367" spans="1:24" x14ac:dyDescent="0.3">
      <c r="A2367" s="60">
        <v>33412</v>
      </c>
      <c r="B2367" s="53">
        <v>0.441</v>
      </c>
      <c r="C2367" s="53"/>
      <c r="D2367" s="53">
        <v>3.9409999999999998</v>
      </c>
      <c r="E2367" s="53">
        <f t="shared" si="524"/>
        <v>0.441</v>
      </c>
      <c r="F2367" s="53">
        <f t="shared" si="525"/>
        <v>3.5</v>
      </c>
      <c r="G2367" s="53">
        <f t="shared" si="526"/>
        <v>0</v>
      </c>
      <c r="H2367" s="53">
        <f>IF(Q2366&gt;SetUp!$B$56,SetUp!$B$56,Q2366)</f>
        <v>3.4539528938540986E-5</v>
      </c>
      <c r="I2367" s="53">
        <f t="shared" si="531"/>
        <v>0.66508070991749713</v>
      </c>
      <c r="J2367" s="53">
        <f>MIN(F2367,H2367,(1-EXP(-SetUp!$B$52*H2367/SetUp!$B$56))*F2367)</f>
        <v>6.8298436912694882E-6</v>
      </c>
      <c r="K2367" s="53">
        <f t="shared" si="527"/>
        <v>2.7709685247271498E-5</v>
      </c>
      <c r="L2367" s="53">
        <f>IF(I2367&lt;=0,0,MIN(SetUp!$B$50*I2367^SetUp!$B$55,I2367))</f>
        <v>1.0899721141249149E-2</v>
      </c>
      <c r="M2367" s="53">
        <f t="shared" si="528"/>
        <v>0.65418098877624797</v>
      </c>
      <c r="N2367" s="53">
        <f>IF(SetUp!$B$62=0,X2367,(B2367-E2367)*(1-(H2367/SetUp!$B$66/SetUp!$B$56)))</f>
        <v>0</v>
      </c>
      <c r="O2367" s="53">
        <f>K2367*SetUp!$B$65</f>
        <v>2.55760422023802E-7</v>
      </c>
      <c r="P2367" s="53">
        <f>MIN(SetUp!$B$54*L2367^SetUp!$B$51,L2367)</f>
        <v>7.1818498139439623E-3</v>
      </c>
      <c r="Q2367" s="53">
        <f t="shared" si="529"/>
        <v>2.7453924825247697E-5</v>
      </c>
      <c r="R2367" s="53">
        <f>IF((H2367+N2367-O2367)&gt;SetUp!$B$56,T2366+H2367+N2367-O2367-SetUp!$B$56,T2366)</f>
        <v>0</v>
      </c>
      <c r="S2367" s="53">
        <f>R2367*SetUp!$B$65</f>
        <v>0</v>
      </c>
      <c r="T2367" s="53">
        <f>IF((R2367-S2367)&lt;SetUp!$B$53,R2367-S2367,SetUp!$B$53)</f>
        <v>0</v>
      </c>
      <c r="U2367" s="53">
        <f t="shared" si="530"/>
        <v>0.65418098877624797</v>
      </c>
      <c r="V2367" s="53">
        <f>(L2367-P2367)/1000*SetUp!$B$13*1000000/SetUp!$B$48</f>
        <v>0.15129989357307211</v>
      </c>
      <c r="W2367" s="53">
        <f t="shared" si="532"/>
        <v>1.0755285551056204E-16</v>
      </c>
      <c r="X2367" s="53">
        <f>MAX((SetUp!$B$56*(1-($H2367/SetUp!$B$56)^2)*TANH(($B2367-$D2367)/SetUp!$B$56))/(1+$H2367/SetUp!$B$56*TANH(($B2367-$D2367)/SetUp!$B$56)),0)</f>
        <v>0</v>
      </c>
    </row>
    <row r="2368" spans="1:24" x14ac:dyDescent="0.3">
      <c r="A2368" s="60">
        <v>33413</v>
      </c>
      <c r="B2368" s="53">
        <v>0</v>
      </c>
      <c r="C2368" s="53"/>
      <c r="D2368" s="53">
        <v>3.9409999999999998</v>
      </c>
      <c r="E2368" s="53">
        <f t="shared" si="524"/>
        <v>0</v>
      </c>
      <c r="F2368" s="53">
        <f t="shared" si="525"/>
        <v>3.9409999999999998</v>
      </c>
      <c r="G2368" s="53">
        <f t="shared" si="526"/>
        <v>0</v>
      </c>
      <c r="H2368" s="53">
        <f>IF(Q2367&gt;SetUp!$B$56,SetUp!$B$56,Q2367)</f>
        <v>2.7453924825247697E-5</v>
      </c>
      <c r="I2368" s="53">
        <f t="shared" si="531"/>
        <v>0.65418118575522977</v>
      </c>
      <c r="J2368" s="53">
        <f>MIN(F2368,H2368,(1-EXP(-SetUp!$B$52*H2368/SetUp!$B$56))*F2368)</f>
        <v>6.1127589732756782E-6</v>
      </c>
      <c r="K2368" s="53">
        <f t="shared" si="527"/>
        <v>2.1341165851972019E-5</v>
      </c>
      <c r="L2368" s="53">
        <f>IF(I2368&lt;=0,0,MIN(SetUp!$B$50*I2368^SetUp!$B$55,I2368))</f>
        <v>1.060363777716207E-2</v>
      </c>
      <c r="M2368" s="53">
        <f t="shared" si="528"/>
        <v>0.64357754797806765</v>
      </c>
      <c r="N2368" s="53">
        <f>IF(SetUp!$B$62=0,X2368,(B2368-E2368)*(1-(H2368/SetUp!$B$66/SetUp!$B$56)))</f>
        <v>0</v>
      </c>
      <c r="O2368" s="53">
        <f>K2368*SetUp!$B$65</f>
        <v>1.9697898175576617E-7</v>
      </c>
      <c r="P2368" s="53">
        <f>MIN(SetUp!$B$54*L2368^SetUp!$B$51,L2368)</f>
        <v>6.9848902114731911E-3</v>
      </c>
      <c r="Q2368" s="53">
        <f t="shared" si="529"/>
        <v>2.1144186870216254E-5</v>
      </c>
      <c r="R2368" s="53">
        <f>IF((H2368+N2368-O2368)&gt;SetUp!$B$56,T2367+H2368+N2368-O2368-SetUp!$B$56,T2367)</f>
        <v>0</v>
      </c>
      <c r="S2368" s="53">
        <f>R2368*SetUp!$B$65</f>
        <v>0</v>
      </c>
      <c r="T2368" s="53">
        <f>IF((R2368-S2368)&lt;SetUp!$B$53,R2368-S2368,SetUp!$B$53)</f>
        <v>0</v>
      </c>
      <c r="U2368" s="53">
        <f t="shared" si="530"/>
        <v>0.64357754797806765</v>
      </c>
      <c r="V2368" s="53">
        <f>(L2368-P2368)/1000*SetUp!$B$13*1000000/SetUp!$B$48</f>
        <v>0.14726602223573873</v>
      </c>
      <c r="W2368" s="53">
        <f t="shared" si="532"/>
        <v>1.3877787807814457E-17</v>
      </c>
      <c r="X2368" s="53">
        <f>MAX((SetUp!$B$56*(1-($H2368/SetUp!$B$56)^2)*TANH(($B2368-$D2368)/SetUp!$B$56))/(1+$H2368/SetUp!$B$56*TANH(($B2368-$D2368)/SetUp!$B$56)),0)</f>
        <v>0</v>
      </c>
    </row>
    <row r="2369" spans="1:24" x14ac:dyDescent="0.3">
      <c r="A2369" s="60">
        <v>33414</v>
      </c>
      <c r="B2369" s="53">
        <v>0.90500000000000003</v>
      </c>
      <c r="C2369" s="53"/>
      <c r="D2369" s="53">
        <v>3.9409999999999998</v>
      </c>
      <c r="E2369" s="53">
        <f t="shared" si="524"/>
        <v>0.90500000000000003</v>
      </c>
      <c r="F2369" s="53">
        <f t="shared" si="525"/>
        <v>3.0359999999999996</v>
      </c>
      <c r="G2369" s="53">
        <f t="shared" si="526"/>
        <v>0</v>
      </c>
      <c r="H2369" s="53">
        <f>IF(Q2368&gt;SetUp!$B$56,SetUp!$B$56,Q2368)</f>
        <v>2.1144186870216254E-5</v>
      </c>
      <c r="I2369" s="53">
        <f t="shared" si="531"/>
        <v>0.64357770966390304</v>
      </c>
      <c r="J2369" s="53">
        <f>MIN(F2369,H2369,(1-EXP(-SetUp!$B$52*H2369/SetUp!$B$56))*F2369)</f>
        <v>3.6267634462348038E-6</v>
      </c>
      <c r="K2369" s="53">
        <f t="shared" si="527"/>
        <v>1.751742342398145E-5</v>
      </c>
      <c r="L2369" s="53">
        <f>IF(I2369&lt;=0,0,MIN(SetUp!$B$50*I2369^SetUp!$B$55,I2369))</f>
        <v>1.0318734955364025E-2</v>
      </c>
      <c r="M2369" s="53">
        <f t="shared" si="528"/>
        <v>0.63325897470853898</v>
      </c>
      <c r="N2369" s="53">
        <f>IF(SetUp!$B$62=0,X2369,(B2369-E2369)*(1-(H2369/SetUp!$B$66/SetUp!$B$56)))</f>
        <v>0</v>
      </c>
      <c r="O2369" s="53">
        <f>K2369*SetUp!$B$65</f>
        <v>1.6168583539317863E-7</v>
      </c>
      <c r="P2369" s="53">
        <f>MIN(SetUp!$B$54*L2369^SetUp!$B$51,L2369)</f>
        <v>6.7954185306865816E-3</v>
      </c>
      <c r="Q2369" s="53">
        <f t="shared" si="529"/>
        <v>1.7355737588588272E-5</v>
      </c>
      <c r="R2369" s="53">
        <f>IF((H2369+N2369-O2369)&gt;SetUp!$B$56,T2368+H2369+N2369-O2369-SetUp!$B$56,T2368)</f>
        <v>0</v>
      </c>
      <c r="S2369" s="53">
        <f>R2369*SetUp!$B$65</f>
        <v>0</v>
      </c>
      <c r="T2369" s="53">
        <f>IF((R2369-S2369)&lt;SetUp!$B$53,R2369-S2369,SetUp!$B$53)</f>
        <v>0</v>
      </c>
      <c r="U2369" s="53">
        <f t="shared" si="530"/>
        <v>0.63325897470853898</v>
      </c>
      <c r="V2369" s="53">
        <f>(L2369-P2369)/1000*SetUp!$B$13*1000000/SetUp!$B$48</f>
        <v>0.14338242320622294</v>
      </c>
      <c r="W2369" s="53">
        <f t="shared" si="532"/>
        <v>-1.4224732503009818E-16</v>
      </c>
      <c r="X2369" s="53">
        <f>MAX((SetUp!$B$56*(1-($H2369/SetUp!$B$56)^2)*TANH(($B2369-$D2369)/SetUp!$B$56))/(1+$H2369/SetUp!$B$56*TANH(($B2369-$D2369)/SetUp!$B$56)),0)</f>
        <v>0</v>
      </c>
    </row>
    <row r="2370" spans="1:24" x14ac:dyDescent="0.3">
      <c r="A2370" s="60">
        <v>33415</v>
      </c>
      <c r="B2370" s="53">
        <v>0</v>
      </c>
      <c r="C2370" s="53"/>
      <c r="D2370" s="53">
        <v>3.9409999999999998</v>
      </c>
      <c r="E2370" s="53">
        <f t="shared" si="524"/>
        <v>0</v>
      </c>
      <c r="F2370" s="53">
        <f t="shared" si="525"/>
        <v>3.9409999999999998</v>
      </c>
      <c r="G2370" s="53">
        <f t="shared" si="526"/>
        <v>0</v>
      </c>
      <c r="H2370" s="53">
        <f>IF(Q2369&gt;SetUp!$B$56,SetUp!$B$56,Q2369)</f>
        <v>1.7355737588588272E-5</v>
      </c>
      <c r="I2370" s="53">
        <f t="shared" si="531"/>
        <v>0.6332590992340944</v>
      </c>
      <c r="J2370" s="53">
        <f>MIN(F2370,H2370,(1-EXP(-SetUp!$B$52*H2370/SetUp!$B$56))*F2370)</f>
        <v>3.8643462315919304E-6</v>
      </c>
      <c r="K2370" s="53">
        <f t="shared" si="527"/>
        <v>1.3491391356996342E-5</v>
      </c>
      <c r="L2370" s="53">
        <f>IF(I2370&lt;=0,0,MIN(SetUp!$B$50*I2370^SetUp!$B$55,I2370))</f>
        <v>1.0044474001558369E-2</v>
      </c>
      <c r="M2370" s="53">
        <f t="shared" si="528"/>
        <v>0.62321462523253601</v>
      </c>
      <c r="N2370" s="53">
        <f>IF(SetUp!$B$62=0,X2370,(B2370-E2370)*(1-(H2370/SetUp!$B$66/SetUp!$B$56)))</f>
        <v>0</v>
      </c>
      <c r="O2370" s="53">
        <f>K2370*SetUp!$B$65</f>
        <v>1.2452555546416491E-7</v>
      </c>
      <c r="P2370" s="53">
        <f>MIN(SetUp!$B$54*L2370^SetUp!$B$51,L2370)</f>
        <v>6.6130721224747996E-3</v>
      </c>
      <c r="Q2370" s="53">
        <f t="shared" si="529"/>
        <v>1.3366865801532177E-5</v>
      </c>
      <c r="R2370" s="53">
        <f>IF((H2370+N2370-O2370)&gt;SetUp!$B$56,T2369+H2370+N2370-O2370-SetUp!$B$56,T2369)</f>
        <v>0</v>
      </c>
      <c r="S2370" s="53">
        <f>R2370*SetUp!$B$65</f>
        <v>0</v>
      </c>
      <c r="T2370" s="53">
        <f>IF((R2370-S2370)&lt;SetUp!$B$53,R2370-S2370,SetUp!$B$53)</f>
        <v>0</v>
      </c>
      <c r="U2370" s="53">
        <f t="shared" si="530"/>
        <v>0.62321462523253601</v>
      </c>
      <c r="V2370" s="53">
        <f>(L2370-P2370)/1000*SetUp!$B$13*1000000/SetUp!$B$48</f>
        <v>0.13964193308650427</v>
      </c>
      <c r="W2370" s="53">
        <f t="shared" si="532"/>
        <v>0</v>
      </c>
      <c r="X2370" s="53">
        <f>MAX((SetUp!$B$56*(1-($H2370/SetUp!$B$56)^2)*TANH(($B2370-$D2370)/SetUp!$B$56))/(1+$H2370/SetUp!$B$56*TANH(($B2370-$D2370)/SetUp!$B$56)),0)</f>
        <v>0</v>
      </c>
    </row>
    <row r="2371" spans="1:24" x14ac:dyDescent="0.3">
      <c r="A2371" s="60">
        <v>33416</v>
      </c>
      <c r="B2371" s="53">
        <v>0</v>
      </c>
      <c r="C2371" s="53"/>
      <c r="D2371" s="53">
        <v>3.9409999999999998</v>
      </c>
      <c r="E2371" s="53">
        <f t="shared" ref="E2371:E2434" si="533">IF(B2371&gt;=D2371,D2371,B2371)</f>
        <v>0</v>
      </c>
      <c r="F2371" s="53">
        <f t="shared" ref="F2371:F2434" si="534">D2371-E2371</f>
        <v>3.9409999999999998</v>
      </c>
      <c r="G2371" s="53">
        <f t="shared" ref="G2371:G2434" si="535">MAX(B2371-D2371-N2371,0)</f>
        <v>0</v>
      </c>
      <c r="H2371" s="53">
        <f>IF(Q2370&gt;SetUp!$B$56,SetUp!$B$56,Q2370)</f>
        <v>1.3366865801532177E-5</v>
      </c>
      <c r="I2371" s="53">
        <f t="shared" si="531"/>
        <v>0.62321472113836118</v>
      </c>
      <c r="J2371" s="53">
        <f>MIN(F2371,H2371,(1-EXP(-SetUp!$B$52*H2371/SetUp!$B$56))*F2371)</f>
        <v>2.9762032898108523E-6</v>
      </c>
      <c r="K2371" s="53">
        <f t="shared" ref="K2371:K2434" si="536">MAX(H2371-J2371,0)</f>
        <v>1.0390662511721324E-5</v>
      </c>
      <c r="L2371" s="53">
        <f>IF(I2371&lt;=0,0,MIN(SetUp!$B$50*I2371^SetUp!$B$55,I2371))</f>
        <v>9.7803479693845483E-3</v>
      </c>
      <c r="M2371" s="53">
        <f t="shared" ref="M2371:M2434" si="537">MAX(I2371-L2371,0)</f>
        <v>0.61343437316897664</v>
      </c>
      <c r="N2371" s="53">
        <f>IF(SetUp!$B$62=0,X2371,(B2371-E2371)*(1-(H2371/SetUp!$B$66/SetUp!$B$56)))</f>
        <v>0</v>
      </c>
      <c r="O2371" s="53">
        <f>K2371*SetUp!$B$65</f>
        <v>9.5905825179534416E-8</v>
      </c>
      <c r="P2371" s="53">
        <f>MIN(SetUp!$B$54*L2371^SetUp!$B$51,L2371)</f>
        <v>6.4375097850825633E-3</v>
      </c>
      <c r="Q2371" s="53">
        <f t="shared" ref="Q2371:Q2434" si="538">IF((K2371+N2371-O2371)&lt;0,0,K2371+N2371-O2371)</f>
        <v>1.0294756686541789E-5</v>
      </c>
      <c r="R2371" s="53">
        <f>IF((H2371+N2371-O2371)&gt;SetUp!$B$56,T2370+H2371+N2371-O2371-SetUp!$B$56,T2370)</f>
        <v>0</v>
      </c>
      <c r="S2371" s="53">
        <f>R2371*SetUp!$B$65</f>
        <v>0</v>
      </c>
      <c r="T2371" s="53">
        <f>IF((R2371-S2371)&lt;SetUp!$B$53,R2371-S2371,SetUp!$B$53)</f>
        <v>0</v>
      </c>
      <c r="U2371" s="53">
        <f t="shared" ref="U2371:U2434" si="539">M2371+R2371-T2371</f>
        <v>0.61343437316897664</v>
      </c>
      <c r="V2371" s="53">
        <f>(L2371-P2371)/1000*SetUp!$B$13*1000000/SetUp!$B$48</f>
        <v>0.13603780684994507</v>
      </c>
      <c r="W2371" s="53">
        <f t="shared" si="532"/>
        <v>0</v>
      </c>
      <c r="X2371" s="53">
        <f>MAX((SetUp!$B$56*(1-($H2371/SetUp!$B$56)^2)*TANH(($B2371-$D2371)/SetUp!$B$56))/(1+$H2371/SetUp!$B$56*TANH(($B2371-$D2371)/SetUp!$B$56)),0)</f>
        <v>0</v>
      </c>
    </row>
    <row r="2372" spans="1:24" x14ac:dyDescent="0.3">
      <c r="A2372" s="60">
        <v>33417</v>
      </c>
      <c r="B2372" s="53">
        <v>5.1999999999999998E-2</v>
      </c>
      <c r="C2372" s="53"/>
      <c r="D2372" s="53">
        <v>3.9409999999999998</v>
      </c>
      <c r="E2372" s="53">
        <f t="shared" si="533"/>
        <v>5.1999999999999998E-2</v>
      </c>
      <c r="F2372" s="53">
        <f t="shared" si="534"/>
        <v>3.8889999999999998</v>
      </c>
      <c r="G2372" s="53">
        <f t="shared" si="535"/>
        <v>0</v>
      </c>
      <c r="H2372" s="53">
        <f>IF(Q2371&gt;SetUp!$B$56,SetUp!$B$56,Q2371)</f>
        <v>1.0294756686541789E-5</v>
      </c>
      <c r="I2372" s="53">
        <f t="shared" ref="I2372:I2435" si="540">U2371+G2372+O2372</f>
        <v>0.61343444731190389</v>
      </c>
      <c r="J2372" s="53">
        <f>MIN(F2372,H2372,(1-EXP(-SetUp!$B$52*H2372/SetUp!$B$56))*F2372)</f>
        <v>2.2619376900251395E-6</v>
      </c>
      <c r="K2372" s="53">
        <f t="shared" si="536"/>
        <v>8.0328189965166489E-6</v>
      </c>
      <c r="L2372" s="53">
        <f>IF(I2372&lt;=0,0,MIN(SetUp!$B$50*I2372^SetUp!$B$55,I2372))</f>
        <v>9.5258791539452724E-3</v>
      </c>
      <c r="M2372" s="53">
        <f t="shared" si="537"/>
        <v>0.60390856815795857</v>
      </c>
      <c r="N2372" s="53">
        <f>IF(SetUp!$B$62=0,X2372,(B2372-E2372)*(1-(H2372/SetUp!$B$66/SetUp!$B$56)))</f>
        <v>0</v>
      </c>
      <c r="O2372" s="53">
        <f>K2372*SetUp!$B$65</f>
        <v>7.4142927220445808E-8</v>
      </c>
      <c r="P2372" s="53">
        <f>MIN(SetUp!$B$54*L2372^SetUp!$B$51,L2372)</f>
        <v>6.2684100815630257E-3</v>
      </c>
      <c r="Q2372" s="53">
        <f t="shared" si="538"/>
        <v>7.9586760692962024E-6</v>
      </c>
      <c r="R2372" s="53">
        <f>IF((H2372+N2372-O2372)&gt;SetUp!$B$56,T2371+H2372+N2372-O2372-SetUp!$B$56,T2371)</f>
        <v>0</v>
      </c>
      <c r="S2372" s="53">
        <f>R2372*SetUp!$B$65</f>
        <v>0</v>
      </c>
      <c r="T2372" s="53">
        <f>IF((R2372-S2372)&lt;SetUp!$B$53,R2372-S2372,SetUp!$B$53)</f>
        <v>0</v>
      </c>
      <c r="U2372" s="53">
        <f t="shared" si="539"/>
        <v>0.60390856815795857</v>
      </c>
      <c r="V2372" s="53">
        <f>(L2372-P2372)/1000*SetUp!$B$13*1000000/SetUp!$B$48</f>
        <v>0.13256368512523059</v>
      </c>
      <c r="W2372" s="53">
        <f t="shared" ref="W2372:W2435" si="541">Q2372+U2372+T2372-H2372-U2371-T2371-B2372+E2372+J2372+L2372</f>
        <v>-5.8980598183211441E-17</v>
      </c>
      <c r="X2372" s="53">
        <f>MAX((SetUp!$B$56*(1-($H2372/SetUp!$B$56)^2)*TANH(($B2372-$D2372)/SetUp!$B$56))/(1+$H2372/SetUp!$B$56*TANH(($B2372-$D2372)/SetUp!$B$56)),0)</f>
        <v>0</v>
      </c>
    </row>
    <row r="2373" spans="1:24" x14ac:dyDescent="0.3">
      <c r="A2373" s="60">
        <v>33418</v>
      </c>
      <c r="B2373" s="53">
        <v>0</v>
      </c>
      <c r="C2373" s="53"/>
      <c r="D2373" s="53">
        <v>3.9409999999999998</v>
      </c>
      <c r="E2373" s="53">
        <f t="shared" si="533"/>
        <v>0</v>
      </c>
      <c r="F2373" s="53">
        <f t="shared" si="534"/>
        <v>3.9409999999999998</v>
      </c>
      <c r="G2373" s="53">
        <f t="shared" si="535"/>
        <v>0</v>
      </c>
      <c r="H2373" s="53">
        <f>IF(Q2372&gt;SetUp!$B$56,SetUp!$B$56,Q2372)</f>
        <v>7.9586760692962024E-6</v>
      </c>
      <c r="I2373" s="53">
        <f t="shared" si="540"/>
        <v>0.6039086252606013</v>
      </c>
      <c r="J2373" s="53">
        <f>MIN(F2373,H2373,(1-EXP(-SetUp!$B$52*H2373/SetUp!$B$56))*F2373)</f>
        <v>1.7720415445214854E-6</v>
      </c>
      <c r="K2373" s="53">
        <f t="shared" si="536"/>
        <v>6.1866345247747172E-6</v>
      </c>
      <c r="L2373" s="53">
        <f>IF(I2373&lt;=0,0,MIN(SetUp!$B$50*I2373^SetUp!$B$55,I2373))</f>
        <v>9.280617101291461E-3</v>
      </c>
      <c r="M2373" s="53">
        <f t="shared" si="537"/>
        <v>0.59462800815930983</v>
      </c>
      <c r="N2373" s="53">
        <f>IF(SetUp!$B$62=0,X2373,(B2373-E2373)*(1-(H2373/SetUp!$B$66/SetUp!$B$56)))</f>
        <v>0</v>
      </c>
      <c r="O2373" s="53">
        <f>K2373*SetUp!$B$65</f>
        <v>5.7102642734608829E-8</v>
      </c>
      <c r="P2373" s="53">
        <f>MIN(SetUp!$B$54*L2373^SetUp!$B$51,L2373)</f>
        <v>6.1054699897663371E-3</v>
      </c>
      <c r="Q2373" s="53">
        <f t="shared" si="538"/>
        <v>6.1295318820401085E-6</v>
      </c>
      <c r="R2373" s="53">
        <f>IF((H2373+N2373-O2373)&gt;SetUp!$B$56,T2372+H2373+N2373-O2373-SetUp!$B$56,T2372)</f>
        <v>0</v>
      </c>
      <c r="S2373" s="53">
        <f>R2373*SetUp!$B$65</f>
        <v>0</v>
      </c>
      <c r="T2373" s="53">
        <f>IF((R2373-S2373)&lt;SetUp!$B$53,R2373-S2373,SetUp!$B$53)</f>
        <v>0</v>
      </c>
      <c r="U2373" s="53">
        <f t="shared" si="539"/>
        <v>0.59462800815930983</v>
      </c>
      <c r="V2373" s="53">
        <f>(L2373-P2373)/1000*SetUp!$B$13*1000000/SetUp!$B$48</f>
        <v>0.12921356813088122</v>
      </c>
      <c r="W2373" s="53">
        <f t="shared" si="541"/>
        <v>1.5612511283791264E-17</v>
      </c>
      <c r="X2373" s="53">
        <f>MAX((SetUp!$B$56*(1-($H2373/SetUp!$B$56)^2)*TANH(($B2373-$D2373)/SetUp!$B$56))/(1+$H2373/SetUp!$B$56*TANH(($B2373-$D2373)/SetUp!$B$56)),0)</f>
        <v>0</v>
      </c>
    </row>
    <row r="2374" spans="1:24" x14ac:dyDescent="0.3">
      <c r="A2374" s="60">
        <v>33419</v>
      </c>
      <c r="B2374" s="53">
        <v>0</v>
      </c>
      <c r="C2374" s="53"/>
      <c r="D2374" s="53">
        <v>3.9409999999999998</v>
      </c>
      <c r="E2374" s="53">
        <f t="shared" si="533"/>
        <v>0</v>
      </c>
      <c r="F2374" s="53">
        <f t="shared" si="534"/>
        <v>3.9409999999999998</v>
      </c>
      <c r="G2374" s="53">
        <f t="shared" si="535"/>
        <v>0</v>
      </c>
      <c r="H2374" s="53">
        <f>IF(Q2373&gt;SetUp!$B$56,SetUp!$B$56,Q2373)</f>
        <v>6.1295318820401085E-6</v>
      </c>
      <c r="I2374" s="53">
        <f t="shared" si="540"/>
        <v>0.5946280521380396</v>
      </c>
      <c r="J2374" s="53">
        <f>MIN(F2374,H2374,(1-EXP(-SetUp!$B$52*H2374/SetUp!$B$56))*F2374)</f>
        <v>1.3647729357609827E-6</v>
      </c>
      <c r="K2374" s="53">
        <f t="shared" si="536"/>
        <v>4.7647589462791258E-6</v>
      </c>
      <c r="L2374" s="53">
        <f>IF(I2374&lt;=0,0,MIN(SetUp!$B$50*I2374^SetUp!$B$55,I2374))</f>
        <v>9.0441368171900426E-3</v>
      </c>
      <c r="M2374" s="53">
        <f t="shared" si="537"/>
        <v>0.58558391532084952</v>
      </c>
      <c r="N2374" s="53">
        <f>IF(SetUp!$B$62=0,X2374,(B2374-E2374)*(1-(H2374/SetUp!$B$66/SetUp!$B$56)))</f>
        <v>0</v>
      </c>
      <c r="O2374" s="53">
        <f>K2374*SetUp!$B$65</f>
        <v>4.3978729749809456E-8</v>
      </c>
      <c r="P2374" s="53">
        <f>MIN(SetUp!$B$54*L2374^SetUp!$B$51,L2374)</f>
        <v>5.9484036871753285E-3</v>
      </c>
      <c r="Q2374" s="53">
        <f t="shared" si="538"/>
        <v>4.720780216529316E-6</v>
      </c>
      <c r="R2374" s="53">
        <f>IF((H2374+N2374-O2374)&gt;SetUp!$B$56,T2373+H2374+N2374-O2374-SetUp!$B$56,T2373)</f>
        <v>0</v>
      </c>
      <c r="S2374" s="53">
        <f>R2374*SetUp!$B$65</f>
        <v>0</v>
      </c>
      <c r="T2374" s="53">
        <f>IF((R2374-S2374)&lt;SetUp!$B$53,R2374-S2374,SetUp!$B$53)</f>
        <v>0</v>
      </c>
      <c r="U2374" s="53">
        <f t="shared" si="539"/>
        <v>0.58558391532084952</v>
      </c>
      <c r="V2374" s="53">
        <f>(L2374-P2374)/1000*SetUp!$B$13*1000000/SetUp!$B$48</f>
        <v>0.12598179223199665</v>
      </c>
      <c r="W2374" s="53">
        <f t="shared" si="541"/>
        <v>-4.5102810375396984E-17</v>
      </c>
      <c r="X2374" s="53">
        <f>MAX((SetUp!$B$56*(1-($H2374/SetUp!$B$56)^2)*TANH(($B2374-$D2374)/SetUp!$B$56))/(1+$H2374/SetUp!$B$56*TANH(($B2374-$D2374)/SetUp!$B$56)),0)</f>
        <v>0</v>
      </c>
    </row>
    <row r="2375" spans="1:24" x14ac:dyDescent="0.3">
      <c r="A2375" s="60">
        <v>33420</v>
      </c>
      <c r="B2375" s="53">
        <v>0.54400000000000004</v>
      </c>
      <c r="C2375" s="53"/>
      <c r="D2375" s="53">
        <v>4.3150000000000004</v>
      </c>
      <c r="E2375" s="53">
        <f t="shared" si="533"/>
        <v>0.54400000000000004</v>
      </c>
      <c r="F2375" s="53">
        <f t="shared" si="534"/>
        <v>3.7710000000000004</v>
      </c>
      <c r="G2375" s="53">
        <f t="shared" si="535"/>
        <v>0</v>
      </c>
      <c r="H2375" s="53">
        <f>IF(Q2374&gt;SetUp!$B$56,SetUp!$B$56,Q2374)</f>
        <v>4.720780216529316E-6</v>
      </c>
      <c r="I2375" s="53">
        <f t="shared" si="540"/>
        <v>0.58558394961043359</v>
      </c>
      <c r="J2375" s="53">
        <f>MIN(F2375,H2375,(1-EXP(-SetUp!$B$52*H2375/SetUp!$B$56))*F2375)</f>
        <v>1.0057660918715295E-6</v>
      </c>
      <c r="K2375" s="53">
        <f t="shared" si="536"/>
        <v>3.7150141246577863E-6</v>
      </c>
      <c r="L2375" s="53">
        <f>IF(I2375&lt;=0,0,MIN(SetUp!$B$50*I2375^SetUp!$B$55,I2375))</f>
        <v>8.8160370876152073E-3</v>
      </c>
      <c r="M2375" s="53">
        <f t="shared" si="537"/>
        <v>0.57676791252281834</v>
      </c>
      <c r="N2375" s="53">
        <f>IF(SetUp!$B$62=0,X2375,(B2375-E2375)*(1-(H2375/SetUp!$B$66/SetUp!$B$56)))</f>
        <v>0</v>
      </c>
      <c r="O2375" s="53">
        <f>K2375*SetUp!$B$65</f>
        <v>3.4289584016130966E-8</v>
      </c>
      <c r="P2375" s="53">
        <f>MIN(SetUp!$B$54*L2375^SetUp!$B$51,L2375)</f>
        <v>5.7969414121580194E-3</v>
      </c>
      <c r="Q2375" s="53">
        <f t="shared" si="538"/>
        <v>3.6807245406416552E-6</v>
      </c>
      <c r="R2375" s="53">
        <f>IF((H2375+N2375-O2375)&gt;SetUp!$B$56,T2374+H2375+N2375-O2375-SetUp!$B$56,T2374)</f>
        <v>0</v>
      </c>
      <c r="S2375" s="53">
        <f>R2375*SetUp!$B$65</f>
        <v>0</v>
      </c>
      <c r="T2375" s="53">
        <f>IF((R2375-S2375)&lt;SetUp!$B$53,R2375-S2375,SetUp!$B$53)</f>
        <v>0</v>
      </c>
      <c r="U2375" s="53">
        <f t="shared" si="539"/>
        <v>0.57676791252281834</v>
      </c>
      <c r="V2375" s="53">
        <f>(L2375-P2375)/1000*SetUp!$B$13*1000000/SetUp!$B$48</f>
        <v>0.12286300793381347</v>
      </c>
      <c r="W2375" s="53">
        <f t="shared" si="541"/>
        <v>-2.2551405187698492E-17</v>
      </c>
      <c r="X2375" s="53">
        <f>MAX((SetUp!$B$56*(1-($H2375/SetUp!$B$56)^2)*TANH(($B2375-$D2375)/SetUp!$B$56))/(1+$H2375/SetUp!$B$56*TANH(($B2375-$D2375)/SetUp!$B$56)),0)</f>
        <v>0</v>
      </c>
    </row>
    <row r="2376" spans="1:24" x14ac:dyDescent="0.3">
      <c r="A2376" s="60">
        <v>33421</v>
      </c>
      <c r="B2376" s="53">
        <v>0</v>
      </c>
      <c r="C2376" s="53"/>
      <c r="D2376" s="53">
        <v>4.3150000000000004</v>
      </c>
      <c r="E2376" s="53">
        <f t="shared" si="533"/>
        <v>0</v>
      </c>
      <c r="F2376" s="53">
        <f t="shared" si="534"/>
        <v>4.3150000000000004</v>
      </c>
      <c r="G2376" s="53">
        <f t="shared" si="535"/>
        <v>0</v>
      </c>
      <c r="H2376" s="53">
        <f>IF(Q2375&gt;SetUp!$B$56,SetUp!$B$56,Q2375)</f>
        <v>3.6807245406416552E-6</v>
      </c>
      <c r="I2376" s="53">
        <f t="shared" si="540"/>
        <v>0.5767679382137697</v>
      </c>
      <c r="J2376" s="53">
        <f>MIN(F2376,H2376,(1-EXP(-SetUp!$B$52*H2376/SetUp!$B$56))*F2376)</f>
        <v>8.9730648241415091E-7</v>
      </c>
      <c r="K2376" s="53">
        <f t="shared" si="536"/>
        <v>2.7834180582275041E-6</v>
      </c>
      <c r="L2376" s="53">
        <f>IF(I2376&lt;=0,0,MIN(SetUp!$B$50*I2376^SetUp!$B$55,I2376))</f>
        <v>8.595938872198762E-3</v>
      </c>
      <c r="M2376" s="53">
        <f t="shared" si="537"/>
        <v>0.56817199934157092</v>
      </c>
      <c r="N2376" s="53">
        <f>IF(SetUp!$B$62=0,X2376,(B2376-E2376)*(1-(H2376/SetUp!$B$66/SetUp!$B$56)))</f>
        <v>0</v>
      </c>
      <c r="O2376" s="53">
        <f>K2376*SetUp!$B$65</f>
        <v>2.5690951408805185E-8</v>
      </c>
      <c r="P2376" s="53">
        <f>MIN(SetUp!$B$54*L2376^SetUp!$B$51,L2376)</f>
        <v>5.6508283757200775E-3</v>
      </c>
      <c r="Q2376" s="53">
        <f t="shared" si="538"/>
        <v>2.757727106818699E-6</v>
      </c>
      <c r="R2376" s="53">
        <f>IF((H2376+N2376-O2376)&gt;SetUp!$B$56,T2375+H2376+N2376-O2376-SetUp!$B$56,T2375)</f>
        <v>0</v>
      </c>
      <c r="S2376" s="53">
        <f>R2376*SetUp!$B$65</f>
        <v>0</v>
      </c>
      <c r="T2376" s="53">
        <f>IF((R2376-S2376)&lt;SetUp!$B$53,R2376-S2376,SetUp!$B$53)</f>
        <v>0</v>
      </c>
      <c r="U2376" s="53">
        <f t="shared" si="539"/>
        <v>0.56817199934157092</v>
      </c>
      <c r="V2376" s="53">
        <f>(L2376-P2376)/1000*SetUp!$B$13*1000000/SetUp!$B$48</f>
        <v>0.11985215878924504</v>
      </c>
      <c r="W2376" s="53">
        <f t="shared" si="541"/>
        <v>-5.7245874707234634E-17</v>
      </c>
      <c r="X2376" s="53">
        <f>MAX((SetUp!$B$56*(1-($H2376/SetUp!$B$56)^2)*TANH(($B2376-$D2376)/SetUp!$B$56))/(1+$H2376/SetUp!$B$56*TANH(($B2376-$D2376)/SetUp!$B$56)),0)</f>
        <v>0</v>
      </c>
    </row>
    <row r="2377" spans="1:24" x14ac:dyDescent="0.3">
      <c r="A2377" s="60">
        <v>33422</v>
      </c>
      <c r="B2377" s="53">
        <v>0</v>
      </c>
      <c r="C2377" s="53"/>
      <c r="D2377" s="53">
        <v>4.3150000000000004</v>
      </c>
      <c r="E2377" s="53">
        <f t="shared" si="533"/>
        <v>0</v>
      </c>
      <c r="F2377" s="53">
        <f t="shared" si="534"/>
        <v>4.3150000000000004</v>
      </c>
      <c r="G2377" s="53">
        <f t="shared" si="535"/>
        <v>0</v>
      </c>
      <c r="H2377" s="53">
        <f>IF(Q2376&gt;SetUp!$B$56,SetUp!$B$56,Q2376)</f>
        <v>2.757727106818699E-6</v>
      </c>
      <c r="I2377" s="53">
        <f t="shared" si="540"/>
        <v>0.56817201859012689</v>
      </c>
      <c r="J2377" s="53">
        <f>MIN(F2377,H2377,(1-EXP(-SetUp!$B$52*H2377/SetUp!$B$56))*F2377)</f>
        <v>6.7229330729778891E-7</v>
      </c>
      <c r="K2377" s="53">
        <f t="shared" si="536"/>
        <v>2.0854337995209099E-6</v>
      </c>
      <c r="L2377" s="53">
        <f>IF(I2377&lt;=0,0,MIN(SetUp!$B$50*I2377^SetUp!$B$55,I2377))</f>
        <v>8.3834839483786158E-3</v>
      </c>
      <c r="M2377" s="53">
        <f t="shared" si="537"/>
        <v>0.55978853464174827</v>
      </c>
      <c r="N2377" s="53">
        <f>IF(SetUp!$B$62=0,X2377,(B2377-E2377)*(1-(H2377/SetUp!$B$66/SetUp!$B$56)))</f>
        <v>0</v>
      </c>
      <c r="O2377" s="53">
        <f>K2377*SetUp!$B$65</f>
        <v>1.9248556016012073E-8</v>
      </c>
      <c r="P2377" s="53">
        <f>MIN(SetUp!$B$54*L2377^SetUp!$B$51,L2377)</f>
        <v>5.5098238415705672E-3</v>
      </c>
      <c r="Q2377" s="53">
        <f t="shared" si="538"/>
        <v>2.0661852435048979E-6</v>
      </c>
      <c r="R2377" s="53">
        <f>IF((H2377+N2377-O2377)&gt;SetUp!$B$56,T2376+H2377+N2377-O2377-SetUp!$B$56,T2376)</f>
        <v>0</v>
      </c>
      <c r="S2377" s="53">
        <f>R2377*SetUp!$B$65</f>
        <v>0</v>
      </c>
      <c r="T2377" s="53">
        <f>IF((R2377-S2377)&lt;SetUp!$B$53,R2377-S2377,SetUp!$B$53)</f>
        <v>0</v>
      </c>
      <c r="U2377" s="53">
        <f t="shared" si="539"/>
        <v>0.55978853464174827</v>
      </c>
      <c r="V2377" s="53">
        <f>(L2377-P2377)/1000*SetUp!$B$13*1000000/SetUp!$B$48</f>
        <v>0.11694446365909718</v>
      </c>
      <c r="W2377" s="53">
        <f t="shared" si="541"/>
        <v>-6.7654215563095477E-17</v>
      </c>
      <c r="X2377" s="53">
        <f>MAX((SetUp!$B$56*(1-($H2377/SetUp!$B$56)^2)*TANH(($B2377-$D2377)/SetUp!$B$56))/(1+$H2377/SetUp!$B$56*TANH(($B2377-$D2377)/SetUp!$B$56)),0)</f>
        <v>0</v>
      </c>
    </row>
    <row r="2378" spans="1:24" x14ac:dyDescent="0.3">
      <c r="A2378" s="60">
        <v>33423</v>
      </c>
      <c r="B2378" s="53">
        <v>0</v>
      </c>
      <c r="C2378" s="53"/>
      <c r="D2378" s="53">
        <v>4.3150000000000004</v>
      </c>
      <c r="E2378" s="53">
        <f t="shared" si="533"/>
        <v>0</v>
      </c>
      <c r="F2378" s="53">
        <f t="shared" si="534"/>
        <v>4.3150000000000004</v>
      </c>
      <c r="G2378" s="53">
        <f t="shared" si="535"/>
        <v>0</v>
      </c>
      <c r="H2378" s="53">
        <f>IF(Q2377&gt;SetUp!$B$56,SetUp!$B$56,Q2377)</f>
        <v>2.0661852435048979E-6</v>
      </c>
      <c r="I2378" s="53">
        <f t="shared" si="540"/>
        <v>0.55978854906343711</v>
      </c>
      <c r="J2378" s="53">
        <f>MIN(F2378,H2378,(1-EXP(-SetUp!$B$52*H2378/SetUp!$B$56))*F2378)</f>
        <v>5.0370558224432926E-7</v>
      </c>
      <c r="K2378" s="53">
        <f t="shared" si="536"/>
        <v>1.5624796612605686E-6</v>
      </c>
      <c r="L2378" s="53">
        <f>IF(I2378&lt;=0,0,MIN(SetUp!$B$50*I2378^SetUp!$B$55,I2378))</f>
        <v>8.1783335333588825E-3</v>
      </c>
      <c r="M2378" s="53">
        <f t="shared" si="537"/>
        <v>0.55161021553007827</v>
      </c>
      <c r="N2378" s="53">
        <f>IF(SetUp!$B$62=0,X2378,(B2378-E2378)*(1-(H2378/SetUp!$B$66/SetUp!$B$56)))</f>
        <v>0</v>
      </c>
      <c r="O2378" s="53">
        <f>K2378*SetUp!$B$65</f>
        <v>1.4421688806694757E-8</v>
      </c>
      <c r="P2378" s="53">
        <f>MIN(SetUp!$B$54*L2378^SetUp!$B$51,L2378)</f>
        <v>5.3737001931231489E-3</v>
      </c>
      <c r="Q2378" s="53">
        <f t="shared" si="538"/>
        <v>1.5480579724538738E-6</v>
      </c>
      <c r="R2378" s="53">
        <f>IF((H2378+N2378-O2378)&gt;SetUp!$B$56,T2377+H2378+N2378-O2378-SetUp!$B$56,T2377)</f>
        <v>0</v>
      </c>
      <c r="S2378" s="53">
        <f>R2378*SetUp!$B$65</f>
        <v>0</v>
      </c>
      <c r="T2378" s="53">
        <f>IF((R2378-S2378)&lt;SetUp!$B$53,R2378-S2378,SetUp!$B$53)</f>
        <v>0</v>
      </c>
      <c r="U2378" s="53">
        <f t="shared" si="539"/>
        <v>0.55161021553007827</v>
      </c>
      <c r="V2378" s="53">
        <f>(L2378-P2378)/1000*SetUp!$B$13*1000000/SetUp!$B$48</f>
        <v>0.11413539860098651</v>
      </c>
      <c r="W2378" s="53">
        <f t="shared" si="541"/>
        <v>1.5439038936193583E-16</v>
      </c>
      <c r="X2378" s="53">
        <f>MAX((SetUp!$B$56*(1-($H2378/SetUp!$B$56)^2)*TANH(($B2378-$D2378)/SetUp!$B$56))/(1+$H2378/SetUp!$B$56*TANH(($B2378-$D2378)/SetUp!$B$56)),0)</f>
        <v>0</v>
      </c>
    </row>
    <row r="2379" spans="1:24" x14ac:dyDescent="0.3">
      <c r="A2379" s="60">
        <v>33424</v>
      </c>
      <c r="B2379" s="53">
        <v>0</v>
      </c>
      <c r="C2379" s="53"/>
      <c r="D2379" s="53">
        <v>4.3150000000000004</v>
      </c>
      <c r="E2379" s="53">
        <f t="shared" si="533"/>
        <v>0</v>
      </c>
      <c r="F2379" s="53">
        <f t="shared" si="534"/>
        <v>4.3150000000000004</v>
      </c>
      <c r="G2379" s="53">
        <f t="shared" si="535"/>
        <v>0</v>
      </c>
      <c r="H2379" s="53">
        <f>IF(Q2378&gt;SetUp!$B$56,SetUp!$B$56,Q2378)</f>
        <v>1.5480579724538738E-6</v>
      </c>
      <c r="I2379" s="53">
        <f t="shared" si="540"/>
        <v>0.55161022633530998</v>
      </c>
      <c r="J2379" s="53">
        <f>MIN(F2379,H2379,(1-EXP(-SetUp!$B$52*H2379/SetUp!$B$56))*F2379)</f>
        <v>3.7739377712897597E-7</v>
      </c>
      <c r="K2379" s="53">
        <f t="shared" si="536"/>
        <v>1.1706641953248978E-6</v>
      </c>
      <c r="L2379" s="53">
        <f>IF(I2379&lt;=0,0,MIN(SetUp!$B$50*I2379^SetUp!$B$55,I2379))</f>
        <v>7.9801670498520945E-3</v>
      </c>
      <c r="M2379" s="53">
        <f t="shared" si="537"/>
        <v>0.54363005928545793</v>
      </c>
      <c r="N2379" s="53">
        <f>IF(SetUp!$B$62=0,X2379,(B2379-E2379)*(1-(H2379/SetUp!$B$66/SetUp!$B$56)))</f>
        <v>0</v>
      </c>
      <c r="O2379" s="53">
        <f>K2379*SetUp!$B$65</f>
        <v>1.0805231671620395E-8</v>
      </c>
      <c r="P2379" s="53">
        <f>MIN(SetUp!$B$54*L2379^SetUp!$B$51,L2379)</f>
        <v>5.2422420975030545E-3</v>
      </c>
      <c r="Q2379" s="53">
        <f t="shared" si="538"/>
        <v>1.1598589636532773E-6</v>
      </c>
      <c r="R2379" s="53">
        <f>IF((H2379+N2379-O2379)&gt;SetUp!$B$56,T2378+H2379+N2379-O2379-SetUp!$B$56,T2378)</f>
        <v>0</v>
      </c>
      <c r="S2379" s="53">
        <f>R2379*SetUp!$B$65</f>
        <v>0</v>
      </c>
      <c r="T2379" s="53">
        <f>IF((R2379-S2379)&lt;SetUp!$B$53,R2379-S2379,SetUp!$B$53)</f>
        <v>0</v>
      </c>
      <c r="U2379" s="53">
        <f t="shared" si="539"/>
        <v>0.54363005928545793</v>
      </c>
      <c r="V2379" s="53">
        <f>(L2379-P2379)/1000*SetUp!$B$13*1000000/SetUp!$B$48</f>
        <v>0.11142068066183619</v>
      </c>
      <c r="W2379" s="53">
        <f t="shared" si="541"/>
        <v>5.5511151231257827E-17</v>
      </c>
      <c r="X2379" s="53">
        <f>MAX((SetUp!$B$56*(1-($H2379/SetUp!$B$56)^2)*TANH(($B2379-$D2379)/SetUp!$B$56))/(1+$H2379/SetUp!$B$56*TANH(($B2379-$D2379)/SetUp!$B$56)),0)</f>
        <v>0</v>
      </c>
    </row>
    <row r="2380" spans="1:24" x14ac:dyDescent="0.3">
      <c r="A2380" s="60">
        <v>33425</v>
      </c>
      <c r="B2380" s="53">
        <v>0</v>
      </c>
      <c r="C2380" s="53"/>
      <c r="D2380" s="53">
        <v>4.3150000000000004</v>
      </c>
      <c r="E2380" s="53">
        <f t="shared" si="533"/>
        <v>0</v>
      </c>
      <c r="F2380" s="53">
        <f t="shared" si="534"/>
        <v>4.3150000000000004</v>
      </c>
      <c r="G2380" s="53">
        <f t="shared" si="535"/>
        <v>0</v>
      </c>
      <c r="H2380" s="53">
        <f>IF(Q2379&gt;SetUp!$B$56,SetUp!$B$56,Q2379)</f>
        <v>1.1598589636532773E-6</v>
      </c>
      <c r="I2380" s="53">
        <f t="shared" si="540"/>
        <v>0.54363006738111386</v>
      </c>
      <c r="J2380" s="53">
        <f>MIN(F2380,H2380,(1-EXP(-SetUp!$B$52*H2380/SetUp!$B$56))*F2380)</f>
        <v>2.8275656862697396E-7</v>
      </c>
      <c r="K2380" s="53">
        <f t="shared" si="536"/>
        <v>8.7710239502630338E-7</v>
      </c>
      <c r="L2380" s="53">
        <f>IF(I2380&lt;=0,0,MIN(SetUp!$B$50*I2380^SetUp!$B$55,I2380))</f>
        <v>7.7886809809006438E-3</v>
      </c>
      <c r="M2380" s="53">
        <f t="shared" si="537"/>
        <v>0.53584138640021317</v>
      </c>
      <c r="N2380" s="53">
        <f>IF(SetUp!$B$62=0,X2380,(B2380-E2380)*(1-(H2380/SetUp!$B$66/SetUp!$B$56)))</f>
        <v>0</v>
      </c>
      <c r="O2380" s="53">
        <f>K2380*SetUp!$B$65</f>
        <v>8.0956559667924717E-9</v>
      </c>
      <c r="P2380" s="53">
        <f>MIN(SetUp!$B$54*L2380^SetUp!$B$51,L2380)</f>
        <v>5.1152457300850619E-3</v>
      </c>
      <c r="Q2380" s="53">
        <f t="shared" si="538"/>
        <v>8.6900673905951089E-7</v>
      </c>
      <c r="R2380" s="53">
        <f>IF((H2380+N2380-O2380)&gt;SetUp!$B$56,T2379+H2380+N2380-O2380-SetUp!$B$56,T2379)</f>
        <v>0</v>
      </c>
      <c r="S2380" s="53">
        <f>R2380*SetUp!$B$65</f>
        <v>0</v>
      </c>
      <c r="T2380" s="53">
        <f>IF((R2380-S2380)&lt;SetUp!$B$53,R2380-S2380,SetUp!$B$53)</f>
        <v>0</v>
      </c>
      <c r="U2380" s="53">
        <f t="shared" si="539"/>
        <v>0.53584138640021317</v>
      </c>
      <c r="V2380" s="53">
        <f>(L2380-P2380)/1000*SetUp!$B$13*1000000/SetUp!$B$48</f>
        <v>0.10879625283215019</v>
      </c>
      <c r="W2380" s="53">
        <f t="shared" si="541"/>
        <v>-1.3010426069826053E-16</v>
      </c>
      <c r="X2380" s="53">
        <f>MAX((SetUp!$B$56*(1-($H2380/SetUp!$B$56)^2)*TANH(($B2380-$D2380)/SetUp!$B$56))/(1+$H2380/SetUp!$B$56*TANH(($B2380-$D2380)/SetUp!$B$56)),0)</f>
        <v>0</v>
      </c>
    </row>
    <row r="2381" spans="1:24" x14ac:dyDescent="0.3">
      <c r="A2381" s="60">
        <v>33426</v>
      </c>
      <c r="B2381" s="53">
        <v>0</v>
      </c>
      <c r="C2381" s="53"/>
      <c r="D2381" s="53">
        <v>4.3150000000000004</v>
      </c>
      <c r="E2381" s="53">
        <f t="shared" si="533"/>
        <v>0</v>
      </c>
      <c r="F2381" s="53">
        <f t="shared" si="534"/>
        <v>4.3150000000000004</v>
      </c>
      <c r="G2381" s="53">
        <f t="shared" si="535"/>
        <v>0</v>
      </c>
      <c r="H2381" s="53">
        <f>IF(Q2380&gt;SetUp!$B$56,SetUp!$B$56,Q2380)</f>
        <v>8.6900673905951089E-7</v>
      </c>
      <c r="I2381" s="53">
        <f t="shared" si="540"/>
        <v>0.53584139246576057</v>
      </c>
      <c r="J2381" s="53">
        <f>MIN(F2381,H2381,(1-EXP(-SetUp!$B$52*H2381/SetUp!$B$56))*F2381)</f>
        <v>2.1185107259569239E-7</v>
      </c>
      <c r="K2381" s="53">
        <f t="shared" si="536"/>
        <v>6.5715566646381845E-7</v>
      </c>
      <c r="L2381" s="53">
        <f>IF(I2381&lt;=0,0,MIN(SetUp!$B$50*I2381^SetUp!$B$55,I2381))</f>
        <v>7.6035878066945308E-3</v>
      </c>
      <c r="M2381" s="53">
        <f t="shared" si="537"/>
        <v>0.528237804659066</v>
      </c>
      <c r="N2381" s="53">
        <f>IF(SetUp!$B$62=0,X2381,(B2381-E2381)*(1-(H2381/SetUp!$B$66/SetUp!$B$56)))</f>
        <v>0</v>
      </c>
      <c r="O2381" s="53">
        <f>K2381*SetUp!$B$65</f>
        <v>6.0655474463272337E-9</v>
      </c>
      <c r="P2381" s="53">
        <f>MIN(SetUp!$B$54*L2381^SetUp!$B$51,L2381)</f>
        <v>4.992518054733653E-3</v>
      </c>
      <c r="Q2381" s="53">
        <f t="shared" si="538"/>
        <v>6.5109011901749117E-7</v>
      </c>
      <c r="R2381" s="53">
        <f>IF((H2381+N2381-O2381)&gt;SetUp!$B$56,T2380+H2381+N2381-O2381-SetUp!$B$56,T2380)</f>
        <v>0</v>
      </c>
      <c r="S2381" s="53">
        <f>R2381*SetUp!$B$65</f>
        <v>0</v>
      </c>
      <c r="T2381" s="53">
        <f>IF((R2381-S2381)&lt;SetUp!$B$53,R2381-S2381,SetUp!$B$53)</f>
        <v>0</v>
      </c>
      <c r="U2381" s="53">
        <f t="shared" si="539"/>
        <v>0.528237804659066</v>
      </c>
      <c r="V2381" s="53">
        <f>(L2381-P2381)/1000*SetUp!$B$13*1000000/SetUp!$B$48</f>
        <v>0.10625827007033478</v>
      </c>
      <c r="W2381" s="53">
        <f t="shared" si="541"/>
        <v>-1.3877787807814457E-17</v>
      </c>
      <c r="X2381" s="53">
        <f>MAX((SetUp!$B$56*(1-($H2381/SetUp!$B$56)^2)*TANH(($B2381-$D2381)/SetUp!$B$56))/(1+$H2381/SetUp!$B$56*TANH(($B2381-$D2381)/SetUp!$B$56)),0)</f>
        <v>0</v>
      </c>
    </row>
    <row r="2382" spans="1:24" x14ac:dyDescent="0.3">
      <c r="A2382" s="60">
        <v>33427</v>
      </c>
      <c r="B2382" s="53">
        <v>3.5000000000000003E-2</v>
      </c>
      <c r="C2382" s="53"/>
      <c r="D2382" s="53">
        <v>4.3150000000000004</v>
      </c>
      <c r="E2382" s="53">
        <f t="shared" si="533"/>
        <v>3.5000000000000003E-2</v>
      </c>
      <c r="F2382" s="53">
        <f t="shared" si="534"/>
        <v>4.28</v>
      </c>
      <c r="G2382" s="53">
        <f t="shared" si="535"/>
        <v>0</v>
      </c>
      <c r="H2382" s="53">
        <f>IF(Q2381&gt;SetUp!$B$56,SetUp!$B$56,Q2381)</f>
        <v>6.5109011901749117E-7</v>
      </c>
      <c r="I2382" s="53">
        <f t="shared" si="540"/>
        <v>0.5282378092154687</v>
      </c>
      <c r="J2382" s="53">
        <f>MIN(F2382,H2382,(1-EXP(-SetUp!$B$52*H2382/SetUp!$B$56))*F2382)</f>
        <v>1.5743873770457385E-7</v>
      </c>
      <c r="K2382" s="53">
        <f t="shared" si="536"/>
        <v>4.9365138131291733E-7</v>
      </c>
      <c r="L2382" s="53">
        <f>IF(I2382&lt;=0,0,MIN(SetUp!$B$50*I2382^SetUp!$B$55,I2382))</f>
        <v>7.4246150171708618E-3</v>
      </c>
      <c r="M2382" s="53">
        <f t="shared" si="537"/>
        <v>0.52081319419829786</v>
      </c>
      <c r="N2382" s="53">
        <f>IF(SetUp!$B$62=0,X2382,(B2382-E2382)*(1-(H2382/SetUp!$B$66/SetUp!$B$56)))</f>
        <v>0</v>
      </c>
      <c r="O2382" s="53">
        <f>K2382*SetUp!$B$65</f>
        <v>4.5564027339378273E-9</v>
      </c>
      <c r="P2382" s="53">
        <f>MIN(SetUp!$B$54*L2382^SetUp!$B$51,L2382)</f>
        <v>4.8738761555049857E-3</v>
      </c>
      <c r="Q2382" s="53">
        <f t="shared" si="538"/>
        <v>4.8909497857897952E-7</v>
      </c>
      <c r="R2382" s="53">
        <f>IF((H2382+N2382-O2382)&gt;SetUp!$B$56,T2381+H2382+N2382-O2382-SetUp!$B$56,T2381)</f>
        <v>0</v>
      </c>
      <c r="S2382" s="53">
        <f>R2382*SetUp!$B$65</f>
        <v>0</v>
      </c>
      <c r="T2382" s="53">
        <f>IF((R2382-S2382)&lt;SetUp!$B$53,R2382-S2382,SetUp!$B$53)</f>
        <v>0</v>
      </c>
      <c r="U2382" s="53">
        <f t="shared" si="539"/>
        <v>0.52081319419829786</v>
      </c>
      <c r="V2382" s="53">
        <f>(L2382-P2382)/1000*SetUp!$B$13*1000000/SetUp!$B$48</f>
        <v>0.1038030863167274</v>
      </c>
      <c r="W2382" s="53">
        <f t="shared" si="541"/>
        <v>9.540979117872439E-18</v>
      </c>
      <c r="X2382" s="53">
        <f>MAX((SetUp!$B$56*(1-($H2382/SetUp!$B$56)^2)*TANH(($B2382-$D2382)/SetUp!$B$56))/(1+$H2382/SetUp!$B$56*TANH(($B2382-$D2382)/SetUp!$B$56)),0)</f>
        <v>0</v>
      </c>
    </row>
    <row r="2383" spans="1:24" x14ac:dyDescent="0.3">
      <c r="A2383" s="60">
        <v>33428</v>
      </c>
      <c r="B2383" s="53">
        <v>0</v>
      </c>
      <c r="C2383" s="53"/>
      <c r="D2383" s="53">
        <v>4.3150000000000004</v>
      </c>
      <c r="E2383" s="53">
        <f t="shared" si="533"/>
        <v>0</v>
      </c>
      <c r="F2383" s="53">
        <f t="shared" si="534"/>
        <v>4.3150000000000004</v>
      </c>
      <c r="G2383" s="53">
        <f t="shared" si="535"/>
        <v>0</v>
      </c>
      <c r="H2383" s="53">
        <f>IF(Q2382&gt;SetUp!$B$56,SetUp!$B$56,Q2382)</f>
        <v>4.8909497857897952E-7</v>
      </c>
      <c r="I2383" s="53">
        <f t="shared" si="540"/>
        <v>0.52081319761211353</v>
      </c>
      <c r="J2383" s="53">
        <f>MIN(F2383,H2383,(1-EXP(-SetUp!$B$52*H2383/SetUp!$B$56))*F2383)</f>
        <v>1.1923416975756496E-7</v>
      </c>
      <c r="K2383" s="53">
        <f t="shared" si="536"/>
        <v>3.6986080882141457E-7</v>
      </c>
      <c r="L2383" s="53">
        <f>IF(I2383&lt;=0,0,MIN(SetUp!$B$50*I2383^SetUp!$B$55,I2383))</f>
        <v>7.2515041929741572E-3</v>
      </c>
      <c r="M2383" s="53">
        <f t="shared" si="537"/>
        <v>0.51356169341913938</v>
      </c>
      <c r="N2383" s="53">
        <f>IF(SetUp!$B$62=0,X2383,(B2383-E2383)*(1-(H2383/SetUp!$B$66/SetUp!$B$56)))</f>
        <v>0</v>
      </c>
      <c r="O2383" s="53">
        <f>K2383*SetUp!$B$65</f>
        <v>3.4138156283656932E-9</v>
      </c>
      <c r="P2383" s="53">
        <f>MIN(SetUp!$B$54*L2383^SetUp!$B$51,L2383)</f>
        <v>4.7591466147823731E-3</v>
      </c>
      <c r="Q2383" s="53">
        <f t="shared" si="538"/>
        <v>3.6644699319304887E-7</v>
      </c>
      <c r="R2383" s="53">
        <f>IF((H2383+N2383-O2383)&gt;SetUp!$B$56,T2382+H2383+N2383-O2383-SetUp!$B$56,T2382)</f>
        <v>0</v>
      </c>
      <c r="S2383" s="53">
        <f>R2383*SetUp!$B$65</f>
        <v>0</v>
      </c>
      <c r="T2383" s="53">
        <f>IF((R2383-S2383)&lt;SetUp!$B$53,R2383-S2383,SetUp!$B$53)</f>
        <v>0</v>
      </c>
      <c r="U2383" s="53">
        <f t="shared" si="539"/>
        <v>0.51356169341913938</v>
      </c>
      <c r="V2383" s="53">
        <f>(L2383-P2383)/1000*SetUp!$B$13*1000000/SetUp!$B$48</f>
        <v>0.10142724239996335</v>
      </c>
      <c r="W2383" s="53">
        <f t="shared" si="541"/>
        <v>0</v>
      </c>
      <c r="X2383" s="53">
        <f>MAX((SetUp!$B$56*(1-($H2383/SetUp!$B$56)^2)*TANH(($B2383-$D2383)/SetUp!$B$56))/(1+$H2383/SetUp!$B$56*TANH(($B2383-$D2383)/SetUp!$B$56)),0)</f>
        <v>0</v>
      </c>
    </row>
    <row r="2384" spans="1:24" x14ac:dyDescent="0.3">
      <c r="A2384" s="60">
        <v>33429</v>
      </c>
      <c r="B2384" s="53">
        <v>0</v>
      </c>
      <c r="C2384" s="53"/>
      <c r="D2384" s="53">
        <v>4.3150000000000004</v>
      </c>
      <c r="E2384" s="53">
        <f t="shared" si="533"/>
        <v>0</v>
      </c>
      <c r="F2384" s="53">
        <f t="shared" si="534"/>
        <v>4.3150000000000004</v>
      </c>
      <c r="G2384" s="53">
        <f t="shared" si="535"/>
        <v>0</v>
      </c>
      <c r="H2384" s="53">
        <f>IF(Q2383&gt;SetUp!$B$56,SetUp!$B$56,Q2383)</f>
        <v>3.6644699319304887E-7</v>
      </c>
      <c r="I2384" s="53">
        <f t="shared" si="540"/>
        <v>0.51356169597688894</v>
      </c>
      <c r="J2384" s="53">
        <f>MIN(F2384,H2384,(1-EXP(-SetUp!$B$52*H2384/SetUp!$B$56))*F2384)</f>
        <v>8.9334392980311441E-8</v>
      </c>
      <c r="K2384" s="53">
        <f t="shared" si="536"/>
        <v>2.7711260021273744E-7</v>
      </c>
      <c r="L2384" s="53">
        <f>IF(I2384&lt;=0,0,MIN(SetUp!$B$50*I2384^SetUp!$B$55,I2384))</f>
        <v>7.0840101524581025E-3</v>
      </c>
      <c r="M2384" s="53">
        <f t="shared" si="537"/>
        <v>0.50647768582443087</v>
      </c>
      <c r="N2384" s="53">
        <f>IF(SetUp!$B$62=0,X2384,(B2384-E2384)*(1-(H2384/SetUp!$B$66/SetUp!$B$56)))</f>
        <v>0</v>
      </c>
      <c r="O2384" s="53">
        <f>K2384*SetUp!$B$65</f>
        <v>2.5577495718938806E-9</v>
      </c>
      <c r="P2384" s="53">
        <f>MIN(SetUp!$B$54*L2384^SetUp!$B$51,L2384)</f>
        <v>4.648164936209058E-3</v>
      </c>
      <c r="Q2384" s="53">
        <f t="shared" si="538"/>
        <v>2.7455485064084358E-7</v>
      </c>
      <c r="R2384" s="53">
        <f>IF((H2384+N2384-O2384)&gt;SetUp!$B$56,T2383+H2384+N2384-O2384-SetUp!$B$56,T2383)</f>
        <v>0</v>
      </c>
      <c r="S2384" s="53">
        <f>R2384*SetUp!$B$65</f>
        <v>0</v>
      </c>
      <c r="T2384" s="53">
        <f>IF((R2384-S2384)&lt;SetUp!$B$53,R2384-S2384,SetUp!$B$53)</f>
        <v>0</v>
      </c>
      <c r="U2384" s="53">
        <f t="shared" si="539"/>
        <v>0.50647768582443087</v>
      </c>
      <c r="V2384" s="53">
        <f>(L2384-P2384)/1000*SetUp!$B$13*1000000/SetUp!$B$48</f>
        <v>9.9127454807879864E-2</v>
      </c>
      <c r="W2384" s="53">
        <f t="shared" si="541"/>
        <v>1.3010426069826053E-17</v>
      </c>
      <c r="X2384" s="53">
        <f>MAX((SetUp!$B$56*(1-($H2384/SetUp!$B$56)^2)*TANH(($B2384-$D2384)/SetUp!$B$56))/(1+$H2384/SetUp!$B$56*TANH(($B2384-$D2384)/SetUp!$B$56)),0)</f>
        <v>0</v>
      </c>
    </row>
    <row r="2385" spans="1:24" x14ac:dyDescent="0.3">
      <c r="A2385" s="60">
        <v>33430</v>
      </c>
      <c r="B2385" s="53">
        <v>0</v>
      </c>
      <c r="C2385" s="53"/>
      <c r="D2385" s="53">
        <v>4.3150000000000004</v>
      </c>
      <c r="E2385" s="53">
        <f t="shared" si="533"/>
        <v>0</v>
      </c>
      <c r="F2385" s="53">
        <f t="shared" si="534"/>
        <v>4.3150000000000004</v>
      </c>
      <c r="G2385" s="53">
        <f t="shared" si="535"/>
        <v>0</v>
      </c>
      <c r="H2385" s="53">
        <f>IF(Q2384&gt;SetUp!$B$56,SetUp!$B$56,Q2384)</f>
        <v>2.7455485064084358E-7</v>
      </c>
      <c r="I2385" s="53">
        <f t="shared" si="540"/>
        <v>0.50647768774078594</v>
      </c>
      <c r="J2385" s="53">
        <f>MIN(F2385,H2385,(1-EXP(-SetUp!$B$52*H2385/SetUp!$B$56))*F2385)</f>
        <v>6.6932439044542496E-8</v>
      </c>
      <c r="K2385" s="53">
        <f t="shared" si="536"/>
        <v>2.076224115963011E-7</v>
      </c>
      <c r="L2385" s="53">
        <f>IF(I2385&lt;=0,0,MIN(SetUp!$B$50*I2385^SetUp!$B$55,I2385))</f>
        <v>6.9219001564019052E-3</v>
      </c>
      <c r="M2385" s="53">
        <f t="shared" si="537"/>
        <v>0.49955578758438401</v>
      </c>
      <c r="N2385" s="53">
        <f>IF(SetUp!$B$62=0,X2385,(B2385-E2385)*(1-(H2385/SetUp!$B$66/SetUp!$B$56)))</f>
        <v>0</v>
      </c>
      <c r="O2385" s="53">
        <f>K2385*SetUp!$B$65</f>
        <v>1.9163550627735214E-9</v>
      </c>
      <c r="P2385" s="53">
        <f>MIN(SetUp!$B$54*L2385^SetUp!$B$51,L2385)</f>
        <v>4.5407750068090598E-3</v>
      </c>
      <c r="Q2385" s="53">
        <f t="shared" si="538"/>
        <v>2.0570605653352757E-7</v>
      </c>
      <c r="R2385" s="53">
        <f>IF((H2385+N2385-O2385)&gt;SetUp!$B$56,T2384+H2385+N2385-O2385-SetUp!$B$56,T2384)</f>
        <v>0</v>
      </c>
      <c r="S2385" s="53">
        <f>R2385*SetUp!$B$65</f>
        <v>0</v>
      </c>
      <c r="T2385" s="53">
        <f>IF((R2385-S2385)&lt;SetUp!$B$53,R2385-S2385,SetUp!$B$53)</f>
        <v>0</v>
      </c>
      <c r="U2385" s="53">
        <f t="shared" si="539"/>
        <v>0.49955578758438401</v>
      </c>
      <c r="V2385" s="53">
        <f>(L2385-P2385)/1000*SetUp!$B$13*1000000/SetUp!$B$48</f>
        <v>9.6900605212362725E-2</v>
      </c>
      <c r="W2385" s="53">
        <f t="shared" si="541"/>
        <v>-1.3877787807814457E-17</v>
      </c>
      <c r="X2385" s="53">
        <f>MAX((SetUp!$B$56*(1-($H2385/SetUp!$B$56)^2)*TANH(($B2385-$D2385)/SetUp!$B$56))/(1+$H2385/SetUp!$B$56*TANH(($B2385-$D2385)/SetUp!$B$56)),0)</f>
        <v>0</v>
      </c>
    </row>
    <row r="2386" spans="1:24" x14ac:dyDescent="0.3">
      <c r="A2386" s="60">
        <v>33431</v>
      </c>
      <c r="B2386" s="53">
        <v>0</v>
      </c>
      <c r="C2386" s="53"/>
      <c r="D2386" s="53">
        <v>4.3150000000000004</v>
      </c>
      <c r="E2386" s="53">
        <f t="shared" si="533"/>
        <v>0</v>
      </c>
      <c r="F2386" s="53">
        <f t="shared" si="534"/>
        <v>4.3150000000000004</v>
      </c>
      <c r="G2386" s="53">
        <f t="shared" si="535"/>
        <v>0</v>
      </c>
      <c r="H2386" s="53">
        <f>IF(Q2385&gt;SetUp!$B$56,SetUp!$B$56,Q2385)</f>
        <v>2.0570605653352757E-7</v>
      </c>
      <c r="I2386" s="53">
        <f t="shared" si="540"/>
        <v>0.49955578902018399</v>
      </c>
      <c r="J2386" s="53">
        <f>MIN(F2386,H2386,(1-EXP(-SetUp!$B$52*H2386/SetUp!$B$56))*F2386)</f>
        <v>5.0148114763004516E-8</v>
      </c>
      <c r="K2386" s="53">
        <f t="shared" si="536"/>
        <v>1.5555794177052305E-7</v>
      </c>
      <c r="L2386" s="53">
        <f>IF(I2386&lt;=0,0,MIN(SetUp!$B$50*I2386^SetUp!$B$55,I2386))</f>
        <v>6.7649531676640482E-3</v>
      </c>
      <c r="M2386" s="53">
        <f t="shared" si="537"/>
        <v>0.49279083585251993</v>
      </c>
      <c r="N2386" s="53">
        <f>IF(SetUp!$B$62=0,X2386,(B2386-E2386)*(1-(H2386/SetUp!$B$66/SetUp!$B$56)))</f>
        <v>0</v>
      </c>
      <c r="O2386" s="53">
        <f>K2386*SetUp!$B$65</f>
        <v>1.4357999551907783E-9</v>
      </c>
      <c r="P2386" s="53">
        <f>MIN(SetUp!$B$54*L2386^SetUp!$B$51,L2386)</f>
        <v>4.436828596374451E-3</v>
      </c>
      <c r="Q2386" s="53">
        <f t="shared" si="538"/>
        <v>1.5412214181533228E-7</v>
      </c>
      <c r="R2386" s="53">
        <f>IF((H2386+N2386-O2386)&gt;SetUp!$B$56,T2385+H2386+N2386-O2386-SetUp!$B$56,T2385)</f>
        <v>0</v>
      </c>
      <c r="S2386" s="53">
        <f>R2386*SetUp!$B$65</f>
        <v>0</v>
      </c>
      <c r="T2386" s="53">
        <f>IF((R2386-S2386)&lt;SetUp!$B$53,R2386-S2386,SetUp!$B$53)</f>
        <v>0</v>
      </c>
      <c r="U2386" s="53">
        <f t="shared" si="539"/>
        <v>0.49279083585251993</v>
      </c>
      <c r="V2386" s="53">
        <f>(L2386-P2386)/1000*SetUp!$B$13*1000000/SetUp!$B$48</f>
        <v>9.4743730713318375E-2</v>
      </c>
      <c r="W2386" s="53">
        <f t="shared" si="541"/>
        <v>2.7755575615628914E-17</v>
      </c>
      <c r="X2386" s="53">
        <f>MAX((SetUp!$B$56*(1-($H2386/SetUp!$B$56)^2)*TANH(($B2386-$D2386)/SetUp!$B$56))/(1+$H2386/SetUp!$B$56*TANH(($B2386-$D2386)/SetUp!$B$56)),0)</f>
        <v>0</v>
      </c>
    </row>
    <row r="2387" spans="1:24" x14ac:dyDescent="0.3">
      <c r="A2387" s="60">
        <v>33432</v>
      </c>
      <c r="B2387" s="53">
        <v>0</v>
      </c>
      <c r="C2387" s="53"/>
      <c r="D2387" s="53">
        <v>4.3150000000000004</v>
      </c>
      <c r="E2387" s="53">
        <f t="shared" si="533"/>
        <v>0</v>
      </c>
      <c r="F2387" s="53">
        <f t="shared" si="534"/>
        <v>4.3150000000000004</v>
      </c>
      <c r="G2387" s="53">
        <f t="shared" si="535"/>
        <v>0</v>
      </c>
      <c r="H2387" s="53">
        <f>IF(Q2386&gt;SetUp!$B$56,SetUp!$B$56,Q2386)</f>
        <v>1.5412214181533228E-7</v>
      </c>
      <c r="I2387" s="53">
        <f t="shared" si="540"/>
        <v>0.49279083692827125</v>
      </c>
      <c r="J2387" s="53">
        <f>MIN(F2387,H2387,(1-EXP(-SetUp!$B$52*H2387/SetUp!$B$56))*F2387)</f>
        <v>3.7572714225442289E-8</v>
      </c>
      <c r="K2387" s="53">
        <f t="shared" si="536"/>
        <v>1.1654942758988999E-7</v>
      </c>
      <c r="L2387" s="53">
        <f>IF(I2387&lt;=0,0,MIN(SetUp!$B$50*I2387^SetUp!$B$55,I2387))</f>
        <v>6.612959161200577E-3</v>
      </c>
      <c r="M2387" s="53">
        <f t="shared" si="537"/>
        <v>0.48617787776707067</v>
      </c>
      <c r="N2387" s="53">
        <f>IF(SetUp!$B$62=0,X2387,(B2387-E2387)*(1-(H2387/SetUp!$B$66/SetUp!$B$56)))</f>
        <v>0</v>
      </c>
      <c r="O2387" s="53">
        <f>K2387*SetUp!$B$65</f>
        <v>1.0757513310245199E-9</v>
      </c>
      <c r="P2387" s="53">
        <f>MIN(SetUp!$B$54*L2387^SetUp!$B$51,L2387)</f>
        <v>4.3361848910144149E-3</v>
      </c>
      <c r="Q2387" s="53">
        <f t="shared" si="538"/>
        <v>1.1547367625886547E-7</v>
      </c>
      <c r="R2387" s="53">
        <f>IF((H2387+N2387-O2387)&gt;SetUp!$B$56,T2386+H2387+N2387-O2387-SetUp!$B$56,T2386)</f>
        <v>0</v>
      </c>
      <c r="S2387" s="53">
        <f>R2387*SetUp!$B$65</f>
        <v>0</v>
      </c>
      <c r="T2387" s="53">
        <f>IF((R2387-S2387)&lt;SetUp!$B$53,R2387-S2387,SetUp!$B$53)</f>
        <v>0</v>
      </c>
      <c r="U2387" s="53">
        <f t="shared" si="539"/>
        <v>0.48617787776707067</v>
      </c>
      <c r="V2387" s="53">
        <f>(L2387-P2387)/1000*SetUp!$B$13*1000000/SetUp!$B$48</f>
        <v>9.2654014742021881E-2</v>
      </c>
      <c r="W2387" s="53">
        <f t="shared" si="541"/>
        <v>-5.2909066017292616E-17</v>
      </c>
      <c r="X2387" s="53">
        <f>MAX((SetUp!$B$56*(1-($H2387/SetUp!$B$56)^2)*TANH(($B2387-$D2387)/SetUp!$B$56))/(1+$H2387/SetUp!$B$56*TANH(($B2387-$D2387)/SetUp!$B$56)),0)</f>
        <v>0</v>
      </c>
    </row>
    <row r="2388" spans="1:24" x14ac:dyDescent="0.3">
      <c r="A2388" s="60">
        <v>33433</v>
      </c>
      <c r="B2388" s="53">
        <v>0</v>
      </c>
      <c r="C2388" s="53"/>
      <c r="D2388" s="53">
        <v>4.3150000000000004</v>
      </c>
      <c r="E2388" s="53">
        <f t="shared" si="533"/>
        <v>0</v>
      </c>
      <c r="F2388" s="53">
        <f t="shared" si="534"/>
        <v>4.3150000000000004</v>
      </c>
      <c r="G2388" s="53">
        <f t="shared" si="535"/>
        <v>0</v>
      </c>
      <c r="H2388" s="53">
        <f>IF(Q2387&gt;SetUp!$B$56,SetUp!$B$56,Q2387)</f>
        <v>1.1547367625886547E-7</v>
      </c>
      <c r="I2388" s="53">
        <f t="shared" si="540"/>
        <v>0.48617787857306105</v>
      </c>
      <c r="J2388" s="53">
        <f>MIN(F2388,H2388,(1-EXP(-SetUp!$B$52*H2388/SetUp!$B$56))*F2388)</f>
        <v>2.8150786006708729E-8</v>
      </c>
      <c r="K2388" s="53">
        <f t="shared" si="536"/>
        <v>8.7322890252156737E-8</v>
      </c>
      <c r="L2388" s="53">
        <f>IF(I2388&lt;=0,0,MIN(SetUp!$B$50*I2388^SetUp!$B$55,I2388))</f>
        <v>6.4657184806131644E-3</v>
      </c>
      <c r="M2388" s="53">
        <f t="shared" si="537"/>
        <v>0.47971216009244788</v>
      </c>
      <c r="N2388" s="53">
        <f>IF(SetUp!$B$62=0,X2388,(B2388-E2388)*(1-(H2388/SetUp!$B$66/SetUp!$B$56)))</f>
        <v>0</v>
      </c>
      <c r="O2388" s="53">
        <f>K2388*SetUp!$B$65</f>
        <v>8.059903627172704E-10</v>
      </c>
      <c r="P2388" s="53">
        <f>MIN(SetUp!$B$54*L2388^SetUp!$B$51,L2388)</f>
        <v>4.238710058257651E-3</v>
      </c>
      <c r="Q2388" s="53">
        <f t="shared" si="538"/>
        <v>8.6516899889439464E-8</v>
      </c>
      <c r="R2388" s="53">
        <f>IF((H2388+N2388-O2388)&gt;SetUp!$B$56,T2387+H2388+N2388-O2388-SetUp!$B$56,T2387)</f>
        <v>0</v>
      </c>
      <c r="S2388" s="53">
        <f>R2388*SetUp!$B$65</f>
        <v>0</v>
      </c>
      <c r="T2388" s="53">
        <f>IF((R2388-S2388)&lt;SetUp!$B$53,R2388-S2388,SetUp!$B$53)</f>
        <v>0</v>
      </c>
      <c r="U2388" s="53">
        <f t="shared" si="539"/>
        <v>0.47971216009244788</v>
      </c>
      <c r="V2388" s="53">
        <f>(L2388-P2388)/1000*SetUp!$B$13*1000000/SetUp!$B$48</f>
        <v>9.0628778573935212E-2</v>
      </c>
      <c r="W2388" s="53">
        <f t="shared" si="541"/>
        <v>2.1684043449710089E-17</v>
      </c>
      <c r="X2388" s="53">
        <f>MAX((SetUp!$B$56*(1-($H2388/SetUp!$B$56)^2)*TANH(($B2388-$D2388)/SetUp!$B$56))/(1+$H2388/SetUp!$B$56*TANH(($B2388-$D2388)/SetUp!$B$56)),0)</f>
        <v>0</v>
      </c>
    </row>
    <row r="2389" spans="1:24" x14ac:dyDescent="0.3">
      <c r="A2389" s="60">
        <v>33434</v>
      </c>
      <c r="B2389" s="53">
        <v>0</v>
      </c>
      <c r="C2389" s="53"/>
      <c r="D2389" s="53">
        <v>4.3150000000000004</v>
      </c>
      <c r="E2389" s="53">
        <f t="shared" si="533"/>
        <v>0</v>
      </c>
      <c r="F2389" s="53">
        <f t="shared" si="534"/>
        <v>4.3150000000000004</v>
      </c>
      <c r="G2389" s="53">
        <f t="shared" si="535"/>
        <v>0</v>
      </c>
      <c r="H2389" s="53">
        <f>IF(Q2388&gt;SetUp!$B$56,SetUp!$B$56,Q2388)</f>
        <v>8.6516899889439464E-8</v>
      </c>
      <c r="I2389" s="53">
        <f t="shared" si="540"/>
        <v>0.47971216069632394</v>
      </c>
      <c r="J2389" s="53">
        <f>MIN(F2389,H2389,(1-EXP(-SetUp!$B$52*H2389/SetUp!$B$56))*F2389)</f>
        <v>2.1091549474716588E-8</v>
      </c>
      <c r="K2389" s="53">
        <f t="shared" si="536"/>
        <v>6.5425350414722873E-8</v>
      </c>
      <c r="L2389" s="53">
        <f>IF(I2389&lt;=0,0,MIN(SetUp!$B$50*I2389^SetUp!$B$55,I2389))</f>
        <v>6.3230412377116721E-3</v>
      </c>
      <c r="M2389" s="53">
        <f t="shared" si="537"/>
        <v>0.47338911945861228</v>
      </c>
      <c r="N2389" s="53">
        <f>IF(SetUp!$B$62=0,X2389,(B2389-E2389)*(1-(H2389/SetUp!$B$66/SetUp!$B$56)))</f>
        <v>0</v>
      </c>
      <c r="O2389" s="53">
        <f>K2389*SetUp!$B$65</f>
        <v>6.0387604852972221E-10</v>
      </c>
      <c r="P2389" s="53">
        <f>MIN(SetUp!$B$54*L2389^SetUp!$B$51,L2389)</f>
        <v>4.144276841317635E-3</v>
      </c>
      <c r="Q2389" s="53">
        <f t="shared" si="538"/>
        <v>6.4821474366193156E-8</v>
      </c>
      <c r="R2389" s="53">
        <f>IF((H2389+N2389-O2389)&gt;SetUp!$B$56,T2388+H2389+N2389-O2389-SetUp!$B$56,T2388)</f>
        <v>0</v>
      </c>
      <c r="S2389" s="53">
        <f>R2389*SetUp!$B$65</f>
        <v>0</v>
      </c>
      <c r="T2389" s="53">
        <f>IF((R2389-S2389)&lt;SetUp!$B$53,R2389-S2389,SetUp!$B$53)</f>
        <v>0</v>
      </c>
      <c r="U2389" s="53">
        <f t="shared" si="539"/>
        <v>0.47338911945861228</v>
      </c>
      <c r="V2389" s="53">
        <f>(L2389-P2389)/1000*SetUp!$B$13*1000000/SetUp!$B$48</f>
        <v>8.8665473405222281E-2</v>
      </c>
      <c r="W2389" s="53">
        <f t="shared" si="541"/>
        <v>3.8163916471489756E-17</v>
      </c>
      <c r="X2389" s="53">
        <f>MAX((SetUp!$B$56*(1-($H2389/SetUp!$B$56)^2)*TANH(($B2389-$D2389)/SetUp!$B$56))/(1+$H2389/SetUp!$B$56*TANH(($B2389-$D2389)/SetUp!$B$56)),0)</f>
        <v>0</v>
      </c>
    </row>
    <row r="2390" spans="1:24" x14ac:dyDescent="0.3">
      <c r="A2390" s="60">
        <v>33435</v>
      </c>
      <c r="B2390" s="53">
        <v>0</v>
      </c>
      <c r="C2390" s="53"/>
      <c r="D2390" s="53">
        <v>4.3150000000000004</v>
      </c>
      <c r="E2390" s="53">
        <f t="shared" si="533"/>
        <v>0</v>
      </c>
      <c r="F2390" s="53">
        <f t="shared" si="534"/>
        <v>4.3150000000000004</v>
      </c>
      <c r="G2390" s="53">
        <f t="shared" si="535"/>
        <v>0</v>
      </c>
      <c r="H2390" s="53">
        <f>IF(Q2389&gt;SetUp!$B$56,SetUp!$B$56,Q2389)</f>
        <v>6.4821474366193156E-8</v>
      </c>
      <c r="I2390" s="53">
        <f t="shared" si="540"/>
        <v>0.47338911991105725</v>
      </c>
      <c r="J2390" s="53">
        <f>MIN(F2390,H2390,(1-EXP(-SetUp!$B$52*H2390/SetUp!$B$56))*F2390)</f>
        <v>1.5802523251617906E-8</v>
      </c>
      <c r="K2390" s="53">
        <f t="shared" si="536"/>
        <v>4.9018951114575253E-8</v>
      </c>
      <c r="L2390" s="53">
        <f>IF(I2390&lt;=0,0,MIN(SetUp!$B$50*I2390^SetUp!$B$55,I2390))</f>
        <v>6.1847467518672053E-3</v>
      </c>
      <c r="M2390" s="53">
        <f t="shared" si="537"/>
        <v>0.46720437315919006</v>
      </c>
      <c r="N2390" s="53">
        <f>IF(SetUp!$B$62=0,X2390,(B2390-E2390)*(1-(H2390/SetUp!$B$66/SetUp!$B$56)))</f>
        <v>0</v>
      </c>
      <c r="O2390" s="53">
        <f>K2390*SetUp!$B$65</f>
        <v>4.5244496688977665E-10</v>
      </c>
      <c r="P2390" s="53">
        <f>MIN(SetUp!$B$54*L2390^SetUp!$B$51,L2390)</f>
        <v>4.0527641803287991E-3</v>
      </c>
      <c r="Q2390" s="53">
        <f t="shared" si="538"/>
        <v>4.8566506147685477E-8</v>
      </c>
      <c r="R2390" s="53">
        <f>IF((H2390+N2390-O2390)&gt;SetUp!$B$56,T2389+H2390+N2390-O2390-SetUp!$B$56,T2389)</f>
        <v>0</v>
      </c>
      <c r="S2390" s="53">
        <f>R2390*SetUp!$B$65</f>
        <v>0</v>
      </c>
      <c r="T2390" s="53">
        <f>IF((R2390-S2390)&lt;SetUp!$B$53,R2390-S2390,SetUp!$B$53)</f>
        <v>0</v>
      </c>
      <c r="U2390" s="53">
        <f t="shared" si="539"/>
        <v>0.46720437315919006</v>
      </c>
      <c r="V2390" s="53">
        <f>(L2390-P2390)/1000*SetUp!$B$13*1000000/SetUp!$B$48</f>
        <v>8.6761672950960336E-2</v>
      </c>
      <c r="W2390" s="53">
        <f t="shared" si="541"/>
        <v>2.4286128663675299E-17</v>
      </c>
      <c r="X2390" s="53">
        <f>MAX((SetUp!$B$56*(1-($H2390/SetUp!$B$56)^2)*TANH(($B2390-$D2390)/SetUp!$B$56))/(1+$H2390/SetUp!$B$56*TANH(($B2390-$D2390)/SetUp!$B$56)),0)</f>
        <v>0</v>
      </c>
    </row>
    <row r="2391" spans="1:24" x14ac:dyDescent="0.3">
      <c r="A2391" s="60">
        <v>33436</v>
      </c>
      <c r="B2391" s="53">
        <v>0</v>
      </c>
      <c r="C2391" s="53"/>
      <c r="D2391" s="53">
        <v>4.3150000000000004</v>
      </c>
      <c r="E2391" s="53">
        <f t="shared" si="533"/>
        <v>0</v>
      </c>
      <c r="F2391" s="53">
        <f t="shared" si="534"/>
        <v>4.3150000000000004</v>
      </c>
      <c r="G2391" s="53">
        <f t="shared" si="535"/>
        <v>0</v>
      </c>
      <c r="H2391" s="53">
        <f>IF(Q2390&gt;SetUp!$B$56,SetUp!$B$56,Q2390)</f>
        <v>4.8566506147685477E-8</v>
      </c>
      <c r="I2391" s="53">
        <f t="shared" si="540"/>
        <v>0.46720437349817756</v>
      </c>
      <c r="J2391" s="53">
        <f>MIN(F2391,H2391,(1-EXP(-SetUp!$B$52*H2391/SetUp!$B$56))*F2391)</f>
        <v>1.1839800573842931E-8</v>
      </c>
      <c r="K2391" s="53">
        <f t="shared" si="536"/>
        <v>3.6726705573842545E-8</v>
      </c>
      <c r="L2391" s="53">
        <f>IF(I2391&lt;=0,0,MIN(SetUp!$B$50*I2391^SetUp!$B$55,I2391))</f>
        <v>6.050663026197293E-3</v>
      </c>
      <c r="M2391" s="53">
        <f t="shared" si="537"/>
        <v>0.46115371047198028</v>
      </c>
      <c r="N2391" s="53">
        <f>IF(SetUp!$B$62=0,X2391,(B2391-E2391)*(1-(H2391/SetUp!$B$66/SetUp!$B$56)))</f>
        <v>0</v>
      </c>
      <c r="O2391" s="53">
        <f>K2391*SetUp!$B$65</f>
        <v>3.3898752848644564E-10</v>
      </c>
      <c r="P2391" s="53">
        <f>MIN(SetUp!$B$54*L2391^SetUp!$B$51,L2391)</f>
        <v>3.9640568585428988E-3</v>
      </c>
      <c r="Q2391" s="53">
        <f t="shared" si="538"/>
        <v>3.6387718045356097E-8</v>
      </c>
      <c r="R2391" s="53">
        <f>IF((H2391+N2391-O2391)&gt;SetUp!$B$56,T2390+H2391+N2391-O2391-SetUp!$B$56,T2390)</f>
        <v>0</v>
      </c>
      <c r="S2391" s="53">
        <f>R2391*SetUp!$B$65</f>
        <v>0</v>
      </c>
      <c r="T2391" s="53">
        <f>IF((R2391-S2391)&lt;SetUp!$B$53,R2391-S2391,SetUp!$B$53)</f>
        <v>0</v>
      </c>
      <c r="U2391" s="53">
        <f t="shared" si="539"/>
        <v>0.46115371047198028</v>
      </c>
      <c r="V2391" s="53">
        <f>(L2391-P2391)/1000*SetUp!$B$13*1000000/SetUp!$B$48</f>
        <v>8.4915066526483562E-2</v>
      </c>
      <c r="W2391" s="53">
        <f t="shared" si="541"/>
        <v>0</v>
      </c>
      <c r="X2391" s="53">
        <f>MAX((SetUp!$B$56*(1-($H2391/SetUp!$B$56)^2)*TANH(($B2391-$D2391)/SetUp!$B$56))/(1+$H2391/SetUp!$B$56*TANH(($B2391-$D2391)/SetUp!$B$56)),0)</f>
        <v>0</v>
      </c>
    </row>
    <row r="2392" spans="1:24" x14ac:dyDescent="0.3">
      <c r="A2392" s="60">
        <v>33437</v>
      </c>
      <c r="B2392" s="53">
        <v>0</v>
      </c>
      <c r="C2392" s="53"/>
      <c r="D2392" s="53">
        <v>4.3150000000000004</v>
      </c>
      <c r="E2392" s="53">
        <f t="shared" si="533"/>
        <v>0</v>
      </c>
      <c r="F2392" s="53">
        <f t="shared" si="534"/>
        <v>4.3150000000000004</v>
      </c>
      <c r="G2392" s="53">
        <f t="shared" si="535"/>
        <v>0</v>
      </c>
      <c r="H2392" s="53">
        <f>IF(Q2391&gt;SetUp!$B$56,SetUp!$B$56,Q2391)</f>
        <v>3.6387718045356097E-8</v>
      </c>
      <c r="I2392" s="53">
        <f t="shared" si="540"/>
        <v>0.46115371072596156</v>
      </c>
      <c r="J2392" s="53">
        <f>MIN(F2392,H2392,(1-EXP(-SetUp!$B$52*H2392/SetUp!$B$56))*F2392)</f>
        <v>8.8707912626606603E-9</v>
      </c>
      <c r="K2392" s="53">
        <f t="shared" si="536"/>
        <v>2.7516926782695438E-8</v>
      </c>
      <c r="L2392" s="53">
        <f>IF(I2392&lt;=0,0,MIN(SetUp!$B$50*I2392^SetUp!$B$55,I2392))</f>
        <v>5.9206262578669283E-3</v>
      </c>
      <c r="M2392" s="53">
        <f t="shared" si="537"/>
        <v>0.45523308446809463</v>
      </c>
      <c r="N2392" s="53">
        <f>IF(SetUp!$B$62=0,X2392,(B2392-E2392)*(1-(H2392/SetUp!$B$66/SetUp!$B$56)))</f>
        <v>0</v>
      </c>
      <c r="O2392" s="53">
        <f>K2392*SetUp!$B$65</f>
        <v>2.5398126120661127E-10</v>
      </c>
      <c r="P2392" s="53">
        <f>MIN(SetUp!$B$54*L2392^SetUp!$B$51,L2392)</f>
        <v>3.8780451716396336E-3</v>
      </c>
      <c r="Q2392" s="53">
        <f t="shared" si="538"/>
        <v>2.7262945521488827E-8</v>
      </c>
      <c r="R2392" s="53">
        <f>IF((H2392+N2392-O2392)&gt;SetUp!$B$56,T2391+H2392+N2392-O2392-SetUp!$B$56,T2391)</f>
        <v>0</v>
      </c>
      <c r="S2392" s="53">
        <f>R2392*SetUp!$B$65</f>
        <v>0</v>
      </c>
      <c r="T2392" s="53">
        <f>IF((R2392-S2392)&lt;SetUp!$B$53,R2392-S2392,SetUp!$B$53)</f>
        <v>0</v>
      </c>
      <c r="U2392" s="53">
        <f t="shared" si="539"/>
        <v>0.45523308446809463</v>
      </c>
      <c r="V2392" s="53">
        <f>(L2392-P2392)/1000*SetUp!$B$13*1000000/SetUp!$B$48</f>
        <v>8.3123452576440271E-2</v>
      </c>
      <c r="W2392" s="53">
        <f t="shared" si="541"/>
        <v>-1.1275702593849246E-17</v>
      </c>
      <c r="X2392" s="53">
        <f>MAX((SetUp!$B$56*(1-($H2392/SetUp!$B$56)^2)*TANH(($B2392-$D2392)/SetUp!$B$56))/(1+$H2392/SetUp!$B$56*TANH(($B2392-$D2392)/SetUp!$B$56)),0)</f>
        <v>0</v>
      </c>
    </row>
    <row r="2393" spans="1:24" x14ac:dyDescent="0.3">
      <c r="A2393" s="60">
        <v>33438</v>
      </c>
      <c r="B2393" s="53">
        <v>0.29099999999999998</v>
      </c>
      <c r="C2393" s="53"/>
      <c r="D2393" s="53">
        <v>4.3150000000000004</v>
      </c>
      <c r="E2393" s="53">
        <f t="shared" si="533"/>
        <v>0.29099999999999998</v>
      </c>
      <c r="F2393" s="53">
        <f t="shared" si="534"/>
        <v>4.024</v>
      </c>
      <c r="G2393" s="53">
        <f t="shared" si="535"/>
        <v>0</v>
      </c>
      <c r="H2393" s="53">
        <f>IF(Q2392&gt;SetUp!$B$56,SetUp!$B$56,Q2392)</f>
        <v>2.7262945521488827E-8</v>
      </c>
      <c r="I2393" s="53">
        <f t="shared" si="540"/>
        <v>0.45523308466252332</v>
      </c>
      <c r="J2393" s="53">
        <f>MIN(F2393,H2393,(1-EXP(-SetUp!$B$52*H2393/SetUp!$B$56))*F2393)</f>
        <v>6.198084545161464E-9</v>
      </c>
      <c r="K2393" s="53">
        <f t="shared" si="536"/>
        <v>2.1064860976327364E-8</v>
      </c>
      <c r="L2393" s="53">
        <f>IF(I2393&lt;=0,0,MIN(SetUp!$B$50*I2393^SetUp!$B$55,I2393))</f>
        <v>5.7944803800978805E-3</v>
      </c>
      <c r="M2393" s="53">
        <f t="shared" si="537"/>
        <v>0.44943860428242544</v>
      </c>
      <c r="N2393" s="53">
        <f>IF(SetUp!$B$62=0,X2393,(B2393-E2393)*(1-(H2393/SetUp!$B$66/SetUp!$B$56)))</f>
        <v>0</v>
      </c>
      <c r="O2393" s="53">
        <f>K2393*SetUp!$B$65</f>
        <v>1.944286874824283E-10</v>
      </c>
      <c r="P2393" s="53">
        <f>MIN(SetUp!$B$54*L2393^SetUp!$B$51,L2393)</f>
        <v>3.794624618514434E-3</v>
      </c>
      <c r="Q2393" s="53">
        <f t="shared" si="538"/>
        <v>2.0870432288844935E-8</v>
      </c>
      <c r="R2393" s="53">
        <f>IF((H2393+N2393-O2393)&gt;SetUp!$B$56,T2392+H2393+N2393-O2393-SetUp!$B$56,T2392)</f>
        <v>0</v>
      </c>
      <c r="S2393" s="53">
        <f>R2393*SetUp!$B$65</f>
        <v>0</v>
      </c>
      <c r="T2393" s="53">
        <f>IF((R2393-S2393)&lt;SetUp!$B$53,R2393-S2393,SetUp!$B$53)</f>
        <v>0</v>
      </c>
      <c r="U2393" s="53">
        <f t="shared" si="539"/>
        <v>0.44943860428242544</v>
      </c>
      <c r="V2393" s="53">
        <f>(L2393-P2393)/1000*SetUp!$B$13*1000000/SetUp!$B$48</f>
        <v>8.1384732620208025E-2</v>
      </c>
      <c r="W2393" s="53">
        <f t="shared" si="541"/>
        <v>-8.6736173798840355E-18</v>
      </c>
      <c r="X2393" s="53">
        <f>MAX((SetUp!$B$56*(1-($H2393/SetUp!$B$56)^2)*TANH(($B2393-$D2393)/SetUp!$B$56))/(1+$H2393/SetUp!$B$56*TANH(($B2393-$D2393)/SetUp!$B$56)),0)</f>
        <v>0</v>
      </c>
    </row>
    <row r="2394" spans="1:24" x14ac:dyDescent="0.3">
      <c r="A2394" s="60">
        <v>33439</v>
      </c>
      <c r="B2394" s="53">
        <v>3.7999999999999999E-2</v>
      </c>
      <c r="C2394" s="53"/>
      <c r="D2394" s="53">
        <v>4.3150000000000004</v>
      </c>
      <c r="E2394" s="53">
        <f t="shared" si="533"/>
        <v>3.7999999999999999E-2</v>
      </c>
      <c r="F2394" s="53">
        <f t="shared" si="534"/>
        <v>4.2770000000000001</v>
      </c>
      <c r="G2394" s="53">
        <f t="shared" si="535"/>
        <v>0</v>
      </c>
      <c r="H2394" s="53">
        <f>IF(Q2393&gt;SetUp!$B$56,SetUp!$B$56,Q2393)</f>
        <v>2.0870432288844935E-8</v>
      </c>
      <c r="I2394" s="53">
        <f t="shared" si="540"/>
        <v>0.44943860442851175</v>
      </c>
      <c r="J2394" s="53">
        <f>MIN(F2394,H2394,(1-EXP(-SetUp!$B$52*H2394/SetUp!$B$56))*F2394)</f>
        <v>5.0430982413418591E-9</v>
      </c>
      <c r="K2394" s="53">
        <f t="shared" si="536"/>
        <v>1.5827334047503077E-8</v>
      </c>
      <c r="L2394" s="53">
        <f>IF(I2394&lt;=0,0,MIN(SetUp!$B$50*I2394^SetUp!$B$55,I2394))</f>
        <v>5.6720766331370843E-3</v>
      </c>
      <c r="M2394" s="53">
        <f t="shared" si="537"/>
        <v>0.44376652779537468</v>
      </c>
      <c r="N2394" s="53">
        <f>IF(SetUp!$B$62=0,X2394,(B2394-E2394)*(1-(H2394/SetUp!$B$66/SetUp!$B$56)))</f>
        <v>0</v>
      </c>
      <c r="O2394" s="53">
        <f>K2394*SetUp!$B$65</f>
        <v>1.4608630878980027E-10</v>
      </c>
      <c r="P2394" s="53">
        <f>MIN(SetUp!$B$54*L2394^SetUp!$B$51,L2394)</f>
        <v>3.7136956116840341E-3</v>
      </c>
      <c r="Q2394" s="53">
        <f t="shared" si="538"/>
        <v>1.5681247738713278E-8</v>
      </c>
      <c r="R2394" s="53">
        <f>IF((H2394+N2394-O2394)&gt;SetUp!$B$56,T2393+H2394+N2394-O2394-SetUp!$B$56,T2393)</f>
        <v>0</v>
      </c>
      <c r="S2394" s="53">
        <f>R2394*SetUp!$B$65</f>
        <v>0</v>
      </c>
      <c r="T2394" s="53">
        <f>IF((R2394-S2394)&lt;SetUp!$B$53,R2394-S2394,SetUp!$B$53)</f>
        <v>0</v>
      </c>
      <c r="U2394" s="53">
        <f t="shared" si="539"/>
        <v>0.44376652779537468</v>
      </c>
      <c r="V2394" s="53">
        <f>(L2394-P2394)/1000*SetUp!$B$13*1000000/SetUp!$B$48</f>
        <v>7.969690557745554E-2</v>
      </c>
      <c r="W2394" s="53">
        <f t="shared" si="541"/>
        <v>3.9898639947466563E-17</v>
      </c>
      <c r="X2394" s="53">
        <f>MAX((SetUp!$B$56*(1-($H2394/SetUp!$B$56)^2)*TANH(($B2394-$D2394)/SetUp!$B$56))/(1+$H2394/SetUp!$B$56*TANH(($B2394-$D2394)/SetUp!$B$56)),0)</f>
        <v>0</v>
      </c>
    </row>
    <row r="2395" spans="1:24" x14ac:dyDescent="0.3">
      <c r="A2395" s="60">
        <v>33440</v>
      </c>
      <c r="B2395" s="53">
        <v>0</v>
      </c>
      <c r="C2395" s="53"/>
      <c r="D2395" s="53">
        <v>4.3150000000000004</v>
      </c>
      <c r="E2395" s="53">
        <f t="shared" si="533"/>
        <v>0</v>
      </c>
      <c r="F2395" s="53">
        <f t="shared" si="534"/>
        <v>4.3150000000000004</v>
      </c>
      <c r="G2395" s="53">
        <f t="shared" si="535"/>
        <v>0</v>
      </c>
      <c r="H2395" s="53">
        <f>IF(Q2394&gt;SetUp!$B$56,SetUp!$B$56,Q2394)</f>
        <v>1.5681247738713278E-8</v>
      </c>
      <c r="I2395" s="53">
        <f t="shared" si="540"/>
        <v>0.44376652790482762</v>
      </c>
      <c r="J2395" s="53">
        <f>MIN(F2395,H2395,(1-EXP(-SetUp!$B$52*H2395/SetUp!$B$56))*F2395)</f>
        <v>3.8228578758126019E-9</v>
      </c>
      <c r="K2395" s="53">
        <f t="shared" si="536"/>
        <v>1.1858389862900676E-8</v>
      </c>
      <c r="L2395" s="53">
        <f>IF(I2395&lt;=0,0,MIN(SetUp!$B$50*I2395^SetUp!$B$55,I2395))</f>
        <v>5.5532731630129652E-3</v>
      </c>
      <c r="M2395" s="53">
        <f t="shared" si="537"/>
        <v>0.43821325474181466</v>
      </c>
      <c r="N2395" s="53">
        <f>IF(SetUp!$B$62=0,X2395,(B2395-E2395)*(1-(H2395/SetUp!$B$66/SetUp!$B$56)))</f>
        <v>0</v>
      </c>
      <c r="O2395" s="53">
        <f>K2395*SetUp!$B$65</f>
        <v>1.094529500711992E-10</v>
      </c>
      <c r="P2395" s="53">
        <f>MIN(SetUp!$B$54*L2395^SetUp!$B$51,L2395)</f>
        <v>3.6351632064980772E-3</v>
      </c>
      <c r="Q2395" s="53">
        <f t="shared" si="538"/>
        <v>1.1748936912829477E-8</v>
      </c>
      <c r="R2395" s="53">
        <f>IF((H2395+N2395-O2395)&gt;SetUp!$B$56,T2394+H2395+N2395-O2395-SetUp!$B$56,T2394)</f>
        <v>0</v>
      </c>
      <c r="S2395" s="53">
        <f>R2395*SetUp!$B$65</f>
        <v>0</v>
      </c>
      <c r="T2395" s="53">
        <f>IF((R2395-S2395)&lt;SetUp!$B$53,R2395-S2395,SetUp!$B$53)</f>
        <v>0</v>
      </c>
      <c r="U2395" s="53">
        <f t="shared" si="539"/>
        <v>0.43821325474181466</v>
      </c>
      <c r="V2395" s="53">
        <f>(L2395-P2395)/1000*SetUp!$B$13*1000000/SetUp!$B$48</f>
        <v>7.8058062459225683E-2</v>
      </c>
      <c r="W2395" s="53">
        <f t="shared" si="541"/>
        <v>1.5612511283791264E-17</v>
      </c>
      <c r="X2395" s="53">
        <f>MAX((SetUp!$B$56*(1-($H2395/SetUp!$B$56)^2)*TANH(($B2395-$D2395)/SetUp!$B$56))/(1+$H2395/SetUp!$B$56*TANH(($B2395-$D2395)/SetUp!$B$56)),0)</f>
        <v>0</v>
      </c>
    </row>
    <row r="2396" spans="1:24" x14ac:dyDescent="0.3">
      <c r="A2396" s="60">
        <v>33441</v>
      </c>
      <c r="B2396" s="53">
        <v>0.109</v>
      </c>
      <c r="C2396" s="53"/>
      <c r="D2396" s="53">
        <v>4.3150000000000004</v>
      </c>
      <c r="E2396" s="53">
        <f t="shared" si="533"/>
        <v>0.109</v>
      </c>
      <c r="F2396" s="53">
        <f t="shared" si="534"/>
        <v>4.2060000000000004</v>
      </c>
      <c r="G2396" s="53">
        <f t="shared" si="535"/>
        <v>0</v>
      </c>
      <c r="H2396" s="53">
        <f>IF(Q2395&gt;SetUp!$B$56,SetUp!$B$56,Q2395)</f>
        <v>1.1748936912829477E-8</v>
      </c>
      <c r="I2396" s="53">
        <f t="shared" si="540"/>
        <v>0.43821325482448842</v>
      </c>
      <c r="J2396" s="53">
        <f>MIN(F2396,H2396,(1-EXP(-SetUp!$B$52*H2396/SetUp!$B$56))*F2396)</f>
        <v>2.7918658145331681E-9</v>
      </c>
      <c r="K2396" s="53">
        <f t="shared" si="536"/>
        <v>8.9570710982963089E-9</v>
      </c>
      <c r="L2396" s="53">
        <f>IF(I2396&lt;=0,0,MIN(SetUp!$B$50*I2396^SetUp!$B$55,I2396))</f>
        <v>5.4379346451988693E-3</v>
      </c>
      <c r="M2396" s="53">
        <f t="shared" si="537"/>
        <v>0.43277532017928955</v>
      </c>
      <c r="N2396" s="53">
        <f>IF(SetUp!$B$62=0,X2396,(B2396-E2396)*(1-(H2396/SetUp!$B$66/SetUp!$B$56)))</f>
        <v>0</v>
      </c>
      <c r="O2396" s="53">
        <f>K2396*SetUp!$B$65</f>
        <v>8.2673775026839722E-11</v>
      </c>
      <c r="P2396" s="53">
        <f>MIN(SetUp!$B$54*L2396^SetUp!$B$51,L2396)</f>
        <v>3.5589368472170994E-3</v>
      </c>
      <c r="Q2396" s="53">
        <f t="shared" si="538"/>
        <v>8.8743973232694689E-9</v>
      </c>
      <c r="R2396" s="53">
        <f>IF((H2396+N2396-O2396)&gt;SetUp!$B$56,T2395+H2396+N2396-O2396-SetUp!$B$56,T2395)</f>
        <v>0</v>
      </c>
      <c r="S2396" s="53">
        <f>R2396*SetUp!$B$65</f>
        <v>0</v>
      </c>
      <c r="T2396" s="53">
        <f>IF((R2396-S2396)&lt;SetUp!$B$53,R2396-S2396,SetUp!$B$53)</f>
        <v>0</v>
      </c>
      <c r="U2396" s="53">
        <f t="shared" si="539"/>
        <v>0.43277532017928955</v>
      </c>
      <c r="V2396" s="53">
        <f>(L2396-P2396)/1000*SetUp!$B$13*1000000/SetUp!$B$48</f>
        <v>7.6466381386238361E-2</v>
      </c>
      <c r="W2396" s="53">
        <f t="shared" si="541"/>
        <v>-3.7296554733501353E-17</v>
      </c>
      <c r="X2396" s="53">
        <f>MAX((SetUp!$B$56*(1-($H2396/SetUp!$B$56)^2)*TANH(($B2396-$D2396)/SetUp!$B$56))/(1+$H2396/SetUp!$B$56*TANH(($B2396-$D2396)/SetUp!$B$56)),0)</f>
        <v>0</v>
      </c>
    </row>
    <row r="2397" spans="1:24" x14ac:dyDescent="0.3">
      <c r="A2397" s="60">
        <v>33442</v>
      </c>
      <c r="B2397" s="53">
        <v>0</v>
      </c>
      <c r="C2397" s="53"/>
      <c r="D2397" s="53">
        <v>4.3150000000000004</v>
      </c>
      <c r="E2397" s="53">
        <f t="shared" si="533"/>
        <v>0</v>
      </c>
      <c r="F2397" s="53">
        <f t="shared" si="534"/>
        <v>4.3150000000000004</v>
      </c>
      <c r="G2397" s="53">
        <f t="shared" si="535"/>
        <v>0</v>
      </c>
      <c r="H2397" s="53">
        <f>IF(Q2396&gt;SetUp!$B$56,SetUp!$B$56,Q2396)</f>
        <v>8.8743973232694689E-9</v>
      </c>
      <c r="I2397" s="53">
        <f t="shared" si="540"/>
        <v>0.43277532024123161</v>
      </c>
      <c r="J2397" s="53">
        <f>MIN(F2397,H2397,(1-EXP(-SetUp!$B$52*H2397/SetUp!$B$56))*F2397)</f>
        <v>2.1634477237464368E-9</v>
      </c>
      <c r="K2397" s="53">
        <f t="shared" si="536"/>
        <v>6.7109495995230321E-9</v>
      </c>
      <c r="L2397" s="53">
        <f>IF(I2397&lt;=0,0,MIN(SetUp!$B$50*I2397^SetUp!$B$55,I2397))</f>
        <v>5.3259319317808243E-3</v>
      </c>
      <c r="M2397" s="53">
        <f t="shared" si="537"/>
        <v>0.42744938830945078</v>
      </c>
      <c r="N2397" s="53">
        <f>IF(SetUp!$B$62=0,X2397,(B2397-E2397)*(1-(H2397/SetUp!$B$66/SetUp!$B$56)))</f>
        <v>0</v>
      </c>
      <c r="O2397" s="53">
        <f>K2397*SetUp!$B$65</f>
        <v>6.1942071389045629E-11</v>
      </c>
      <c r="P2397" s="53">
        <f>MIN(SetUp!$B$54*L2397^SetUp!$B$51,L2397)</f>
        <v>3.484930128998291E-3</v>
      </c>
      <c r="Q2397" s="53">
        <f t="shared" si="538"/>
        <v>6.6490075281339864E-9</v>
      </c>
      <c r="R2397" s="53">
        <f>IF((H2397+N2397-O2397)&gt;SetUp!$B$56,T2396+H2397+N2397-O2397-SetUp!$B$56,T2396)</f>
        <v>0</v>
      </c>
      <c r="S2397" s="53">
        <f>R2397*SetUp!$B$65</f>
        <v>0</v>
      </c>
      <c r="T2397" s="53">
        <f>IF((R2397-S2397)&lt;SetUp!$B$53,R2397-S2397,SetUp!$B$53)</f>
        <v>0</v>
      </c>
      <c r="U2397" s="53">
        <f t="shared" si="539"/>
        <v>0.42744938830945078</v>
      </c>
      <c r="V2397" s="53">
        <f>(L2397-P2397)/1000*SetUp!$B$13*1000000/SetUp!$B$48</f>
        <v>7.4920122916337428E-2</v>
      </c>
      <c r="W2397" s="53">
        <f t="shared" si="541"/>
        <v>-3.1225022567582528E-17</v>
      </c>
      <c r="X2397" s="53">
        <f>MAX((SetUp!$B$56*(1-($H2397/SetUp!$B$56)^2)*TANH(($B2397-$D2397)/SetUp!$B$56))/(1+$H2397/SetUp!$B$56*TANH(($B2397-$D2397)/SetUp!$B$56)),0)</f>
        <v>0</v>
      </c>
    </row>
    <row r="2398" spans="1:24" x14ac:dyDescent="0.3">
      <c r="A2398" s="60">
        <v>33443</v>
      </c>
      <c r="B2398" s="53">
        <v>8.9999999999999993E-3</v>
      </c>
      <c r="C2398" s="53"/>
      <c r="D2398" s="53">
        <v>4.3150000000000004</v>
      </c>
      <c r="E2398" s="53">
        <f t="shared" si="533"/>
        <v>8.9999999999999993E-3</v>
      </c>
      <c r="F2398" s="53">
        <f t="shared" si="534"/>
        <v>4.306</v>
      </c>
      <c r="G2398" s="53">
        <f t="shared" si="535"/>
        <v>0</v>
      </c>
      <c r="H2398" s="53">
        <f>IF(Q2397&gt;SetUp!$B$56,SetUp!$B$56,Q2397)</f>
        <v>6.6490075281339864E-9</v>
      </c>
      <c r="I2398" s="53">
        <f t="shared" si="540"/>
        <v>0.42744938835589114</v>
      </c>
      <c r="J2398" s="53">
        <f>MIN(F2398,H2398,(1-EXP(-SetUp!$B$52*H2398/SetUp!$B$56))*F2398)</f>
        <v>1.6175496648784815E-9</v>
      </c>
      <c r="K2398" s="53">
        <f t="shared" si="536"/>
        <v>5.0314578632555048E-9</v>
      </c>
      <c r="L2398" s="53">
        <f>IF(I2398&lt;=0,0,MIN(SetUp!$B$50*I2398^SetUp!$B$55,I2398))</f>
        <v>5.2171417205705683E-3</v>
      </c>
      <c r="M2398" s="53">
        <f t="shared" si="537"/>
        <v>0.42223224663532055</v>
      </c>
      <c r="N2398" s="53">
        <f>IF(SetUp!$B$62=0,X2398,(B2398-E2398)*(1-(H2398/SetUp!$B$66/SetUp!$B$56)))</f>
        <v>0</v>
      </c>
      <c r="O2398" s="53">
        <f>K2398*SetUp!$B$65</f>
        <v>4.6440361015212813E-11</v>
      </c>
      <c r="P2398" s="53">
        <f>MIN(SetUp!$B$54*L2398^SetUp!$B$51,L2398)</f>
        <v>3.4130605747291235E-3</v>
      </c>
      <c r="Q2398" s="53">
        <f t="shared" si="538"/>
        <v>4.9850175022402924E-9</v>
      </c>
      <c r="R2398" s="53">
        <f>IF((H2398+N2398-O2398)&gt;SetUp!$B$56,T2397+H2398+N2398-O2398-SetUp!$B$56,T2397)</f>
        <v>0</v>
      </c>
      <c r="S2398" s="53">
        <f>R2398*SetUp!$B$65</f>
        <v>0</v>
      </c>
      <c r="T2398" s="53">
        <f>IF((R2398-S2398)&lt;SetUp!$B$53,R2398-S2398,SetUp!$B$53)</f>
        <v>0</v>
      </c>
      <c r="U2398" s="53">
        <f t="shared" si="539"/>
        <v>0.42223224663532055</v>
      </c>
      <c r="V2398" s="53">
        <f>(L2398-P2398)/1000*SetUp!$B$13*1000000/SetUp!$B$48</f>
        <v>7.3417625660768454E-2</v>
      </c>
      <c r="W2398" s="53">
        <f t="shared" si="541"/>
        <v>0</v>
      </c>
      <c r="X2398" s="53">
        <f>MAX((SetUp!$B$56*(1-($H2398/SetUp!$B$56)^2)*TANH(($B2398-$D2398)/SetUp!$B$56))/(1+$H2398/SetUp!$B$56*TANH(($B2398-$D2398)/SetUp!$B$56)),0)</f>
        <v>0</v>
      </c>
    </row>
    <row r="2399" spans="1:24" x14ac:dyDescent="0.3">
      <c r="A2399" s="60">
        <v>33444</v>
      </c>
      <c r="B2399" s="53">
        <v>0</v>
      </c>
      <c r="C2399" s="53"/>
      <c r="D2399" s="53">
        <v>4.3150000000000004</v>
      </c>
      <c r="E2399" s="53">
        <f t="shared" si="533"/>
        <v>0</v>
      </c>
      <c r="F2399" s="53">
        <f t="shared" si="534"/>
        <v>4.3150000000000004</v>
      </c>
      <c r="G2399" s="53">
        <f t="shared" si="535"/>
        <v>0</v>
      </c>
      <c r="H2399" s="53">
        <f>IF(Q2398&gt;SetUp!$B$56,SetUp!$B$56,Q2398)</f>
        <v>4.9850175022402924E-9</v>
      </c>
      <c r="I2399" s="53">
        <f t="shared" si="540"/>
        <v>0.42223224667011527</v>
      </c>
      <c r="J2399" s="53">
        <f>MIN(F2399,H2399,(1-EXP(-SetUp!$B$52*H2399/SetUp!$B$56))*F2399)</f>
        <v>1.2152739181647831E-9</v>
      </c>
      <c r="K2399" s="53">
        <f t="shared" si="536"/>
        <v>3.7697435840755094E-9</v>
      </c>
      <c r="L2399" s="53">
        <f>IF(I2399&lt;=0,0,MIN(SetUp!$B$50*I2399^SetUp!$B$55,I2399))</f>
        <v>5.1114462444628557E-3</v>
      </c>
      <c r="M2399" s="53">
        <f t="shared" si="537"/>
        <v>0.41712080042565242</v>
      </c>
      <c r="N2399" s="53">
        <f>IF(SetUp!$B$62=0,X2399,(B2399-E2399)*(1-(H2399/SetUp!$B$66/SetUp!$B$56)))</f>
        <v>0</v>
      </c>
      <c r="O2399" s="53">
        <f>K2399*SetUp!$B$65</f>
        <v>3.4794736980262512E-11</v>
      </c>
      <c r="P2399" s="53">
        <f>MIN(SetUp!$B$54*L2399^SetUp!$B$51,L2399)</f>
        <v>3.3432494255580605E-3</v>
      </c>
      <c r="Q2399" s="53">
        <f t="shared" si="538"/>
        <v>3.7349488470952472E-9</v>
      </c>
      <c r="R2399" s="53">
        <f>IF((H2399+N2399-O2399)&gt;SetUp!$B$56,T2398+H2399+N2399-O2399-SetUp!$B$56,T2398)</f>
        <v>0</v>
      </c>
      <c r="S2399" s="53">
        <f>R2399*SetUp!$B$65</f>
        <v>0</v>
      </c>
      <c r="T2399" s="53">
        <f>IF((R2399-S2399)&lt;SetUp!$B$53,R2399-S2399,SetUp!$B$53)</f>
        <v>0</v>
      </c>
      <c r="U2399" s="53">
        <f t="shared" si="539"/>
        <v>0.41712080042565242</v>
      </c>
      <c r="V2399" s="53">
        <f>(L2399-P2399)/1000*SetUp!$B$13*1000000/SetUp!$B$48</f>
        <v>7.1957302166896581E-2</v>
      </c>
      <c r="W2399" s="53">
        <f t="shared" si="541"/>
        <v>-2.1684043449710089E-17</v>
      </c>
      <c r="X2399" s="53">
        <f>MAX((SetUp!$B$56*(1-($H2399/SetUp!$B$56)^2)*TANH(($B2399-$D2399)/SetUp!$B$56))/(1+$H2399/SetUp!$B$56*TANH(($B2399-$D2399)/SetUp!$B$56)),0)</f>
        <v>0</v>
      </c>
    </row>
    <row r="2400" spans="1:24" x14ac:dyDescent="0.3">
      <c r="A2400" s="60">
        <v>33445</v>
      </c>
      <c r="B2400" s="53">
        <v>0</v>
      </c>
      <c r="C2400" s="53"/>
      <c r="D2400" s="53">
        <v>4.3150000000000004</v>
      </c>
      <c r="E2400" s="53">
        <f t="shared" si="533"/>
        <v>0</v>
      </c>
      <c r="F2400" s="53">
        <f t="shared" si="534"/>
        <v>4.3150000000000004</v>
      </c>
      <c r="G2400" s="53">
        <f t="shared" si="535"/>
        <v>0</v>
      </c>
      <c r="H2400" s="53">
        <f>IF(Q2399&gt;SetUp!$B$56,SetUp!$B$56,Q2399)</f>
        <v>3.7349488470952472E-9</v>
      </c>
      <c r="I2400" s="53">
        <f t="shared" si="540"/>
        <v>0.41712080045172184</v>
      </c>
      <c r="J2400" s="53">
        <f>MIN(F2400,H2400,(1-EXP(-SetUp!$B$52*H2400/SetUp!$B$56))*F2400)</f>
        <v>9.1052582029682596E-10</v>
      </c>
      <c r="K2400" s="53">
        <f t="shared" si="536"/>
        <v>2.8244230267984211E-9</v>
      </c>
      <c r="L2400" s="53">
        <f>IF(I2400&lt;=0,0,MIN(SetUp!$B$50*I2400^SetUp!$B$55,I2400))</f>
        <v>5.0087329797295788E-3</v>
      </c>
      <c r="M2400" s="53">
        <f t="shared" si="537"/>
        <v>0.41211206747199225</v>
      </c>
      <c r="N2400" s="53">
        <f>IF(SetUp!$B$62=0,X2400,(B2400-E2400)*(1-(H2400/SetUp!$B$66/SetUp!$B$56)))</f>
        <v>0</v>
      </c>
      <c r="O2400" s="53">
        <f>K2400*SetUp!$B$65</f>
        <v>2.6069427308952882E-11</v>
      </c>
      <c r="P2400" s="53">
        <f>MIN(SetUp!$B$54*L2400^SetUp!$B$51,L2400)</f>
        <v>3.2754214442336045E-3</v>
      </c>
      <c r="Q2400" s="53">
        <f t="shared" si="538"/>
        <v>2.7983535994894681E-9</v>
      </c>
      <c r="R2400" s="53">
        <f>IF((H2400+N2400-O2400)&gt;SetUp!$B$56,T2399+H2400+N2400-O2400-SetUp!$B$56,T2399)</f>
        <v>0</v>
      </c>
      <c r="S2400" s="53">
        <f>R2400*SetUp!$B$65</f>
        <v>0</v>
      </c>
      <c r="T2400" s="53">
        <f>IF((R2400-S2400)&lt;SetUp!$B$53,R2400-S2400,SetUp!$B$53)</f>
        <v>0</v>
      </c>
      <c r="U2400" s="53">
        <f t="shared" si="539"/>
        <v>0.41211206747199225</v>
      </c>
      <c r="V2400" s="53">
        <f>(L2400-P2400)/1000*SetUp!$B$13*1000000/SetUp!$B$48</f>
        <v>7.0537635050324579E-2</v>
      </c>
      <c r="W2400" s="53">
        <f t="shared" si="541"/>
        <v>-1.3010426069826053E-17</v>
      </c>
      <c r="X2400" s="53">
        <f>MAX((SetUp!$B$56*(1-($H2400/SetUp!$B$56)^2)*TANH(($B2400-$D2400)/SetUp!$B$56))/(1+$H2400/SetUp!$B$56*TANH(($B2400-$D2400)/SetUp!$B$56)),0)</f>
        <v>0</v>
      </c>
    </row>
    <row r="2401" spans="1:24" x14ac:dyDescent="0.3">
      <c r="A2401" s="60">
        <v>33446</v>
      </c>
      <c r="B2401" s="53">
        <v>0</v>
      </c>
      <c r="C2401" s="53"/>
      <c r="D2401" s="53">
        <v>4.3150000000000004</v>
      </c>
      <c r="E2401" s="53">
        <f t="shared" si="533"/>
        <v>0</v>
      </c>
      <c r="F2401" s="53">
        <f t="shared" si="534"/>
        <v>4.3150000000000004</v>
      </c>
      <c r="G2401" s="53">
        <f t="shared" si="535"/>
        <v>0</v>
      </c>
      <c r="H2401" s="53">
        <f>IF(Q2400&gt;SetUp!$B$56,SetUp!$B$56,Q2400)</f>
        <v>2.7983535994894681E-9</v>
      </c>
      <c r="I2401" s="53">
        <f t="shared" si="540"/>
        <v>0.41211206749152435</v>
      </c>
      <c r="J2401" s="53">
        <f>MIN(F2401,H2401,(1-EXP(-SetUp!$B$52*H2401/SetUp!$B$56))*F2401)</f>
        <v>6.8219757065612898E-10</v>
      </c>
      <c r="K2401" s="53">
        <f t="shared" si="536"/>
        <v>2.1161560288333392E-9</v>
      </c>
      <c r="L2401" s="53">
        <f>IF(I2401&lt;=0,0,MIN(SetUp!$B$50*I2401^SetUp!$B$55,I2401))</f>
        <v>4.9088943719282872E-3</v>
      </c>
      <c r="M2401" s="53">
        <f t="shared" si="537"/>
        <v>0.40720317311959608</v>
      </c>
      <c r="N2401" s="53">
        <f>IF(SetUp!$B$62=0,X2401,(B2401-E2401)*(1-(H2401/SetUp!$B$66/SetUp!$B$56)))</f>
        <v>0</v>
      </c>
      <c r="O2401" s="53">
        <f>K2401*SetUp!$B$65</f>
        <v>1.9532122222713488E-11</v>
      </c>
      <c r="P2401" s="53">
        <f>MIN(SetUp!$B$54*L2401^SetUp!$B$51,L2401)</f>
        <v>3.2095047303553328E-3</v>
      </c>
      <c r="Q2401" s="53">
        <f t="shared" si="538"/>
        <v>2.0966239066106258E-9</v>
      </c>
      <c r="R2401" s="53">
        <f>IF((H2401+N2401-O2401)&gt;SetUp!$B$56,T2400+H2401+N2401-O2401-SetUp!$B$56,T2400)</f>
        <v>0</v>
      </c>
      <c r="S2401" s="53">
        <f>R2401*SetUp!$B$65</f>
        <v>0</v>
      </c>
      <c r="T2401" s="53">
        <f>IF((R2401-S2401)&lt;SetUp!$B$53,R2401-S2401,SetUp!$B$53)</f>
        <v>0</v>
      </c>
      <c r="U2401" s="53">
        <f t="shared" si="539"/>
        <v>0.40720317311959608</v>
      </c>
      <c r="V2401" s="53">
        <f>(L2401-P2401)/1000*SetUp!$B$13*1000000/SetUp!$B$48</f>
        <v>6.9157173359072344E-2</v>
      </c>
      <c r="W2401" s="53">
        <f t="shared" si="541"/>
        <v>1.9081958235744878E-17</v>
      </c>
      <c r="X2401" s="53">
        <f>MAX((SetUp!$B$56*(1-($H2401/SetUp!$B$56)^2)*TANH(($B2401-$D2401)/SetUp!$B$56))/(1+$H2401/SetUp!$B$56*TANH(($B2401-$D2401)/SetUp!$B$56)),0)</f>
        <v>0</v>
      </c>
    </row>
    <row r="2402" spans="1:24" x14ac:dyDescent="0.3">
      <c r="A2402" s="60">
        <v>33447</v>
      </c>
      <c r="B2402" s="53">
        <v>0.02</v>
      </c>
      <c r="C2402" s="53"/>
      <c r="D2402" s="53">
        <v>4.3150000000000004</v>
      </c>
      <c r="E2402" s="53">
        <f t="shared" si="533"/>
        <v>0.02</v>
      </c>
      <c r="F2402" s="53">
        <f t="shared" si="534"/>
        <v>4.2950000000000008</v>
      </c>
      <c r="G2402" s="53">
        <f t="shared" si="535"/>
        <v>0</v>
      </c>
      <c r="H2402" s="53">
        <f>IF(Q2401&gt;SetUp!$B$56,SetUp!$B$56,Q2401)</f>
        <v>2.0966239066106258E-9</v>
      </c>
      <c r="I2402" s="53">
        <f t="shared" si="540"/>
        <v>0.40720317313425208</v>
      </c>
      <c r="J2402" s="53">
        <f>MIN(F2402,H2402,(1-EXP(-SetUp!$B$52*H2402/SetUp!$B$56))*F2402)</f>
        <v>5.0875717361176257E-10</v>
      </c>
      <c r="K2402" s="53">
        <f t="shared" si="536"/>
        <v>1.5878667329988632E-9</v>
      </c>
      <c r="L2402" s="53">
        <f>IF(I2402&lt;=0,0,MIN(SetUp!$B$50*I2402^SetUp!$B$55,I2402))</f>
        <v>4.8118275782322688E-3</v>
      </c>
      <c r="M2402" s="53">
        <f t="shared" si="537"/>
        <v>0.4023913455560198</v>
      </c>
      <c r="N2402" s="53">
        <f>IF(SetUp!$B$62=0,X2402,(B2402-E2402)*(1-(H2402/SetUp!$B$66/SetUp!$B$56)))</f>
        <v>0</v>
      </c>
      <c r="O2402" s="53">
        <f>K2402*SetUp!$B$65</f>
        <v>1.4656011503751525E-11</v>
      </c>
      <c r="P2402" s="53">
        <f>MIN(SetUp!$B$54*L2402^SetUp!$B$51,L2402)</f>
        <v>3.1454305467279384E-3</v>
      </c>
      <c r="Q2402" s="53">
        <f t="shared" si="538"/>
        <v>1.5732107214951117E-9</v>
      </c>
      <c r="R2402" s="53">
        <f>IF((H2402+N2402-O2402)&gt;SetUp!$B$56,T2401+H2402+N2402-O2402-SetUp!$B$56,T2401)</f>
        <v>0</v>
      </c>
      <c r="S2402" s="53">
        <f>R2402*SetUp!$B$65</f>
        <v>0</v>
      </c>
      <c r="T2402" s="53">
        <f>IF((R2402-S2402)&lt;SetUp!$B$53,R2402-S2402,SetUp!$B$53)</f>
        <v>0</v>
      </c>
      <c r="U2402" s="53">
        <f t="shared" si="539"/>
        <v>0.4023913455560198</v>
      </c>
      <c r="V2402" s="53">
        <f>(L2402-P2402)/1000*SetUp!$B$13*1000000/SetUp!$B$48</f>
        <v>6.7814529154196404E-2</v>
      </c>
      <c r="W2402" s="53">
        <f t="shared" si="541"/>
        <v>-4.6837533851373792E-17</v>
      </c>
      <c r="X2402" s="53">
        <f>MAX((SetUp!$B$56*(1-($H2402/SetUp!$B$56)^2)*TANH(($B2402-$D2402)/SetUp!$B$56))/(1+$H2402/SetUp!$B$56*TANH(($B2402-$D2402)/SetUp!$B$56)),0)</f>
        <v>0</v>
      </c>
    </row>
    <row r="2403" spans="1:24" x14ac:dyDescent="0.3">
      <c r="A2403" s="60">
        <v>33448</v>
      </c>
      <c r="B2403" s="53">
        <v>0</v>
      </c>
      <c r="C2403" s="53"/>
      <c r="D2403" s="53">
        <v>4.3150000000000004</v>
      </c>
      <c r="E2403" s="53">
        <f t="shared" si="533"/>
        <v>0</v>
      </c>
      <c r="F2403" s="53">
        <f t="shared" si="534"/>
        <v>4.3150000000000004</v>
      </c>
      <c r="G2403" s="53">
        <f t="shared" si="535"/>
        <v>0</v>
      </c>
      <c r="H2403" s="53">
        <f>IF(Q2402&gt;SetUp!$B$56,SetUp!$B$56,Q2402)</f>
        <v>1.5732107214951117E-9</v>
      </c>
      <c r="I2403" s="53">
        <f t="shared" si="540"/>
        <v>0.40239134556700057</v>
      </c>
      <c r="J2403" s="53">
        <f>MIN(F2403,H2403,(1-EXP(-SetUp!$B$52*H2403/SetUp!$B$56))*F2403)</f>
        <v>3.8352588549450676E-10</v>
      </c>
      <c r="K2403" s="53">
        <f t="shared" si="536"/>
        <v>1.1896848360006049E-9</v>
      </c>
      <c r="L2403" s="53">
        <f>IF(I2403&lt;=0,0,MIN(SetUp!$B$50*I2403^SetUp!$B$55,I2403))</f>
        <v>4.7174342250720482E-3</v>
      </c>
      <c r="M2403" s="53">
        <f t="shared" si="537"/>
        <v>0.39767391134192853</v>
      </c>
      <c r="N2403" s="53">
        <f>IF(SetUp!$B$62=0,X2403,(B2403-E2403)*(1-(H2403/SetUp!$B$66/SetUp!$B$56)))</f>
        <v>0</v>
      </c>
      <c r="O2403" s="53">
        <f>K2403*SetUp!$B$65</f>
        <v>1.0980792203722108E-11</v>
      </c>
      <c r="P2403" s="53">
        <f>MIN(SetUp!$B$54*L2403^SetUp!$B$51,L2403)</f>
        <v>3.0831331560657212E-3</v>
      </c>
      <c r="Q2403" s="53">
        <f t="shared" si="538"/>
        <v>1.1787040437968828E-9</v>
      </c>
      <c r="R2403" s="53">
        <f>IF((H2403+N2403-O2403)&gt;SetUp!$B$56,T2402+H2403+N2403-O2403-SetUp!$B$56,T2402)</f>
        <v>0</v>
      </c>
      <c r="S2403" s="53">
        <f>R2403*SetUp!$B$65</f>
        <v>0</v>
      </c>
      <c r="T2403" s="53">
        <f>IF((R2403-S2403)&lt;SetUp!$B$53,R2403-S2403,SetUp!$B$53)</f>
        <v>0</v>
      </c>
      <c r="U2403" s="53">
        <f t="shared" si="539"/>
        <v>0.39767391134192853</v>
      </c>
      <c r="V2403" s="53">
        <f>(L2403-P2403)/1000*SetUp!$B$13*1000000/SetUp!$B$48</f>
        <v>6.6508374292297764E-2</v>
      </c>
      <c r="W2403" s="53">
        <f t="shared" si="541"/>
        <v>-3.6429192995512949E-17</v>
      </c>
      <c r="X2403" s="53">
        <f>MAX((SetUp!$B$56*(1-($H2403/SetUp!$B$56)^2)*TANH(($B2403-$D2403)/SetUp!$B$56))/(1+$H2403/SetUp!$B$56*TANH(($B2403-$D2403)/SetUp!$B$56)),0)</f>
        <v>0</v>
      </c>
    </row>
    <row r="2404" spans="1:24" x14ac:dyDescent="0.3">
      <c r="A2404" s="60">
        <v>33449</v>
      </c>
      <c r="B2404" s="53">
        <v>0</v>
      </c>
      <c r="C2404" s="53"/>
      <c r="D2404" s="53">
        <v>4.3150000000000004</v>
      </c>
      <c r="E2404" s="53">
        <f t="shared" si="533"/>
        <v>0</v>
      </c>
      <c r="F2404" s="53">
        <f t="shared" si="534"/>
        <v>4.3150000000000004</v>
      </c>
      <c r="G2404" s="53">
        <f t="shared" si="535"/>
        <v>0</v>
      </c>
      <c r="H2404" s="53">
        <f>IF(Q2403&gt;SetUp!$B$56,SetUp!$B$56,Q2403)</f>
        <v>1.1787040437968828E-9</v>
      </c>
      <c r="I2404" s="53">
        <f t="shared" si="540"/>
        <v>0.39767391135015573</v>
      </c>
      <c r="J2404" s="53">
        <f>MIN(F2404,H2404,(1-EXP(-SetUp!$B$52*H2404/SetUp!$B$56))*F2404)</f>
        <v>2.8735051005313042E-10</v>
      </c>
      <c r="K2404" s="53">
        <f t="shared" si="536"/>
        <v>8.9135353374375228E-10</v>
      </c>
      <c r="L2404" s="53">
        <f>IF(I2404&lt;=0,0,MIN(SetUp!$B$50*I2404^SetUp!$B$55,I2404))</f>
        <v>4.6256201800688266E-3</v>
      </c>
      <c r="M2404" s="53">
        <f t="shared" si="537"/>
        <v>0.39304829117008688</v>
      </c>
      <c r="N2404" s="53">
        <f>IF(SetUp!$B$62=0,X2404,(B2404-E2404)*(1-(H2404/SetUp!$B$66/SetUp!$B$56)))</f>
        <v>0</v>
      </c>
      <c r="O2404" s="53">
        <f>K2404*SetUp!$B$65</f>
        <v>8.2271939911391533E-12</v>
      </c>
      <c r="P2404" s="53">
        <f>MIN(SetUp!$B$54*L2404^SetUp!$B$51,L2404)</f>
        <v>3.0225496673564043E-3</v>
      </c>
      <c r="Q2404" s="53">
        <f t="shared" si="538"/>
        <v>8.8312633975261309E-10</v>
      </c>
      <c r="R2404" s="53">
        <f>IF((H2404+N2404-O2404)&gt;SetUp!$B$56,T2403+H2404+N2404-O2404-SetUp!$B$56,T2403)</f>
        <v>0</v>
      </c>
      <c r="S2404" s="53">
        <f>R2404*SetUp!$B$65</f>
        <v>0</v>
      </c>
      <c r="T2404" s="53">
        <f>IF((R2404-S2404)&lt;SetUp!$B$53,R2404-S2404,SetUp!$B$53)</f>
        <v>0</v>
      </c>
      <c r="U2404" s="53">
        <f t="shared" si="539"/>
        <v>0.39304829117008688</v>
      </c>
      <c r="V2404" s="53">
        <f>(L2404-P2404)/1000*SetUp!$B$13*1000000/SetUp!$B$48</f>
        <v>6.5237437396555173E-2</v>
      </c>
      <c r="W2404" s="53">
        <f t="shared" si="541"/>
        <v>1.3877787807814457E-17</v>
      </c>
      <c r="X2404" s="53">
        <f>MAX((SetUp!$B$56*(1-($H2404/SetUp!$B$56)^2)*TANH(($B2404-$D2404)/SetUp!$B$56))/(1+$H2404/SetUp!$B$56*TANH(($B2404-$D2404)/SetUp!$B$56)),0)</f>
        <v>0</v>
      </c>
    </row>
    <row r="2405" spans="1:24" x14ac:dyDescent="0.3">
      <c r="A2405" s="60">
        <v>33450</v>
      </c>
      <c r="B2405" s="53">
        <v>0.22700000000000001</v>
      </c>
      <c r="C2405" s="53"/>
      <c r="D2405" s="53">
        <v>4.3150000000000004</v>
      </c>
      <c r="E2405" s="53">
        <f t="shared" si="533"/>
        <v>0.22700000000000001</v>
      </c>
      <c r="F2405" s="53">
        <f t="shared" si="534"/>
        <v>4.0880000000000001</v>
      </c>
      <c r="G2405" s="53">
        <f t="shared" si="535"/>
        <v>0</v>
      </c>
      <c r="H2405" s="53">
        <f>IF(Q2404&gt;SetUp!$B$56,SetUp!$B$56,Q2404)</f>
        <v>8.8312633975261309E-10</v>
      </c>
      <c r="I2405" s="53">
        <f t="shared" si="540"/>
        <v>0.39304829117635554</v>
      </c>
      <c r="J2405" s="53">
        <f>MIN(F2405,H2405,(1-EXP(-SetUp!$B$52*H2405/SetUp!$B$56))*F2405)</f>
        <v>2.0396703526159855E-10</v>
      </c>
      <c r="K2405" s="53">
        <f t="shared" si="536"/>
        <v>6.7915930449101454E-10</v>
      </c>
      <c r="L2405" s="53">
        <f>IF(I2405&lt;=0,0,MIN(SetUp!$B$50*I2405^SetUp!$B$55,I2405))</f>
        <v>4.5362953373084772E-3</v>
      </c>
      <c r="M2405" s="53">
        <f t="shared" si="537"/>
        <v>0.38851199583904705</v>
      </c>
      <c r="N2405" s="53">
        <f>IF(SetUp!$B$62=0,X2405,(B2405-E2405)*(1-(H2405/SetUp!$B$66/SetUp!$B$56)))</f>
        <v>0</v>
      </c>
      <c r="O2405" s="53">
        <f>K2405*SetUp!$B$65</f>
        <v>6.2686410469104017E-12</v>
      </c>
      <c r="P2405" s="53">
        <f>MIN(SetUp!$B$54*L2405^SetUp!$B$51,L2405)</f>
        <v>2.9636198912395711E-3</v>
      </c>
      <c r="Q2405" s="53">
        <f t="shared" si="538"/>
        <v>6.7289066344410409E-10</v>
      </c>
      <c r="R2405" s="53">
        <f>IF((H2405+N2405-O2405)&gt;SetUp!$B$56,T2404+H2405+N2405-O2405-SetUp!$B$56,T2404)</f>
        <v>0</v>
      </c>
      <c r="S2405" s="53">
        <f>R2405*SetUp!$B$65</f>
        <v>0</v>
      </c>
      <c r="T2405" s="53">
        <f>IF((R2405-S2405)&lt;SetUp!$B$53,R2405-S2405,SetUp!$B$53)</f>
        <v>0</v>
      </c>
      <c r="U2405" s="53">
        <f t="shared" si="539"/>
        <v>0.38851199583904705</v>
      </c>
      <c r="V2405" s="53">
        <f>(L2405-P2405)/1000*SetUp!$B$13*1000000/SetUp!$B$48</f>
        <v>6.4000501003803861E-2</v>
      </c>
      <c r="W2405" s="53">
        <f t="shared" si="541"/>
        <v>1.9949319973733282E-17</v>
      </c>
      <c r="X2405" s="53">
        <f>MAX((SetUp!$B$56*(1-($H2405/SetUp!$B$56)^2)*TANH(($B2405-$D2405)/SetUp!$B$56))/(1+$H2405/SetUp!$B$56*TANH(($B2405-$D2405)/SetUp!$B$56)),0)</f>
        <v>0</v>
      </c>
    </row>
    <row r="2406" spans="1:24" x14ac:dyDescent="0.3">
      <c r="A2406" s="60">
        <v>33451</v>
      </c>
      <c r="B2406" s="53">
        <v>0</v>
      </c>
      <c r="C2406" s="53"/>
      <c r="D2406" s="53">
        <v>4.9379999999999997</v>
      </c>
      <c r="E2406" s="53">
        <f t="shared" si="533"/>
        <v>0</v>
      </c>
      <c r="F2406" s="53">
        <f t="shared" si="534"/>
        <v>4.9379999999999997</v>
      </c>
      <c r="G2406" s="53">
        <f t="shared" si="535"/>
        <v>0</v>
      </c>
      <c r="H2406" s="53">
        <f>IF(Q2405&gt;SetUp!$B$56,SetUp!$B$56,Q2405)</f>
        <v>6.7289066344410409E-10</v>
      </c>
      <c r="I2406" s="53">
        <f t="shared" si="540"/>
        <v>0.38851199584352514</v>
      </c>
      <c r="J2406" s="53">
        <f>MIN(F2406,H2406,(1-EXP(-SetUp!$B$52*H2406/SetUp!$B$56))*F2406)</f>
        <v>1.8772482435203128E-10</v>
      </c>
      <c r="K2406" s="53">
        <f t="shared" si="536"/>
        <v>4.8516583909207277E-10</v>
      </c>
      <c r="L2406" s="53">
        <f>IF(I2406&lt;=0,0,MIN(SetUp!$B$50*I2406^SetUp!$B$55,I2406))</f>
        <v>4.4493734150656584E-3</v>
      </c>
      <c r="M2406" s="53">
        <f t="shared" si="537"/>
        <v>0.38406262242845945</v>
      </c>
      <c r="N2406" s="53">
        <f>IF(SetUp!$B$62=0,X2406,(B2406-E2406)*(1-(H2406/SetUp!$B$66/SetUp!$B$56)))</f>
        <v>0</v>
      </c>
      <c r="O2406" s="53">
        <f>K2406*SetUp!$B$65</f>
        <v>4.4780811709125784E-12</v>
      </c>
      <c r="P2406" s="53">
        <f>MIN(SetUp!$B$54*L2406^SetUp!$B$51,L2406)</f>
        <v>2.9062862037966463E-3</v>
      </c>
      <c r="Q2406" s="53">
        <f t="shared" si="538"/>
        <v>4.8068775792116016E-10</v>
      </c>
      <c r="R2406" s="53">
        <f>IF((H2406+N2406-O2406)&gt;SetUp!$B$56,T2405+H2406+N2406-O2406-SetUp!$B$56,T2405)</f>
        <v>0</v>
      </c>
      <c r="S2406" s="53">
        <f>R2406*SetUp!$B$65</f>
        <v>0</v>
      </c>
      <c r="T2406" s="53">
        <f>IF((R2406-S2406)&lt;SetUp!$B$53,R2406-S2406,SetUp!$B$53)</f>
        <v>0</v>
      </c>
      <c r="U2406" s="53">
        <f t="shared" si="539"/>
        <v>0.38406262242845945</v>
      </c>
      <c r="V2406" s="53">
        <f>(L2406-P2406)/1000*SetUp!$B$13*1000000/SetUp!$B$48</f>
        <v>6.2796398875965068E-2</v>
      </c>
      <c r="W2406" s="53">
        <f t="shared" si="541"/>
        <v>-3.5561831257524545E-17</v>
      </c>
      <c r="X2406" s="53">
        <f>MAX((SetUp!$B$56*(1-($H2406/SetUp!$B$56)^2)*TANH(($B2406-$D2406)/SetUp!$B$56))/(1+$H2406/SetUp!$B$56*TANH(($B2406-$D2406)/SetUp!$B$56)),0)</f>
        <v>0</v>
      </c>
    </row>
    <row r="2407" spans="1:24" x14ac:dyDescent="0.3">
      <c r="A2407" s="60">
        <v>33452</v>
      </c>
      <c r="B2407" s="53">
        <v>0</v>
      </c>
      <c r="C2407" s="53"/>
      <c r="D2407" s="53">
        <v>4.9379999999999997</v>
      </c>
      <c r="E2407" s="53">
        <f t="shared" si="533"/>
        <v>0</v>
      </c>
      <c r="F2407" s="53">
        <f t="shared" si="534"/>
        <v>4.9379999999999997</v>
      </c>
      <c r="G2407" s="53">
        <f t="shared" si="535"/>
        <v>0</v>
      </c>
      <c r="H2407" s="53">
        <f>IF(Q2406&gt;SetUp!$B$56,SetUp!$B$56,Q2406)</f>
        <v>4.8068775792116016E-10</v>
      </c>
      <c r="I2407" s="53">
        <f t="shared" si="540"/>
        <v>0.38406262243165845</v>
      </c>
      <c r="J2407" s="53">
        <f>MIN(F2407,H2407,(1-EXP(-SetUp!$B$52*H2407/SetUp!$B$56))*F2407)</f>
        <v>1.3410372745603638E-10</v>
      </c>
      <c r="K2407" s="53">
        <f t="shared" si="536"/>
        <v>3.4658403046512378E-10</v>
      </c>
      <c r="L2407" s="53">
        <f>IF(I2407&lt;=0,0,MIN(SetUp!$B$50*I2407^SetUp!$B$55,I2407))</f>
        <v>4.3647717652047918E-3</v>
      </c>
      <c r="M2407" s="53">
        <f t="shared" si="537"/>
        <v>0.37969785066645367</v>
      </c>
      <c r="N2407" s="53">
        <f>IF(SetUp!$B$62=0,X2407,(B2407-E2407)*(1-(H2407/SetUp!$B$66/SetUp!$B$56)))</f>
        <v>0</v>
      </c>
      <c r="O2407" s="53">
        <f>K2407*SetUp!$B$65</f>
        <v>3.1989709412956505E-12</v>
      </c>
      <c r="P2407" s="53">
        <f>MIN(SetUp!$B$54*L2407^SetUp!$B$51,L2407)</f>
        <v>2.8504934182278052E-3</v>
      </c>
      <c r="Q2407" s="53">
        <f t="shared" si="538"/>
        <v>3.4338505952382811E-10</v>
      </c>
      <c r="R2407" s="53">
        <f>IF((H2407+N2407-O2407)&gt;SetUp!$B$56,T2406+H2407+N2407-O2407-SetUp!$B$56,T2406)</f>
        <v>0</v>
      </c>
      <c r="S2407" s="53">
        <f>R2407*SetUp!$B$65</f>
        <v>0</v>
      </c>
      <c r="T2407" s="53">
        <f>IF((R2407-S2407)&lt;SetUp!$B$53,R2407-S2407,SetUp!$B$53)</f>
        <v>0</v>
      </c>
      <c r="U2407" s="53">
        <f t="shared" si="539"/>
        <v>0.37969785066645367</v>
      </c>
      <c r="V2407" s="53">
        <f>(L2407-P2407)/1000*SetUp!$B$13*1000000/SetUp!$B$48</f>
        <v>6.1624013465708311E-2</v>
      </c>
      <c r="W2407" s="53">
        <f t="shared" si="541"/>
        <v>1.3010426069826053E-17</v>
      </c>
      <c r="X2407" s="53">
        <f>MAX((SetUp!$B$56*(1-($H2407/SetUp!$B$56)^2)*TANH(($B2407-$D2407)/SetUp!$B$56))/(1+$H2407/SetUp!$B$56*TANH(($B2407-$D2407)/SetUp!$B$56)),0)</f>
        <v>0</v>
      </c>
    </row>
    <row r="2408" spans="1:24" x14ac:dyDescent="0.3">
      <c r="A2408" s="60">
        <v>33453</v>
      </c>
      <c r="B2408" s="53">
        <v>0</v>
      </c>
      <c r="C2408" s="53"/>
      <c r="D2408" s="53">
        <v>4.9379999999999997</v>
      </c>
      <c r="E2408" s="53">
        <f t="shared" si="533"/>
        <v>0</v>
      </c>
      <c r="F2408" s="53">
        <f t="shared" si="534"/>
        <v>4.9379999999999997</v>
      </c>
      <c r="G2408" s="53">
        <f t="shared" si="535"/>
        <v>0</v>
      </c>
      <c r="H2408" s="53">
        <f>IF(Q2407&gt;SetUp!$B$56,SetUp!$B$56,Q2407)</f>
        <v>3.4338505952382811E-10</v>
      </c>
      <c r="I2408" s="53">
        <f t="shared" si="540"/>
        <v>0.3796978506687389</v>
      </c>
      <c r="J2408" s="53">
        <f>MIN(F2408,H2408,(1-EXP(-SetUp!$B$52*H2408/SetUp!$B$56))*F2408)</f>
        <v>9.5798479815556439E-11</v>
      </c>
      <c r="K2408" s="53">
        <f t="shared" si="536"/>
        <v>2.4758657970827168E-10</v>
      </c>
      <c r="L2408" s="53">
        <f>IF(I2408&lt;=0,0,MIN(SetUp!$B$50*I2408^SetUp!$B$55,I2408))</f>
        <v>4.2824111934454834E-3</v>
      </c>
      <c r="M2408" s="53">
        <f t="shared" si="537"/>
        <v>0.37541543947529343</v>
      </c>
      <c r="N2408" s="53">
        <f>IF(SetUp!$B$62=0,X2408,(B2408-E2408)*(1-(H2408/SetUp!$B$66/SetUp!$B$56)))</f>
        <v>0</v>
      </c>
      <c r="O2408" s="53">
        <f>K2408*SetUp!$B$65</f>
        <v>2.2852243736638076E-12</v>
      </c>
      <c r="P2408" s="53">
        <f>MIN(SetUp!$B$54*L2408^SetUp!$B$51,L2408)</f>
        <v>2.7961886638666173E-3</v>
      </c>
      <c r="Q2408" s="53">
        <f t="shared" si="538"/>
        <v>2.4530135533460785E-10</v>
      </c>
      <c r="R2408" s="53">
        <f>IF((H2408+N2408-O2408)&gt;SetUp!$B$56,T2407+H2408+N2408-O2408-SetUp!$B$56,T2407)</f>
        <v>0</v>
      </c>
      <c r="S2408" s="53">
        <f>R2408*SetUp!$B$65</f>
        <v>0</v>
      </c>
      <c r="T2408" s="53">
        <f>IF((R2408-S2408)&lt;SetUp!$B$53,R2408-S2408,SetUp!$B$53)</f>
        <v>0</v>
      </c>
      <c r="U2408" s="53">
        <f t="shared" si="539"/>
        <v>0.37541543947529343</v>
      </c>
      <c r="V2408" s="53">
        <f>(L2408-P2408)/1000*SetUp!$B$13*1000000/SetUp!$B$48</f>
        <v>6.0482273525634053E-2</v>
      </c>
      <c r="W2408" s="53">
        <f t="shared" si="541"/>
        <v>1.474514954580286E-17</v>
      </c>
      <c r="X2408" s="53">
        <f>MAX((SetUp!$B$56*(1-($H2408/SetUp!$B$56)^2)*TANH(($B2408-$D2408)/SetUp!$B$56))/(1+$H2408/SetUp!$B$56*TANH(($B2408-$D2408)/SetUp!$B$56)),0)</f>
        <v>0</v>
      </c>
    </row>
    <row r="2409" spans="1:24" x14ac:dyDescent="0.3">
      <c r="A2409" s="60">
        <v>33454</v>
      </c>
      <c r="B2409" s="53">
        <v>0</v>
      </c>
      <c r="C2409" s="53"/>
      <c r="D2409" s="53">
        <v>4.9379999999999997</v>
      </c>
      <c r="E2409" s="53">
        <f t="shared" si="533"/>
        <v>0</v>
      </c>
      <c r="F2409" s="53">
        <f t="shared" si="534"/>
        <v>4.9379999999999997</v>
      </c>
      <c r="G2409" s="53">
        <f t="shared" si="535"/>
        <v>0</v>
      </c>
      <c r="H2409" s="53">
        <f>IF(Q2408&gt;SetUp!$B$56,SetUp!$B$56,Q2408)</f>
        <v>2.4530135533460785E-10</v>
      </c>
      <c r="I2409" s="53">
        <f t="shared" si="540"/>
        <v>0.37541543947692591</v>
      </c>
      <c r="J2409" s="53">
        <f>MIN(F2409,H2409,(1-EXP(-SetUp!$B$52*H2409/SetUp!$B$56))*F2409)</f>
        <v>6.8434769184833039E-11</v>
      </c>
      <c r="K2409" s="53">
        <f t="shared" si="536"/>
        <v>1.7686658614977481E-10</v>
      </c>
      <c r="L2409" s="53">
        <f>IF(I2409&lt;=0,0,MIN(SetUp!$B$50*I2409^SetUp!$B$55,I2409))</f>
        <v>4.202215789830684E-3</v>
      </c>
      <c r="M2409" s="53">
        <f t="shared" si="537"/>
        <v>0.3712132236870952</v>
      </c>
      <c r="N2409" s="53">
        <f>IF(SetUp!$B$62=0,X2409,(B2409-E2409)*(1-(H2409/SetUp!$B$66/SetUp!$B$56)))</f>
        <v>0</v>
      </c>
      <c r="O2409" s="53">
        <f>K2409*SetUp!$B$65</f>
        <v>1.6324787637214233E-12</v>
      </c>
      <c r="P2409" s="53">
        <f>MIN(SetUp!$B$54*L2409^SetUp!$B$51,L2409)</f>
        <v>2.7433212720836078E-3</v>
      </c>
      <c r="Q2409" s="53">
        <f t="shared" si="538"/>
        <v>1.7523410738605338E-10</v>
      </c>
      <c r="R2409" s="53">
        <f>IF((H2409+N2409-O2409)&gt;SetUp!$B$56,T2408+H2409+N2409-O2409-SetUp!$B$56,T2408)</f>
        <v>0</v>
      </c>
      <c r="S2409" s="53">
        <f>R2409*SetUp!$B$65</f>
        <v>0</v>
      </c>
      <c r="T2409" s="53">
        <f>IF((R2409-S2409)&lt;SetUp!$B$53,R2409-S2409,SetUp!$B$53)</f>
        <v>0</v>
      </c>
      <c r="U2409" s="53">
        <f t="shared" si="539"/>
        <v>0.3712132236870952</v>
      </c>
      <c r="V2409" s="53">
        <f>(L2409-P2409)/1000*SetUp!$B$13*1000000/SetUp!$B$48</f>
        <v>5.9370151852313417E-2</v>
      </c>
      <c r="W2409" s="53">
        <f t="shared" si="541"/>
        <v>-1.474514954580286E-17</v>
      </c>
      <c r="X2409" s="53">
        <f>MAX((SetUp!$B$56*(1-($H2409/SetUp!$B$56)^2)*TANH(($B2409-$D2409)/SetUp!$B$56))/(1+$H2409/SetUp!$B$56*TANH(($B2409-$D2409)/SetUp!$B$56)),0)</f>
        <v>0</v>
      </c>
    </row>
    <row r="2410" spans="1:24" x14ac:dyDescent="0.3">
      <c r="A2410" s="60">
        <v>33455</v>
      </c>
      <c r="B2410" s="53">
        <v>0</v>
      </c>
      <c r="C2410" s="53"/>
      <c r="D2410" s="53">
        <v>4.9379999999999997</v>
      </c>
      <c r="E2410" s="53">
        <f t="shared" si="533"/>
        <v>0</v>
      </c>
      <c r="F2410" s="53">
        <f t="shared" si="534"/>
        <v>4.9379999999999997</v>
      </c>
      <c r="G2410" s="53">
        <f t="shared" si="535"/>
        <v>0</v>
      </c>
      <c r="H2410" s="53">
        <f>IF(Q2409&gt;SetUp!$B$56,SetUp!$B$56,Q2409)</f>
        <v>1.7523410738605338E-10</v>
      </c>
      <c r="I2410" s="53">
        <f t="shared" si="540"/>
        <v>0.37121322368826137</v>
      </c>
      <c r="J2410" s="53">
        <f>MIN(F2410,H2410,(1-EXP(-SetUp!$B$52*H2410/SetUp!$B$56))*F2410)</f>
        <v>4.8887146997245165E-11</v>
      </c>
      <c r="K2410" s="53">
        <f t="shared" si="536"/>
        <v>1.2634696038880822E-10</v>
      </c>
      <c r="L2410" s="53">
        <f>IF(I2410&lt;=0,0,MIN(SetUp!$B$50*I2410^SetUp!$B$55,I2410))</f>
        <v>4.1241127687359058E-3</v>
      </c>
      <c r="M2410" s="53">
        <f t="shared" si="537"/>
        <v>0.36708911091952545</v>
      </c>
      <c r="N2410" s="53">
        <f>IF(SetUp!$B$62=0,X2410,(B2410-E2410)*(1-(H2410/SetUp!$B$66/SetUp!$B$56)))</f>
        <v>0</v>
      </c>
      <c r="O2410" s="53">
        <f>K2410*SetUp!$B$65</f>
        <v>1.1661825683728441E-12</v>
      </c>
      <c r="P2410" s="53">
        <f>MIN(SetUp!$B$54*L2410^SetUp!$B$51,L2410)</f>
        <v>2.6918426686309612E-3</v>
      </c>
      <c r="Q2410" s="53">
        <f t="shared" si="538"/>
        <v>1.2518077782043537E-10</v>
      </c>
      <c r="R2410" s="53">
        <f>IF((H2410+N2410-O2410)&gt;SetUp!$B$56,T2409+H2410+N2410-O2410-SetUp!$B$56,T2409)</f>
        <v>0</v>
      </c>
      <c r="S2410" s="53">
        <f>R2410*SetUp!$B$65</f>
        <v>0</v>
      </c>
      <c r="T2410" s="53">
        <f>IF((R2410-S2410)&lt;SetUp!$B$53,R2410-S2410,SetUp!$B$53)</f>
        <v>0</v>
      </c>
      <c r="U2410" s="53">
        <f t="shared" si="539"/>
        <v>0.36708911091952545</v>
      </c>
      <c r="V2410" s="53">
        <f>(L2410-P2410)/1000*SetUp!$B$13*1000000/SetUp!$B$48</f>
        <v>5.8286663156479686E-2</v>
      </c>
      <c r="W2410" s="53">
        <f t="shared" si="541"/>
        <v>-4.0766001685454967E-17</v>
      </c>
      <c r="X2410" s="53">
        <f>MAX((SetUp!$B$56*(1-($H2410/SetUp!$B$56)^2)*TANH(($B2410-$D2410)/SetUp!$B$56))/(1+$H2410/SetUp!$B$56*TANH(($B2410-$D2410)/SetUp!$B$56)),0)</f>
        <v>0</v>
      </c>
    </row>
    <row r="2411" spans="1:24" x14ac:dyDescent="0.3">
      <c r="A2411" s="60">
        <v>33456</v>
      </c>
      <c r="B2411" s="53">
        <v>0</v>
      </c>
      <c r="C2411" s="53"/>
      <c r="D2411" s="53">
        <v>4.9379999999999997</v>
      </c>
      <c r="E2411" s="53">
        <f t="shared" si="533"/>
        <v>0</v>
      </c>
      <c r="F2411" s="53">
        <f t="shared" si="534"/>
        <v>4.9379999999999997</v>
      </c>
      <c r="G2411" s="53">
        <f t="shared" si="535"/>
        <v>0</v>
      </c>
      <c r="H2411" s="53">
        <f>IF(Q2410&gt;SetUp!$B$56,SetUp!$B$56,Q2410)</f>
        <v>1.2518077782043537E-10</v>
      </c>
      <c r="I2411" s="53">
        <f t="shared" si="540"/>
        <v>0.36708911092035851</v>
      </c>
      <c r="J2411" s="53">
        <f>MIN(F2411,H2411,(1-EXP(-SetUp!$B$52*H2411/SetUp!$B$56))*F2411)</f>
        <v>3.4923228309224893E-11</v>
      </c>
      <c r="K2411" s="53">
        <f t="shared" si="536"/>
        <v>9.0257549511210473E-11</v>
      </c>
      <c r="L2411" s="53">
        <f>IF(I2411&lt;=0,0,MIN(SetUp!$B$50*I2411^SetUp!$B$55,I2411))</f>
        <v>4.0480323178149263E-3</v>
      </c>
      <c r="M2411" s="53">
        <f t="shared" si="537"/>
        <v>0.36304107860254359</v>
      </c>
      <c r="N2411" s="53">
        <f>IF(SetUp!$B$62=0,X2411,(B2411-E2411)*(1-(H2411/SetUp!$B$66/SetUp!$B$56)))</f>
        <v>0</v>
      </c>
      <c r="O2411" s="53">
        <f>K2411*SetUp!$B$65</f>
        <v>8.3307727055811459E-13</v>
      </c>
      <c r="P2411" s="53">
        <f>MIN(SetUp!$B$54*L2411^SetUp!$B$51,L2411)</f>
        <v>2.6417062720190568E-3</v>
      </c>
      <c r="Q2411" s="53">
        <f t="shared" si="538"/>
        <v>8.9424472240652363E-11</v>
      </c>
      <c r="R2411" s="53">
        <f>IF((H2411+N2411-O2411)&gt;SetUp!$B$56,T2410+H2411+N2411-O2411-SetUp!$B$56,T2410)</f>
        <v>0</v>
      </c>
      <c r="S2411" s="53">
        <f>R2411*SetUp!$B$65</f>
        <v>0</v>
      </c>
      <c r="T2411" s="53">
        <f>IF((R2411-S2411)&lt;SetUp!$B$53,R2411-S2411,SetUp!$B$53)</f>
        <v>0</v>
      </c>
      <c r="U2411" s="53">
        <f t="shared" si="539"/>
        <v>0.36304107860254359</v>
      </c>
      <c r="V2411" s="53">
        <f>(L2411-P2411)/1000*SetUp!$B$13*1000000/SetUp!$B$48</f>
        <v>5.7230862051425767E-2</v>
      </c>
      <c r="W2411" s="53">
        <f t="shared" si="541"/>
        <v>0</v>
      </c>
      <c r="X2411" s="53">
        <f>MAX((SetUp!$B$56*(1-($H2411/SetUp!$B$56)^2)*TANH(($B2411-$D2411)/SetUp!$B$56))/(1+$H2411/SetUp!$B$56*TANH(($B2411-$D2411)/SetUp!$B$56)),0)</f>
        <v>0</v>
      </c>
    </row>
    <row r="2412" spans="1:24" x14ac:dyDescent="0.3">
      <c r="A2412" s="60">
        <v>33457</v>
      </c>
      <c r="B2412" s="53">
        <v>0</v>
      </c>
      <c r="C2412" s="53"/>
      <c r="D2412" s="53">
        <v>4.9379999999999997</v>
      </c>
      <c r="E2412" s="53">
        <f t="shared" si="533"/>
        <v>0</v>
      </c>
      <c r="F2412" s="53">
        <f t="shared" si="534"/>
        <v>4.9379999999999997</v>
      </c>
      <c r="G2412" s="53">
        <f t="shared" si="535"/>
        <v>0</v>
      </c>
      <c r="H2412" s="53">
        <f>IF(Q2411&gt;SetUp!$B$56,SetUp!$B$56,Q2411)</f>
        <v>8.9424472240652363E-11</v>
      </c>
      <c r="I2412" s="53">
        <f t="shared" si="540"/>
        <v>0.36304107860313872</v>
      </c>
      <c r="J2412" s="53">
        <f>MIN(F2412,H2412,(1-EXP(-SetUp!$B$52*H2412/SetUp!$B$56))*F2412)</f>
        <v>2.4947669263752914E-11</v>
      </c>
      <c r="K2412" s="53">
        <f t="shared" si="536"/>
        <v>6.4476802976899446E-11</v>
      </c>
      <c r="L2412" s="53">
        <f>IF(I2412&lt;=0,0,MIN(SetUp!$B$50*I2412^SetUp!$B$55,I2412))</f>
        <v>3.9739074553198465E-3</v>
      </c>
      <c r="M2412" s="53">
        <f t="shared" si="537"/>
        <v>0.35906717114781889</v>
      </c>
      <c r="N2412" s="53">
        <f>IF(SetUp!$B$62=0,X2412,(B2412-E2412)*(1-(H2412/SetUp!$B$66/SetUp!$B$56)))</f>
        <v>0</v>
      </c>
      <c r="O2412" s="53">
        <f>K2412*SetUp!$B$65</f>
        <v>5.9512095474780329E-13</v>
      </c>
      <c r="P2412" s="53">
        <f>MIN(SetUp!$B$54*L2412^SetUp!$B$51,L2412)</f>
        <v>2.5928673975444787E-3</v>
      </c>
      <c r="Q2412" s="53">
        <f t="shared" si="538"/>
        <v>6.3881682022151643E-11</v>
      </c>
      <c r="R2412" s="53">
        <f>IF((H2412+N2412-O2412)&gt;SetUp!$B$56,T2411+H2412+N2412-O2412-SetUp!$B$56,T2411)</f>
        <v>0</v>
      </c>
      <c r="S2412" s="53">
        <f>R2412*SetUp!$B$65</f>
        <v>0</v>
      </c>
      <c r="T2412" s="53">
        <f>IF((R2412-S2412)&lt;SetUp!$B$53,R2412-S2412,SetUp!$B$53)</f>
        <v>0</v>
      </c>
      <c r="U2412" s="53">
        <f t="shared" si="539"/>
        <v>0.35906717114781889</v>
      </c>
      <c r="V2412" s="53">
        <f>(L2412-P2412)/1000*SetUp!$B$13*1000000/SetUp!$B$48</f>
        <v>5.6201841152210066E-2</v>
      </c>
      <c r="W2412" s="53">
        <f t="shared" si="541"/>
        <v>2.4286128663675299E-17</v>
      </c>
      <c r="X2412" s="53">
        <f>MAX((SetUp!$B$56*(1-($H2412/SetUp!$B$56)^2)*TANH(($B2412-$D2412)/SetUp!$B$56))/(1+$H2412/SetUp!$B$56*TANH(($B2412-$D2412)/SetUp!$B$56)),0)</f>
        <v>0</v>
      </c>
    </row>
    <row r="2413" spans="1:24" x14ac:dyDescent="0.3">
      <c r="A2413" s="60">
        <v>33458</v>
      </c>
      <c r="B2413" s="53">
        <v>0</v>
      </c>
      <c r="C2413" s="53"/>
      <c r="D2413" s="53">
        <v>4.9379999999999997</v>
      </c>
      <c r="E2413" s="53">
        <f t="shared" si="533"/>
        <v>0</v>
      </c>
      <c r="F2413" s="53">
        <f t="shared" si="534"/>
        <v>4.9379999999999997</v>
      </c>
      <c r="G2413" s="53">
        <f t="shared" si="535"/>
        <v>0</v>
      </c>
      <c r="H2413" s="53">
        <f>IF(Q2412&gt;SetUp!$B$56,SetUp!$B$56,Q2412)</f>
        <v>6.3881682022151643E-11</v>
      </c>
      <c r="I2413" s="53">
        <f t="shared" si="540"/>
        <v>0.35906717114824405</v>
      </c>
      <c r="J2413" s="53">
        <f>MIN(F2413,H2413,(1-EXP(-SetUp!$B$52*H2413/SetUp!$B$56))*F2413)</f>
        <v>1.7821800035733302E-11</v>
      </c>
      <c r="K2413" s="53">
        <f t="shared" si="536"/>
        <v>4.6059881986418344E-11</v>
      </c>
      <c r="L2413" s="53">
        <f>IF(I2413&lt;=0,0,MIN(SetUp!$B$50*I2413^SetUp!$B$55,I2413))</f>
        <v>3.9016738952727193E-3</v>
      </c>
      <c r="M2413" s="53">
        <f t="shared" si="537"/>
        <v>0.35516549725297131</v>
      </c>
      <c r="N2413" s="53">
        <f>IF(SetUp!$B$62=0,X2413,(B2413-E2413)*(1-(H2413/SetUp!$B$66/SetUp!$B$56)))</f>
        <v>0</v>
      </c>
      <c r="O2413" s="53">
        <f>K2413*SetUp!$B$65</f>
        <v>4.2513275593315686E-13</v>
      </c>
      <c r="P2413" s="53">
        <f>MIN(SetUp!$B$54*L2413^SetUp!$B$51,L2413)</f>
        <v>2.5452831666156455E-3</v>
      </c>
      <c r="Q2413" s="53">
        <f t="shared" si="538"/>
        <v>4.5634749230485189E-11</v>
      </c>
      <c r="R2413" s="53">
        <f>IF((H2413+N2413-O2413)&gt;SetUp!$B$56,T2412+H2413+N2413-O2413-SetUp!$B$56,T2412)</f>
        <v>0</v>
      </c>
      <c r="S2413" s="53">
        <f>R2413*SetUp!$B$65</f>
        <v>0</v>
      </c>
      <c r="T2413" s="53">
        <f>IF((R2413-S2413)&lt;SetUp!$B$53,R2413-S2413,SetUp!$B$53)</f>
        <v>0</v>
      </c>
      <c r="U2413" s="53">
        <f t="shared" si="539"/>
        <v>0.35516549725297131</v>
      </c>
      <c r="V2413" s="53">
        <f>(L2413-P2413)/1000*SetUp!$B$13*1000000/SetUp!$B$48</f>
        <v>5.5198729278796009E-2</v>
      </c>
      <c r="W2413" s="53">
        <f t="shared" si="541"/>
        <v>3.5995512126518747E-17</v>
      </c>
      <c r="X2413" s="53">
        <f>MAX((SetUp!$B$56*(1-($H2413/SetUp!$B$56)^2)*TANH(($B2413-$D2413)/SetUp!$B$56))/(1+$H2413/SetUp!$B$56*TANH(($B2413-$D2413)/SetUp!$B$56)),0)</f>
        <v>0</v>
      </c>
    </row>
    <row r="2414" spans="1:24" x14ac:dyDescent="0.3">
      <c r="A2414" s="60">
        <v>33459</v>
      </c>
      <c r="B2414" s="53">
        <v>0</v>
      </c>
      <c r="C2414" s="53"/>
      <c r="D2414" s="53">
        <v>4.9379999999999997</v>
      </c>
      <c r="E2414" s="53">
        <f t="shared" si="533"/>
        <v>0</v>
      </c>
      <c r="F2414" s="53">
        <f t="shared" si="534"/>
        <v>4.9379999999999997</v>
      </c>
      <c r="G2414" s="53">
        <f t="shared" si="535"/>
        <v>0</v>
      </c>
      <c r="H2414" s="53">
        <f>IF(Q2413&gt;SetUp!$B$56,SetUp!$B$56,Q2413)</f>
        <v>4.5634749230485189E-11</v>
      </c>
      <c r="I2414" s="53">
        <f t="shared" si="540"/>
        <v>0.35516549725327501</v>
      </c>
      <c r="J2414" s="53">
        <f>MIN(F2414,H2414,(1-EXP(-SetUp!$B$52*H2414/SetUp!$B$56))*F2414)</f>
        <v>1.2731501852769611E-11</v>
      </c>
      <c r="K2414" s="53">
        <f t="shared" si="536"/>
        <v>3.2903247377715578E-11</v>
      </c>
      <c r="L2414" s="53">
        <f>IF(I2414&lt;=0,0,MIN(SetUp!$B$50*I2414^SetUp!$B$55,I2414))</f>
        <v>3.8312699200021218E-3</v>
      </c>
      <c r="M2414" s="53">
        <f t="shared" si="537"/>
        <v>0.35133422733327291</v>
      </c>
      <c r="N2414" s="53">
        <f>IF(SetUp!$B$62=0,X2414,(B2414-E2414)*(1-(H2414/SetUp!$B$66/SetUp!$B$56)))</f>
        <v>0</v>
      </c>
      <c r="O2414" s="53">
        <f>K2414*SetUp!$B$65</f>
        <v>3.036970055842381E-13</v>
      </c>
      <c r="P2414" s="53">
        <f>MIN(SetUp!$B$54*L2414^SetUp!$B$51,L2414)</f>
        <v>2.4989124210468565E-3</v>
      </c>
      <c r="Q2414" s="53">
        <f t="shared" si="538"/>
        <v>3.2599550372131337E-11</v>
      </c>
      <c r="R2414" s="53">
        <f>IF((H2414+N2414-O2414)&gt;SetUp!$B$56,T2413+H2414+N2414-O2414-SetUp!$B$56,T2413)</f>
        <v>0</v>
      </c>
      <c r="S2414" s="53">
        <f>R2414*SetUp!$B$65</f>
        <v>0</v>
      </c>
      <c r="T2414" s="53">
        <f>IF((R2414-S2414)&lt;SetUp!$B$53,R2414-S2414,SetUp!$B$53)</f>
        <v>0</v>
      </c>
      <c r="U2414" s="53">
        <f t="shared" si="539"/>
        <v>0.35133422733327291</v>
      </c>
      <c r="V2414" s="53">
        <f>(L2414-P2414)/1000*SetUp!$B$13*1000000/SetUp!$B$48</f>
        <v>5.4220689756719155E-2</v>
      </c>
      <c r="W2414" s="53">
        <f t="shared" si="541"/>
        <v>-1.474514954580286E-17</v>
      </c>
      <c r="X2414" s="53">
        <f>MAX((SetUp!$B$56*(1-($H2414/SetUp!$B$56)^2)*TANH(($B2414-$D2414)/SetUp!$B$56))/(1+$H2414/SetUp!$B$56*TANH(($B2414-$D2414)/SetUp!$B$56)),0)</f>
        <v>0</v>
      </c>
    </row>
    <row r="2415" spans="1:24" x14ac:dyDescent="0.3">
      <c r="A2415" s="60">
        <v>33460</v>
      </c>
      <c r="B2415" s="53">
        <v>0</v>
      </c>
      <c r="C2415" s="53"/>
      <c r="D2415" s="53">
        <v>4.9379999999999997</v>
      </c>
      <c r="E2415" s="53">
        <f t="shared" si="533"/>
        <v>0</v>
      </c>
      <c r="F2415" s="53">
        <f t="shared" si="534"/>
        <v>4.9379999999999997</v>
      </c>
      <c r="G2415" s="53">
        <f t="shared" si="535"/>
        <v>0</v>
      </c>
      <c r="H2415" s="53">
        <f>IF(Q2414&gt;SetUp!$B$56,SetUp!$B$56,Q2414)</f>
        <v>3.2599550372131337E-11</v>
      </c>
      <c r="I2415" s="53">
        <f t="shared" si="540"/>
        <v>0.35133422733348985</v>
      </c>
      <c r="J2415" s="53">
        <f>MIN(F2415,H2415,(1-EXP(-SetUp!$B$52*H2415/SetUp!$B$56))*F2415)</f>
        <v>9.094556441269218E-12</v>
      </c>
      <c r="K2415" s="53">
        <f t="shared" si="536"/>
        <v>2.3504993930862119E-11</v>
      </c>
      <c r="L2415" s="53">
        <f>IF(I2415&lt;=0,0,MIN(SetUp!$B$50*I2415^SetUp!$B$55,I2415))</f>
        <v>3.7626362595915828E-3</v>
      </c>
      <c r="M2415" s="53">
        <f t="shared" si="537"/>
        <v>0.34757159107389829</v>
      </c>
      <c r="N2415" s="53">
        <f>IF(SetUp!$B$62=0,X2415,(B2415-E2415)*(1-(H2415/SetUp!$B$66/SetUp!$B$56)))</f>
        <v>0</v>
      </c>
      <c r="O2415" s="53">
        <f>K2415*SetUp!$B$65</f>
        <v>2.1695111704728409E-13</v>
      </c>
      <c r="P2415" s="53">
        <f>MIN(SetUp!$B$54*L2415^SetUp!$B$51,L2415)</f>
        <v>2.4537156420143262E-3</v>
      </c>
      <c r="Q2415" s="53">
        <f t="shared" si="538"/>
        <v>2.3288042813814833E-11</v>
      </c>
      <c r="R2415" s="53">
        <f>IF((H2415+N2415-O2415)&gt;SetUp!$B$56,T2414+H2415+N2415-O2415-SetUp!$B$56,T2414)</f>
        <v>0</v>
      </c>
      <c r="S2415" s="53">
        <f>R2415*SetUp!$B$65</f>
        <v>0</v>
      </c>
      <c r="T2415" s="53">
        <f>IF((R2415-S2415)&lt;SetUp!$B$53,R2415-S2415,SetUp!$B$53)</f>
        <v>0</v>
      </c>
      <c r="U2415" s="53">
        <f t="shared" si="539"/>
        <v>0.34757159107389829</v>
      </c>
      <c r="V2415" s="53">
        <f>(L2415-P2415)/1000*SetUp!$B$13*1000000/SetUp!$B$48</f>
        <v>5.3266918809313155E-2</v>
      </c>
      <c r="W2415" s="53">
        <f t="shared" si="541"/>
        <v>2.4286128663675299E-17</v>
      </c>
      <c r="X2415" s="53">
        <f>MAX((SetUp!$B$56*(1-($H2415/SetUp!$B$56)^2)*TANH(($B2415-$D2415)/SetUp!$B$56))/(1+$H2415/SetUp!$B$56*TANH(($B2415-$D2415)/SetUp!$B$56)),0)</f>
        <v>0</v>
      </c>
    </row>
    <row r="2416" spans="1:24" x14ac:dyDescent="0.3">
      <c r="A2416" s="60">
        <v>33461</v>
      </c>
      <c r="B2416" s="53">
        <v>0</v>
      </c>
      <c r="C2416" s="53"/>
      <c r="D2416" s="53">
        <v>4.9379999999999997</v>
      </c>
      <c r="E2416" s="53">
        <f t="shared" si="533"/>
        <v>0</v>
      </c>
      <c r="F2416" s="53">
        <f t="shared" si="534"/>
        <v>4.9379999999999997</v>
      </c>
      <c r="G2416" s="53">
        <f t="shared" si="535"/>
        <v>0</v>
      </c>
      <c r="H2416" s="53">
        <f>IF(Q2415&gt;SetUp!$B$56,SetUp!$B$56,Q2415)</f>
        <v>2.3288042813814833E-11</v>
      </c>
      <c r="I2416" s="53">
        <f t="shared" si="540"/>
        <v>0.34757159107405328</v>
      </c>
      <c r="J2416" s="53">
        <f>MIN(F2416,H2416,(1-EXP(-SetUp!$B$52*H2416/SetUp!$B$56))*F2416)</f>
        <v>6.4970515634144019E-12</v>
      </c>
      <c r="K2416" s="53">
        <f t="shared" si="536"/>
        <v>1.6790991250400429E-11</v>
      </c>
      <c r="L2416" s="53">
        <f>IF(I2416&lt;=0,0,MIN(SetUp!$B$50*I2416^SetUp!$B$55,I2416))</f>
        <v>3.6957159778177187E-3</v>
      </c>
      <c r="M2416" s="53">
        <f t="shared" si="537"/>
        <v>0.34387587509623557</v>
      </c>
      <c r="N2416" s="53">
        <f>IF(SetUp!$B$62=0,X2416,(B2416-E2416)*(1-(H2416/SetUp!$B$66/SetUp!$B$56)))</f>
        <v>0</v>
      </c>
      <c r="O2416" s="53">
        <f>K2416*SetUp!$B$65</f>
        <v>1.5498086571817867E-13</v>
      </c>
      <c r="P2416" s="53">
        <f>MIN(SetUp!$B$54*L2416^SetUp!$B$51,L2416)</f>
        <v>2.4096548733885852E-3</v>
      </c>
      <c r="Q2416" s="53">
        <f t="shared" si="538"/>
        <v>1.6636010384682251E-11</v>
      </c>
      <c r="R2416" s="53">
        <f>IF((H2416+N2416-O2416)&gt;SetUp!$B$56,T2415+H2416+N2416-O2416-SetUp!$B$56,T2415)</f>
        <v>0</v>
      </c>
      <c r="S2416" s="53">
        <f>R2416*SetUp!$B$65</f>
        <v>0</v>
      </c>
      <c r="T2416" s="53">
        <f>IF((R2416-S2416)&lt;SetUp!$B$53,R2416-S2416,SetUp!$B$53)</f>
        <v>0</v>
      </c>
      <c r="U2416" s="53">
        <f t="shared" si="539"/>
        <v>0.34387587509623557</v>
      </c>
      <c r="V2416" s="53">
        <f>(L2416-P2416)/1000*SetUp!$B$13*1000000/SetUp!$B$48</f>
        <v>5.2336644035938962E-2</v>
      </c>
      <c r="W2416" s="53">
        <f t="shared" si="541"/>
        <v>4.1199682554449168E-17</v>
      </c>
      <c r="X2416" s="53">
        <f>MAX((SetUp!$B$56*(1-($H2416/SetUp!$B$56)^2)*TANH(($B2416-$D2416)/SetUp!$B$56))/(1+$H2416/SetUp!$B$56*TANH(($B2416-$D2416)/SetUp!$B$56)),0)</f>
        <v>0</v>
      </c>
    </row>
    <row r="2417" spans="1:24" x14ac:dyDescent="0.3">
      <c r="A2417" s="60">
        <v>33462</v>
      </c>
      <c r="B2417" s="53">
        <v>1.4999999999999999E-2</v>
      </c>
      <c r="C2417" s="53"/>
      <c r="D2417" s="53">
        <v>4.9379999999999997</v>
      </c>
      <c r="E2417" s="53">
        <f t="shared" si="533"/>
        <v>1.4999999999999999E-2</v>
      </c>
      <c r="F2417" s="53">
        <f t="shared" si="534"/>
        <v>4.923</v>
      </c>
      <c r="G2417" s="53">
        <f t="shared" si="535"/>
        <v>0</v>
      </c>
      <c r="H2417" s="53">
        <f>IF(Q2416&gt;SetUp!$B$56,SetUp!$B$56,Q2416)</f>
        <v>1.6636010384682251E-11</v>
      </c>
      <c r="I2417" s="53">
        <f t="shared" si="540"/>
        <v>0.34387587509634643</v>
      </c>
      <c r="J2417" s="53">
        <f>MIN(F2417,H2417,(1-EXP(-SetUp!$B$52*H2417/SetUp!$B$56))*F2417)</f>
        <v>4.6272006226644183E-12</v>
      </c>
      <c r="K2417" s="53">
        <f t="shared" si="536"/>
        <v>1.2008809762017833E-11</v>
      </c>
      <c r="L2417" s="53">
        <f>IF(I2417&lt;=0,0,MIN(SetUp!$B$50*I2417^SetUp!$B$55,I2417))</f>
        <v>3.6304543641845393E-3</v>
      </c>
      <c r="M2417" s="53">
        <f t="shared" si="537"/>
        <v>0.34024542073216191</v>
      </c>
      <c r="N2417" s="53">
        <f>IF(SetUp!$B$62=0,X2417,(B2417-E2417)*(1-(H2417/SetUp!$B$66/SetUp!$B$56)))</f>
        <v>0</v>
      </c>
      <c r="O2417" s="53">
        <f>K2417*SetUp!$B$65</f>
        <v>1.1084132588765745E-13</v>
      </c>
      <c r="P2417" s="53">
        <f>MIN(SetUp!$B$54*L2417^SetUp!$B$51,L2417)</f>
        <v>2.3666936491772411E-3</v>
      </c>
      <c r="Q2417" s="53">
        <f t="shared" si="538"/>
        <v>1.1897968436130176E-11</v>
      </c>
      <c r="R2417" s="53">
        <f>IF((H2417+N2417-O2417)&gt;SetUp!$B$56,T2416+H2417+N2417-O2417-SetUp!$B$56,T2416)</f>
        <v>0</v>
      </c>
      <c r="S2417" s="53">
        <f>R2417*SetUp!$B$65</f>
        <v>0</v>
      </c>
      <c r="T2417" s="53">
        <f>IF((R2417-S2417)&lt;SetUp!$B$53,R2417-S2417,SetUp!$B$53)</f>
        <v>0</v>
      </c>
      <c r="U2417" s="53">
        <f t="shared" si="539"/>
        <v>0.34024542073216191</v>
      </c>
      <c r="V2417" s="53">
        <f>(L2417-P2417)/1000*SetUp!$B$13*1000000/SetUp!$B$48</f>
        <v>5.1429122971026982E-2</v>
      </c>
      <c r="W2417" s="53">
        <f t="shared" si="541"/>
        <v>3.1225022567582528E-17</v>
      </c>
      <c r="X2417" s="53">
        <f>MAX((SetUp!$B$56*(1-($H2417/SetUp!$B$56)^2)*TANH(($B2417-$D2417)/SetUp!$B$56))/(1+$H2417/SetUp!$B$56*TANH(($B2417-$D2417)/SetUp!$B$56)),0)</f>
        <v>0</v>
      </c>
    </row>
    <row r="2418" spans="1:24" x14ac:dyDescent="0.3">
      <c r="A2418" s="60">
        <v>33463</v>
      </c>
      <c r="B2418" s="53">
        <v>0</v>
      </c>
      <c r="C2418" s="53"/>
      <c r="D2418" s="53">
        <v>4.9379999999999997</v>
      </c>
      <c r="E2418" s="53">
        <f t="shared" si="533"/>
        <v>0</v>
      </c>
      <c r="F2418" s="53">
        <f t="shared" si="534"/>
        <v>4.9379999999999997</v>
      </c>
      <c r="G2418" s="53">
        <f t="shared" si="535"/>
        <v>0</v>
      </c>
      <c r="H2418" s="53">
        <f>IF(Q2417&gt;SetUp!$B$56,SetUp!$B$56,Q2417)</f>
        <v>1.1897968436130176E-11</v>
      </c>
      <c r="I2418" s="53">
        <f t="shared" si="540"/>
        <v>0.34024542073224107</v>
      </c>
      <c r="J2418" s="53">
        <f>MIN(F2418,H2418,(1-EXP(-SetUp!$B$52*H2418/SetUp!$B$56))*F2418)</f>
        <v>3.319521324485208E-12</v>
      </c>
      <c r="K2418" s="53">
        <f t="shared" si="536"/>
        <v>8.5784471116449675E-12</v>
      </c>
      <c r="L2418" s="53">
        <f>IF(I2418&lt;=0,0,MIN(SetUp!$B$50*I2418^SetUp!$B$55,I2418))</f>
        <v>3.5667988316869384E-3</v>
      </c>
      <c r="M2418" s="53">
        <f t="shared" si="537"/>
        <v>0.33667862190055414</v>
      </c>
      <c r="N2418" s="53">
        <f>IF(SetUp!$B$62=0,X2418,(B2418-E2418)*(1-(H2418/SetUp!$B$66/SetUp!$B$56)))</f>
        <v>0</v>
      </c>
      <c r="O2418" s="53">
        <f>K2418*SetUp!$B$65</f>
        <v>7.9179075258504511E-14</v>
      </c>
      <c r="P2418" s="53">
        <f>MIN(SetUp!$B$54*L2418^SetUp!$B$51,L2418)</f>
        <v>2.3247969248299427E-3</v>
      </c>
      <c r="Q2418" s="53">
        <f t="shared" si="538"/>
        <v>8.4992680363864623E-12</v>
      </c>
      <c r="R2418" s="53">
        <f>IF((H2418+N2418-O2418)&gt;SetUp!$B$56,T2417+H2418+N2418-O2418-SetUp!$B$56,T2417)</f>
        <v>0</v>
      </c>
      <c r="S2418" s="53">
        <f>R2418*SetUp!$B$65</f>
        <v>0</v>
      </c>
      <c r="T2418" s="53">
        <f>IF((R2418-S2418)&lt;SetUp!$B$53,R2418-S2418,SetUp!$B$53)</f>
        <v>0</v>
      </c>
      <c r="U2418" s="53">
        <f t="shared" si="539"/>
        <v>0.33667862190055414</v>
      </c>
      <c r="V2418" s="53">
        <f>(L2418-P2418)/1000*SetUp!$B$13*1000000/SetUp!$B$48</f>
        <v>5.0543641719096748E-2</v>
      </c>
      <c r="W2418" s="53">
        <f t="shared" si="541"/>
        <v>-3.0791341698588326E-17</v>
      </c>
      <c r="X2418" s="53">
        <f>MAX((SetUp!$B$56*(1-($H2418/SetUp!$B$56)^2)*TANH(($B2418-$D2418)/SetUp!$B$56))/(1+$H2418/SetUp!$B$56*TANH(($B2418-$D2418)/SetUp!$B$56)),0)</f>
        <v>0</v>
      </c>
    </row>
    <row r="2419" spans="1:24" x14ac:dyDescent="0.3">
      <c r="A2419" s="60">
        <v>33464</v>
      </c>
      <c r="B2419" s="53">
        <v>0</v>
      </c>
      <c r="C2419" s="53"/>
      <c r="D2419" s="53">
        <v>4.9379999999999997</v>
      </c>
      <c r="E2419" s="53">
        <f t="shared" si="533"/>
        <v>0</v>
      </c>
      <c r="F2419" s="53">
        <f t="shared" si="534"/>
        <v>4.9379999999999997</v>
      </c>
      <c r="G2419" s="53">
        <f t="shared" si="535"/>
        <v>0</v>
      </c>
      <c r="H2419" s="53">
        <f>IF(Q2418&gt;SetUp!$B$56,SetUp!$B$56,Q2418)</f>
        <v>8.4992680363864623E-12</v>
      </c>
      <c r="I2419" s="53">
        <f t="shared" si="540"/>
        <v>0.33667862190061071</v>
      </c>
      <c r="J2419" s="53">
        <f>MIN(F2419,H2419,(1-EXP(-SetUp!$B$52*H2419/SetUp!$B$56))*F2419)</f>
        <v>2.3710866603465773E-12</v>
      </c>
      <c r="K2419" s="53">
        <f t="shared" si="536"/>
        <v>6.128181376039885E-12</v>
      </c>
      <c r="L2419" s="53">
        <f>IF(I2419&lt;=0,0,MIN(SetUp!$B$50*I2419^SetUp!$B$55,I2419))</f>
        <v>3.5046988199609031E-3</v>
      </c>
      <c r="M2419" s="53">
        <f t="shared" si="537"/>
        <v>0.3331739230806498</v>
      </c>
      <c r="N2419" s="53">
        <f>IF(SetUp!$B$62=0,X2419,(B2419-E2419)*(1-(H2419/SetUp!$B$66/SetUp!$B$56)))</f>
        <v>0</v>
      </c>
      <c r="O2419" s="53">
        <f>K2419*SetUp!$B$65</f>
        <v>5.6563120114426313E-14</v>
      </c>
      <c r="P2419" s="53">
        <f>MIN(SetUp!$B$54*L2419^SetUp!$B$51,L2419)</f>
        <v>2.2839310121740503E-3</v>
      </c>
      <c r="Q2419" s="53">
        <f t="shared" si="538"/>
        <v>6.0716182559254584E-12</v>
      </c>
      <c r="R2419" s="53">
        <f>IF((H2419+N2419-O2419)&gt;SetUp!$B$56,T2418+H2419+N2419-O2419-SetUp!$B$56,T2418)</f>
        <v>0</v>
      </c>
      <c r="S2419" s="53">
        <f>R2419*SetUp!$B$65</f>
        <v>0</v>
      </c>
      <c r="T2419" s="53">
        <f>IF((R2419-S2419)&lt;SetUp!$B$53,R2419-S2419,SetUp!$B$53)</f>
        <v>0</v>
      </c>
      <c r="U2419" s="53">
        <f t="shared" si="539"/>
        <v>0.3331739230806498</v>
      </c>
      <c r="V2419" s="53">
        <f>(L2419-P2419)/1000*SetUp!$B$13*1000000/SetUp!$B$48</f>
        <v>4.9679513661238087E-2</v>
      </c>
      <c r="W2419" s="53">
        <f t="shared" si="541"/>
        <v>3.6862873864507151E-17</v>
      </c>
      <c r="X2419" s="53">
        <f>MAX((SetUp!$B$56*(1-($H2419/SetUp!$B$56)^2)*TANH(($B2419-$D2419)/SetUp!$B$56))/(1+$H2419/SetUp!$B$56*TANH(($B2419-$D2419)/SetUp!$B$56)),0)</f>
        <v>0</v>
      </c>
    </row>
    <row r="2420" spans="1:24" x14ac:dyDescent="0.3">
      <c r="A2420" s="60">
        <v>33465</v>
      </c>
      <c r="B2420" s="53">
        <v>0.125</v>
      </c>
      <c r="C2420" s="53"/>
      <c r="D2420" s="53">
        <v>4.9379999999999997</v>
      </c>
      <c r="E2420" s="53">
        <f t="shared" si="533"/>
        <v>0.125</v>
      </c>
      <c r="F2420" s="53">
        <f t="shared" si="534"/>
        <v>4.8129999999999997</v>
      </c>
      <c r="G2420" s="53">
        <f t="shared" si="535"/>
        <v>0</v>
      </c>
      <c r="H2420" s="53">
        <f>IF(Q2419&gt;SetUp!$B$56,SetUp!$B$56,Q2419)</f>
        <v>6.0716182559254584E-12</v>
      </c>
      <c r="I2420" s="53">
        <f t="shared" si="540"/>
        <v>0.3331739230806906</v>
      </c>
      <c r="J2420" s="53">
        <f>MIN(F2420,H2420,(1-EXP(-SetUp!$B$52*H2420/SetUp!$B$56))*F2420)</f>
        <v>1.6511425560139512E-12</v>
      </c>
      <c r="K2420" s="53">
        <f t="shared" si="536"/>
        <v>4.4204756999115071E-12</v>
      </c>
      <c r="L2420" s="53">
        <f>IF(I2420&lt;=0,0,MIN(SetUp!$B$50*I2420^SetUp!$B$55,I2420))</f>
        <v>3.4441057035006608E-3</v>
      </c>
      <c r="M2420" s="53">
        <f t="shared" si="537"/>
        <v>0.32972981737718993</v>
      </c>
      <c r="N2420" s="53">
        <f>IF(SetUp!$B$62=0,X2420,(B2420-E2420)*(1-(H2420/SetUp!$B$66/SetUp!$B$56)))</f>
        <v>0</v>
      </c>
      <c r="O2420" s="53">
        <f>K2420*SetUp!$B$65</f>
        <v>4.0800995047991538E-14</v>
      </c>
      <c r="P2420" s="53">
        <f>MIN(SetUp!$B$54*L2420^SetUp!$B$51,L2420)</f>
        <v>2.2440635177648832E-3</v>
      </c>
      <c r="Q2420" s="53">
        <f t="shared" si="538"/>
        <v>4.3796747048635158E-12</v>
      </c>
      <c r="R2420" s="53">
        <f>IF((H2420+N2420-O2420)&gt;SetUp!$B$56,T2419+H2420+N2420-O2420-SetUp!$B$56,T2419)</f>
        <v>0</v>
      </c>
      <c r="S2420" s="53">
        <f>R2420*SetUp!$B$65</f>
        <v>0</v>
      </c>
      <c r="T2420" s="53">
        <f>IF((R2420-S2420)&lt;SetUp!$B$53,R2420-S2420,SetUp!$B$53)</f>
        <v>0</v>
      </c>
      <c r="U2420" s="53">
        <f t="shared" si="539"/>
        <v>0.32972981737718993</v>
      </c>
      <c r="V2420" s="53">
        <f>(L2420-P2420)/1000*SetUp!$B$13*1000000/SetUp!$B$48</f>
        <v>4.8836078228835331E-2</v>
      </c>
      <c r="W2420" s="53">
        <f t="shared" si="541"/>
        <v>-5.2909066017292616E-17</v>
      </c>
      <c r="X2420" s="53">
        <f>MAX((SetUp!$B$56*(1-($H2420/SetUp!$B$56)^2)*TANH(($B2420-$D2420)/SetUp!$B$56))/(1+$H2420/SetUp!$B$56*TANH(($B2420-$D2420)/SetUp!$B$56)),0)</f>
        <v>0</v>
      </c>
    </row>
    <row r="2421" spans="1:24" x14ac:dyDescent="0.3">
      <c r="A2421" s="60">
        <v>33466</v>
      </c>
      <c r="B2421" s="53">
        <v>6.4000000000000001E-2</v>
      </c>
      <c r="C2421" s="53"/>
      <c r="D2421" s="53">
        <v>4.9379999999999997</v>
      </c>
      <c r="E2421" s="53">
        <f t="shared" si="533"/>
        <v>6.4000000000000001E-2</v>
      </c>
      <c r="F2421" s="53">
        <f t="shared" si="534"/>
        <v>4.8739999999999997</v>
      </c>
      <c r="G2421" s="53">
        <f t="shared" si="535"/>
        <v>0</v>
      </c>
      <c r="H2421" s="53">
        <f>IF(Q2420&gt;SetUp!$B$56,SetUp!$B$56,Q2420)</f>
        <v>4.3796747048635158E-12</v>
      </c>
      <c r="I2421" s="53">
        <f t="shared" si="540"/>
        <v>0.32972981737721924</v>
      </c>
      <c r="J2421" s="53">
        <f>MIN(F2421,H2421,(1-EXP(-SetUp!$B$52*H2421/SetUp!$B$56))*F2421)</f>
        <v>1.2061625032089295E-12</v>
      </c>
      <c r="K2421" s="53">
        <f t="shared" si="536"/>
        <v>3.1735122016545861E-12</v>
      </c>
      <c r="L2421" s="53">
        <f>IF(I2421&lt;=0,0,MIN(SetUp!$B$50*I2421^SetUp!$B$55,I2421))</f>
        <v>3.3849727046441694E-3</v>
      </c>
      <c r="M2421" s="53">
        <f t="shared" si="537"/>
        <v>0.32634484467257507</v>
      </c>
      <c r="N2421" s="53">
        <f>IF(SetUp!$B$62=0,X2421,(B2421-E2421)*(1-(H2421/SetUp!$B$66/SetUp!$B$56)))</f>
        <v>0</v>
      </c>
      <c r="O2421" s="53">
        <f>K2421*SetUp!$B$65</f>
        <v>2.9291520735436138E-14</v>
      </c>
      <c r="P2421" s="53">
        <f>MIN(SetUp!$B$54*L2421^SetUp!$B$51,L2421)</f>
        <v>2.2051632844488096E-3</v>
      </c>
      <c r="Q2421" s="53">
        <f t="shared" si="538"/>
        <v>3.1442206809191499E-12</v>
      </c>
      <c r="R2421" s="53">
        <f>IF((H2421+N2421-O2421)&gt;SetUp!$B$56,T2420+H2421+N2421-O2421-SetUp!$B$56,T2420)</f>
        <v>0</v>
      </c>
      <c r="S2421" s="53">
        <f>R2421*SetUp!$B$65</f>
        <v>0</v>
      </c>
      <c r="T2421" s="53">
        <f>IF((R2421-S2421)&lt;SetUp!$B$53,R2421-S2421,SetUp!$B$53)</f>
        <v>0</v>
      </c>
      <c r="U2421" s="53">
        <f t="shared" si="539"/>
        <v>0.32634484467257507</v>
      </c>
      <c r="V2421" s="53">
        <f>(L2421-P2421)/1000*SetUp!$B$13*1000000/SetUp!$B$48</f>
        <v>4.801269974059353E-2</v>
      </c>
      <c r="W2421" s="53">
        <f t="shared" si="541"/>
        <v>2.2985086056692694E-17</v>
      </c>
      <c r="X2421" s="53">
        <f>MAX((SetUp!$B$56*(1-($H2421/SetUp!$B$56)^2)*TANH(($B2421-$D2421)/SetUp!$B$56))/(1+$H2421/SetUp!$B$56*TANH(($B2421-$D2421)/SetUp!$B$56)),0)</f>
        <v>0</v>
      </c>
    </row>
    <row r="2422" spans="1:24" x14ac:dyDescent="0.3">
      <c r="A2422" s="60">
        <v>33467</v>
      </c>
      <c r="B2422" s="53">
        <v>7.0000000000000007E-2</v>
      </c>
      <c r="C2422" s="53"/>
      <c r="D2422" s="53">
        <v>4.9379999999999997</v>
      </c>
      <c r="E2422" s="53">
        <f t="shared" si="533"/>
        <v>7.0000000000000007E-2</v>
      </c>
      <c r="F2422" s="53">
        <f t="shared" si="534"/>
        <v>4.8679999999999994</v>
      </c>
      <c r="G2422" s="53">
        <f t="shared" si="535"/>
        <v>0</v>
      </c>
      <c r="H2422" s="53">
        <f>IF(Q2421&gt;SetUp!$B$56,SetUp!$B$56,Q2421)</f>
        <v>3.1442206809191499E-12</v>
      </c>
      <c r="I2422" s="53">
        <f t="shared" si="540"/>
        <v>0.32634484467259611</v>
      </c>
      <c r="J2422" s="53">
        <f>MIN(F2422,H2422,(1-EXP(-SetUp!$B$52*H2422/SetUp!$B$56))*F2422)</f>
        <v>8.6473050942004185E-13</v>
      </c>
      <c r="K2422" s="53">
        <f t="shared" si="536"/>
        <v>2.279490171499108E-12</v>
      </c>
      <c r="L2422" s="53">
        <f>IF(I2422&lt;=0,0,MIN(SetUp!$B$50*I2422^SetUp!$B$55,I2422))</f>
        <v>3.3272548110478261E-3</v>
      </c>
      <c r="M2422" s="53">
        <f t="shared" si="537"/>
        <v>0.32301758986154827</v>
      </c>
      <c r="N2422" s="53">
        <f>IF(SetUp!$B$62=0,X2422,(B2422-E2422)*(1-(H2422/SetUp!$B$66/SetUp!$B$56)))</f>
        <v>0</v>
      </c>
      <c r="O2422" s="53">
        <f>K2422*SetUp!$B$65</f>
        <v>2.1039696519798164E-14</v>
      </c>
      <c r="P2422" s="53">
        <f>MIN(SetUp!$B$54*L2422^SetUp!$B$51,L2422)</f>
        <v>2.1672003359505488E-3</v>
      </c>
      <c r="Q2422" s="53">
        <f t="shared" si="538"/>
        <v>2.2584504749793098E-12</v>
      </c>
      <c r="R2422" s="53">
        <f>IF((H2422+N2422-O2422)&gt;SetUp!$B$56,T2421+H2422+N2422-O2422-SetUp!$B$56,T2421)</f>
        <v>0</v>
      </c>
      <c r="S2422" s="53">
        <f>R2422*SetUp!$B$65</f>
        <v>0</v>
      </c>
      <c r="T2422" s="53">
        <f>IF((R2422-S2422)&lt;SetUp!$B$53,R2422-S2422,SetUp!$B$53)</f>
        <v>0</v>
      </c>
      <c r="U2422" s="53">
        <f t="shared" si="539"/>
        <v>0.32301758986154827</v>
      </c>
      <c r="V2422" s="53">
        <f>(L2422-P2422)/1000*SetUp!$B$13*1000000/SetUp!$B$48</f>
        <v>4.720876629918306E-2</v>
      </c>
      <c r="W2422" s="53">
        <f t="shared" si="541"/>
        <v>1.7780915628762273E-17</v>
      </c>
      <c r="X2422" s="53">
        <f>MAX((SetUp!$B$56*(1-($H2422/SetUp!$B$56)^2)*TANH(($B2422-$D2422)/SetUp!$B$56))/(1+$H2422/SetUp!$B$56*TANH(($B2422-$D2422)/SetUp!$B$56)),0)</f>
        <v>0</v>
      </c>
    </row>
    <row r="2423" spans="1:24" x14ac:dyDescent="0.3">
      <c r="A2423" s="60">
        <v>33468</v>
      </c>
      <c r="B2423" s="53">
        <v>0</v>
      </c>
      <c r="C2423" s="53"/>
      <c r="D2423" s="53">
        <v>4.9379999999999997</v>
      </c>
      <c r="E2423" s="53">
        <f t="shared" si="533"/>
        <v>0</v>
      </c>
      <c r="F2423" s="53">
        <f t="shared" si="534"/>
        <v>4.9379999999999997</v>
      </c>
      <c r="G2423" s="53">
        <f t="shared" si="535"/>
        <v>0</v>
      </c>
      <c r="H2423" s="53">
        <f>IF(Q2422&gt;SetUp!$B$56,SetUp!$B$56,Q2422)</f>
        <v>2.2584504749793098E-12</v>
      </c>
      <c r="I2423" s="53">
        <f t="shared" si="540"/>
        <v>0.32301758986156331</v>
      </c>
      <c r="J2423" s="53">
        <f>MIN(F2423,H2423,(1-EXP(-SetUp!$B$52*H2423/SetUp!$B$56))*F2423)</f>
        <v>6.2991412086432771E-13</v>
      </c>
      <c r="K2423" s="53">
        <f t="shared" si="536"/>
        <v>1.6285363541149822E-12</v>
      </c>
      <c r="L2423" s="53">
        <f>IF(I2423&lt;=0,0,MIN(SetUp!$B$50*I2423^SetUp!$B$55,I2423))</f>
        <v>3.270908697389462E-3</v>
      </c>
      <c r="M2423" s="53">
        <f t="shared" si="537"/>
        <v>0.31974668116417387</v>
      </c>
      <c r="N2423" s="53">
        <f>IF(SetUp!$B$62=0,X2423,(B2423-E2423)*(1-(H2423/SetUp!$B$66/SetUp!$B$56)))</f>
        <v>0</v>
      </c>
      <c r="O2423" s="53">
        <f>K2423*SetUp!$B$65</f>
        <v>1.5031392146562359E-14</v>
      </c>
      <c r="P2423" s="53">
        <f>MIN(SetUp!$B$54*L2423^SetUp!$B$51,L2423)</f>
        <v>2.1301458243084648E-3</v>
      </c>
      <c r="Q2423" s="53">
        <f t="shared" si="538"/>
        <v>1.6135049619684199E-12</v>
      </c>
      <c r="R2423" s="53">
        <f>IF((H2423+N2423-O2423)&gt;SetUp!$B$56,T2422+H2423+N2423-O2423-SetUp!$B$56,T2422)</f>
        <v>0</v>
      </c>
      <c r="S2423" s="53">
        <f>R2423*SetUp!$B$65</f>
        <v>0</v>
      </c>
      <c r="T2423" s="53">
        <f>IF((R2423-S2423)&lt;SetUp!$B$53,R2423-S2423,SetUp!$B$53)</f>
        <v>0</v>
      </c>
      <c r="U2423" s="53">
        <f t="shared" si="539"/>
        <v>0.31974668116417387</v>
      </c>
      <c r="V2423" s="53">
        <f>(L2423-P2423)/1000*SetUp!$B$13*1000000/SetUp!$B$48</f>
        <v>4.6423688744056141E-2</v>
      </c>
      <c r="W2423" s="53">
        <f t="shared" si="541"/>
        <v>-5.2041704279304213E-18</v>
      </c>
      <c r="X2423" s="53">
        <f>MAX((SetUp!$B$56*(1-($H2423/SetUp!$B$56)^2)*TANH(($B2423-$D2423)/SetUp!$B$56))/(1+$H2423/SetUp!$B$56*TANH(($B2423-$D2423)/SetUp!$B$56)),0)</f>
        <v>0</v>
      </c>
    </row>
    <row r="2424" spans="1:24" x14ac:dyDescent="0.3">
      <c r="A2424" s="60">
        <v>33469</v>
      </c>
      <c r="B2424" s="53">
        <v>0.154</v>
      </c>
      <c r="C2424" s="53"/>
      <c r="D2424" s="53">
        <v>4.9379999999999997</v>
      </c>
      <c r="E2424" s="53">
        <f t="shared" si="533"/>
        <v>0.154</v>
      </c>
      <c r="F2424" s="53">
        <f t="shared" si="534"/>
        <v>4.7839999999999998</v>
      </c>
      <c r="G2424" s="53">
        <f t="shared" si="535"/>
        <v>0</v>
      </c>
      <c r="H2424" s="53">
        <f>IF(Q2423&gt;SetUp!$B$56,SetUp!$B$56,Q2423)</f>
        <v>1.6135049619684199E-12</v>
      </c>
      <c r="I2424" s="53">
        <f t="shared" si="540"/>
        <v>0.31974668116418475</v>
      </c>
      <c r="J2424" s="53">
        <f>MIN(F2424,H2424,(1-EXP(-SetUp!$B$52*H2424/SetUp!$B$56))*F2424)</f>
        <v>4.3605830057913406E-13</v>
      </c>
      <c r="K2424" s="53">
        <f t="shared" si="536"/>
        <v>1.177446661389286E-12</v>
      </c>
      <c r="L2424" s="53">
        <f>IF(I2424&lt;=0,0,MIN(SetUp!$B$50*I2424^SetUp!$B$55,I2424))</f>
        <v>3.2158926510555169E-3</v>
      </c>
      <c r="M2424" s="53">
        <f t="shared" si="537"/>
        <v>0.31653078851312921</v>
      </c>
      <c r="N2424" s="53">
        <f>IF(SetUp!$B$62=0,X2424,(B2424-E2424)*(1-(H2424/SetUp!$B$66/SetUp!$B$56)))</f>
        <v>0</v>
      </c>
      <c r="O2424" s="53">
        <f>K2424*SetUp!$B$65</f>
        <v>1.0867833840050325E-14</v>
      </c>
      <c r="P2424" s="53">
        <f>MIN(SetUp!$B$54*L2424^SetUp!$B$51,L2424)</f>
        <v>2.0939719799929614E-3</v>
      </c>
      <c r="Q2424" s="53">
        <f t="shared" si="538"/>
        <v>1.1665788275492355E-12</v>
      </c>
      <c r="R2424" s="53">
        <f>IF((H2424+N2424-O2424)&gt;SetUp!$B$56,T2423+H2424+N2424-O2424-SetUp!$B$56,T2423)</f>
        <v>0</v>
      </c>
      <c r="S2424" s="53">
        <f>R2424*SetUp!$B$65</f>
        <v>0</v>
      </c>
      <c r="T2424" s="53">
        <f>IF((R2424-S2424)&lt;SetUp!$B$53,R2424-S2424,SetUp!$B$53)</f>
        <v>0</v>
      </c>
      <c r="U2424" s="53">
        <f t="shared" si="539"/>
        <v>0.31653078851312921</v>
      </c>
      <c r="V2424" s="53">
        <f>(L2424-P2424)/1000*SetUp!$B$13*1000000/SetUp!$B$48</f>
        <v>4.565689965721087E-2</v>
      </c>
      <c r="W2424" s="53">
        <f t="shared" si="541"/>
        <v>-5.6378512969246231E-18</v>
      </c>
      <c r="X2424" s="53">
        <f>MAX((SetUp!$B$56*(1-($H2424/SetUp!$B$56)^2)*TANH(($B2424-$D2424)/SetUp!$B$56))/(1+$H2424/SetUp!$B$56*TANH(($B2424-$D2424)/SetUp!$B$56)),0)</f>
        <v>0</v>
      </c>
    </row>
    <row r="2425" spans="1:24" x14ac:dyDescent="0.3">
      <c r="A2425" s="60">
        <v>33470</v>
      </c>
      <c r="B2425" s="53">
        <v>4.1000000000000002E-2</v>
      </c>
      <c r="C2425" s="53"/>
      <c r="D2425" s="53">
        <v>4.9379999999999997</v>
      </c>
      <c r="E2425" s="53">
        <f t="shared" si="533"/>
        <v>4.1000000000000002E-2</v>
      </c>
      <c r="F2425" s="53">
        <f t="shared" si="534"/>
        <v>4.8969999999999994</v>
      </c>
      <c r="G2425" s="53">
        <f t="shared" si="535"/>
        <v>0</v>
      </c>
      <c r="H2425" s="53">
        <f>IF(Q2424&gt;SetUp!$B$56,SetUp!$B$56,Q2424)</f>
        <v>1.1665788275492355E-12</v>
      </c>
      <c r="I2425" s="53">
        <f t="shared" si="540"/>
        <v>0.31653078851313698</v>
      </c>
      <c r="J2425" s="53">
        <f>MIN(F2425,H2425,(1-EXP(-SetUp!$B$52*H2425/SetUp!$B$56))*F2425)</f>
        <v>3.2294367180440983E-13</v>
      </c>
      <c r="K2425" s="53">
        <f t="shared" si="536"/>
        <v>8.4363515574482575E-13</v>
      </c>
      <c r="L2425" s="53">
        <f>IF(I2425&lt;=0,0,MIN(SetUp!$B$50*I2425^SetUp!$B$55,I2425))</f>
        <v>3.1621665015839429E-3</v>
      </c>
      <c r="M2425" s="53">
        <f t="shared" si="537"/>
        <v>0.31336862201155302</v>
      </c>
      <c r="N2425" s="53">
        <f>IF(SetUp!$B$62=0,X2425,(B2425-E2425)*(1-(H2425/SetUp!$B$66/SetUp!$B$56)))</f>
        <v>0</v>
      </c>
      <c r="O2425" s="53">
        <f>K2425*SetUp!$B$65</f>
        <v>7.7867533153830653E-15</v>
      </c>
      <c r="P2425" s="53">
        <f>MIN(SetUp!$B$54*L2425^SetUp!$B$51,L2425)</f>
        <v>2.0586520645537185E-3</v>
      </c>
      <c r="Q2425" s="53">
        <f t="shared" si="538"/>
        <v>8.3584840242944269E-13</v>
      </c>
      <c r="R2425" s="53">
        <f>IF((H2425+N2425-O2425)&gt;SetUp!$B$56,T2424+H2425+N2425-O2425-SetUp!$B$56,T2424)</f>
        <v>0</v>
      </c>
      <c r="S2425" s="53">
        <f>R2425*SetUp!$B$65</f>
        <v>0</v>
      </c>
      <c r="T2425" s="53">
        <f>IF((R2425-S2425)&lt;SetUp!$B$53,R2425-S2425,SetUp!$B$53)</f>
        <v>0</v>
      </c>
      <c r="U2425" s="53">
        <f t="shared" si="539"/>
        <v>0.31336862201155302</v>
      </c>
      <c r="V2425" s="53">
        <f>(L2425-P2425)/1000*SetUp!$B$13*1000000/SetUp!$B$48</f>
        <v>4.4907852418883953E-2</v>
      </c>
      <c r="W2425" s="53">
        <f t="shared" si="541"/>
        <v>-4.0332320816460765E-17</v>
      </c>
      <c r="X2425" s="53">
        <f>MAX((SetUp!$B$56*(1-($H2425/SetUp!$B$56)^2)*TANH(($B2425-$D2425)/SetUp!$B$56))/(1+$H2425/SetUp!$B$56*TANH(($B2425-$D2425)/SetUp!$B$56)),0)</f>
        <v>0</v>
      </c>
    </row>
    <row r="2426" spans="1:24" x14ac:dyDescent="0.3">
      <c r="A2426" s="60">
        <v>33471</v>
      </c>
      <c r="B2426" s="53">
        <v>5.0000000000000001E-3</v>
      </c>
      <c r="C2426" s="53"/>
      <c r="D2426" s="53">
        <v>4.9379999999999997</v>
      </c>
      <c r="E2426" s="53">
        <f t="shared" si="533"/>
        <v>5.0000000000000001E-3</v>
      </c>
      <c r="F2426" s="53">
        <f t="shared" si="534"/>
        <v>4.9329999999999998</v>
      </c>
      <c r="G2426" s="53">
        <f t="shared" si="535"/>
        <v>0</v>
      </c>
      <c r="H2426" s="53">
        <f>IF(Q2425&gt;SetUp!$B$56,SetUp!$B$56,Q2425)</f>
        <v>8.3584840242944269E-13</v>
      </c>
      <c r="I2426" s="53">
        <f t="shared" si="540"/>
        <v>0.31336862201155857</v>
      </c>
      <c r="J2426" s="53">
        <f>MIN(F2426,H2426,(1-EXP(-SetUp!$B$52*H2426/SetUp!$B$56))*F2426)</f>
        <v>2.3276103267022564E-13</v>
      </c>
      <c r="K2426" s="53">
        <f t="shared" si="536"/>
        <v>6.03087369759217E-13</v>
      </c>
      <c r="L2426" s="53">
        <f>IF(I2426&lt;=0,0,MIN(SetUp!$B$50*I2426^SetUp!$B$55,I2426))</f>
        <v>3.1096915536489873E-3</v>
      </c>
      <c r="M2426" s="53">
        <f t="shared" si="537"/>
        <v>0.31025893045790959</v>
      </c>
      <c r="N2426" s="53">
        <f>IF(SetUp!$B$62=0,X2426,(B2426-E2426)*(1-(H2426/SetUp!$B$66/SetUp!$B$56)))</f>
        <v>0</v>
      </c>
      <c r="O2426" s="53">
        <f>K2426*SetUp!$B$65</f>
        <v>5.566497014686598E-15</v>
      </c>
      <c r="P2426" s="53">
        <f>MIN(SetUp!$B$54*L2426^SetUp!$B$51,L2426)</f>
        <v>2.0241603256513758E-3</v>
      </c>
      <c r="Q2426" s="53">
        <f t="shared" si="538"/>
        <v>5.9752087274453036E-13</v>
      </c>
      <c r="R2426" s="53">
        <f>IF((H2426+N2426-O2426)&gt;SetUp!$B$56,T2425+H2426+N2426-O2426-SetUp!$B$56,T2425)</f>
        <v>0</v>
      </c>
      <c r="S2426" s="53">
        <f>R2426*SetUp!$B$65</f>
        <v>0</v>
      </c>
      <c r="T2426" s="53">
        <f>IF((R2426-S2426)&lt;SetUp!$B$53,R2426-S2426,SetUp!$B$53)</f>
        <v>0</v>
      </c>
      <c r="U2426" s="53">
        <f t="shared" si="539"/>
        <v>0.31025893045790959</v>
      </c>
      <c r="V2426" s="53">
        <f>(L2426-P2426)/1000*SetUp!$B$13*1000000/SetUp!$B$48</f>
        <v>4.417602031034544E-2</v>
      </c>
      <c r="W2426" s="53">
        <f t="shared" si="541"/>
        <v>3.4694469519536142E-18</v>
      </c>
      <c r="X2426" s="53">
        <f>MAX((SetUp!$B$56*(1-($H2426/SetUp!$B$56)^2)*TANH(($B2426-$D2426)/SetUp!$B$56))/(1+$H2426/SetUp!$B$56*TANH(($B2426-$D2426)/SetUp!$B$56)),0)</f>
        <v>0</v>
      </c>
    </row>
    <row r="2427" spans="1:24" x14ac:dyDescent="0.3">
      <c r="A2427" s="60">
        <v>33472</v>
      </c>
      <c r="B2427" s="53">
        <v>2.5000000000000001E-2</v>
      </c>
      <c r="C2427" s="53"/>
      <c r="D2427" s="53">
        <v>4.9379999999999997</v>
      </c>
      <c r="E2427" s="53">
        <f t="shared" si="533"/>
        <v>2.5000000000000001E-2</v>
      </c>
      <c r="F2427" s="53">
        <f t="shared" si="534"/>
        <v>4.9129999999999994</v>
      </c>
      <c r="G2427" s="53">
        <f t="shared" si="535"/>
        <v>0</v>
      </c>
      <c r="H2427" s="53">
        <f>IF(Q2426&gt;SetUp!$B$56,SetUp!$B$56,Q2426)</f>
        <v>5.9752087274453036E-13</v>
      </c>
      <c r="I2427" s="53">
        <f t="shared" si="540"/>
        <v>0.31025893045791358</v>
      </c>
      <c r="J2427" s="53">
        <f>MIN(F2427,H2427,(1-EXP(-SetUp!$B$52*H2427/SetUp!$B$56))*F2427)</f>
        <v>1.6581758188749517E-13</v>
      </c>
      <c r="K2427" s="53">
        <f t="shared" si="536"/>
        <v>4.3170329085703522E-13</v>
      </c>
      <c r="L2427" s="53">
        <f>IF(I2427&lt;=0,0,MIN(SetUp!$B$50*I2427^SetUp!$B$55,I2427))</f>
        <v>3.0584305233874723E-3</v>
      </c>
      <c r="M2427" s="53">
        <f t="shared" si="537"/>
        <v>0.30720049993452614</v>
      </c>
      <c r="N2427" s="53">
        <f>IF(SetUp!$B$62=0,X2427,(B2427-E2427)*(1-(H2427/SetUp!$B$66/SetUp!$B$56)))</f>
        <v>0</v>
      </c>
      <c r="O2427" s="53">
        <f>K2427*SetUp!$B$65</f>
        <v>3.9846217982404372E-15</v>
      </c>
      <c r="P2427" s="53">
        <f>MIN(SetUp!$B$54*L2427^SetUp!$B$51,L2427)</f>
        <v>1.9904719543384184E-3</v>
      </c>
      <c r="Q2427" s="53">
        <f t="shared" si="538"/>
        <v>4.277186690587948E-13</v>
      </c>
      <c r="R2427" s="53">
        <f>IF((H2427+N2427-O2427)&gt;SetUp!$B$56,T2426+H2427+N2427-O2427-SetUp!$B$56,T2426)</f>
        <v>0</v>
      </c>
      <c r="S2427" s="53">
        <f>R2427*SetUp!$B$65</f>
        <v>0</v>
      </c>
      <c r="T2427" s="53">
        <f>IF((R2427-S2427)&lt;SetUp!$B$53,R2427-S2427,SetUp!$B$53)</f>
        <v>0</v>
      </c>
      <c r="U2427" s="53">
        <f t="shared" si="539"/>
        <v>0.30720049993452614</v>
      </c>
      <c r="V2427" s="53">
        <f>(L2427-P2427)/1000*SetUp!$B$13*1000000/SetUp!$B$48</f>
        <v>4.3460895661144694E-2</v>
      </c>
      <c r="W2427" s="53">
        <f t="shared" si="541"/>
        <v>3.2526065174565133E-17</v>
      </c>
      <c r="X2427" s="53">
        <f>MAX((SetUp!$B$56*(1-($H2427/SetUp!$B$56)^2)*TANH(($B2427-$D2427)/SetUp!$B$56))/(1+$H2427/SetUp!$B$56*TANH(($B2427-$D2427)/SetUp!$B$56)),0)</f>
        <v>0</v>
      </c>
    </row>
    <row r="2428" spans="1:24" x14ac:dyDescent="0.3">
      <c r="A2428" s="60">
        <v>33473</v>
      </c>
      <c r="B2428" s="53">
        <v>5.0000000000000001E-3</v>
      </c>
      <c r="C2428" s="53"/>
      <c r="D2428" s="53">
        <v>4.9379999999999997</v>
      </c>
      <c r="E2428" s="53">
        <f t="shared" si="533"/>
        <v>5.0000000000000001E-3</v>
      </c>
      <c r="F2428" s="53">
        <f t="shared" si="534"/>
        <v>4.9329999999999998</v>
      </c>
      <c r="G2428" s="53">
        <f t="shared" si="535"/>
        <v>0</v>
      </c>
      <c r="H2428" s="53">
        <f>IF(Q2427&gt;SetUp!$B$56,SetUp!$B$56,Q2427)</f>
        <v>4.277186690587948E-13</v>
      </c>
      <c r="I2428" s="53">
        <f t="shared" si="540"/>
        <v>0.30720049993452897</v>
      </c>
      <c r="J2428" s="53">
        <f>MIN(F2428,H2428,(1-EXP(-SetUp!$B$52*H2428/SetUp!$B$56))*F2428)</f>
        <v>1.1939271793437456E-13</v>
      </c>
      <c r="K2428" s="53">
        <f t="shared" si="536"/>
        <v>3.0832595112442022E-13</v>
      </c>
      <c r="L2428" s="53">
        <f>IF(I2428&lt;=0,0,MIN(SetUp!$B$50*I2428^SetUp!$B$55,I2428))</f>
        <v>3.0083474778788127E-3</v>
      </c>
      <c r="M2428" s="53">
        <f t="shared" si="537"/>
        <v>0.30419215245665016</v>
      </c>
      <c r="N2428" s="53">
        <f>IF(SetUp!$B$62=0,X2428,(B2428-E2428)*(1-(H2428/SetUp!$B$66/SetUp!$B$56)))</f>
        <v>0</v>
      </c>
      <c r="O2428" s="53">
        <f>K2428*SetUp!$B$65</f>
        <v>2.845848831438342E-15</v>
      </c>
      <c r="P2428" s="53">
        <f>MIN(SetUp!$B$54*L2428^SetUp!$B$51,L2428)</f>
        <v>1.9575630444625043E-3</v>
      </c>
      <c r="Q2428" s="53">
        <f t="shared" si="538"/>
        <v>3.0548010229298185E-13</v>
      </c>
      <c r="R2428" s="53">
        <f>IF((H2428+N2428-O2428)&gt;SetUp!$B$56,T2427+H2428+N2428-O2428-SetUp!$B$56,T2427)</f>
        <v>0</v>
      </c>
      <c r="S2428" s="53">
        <f>R2428*SetUp!$B$65</f>
        <v>0</v>
      </c>
      <c r="T2428" s="53">
        <f>IF((R2428-S2428)&lt;SetUp!$B$53,R2428-S2428,SetUp!$B$53)</f>
        <v>0</v>
      </c>
      <c r="U2428" s="53">
        <f t="shared" si="539"/>
        <v>0.30419215245665016</v>
      </c>
      <c r="V2428" s="53">
        <f>(L2428-P2428)/1000*SetUp!$B$13*1000000/SetUp!$B$48</f>
        <v>4.2761989038325302E-2</v>
      </c>
      <c r="W2428" s="53">
        <f t="shared" si="541"/>
        <v>-1.4311468676808659E-17</v>
      </c>
      <c r="X2428" s="53">
        <f>MAX((SetUp!$B$56*(1-($H2428/SetUp!$B$56)^2)*TANH(($B2428-$D2428)/SetUp!$B$56))/(1+$H2428/SetUp!$B$56*TANH(($B2428-$D2428)/SetUp!$B$56)),0)</f>
        <v>0</v>
      </c>
    </row>
    <row r="2429" spans="1:24" x14ac:dyDescent="0.3">
      <c r="A2429" s="60">
        <v>33474</v>
      </c>
      <c r="B2429" s="53">
        <v>0</v>
      </c>
      <c r="C2429" s="53"/>
      <c r="D2429" s="53">
        <v>4.9379999999999997</v>
      </c>
      <c r="E2429" s="53">
        <f t="shared" si="533"/>
        <v>0</v>
      </c>
      <c r="F2429" s="53">
        <f t="shared" si="534"/>
        <v>4.9379999999999997</v>
      </c>
      <c r="G2429" s="53">
        <f t="shared" si="535"/>
        <v>0</v>
      </c>
      <c r="H2429" s="53">
        <f>IF(Q2428&gt;SetUp!$B$56,SetUp!$B$56,Q2428)</f>
        <v>3.0548010229298185E-13</v>
      </c>
      <c r="I2429" s="53">
        <f t="shared" si="540"/>
        <v>0.30419215245665221</v>
      </c>
      <c r="J2429" s="53">
        <f>MIN(F2429,H2429,(1-EXP(-SetUp!$B$52*H2429/SetUp!$B$56))*F2429)</f>
        <v>8.4975360081784855E-14</v>
      </c>
      <c r="K2429" s="53">
        <f t="shared" si="536"/>
        <v>2.2050474221119701E-13</v>
      </c>
      <c r="L2429" s="53">
        <f>IF(I2429&lt;=0,0,MIN(SetUp!$B$50*I2429^SetUp!$B$55,I2429))</f>
        <v>2.9594077776027581E-3</v>
      </c>
      <c r="M2429" s="53">
        <f t="shared" si="537"/>
        <v>0.30123274467904942</v>
      </c>
      <c r="N2429" s="53">
        <f>IF(SetUp!$B$62=0,X2429,(B2429-E2429)*(1-(H2429/SetUp!$B$66/SetUp!$B$56)))</f>
        <v>0</v>
      </c>
      <c r="O2429" s="53">
        <f>K2429*SetUp!$B$65</f>
        <v>2.0352589869904286E-15</v>
      </c>
      <c r="P2429" s="53">
        <f>MIN(SetUp!$B$54*L2429^SetUp!$B$51,L2429)</f>
        <v>1.9254105540734865E-3</v>
      </c>
      <c r="Q2429" s="53">
        <f t="shared" si="538"/>
        <v>2.1846948322420659E-13</v>
      </c>
      <c r="R2429" s="53">
        <f>IF((H2429+N2429-O2429)&gt;SetUp!$B$56,T2428+H2429+N2429-O2429-SetUp!$B$56,T2428)</f>
        <v>0</v>
      </c>
      <c r="S2429" s="53">
        <f>R2429*SetUp!$B$65</f>
        <v>0</v>
      </c>
      <c r="T2429" s="53">
        <f>IF((R2429-S2429)&lt;SetUp!$B$53,R2429-S2429,SetUp!$B$53)</f>
        <v>0</v>
      </c>
      <c r="U2429" s="53">
        <f t="shared" si="539"/>
        <v>0.30123274467904942</v>
      </c>
      <c r="V2429" s="53">
        <f>(L2429-P2429)/1000*SetUp!$B$13*1000000/SetUp!$B$48</f>
        <v>4.2078828475278461E-2</v>
      </c>
      <c r="W2429" s="53">
        <f t="shared" si="541"/>
        <v>1.6479873021779667E-17</v>
      </c>
      <c r="X2429" s="53">
        <f>MAX((SetUp!$B$56*(1-($H2429/SetUp!$B$56)^2)*TANH(($B2429-$D2429)/SetUp!$B$56))/(1+$H2429/SetUp!$B$56*TANH(($B2429-$D2429)/SetUp!$B$56)),0)</f>
        <v>0</v>
      </c>
    </row>
    <row r="2430" spans="1:24" x14ac:dyDescent="0.3">
      <c r="A2430" s="60">
        <v>33475</v>
      </c>
      <c r="B2430" s="53">
        <v>0</v>
      </c>
      <c r="C2430" s="53"/>
      <c r="D2430" s="53">
        <v>4.9379999999999997</v>
      </c>
      <c r="E2430" s="53">
        <f t="shared" si="533"/>
        <v>0</v>
      </c>
      <c r="F2430" s="53">
        <f t="shared" si="534"/>
        <v>4.9379999999999997</v>
      </c>
      <c r="G2430" s="53">
        <f t="shared" si="535"/>
        <v>0</v>
      </c>
      <c r="H2430" s="53">
        <f>IF(Q2429&gt;SetUp!$B$56,SetUp!$B$56,Q2429)</f>
        <v>2.1846948322420659E-13</v>
      </c>
      <c r="I2430" s="53">
        <f t="shared" si="540"/>
        <v>0.30123274467905087</v>
      </c>
      <c r="J2430" s="53">
        <f>MIN(F2430,H2430,(1-EXP(-SetUp!$B$52*H2430/SetUp!$B$56))*F2430)</f>
        <v>6.0853322381149148E-14</v>
      </c>
      <c r="K2430" s="53">
        <f t="shared" si="536"/>
        <v>1.5761616084305744E-13</v>
      </c>
      <c r="L2430" s="53">
        <f>IF(I2430&lt;=0,0,MIN(SetUp!$B$50*I2430^SetUp!$B$55,I2430))</f>
        <v>2.9115780217097301E-3</v>
      </c>
      <c r="M2430" s="53">
        <f t="shared" si="537"/>
        <v>0.29832116665734115</v>
      </c>
      <c r="N2430" s="53">
        <f>IF(SetUp!$B$62=0,X2430,(B2430-E2430)*(1-(H2430/SetUp!$B$66/SetUp!$B$56)))</f>
        <v>0</v>
      </c>
      <c r="O2430" s="53">
        <f>K2430*SetUp!$B$65</f>
        <v>1.4547973192499992E-15</v>
      </c>
      <c r="P2430" s="53">
        <f>MIN(SetUp!$B$54*L2430^SetUp!$B$51,L2430)</f>
        <v>1.8939922687226756E-3</v>
      </c>
      <c r="Q2430" s="53">
        <f t="shared" si="538"/>
        <v>1.5616136352380743E-13</v>
      </c>
      <c r="R2430" s="53">
        <f>IF((H2430+N2430-O2430)&gt;SetUp!$B$56,T2429+H2430+N2430-O2430-SetUp!$B$56,T2429)</f>
        <v>0</v>
      </c>
      <c r="S2430" s="53">
        <f>R2430*SetUp!$B$65</f>
        <v>0</v>
      </c>
      <c r="T2430" s="53">
        <f>IF((R2430-S2430)&lt;SetUp!$B$53,R2430-S2430,SetUp!$B$53)</f>
        <v>0</v>
      </c>
      <c r="U2430" s="53">
        <f t="shared" si="539"/>
        <v>0.29832116665734115</v>
      </c>
      <c r="V2430" s="53">
        <f>(L2430-P2430)/1000*SetUp!$B$13*1000000/SetUp!$B$48</f>
        <v>4.141095873805041E-2</v>
      </c>
      <c r="W2430" s="53">
        <f t="shared" si="541"/>
        <v>-2.7755575615628914E-17</v>
      </c>
      <c r="X2430" s="53">
        <f>MAX((SetUp!$B$56*(1-($H2430/SetUp!$B$56)^2)*TANH(($B2430-$D2430)/SetUp!$B$56))/(1+$H2430/SetUp!$B$56*TANH(($B2430-$D2430)/SetUp!$B$56)),0)</f>
        <v>0</v>
      </c>
    </row>
    <row r="2431" spans="1:24" x14ac:dyDescent="0.3">
      <c r="A2431" s="60">
        <v>33476</v>
      </c>
      <c r="B2431" s="53">
        <v>0</v>
      </c>
      <c r="C2431" s="53"/>
      <c r="D2431" s="53">
        <v>4.9379999999999997</v>
      </c>
      <c r="E2431" s="53">
        <f t="shared" si="533"/>
        <v>0</v>
      </c>
      <c r="F2431" s="53">
        <f t="shared" si="534"/>
        <v>4.9379999999999997</v>
      </c>
      <c r="G2431" s="53">
        <f t="shared" si="535"/>
        <v>0</v>
      </c>
      <c r="H2431" s="53">
        <f>IF(Q2430&gt;SetUp!$B$56,SetUp!$B$56,Q2430)</f>
        <v>1.5616136352380743E-13</v>
      </c>
      <c r="I2431" s="53">
        <f t="shared" si="540"/>
        <v>0.29832116665734221</v>
      </c>
      <c r="J2431" s="53">
        <f>MIN(F2431,H2431,(1-EXP(-SetUp!$B$52*H2431/SetUp!$B$56))*F2431)</f>
        <v>4.3310022235232279E-14</v>
      </c>
      <c r="K2431" s="53">
        <f t="shared" si="536"/>
        <v>1.1285134128857515E-13</v>
      </c>
      <c r="L2431" s="53">
        <f>IF(I2431&lt;=0,0,MIN(SetUp!$B$50*I2431^SetUp!$B$55,I2431))</f>
        <v>2.8648259959488122E-3</v>
      </c>
      <c r="M2431" s="53">
        <f t="shared" si="537"/>
        <v>0.29545634066139337</v>
      </c>
      <c r="N2431" s="53">
        <f>IF(SetUp!$B$62=0,X2431,(B2431-E2431)*(1-(H2431/SetUp!$B$66/SetUp!$B$56)))</f>
        <v>0</v>
      </c>
      <c r="O2431" s="53">
        <f>K2431*SetUp!$B$65</f>
        <v>1.0416179908344554E-15</v>
      </c>
      <c r="P2431" s="53">
        <f>MIN(SetUp!$B$54*L2431^SetUp!$B$51,L2431)</f>
        <v>1.8632867665498486E-3</v>
      </c>
      <c r="Q2431" s="53">
        <f t="shared" si="538"/>
        <v>1.1180972329774069E-13</v>
      </c>
      <c r="R2431" s="53">
        <f>IF((H2431+N2431-O2431)&gt;SetUp!$B$56,T2430+H2431+N2431-O2431-SetUp!$B$56,T2430)</f>
        <v>0</v>
      </c>
      <c r="S2431" s="53">
        <f>R2431*SetUp!$B$65</f>
        <v>0</v>
      </c>
      <c r="T2431" s="53">
        <f>IF((R2431-S2431)&lt;SetUp!$B$53,R2431-S2431,SetUp!$B$53)</f>
        <v>0</v>
      </c>
      <c r="U2431" s="53">
        <f t="shared" si="539"/>
        <v>0.29545634066139337</v>
      </c>
      <c r="V2431" s="53">
        <f>(L2431-P2431)/1000*SetUp!$B$13*1000000/SetUp!$B$48</f>
        <v>4.0757940627050938E-2</v>
      </c>
      <c r="W2431" s="53">
        <f t="shared" si="541"/>
        <v>-1.5178830414797062E-17</v>
      </c>
      <c r="X2431" s="53">
        <f>MAX((SetUp!$B$56*(1-($H2431/SetUp!$B$56)^2)*TANH(($B2431-$D2431)/SetUp!$B$56))/(1+$H2431/SetUp!$B$56*TANH(($B2431-$D2431)/SetUp!$B$56)),0)</f>
        <v>0</v>
      </c>
    </row>
    <row r="2432" spans="1:24" x14ac:dyDescent="0.3">
      <c r="A2432" s="60">
        <v>33477</v>
      </c>
      <c r="B2432" s="53">
        <v>3.9E-2</v>
      </c>
      <c r="C2432" s="53"/>
      <c r="D2432" s="53">
        <v>4.9379999999999997</v>
      </c>
      <c r="E2432" s="53">
        <f t="shared" si="533"/>
        <v>3.9E-2</v>
      </c>
      <c r="F2432" s="53">
        <f t="shared" si="534"/>
        <v>4.899</v>
      </c>
      <c r="G2432" s="53">
        <f t="shared" si="535"/>
        <v>0</v>
      </c>
      <c r="H2432" s="53">
        <f>IF(Q2431&gt;SetUp!$B$56,SetUp!$B$56,Q2431)</f>
        <v>1.1180972329774069E-13</v>
      </c>
      <c r="I2432" s="53">
        <f t="shared" si="540"/>
        <v>0.29545634066139409</v>
      </c>
      <c r="J2432" s="53">
        <f>MIN(F2432,H2432,(1-EXP(-SetUp!$B$52*H2432/SetUp!$B$56))*F2432)</f>
        <v>3.1002200806540258E-14</v>
      </c>
      <c r="K2432" s="53">
        <f t="shared" si="536"/>
        <v>8.0807522491200427E-14</v>
      </c>
      <c r="L2432" s="53">
        <f>IF(I2432&lt;=0,0,MIN(SetUp!$B$50*I2432^SetUp!$B$55,I2432))</f>
        <v>2.8191206231079386E-3</v>
      </c>
      <c r="M2432" s="53">
        <f t="shared" si="537"/>
        <v>0.29263722003828613</v>
      </c>
      <c r="N2432" s="53">
        <f>IF(SetUp!$B$62=0,X2432,(B2432-E2432)*(1-(H2432/SetUp!$B$66/SetUp!$B$56)))</f>
        <v>0</v>
      </c>
      <c r="O2432" s="53">
        <f>K2432*SetUp!$B$65</f>
        <v>7.4585351189011994E-16</v>
      </c>
      <c r="P2432" s="53">
        <f>MIN(SetUp!$B$54*L2432^SetUp!$B$51,L2432)</f>
        <v>1.8332733850598888E-3</v>
      </c>
      <c r="Q2432" s="53">
        <f t="shared" si="538"/>
        <v>8.0061668979310309E-14</v>
      </c>
      <c r="R2432" s="53">
        <f>IF((H2432+N2432-O2432)&gt;SetUp!$B$56,T2431+H2432+N2432-O2432-SetUp!$B$56,T2431)</f>
        <v>0</v>
      </c>
      <c r="S2432" s="53">
        <f>R2432*SetUp!$B$65</f>
        <v>0</v>
      </c>
      <c r="T2432" s="53">
        <f>IF((R2432-S2432)&lt;SetUp!$B$53,R2432-S2432,SetUp!$B$53)</f>
        <v>0</v>
      </c>
      <c r="U2432" s="53">
        <f t="shared" si="539"/>
        <v>0.29263722003828613</v>
      </c>
      <c r="V2432" s="53">
        <f>(L2432-P2432)/1000*SetUp!$B$13*1000000/SetUp!$B$48</f>
        <v>4.0119350312236644E-2</v>
      </c>
      <c r="W2432" s="53">
        <f t="shared" si="541"/>
        <v>-5.2475385148298415E-17</v>
      </c>
      <c r="X2432" s="53">
        <f>MAX((SetUp!$B$56*(1-($H2432/SetUp!$B$56)^2)*TANH(($B2432-$D2432)/SetUp!$B$56))/(1+$H2432/SetUp!$B$56*TANH(($B2432-$D2432)/SetUp!$B$56)),0)</f>
        <v>0</v>
      </c>
    </row>
    <row r="2433" spans="1:24" x14ac:dyDescent="0.3">
      <c r="A2433" s="60">
        <v>33478</v>
      </c>
      <c r="B2433" s="53">
        <v>0</v>
      </c>
      <c r="C2433" s="53"/>
      <c r="D2433" s="53">
        <v>4.9379999999999997</v>
      </c>
      <c r="E2433" s="53">
        <f t="shared" si="533"/>
        <v>0</v>
      </c>
      <c r="F2433" s="53">
        <f t="shared" si="534"/>
        <v>4.9379999999999997</v>
      </c>
      <c r="G2433" s="53">
        <f t="shared" si="535"/>
        <v>0</v>
      </c>
      <c r="H2433" s="53">
        <f>IF(Q2432&gt;SetUp!$B$56,SetUp!$B$56,Q2432)</f>
        <v>8.0061668979310309E-14</v>
      </c>
      <c r="I2433" s="53">
        <f t="shared" si="540"/>
        <v>0.29263722003828668</v>
      </c>
      <c r="J2433" s="53">
        <f>MIN(F2433,H2433,(1-EXP(-SetUp!$B$52*H2433/SetUp!$B$56))*F2433)</f>
        <v>2.2477353311955994E-14</v>
      </c>
      <c r="K2433" s="53">
        <f t="shared" si="536"/>
        <v>5.7584315667354318E-14</v>
      </c>
      <c r="L2433" s="53">
        <f>IF(I2433&lt;=0,0,MIN(SetUp!$B$50*I2433^SetUp!$B$55,I2433))</f>
        <v>2.7744319158296855E-3</v>
      </c>
      <c r="M2433" s="53">
        <f t="shared" si="537"/>
        <v>0.28986278812245697</v>
      </c>
      <c r="N2433" s="53">
        <f>IF(SetUp!$B$62=0,X2433,(B2433-E2433)*(1-(H2433/SetUp!$B$66/SetUp!$B$56)))</f>
        <v>0</v>
      </c>
      <c r="O2433" s="53">
        <f>K2433*SetUp!$B$65</f>
        <v>5.3150329011711099E-16</v>
      </c>
      <c r="P2433" s="53">
        <f>MIN(SetUp!$B$54*L2433^SetUp!$B$51,L2433)</f>
        <v>1.8039321894969028E-3</v>
      </c>
      <c r="Q2433" s="53">
        <f t="shared" si="538"/>
        <v>5.7052812377237203E-14</v>
      </c>
      <c r="R2433" s="53">
        <f>IF((H2433+N2433-O2433)&gt;SetUp!$B$56,T2432+H2433+N2433-O2433-SetUp!$B$56,T2432)</f>
        <v>0</v>
      </c>
      <c r="S2433" s="53">
        <f>R2433*SetUp!$B$65</f>
        <v>0</v>
      </c>
      <c r="T2433" s="53">
        <f>IF((R2433-S2433)&lt;SetUp!$B$53,R2433-S2433,SetUp!$B$53)</f>
        <v>0</v>
      </c>
      <c r="U2433" s="53">
        <f t="shared" si="539"/>
        <v>0.28986278812245697</v>
      </c>
      <c r="V2433" s="53">
        <f>(L2433-P2433)/1000*SetUp!$B$13*1000000/SetUp!$B$48</f>
        <v>3.9494778699960188E-2</v>
      </c>
      <c r="W2433" s="53">
        <f t="shared" si="541"/>
        <v>2.4719809532669501E-17</v>
      </c>
      <c r="X2433" s="53">
        <f>MAX((SetUp!$B$56*(1-($H2433/SetUp!$B$56)^2)*TANH(($B2433-$D2433)/SetUp!$B$56))/(1+$H2433/SetUp!$B$56*TANH(($B2433-$D2433)/SetUp!$B$56)),0)</f>
        <v>0</v>
      </c>
    </row>
    <row r="2434" spans="1:24" x14ac:dyDescent="0.3">
      <c r="A2434" s="60">
        <v>33479</v>
      </c>
      <c r="B2434" s="53">
        <v>0</v>
      </c>
      <c r="C2434" s="53"/>
      <c r="D2434" s="53">
        <v>4.9379999999999997</v>
      </c>
      <c r="E2434" s="53">
        <f t="shared" si="533"/>
        <v>0</v>
      </c>
      <c r="F2434" s="53">
        <f t="shared" si="534"/>
        <v>4.9379999999999997</v>
      </c>
      <c r="G2434" s="53">
        <f t="shared" si="535"/>
        <v>0</v>
      </c>
      <c r="H2434" s="53">
        <f>IF(Q2433&gt;SetUp!$B$56,SetUp!$B$56,Q2433)</f>
        <v>5.7052812377237203E-14</v>
      </c>
      <c r="I2434" s="53">
        <f t="shared" si="540"/>
        <v>0.28986278812245736</v>
      </c>
      <c r="J2434" s="53">
        <f>MIN(F2434,H2434,(1-EXP(-SetUp!$B$52*H2434/SetUp!$B$56))*F2434)</f>
        <v>1.5898615757237166E-14</v>
      </c>
      <c r="K2434" s="53">
        <f t="shared" si="536"/>
        <v>4.1154196620000037E-14</v>
      </c>
      <c r="L2434" s="53">
        <f>IF(I2434&lt;=0,0,MIN(SetUp!$B$50*I2434^SetUp!$B$55,I2434))</f>
        <v>2.7307309316742935E-3</v>
      </c>
      <c r="M2434" s="53">
        <f t="shared" si="537"/>
        <v>0.28713205719078305</v>
      </c>
      <c r="N2434" s="53">
        <f>IF(SetUp!$B$62=0,X2434,(B2434-E2434)*(1-(H2434/SetUp!$B$66/SetUp!$B$56)))</f>
        <v>0</v>
      </c>
      <c r="O2434" s="53">
        <f>K2434*SetUp!$B$65</f>
        <v>3.798532751871718E-16</v>
      </c>
      <c r="P2434" s="53">
        <f>MIN(SetUp!$B$54*L2434^SetUp!$B$51,L2434)</f>
        <v>1.7752439427292926E-3</v>
      </c>
      <c r="Q2434" s="53">
        <f t="shared" si="538"/>
        <v>4.0774343344812862E-14</v>
      </c>
      <c r="R2434" s="53">
        <f>IF((H2434+N2434-O2434)&gt;SetUp!$B$56,T2433+H2434+N2434-O2434-SetUp!$B$56,T2433)</f>
        <v>0</v>
      </c>
      <c r="S2434" s="53">
        <f>R2434*SetUp!$B$65</f>
        <v>0</v>
      </c>
      <c r="T2434" s="53">
        <f>IF((R2434-S2434)&lt;SetUp!$B$53,R2434-S2434,SetUp!$B$53)</f>
        <v>0</v>
      </c>
      <c r="U2434" s="53">
        <f t="shared" si="539"/>
        <v>0.28713205719078305</v>
      </c>
      <c r="V2434" s="53">
        <f>(L2434-P2434)/1000*SetUp!$B$13*1000000/SetUp!$B$48</f>
        <v>3.8883830829782494E-2</v>
      </c>
      <c r="W2434" s="53">
        <f t="shared" si="541"/>
        <v>8.2399365108898337E-18</v>
      </c>
      <c r="X2434" s="53">
        <f>MAX((SetUp!$B$56*(1-($H2434/SetUp!$B$56)^2)*TANH(($B2434-$D2434)/SetUp!$B$56))/(1+$H2434/SetUp!$B$56*TANH(($B2434-$D2434)/SetUp!$B$56)),0)</f>
        <v>0</v>
      </c>
    </row>
    <row r="2435" spans="1:24" x14ac:dyDescent="0.3">
      <c r="A2435" s="60">
        <v>33480</v>
      </c>
      <c r="B2435" s="53">
        <v>0.21299999999999999</v>
      </c>
      <c r="C2435" s="53"/>
      <c r="D2435" s="53">
        <v>4.9379999999999997</v>
      </c>
      <c r="E2435" s="53">
        <f t="shared" ref="E2435:E2498" si="542">IF(B2435&gt;=D2435,D2435,B2435)</f>
        <v>0.21299999999999999</v>
      </c>
      <c r="F2435" s="53">
        <f t="shared" ref="F2435:F2498" si="543">D2435-E2435</f>
        <v>4.7249999999999996</v>
      </c>
      <c r="G2435" s="53">
        <f t="shared" ref="G2435:G2498" si="544">MAX(B2435-D2435-N2435,0)</f>
        <v>0</v>
      </c>
      <c r="H2435" s="53">
        <f>IF(Q2434&gt;SetUp!$B$56,SetUp!$B$56,Q2434)</f>
        <v>4.0774343344812862E-14</v>
      </c>
      <c r="I2435" s="53">
        <f t="shared" si="540"/>
        <v>0.28713205719078333</v>
      </c>
      <c r="J2435" s="53">
        <f>MIN(F2435,H2435,(1-EXP(-SetUp!$B$52*H2435/SetUp!$B$56))*F2435)</f>
        <v>1.1016187961843115E-14</v>
      </c>
      <c r="K2435" s="53">
        <f t="shared" ref="K2435:K2498" si="545">MAX(H2435-J2435,0)</f>
        <v>2.9758155382969744E-14</v>
      </c>
      <c r="L2435" s="53">
        <f>IF(I2435&lt;=0,0,MIN(SetUp!$B$50*I2435^SetUp!$B$55,I2435))</f>
        <v>2.6879897303093057E-3</v>
      </c>
      <c r="M2435" s="53">
        <f t="shared" ref="M2435:M2498" si="546">MAX(I2435-L2435,0)</f>
        <v>0.28444406746047401</v>
      </c>
      <c r="N2435" s="53">
        <f>IF(SetUp!$B$62=0,X2435,(B2435-E2435)*(1-(H2435/SetUp!$B$66/SetUp!$B$56)))</f>
        <v>0</v>
      </c>
      <c r="O2435" s="53">
        <f>K2435*SetUp!$B$65</f>
        <v>2.7466780338645847E-16</v>
      </c>
      <c r="P2435" s="53">
        <f>MIN(SetUp!$B$54*L2435^SetUp!$B$51,L2435)</f>
        <v>1.7471900765644497E-3</v>
      </c>
      <c r="Q2435" s="53">
        <f t="shared" ref="Q2435:Q2498" si="547">IF((K2435+N2435-O2435)&lt;0,0,K2435+N2435-O2435)</f>
        <v>2.9483487579583284E-14</v>
      </c>
      <c r="R2435" s="53">
        <f>IF((H2435+N2435-O2435)&gt;SetUp!$B$56,T2434+H2435+N2435-O2435-SetUp!$B$56,T2434)</f>
        <v>0</v>
      </c>
      <c r="S2435" s="53">
        <f>R2435*SetUp!$B$65</f>
        <v>0</v>
      </c>
      <c r="T2435" s="53">
        <f>IF((R2435-S2435)&lt;SetUp!$B$53,R2435-S2435,SetUp!$B$53)</f>
        <v>0</v>
      </c>
      <c r="U2435" s="53">
        <f t="shared" ref="U2435:U2498" si="548">M2435+R2435-T2435</f>
        <v>0.28444406746047401</v>
      </c>
      <c r="V2435" s="53">
        <f>(L2435-P2435)/1000*SetUp!$B$13*1000000/SetUp!$B$48</f>
        <v>3.8286125299649289E-2</v>
      </c>
      <c r="W2435" s="53">
        <f t="shared" si="541"/>
        <v>-3.9464959078472361E-17</v>
      </c>
      <c r="X2435" s="53">
        <f>MAX((SetUp!$B$56*(1-($H2435/SetUp!$B$56)^2)*TANH(($B2435-$D2435)/SetUp!$B$56))/(1+$H2435/SetUp!$B$56*TANH(($B2435-$D2435)/SetUp!$B$56)),0)</f>
        <v>0</v>
      </c>
    </row>
    <row r="2436" spans="1:24" x14ac:dyDescent="0.3">
      <c r="A2436" s="60">
        <v>33481</v>
      </c>
      <c r="B2436" s="53">
        <v>0</v>
      </c>
      <c r="C2436" s="53"/>
      <c r="D2436" s="53">
        <v>4.9379999999999997</v>
      </c>
      <c r="E2436" s="53">
        <f t="shared" si="542"/>
        <v>0</v>
      </c>
      <c r="F2436" s="53">
        <f t="shared" si="543"/>
        <v>4.9379999999999997</v>
      </c>
      <c r="G2436" s="53">
        <f t="shared" si="544"/>
        <v>0</v>
      </c>
      <c r="H2436" s="53">
        <f>IF(Q2435&gt;SetUp!$B$56,SetUp!$B$56,Q2435)</f>
        <v>2.9483487579583284E-14</v>
      </c>
      <c r="I2436" s="53">
        <f t="shared" ref="I2436:I2499" si="549">U2435+G2436+O2436</f>
        <v>0.28444406746047424</v>
      </c>
      <c r="J2436" s="53">
        <f>MIN(F2436,H2436,(1-EXP(-SetUp!$B$52*H2436/SetUp!$B$56))*F2436)</f>
        <v>8.2234219433985337E-15</v>
      </c>
      <c r="K2436" s="53">
        <f t="shared" si="545"/>
        <v>2.126006563618475E-14</v>
      </c>
      <c r="L2436" s="53">
        <f>IF(I2436&lt;=0,0,MIN(SetUp!$B$50*I2436^SetUp!$B$55,I2436))</f>
        <v>2.6461813327123421E-3</v>
      </c>
      <c r="M2436" s="53">
        <f t="shared" si="546"/>
        <v>0.28179788612776191</v>
      </c>
      <c r="N2436" s="53">
        <f>IF(SetUp!$B$62=0,X2436,(B2436-E2436)*(1-(H2436/SetUp!$B$66/SetUp!$B$56)))</f>
        <v>0</v>
      </c>
      <c r="O2436" s="53">
        <f>K2436*SetUp!$B$65</f>
        <v>1.9623042668446611E-16</v>
      </c>
      <c r="P2436" s="53">
        <f>MIN(SetUp!$B$54*L2436^SetUp!$B$51,L2436)</f>
        <v>1.7197526644165688E-3</v>
      </c>
      <c r="Q2436" s="53">
        <f t="shared" si="547"/>
        <v>2.1063835209500285E-14</v>
      </c>
      <c r="R2436" s="53">
        <f>IF((H2436+N2436-O2436)&gt;SetUp!$B$56,T2435+H2436+N2436-O2436-SetUp!$B$56,T2435)</f>
        <v>0</v>
      </c>
      <c r="S2436" s="53">
        <f>R2436*SetUp!$B$65</f>
        <v>0</v>
      </c>
      <c r="T2436" s="53">
        <f>IF((R2436-S2436)&lt;SetUp!$B$53,R2436-S2436,SetUp!$B$53)</f>
        <v>0</v>
      </c>
      <c r="U2436" s="53">
        <f t="shared" si="548"/>
        <v>0.28179788612776191</v>
      </c>
      <c r="V2436" s="53">
        <f>(L2436-P2436)/1000*SetUp!$B$13*1000000/SetUp!$B$48</f>
        <v>3.7701293717927395E-2</v>
      </c>
      <c r="W2436" s="53">
        <f t="shared" ref="W2436:W2499" si="550">Q2436+U2436+T2436-H2436-U2435-T2435-B2436+E2436+J2436+L2436</f>
        <v>2.2551405187698492E-17</v>
      </c>
      <c r="X2436" s="53">
        <f>MAX((SetUp!$B$56*(1-($H2436/SetUp!$B$56)^2)*TANH(($B2436-$D2436)/SetUp!$B$56))/(1+$H2436/SetUp!$B$56*TANH(($B2436-$D2436)/SetUp!$B$56)),0)</f>
        <v>0</v>
      </c>
    </row>
    <row r="2437" spans="1:24" x14ac:dyDescent="0.3">
      <c r="A2437" s="60">
        <v>33482</v>
      </c>
      <c r="B2437" s="53">
        <v>0</v>
      </c>
      <c r="C2437" s="53"/>
      <c r="D2437" s="53">
        <v>5.7240000000000002</v>
      </c>
      <c r="E2437" s="53">
        <f t="shared" si="542"/>
        <v>0</v>
      </c>
      <c r="F2437" s="53">
        <f t="shared" si="543"/>
        <v>5.7240000000000002</v>
      </c>
      <c r="G2437" s="53">
        <f t="shared" si="544"/>
        <v>0</v>
      </c>
      <c r="H2437" s="53">
        <f>IF(Q2436&gt;SetUp!$B$56,SetUp!$B$56,Q2436)</f>
        <v>2.1063835209500285E-14</v>
      </c>
      <c r="I2437" s="53">
        <f t="shared" si="549"/>
        <v>0.28179788612776202</v>
      </c>
      <c r="J2437" s="53">
        <f>MIN(F2437,H2437,(1-EXP(-SetUp!$B$52*H2437/SetUp!$B$56))*F2437)</f>
        <v>6.9904082522498355E-15</v>
      </c>
      <c r="K2437" s="53">
        <f t="shared" si="545"/>
        <v>1.4073426957250449E-14</v>
      </c>
      <c r="L2437" s="53">
        <f>IF(I2437&lt;=0,0,MIN(SetUp!$B$50*I2437^SetUp!$B$55,I2437))</f>
        <v>2.6052796822803267E-3</v>
      </c>
      <c r="M2437" s="53">
        <f t="shared" si="546"/>
        <v>0.27919260644548172</v>
      </c>
      <c r="N2437" s="53">
        <f>IF(SetUp!$B$62=0,X2437,(B2437-E2437)*(1-(H2437/SetUp!$B$66/SetUp!$B$56)))</f>
        <v>0</v>
      </c>
      <c r="O2437" s="53">
        <f>K2437*SetUp!$B$65</f>
        <v>1.2989774462566126E-16</v>
      </c>
      <c r="P2437" s="53">
        <f>MIN(SetUp!$B$54*L2437^SetUp!$B$51,L2437)</f>
        <v>1.6929143952556811E-3</v>
      </c>
      <c r="Q2437" s="53">
        <f t="shared" si="547"/>
        <v>1.3943529212624788E-14</v>
      </c>
      <c r="R2437" s="53">
        <f>IF((H2437+N2437-O2437)&gt;SetUp!$B$56,T2436+H2437+N2437-O2437-SetUp!$B$56,T2436)</f>
        <v>0</v>
      </c>
      <c r="S2437" s="53">
        <f>R2437*SetUp!$B$65</f>
        <v>0</v>
      </c>
      <c r="T2437" s="53">
        <f>IF((R2437-S2437)&lt;SetUp!$B$53,R2437-S2437,SetUp!$B$53)</f>
        <v>0</v>
      </c>
      <c r="U2437" s="53">
        <f t="shared" si="548"/>
        <v>0.27919260644548172</v>
      </c>
      <c r="V2437" s="53">
        <f>(L2437-P2437)/1000*SetUp!$B$13*1000000/SetUp!$B$48</f>
        <v>3.7128980180884834E-2</v>
      </c>
      <c r="W2437" s="53">
        <f t="shared" si="550"/>
        <v>1.9081958235744878E-17</v>
      </c>
      <c r="X2437" s="53">
        <f>MAX((SetUp!$B$56*(1-($H2437/SetUp!$B$56)^2)*TANH(($B2437-$D2437)/SetUp!$B$56))/(1+$H2437/SetUp!$B$56*TANH(($B2437-$D2437)/SetUp!$B$56)),0)</f>
        <v>0</v>
      </c>
    </row>
    <row r="2438" spans="1:24" x14ac:dyDescent="0.3">
      <c r="A2438" s="60">
        <v>33483</v>
      </c>
      <c r="B2438" s="53">
        <v>3.0000000000000001E-3</v>
      </c>
      <c r="C2438" s="53"/>
      <c r="D2438" s="53">
        <v>5.7240000000000002</v>
      </c>
      <c r="E2438" s="53">
        <f t="shared" si="542"/>
        <v>3.0000000000000001E-3</v>
      </c>
      <c r="F2438" s="53">
        <f t="shared" si="543"/>
        <v>5.7210000000000001</v>
      </c>
      <c r="G2438" s="53">
        <f t="shared" si="544"/>
        <v>0</v>
      </c>
      <c r="H2438" s="53">
        <f>IF(Q2437&gt;SetUp!$B$56,SetUp!$B$56,Q2437)</f>
        <v>1.3943529212624788E-14</v>
      </c>
      <c r="I2438" s="53">
        <f t="shared" si="549"/>
        <v>0.27919260644548183</v>
      </c>
      <c r="J2438" s="53">
        <f>MIN(F2438,H2438,(1-EXP(-SetUp!$B$52*H2438/SetUp!$B$56))*F2438)</f>
        <v>4.4461101467163641E-15</v>
      </c>
      <c r="K2438" s="53">
        <f t="shared" si="545"/>
        <v>9.4974190659084244E-15</v>
      </c>
      <c r="L2438" s="53">
        <f>IF(I2438&lt;=0,0,MIN(SetUp!$B$50*I2438^SetUp!$B$55,I2438))</f>
        <v>2.5652596077447194E-3</v>
      </c>
      <c r="M2438" s="53">
        <f t="shared" si="546"/>
        <v>0.2766273468377371</v>
      </c>
      <c r="N2438" s="53">
        <f>IF(SetUp!$B$62=0,X2438,(B2438-E2438)*(1-(H2438/SetUp!$B$66/SetUp!$B$56)))</f>
        <v>0</v>
      </c>
      <c r="O2438" s="53">
        <f>K2438*SetUp!$B$65</f>
        <v>8.7661187298142462E-17</v>
      </c>
      <c r="P2438" s="53">
        <f>MIN(SetUp!$B$54*L2438^SetUp!$B$51,L2438)</f>
        <v>1.6666585487702292E-3</v>
      </c>
      <c r="Q2438" s="53">
        <f t="shared" si="547"/>
        <v>9.4097578786102816E-15</v>
      </c>
      <c r="R2438" s="53">
        <f>IF((H2438+N2438-O2438)&gt;SetUp!$B$56,T2437+H2438+N2438-O2438-SetUp!$B$56,T2437)</f>
        <v>0</v>
      </c>
      <c r="S2438" s="53">
        <f>R2438*SetUp!$B$65</f>
        <v>0</v>
      </c>
      <c r="T2438" s="53">
        <f>IF((R2438-S2438)&lt;SetUp!$B$53,R2438-S2438,SetUp!$B$53)</f>
        <v>0</v>
      </c>
      <c r="U2438" s="53">
        <f t="shared" si="548"/>
        <v>0.2766273468377371</v>
      </c>
      <c r="V2438" s="53">
        <f>(L2438-P2438)/1000*SetUp!$B$13*1000000/SetUp!$B$48</f>
        <v>3.6568840774281568E-2</v>
      </c>
      <c r="W2438" s="53">
        <f t="shared" si="550"/>
        <v>5.0306980803327406E-17</v>
      </c>
      <c r="X2438" s="53">
        <f>MAX((SetUp!$B$56*(1-($H2438/SetUp!$B$56)^2)*TANH(($B2438-$D2438)/SetUp!$B$56))/(1+$H2438/SetUp!$B$56*TANH(($B2438-$D2438)/SetUp!$B$56)),0)</f>
        <v>0</v>
      </c>
    </row>
    <row r="2439" spans="1:24" x14ac:dyDescent="0.3">
      <c r="A2439" s="60">
        <v>33484</v>
      </c>
      <c r="B2439" s="53">
        <v>6.0000000000000001E-3</v>
      </c>
      <c r="C2439" s="53"/>
      <c r="D2439" s="53">
        <v>5.7240000000000002</v>
      </c>
      <c r="E2439" s="53">
        <f t="shared" si="542"/>
        <v>6.0000000000000001E-3</v>
      </c>
      <c r="F2439" s="53">
        <f t="shared" si="543"/>
        <v>5.718</v>
      </c>
      <c r="G2439" s="53">
        <f t="shared" si="544"/>
        <v>0</v>
      </c>
      <c r="H2439" s="53">
        <f>IF(Q2438&gt;SetUp!$B$56,SetUp!$B$56,Q2438)</f>
        <v>9.4097578786102816E-15</v>
      </c>
      <c r="I2439" s="53">
        <f t="shared" si="549"/>
        <v>0.27662734683773715</v>
      </c>
      <c r="J2439" s="53">
        <f>MIN(F2439,H2439,(1-EXP(-SetUp!$B$52*H2439/SetUp!$B$56))*F2439)</f>
        <v>3.1741276274033225E-15</v>
      </c>
      <c r="K2439" s="53">
        <f t="shared" si="545"/>
        <v>6.2356302512069586E-15</v>
      </c>
      <c r="L2439" s="53">
        <f>IF(I2439&lt;=0,0,MIN(SetUp!$B$50*I2439^SetUp!$B$55,I2439))</f>
        <v>2.5260967877982041E-3</v>
      </c>
      <c r="M2439" s="53">
        <f t="shared" si="546"/>
        <v>0.27410125004993896</v>
      </c>
      <c r="N2439" s="53">
        <f>IF(SetUp!$B$62=0,X2439,(B2439-E2439)*(1-(H2439/SetUp!$B$66/SetUp!$B$56)))</f>
        <v>0</v>
      </c>
      <c r="O2439" s="53">
        <f>K2439*SetUp!$B$65</f>
        <v>5.7554873337657872E-17</v>
      </c>
      <c r="P2439" s="53">
        <f>MIN(SetUp!$B$54*L2439^SetUp!$B$51,L2439)</f>
        <v>1.6409689716794581E-3</v>
      </c>
      <c r="Q2439" s="53">
        <f t="shared" si="547"/>
        <v>6.1780753778693005E-15</v>
      </c>
      <c r="R2439" s="53">
        <f>IF((H2439+N2439-O2439)&gt;SetUp!$B$56,T2438+H2439+N2439-O2439-SetUp!$B$56,T2438)</f>
        <v>0</v>
      </c>
      <c r="S2439" s="53">
        <f>R2439*SetUp!$B$65</f>
        <v>0</v>
      </c>
      <c r="T2439" s="53">
        <f>IF((R2439-S2439)&lt;SetUp!$B$53,R2439-S2439,SetUp!$B$53)</f>
        <v>0</v>
      </c>
      <c r="U2439" s="53">
        <f t="shared" si="548"/>
        <v>0.27410125004993896</v>
      </c>
      <c r="V2439" s="53">
        <f>(L2439-P2439)/1000*SetUp!$B$13*1000000/SetUp!$B$48</f>
        <v>3.6020543097816313E-2</v>
      </c>
      <c r="W2439" s="53">
        <f t="shared" si="550"/>
        <v>-3.4694469519536142E-17</v>
      </c>
      <c r="X2439" s="53">
        <f>MAX((SetUp!$B$56*(1-($H2439/SetUp!$B$56)^2)*TANH(($B2439-$D2439)/SetUp!$B$56))/(1+$H2439/SetUp!$B$56*TANH(($B2439-$D2439)/SetUp!$B$56)),0)</f>
        <v>0</v>
      </c>
    </row>
    <row r="2440" spans="1:24" x14ac:dyDescent="0.3">
      <c r="A2440" s="60">
        <v>33485</v>
      </c>
      <c r="B2440" s="53">
        <v>0</v>
      </c>
      <c r="C2440" s="53"/>
      <c r="D2440" s="53">
        <v>5.7240000000000002</v>
      </c>
      <c r="E2440" s="53">
        <f t="shared" si="542"/>
        <v>0</v>
      </c>
      <c r="F2440" s="53">
        <f t="shared" si="543"/>
        <v>5.7240000000000002</v>
      </c>
      <c r="G2440" s="53">
        <f t="shared" si="544"/>
        <v>0</v>
      </c>
      <c r="H2440" s="53">
        <f>IF(Q2439&gt;SetUp!$B$56,SetUp!$B$56,Q2439)</f>
        <v>6.1780753778693005E-15</v>
      </c>
      <c r="I2440" s="53">
        <f t="shared" si="549"/>
        <v>0.27410125004993902</v>
      </c>
      <c r="J2440" s="53">
        <f>MIN(F2440,H2440,(1-EXP(-SetUp!$B$52*H2440/SetUp!$B$56))*F2440)</f>
        <v>1.9064749778863189E-15</v>
      </c>
      <c r="K2440" s="53">
        <f t="shared" si="545"/>
        <v>4.2716003999829821E-15</v>
      </c>
      <c r="L2440" s="53">
        <f>IF(I2440&lt;=0,0,MIN(SetUp!$B$50*I2440^SetUp!$B$55,I2440))</f>
        <v>2.4877677173438038E-3</v>
      </c>
      <c r="M2440" s="53">
        <f t="shared" si="546"/>
        <v>0.27161348233259519</v>
      </c>
      <c r="N2440" s="53">
        <f>IF(SetUp!$B$62=0,X2440,(B2440-E2440)*(1-(H2440/SetUp!$B$66/SetUp!$B$56)))</f>
        <v>0</v>
      </c>
      <c r="O2440" s="53">
        <f>K2440*SetUp!$B$65</f>
        <v>3.9426875883560066E-17</v>
      </c>
      <c r="P2440" s="53">
        <f>MIN(SetUp!$B$54*L2440^SetUp!$B$51,L2440)</f>
        <v>1.6158300551356558E-3</v>
      </c>
      <c r="Q2440" s="53">
        <f t="shared" si="547"/>
        <v>4.2321735240994219E-15</v>
      </c>
      <c r="R2440" s="53">
        <f>IF((H2440+N2440-O2440)&gt;SetUp!$B$56,T2439+H2440+N2440-O2440-SetUp!$B$56,T2439)</f>
        <v>0</v>
      </c>
      <c r="S2440" s="53">
        <f>R2440*SetUp!$B$65</f>
        <v>0</v>
      </c>
      <c r="T2440" s="53">
        <f>IF((R2440-S2440)&lt;SetUp!$B$53,R2440-S2440,SetUp!$B$53)</f>
        <v>0</v>
      </c>
      <c r="U2440" s="53">
        <f t="shared" si="548"/>
        <v>0.27161348233259519</v>
      </c>
      <c r="V2440" s="53">
        <f>(L2440-P2440)/1000*SetUp!$B$13*1000000/SetUp!$B$48</f>
        <v>3.5483765811246681E-2</v>
      </c>
      <c r="W2440" s="53">
        <f t="shared" si="550"/>
        <v>0</v>
      </c>
      <c r="X2440" s="53">
        <f>MAX((SetUp!$B$56*(1-($H2440/SetUp!$B$56)^2)*TANH(($B2440-$D2440)/SetUp!$B$56))/(1+$H2440/SetUp!$B$56*TANH(($B2440-$D2440)/SetUp!$B$56)),0)</f>
        <v>0</v>
      </c>
    </row>
    <row r="2441" spans="1:24" x14ac:dyDescent="0.3">
      <c r="A2441" s="60">
        <v>33486</v>
      </c>
      <c r="B2441" s="53">
        <v>6.0000000000000001E-3</v>
      </c>
      <c r="C2441" s="53"/>
      <c r="D2441" s="53">
        <v>5.7240000000000002</v>
      </c>
      <c r="E2441" s="53">
        <f t="shared" si="542"/>
        <v>6.0000000000000001E-3</v>
      </c>
      <c r="F2441" s="53">
        <f t="shared" si="543"/>
        <v>5.718</v>
      </c>
      <c r="G2441" s="53">
        <f t="shared" si="544"/>
        <v>0</v>
      </c>
      <c r="H2441" s="53">
        <f>IF(Q2440&gt;SetUp!$B$56,SetUp!$B$56,Q2440)</f>
        <v>4.2321735240994219E-15</v>
      </c>
      <c r="I2441" s="53">
        <f t="shared" si="549"/>
        <v>0.27161348233259519</v>
      </c>
      <c r="J2441" s="53">
        <f>MIN(F2441,H2441,(1-EXP(-SetUp!$B$52*H2441/SetUp!$B$56))*F2441)</f>
        <v>1.269651050961329E-15</v>
      </c>
      <c r="K2441" s="53">
        <f t="shared" si="545"/>
        <v>2.9625224731380928E-15</v>
      </c>
      <c r="L2441" s="53">
        <f>IF(I2441&lt;=0,0,MIN(SetUp!$B$50*I2441^SetUp!$B$55,I2441))</f>
        <v>2.4502496752824964E-3</v>
      </c>
      <c r="M2441" s="53">
        <f t="shared" si="546"/>
        <v>0.26916323265731268</v>
      </c>
      <c r="N2441" s="53">
        <f>IF(SetUp!$B$62=0,X2441,(B2441-E2441)*(1-(H2441/SetUp!$B$66/SetUp!$B$56)))</f>
        <v>0</v>
      </c>
      <c r="O2441" s="53">
        <f>K2441*SetUp!$B$65</f>
        <v>2.7344085334184898E-17</v>
      </c>
      <c r="P2441" s="53">
        <f>MIN(SetUp!$B$54*L2441^SetUp!$B$51,L2441)</f>
        <v>1.5912267131597167E-3</v>
      </c>
      <c r="Q2441" s="53">
        <f t="shared" si="547"/>
        <v>2.9351783878039079E-15</v>
      </c>
      <c r="R2441" s="53">
        <f>IF((H2441+N2441-O2441)&gt;SetUp!$B$56,T2440+H2441+N2441-O2441-SetUp!$B$56,T2440)</f>
        <v>0</v>
      </c>
      <c r="S2441" s="53">
        <f>R2441*SetUp!$B$65</f>
        <v>0</v>
      </c>
      <c r="T2441" s="53">
        <f>IF((R2441-S2441)&lt;SetUp!$B$53,R2441-S2441,SetUp!$B$53)</f>
        <v>0</v>
      </c>
      <c r="U2441" s="53">
        <f t="shared" si="548"/>
        <v>0.26916323265731268</v>
      </c>
      <c r="V2441" s="53">
        <f>(L2441-P2441)/1000*SetUp!$B$13*1000000/SetUp!$B$48</f>
        <v>3.4958198201067797E-2</v>
      </c>
      <c r="W2441" s="53">
        <f t="shared" si="550"/>
        <v>-2.2551405187698492E-17</v>
      </c>
      <c r="X2441" s="53">
        <f>MAX((SetUp!$B$56*(1-($H2441/SetUp!$B$56)^2)*TANH(($B2441-$D2441)/SetUp!$B$56))/(1+$H2441/SetUp!$B$56*TANH(($B2441-$D2441)/SetUp!$B$56)),0)</f>
        <v>0</v>
      </c>
    </row>
    <row r="2442" spans="1:24" x14ac:dyDescent="0.3">
      <c r="A2442" s="60">
        <v>33487</v>
      </c>
      <c r="B2442" s="53">
        <v>0</v>
      </c>
      <c r="C2442" s="53"/>
      <c r="D2442" s="53">
        <v>5.7240000000000002</v>
      </c>
      <c r="E2442" s="53">
        <f t="shared" si="542"/>
        <v>0</v>
      </c>
      <c r="F2442" s="53">
        <f t="shared" si="543"/>
        <v>5.7240000000000002</v>
      </c>
      <c r="G2442" s="53">
        <f t="shared" si="544"/>
        <v>0</v>
      </c>
      <c r="H2442" s="53">
        <f>IF(Q2441&gt;SetUp!$B$56,SetUp!$B$56,Q2441)</f>
        <v>2.9351783878039079E-15</v>
      </c>
      <c r="I2442" s="53">
        <f t="shared" si="549"/>
        <v>0.26916323265731268</v>
      </c>
      <c r="J2442" s="53">
        <f>MIN(F2442,H2442,(1-EXP(-SetUp!$B$52*H2442/SetUp!$B$56))*F2442)</f>
        <v>6.3549165929543963E-16</v>
      </c>
      <c r="K2442" s="53">
        <f t="shared" si="545"/>
        <v>2.2996867285084682E-15</v>
      </c>
      <c r="L2442" s="53">
        <f>IF(I2442&lt;=0,0,MIN(SetUp!$B$50*I2442^SetUp!$B$55,I2442))</f>
        <v>2.4135206937603102E-3</v>
      </c>
      <c r="M2442" s="53">
        <f t="shared" si="546"/>
        <v>0.26674971196355235</v>
      </c>
      <c r="N2442" s="53">
        <f>IF(SetUp!$B$62=0,X2442,(B2442-E2442)*(1-(H2442/SetUp!$B$66/SetUp!$B$56)))</f>
        <v>0</v>
      </c>
      <c r="O2442" s="53">
        <f>K2442*SetUp!$B$65</f>
        <v>2.1226110760813418E-17</v>
      </c>
      <c r="P2442" s="53">
        <f>MIN(SetUp!$B$54*L2442^SetUp!$B$51,L2442)</f>
        <v>1.5671443620567968E-3</v>
      </c>
      <c r="Q2442" s="53">
        <f t="shared" si="547"/>
        <v>2.2784606177476548E-15</v>
      </c>
      <c r="R2442" s="53">
        <f>IF((H2442+N2442-O2442)&gt;SetUp!$B$56,T2441+H2442+N2442-O2442-SetUp!$B$56,T2441)</f>
        <v>0</v>
      </c>
      <c r="S2442" s="53">
        <f>R2442*SetUp!$B$65</f>
        <v>0</v>
      </c>
      <c r="T2442" s="53">
        <f>IF((R2442-S2442)&lt;SetUp!$B$53,R2442-S2442,SetUp!$B$53)</f>
        <v>0</v>
      </c>
      <c r="U2442" s="53">
        <f t="shared" si="548"/>
        <v>0.26674971196355235</v>
      </c>
      <c r="V2442" s="53">
        <f>(L2442-P2442)/1000*SetUp!$B$13*1000000/SetUp!$B$48</f>
        <v>3.4443539766699685E-2</v>
      </c>
      <c r="W2442" s="53">
        <f t="shared" si="550"/>
        <v>-4.9873299934333204E-17</v>
      </c>
      <c r="X2442" s="53">
        <f>MAX((SetUp!$B$56*(1-($H2442/SetUp!$B$56)^2)*TANH(($B2442-$D2442)/SetUp!$B$56))/(1+$H2442/SetUp!$B$56*TANH(($B2442-$D2442)/SetUp!$B$56)),0)</f>
        <v>0</v>
      </c>
    </row>
    <row r="2443" spans="1:24" x14ac:dyDescent="0.3">
      <c r="A2443" s="60">
        <v>33488</v>
      </c>
      <c r="B2443" s="53">
        <v>0</v>
      </c>
      <c r="C2443" s="53"/>
      <c r="D2443" s="53">
        <v>5.7240000000000002</v>
      </c>
      <c r="E2443" s="53">
        <f t="shared" si="542"/>
        <v>0</v>
      </c>
      <c r="F2443" s="53">
        <f t="shared" si="543"/>
        <v>5.7240000000000002</v>
      </c>
      <c r="G2443" s="53">
        <f t="shared" si="544"/>
        <v>0</v>
      </c>
      <c r="H2443" s="53">
        <f>IF(Q2442&gt;SetUp!$B$56,SetUp!$B$56,Q2442)</f>
        <v>2.2784606177476548E-15</v>
      </c>
      <c r="I2443" s="53">
        <f t="shared" si="549"/>
        <v>0.26674971196355235</v>
      </c>
      <c r="J2443" s="53">
        <f>MIN(F2443,H2443,(1-EXP(-SetUp!$B$52*H2443/SetUp!$B$56))*F2443)</f>
        <v>6.3549165929543963E-16</v>
      </c>
      <c r="K2443" s="53">
        <f t="shared" si="545"/>
        <v>1.6429689584522152E-15</v>
      </c>
      <c r="L2443" s="53">
        <f>IF(I2443&lt;=0,0,MIN(SetUp!$B$50*I2443^SetUp!$B$55,I2443))</f>
        <v>2.3775595288002805E-3</v>
      </c>
      <c r="M2443" s="53">
        <f t="shared" si="546"/>
        <v>0.26437215243475209</v>
      </c>
      <c r="N2443" s="53">
        <f>IF(SetUp!$B$62=0,X2443,(B2443-E2443)*(1-(H2443/SetUp!$B$66/SetUp!$B$56)))</f>
        <v>0</v>
      </c>
      <c r="O2443" s="53">
        <f>K2443*SetUp!$B$65</f>
        <v>1.5164605098757721E-17</v>
      </c>
      <c r="P2443" s="53">
        <f>MIN(SetUp!$B$54*L2443^SetUp!$B$51,L2443)</f>
        <v>1.5435689007618221E-3</v>
      </c>
      <c r="Q2443" s="53">
        <f t="shared" si="547"/>
        <v>1.6278043533534575E-15</v>
      </c>
      <c r="R2443" s="53">
        <f>IF((H2443+N2443-O2443)&gt;SetUp!$B$56,T2442+H2443+N2443-O2443-SetUp!$B$56,T2442)</f>
        <v>0</v>
      </c>
      <c r="S2443" s="53">
        <f>R2443*SetUp!$B$65</f>
        <v>0</v>
      </c>
      <c r="T2443" s="53">
        <f>IF((R2443-S2443)&lt;SetUp!$B$53,R2443-S2443,SetUp!$B$53)</f>
        <v>0</v>
      </c>
      <c r="U2443" s="53">
        <f t="shared" si="548"/>
        <v>0.26437215243475209</v>
      </c>
      <c r="V2443" s="53">
        <f>(L2443-P2443)/1000*SetUp!$B$13*1000000/SetUp!$B$48</f>
        <v>3.3939499825191351E-2</v>
      </c>
      <c r="W2443" s="53">
        <f t="shared" si="550"/>
        <v>-5.2041704279304213E-18</v>
      </c>
      <c r="X2443" s="53">
        <f>MAX((SetUp!$B$56*(1-($H2443/SetUp!$B$56)^2)*TANH(($B2443-$D2443)/SetUp!$B$56))/(1+$H2443/SetUp!$B$56*TANH(($B2443-$D2443)/SetUp!$B$56)),0)</f>
        <v>0</v>
      </c>
    </row>
    <row r="2444" spans="1:24" x14ac:dyDescent="0.3">
      <c r="A2444" s="60">
        <v>33489</v>
      </c>
      <c r="B2444" s="53">
        <v>0</v>
      </c>
      <c r="C2444" s="53"/>
      <c r="D2444" s="53">
        <v>5.7240000000000002</v>
      </c>
      <c r="E2444" s="53">
        <f t="shared" si="542"/>
        <v>0</v>
      </c>
      <c r="F2444" s="53">
        <f t="shared" si="543"/>
        <v>5.7240000000000002</v>
      </c>
      <c r="G2444" s="53">
        <f t="shared" si="544"/>
        <v>0</v>
      </c>
      <c r="H2444" s="53">
        <f>IF(Q2443&gt;SetUp!$B$56,SetUp!$B$56,Q2443)</f>
        <v>1.6278043533534575E-15</v>
      </c>
      <c r="I2444" s="53">
        <f t="shared" si="549"/>
        <v>0.26437215243475209</v>
      </c>
      <c r="J2444" s="53">
        <f>MIN(F2444,H2444,(1-EXP(-SetUp!$B$52*H2444/SetUp!$B$56))*F2444)</f>
        <v>6.3549165929543963E-16</v>
      </c>
      <c r="K2444" s="53">
        <f t="shared" si="545"/>
        <v>9.9231269405801789E-16</v>
      </c>
      <c r="L2444" s="53">
        <f>IF(I2444&lt;=0,0,MIN(SetUp!$B$50*I2444^SetUp!$B$55,I2444))</f>
        <v>2.342345632249004E-3</v>
      </c>
      <c r="M2444" s="53">
        <f t="shared" si="546"/>
        <v>0.2620298068025031</v>
      </c>
      <c r="N2444" s="53">
        <f>IF(SetUp!$B$62=0,X2444,(B2444-E2444)*(1-(H2444/SetUp!$B$66/SetUp!$B$56)))</f>
        <v>0</v>
      </c>
      <c r="O2444" s="53">
        <f>K2444*SetUp!$B$65</f>
        <v>9.159047139910947E-18</v>
      </c>
      <c r="P2444" s="53">
        <f>MIN(SetUp!$B$54*L2444^SetUp!$B$51,L2444)</f>
        <v>1.5204866920675479E-3</v>
      </c>
      <c r="Q2444" s="53">
        <f t="shared" si="547"/>
        <v>9.8315364691810695E-16</v>
      </c>
      <c r="R2444" s="53">
        <f>IF((H2444+N2444-O2444)&gt;SetUp!$B$56,T2443+H2444+N2444-O2444-SetUp!$B$56,T2443)</f>
        <v>0</v>
      </c>
      <c r="S2444" s="53">
        <f>R2444*SetUp!$B$65</f>
        <v>0</v>
      </c>
      <c r="T2444" s="53">
        <f>IF((R2444-S2444)&lt;SetUp!$B$53,R2444-S2444,SetUp!$B$53)</f>
        <v>0</v>
      </c>
      <c r="U2444" s="53">
        <f t="shared" si="548"/>
        <v>0.2620298068025031</v>
      </c>
      <c r="V2444" s="53">
        <f>(L2444-P2444)/1000*SetUp!$B$13*1000000/SetUp!$B$48</f>
        <v>3.3445797133507121E-2</v>
      </c>
      <c r="W2444" s="53">
        <f t="shared" si="550"/>
        <v>2.9923979960599922E-17</v>
      </c>
      <c r="X2444" s="53">
        <f>MAX((SetUp!$B$56*(1-($H2444/SetUp!$B$56)^2)*TANH(($B2444-$D2444)/SetUp!$B$56))/(1+$H2444/SetUp!$B$56*TANH(($B2444-$D2444)/SetUp!$B$56)),0)</f>
        <v>0</v>
      </c>
    </row>
    <row r="2445" spans="1:24" x14ac:dyDescent="0.3">
      <c r="A2445" s="60">
        <v>33490</v>
      </c>
      <c r="B2445" s="53">
        <v>0</v>
      </c>
      <c r="C2445" s="53"/>
      <c r="D2445" s="53">
        <v>5.7240000000000002</v>
      </c>
      <c r="E2445" s="53">
        <f t="shared" si="542"/>
        <v>0</v>
      </c>
      <c r="F2445" s="53">
        <f t="shared" si="543"/>
        <v>5.7240000000000002</v>
      </c>
      <c r="G2445" s="53">
        <f t="shared" si="544"/>
        <v>0</v>
      </c>
      <c r="H2445" s="53">
        <f>IF(Q2444&gt;SetUp!$B$56,SetUp!$B$56,Q2444)</f>
        <v>9.8315364691810695E-16</v>
      </c>
      <c r="I2445" s="53">
        <f t="shared" si="549"/>
        <v>0.2620298068025031</v>
      </c>
      <c r="J2445" s="53">
        <f>MIN(F2445,H2445,(1-EXP(-SetUp!$B$52*H2445/SetUp!$B$56))*F2445)</f>
        <v>0</v>
      </c>
      <c r="K2445" s="53">
        <f t="shared" si="545"/>
        <v>9.8315364691810695E-16</v>
      </c>
      <c r="L2445" s="53">
        <f>IF(I2445&lt;=0,0,MIN(SetUp!$B$50*I2445^SetUp!$B$55,I2445))</f>
        <v>2.307859124971411E-3</v>
      </c>
      <c r="M2445" s="53">
        <f t="shared" si="546"/>
        <v>0.25972194767753171</v>
      </c>
      <c r="N2445" s="53">
        <f>IF(SetUp!$B$62=0,X2445,(B2445-E2445)*(1-(H2445/SetUp!$B$66/SetUp!$B$56)))</f>
        <v>0</v>
      </c>
      <c r="O2445" s="53">
        <f>K2445*SetUp!$B$65</f>
        <v>9.0745091258218052E-18</v>
      </c>
      <c r="P2445" s="53">
        <f>MIN(SetUp!$B$54*L2445^SetUp!$B$51,L2445)</f>
        <v>1.4978845446904563E-3</v>
      </c>
      <c r="Q2445" s="53">
        <f t="shared" si="547"/>
        <v>9.7407913779228519E-16</v>
      </c>
      <c r="R2445" s="53">
        <f>IF((H2445+N2445-O2445)&gt;SetUp!$B$56,T2444+H2445+N2445-O2445-SetUp!$B$56,T2444)</f>
        <v>0</v>
      </c>
      <c r="S2445" s="53">
        <f>R2445*SetUp!$B$65</f>
        <v>0</v>
      </c>
      <c r="T2445" s="53">
        <f>IF((R2445-S2445)&lt;SetUp!$B$53,R2445-S2445,SetUp!$B$53)</f>
        <v>0</v>
      </c>
      <c r="U2445" s="53">
        <f t="shared" si="548"/>
        <v>0.25972194767753171</v>
      </c>
      <c r="V2445" s="53">
        <f>(L2445-P2445)/1000*SetUp!$B$13*1000000/SetUp!$B$48</f>
        <v>3.2962159527513579E-2</v>
      </c>
      <c r="W2445" s="53">
        <f t="shared" si="550"/>
        <v>2.1250362580715887E-17</v>
      </c>
      <c r="X2445" s="53">
        <f>MAX((SetUp!$B$56*(1-($H2445/SetUp!$B$56)^2)*TANH(($B2445-$D2445)/SetUp!$B$56))/(1+$H2445/SetUp!$B$56*TANH(($B2445-$D2445)/SetUp!$B$56)),0)</f>
        <v>0</v>
      </c>
    </row>
    <row r="2446" spans="1:24" x14ac:dyDescent="0.3">
      <c r="A2446" s="60">
        <v>33491</v>
      </c>
      <c r="B2446" s="53">
        <v>0</v>
      </c>
      <c r="C2446" s="53"/>
      <c r="D2446" s="53">
        <v>5.7240000000000002</v>
      </c>
      <c r="E2446" s="53">
        <f t="shared" si="542"/>
        <v>0</v>
      </c>
      <c r="F2446" s="53">
        <f t="shared" si="543"/>
        <v>5.7240000000000002</v>
      </c>
      <c r="G2446" s="53">
        <f t="shared" si="544"/>
        <v>0</v>
      </c>
      <c r="H2446" s="53">
        <f>IF(Q2445&gt;SetUp!$B$56,SetUp!$B$56,Q2445)</f>
        <v>9.7407913779228519E-16</v>
      </c>
      <c r="I2446" s="53">
        <f t="shared" si="549"/>
        <v>0.25972194767753171</v>
      </c>
      <c r="J2446" s="53">
        <f>MIN(F2446,H2446,(1-EXP(-SetUp!$B$52*H2446/SetUp!$B$56))*F2446)</f>
        <v>0</v>
      </c>
      <c r="K2446" s="53">
        <f t="shared" si="545"/>
        <v>9.7407913779228519E-16</v>
      </c>
      <c r="L2446" s="53">
        <f>IF(I2446&lt;=0,0,MIN(SetUp!$B$50*I2446^SetUp!$B$55,I2446))</f>
        <v>2.2740807712311392E-3</v>
      </c>
      <c r="M2446" s="53">
        <f t="shared" si="546"/>
        <v>0.25744786690630056</v>
      </c>
      <c r="N2446" s="53">
        <f>IF(SetUp!$B$62=0,X2446,(B2446-E2446)*(1-(H2446/SetUp!$B$66/SetUp!$B$56)))</f>
        <v>0</v>
      </c>
      <c r="O2446" s="53">
        <f>K2446*SetUp!$B$65</f>
        <v>8.9907513976856632E-18</v>
      </c>
      <c r="P2446" s="53">
        <f>MIN(SetUp!$B$54*L2446^SetUp!$B$51,L2446)</f>
        <v>1.4757496961323889E-3</v>
      </c>
      <c r="Q2446" s="53">
        <f t="shared" si="547"/>
        <v>9.6508838639459955E-16</v>
      </c>
      <c r="R2446" s="53">
        <f>IF((H2446+N2446-O2446)&gt;SetUp!$B$56,T2445+H2446+N2446-O2446-SetUp!$B$56,T2445)</f>
        <v>0</v>
      </c>
      <c r="S2446" s="53">
        <f>R2446*SetUp!$B$65</f>
        <v>0</v>
      </c>
      <c r="T2446" s="53">
        <f>IF((R2446-S2446)&lt;SetUp!$B$53,R2446-S2446,SetUp!$B$53)</f>
        <v>0</v>
      </c>
      <c r="U2446" s="53">
        <f t="shared" si="548"/>
        <v>0.25744786690630056</v>
      </c>
      <c r="V2446" s="53">
        <f>(L2446-P2446)/1000*SetUp!$B$13*1000000/SetUp!$B$48</f>
        <v>3.2488323576832102E-2</v>
      </c>
      <c r="W2446" s="53">
        <f t="shared" si="550"/>
        <v>-6.2450045135165055E-17</v>
      </c>
      <c r="X2446" s="53">
        <f>MAX((SetUp!$B$56*(1-($H2446/SetUp!$B$56)^2)*TANH(($B2446-$D2446)/SetUp!$B$56))/(1+$H2446/SetUp!$B$56*TANH(($B2446-$D2446)/SetUp!$B$56)),0)</f>
        <v>0</v>
      </c>
    </row>
    <row r="2447" spans="1:24" x14ac:dyDescent="0.3">
      <c r="A2447" s="60">
        <v>33492</v>
      </c>
      <c r="B2447" s="53">
        <v>0</v>
      </c>
      <c r="C2447" s="53"/>
      <c r="D2447" s="53">
        <v>5.7240000000000002</v>
      </c>
      <c r="E2447" s="53">
        <f t="shared" si="542"/>
        <v>0</v>
      </c>
      <c r="F2447" s="53">
        <f t="shared" si="543"/>
        <v>5.7240000000000002</v>
      </c>
      <c r="G2447" s="53">
        <f t="shared" si="544"/>
        <v>0</v>
      </c>
      <c r="H2447" s="53">
        <f>IF(Q2446&gt;SetUp!$B$56,SetUp!$B$56,Q2446)</f>
        <v>9.6508838639459955E-16</v>
      </c>
      <c r="I2447" s="53">
        <f t="shared" si="549"/>
        <v>0.25744786690630056</v>
      </c>
      <c r="J2447" s="53">
        <f>MIN(F2447,H2447,(1-EXP(-SetUp!$B$52*H2447/SetUp!$B$56))*F2447)</f>
        <v>0</v>
      </c>
      <c r="K2447" s="53">
        <f t="shared" si="545"/>
        <v>9.6508838639459955E-16</v>
      </c>
      <c r="L2447" s="53">
        <f>IF(I2447&lt;=0,0,MIN(SetUp!$B$50*I2447^SetUp!$B$55,I2447))</f>
        <v>2.2409919541973742E-3</v>
      </c>
      <c r="M2447" s="53">
        <f t="shared" si="546"/>
        <v>0.2552068749521032</v>
      </c>
      <c r="N2447" s="53">
        <f>IF(SetUp!$B$62=0,X2447,(B2447-E2447)*(1-(H2447/SetUp!$B$66/SetUp!$B$56)))</f>
        <v>0</v>
      </c>
      <c r="O2447" s="53">
        <f>K2447*SetUp!$B$65</f>
        <v>8.9077667534624093E-18</v>
      </c>
      <c r="P2447" s="53">
        <f>MIN(SetUp!$B$54*L2447^SetUp!$B$51,L2447)</f>
        <v>1.4540697962980829E-3</v>
      </c>
      <c r="Q2447" s="53">
        <f t="shared" si="547"/>
        <v>9.5618061964113709E-16</v>
      </c>
      <c r="R2447" s="53">
        <f>IF((H2447+N2447-O2447)&gt;SetUp!$B$56,T2446+H2447+N2447-O2447-SetUp!$B$56,T2446)</f>
        <v>0</v>
      </c>
      <c r="S2447" s="53">
        <f>R2447*SetUp!$B$65</f>
        <v>0</v>
      </c>
      <c r="T2447" s="53">
        <f>IF((R2447-S2447)&lt;SetUp!$B$53,R2447-S2447,SetUp!$B$53)</f>
        <v>0</v>
      </c>
      <c r="U2447" s="53">
        <f t="shared" si="548"/>
        <v>0.2552068749521032</v>
      </c>
      <c r="V2447" s="53">
        <f>(L2447-P2447)/1000*SetUp!$B$13*1000000/SetUp!$B$48</f>
        <v>3.2024034254771752E-2</v>
      </c>
      <c r="W2447" s="53">
        <f t="shared" si="550"/>
        <v>1.6479873021779667E-17</v>
      </c>
      <c r="X2447" s="53">
        <f>MAX((SetUp!$B$56*(1-($H2447/SetUp!$B$56)^2)*TANH(($B2447-$D2447)/SetUp!$B$56))/(1+$H2447/SetUp!$B$56*TANH(($B2447-$D2447)/SetUp!$B$56)),0)</f>
        <v>0</v>
      </c>
    </row>
    <row r="2448" spans="1:24" x14ac:dyDescent="0.3">
      <c r="A2448" s="60">
        <v>33493</v>
      </c>
      <c r="B2448" s="53">
        <v>0</v>
      </c>
      <c r="C2448" s="53"/>
      <c r="D2448" s="53">
        <v>5.7240000000000002</v>
      </c>
      <c r="E2448" s="53">
        <f t="shared" si="542"/>
        <v>0</v>
      </c>
      <c r="F2448" s="53">
        <f t="shared" si="543"/>
        <v>5.7240000000000002</v>
      </c>
      <c r="G2448" s="53">
        <f t="shared" si="544"/>
        <v>0</v>
      </c>
      <c r="H2448" s="53">
        <f>IF(Q2447&gt;SetUp!$B$56,SetUp!$B$56,Q2447)</f>
        <v>9.5618061964113709E-16</v>
      </c>
      <c r="I2448" s="53">
        <f t="shared" si="549"/>
        <v>0.2552068749521032</v>
      </c>
      <c r="J2448" s="53">
        <f>MIN(F2448,H2448,(1-EXP(-SetUp!$B$52*H2448/SetUp!$B$56))*F2448)</f>
        <v>0</v>
      </c>
      <c r="K2448" s="53">
        <f t="shared" si="545"/>
        <v>9.5618061964113709E-16</v>
      </c>
      <c r="L2448" s="53">
        <f>IF(I2448&lt;=0,0,MIN(SetUp!$B$50*I2448^SetUp!$B$55,I2448))</f>
        <v>2.208574652522301E-3</v>
      </c>
      <c r="M2448" s="53">
        <f t="shared" si="546"/>
        <v>0.25299830029958092</v>
      </c>
      <c r="N2448" s="53">
        <f>IF(SetUp!$B$62=0,X2448,(B2448-E2448)*(1-(H2448/SetUp!$B$66/SetUp!$B$56)))</f>
        <v>0</v>
      </c>
      <c r="O2448" s="53">
        <f>K2448*SetUp!$B$65</f>
        <v>8.8255480575867685E-18</v>
      </c>
      <c r="P2448" s="53">
        <f>MIN(SetUp!$B$54*L2448^SetUp!$B$51,L2448)</f>
        <v>1.4328328918310374E-3</v>
      </c>
      <c r="Q2448" s="53">
        <f t="shared" si="547"/>
        <v>9.4735507158355029E-16</v>
      </c>
      <c r="R2448" s="53">
        <f>IF((H2448+N2448-O2448)&gt;SetUp!$B$56,T2447+H2448+N2448-O2448-SetUp!$B$56,T2447)</f>
        <v>0</v>
      </c>
      <c r="S2448" s="53">
        <f>R2448*SetUp!$B$65</f>
        <v>0</v>
      </c>
      <c r="T2448" s="53">
        <f>IF((R2448-S2448)&lt;SetUp!$B$53,R2448-S2448,SetUp!$B$53)</f>
        <v>0</v>
      </c>
      <c r="U2448" s="53">
        <f t="shared" si="548"/>
        <v>0.25299830029958092</v>
      </c>
      <c r="V2448" s="53">
        <f>(L2448-P2448)/1000*SetUp!$B$13*1000000/SetUp!$B$48</f>
        <v>3.1569044622598179E-2</v>
      </c>
      <c r="W2448" s="53">
        <f t="shared" si="550"/>
        <v>2.3852447794681098E-17</v>
      </c>
      <c r="X2448" s="53">
        <f>MAX((SetUp!$B$56*(1-($H2448/SetUp!$B$56)^2)*TANH(($B2448-$D2448)/SetUp!$B$56))/(1+$H2448/SetUp!$B$56*TANH(($B2448-$D2448)/SetUp!$B$56)),0)</f>
        <v>0</v>
      </c>
    </row>
    <row r="2449" spans="1:24" x14ac:dyDescent="0.3">
      <c r="A2449" s="60">
        <v>33494</v>
      </c>
      <c r="B2449" s="53">
        <v>0</v>
      </c>
      <c r="C2449" s="53"/>
      <c r="D2449" s="53">
        <v>5.7240000000000002</v>
      </c>
      <c r="E2449" s="53">
        <f t="shared" si="542"/>
        <v>0</v>
      </c>
      <c r="F2449" s="53">
        <f t="shared" si="543"/>
        <v>5.7240000000000002</v>
      </c>
      <c r="G2449" s="53">
        <f t="shared" si="544"/>
        <v>0</v>
      </c>
      <c r="H2449" s="53">
        <f>IF(Q2448&gt;SetUp!$B$56,SetUp!$B$56,Q2448)</f>
        <v>9.4735507158355029E-16</v>
      </c>
      <c r="I2449" s="53">
        <f t="shared" si="549"/>
        <v>0.25299830029958092</v>
      </c>
      <c r="J2449" s="53">
        <f>MIN(F2449,H2449,(1-EXP(-SetUp!$B$52*H2449/SetUp!$B$56))*F2449)</f>
        <v>0</v>
      </c>
      <c r="K2449" s="53">
        <f t="shared" si="545"/>
        <v>9.4735507158355029E-16</v>
      </c>
      <c r="L2449" s="53">
        <f>IF(I2449&lt;=0,0,MIN(SetUp!$B$50*I2449^SetUp!$B$55,I2449))</f>
        <v>2.176811417936411E-3</v>
      </c>
      <c r="M2449" s="53">
        <f t="shared" si="546"/>
        <v>0.25082148888164452</v>
      </c>
      <c r="N2449" s="53">
        <f>IF(SetUp!$B$62=0,X2449,(B2449-E2449)*(1-(H2449/SetUp!$B$66/SetUp!$B$56)))</f>
        <v>0</v>
      </c>
      <c r="O2449" s="53">
        <f>K2449*SetUp!$B$65</f>
        <v>8.7440882403547405E-18</v>
      </c>
      <c r="P2449" s="53">
        <f>MIN(SetUp!$B$54*L2449^SetUp!$B$51,L2449)</f>
        <v>1.4120274111322113E-3</v>
      </c>
      <c r="Q2449" s="53">
        <f t="shared" si="547"/>
        <v>9.3861098334319558E-16</v>
      </c>
      <c r="R2449" s="53">
        <f>IF((H2449+N2449-O2449)&gt;SetUp!$B$56,T2448+H2449+N2449-O2449-SetUp!$B$56,T2448)</f>
        <v>0</v>
      </c>
      <c r="S2449" s="53">
        <f>R2449*SetUp!$B$65</f>
        <v>0</v>
      </c>
      <c r="T2449" s="53">
        <f>IF((R2449-S2449)&lt;SetUp!$B$53,R2449-S2449,SetUp!$B$53)</f>
        <v>0</v>
      </c>
      <c r="U2449" s="53">
        <f t="shared" si="548"/>
        <v>0.25082148888164452</v>
      </c>
      <c r="V2449" s="53">
        <f>(L2449-P2449)/1000*SetUp!$B$13*1000000/SetUp!$B$48</f>
        <v>3.1123115527436518E-2</v>
      </c>
      <c r="W2449" s="53">
        <f t="shared" si="550"/>
        <v>0</v>
      </c>
      <c r="X2449" s="53">
        <f>MAX((SetUp!$B$56*(1-($H2449/SetUp!$B$56)^2)*TANH(($B2449-$D2449)/SetUp!$B$56))/(1+$H2449/SetUp!$B$56*TANH(($B2449-$D2449)/SetUp!$B$56)),0)</f>
        <v>0</v>
      </c>
    </row>
    <row r="2450" spans="1:24" x14ac:dyDescent="0.3">
      <c r="A2450" s="60">
        <v>33495</v>
      </c>
      <c r="B2450" s="53">
        <v>0</v>
      </c>
      <c r="C2450" s="53"/>
      <c r="D2450" s="53">
        <v>5.7240000000000002</v>
      </c>
      <c r="E2450" s="53">
        <f t="shared" si="542"/>
        <v>0</v>
      </c>
      <c r="F2450" s="53">
        <f t="shared" si="543"/>
        <v>5.7240000000000002</v>
      </c>
      <c r="G2450" s="53">
        <f t="shared" si="544"/>
        <v>0</v>
      </c>
      <c r="H2450" s="53">
        <f>IF(Q2449&gt;SetUp!$B$56,SetUp!$B$56,Q2449)</f>
        <v>9.3861098334319558E-16</v>
      </c>
      <c r="I2450" s="53">
        <f t="shared" si="549"/>
        <v>0.25082148888164452</v>
      </c>
      <c r="J2450" s="53">
        <f>MIN(F2450,H2450,(1-EXP(-SetUp!$B$52*H2450/SetUp!$B$56))*F2450)</f>
        <v>0</v>
      </c>
      <c r="K2450" s="53">
        <f t="shared" si="545"/>
        <v>9.3861098334319558E-16</v>
      </c>
      <c r="L2450" s="53">
        <f>IF(I2450&lt;=0,0,MIN(SetUp!$B$50*I2450^SetUp!$B$55,I2450))</f>
        <v>2.1456853538117451E-3</v>
      </c>
      <c r="M2450" s="53">
        <f t="shared" si="546"/>
        <v>0.24867580352783278</v>
      </c>
      <c r="N2450" s="53">
        <f>IF(SetUp!$B$62=0,X2450,(B2450-E2450)*(1-(H2450/SetUp!$B$66/SetUp!$B$56)))</f>
        <v>0</v>
      </c>
      <c r="O2450" s="53">
        <f>K2450*SetUp!$B$65</f>
        <v>8.6633802973157019E-18</v>
      </c>
      <c r="P2450" s="53">
        <f>MIN(SetUp!$B$54*L2450^SetUp!$B$51,L2450)</f>
        <v>1.3916421500279881E-3</v>
      </c>
      <c r="Q2450" s="53">
        <f t="shared" si="547"/>
        <v>9.2994760304587981E-16</v>
      </c>
      <c r="R2450" s="53">
        <f>IF((H2450+N2450-O2450)&gt;SetUp!$B$56,T2449+H2450+N2450-O2450-SetUp!$B$56,T2449)</f>
        <v>0</v>
      </c>
      <c r="S2450" s="53">
        <f>R2450*SetUp!$B$65</f>
        <v>0</v>
      </c>
      <c r="T2450" s="53">
        <f>IF((R2450-S2450)&lt;SetUp!$B$53,R2450-S2450,SetUp!$B$53)</f>
        <v>0</v>
      </c>
      <c r="U2450" s="53">
        <f t="shared" si="548"/>
        <v>0.24867580352783278</v>
      </c>
      <c r="V2450" s="53">
        <f>(L2450-P2450)/1000*SetUp!$B$13*1000000/SetUp!$B$48</f>
        <v>3.0686015313142596E-2</v>
      </c>
      <c r="W2450" s="53">
        <f t="shared" si="550"/>
        <v>6.9388939039072284E-18</v>
      </c>
      <c r="X2450" s="53">
        <f>MAX((SetUp!$B$56*(1-($H2450/SetUp!$B$56)^2)*TANH(($B2450-$D2450)/SetUp!$B$56))/(1+$H2450/SetUp!$B$56*TANH(($B2450-$D2450)/SetUp!$B$56)),0)</f>
        <v>0</v>
      </c>
    </row>
    <row r="2451" spans="1:24" x14ac:dyDescent="0.3">
      <c r="A2451" s="60">
        <v>33496</v>
      </c>
      <c r="B2451" s="53">
        <v>0</v>
      </c>
      <c r="C2451" s="53"/>
      <c r="D2451" s="53">
        <v>5.7240000000000002</v>
      </c>
      <c r="E2451" s="53">
        <f t="shared" si="542"/>
        <v>0</v>
      </c>
      <c r="F2451" s="53">
        <f t="shared" si="543"/>
        <v>5.7240000000000002</v>
      </c>
      <c r="G2451" s="53">
        <f t="shared" si="544"/>
        <v>0</v>
      </c>
      <c r="H2451" s="53">
        <f>IF(Q2450&gt;SetUp!$B$56,SetUp!$B$56,Q2450)</f>
        <v>9.2994760304587981E-16</v>
      </c>
      <c r="I2451" s="53">
        <f t="shared" si="549"/>
        <v>0.24867580352783278</v>
      </c>
      <c r="J2451" s="53">
        <f>MIN(F2451,H2451,(1-EXP(-SetUp!$B$52*H2451/SetUp!$B$56))*F2451)</f>
        <v>0</v>
      </c>
      <c r="K2451" s="53">
        <f t="shared" si="545"/>
        <v>9.2994760304587981E-16</v>
      </c>
      <c r="L2451" s="53">
        <f>IF(I2451&lt;=0,0,MIN(SetUp!$B$50*I2451^SetUp!$B$55,I2451))</f>
        <v>2.1151800946459559E-3</v>
      </c>
      <c r="M2451" s="53">
        <f t="shared" si="546"/>
        <v>0.24656062343318683</v>
      </c>
      <c r="N2451" s="53">
        <f>IF(SetUp!$B$62=0,X2451,(B2451-E2451)*(1-(H2451/SetUp!$B$66/SetUp!$B$56)))</f>
        <v>0</v>
      </c>
      <c r="O2451" s="53">
        <f>K2451*SetUp!$B$65</f>
        <v>8.5834172886701108E-18</v>
      </c>
      <c r="P2451" s="53">
        <f>MIN(SetUp!$B$54*L2451^SetUp!$B$51,L2451)</f>
        <v>1.3716662580556963E-3</v>
      </c>
      <c r="Q2451" s="53">
        <f t="shared" si="547"/>
        <v>9.2136418575720972E-16</v>
      </c>
      <c r="R2451" s="53">
        <f>IF((H2451+N2451-O2451)&gt;SetUp!$B$56,T2450+H2451+N2451-O2451-SetUp!$B$56,T2450)</f>
        <v>0</v>
      </c>
      <c r="S2451" s="53">
        <f>R2451*SetUp!$B$65</f>
        <v>0</v>
      </c>
      <c r="T2451" s="53">
        <f>IF((R2451-S2451)&lt;SetUp!$B$53,R2451-S2451,SetUp!$B$53)</f>
        <v>0</v>
      </c>
      <c r="U2451" s="53">
        <f t="shared" si="548"/>
        <v>0.24656062343318683</v>
      </c>
      <c r="V2451" s="53">
        <f>(L2451-P2451)/1000*SetUp!$B$13*1000000/SetUp!$B$48</f>
        <v>3.0257519543515552E-2</v>
      </c>
      <c r="W2451" s="53">
        <f t="shared" si="550"/>
        <v>-2.3852447794681098E-17</v>
      </c>
      <c r="X2451" s="53">
        <f>MAX((SetUp!$B$56*(1-($H2451/SetUp!$B$56)^2)*TANH(($B2451-$D2451)/SetUp!$B$56))/(1+$H2451/SetUp!$B$56*TANH(($B2451-$D2451)/SetUp!$B$56)),0)</f>
        <v>0</v>
      </c>
    </row>
    <row r="2452" spans="1:24" x14ac:dyDescent="0.3">
      <c r="A2452" s="60">
        <v>33497</v>
      </c>
      <c r="B2452" s="53">
        <v>0</v>
      </c>
      <c r="C2452" s="53"/>
      <c r="D2452" s="53">
        <v>5.7240000000000002</v>
      </c>
      <c r="E2452" s="53">
        <f t="shared" si="542"/>
        <v>0</v>
      </c>
      <c r="F2452" s="53">
        <f t="shared" si="543"/>
        <v>5.7240000000000002</v>
      </c>
      <c r="G2452" s="53">
        <f t="shared" si="544"/>
        <v>0</v>
      </c>
      <c r="H2452" s="53">
        <f>IF(Q2451&gt;SetUp!$B$56,SetUp!$B$56,Q2451)</f>
        <v>9.2136418575720972E-16</v>
      </c>
      <c r="I2452" s="53">
        <f t="shared" si="549"/>
        <v>0.24656062343318683</v>
      </c>
      <c r="J2452" s="53">
        <f>MIN(F2452,H2452,(1-EXP(-SetUp!$B$52*H2452/SetUp!$B$56))*F2452)</f>
        <v>0</v>
      </c>
      <c r="K2452" s="53">
        <f t="shared" si="545"/>
        <v>9.2136418575720972E-16</v>
      </c>
      <c r="L2452" s="53">
        <f>IF(I2452&lt;=0,0,MIN(SetUp!$B$50*I2452^SetUp!$B$55,I2452))</f>
        <v>2.0852797864225536E-3</v>
      </c>
      <c r="M2452" s="53">
        <f t="shared" si="546"/>
        <v>0.24447534364676426</v>
      </c>
      <c r="N2452" s="53">
        <f>IF(SetUp!$B$62=0,X2452,(B2452-E2452)*(1-(H2452/SetUp!$B$66/SetUp!$B$56)))</f>
        <v>0</v>
      </c>
      <c r="O2452" s="53">
        <f>K2452*SetUp!$B$65</f>
        <v>8.5041923386727876E-18</v>
      </c>
      <c r="P2452" s="53">
        <f>MIN(SetUp!$B$54*L2452^SetUp!$B$51,L2452)</f>
        <v>1.3520892253366737E-3</v>
      </c>
      <c r="Q2452" s="53">
        <f t="shared" si="547"/>
        <v>9.1285999341853702E-16</v>
      </c>
      <c r="R2452" s="53">
        <f>IF((H2452+N2452-O2452)&gt;SetUp!$B$56,T2451+H2452+N2452-O2452-SetUp!$B$56,T2451)</f>
        <v>0</v>
      </c>
      <c r="S2452" s="53">
        <f>R2452*SetUp!$B$65</f>
        <v>0</v>
      </c>
      <c r="T2452" s="53">
        <f>IF((R2452-S2452)&lt;SetUp!$B$53,R2452-S2452,SetUp!$B$53)</f>
        <v>0</v>
      </c>
      <c r="U2452" s="53">
        <f t="shared" si="548"/>
        <v>0.24447534364676426</v>
      </c>
      <c r="V2452" s="53">
        <f>(L2452-P2452)/1000*SetUp!$B$13*1000000/SetUp!$B$48</f>
        <v>2.9837410737256719E-2</v>
      </c>
      <c r="W2452" s="53">
        <f t="shared" si="550"/>
        <v>-7.8062556418956319E-18</v>
      </c>
      <c r="X2452" s="53">
        <f>MAX((SetUp!$B$56*(1-($H2452/SetUp!$B$56)^2)*TANH(($B2452-$D2452)/SetUp!$B$56))/(1+$H2452/SetUp!$B$56*TANH(($B2452-$D2452)/SetUp!$B$56)),0)</f>
        <v>0</v>
      </c>
    </row>
    <row r="2453" spans="1:24" x14ac:dyDescent="0.3">
      <c r="A2453" s="60">
        <v>33498</v>
      </c>
      <c r="B2453" s="53">
        <v>0</v>
      </c>
      <c r="C2453" s="53"/>
      <c r="D2453" s="53">
        <v>5.7240000000000002</v>
      </c>
      <c r="E2453" s="53">
        <f t="shared" si="542"/>
        <v>0</v>
      </c>
      <c r="F2453" s="53">
        <f t="shared" si="543"/>
        <v>5.7240000000000002</v>
      </c>
      <c r="G2453" s="53">
        <f t="shared" si="544"/>
        <v>0</v>
      </c>
      <c r="H2453" s="53">
        <f>IF(Q2452&gt;SetUp!$B$56,SetUp!$B$56,Q2452)</f>
        <v>9.1285999341853702E-16</v>
      </c>
      <c r="I2453" s="53">
        <f t="shared" si="549"/>
        <v>0.24447534364676426</v>
      </c>
      <c r="J2453" s="53">
        <f>MIN(F2453,H2453,(1-EXP(-SetUp!$B$52*H2453/SetUp!$B$56))*F2453)</f>
        <v>0</v>
      </c>
      <c r="K2453" s="53">
        <f t="shared" si="545"/>
        <v>9.1285999341853702E-16</v>
      </c>
      <c r="L2453" s="53">
        <f>IF(I2453&lt;=0,0,MIN(SetUp!$B$50*I2453^SetUp!$B$55,I2453))</f>
        <v>2.0559690678051351E-3</v>
      </c>
      <c r="M2453" s="53">
        <f t="shared" si="546"/>
        <v>0.24241937457895912</v>
      </c>
      <c r="N2453" s="53">
        <f>IF(SetUp!$B$62=0,X2453,(B2453-E2453)*(1-(H2453/SetUp!$B$66/SetUp!$B$56)))</f>
        <v>0</v>
      </c>
      <c r="O2453" s="53">
        <f>K2453*SetUp!$B$65</f>
        <v>8.4256986350416838E-18</v>
      </c>
      <c r="P2453" s="53">
        <f>MIN(SetUp!$B$54*L2453^SetUp!$B$51,L2453)</f>
        <v>1.3329008700085107E-3</v>
      </c>
      <c r="Q2453" s="53">
        <f t="shared" si="547"/>
        <v>9.0443429478349535E-16</v>
      </c>
      <c r="R2453" s="53">
        <f>IF((H2453+N2453-O2453)&gt;SetUp!$B$56,T2452+H2453+N2453-O2453-SetUp!$B$56,T2452)</f>
        <v>0</v>
      </c>
      <c r="S2453" s="53">
        <f>R2453*SetUp!$B$65</f>
        <v>0</v>
      </c>
      <c r="T2453" s="53">
        <f>IF((R2453-S2453)&lt;SetUp!$B$53,R2453-S2453,SetUp!$B$53)</f>
        <v>0</v>
      </c>
      <c r="U2453" s="53">
        <f t="shared" si="548"/>
        <v>0.24241937457895912</v>
      </c>
      <c r="V2453" s="53">
        <f>(L2453-P2453)/1000*SetUp!$B$13*1000000/SetUp!$B$48</f>
        <v>2.9425478114111739E-2</v>
      </c>
      <c r="W2453" s="53">
        <f t="shared" si="550"/>
        <v>-6.0715321659188248E-18</v>
      </c>
      <c r="X2453" s="53">
        <f>MAX((SetUp!$B$56*(1-($H2453/SetUp!$B$56)^2)*TANH(($B2453-$D2453)/SetUp!$B$56))/(1+$H2453/SetUp!$B$56*TANH(($B2453-$D2453)/SetUp!$B$56)),0)</f>
        <v>0</v>
      </c>
    </row>
    <row r="2454" spans="1:24" x14ac:dyDescent="0.3">
      <c r="A2454" s="60">
        <v>33499</v>
      </c>
      <c r="B2454" s="53">
        <v>0</v>
      </c>
      <c r="C2454" s="53"/>
      <c r="D2454" s="53">
        <v>5.7240000000000002</v>
      </c>
      <c r="E2454" s="53">
        <f t="shared" si="542"/>
        <v>0</v>
      </c>
      <c r="F2454" s="53">
        <f t="shared" si="543"/>
        <v>5.7240000000000002</v>
      </c>
      <c r="G2454" s="53">
        <f t="shared" si="544"/>
        <v>0</v>
      </c>
      <c r="H2454" s="53">
        <f>IF(Q2453&gt;SetUp!$B$56,SetUp!$B$56,Q2453)</f>
        <v>9.0443429478349535E-16</v>
      </c>
      <c r="I2454" s="53">
        <f t="shared" si="549"/>
        <v>0.24241937457895912</v>
      </c>
      <c r="J2454" s="53">
        <f>MIN(F2454,H2454,(1-EXP(-SetUp!$B$52*H2454/SetUp!$B$56))*F2454)</f>
        <v>0</v>
      </c>
      <c r="K2454" s="53">
        <f t="shared" si="545"/>
        <v>9.0443429478349535E-16</v>
      </c>
      <c r="L2454" s="53">
        <f>IF(I2454&lt;=0,0,MIN(SetUp!$B$50*I2454^SetUp!$B$55,I2454))</f>
        <v>2.0272330521256656E-3</v>
      </c>
      <c r="M2454" s="53">
        <f t="shared" si="546"/>
        <v>0.24039214152683347</v>
      </c>
      <c r="N2454" s="53">
        <f>IF(SetUp!$B$62=0,X2454,(B2454-E2454)*(1-(H2454/SetUp!$B$66/SetUp!$B$56)))</f>
        <v>0</v>
      </c>
      <c r="O2454" s="53">
        <f>K2454*SetUp!$B$65</f>
        <v>8.3479294283721188E-18</v>
      </c>
      <c r="P2454" s="53">
        <f>MIN(SetUp!$B$54*L2454^SetUp!$B$51,L2454)</f>
        <v>1.3140913261896082E-3</v>
      </c>
      <c r="Q2454" s="53">
        <f t="shared" si="547"/>
        <v>8.9608636535512328E-16</v>
      </c>
      <c r="R2454" s="53">
        <f>IF((H2454+N2454-O2454)&gt;SetUp!$B$56,T2453+H2454+N2454-O2454-SetUp!$B$56,T2453)</f>
        <v>0</v>
      </c>
      <c r="S2454" s="53">
        <f>R2454*SetUp!$B$65</f>
        <v>0</v>
      </c>
      <c r="T2454" s="53">
        <f>IF((R2454-S2454)&lt;SetUp!$B$53,R2454-S2454,SetUp!$B$53)</f>
        <v>0</v>
      </c>
      <c r="U2454" s="53">
        <f t="shared" si="548"/>
        <v>0.24039214152683347</v>
      </c>
      <c r="V2454" s="53">
        <f>(L2454-P2454)/1000*SetUp!$B$13*1000000/SetUp!$B$48</f>
        <v>2.902151735166424E-2</v>
      </c>
      <c r="W2454" s="53">
        <f t="shared" si="550"/>
        <v>-1.6479873021779667E-17</v>
      </c>
      <c r="X2454" s="53">
        <f>MAX((SetUp!$B$56*(1-($H2454/SetUp!$B$56)^2)*TANH(($B2454-$D2454)/SetUp!$B$56))/(1+$H2454/SetUp!$B$56*TANH(($B2454-$D2454)/SetUp!$B$56)),0)</f>
        <v>0</v>
      </c>
    </row>
    <row r="2455" spans="1:24" x14ac:dyDescent="0.3">
      <c r="A2455" s="60">
        <v>33500</v>
      </c>
      <c r="B2455" s="53">
        <v>0</v>
      </c>
      <c r="C2455" s="53"/>
      <c r="D2455" s="53">
        <v>5.7240000000000002</v>
      </c>
      <c r="E2455" s="53">
        <f t="shared" si="542"/>
        <v>0</v>
      </c>
      <c r="F2455" s="53">
        <f t="shared" si="543"/>
        <v>5.7240000000000002</v>
      </c>
      <c r="G2455" s="53">
        <f t="shared" si="544"/>
        <v>0</v>
      </c>
      <c r="H2455" s="53">
        <f>IF(Q2454&gt;SetUp!$B$56,SetUp!$B$56,Q2454)</f>
        <v>8.9608636535512328E-16</v>
      </c>
      <c r="I2455" s="53">
        <f t="shared" si="549"/>
        <v>0.24039214152683347</v>
      </c>
      <c r="J2455" s="53">
        <f>MIN(F2455,H2455,(1-EXP(-SetUp!$B$52*H2455/SetUp!$B$56))*F2455)</f>
        <v>0</v>
      </c>
      <c r="K2455" s="53">
        <f t="shared" si="545"/>
        <v>8.9608636535512328E-16</v>
      </c>
      <c r="L2455" s="53">
        <f>IF(I2455&lt;=0,0,MIN(SetUp!$B$50*I2455^SetUp!$B$55,I2455))</f>
        <v>1.999057310128984E-3</v>
      </c>
      <c r="M2455" s="53">
        <f t="shared" si="546"/>
        <v>0.23839308421670449</v>
      </c>
      <c r="N2455" s="53">
        <f>IF(SetUp!$B$62=0,X2455,(B2455-E2455)*(1-(H2455/SetUp!$B$66/SetUp!$B$56)))</f>
        <v>0</v>
      </c>
      <c r="O2455" s="53">
        <f>K2455*SetUp!$B$65</f>
        <v>8.2708780315564311E-18</v>
      </c>
      <c r="P2455" s="53">
        <f>MIN(SetUp!$B$54*L2455^SetUp!$B$51,L2455)</f>
        <v>1.2956510324506302E-3</v>
      </c>
      <c r="Q2455" s="53">
        <f t="shared" si="547"/>
        <v>8.8781548732356684E-16</v>
      </c>
      <c r="R2455" s="53">
        <f>IF((H2455+N2455-O2455)&gt;SetUp!$B$56,T2454+H2455+N2455-O2455-SetUp!$B$56,T2454)</f>
        <v>0</v>
      </c>
      <c r="S2455" s="53">
        <f>R2455*SetUp!$B$65</f>
        <v>0</v>
      </c>
      <c r="T2455" s="53">
        <f>IF((R2455-S2455)&lt;SetUp!$B$53,R2455-S2455,SetUp!$B$53)</f>
        <v>0</v>
      </c>
      <c r="U2455" s="53">
        <f t="shared" si="548"/>
        <v>0.23839308421670449</v>
      </c>
      <c r="V2455" s="53">
        <f>(L2455-P2455)/1000*SetUp!$B$13*1000000/SetUp!$B$48</f>
        <v>2.8625330352275973E-2</v>
      </c>
      <c r="W2455" s="53">
        <f t="shared" si="550"/>
        <v>7.3725747729014302E-18</v>
      </c>
      <c r="X2455" s="53">
        <f>MAX((SetUp!$B$56*(1-($H2455/SetUp!$B$56)^2)*TANH(($B2455-$D2455)/SetUp!$B$56))/(1+$H2455/SetUp!$B$56*TANH(($B2455-$D2455)/SetUp!$B$56)),0)</f>
        <v>0</v>
      </c>
    </row>
    <row r="2456" spans="1:24" x14ac:dyDescent="0.3">
      <c r="A2456" s="60">
        <v>33501</v>
      </c>
      <c r="B2456" s="53">
        <v>0</v>
      </c>
      <c r="C2456" s="53"/>
      <c r="D2456" s="53">
        <v>5.7240000000000002</v>
      </c>
      <c r="E2456" s="53">
        <f t="shared" si="542"/>
        <v>0</v>
      </c>
      <c r="F2456" s="53">
        <f t="shared" si="543"/>
        <v>5.7240000000000002</v>
      </c>
      <c r="G2456" s="53">
        <f t="shared" si="544"/>
        <v>0</v>
      </c>
      <c r="H2456" s="53">
        <f>IF(Q2455&gt;SetUp!$B$56,SetUp!$B$56,Q2455)</f>
        <v>8.8781548732356684E-16</v>
      </c>
      <c r="I2456" s="53">
        <f t="shared" si="549"/>
        <v>0.23839308421670449</v>
      </c>
      <c r="J2456" s="53">
        <f>MIN(F2456,H2456,(1-EXP(-SetUp!$B$52*H2456/SetUp!$B$56))*F2456)</f>
        <v>0</v>
      </c>
      <c r="K2456" s="53">
        <f t="shared" si="545"/>
        <v>8.8781548732356684E-16</v>
      </c>
      <c r="L2456" s="53">
        <f>IF(I2456&lt;=0,0,MIN(SetUp!$B$50*I2456^SetUp!$B$55,I2456))</f>
        <v>1.9714278534377306E-3</v>
      </c>
      <c r="M2456" s="53">
        <f t="shared" si="546"/>
        <v>0.23642165636326676</v>
      </c>
      <c r="N2456" s="53">
        <f>IF(SetUp!$B$62=0,X2456,(B2456-E2456)*(1-(H2456/SetUp!$B$66/SetUp!$B$56)))</f>
        <v>0</v>
      </c>
      <c r="O2456" s="53">
        <f>K2456*SetUp!$B$65</f>
        <v>8.1945378192089599E-18</v>
      </c>
      <c r="P2456" s="53">
        <f>MIN(SetUp!$B$54*L2456^SetUp!$B$51,L2456)</f>
        <v>1.2775707207687923E-3</v>
      </c>
      <c r="Q2456" s="53">
        <f t="shared" si="547"/>
        <v>8.7962094950435791E-16</v>
      </c>
      <c r="R2456" s="53">
        <f>IF((H2456+N2456-O2456)&gt;SetUp!$B$56,T2455+H2456+N2456-O2456-SetUp!$B$56,T2455)</f>
        <v>0</v>
      </c>
      <c r="S2456" s="53">
        <f>R2456*SetUp!$B$65</f>
        <v>0</v>
      </c>
      <c r="T2456" s="53">
        <f>IF((R2456-S2456)&lt;SetUp!$B$53,R2456-S2456,SetUp!$B$53)</f>
        <v>0</v>
      </c>
      <c r="U2456" s="53">
        <f t="shared" si="548"/>
        <v>0.23642165636326676</v>
      </c>
      <c r="V2456" s="53">
        <f>(L2456-P2456)/1000*SetUp!$B$13*1000000/SetUp!$B$48</f>
        <v>2.8236725019695624E-2</v>
      </c>
      <c r="W2456" s="53">
        <f t="shared" si="550"/>
        <v>-4.3368086899420177E-18</v>
      </c>
      <c r="X2456" s="53">
        <f>MAX((SetUp!$B$56*(1-($H2456/SetUp!$B$56)^2)*TANH(($B2456-$D2456)/SetUp!$B$56))/(1+$H2456/SetUp!$B$56*TANH(($B2456-$D2456)/SetUp!$B$56)),0)</f>
        <v>0</v>
      </c>
    </row>
    <row r="2457" spans="1:24" x14ac:dyDescent="0.3">
      <c r="A2457" s="60">
        <v>33502</v>
      </c>
      <c r="B2457" s="53">
        <v>0</v>
      </c>
      <c r="C2457" s="53"/>
      <c r="D2457" s="53">
        <v>5.7240000000000002</v>
      </c>
      <c r="E2457" s="53">
        <f t="shared" si="542"/>
        <v>0</v>
      </c>
      <c r="F2457" s="53">
        <f t="shared" si="543"/>
        <v>5.7240000000000002</v>
      </c>
      <c r="G2457" s="53">
        <f t="shared" si="544"/>
        <v>0</v>
      </c>
      <c r="H2457" s="53">
        <f>IF(Q2456&gt;SetUp!$B$56,SetUp!$B$56,Q2456)</f>
        <v>8.7962094950435791E-16</v>
      </c>
      <c r="I2457" s="53">
        <f t="shared" si="549"/>
        <v>0.23642165636326676</v>
      </c>
      <c r="J2457" s="53">
        <f>MIN(F2457,H2457,(1-EXP(-SetUp!$B$52*H2457/SetUp!$B$56))*F2457)</f>
        <v>0</v>
      </c>
      <c r="K2457" s="53">
        <f t="shared" si="545"/>
        <v>8.7962094950435791E-16</v>
      </c>
      <c r="L2457" s="53">
        <f>IF(I2457&lt;=0,0,MIN(SetUp!$B$50*I2457^SetUp!$B$55,I2457))</f>
        <v>1.9443311187037537E-3</v>
      </c>
      <c r="M2457" s="53">
        <f t="shared" si="546"/>
        <v>0.234477325244563</v>
      </c>
      <c r="N2457" s="53">
        <f>IF(SetUp!$B$62=0,X2457,(B2457-E2457)*(1-(H2457/SetUp!$B$66/SetUp!$B$56)))</f>
        <v>0</v>
      </c>
      <c r="O2457" s="53">
        <f>K2457*SetUp!$B$65</f>
        <v>8.1189022270963697E-18</v>
      </c>
      <c r="P2457" s="53">
        <f>MIN(SetUp!$B$54*L2457^SetUp!$B$51,L2457)</f>
        <v>1.2598414059421636E-3</v>
      </c>
      <c r="Q2457" s="53">
        <f t="shared" si="547"/>
        <v>8.7150204727726156E-16</v>
      </c>
      <c r="R2457" s="53">
        <f>IF((H2457+N2457-O2457)&gt;SetUp!$B$56,T2456+H2457+N2457-O2457-SetUp!$B$56,T2456)</f>
        <v>0</v>
      </c>
      <c r="S2457" s="53">
        <f>R2457*SetUp!$B$65</f>
        <v>0</v>
      </c>
      <c r="T2457" s="53">
        <f>IF((R2457-S2457)&lt;SetUp!$B$53,R2457-S2457,SetUp!$B$53)</f>
        <v>0</v>
      </c>
      <c r="U2457" s="53">
        <f t="shared" si="548"/>
        <v>0.234477325244563</v>
      </c>
      <c r="V2457" s="53">
        <f>(L2457-P2457)/1000*SetUp!$B$13*1000000/SetUp!$B$48</f>
        <v>2.7855515044883681E-2</v>
      </c>
      <c r="W2457" s="53">
        <f t="shared" si="550"/>
        <v>-3.664603343001005E-17</v>
      </c>
      <c r="X2457" s="53">
        <f>MAX((SetUp!$B$56*(1-($H2457/SetUp!$B$56)^2)*TANH(($B2457-$D2457)/SetUp!$B$56))/(1+$H2457/SetUp!$B$56*TANH(($B2457-$D2457)/SetUp!$B$56)),0)</f>
        <v>0</v>
      </c>
    </row>
    <row r="2458" spans="1:24" x14ac:dyDescent="0.3">
      <c r="A2458" s="60">
        <v>33503</v>
      </c>
      <c r="B2458" s="53">
        <v>0</v>
      </c>
      <c r="C2458" s="53"/>
      <c r="D2458" s="53">
        <v>5.7240000000000002</v>
      </c>
      <c r="E2458" s="53">
        <f t="shared" si="542"/>
        <v>0</v>
      </c>
      <c r="F2458" s="53">
        <f t="shared" si="543"/>
        <v>5.7240000000000002</v>
      </c>
      <c r="G2458" s="53">
        <f t="shared" si="544"/>
        <v>0</v>
      </c>
      <c r="H2458" s="53">
        <f>IF(Q2457&gt;SetUp!$B$56,SetUp!$B$56,Q2457)</f>
        <v>8.7150204727726156E-16</v>
      </c>
      <c r="I2458" s="53">
        <f t="shared" si="549"/>
        <v>0.234477325244563</v>
      </c>
      <c r="J2458" s="53">
        <f>MIN(F2458,H2458,(1-EXP(-SetUp!$B$52*H2458/SetUp!$B$56))*F2458)</f>
        <v>0</v>
      </c>
      <c r="K2458" s="53">
        <f t="shared" si="545"/>
        <v>8.7150204727726156E-16</v>
      </c>
      <c r="L2458" s="53">
        <f>IF(I2458&lt;=0,0,MIN(SetUp!$B$50*I2458^SetUp!$B$55,I2458))</f>
        <v>1.9177539524138807E-3</v>
      </c>
      <c r="M2458" s="53">
        <f t="shared" si="546"/>
        <v>0.2325595712921491</v>
      </c>
      <c r="N2458" s="53">
        <f>IF(SetUp!$B$62=0,X2458,(B2458-E2458)*(1-(H2458/SetUp!$B$66/SetUp!$B$56)))</f>
        <v>0</v>
      </c>
      <c r="O2458" s="53">
        <f>K2458*SetUp!$B$65</f>
        <v>8.0439647515732009E-18</v>
      </c>
      <c r="P2458" s="53">
        <f>MIN(SetUp!$B$54*L2458^SetUp!$B$51,L2458)</f>
        <v>1.2424543754424046E-3</v>
      </c>
      <c r="Q2458" s="53">
        <f t="shared" si="547"/>
        <v>8.6345808252568835E-16</v>
      </c>
      <c r="R2458" s="53">
        <f>IF((H2458+N2458-O2458)&gt;SetUp!$B$56,T2457+H2458+N2458-O2458-SetUp!$B$56,T2457)</f>
        <v>0</v>
      </c>
      <c r="S2458" s="53">
        <f>R2458*SetUp!$B$65</f>
        <v>0</v>
      </c>
      <c r="T2458" s="53">
        <f>IF((R2458-S2458)&lt;SetUp!$B$53,R2458-S2458,SetUp!$B$53)</f>
        <v>0</v>
      </c>
      <c r="U2458" s="53">
        <f t="shared" si="548"/>
        <v>0.2325595712921491</v>
      </c>
      <c r="V2458" s="53">
        <f>(L2458-P2458)/1000*SetUp!$B$13*1000000/SetUp!$B$48</f>
        <v>2.7481519700624638E-2</v>
      </c>
      <c r="W2458" s="53">
        <f t="shared" si="550"/>
        <v>-1.1275702593849246E-17</v>
      </c>
      <c r="X2458" s="53">
        <f>MAX((SetUp!$B$56*(1-($H2458/SetUp!$B$56)^2)*TANH(($B2458-$D2458)/SetUp!$B$56))/(1+$H2458/SetUp!$B$56*TANH(($B2458-$D2458)/SetUp!$B$56)),0)</f>
        <v>0</v>
      </c>
    </row>
    <row r="2459" spans="1:24" x14ac:dyDescent="0.3">
      <c r="A2459" s="60">
        <v>33504</v>
      </c>
      <c r="B2459" s="53">
        <v>0</v>
      </c>
      <c r="C2459" s="53"/>
      <c r="D2459" s="53">
        <v>5.7240000000000002</v>
      </c>
      <c r="E2459" s="53">
        <f t="shared" si="542"/>
        <v>0</v>
      </c>
      <c r="F2459" s="53">
        <f t="shared" si="543"/>
        <v>5.7240000000000002</v>
      </c>
      <c r="G2459" s="53">
        <f t="shared" si="544"/>
        <v>0</v>
      </c>
      <c r="H2459" s="53">
        <f>IF(Q2458&gt;SetUp!$B$56,SetUp!$B$56,Q2458)</f>
        <v>8.6345808252568835E-16</v>
      </c>
      <c r="I2459" s="53">
        <f t="shared" si="549"/>
        <v>0.2325595712921491</v>
      </c>
      <c r="J2459" s="53">
        <f>MIN(F2459,H2459,(1-EXP(-SetUp!$B$52*H2459/SetUp!$B$56))*F2459)</f>
        <v>0</v>
      </c>
      <c r="K2459" s="53">
        <f t="shared" si="545"/>
        <v>8.6345808252568835E-16</v>
      </c>
      <c r="L2459" s="53">
        <f>IF(I2459&lt;=0,0,MIN(SetUp!$B$50*I2459^SetUp!$B$55,I2459))</f>
        <v>1.8916835963195347E-3</v>
      </c>
      <c r="M2459" s="53">
        <f t="shared" si="546"/>
        <v>0.23066788769582958</v>
      </c>
      <c r="N2459" s="53">
        <f>IF(SetUp!$B$62=0,X2459,(B2459-E2459)*(1-(H2459/SetUp!$B$66/SetUp!$B$56)))</f>
        <v>0</v>
      </c>
      <c r="O2459" s="53">
        <f>K2459*SetUp!$B$65</f>
        <v>7.9697189490226451E-18</v>
      </c>
      <c r="P2459" s="53">
        <f>MIN(SetUp!$B$54*L2459^SetUp!$B$51,L2459)</f>
        <v>1.2254011796854467E-3</v>
      </c>
      <c r="Q2459" s="53">
        <f t="shared" si="547"/>
        <v>8.5548836357666569E-16</v>
      </c>
      <c r="R2459" s="53">
        <f>IF((H2459+N2459-O2459)&gt;SetUp!$B$56,T2458+H2459+N2459-O2459-SetUp!$B$56,T2458)</f>
        <v>0</v>
      </c>
      <c r="S2459" s="53">
        <f>R2459*SetUp!$B$65</f>
        <v>0</v>
      </c>
      <c r="T2459" s="53">
        <f>IF((R2459-S2459)&lt;SetUp!$B$53,R2459-S2459,SetUp!$B$53)</f>
        <v>0</v>
      </c>
      <c r="U2459" s="53">
        <f t="shared" si="548"/>
        <v>0.23066788769582958</v>
      </c>
      <c r="V2459" s="53">
        <f>(L2459-P2459)/1000*SetUp!$B$13*1000000/SetUp!$B$48</f>
        <v>2.7114563644518457E-2</v>
      </c>
      <c r="W2459" s="53">
        <f t="shared" si="550"/>
        <v>8.0230960763927328E-18</v>
      </c>
      <c r="X2459" s="53">
        <f>MAX((SetUp!$B$56*(1-($H2459/SetUp!$B$56)^2)*TANH(($B2459-$D2459)/SetUp!$B$56))/(1+$H2459/SetUp!$B$56*TANH(($B2459-$D2459)/SetUp!$B$56)),0)</f>
        <v>0</v>
      </c>
    </row>
    <row r="2460" spans="1:24" x14ac:dyDescent="0.3">
      <c r="A2460" s="60">
        <v>33505</v>
      </c>
      <c r="B2460" s="53">
        <v>0</v>
      </c>
      <c r="C2460" s="53"/>
      <c r="D2460" s="53">
        <v>5.7240000000000002</v>
      </c>
      <c r="E2460" s="53">
        <f t="shared" si="542"/>
        <v>0</v>
      </c>
      <c r="F2460" s="53">
        <f t="shared" si="543"/>
        <v>5.7240000000000002</v>
      </c>
      <c r="G2460" s="53">
        <f t="shared" si="544"/>
        <v>0</v>
      </c>
      <c r="H2460" s="53">
        <f>IF(Q2459&gt;SetUp!$B$56,SetUp!$B$56,Q2459)</f>
        <v>8.5548836357666569E-16</v>
      </c>
      <c r="I2460" s="53">
        <f t="shared" si="549"/>
        <v>0.23066788769582958</v>
      </c>
      <c r="J2460" s="53">
        <f>MIN(F2460,H2460,(1-EXP(-SetUp!$B$52*H2460/SetUp!$B$56))*F2460)</f>
        <v>0</v>
      </c>
      <c r="K2460" s="53">
        <f t="shared" si="545"/>
        <v>8.5548836357666569E-16</v>
      </c>
      <c r="L2460" s="53">
        <f>IF(I2460&lt;=0,0,MIN(SetUp!$B$50*I2460^SetUp!$B$55,I2460))</f>
        <v>1.8661076734613365E-3</v>
      </c>
      <c r="M2460" s="53">
        <f t="shared" si="546"/>
        <v>0.22880178002236823</v>
      </c>
      <c r="N2460" s="53">
        <f>IF(SetUp!$B$62=0,X2460,(B2460-E2460)*(1-(H2460/SetUp!$B$66/SetUp!$B$56)))</f>
        <v>0</v>
      </c>
      <c r="O2460" s="53">
        <f>K2460*SetUp!$B$65</f>
        <v>7.8961584353024887E-18</v>
      </c>
      <c r="P2460" s="53">
        <f>MIN(SetUp!$B$54*L2460^SetUp!$B$51,L2460)</f>
        <v>1.208673622700713E-3</v>
      </c>
      <c r="Q2460" s="53">
        <f t="shared" si="547"/>
        <v>8.4759220514136321E-16</v>
      </c>
      <c r="R2460" s="53">
        <f>IF((H2460+N2460-O2460)&gt;SetUp!$B$56,T2459+H2460+N2460-O2460-SetUp!$B$56,T2459)</f>
        <v>0</v>
      </c>
      <c r="S2460" s="53">
        <f>R2460*SetUp!$B$65</f>
        <v>0</v>
      </c>
      <c r="T2460" s="53">
        <f>IF((R2460-S2460)&lt;SetUp!$B$53,R2460-S2460,SetUp!$B$53)</f>
        <v>0</v>
      </c>
      <c r="U2460" s="53">
        <f t="shared" si="548"/>
        <v>0.22880178002236823</v>
      </c>
      <c r="V2460" s="53">
        <f>(L2460-P2460)/1000*SetUp!$B$13*1000000/SetUp!$B$48</f>
        <v>2.675447672996643E-2</v>
      </c>
      <c r="W2460" s="53">
        <f t="shared" si="550"/>
        <v>-1.1492543028346347E-17</v>
      </c>
      <c r="X2460" s="53">
        <f>MAX((SetUp!$B$56*(1-($H2460/SetUp!$B$56)^2)*TANH(($B2460-$D2460)/SetUp!$B$56))/(1+$H2460/SetUp!$B$56*TANH(($B2460-$D2460)/SetUp!$B$56)),0)</f>
        <v>0</v>
      </c>
    </row>
    <row r="2461" spans="1:24" x14ac:dyDescent="0.3">
      <c r="A2461" s="60">
        <v>33506</v>
      </c>
      <c r="B2461" s="53">
        <v>0</v>
      </c>
      <c r="C2461" s="53"/>
      <c r="D2461" s="53">
        <v>5.7240000000000002</v>
      </c>
      <c r="E2461" s="53">
        <f t="shared" si="542"/>
        <v>0</v>
      </c>
      <c r="F2461" s="53">
        <f t="shared" si="543"/>
        <v>5.7240000000000002</v>
      </c>
      <c r="G2461" s="53">
        <f t="shared" si="544"/>
        <v>0</v>
      </c>
      <c r="H2461" s="53">
        <f>IF(Q2460&gt;SetUp!$B$56,SetUp!$B$56,Q2460)</f>
        <v>8.4759220514136321E-16</v>
      </c>
      <c r="I2461" s="53">
        <f t="shared" si="549"/>
        <v>0.22880178002236823</v>
      </c>
      <c r="J2461" s="53">
        <f>MIN(F2461,H2461,(1-EXP(-SetUp!$B$52*H2461/SetUp!$B$56))*F2461)</f>
        <v>0</v>
      </c>
      <c r="K2461" s="53">
        <f t="shared" si="545"/>
        <v>8.4759220514136321E-16</v>
      </c>
      <c r="L2461" s="53">
        <f>IF(I2461&lt;=0,0,MIN(SetUp!$B$50*I2461^SetUp!$B$55,I2461))</f>
        <v>1.8410141747612645E-3</v>
      </c>
      <c r="M2461" s="53">
        <f t="shared" si="546"/>
        <v>0.22696076584760697</v>
      </c>
      <c r="N2461" s="53">
        <f>IF(SetUp!$B$62=0,X2461,(B2461-E2461)*(1-(H2461/SetUp!$B$66/SetUp!$B$56)))</f>
        <v>0</v>
      </c>
      <c r="O2461" s="53">
        <f>K2461*SetUp!$B$65</f>
        <v>7.8232768851961552E-18</v>
      </c>
      <c r="P2461" s="53">
        <f>MIN(SetUp!$B$54*L2461^SetUp!$B$51,L2461)</f>
        <v>1.1922637531804634E-3</v>
      </c>
      <c r="Q2461" s="53">
        <f t="shared" si="547"/>
        <v>8.3976892825616709E-16</v>
      </c>
      <c r="R2461" s="53">
        <f>IF((H2461+N2461-O2461)&gt;SetUp!$B$56,T2460+H2461+N2461-O2461-SetUp!$B$56,T2460)</f>
        <v>0</v>
      </c>
      <c r="S2461" s="53">
        <f>R2461*SetUp!$B$65</f>
        <v>0</v>
      </c>
      <c r="T2461" s="53">
        <f>IF((R2461-S2461)&lt;SetUp!$B$53,R2461-S2461,SetUp!$B$53)</f>
        <v>0</v>
      </c>
      <c r="U2461" s="53">
        <f t="shared" si="548"/>
        <v>0.22696076584760697</v>
      </c>
      <c r="V2461" s="53">
        <f>(L2461-P2461)/1000*SetUp!$B$13*1000000/SetUp!$B$48</f>
        <v>2.6401093824784651E-2</v>
      </c>
      <c r="W2461" s="53">
        <f t="shared" si="550"/>
        <v>-2.6237692574149207E-17</v>
      </c>
      <c r="X2461" s="53">
        <f>MAX((SetUp!$B$56*(1-($H2461/SetUp!$B$56)^2)*TANH(($B2461-$D2461)/SetUp!$B$56))/(1+$H2461/SetUp!$B$56*TANH(($B2461-$D2461)/SetUp!$B$56)),0)</f>
        <v>0</v>
      </c>
    </row>
    <row r="2462" spans="1:24" x14ac:dyDescent="0.3">
      <c r="A2462" s="60">
        <v>33507</v>
      </c>
      <c r="B2462" s="53">
        <v>0</v>
      </c>
      <c r="C2462" s="53"/>
      <c r="D2462" s="53">
        <v>5.7240000000000002</v>
      </c>
      <c r="E2462" s="53">
        <f t="shared" si="542"/>
        <v>0</v>
      </c>
      <c r="F2462" s="53">
        <f t="shared" si="543"/>
        <v>5.7240000000000002</v>
      </c>
      <c r="G2462" s="53">
        <f t="shared" si="544"/>
        <v>0</v>
      </c>
      <c r="H2462" s="53">
        <f>IF(Q2461&gt;SetUp!$B$56,SetUp!$B$56,Q2461)</f>
        <v>8.3976892825616709E-16</v>
      </c>
      <c r="I2462" s="53">
        <f t="shared" si="549"/>
        <v>0.22696076584760697</v>
      </c>
      <c r="J2462" s="53">
        <f>MIN(F2462,H2462,(1-EXP(-SetUp!$B$52*H2462/SetUp!$B$56))*F2462)</f>
        <v>0</v>
      </c>
      <c r="K2462" s="53">
        <f t="shared" si="545"/>
        <v>8.3976892825616709E-16</v>
      </c>
      <c r="L2462" s="53">
        <f>IF(I2462&lt;=0,0,MIN(SetUp!$B$50*I2462^SetUp!$B$55,I2462))</f>
        <v>1.8163914461563886E-3</v>
      </c>
      <c r="M2462" s="53">
        <f t="shared" si="546"/>
        <v>0.22514437440145058</v>
      </c>
      <c r="N2462" s="53">
        <f>IF(SetUp!$B$62=0,X2462,(B2462-E2462)*(1-(H2462/SetUp!$B$66/SetUp!$B$56)))</f>
        <v>0</v>
      </c>
      <c r="O2462" s="53">
        <f>K2462*SetUp!$B$65</f>
        <v>7.7510680318688209E-18</v>
      </c>
      <c r="P2462" s="53">
        <f>MIN(SetUp!$B$54*L2462^SetUp!$B$51,L2462)</f>
        <v>1.1761638558918099E-3</v>
      </c>
      <c r="Q2462" s="53">
        <f t="shared" si="547"/>
        <v>8.3201786022429825E-16</v>
      </c>
      <c r="R2462" s="53">
        <f>IF((H2462+N2462-O2462)&gt;SetUp!$B$56,T2461+H2462+N2462-O2462-SetUp!$B$56,T2461)</f>
        <v>0</v>
      </c>
      <c r="S2462" s="53">
        <f>R2462*SetUp!$B$65</f>
        <v>0</v>
      </c>
      <c r="T2462" s="53">
        <f>IF((R2462-S2462)&lt;SetUp!$B$53,R2462-S2462,SetUp!$B$53)</f>
        <v>0</v>
      </c>
      <c r="U2462" s="53">
        <f t="shared" si="548"/>
        <v>0.22514437440145058</v>
      </c>
      <c r="V2462" s="53">
        <f>(L2462-P2462)/1000*SetUp!$B$13*1000000/SetUp!$B$48</f>
        <v>2.6054254637098085E-2</v>
      </c>
      <c r="W2462" s="53">
        <f t="shared" si="550"/>
        <v>0</v>
      </c>
      <c r="X2462" s="53">
        <f>MAX((SetUp!$B$56*(1-($H2462/SetUp!$B$56)^2)*TANH(($B2462-$D2462)/SetUp!$B$56))/(1+$H2462/SetUp!$B$56*TANH(($B2462-$D2462)/SetUp!$B$56)),0)</f>
        <v>0</v>
      </c>
    </row>
    <row r="2463" spans="1:24" x14ac:dyDescent="0.3">
      <c r="A2463" s="60">
        <v>33508</v>
      </c>
      <c r="B2463" s="53">
        <v>0</v>
      </c>
      <c r="C2463" s="53"/>
      <c r="D2463" s="53">
        <v>5.7240000000000002</v>
      </c>
      <c r="E2463" s="53">
        <f t="shared" si="542"/>
        <v>0</v>
      </c>
      <c r="F2463" s="53">
        <f t="shared" si="543"/>
        <v>5.7240000000000002</v>
      </c>
      <c r="G2463" s="53">
        <f t="shared" si="544"/>
        <v>0</v>
      </c>
      <c r="H2463" s="53">
        <f>IF(Q2462&gt;SetUp!$B$56,SetUp!$B$56,Q2462)</f>
        <v>8.3201786022429825E-16</v>
      </c>
      <c r="I2463" s="53">
        <f t="shared" si="549"/>
        <v>0.22514437440145058</v>
      </c>
      <c r="J2463" s="53">
        <f>MIN(F2463,H2463,(1-EXP(-SetUp!$B$52*H2463/SetUp!$B$56))*F2463)</f>
        <v>0</v>
      </c>
      <c r="K2463" s="53">
        <f t="shared" si="545"/>
        <v>8.3201786022429825E-16</v>
      </c>
      <c r="L2463" s="53">
        <f>IF(I2463&lt;=0,0,MIN(SetUp!$B$50*I2463^SetUp!$B$55,I2463))</f>
        <v>1.7922281762494745E-3</v>
      </c>
      <c r="M2463" s="53">
        <f t="shared" si="546"/>
        <v>0.22335214622520111</v>
      </c>
      <c r="N2463" s="53">
        <f>IF(SetUp!$B$62=0,X2463,(B2463-E2463)*(1-(H2463/SetUp!$B$66/SetUp!$B$56)))</f>
        <v>0</v>
      </c>
      <c r="O2463" s="53">
        <f>K2463*SetUp!$B$65</f>
        <v>7.6795256663285567E-18</v>
      </c>
      <c r="P2463" s="53">
        <f>MIN(SetUp!$B$54*L2463^SetUp!$B$51,L2463)</f>
        <v>1.1603664434348257E-3</v>
      </c>
      <c r="Q2463" s="53">
        <f t="shared" si="547"/>
        <v>8.2433833455796968E-16</v>
      </c>
      <c r="R2463" s="53">
        <f>IF((H2463+N2463-O2463)&gt;SetUp!$B$56,T2462+H2463+N2463-O2463-SetUp!$B$56,T2462)</f>
        <v>0</v>
      </c>
      <c r="S2463" s="53">
        <f>R2463*SetUp!$B$65</f>
        <v>0</v>
      </c>
      <c r="T2463" s="53">
        <f>IF((R2463-S2463)&lt;SetUp!$B$53,R2463-S2463,SetUp!$B$53)</f>
        <v>0</v>
      </c>
      <c r="U2463" s="53">
        <f t="shared" si="548"/>
        <v>0.22335214622520111</v>
      </c>
      <c r="V2463" s="53">
        <f>(L2463-P2463)/1000*SetUp!$B$13*1000000/SetUp!$B$48</f>
        <v>2.5713803548184439E-2</v>
      </c>
      <c r="W2463" s="53">
        <f t="shared" si="550"/>
        <v>8.2399365108898337E-18</v>
      </c>
      <c r="X2463" s="53">
        <f>MAX((SetUp!$B$56*(1-($H2463/SetUp!$B$56)^2)*TANH(($B2463-$D2463)/SetUp!$B$56))/(1+$H2463/SetUp!$B$56*TANH(($B2463-$D2463)/SetUp!$B$56)),0)</f>
        <v>0</v>
      </c>
    </row>
    <row r="2464" spans="1:24" x14ac:dyDescent="0.3">
      <c r="A2464" s="60">
        <v>33509</v>
      </c>
      <c r="B2464" s="53">
        <v>0</v>
      </c>
      <c r="C2464" s="53"/>
      <c r="D2464" s="53">
        <v>5.7240000000000002</v>
      </c>
      <c r="E2464" s="53">
        <f t="shared" si="542"/>
        <v>0</v>
      </c>
      <c r="F2464" s="53">
        <f t="shared" si="543"/>
        <v>5.7240000000000002</v>
      </c>
      <c r="G2464" s="53">
        <f t="shared" si="544"/>
        <v>0</v>
      </c>
      <c r="H2464" s="53">
        <f>IF(Q2463&gt;SetUp!$B$56,SetUp!$B$56,Q2463)</f>
        <v>8.2433833455796968E-16</v>
      </c>
      <c r="I2464" s="53">
        <f t="shared" si="549"/>
        <v>0.22335214622520111</v>
      </c>
      <c r="J2464" s="53">
        <f>MIN(F2464,H2464,(1-EXP(-SetUp!$B$52*H2464/SetUp!$B$56))*F2464)</f>
        <v>0</v>
      </c>
      <c r="K2464" s="53">
        <f t="shared" si="545"/>
        <v>8.2433833455796968E-16</v>
      </c>
      <c r="L2464" s="53">
        <f>IF(I2464&lt;=0,0,MIN(SetUp!$B$50*I2464^SetUp!$B$55,I2464))</f>
        <v>1.7685133844530625E-3</v>
      </c>
      <c r="M2464" s="53">
        <f t="shared" si="546"/>
        <v>0.22158363284074806</v>
      </c>
      <c r="N2464" s="53">
        <f>IF(SetUp!$B$62=0,X2464,(B2464-E2464)*(1-(H2464/SetUp!$B$66/SetUp!$B$56)))</f>
        <v>0</v>
      </c>
      <c r="O2464" s="53">
        <f>K2464*SetUp!$B$65</f>
        <v>7.6086436368924327E-18</v>
      </c>
      <c r="P2464" s="53">
        <f>MIN(SetUp!$B$54*L2464^SetUp!$B$51,L2464)</f>
        <v>1.1448642483310192E-3</v>
      </c>
      <c r="Q2464" s="53">
        <f t="shared" si="547"/>
        <v>8.1672969092107726E-16</v>
      </c>
      <c r="R2464" s="53">
        <f>IF((H2464+N2464-O2464)&gt;SetUp!$B$56,T2463+H2464+N2464-O2464-SetUp!$B$56,T2463)</f>
        <v>0</v>
      </c>
      <c r="S2464" s="53">
        <f>R2464*SetUp!$B$65</f>
        <v>0</v>
      </c>
      <c r="T2464" s="53">
        <f>IF((R2464-S2464)&lt;SetUp!$B$53,R2464-S2464,SetUp!$B$53)</f>
        <v>0</v>
      </c>
      <c r="U2464" s="53">
        <f t="shared" si="548"/>
        <v>0.22158363284074806</v>
      </c>
      <c r="V2464" s="53">
        <f>(L2464-P2464)/1000*SetUp!$B$13*1000000/SetUp!$B$48</f>
        <v>2.5379589451955769E-2</v>
      </c>
      <c r="W2464" s="53">
        <f t="shared" si="550"/>
        <v>-1.7347234759768071E-17</v>
      </c>
      <c r="X2464" s="53">
        <f>MAX((SetUp!$B$56*(1-($H2464/SetUp!$B$56)^2)*TANH(($B2464-$D2464)/SetUp!$B$56))/(1+$H2464/SetUp!$B$56*TANH(($B2464-$D2464)/SetUp!$B$56)),0)</f>
        <v>0</v>
      </c>
    </row>
    <row r="2465" spans="1:24" x14ac:dyDescent="0.3">
      <c r="A2465" s="60">
        <v>33510</v>
      </c>
      <c r="B2465" s="53">
        <v>0</v>
      </c>
      <c r="C2465" s="53"/>
      <c r="D2465" s="53">
        <v>5.7240000000000002</v>
      </c>
      <c r="E2465" s="53">
        <f t="shared" si="542"/>
        <v>0</v>
      </c>
      <c r="F2465" s="53">
        <f t="shared" si="543"/>
        <v>5.7240000000000002</v>
      </c>
      <c r="G2465" s="53">
        <f t="shared" si="544"/>
        <v>0</v>
      </c>
      <c r="H2465" s="53">
        <f>IF(Q2464&gt;SetUp!$B$56,SetUp!$B$56,Q2464)</f>
        <v>8.1672969092107726E-16</v>
      </c>
      <c r="I2465" s="53">
        <f t="shared" si="549"/>
        <v>0.22158363284074806</v>
      </c>
      <c r="J2465" s="53">
        <f>MIN(F2465,H2465,(1-EXP(-SetUp!$B$52*H2465/SetUp!$B$56))*F2465)</f>
        <v>0</v>
      </c>
      <c r="K2465" s="53">
        <f t="shared" si="545"/>
        <v>8.1672969092107726E-16</v>
      </c>
      <c r="L2465" s="53">
        <f>IF(I2465&lt;=0,0,MIN(SetUp!$B$50*I2465^SetUp!$B$55,I2465))</f>
        <v>1.7452364096047469E-3</v>
      </c>
      <c r="M2465" s="53">
        <f t="shared" si="546"/>
        <v>0.21983839643114331</v>
      </c>
      <c r="N2465" s="53">
        <f>IF(SetUp!$B$62=0,X2465,(B2465-E2465)*(1-(H2465/SetUp!$B$66/SetUp!$B$56)))</f>
        <v>0</v>
      </c>
      <c r="O2465" s="53">
        <f>K2465*SetUp!$B$65</f>
        <v>7.538415848657562E-18</v>
      </c>
      <c r="P2465" s="53">
        <f>MIN(SetUp!$B$54*L2465^SetUp!$B$51,L2465)</f>
        <v>1.1296502154272375E-3</v>
      </c>
      <c r="Q2465" s="53">
        <f t="shared" si="547"/>
        <v>8.0919127507241971E-16</v>
      </c>
      <c r="R2465" s="53">
        <f>IF((H2465+N2465-O2465)&gt;SetUp!$B$56,T2464+H2465+N2465-O2465-SetUp!$B$56,T2464)</f>
        <v>0</v>
      </c>
      <c r="S2465" s="53">
        <f>R2465*SetUp!$B$65</f>
        <v>0</v>
      </c>
      <c r="T2465" s="53">
        <f>IF((R2465-S2465)&lt;SetUp!$B$53,R2465-S2465,SetUp!$B$53)</f>
        <v>0</v>
      </c>
      <c r="U2465" s="53">
        <f t="shared" si="548"/>
        <v>0.21983839643114331</v>
      </c>
      <c r="V2465" s="53">
        <f>(L2465-P2465)/1000*SetUp!$B$13*1000000/SetUp!$B$48</f>
        <v>2.5051465600779328E-2</v>
      </c>
      <c r="W2465" s="53">
        <f t="shared" si="550"/>
        <v>-3.2526065174565133E-18</v>
      </c>
      <c r="X2465" s="53">
        <f>MAX((SetUp!$B$56*(1-($H2465/SetUp!$B$56)^2)*TANH(($B2465-$D2465)/SetUp!$B$56))/(1+$H2465/SetUp!$B$56*TANH(($B2465-$D2465)/SetUp!$B$56)),0)</f>
        <v>0</v>
      </c>
    </row>
    <row r="2466" spans="1:24" x14ac:dyDescent="0.3">
      <c r="A2466" s="60">
        <v>33511</v>
      </c>
      <c r="B2466" s="53">
        <v>0</v>
      </c>
      <c r="C2466" s="53"/>
      <c r="D2466" s="53">
        <v>5.7240000000000002</v>
      </c>
      <c r="E2466" s="53">
        <f t="shared" si="542"/>
        <v>0</v>
      </c>
      <c r="F2466" s="53">
        <f t="shared" si="543"/>
        <v>5.7240000000000002</v>
      </c>
      <c r="G2466" s="53">
        <f t="shared" si="544"/>
        <v>0</v>
      </c>
      <c r="H2466" s="53">
        <f>IF(Q2465&gt;SetUp!$B$56,SetUp!$B$56,Q2465)</f>
        <v>8.0919127507241971E-16</v>
      </c>
      <c r="I2466" s="53">
        <f t="shared" si="549"/>
        <v>0.21983839643114331</v>
      </c>
      <c r="J2466" s="53">
        <f>MIN(F2466,H2466,(1-EXP(-SetUp!$B$52*H2466/SetUp!$B$56))*F2466)</f>
        <v>0</v>
      </c>
      <c r="K2466" s="53">
        <f t="shared" si="545"/>
        <v>8.0919127507241971E-16</v>
      </c>
      <c r="L2466" s="53">
        <f>IF(I2466&lt;=0,0,MIN(SetUp!$B$50*I2466^SetUp!$B$55,I2466))</f>
        <v>1.7223868990325507E-3</v>
      </c>
      <c r="M2466" s="53">
        <f t="shared" si="546"/>
        <v>0.21811600953211074</v>
      </c>
      <c r="N2466" s="53">
        <f>IF(SetUp!$B$62=0,X2466,(B2466-E2466)*(1-(H2466/SetUp!$B$66/SetUp!$B$56)))</f>
        <v>0</v>
      </c>
      <c r="O2466" s="53">
        <f>K2466*SetUp!$B$65</f>
        <v>7.4688362629770126E-18</v>
      </c>
      <c r="P2466" s="53">
        <f>MIN(SetUp!$B$54*L2466^SetUp!$B$51,L2466)</f>
        <v>1.1147174946008159E-3</v>
      </c>
      <c r="Q2466" s="53">
        <f t="shared" si="547"/>
        <v>8.0172243880944273E-16</v>
      </c>
      <c r="R2466" s="53">
        <f>IF((H2466+N2466-O2466)&gt;SetUp!$B$56,T2465+H2466+N2466-O2466-SetUp!$B$56,T2465)</f>
        <v>0</v>
      </c>
      <c r="S2466" s="53">
        <f>R2466*SetUp!$B$65</f>
        <v>0</v>
      </c>
      <c r="T2466" s="53">
        <f>IF((R2466-S2466)&lt;SetUp!$B$53,R2466-S2466,SetUp!$B$53)</f>
        <v>0</v>
      </c>
      <c r="U2466" s="53">
        <f t="shared" si="548"/>
        <v>0.21811600953211074</v>
      </c>
      <c r="V2466" s="53">
        <f>(L2466-P2466)/1000*SetUp!$B$13*1000000/SetUp!$B$48</f>
        <v>2.4729289457355804E-2</v>
      </c>
      <c r="W2466" s="53">
        <f t="shared" si="550"/>
        <v>-1.2359904766334751E-17</v>
      </c>
      <c r="X2466" s="53">
        <f>MAX((SetUp!$B$56*(1-($H2466/SetUp!$B$56)^2)*TANH(($B2466-$D2466)/SetUp!$B$56))/(1+$H2466/SetUp!$B$56*TANH(($B2466-$D2466)/SetUp!$B$56)),0)</f>
        <v>0</v>
      </c>
    </row>
    <row r="2467" spans="1:24" x14ac:dyDescent="0.3">
      <c r="A2467" s="60">
        <v>33512</v>
      </c>
      <c r="B2467" s="53">
        <v>0</v>
      </c>
      <c r="C2467" s="53"/>
      <c r="D2467" s="53">
        <v>5.9740000000000002</v>
      </c>
      <c r="E2467" s="53">
        <f t="shared" si="542"/>
        <v>0</v>
      </c>
      <c r="F2467" s="53">
        <f t="shared" si="543"/>
        <v>5.9740000000000002</v>
      </c>
      <c r="G2467" s="53">
        <f t="shared" si="544"/>
        <v>0</v>
      </c>
      <c r="H2467" s="53">
        <f>IF(Q2466&gt;SetUp!$B$56,SetUp!$B$56,Q2466)</f>
        <v>8.0172243880944273E-16</v>
      </c>
      <c r="I2467" s="53">
        <f t="shared" si="549"/>
        <v>0.21811600953211074</v>
      </c>
      <c r="J2467" s="53">
        <f>MIN(F2467,H2467,(1-EXP(-SetUp!$B$52*H2467/SetUp!$B$56))*F2467)</f>
        <v>0</v>
      </c>
      <c r="K2467" s="53">
        <f t="shared" si="545"/>
        <v>8.0172243880944273E-16</v>
      </c>
      <c r="L2467" s="53">
        <f>IF(I2467&lt;=0,0,MIN(SetUp!$B$50*I2467^SetUp!$B$55,I2467))</f>
        <v>1.699954798050303E-3</v>
      </c>
      <c r="M2467" s="53">
        <f t="shared" si="546"/>
        <v>0.21641605473406045</v>
      </c>
      <c r="N2467" s="53">
        <f>IF(SetUp!$B$62=0,X2467,(B2467-E2467)*(1-(H2467/SetUp!$B$66/SetUp!$B$56)))</f>
        <v>0</v>
      </c>
      <c r="O2467" s="53">
        <f>K2467*SetUp!$B$65</f>
        <v>7.3998988969405727E-18</v>
      </c>
      <c r="P2467" s="53">
        <f>MIN(SetUp!$B$54*L2467^SetUp!$B$51,L2467)</f>
        <v>1.1000594337525159E-3</v>
      </c>
      <c r="Q2467" s="53">
        <f t="shared" si="547"/>
        <v>7.943225399125022E-16</v>
      </c>
      <c r="R2467" s="53">
        <f>IF((H2467+N2467-O2467)&gt;SetUp!$B$56,T2466+H2467+N2467-O2467-SetUp!$B$56,T2466)</f>
        <v>0</v>
      </c>
      <c r="S2467" s="53">
        <f>R2467*SetUp!$B$65</f>
        <v>0</v>
      </c>
      <c r="T2467" s="53">
        <f>IF((R2467-S2467)&lt;SetUp!$B$53,R2467-S2467,SetUp!$B$53)</f>
        <v>0</v>
      </c>
      <c r="U2467" s="53">
        <f t="shared" si="548"/>
        <v>0.21641605473406045</v>
      </c>
      <c r="V2467" s="53">
        <f>(L2467-P2467)/1000*SetUp!$B$13*1000000/SetUp!$B$48</f>
        <v>2.4412922552385041E-2</v>
      </c>
      <c r="W2467" s="53">
        <f t="shared" si="550"/>
        <v>6.9388939039072284E-18</v>
      </c>
      <c r="X2467" s="53">
        <f>MAX((SetUp!$B$56*(1-($H2467/SetUp!$B$56)^2)*TANH(($B2467-$D2467)/SetUp!$B$56))/(1+$H2467/SetUp!$B$56*TANH(($B2467-$D2467)/SetUp!$B$56)),0)</f>
        <v>0</v>
      </c>
    </row>
    <row r="2468" spans="1:24" x14ac:dyDescent="0.3">
      <c r="A2468" s="60">
        <v>33513</v>
      </c>
      <c r="B2468" s="53">
        <v>0</v>
      </c>
      <c r="C2468" s="53"/>
      <c r="D2468" s="53">
        <v>5.9740000000000002</v>
      </c>
      <c r="E2468" s="53">
        <f t="shared" si="542"/>
        <v>0</v>
      </c>
      <c r="F2468" s="53">
        <f t="shared" si="543"/>
        <v>5.9740000000000002</v>
      </c>
      <c r="G2468" s="53">
        <f t="shared" si="544"/>
        <v>0</v>
      </c>
      <c r="H2468" s="53">
        <f>IF(Q2467&gt;SetUp!$B$56,SetUp!$B$56,Q2467)</f>
        <v>7.943225399125022E-16</v>
      </c>
      <c r="I2468" s="53">
        <f t="shared" si="549"/>
        <v>0.21641605473406045</v>
      </c>
      <c r="J2468" s="53">
        <f>MIN(F2468,H2468,(1-EXP(-SetUp!$B$52*H2468/SetUp!$B$56))*F2468)</f>
        <v>0</v>
      </c>
      <c r="K2468" s="53">
        <f t="shared" si="545"/>
        <v>7.943225399125022E-16</v>
      </c>
      <c r="L2468" s="53">
        <f>IF(I2468&lt;=0,0,MIN(SetUp!$B$50*I2468^SetUp!$B$55,I2468))</f>
        <v>1.6779303398639451E-3</v>
      </c>
      <c r="M2468" s="53">
        <f t="shared" si="546"/>
        <v>0.21473812439419651</v>
      </c>
      <c r="N2468" s="53">
        <f>IF(SetUp!$B$62=0,X2468,(B2468-E2468)*(1-(H2468/SetUp!$B$66/SetUp!$B$56)))</f>
        <v>0</v>
      </c>
      <c r="O2468" s="53">
        <f>K2468*SetUp!$B$65</f>
        <v>7.331597822860299E-18</v>
      </c>
      <c r="P2468" s="53">
        <f>MIN(SetUp!$B$54*L2468^SetUp!$B$51,L2468)</f>
        <v>1.0856695720744115E-3</v>
      </c>
      <c r="Q2468" s="53">
        <f t="shared" si="547"/>
        <v>7.8699094208964188E-16</v>
      </c>
      <c r="R2468" s="53">
        <f>IF((H2468+N2468-O2468)&gt;SetUp!$B$56,T2467+H2468+N2468-O2468-SetUp!$B$56,T2467)</f>
        <v>0</v>
      </c>
      <c r="S2468" s="53">
        <f>R2468*SetUp!$B$65</f>
        <v>0</v>
      </c>
      <c r="T2468" s="53">
        <f>IF((R2468-S2468)&lt;SetUp!$B$53,R2468-S2468,SetUp!$B$53)</f>
        <v>0</v>
      </c>
      <c r="U2468" s="53">
        <f t="shared" si="548"/>
        <v>0.21473812439419651</v>
      </c>
      <c r="V2468" s="53">
        <f>(L2468-P2468)/1000*SetUp!$B$13*1000000/SetUp!$B$48</f>
        <v>2.4102230347765534E-2</v>
      </c>
      <c r="W2468" s="53">
        <f t="shared" si="550"/>
        <v>-1.9298798670241979E-17</v>
      </c>
      <c r="X2468" s="53">
        <f>MAX((SetUp!$B$56*(1-($H2468/SetUp!$B$56)^2)*TANH(($B2468-$D2468)/SetUp!$B$56))/(1+$H2468/SetUp!$B$56*TANH(($B2468-$D2468)/SetUp!$B$56)),0)</f>
        <v>0</v>
      </c>
    </row>
    <row r="2469" spans="1:24" x14ac:dyDescent="0.3">
      <c r="A2469" s="60">
        <v>33514</v>
      </c>
      <c r="B2469" s="53">
        <v>0</v>
      </c>
      <c r="C2469" s="53"/>
      <c r="D2469" s="53">
        <v>5.9740000000000002</v>
      </c>
      <c r="E2469" s="53">
        <f t="shared" si="542"/>
        <v>0</v>
      </c>
      <c r="F2469" s="53">
        <f t="shared" si="543"/>
        <v>5.9740000000000002</v>
      </c>
      <c r="G2469" s="53">
        <f t="shared" si="544"/>
        <v>0</v>
      </c>
      <c r="H2469" s="53">
        <f>IF(Q2468&gt;SetUp!$B$56,SetUp!$B$56,Q2468)</f>
        <v>7.8699094208964188E-16</v>
      </c>
      <c r="I2469" s="53">
        <f t="shared" si="549"/>
        <v>0.21473812439419651</v>
      </c>
      <c r="J2469" s="53">
        <f>MIN(F2469,H2469,(1-EXP(-SetUp!$B$52*H2469/SetUp!$B$56))*F2469)</f>
        <v>0</v>
      </c>
      <c r="K2469" s="53">
        <f t="shared" si="545"/>
        <v>7.8699094208964188E-16</v>
      </c>
      <c r="L2469" s="53">
        <f>IF(I2469&lt;=0,0,MIN(SetUp!$B$50*I2469^SetUp!$B$55,I2469))</f>
        <v>1.656304035870633E-3</v>
      </c>
      <c r="M2469" s="53">
        <f t="shared" si="546"/>
        <v>0.21308182035832587</v>
      </c>
      <c r="N2469" s="53">
        <f>IF(SetUp!$B$62=0,X2469,(B2469-E2469)*(1-(H2469/SetUp!$B$66/SetUp!$B$56)))</f>
        <v>0</v>
      </c>
      <c r="O2469" s="53">
        <f>K2469*SetUp!$B$65</f>
        <v>7.2639271677608082E-18</v>
      </c>
      <c r="P2469" s="53">
        <f>MIN(SetUp!$B$54*L2469^SetUp!$B$51,L2469)</f>
        <v>1.0715416335805954E-3</v>
      </c>
      <c r="Q2469" s="53">
        <f t="shared" si="547"/>
        <v>7.7972701492188107E-16</v>
      </c>
      <c r="R2469" s="53">
        <f>IF((H2469+N2469-O2469)&gt;SetUp!$B$56,T2468+H2469+N2469-O2469-SetUp!$B$56,T2468)</f>
        <v>0</v>
      </c>
      <c r="S2469" s="53">
        <f>R2469*SetUp!$B$65</f>
        <v>0</v>
      </c>
      <c r="T2469" s="53">
        <f>IF((R2469-S2469)&lt;SetUp!$B$53,R2469-S2469,SetUp!$B$53)</f>
        <v>0</v>
      </c>
      <c r="U2469" s="53">
        <f t="shared" si="548"/>
        <v>0.21308182035832587</v>
      </c>
      <c r="V2469" s="53">
        <f>(L2469-P2469)/1000*SetUp!$B$13*1000000/SetUp!$B$48</f>
        <v>2.3797082105083332E-2</v>
      </c>
      <c r="W2469" s="53">
        <f t="shared" si="550"/>
        <v>-4.1199682554449168E-18</v>
      </c>
      <c r="X2469" s="53">
        <f>MAX((SetUp!$B$56*(1-($H2469/SetUp!$B$56)^2)*TANH(($B2469-$D2469)/SetUp!$B$56))/(1+$H2469/SetUp!$B$56*TANH(($B2469-$D2469)/SetUp!$B$56)),0)</f>
        <v>0</v>
      </c>
    </row>
    <row r="2470" spans="1:24" x14ac:dyDescent="0.3">
      <c r="A2470" s="60">
        <v>33515</v>
      </c>
      <c r="B2470" s="53">
        <v>0</v>
      </c>
      <c r="C2470" s="53"/>
      <c r="D2470" s="53">
        <v>5.9740000000000002</v>
      </c>
      <c r="E2470" s="53">
        <f t="shared" si="542"/>
        <v>0</v>
      </c>
      <c r="F2470" s="53">
        <f t="shared" si="543"/>
        <v>5.9740000000000002</v>
      </c>
      <c r="G2470" s="53">
        <f t="shared" si="544"/>
        <v>0</v>
      </c>
      <c r="H2470" s="53">
        <f>IF(Q2469&gt;SetUp!$B$56,SetUp!$B$56,Q2469)</f>
        <v>7.7972701492188107E-16</v>
      </c>
      <c r="I2470" s="53">
        <f t="shared" si="549"/>
        <v>0.21308182035832587</v>
      </c>
      <c r="J2470" s="53">
        <f>MIN(F2470,H2470,(1-EXP(-SetUp!$B$52*H2470/SetUp!$B$56))*F2470)</f>
        <v>0</v>
      </c>
      <c r="K2470" s="53">
        <f t="shared" si="545"/>
        <v>7.7972701492188107E-16</v>
      </c>
      <c r="L2470" s="53">
        <f>IF(I2470&lt;=0,0,MIN(SetUp!$B$50*I2470^SetUp!$B$55,I2470))</f>
        <v>1.635066666333384E-3</v>
      </c>
      <c r="M2470" s="53">
        <f t="shared" si="546"/>
        <v>0.21144675369199248</v>
      </c>
      <c r="N2470" s="53">
        <f>IF(SetUp!$B$62=0,X2470,(B2470-E2470)*(1-(H2470/SetUp!$B$66/SetUp!$B$56)))</f>
        <v>0</v>
      </c>
      <c r="O2470" s="53">
        <f>K2470*SetUp!$B$65</f>
        <v>7.1968811128742927E-18</v>
      </c>
      <c r="P2470" s="53">
        <f>MIN(SetUp!$B$54*L2470^SetUp!$B$51,L2470)</f>
        <v>1.057669520889102E-3</v>
      </c>
      <c r="Q2470" s="53">
        <f t="shared" si="547"/>
        <v>7.7253013380900682E-16</v>
      </c>
      <c r="R2470" s="53">
        <f>IF((H2470+N2470-O2470)&gt;SetUp!$B$56,T2469+H2470+N2470-O2470-SetUp!$B$56,T2469)</f>
        <v>0</v>
      </c>
      <c r="S2470" s="53">
        <f>R2470*SetUp!$B$65</f>
        <v>0</v>
      </c>
      <c r="T2470" s="53">
        <f>IF((R2470-S2470)&lt;SetUp!$B$53,R2470-S2470,SetUp!$B$53)</f>
        <v>0</v>
      </c>
      <c r="U2470" s="53">
        <f t="shared" si="548"/>
        <v>0.21144675369199248</v>
      </c>
      <c r="V2470" s="53">
        <f>(L2470-P2470)/1000*SetUp!$B$13*1000000/SetUp!$B$48</f>
        <v>2.3497350759160471E-2</v>
      </c>
      <c r="W2470" s="53">
        <f t="shared" si="550"/>
        <v>-1.1709383462843448E-17</v>
      </c>
      <c r="X2470" s="53">
        <f>MAX((SetUp!$B$56*(1-($H2470/SetUp!$B$56)^2)*TANH(($B2470-$D2470)/SetUp!$B$56))/(1+$H2470/SetUp!$B$56*TANH(($B2470-$D2470)/SetUp!$B$56)),0)</f>
        <v>0</v>
      </c>
    </row>
    <row r="2471" spans="1:24" x14ac:dyDescent="0.3">
      <c r="A2471" s="60">
        <v>33516</v>
      </c>
      <c r="B2471" s="53">
        <v>0</v>
      </c>
      <c r="C2471" s="53"/>
      <c r="D2471" s="53">
        <v>5.9740000000000002</v>
      </c>
      <c r="E2471" s="53">
        <f t="shared" si="542"/>
        <v>0</v>
      </c>
      <c r="F2471" s="53">
        <f t="shared" si="543"/>
        <v>5.9740000000000002</v>
      </c>
      <c r="G2471" s="53">
        <f t="shared" si="544"/>
        <v>0</v>
      </c>
      <c r="H2471" s="53">
        <f>IF(Q2470&gt;SetUp!$B$56,SetUp!$B$56,Q2470)</f>
        <v>7.7253013380900682E-16</v>
      </c>
      <c r="I2471" s="53">
        <f t="shared" si="549"/>
        <v>0.21144675369199248</v>
      </c>
      <c r="J2471" s="53">
        <f>MIN(F2471,H2471,(1-EXP(-SetUp!$B$52*H2471/SetUp!$B$56))*F2471)</f>
        <v>0</v>
      </c>
      <c r="K2471" s="53">
        <f t="shared" si="545"/>
        <v>7.7253013380900682E-16</v>
      </c>
      <c r="L2471" s="53">
        <f>IF(I2471&lt;=0,0,MIN(SetUp!$B$50*I2471^SetUp!$B$55,I2471))</f>
        <v>1.6142092714148606E-3</v>
      </c>
      <c r="M2471" s="53">
        <f t="shared" si="546"/>
        <v>0.20983254442057761</v>
      </c>
      <c r="N2471" s="53">
        <f>IF(SetUp!$B$62=0,X2471,(B2471-E2471)*(1-(H2471/SetUp!$B$66/SetUp!$B$56)))</f>
        <v>0</v>
      </c>
      <c r="O2471" s="53">
        <f>K2471*SetUp!$B$65</f>
        <v>7.13045389314017E-18</v>
      </c>
      <c r="P2471" s="53">
        <f>MIN(SetUp!$B$54*L2471^SetUp!$B$51,L2471)</f>
        <v>1.044047309244065E-3</v>
      </c>
      <c r="Q2471" s="53">
        <f t="shared" si="547"/>
        <v>7.6539967991586663E-16</v>
      </c>
      <c r="R2471" s="53">
        <f>IF((H2471+N2471-O2471)&gt;SetUp!$B$56,T2470+H2471+N2471-O2471-SetUp!$B$56,T2470)</f>
        <v>0</v>
      </c>
      <c r="S2471" s="53">
        <f>R2471*SetUp!$B$65</f>
        <v>0</v>
      </c>
      <c r="T2471" s="53">
        <f>IF((R2471-S2471)&lt;SetUp!$B$53,R2471-S2471,SetUp!$B$53)</f>
        <v>0</v>
      </c>
      <c r="U2471" s="53">
        <f t="shared" si="548"/>
        <v>0.20983254442057761</v>
      </c>
      <c r="V2471" s="53">
        <f>(L2471-P2471)/1000*SetUp!$B$13*1000000/SetUp!$B$48</f>
        <v>2.3202912796442272E-2</v>
      </c>
      <c r="W2471" s="53">
        <f t="shared" si="550"/>
        <v>-7.589415207398531E-18</v>
      </c>
      <c r="X2471" s="53">
        <f>MAX((SetUp!$B$56*(1-($H2471/SetUp!$B$56)^2)*TANH(($B2471-$D2471)/SetUp!$B$56))/(1+$H2471/SetUp!$B$56*TANH(($B2471-$D2471)/SetUp!$B$56)),0)</f>
        <v>0</v>
      </c>
    </row>
    <row r="2472" spans="1:24" x14ac:dyDescent="0.3">
      <c r="A2472" s="60">
        <v>33517</v>
      </c>
      <c r="B2472" s="53">
        <v>0</v>
      </c>
      <c r="C2472" s="53"/>
      <c r="D2472" s="53">
        <v>5.9740000000000002</v>
      </c>
      <c r="E2472" s="53">
        <f t="shared" si="542"/>
        <v>0</v>
      </c>
      <c r="F2472" s="53">
        <f t="shared" si="543"/>
        <v>5.9740000000000002</v>
      </c>
      <c r="G2472" s="53">
        <f t="shared" si="544"/>
        <v>0</v>
      </c>
      <c r="H2472" s="53">
        <f>IF(Q2471&gt;SetUp!$B$56,SetUp!$B$56,Q2471)</f>
        <v>7.6539967991586663E-16</v>
      </c>
      <c r="I2472" s="53">
        <f t="shared" si="549"/>
        <v>0.20983254442057761</v>
      </c>
      <c r="J2472" s="53">
        <f>MIN(F2472,H2472,(1-EXP(-SetUp!$B$52*H2472/SetUp!$B$56))*F2472)</f>
        <v>0</v>
      </c>
      <c r="K2472" s="53">
        <f t="shared" si="545"/>
        <v>7.6539967991586663E-16</v>
      </c>
      <c r="L2472" s="53">
        <f>IF(I2472&lt;=0,0,MIN(SetUp!$B$50*I2472^SetUp!$B$55,I2472))</f>
        <v>1.5937231425546951E-3</v>
      </c>
      <c r="M2472" s="53">
        <f t="shared" si="546"/>
        <v>0.20823882127802293</v>
      </c>
      <c r="N2472" s="53">
        <f>IF(SetUp!$B$62=0,X2472,(B2472-E2472)*(1-(H2472/SetUp!$B$66/SetUp!$B$56)))</f>
        <v>0</v>
      </c>
      <c r="O2472" s="53">
        <f>K2472*SetUp!$B$65</f>
        <v>7.064639796709379E-18</v>
      </c>
      <c r="P2472" s="53">
        <f>MIN(SetUp!$B$54*L2472^SetUp!$B$51,L2472)</f>
        <v>1.0306692407676295E-3</v>
      </c>
      <c r="Q2472" s="53">
        <f t="shared" si="547"/>
        <v>7.5833504011915726E-16</v>
      </c>
      <c r="R2472" s="53">
        <f>IF((H2472+N2472-O2472)&gt;SetUp!$B$56,T2471+H2472+N2472-O2472-SetUp!$B$56,T2471)</f>
        <v>0</v>
      </c>
      <c r="S2472" s="53">
        <f>R2472*SetUp!$B$65</f>
        <v>0</v>
      </c>
      <c r="T2472" s="53">
        <f>IF((R2472-S2472)&lt;SetUp!$B$53,R2472-S2472,SetUp!$B$53)</f>
        <v>0</v>
      </c>
      <c r="U2472" s="53">
        <f t="shared" si="548"/>
        <v>0.20823882127802293</v>
      </c>
      <c r="V2472" s="53">
        <f>(L2472-P2472)/1000*SetUp!$B$13*1000000/SetUp!$B$48</f>
        <v>2.2913648138015042E-2</v>
      </c>
      <c r="W2472" s="53">
        <f t="shared" si="550"/>
        <v>-1.4311468676808659E-17</v>
      </c>
      <c r="X2472" s="53">
        <f>MAX((SetUp!$B$56*(1-($H2472/SetUp!$B$56)^2)*TANH(($B2472-$D2472)/SetUp!$B$56))/(1+$H2472/SetUp!$B$56*TANH(($B2472-$D2472)/SetUp!$B$56)),0)</f>
        <v>0</v>
      </c>
    </row>
    <row r="2473" spans="1:24" x14ac:dyDescent="0.3">
      <c r="A2473" s="60">
        <v>33518</v>
      </c>
      <c r="B2473" s="53">
        <v>0</v>
      </c>
      <c r="C2473" s="53"/>
      <c r="D2473" s="53">
        <v>5.9740000000000002</v>
      </c>
      <c r="E2473" s="53">
        <f t="shared" si="542"/>
        <v>0</v>
      </c>
      <c r="F2473" s="53">
        <f t="shared" si="543"/>
        <v>5.9740000000000002</v>
      </c>
      <c r="G2473" s="53">
        <f t="shared" si="544"/>
        <v>0</v>
      </c>
      <c r="H2473" s="53">
        <f>IF(Q2472&gt;SetUp!$B$56,SetUp!$B$56,Q2472)</f>
        <v>7.5833504011915726E-16</v>
      </c>
      <c r="I2473" s="53">
        <f t="shared" si="549"/>
        <v>0.20823882127802293</v>
      </c>
      <c r="J2473" s="53">
        <f>MIN(F2473,H2473,(1-EXP(-SetUp!$B$52*H2473/SetUp!$B$56))*F2473)</f>
        <v>0</v>
      </c>
      <c r="K2473" s="53">
        <f t="shared" si="545"/>
        <v>7.5833504011915726E-16</v>
      </c>
      <c r="L2473" s="53">
        <f>IF(I2473&lt;=0,0,MIN(SetUp!$B$50*I2473^SetUp!$B$55,I2473))</f>
        <v>1.5735998141754922E-3</v>
      </c>
      <c r="M2473" s="53">
        <f t="shared" si="546"/>
        <v>0.20666522146384744</v>
      </c>
      <c r="N2473" s="53">
        <f>IF(SetUp!$B$62=0,X2473,(B2473-E2473)*(1-(H2473/SetUp!$B$66/SetUp!$B$56)))</f>
        <v>0</v>
      </c>
      <c r="O2473" s="53">
        <f>K2473*SetUp!$B$65</f>
        <v>6.9994331644532281E-18</v>
      </c>
      <c r="P2473" s="53">
        <f>MIN(SetUp!$B$54*L2473^SetUp!$B$51,L2473)</f>
        <v>1.0175297189316537E-3</v>
      </c>
      <c r="Q2473" s="53">
        <f t="shared" si="547"/>
        <v>7.5133560695470404E-16</v>
      </c>
      <c r="R2473" s="53">
        <f>IF((H2473+N2473-O2473)&gt;SetUp!$B$56,T2472+H2473+N2473-O2473-SetUp!$B$56,T2472)</f>
        <v>0</v>
      </c>
      <c r="S2473" s="53">
        <f>R2473*SetUp!$B$65</f>
        <v>0</v>
      </c>
      <c r="T2473" s="53">
        <f>IF((R2473-S2473)&lt;SetUp!$B$53,R2473-S2473,SetUp!$B$53)</f>
        <v>0</v>
      </c>
      <c r="U2473" s="53">
        <f t="shared" si="548"/>
        <v>0.20666522146384744</v>
      </c>
      <c r="V2473" s="53">
        <f>(L2473-P2473)/1000*SetUp!$B$13*1000000/SetUp!$B$48</f>
        <v>2.2629440027055206E-2</v>
      </c>
      <c r="W2473" s="53">
        <f t="shared" si="550"/>
        <v>6.2883726004159257E-18</v>
      </c>
      <c r="X2473" s="53">
        <f>MAX((SetUp!$B$56*(1-($H2473/SetUp!$B$56)^2)*TANH(($B2473-$D2473)/SetUp!$B$56))/(1+$H2473/SetUp!$B$56*TANH(($B2473-$D2473)/SetUp!$B$56)),0)</f>
        <v>0</v>
      </c>
    </row>
    <row r="2474" spans="1:24" x14ac:dyDescent="0.3">
      <c r="A2474" s="60">
        <v>33519</v>
      </c>
      <c r="B2474" s="53">
        <v>0</v>
      </c>
      <c r="C2474" s="53"/>
      <c r="D2474" s="53">
        <v>5.9740000000000002</v>
      </c>
      <c r="E2474" s="53">
        <f t="shared" si="542"/>
        <v>0</v>
      </c>
      <c r="F2474" s="53">
        <f t="shared" si="543"/>
        <v>5.9740000000000002</v>
      </c>
      <c r="G2474" s="53">
        <f t="shared" si="544"/>
        <v>0</v>
      </c>
      <c r="H2474" s="53">
        <f>IF(Q2473&gt;SetUp!$B$56,SetUp!$B$56,Q2473)</f>
        <v>7.5133560695470404E-16</v>
      </c>
      <c r="I2474" s="53">
        <f t="shared" si="549"/>
        <v>0.20666522146384744</v>
      </c>
      <c r="J2474" s="53">
        <f>MIN(F2474,H2474,(1-EXP(-SetUp!$B$52*H2474/SetUp!$B$56))*F2474)</f>
        <v>0</v>
      </c>
      <c r="K2474" s="53">
        <f t="shared" si="545"/>
        <v>7.5133560695470404E-16</v>
      </c>
      <c r="L2474" s="53">
        <f>IF(I2474&lt;=0,0,MIN(SetUp!$B$50*I2474^SetUp!$B$55,I2474))</f>
        <v>1.5538310557033715E-3</v>
      </c>
      <c r="M2474" s="53">
        <f t="shared" si="546"/>
        <v>0.20511139040814408</v>
      </c>
      <c r="N2474" s="53">
        <f>IF(SetUp!$B$62=0,X2474,(B2474-E2474)*(1-(H2474/SetUp!$B$66/SetUp!$B$56)))</f>
        <v>0</v>
      </c>
      <c r="O2474" s="53">
        <f>K2474*SetUp!$B$65</f>
        <v>6.9348283894767879E-18</v>
      </c>
      <c r="P2474" s="53">
        <f>MIN(SetUp!$B$54*L2474^SetUp!$B$51,L2474)</f>
        <v>1.0046233032397383E-3</v>
      </c>
      <c r="Q2474" s="53">
        <f t="shared" si="547"/>
        <v>7.4440077856522726E-16</v>
      </c>
      <c r="R2474" s="53">
        <f>IF((H2474+N2474-O2474)&gt;SetUp!$B$56,T2473+H2474+N2474-O2474-SetUp!$B$56,T2473)</f>
        <v>0</v>
      </c>
      <c r="S2474" s="53">
        <f>R2474*SetUp!$B$65</f>
        <v>0</v>
      </c>
      <c r="T2474" s="53">
        <f>IF((R2474-S2474)&lt;SetUp!$B$53,R2474-S2474,SetUp!$B$53)</f>
        <v>0</v>
      </c>
      <c r="U2474" s="53">
        <f t="shared" si="548"/>
        <v>0.20511139040814408</v>
      </c>
      <c r="V2474" s="53">
        <f>(L2474-P2474)/1000*SetUp!$B$13*1000000/SetUp!$B$48</f>
        <v>2.2350174920519203E-2</v>
      </c>
      <c r="W2474" s="53">
        <f t="shared" si="550"/>
        <v>7.3725747729014302E-18</v>
      </c>
      <c r="X2474" s="53">
        <f>MAX((SetUp!$B$56*(1-($H2474/SetUp!$B$56)^2)*TANH(($B2474-$D2474)/SetUp!$B$56))/(1+$H2474/SetUp!$B$56*TANH(($B2474-$D2474)/SetUp!$B$56)),0)</f>
        <v>0</v>
      </c>
    </row>
    <row r="2475" spans="1:24" x14ac:dyDescent="0.3">
      <c r="A2475" s="60">
        <v>33520</v>
      </c>
      <c r="B2475" s="53">
        <v>0</v>
      </c>
      <c r="C2475" s="53"/>
      <c r="D2475" s="53">
        <v>5.9740000000000002</v>
      </c>
      <c r="E2475" s="53">
        <f t="shared" si="542"/>
        <v>0</v>
      </c>
      <c r="F2475" s="53">
        <f t="shared" si="543"/>
        <v>5.9740000000000002</v>
      </c>
      <c r="G2475" s="53">
        <f t="shared" si="544"/>
        <v>0</v>
      </c>
      <c r="H2475" s="53">
        <f>IF(Q2474&gt;SetUp!$B$56,SetUp!$B$56,Q2474)</f>
        <v>7.4440077856522726E-16</v>
      </c>
      <c r="I2475" s="53">
        <f t="shared" si="549"/>
        <v>0.20511139040814408</v>
      </c>
      <c r="J2475" s="53">
        <f>MIN(F2475,H2475,(1-EXP(-SetUp!$B$52*H2475/SetUp!$B$56))*F2475)</f>
        <v>0</v>
      </c>
      <c r="K2475" s="53">
        <f t="shared" si="545"/>
        <v>7.4440077856522726E-16</v>
      </c>
      <c r="L2475" s="53">
        <f>IF(I2475&lt;=0,0,MIN(SetUp!$B$50*I2475^SetUp!$B$55,I2475))</f>
        <v>1.5344088638896043E-3</v>
      </c>
      <c r="M2475" s="53">
        <f t="shared" si="546"/>
        <v>0.20357698154425447</v>
      </c>
      <c r="N2475" s="53">
        <f>IF(SetUp!$B$62=0,X2475,(B2475-E2475)*(1-(H2475/SetUp!$B$66/SetUp!$B$56)))</f>
        <v>0</v>
      </c>
      <c r="O2475" s="53">
        <f>K2475*SetUp!$B$65</f>
        <v>6.8708199166367771E-18</v>
      </c>
      <c r="P2475" s="53">
        <f>MIN(SetUp!$B$54*L2475^SetUp!$B$51,L2475)</f>
        <v>9.9194470411053922E-4</v>
      </c>
      <c r="Q2475" s="53">
        <f t="shared" si="547"/>
        <v>7.3752995864859053E-16</v>
      </c>
      <c r="R2475" s="53">
        <f>IF((H2475+N2475-O2475)&gt;SetUp!$B$56,T2474+H2475+N2475-O2475-SetUp!$B$56,T2474)</f>
        <v>0</v>
      </c>
      <c r="S2475" s="53">
        <f>R2475*SetUp!$B$65</f>
        <v>0</v>
      </c>
      <c r="T2475" s="53">
        <f>IF((R2475-S2475)&lt;SetUp!$B$53,R2475-S2475,SetUp!$B$53)</f>
        <v>0</v>
      </c>
      <c r="U2475" s="53">
        <f t="shared" si="548"/>
        <v>0.20357698154425447</v>
      </c>
      <c r="V2475" s="53">
        <f>(L2475-P2475)/1000*SetUp!$B$13*1000000/SetUp!$B$48</f>
        <v>2.2075742384895427E-2</v>
      </c>
      <c r="W2475" s="53">
        <f t="shared" si="550"/>
        <v>-9.3241386833753381E-18</v>
      </c>
      <c r="X2475" s="53">
        <f>MAX((SetUp!$B$56*(1-($H2475/SetUp!$B$56)^2)*TANH(($B2475-$D2475)/SetUp!$B$56))/(1+$H2475/SetUp!$B$56*TANH(($B2475-$D2475)/SetUp!$B$56)),0)</f>
        <v>0</v>
      </c>
    </row>
    <row r="2476" spans="1:24" x14ac:dyDescent="0.3">
      <c r="A2476" s="60">
        <v>33521</v>
      </c>
      <c r="B2476" s="53">
        <v>0</v>
      </c>
      <c r="C2476" s="53"/>
      <c r="D2476" s="53">
        <v>5.9740000000000002</v>
      </c>
      <c r="E2476" s="53">
        <f t="shared" si="542"/>
        <v>0</v>
      </c>
      <c r="F2476" s="53">
        <f t="shared" si="543"/>
        <v>5.9740000000000002</v>
      </c>
      <c r="G2476" s="53">
        <f t="shared" si="544"/>
        <v>0</v>
      </c>
      <c r="H2476" s="53">
        <f>IF(Q2475&gt;SetUp!$B$56,SetUp!$B$56,Q2475)</f>
        <v>7.3752995864859053E-16</v>
      </c>
      <c r="I2476" s="53">
        <f t="shared" si="549"/>
        <v>0.20357698154425447</v>
      </c>
      <c r="J2476" s="53">
        <f>MIN(F2476,H2476,(1-EXP(-SetUp!$B$52*H2476/SetUp!$B$56))*F2476)</f>
        <v>0</v>
      </c>
      <c r="K2476" s="53">
        <f t="shared" si="545"/>
        <v>7.3752995864859053E-16</v>
      </c>
      <c r="L2476" s="53">
        <f>IF(I2476&lt;=0,0,MIN(SetUp!$B$50*I2476^SetUp!$B$55,I2476))</f>
        <v>1.5153254554205044E-3</v>
      </c>
      <c r="M2476" s="53">
        <f t="shared" si="546"/>
        <v>0.20206165608883397</v>
      </c>
      <c r="N2476" s="53">
        <f>IF(SetUp!$B$62=0,X2476,(B2476-E2476)*(1-(H2476/SetUp!$B$66/SetUp!$B$56)))</f>
        <v>0</v>
      </c>
      <c r="O2476" s="53">
        <f>K2476*SetUp!$B$65</f>
        <v>6.8074022420638919E-18</v>
      </c>
      <c r="P2476" s="53">
        <f>MIN(SetUp!$B$54*L2476^SetUp!$B$51,L2476)</f>
        <v>9.7948877795377728E-4</v>
      </c>
      <c r="Q2476" s="53">
        <f t="shared" si="547"/>
        <v>7.3072255640652667E-16</v>
      </c>
      <c r="R2476" s="53">
        <f>IF((H2476+N2476-O2476)&gt;SetUp!$B$56,T2475+H2476+N2476-O2476-SetUp!$B$56,T2475)</f>
        <v>0</v>
      </c>
      <c r="S2476" s="53">
        <f>R2476*SetUp!$B$65</f>
        <v>0</v>
      </c>
      <c r="T2476" s="53">
        <f>IF((R2476-S2476)&lt;SetUp!$B$53,R2476-S2476,SetUp!$B$53)</f>
        <v>0</v>
      </c>
      <c r="U2476" s="53">
        <f t="shared" si="548"/>
        <v>0.20206165608883397</v>
      </c>
      <c r="V2476" s="53">
        <f>(L2476-P2476)/1000*SetUp!$B$13*1000000/SetUp!$B$48</f>
        <v>2.1806034995844669E-2</v>
      </c>
      <c r="W2476" s="53">
        <f t="shared" si="550"/>
        <v>-1.4311468676808659E-17</v>
      </c>
      <c r="X2476" s="53">
        <f>MAX((SetUp!$B$56*(1-($H2476/SetUp!$B$56)^2)*TANH(($B2476-$D2476)/SetUp!$B$56))/(1+$H2476/SetUp!$B$56*TANH(($B2476-$D2476)/SetUp!$B$56)),0)</f>
        <v>0</v>
      </c>
    </row>
    <row r="2477" spans="1:24" x14ac:dyDescent="0.3">
      <c r="A2477" s="60">
        <v>33522</v>
      </c>
      <c r="B2477" s="53">
        <v>0</v>
      </c>
      <c r="C2477" s="53"/>
      <c r="D2477" s="53">
        <v>5.9740000000000002</v>
      </c>
      <c r="E2477" s="53">
        <f t="shared" si="542"/>
        <v>0</v>
      </c>
      <c r="F2477" s="53">
        <f t="shared" si="543"/>
        <v>5.9740000000000002</v>
      </c>
      <c r="G2477" s="53">
        <f t="shared" si="544"/>
        <v>0</v>
      </c>
      <c r="H2477" s="53">
        <f>IF(Q2476&gt;SetUp!$B$56,SetUp!$B$56,Q2476)</f>
        <v>7.3072255640652667E-16</v>
      </c>
      <c r="I2477" s="53">
        <f t="shared" si="549"/>
        <v>0.20206165608883397</v>
      </c>
      <c r="J2477" s="53">
        <f>MIN(F2477,H2477,(1-EXP(-SetUp!$B$52*H2477/SetUp!$B$56))*F2477)</f>
        <v>0</v>
      </c>
      <c r="K2477" s="53">
        <f t="shared" si="545"/>
        <v>7.3072255640652667E-16</v>
      </c>
      <c r="L2477" s="53">
        <f>IF(I2477&lt;=0,0,MIN(SetUp!$B$50*I2477^SetUp!$B$55,I2477))</f>
        <v>1.496573259803371E-3</v>
      </c>
      <c r="M2477" s="53">
        <f t="shared" si="546"/>
        <v>0.2005650828290306</v>
      </c>
      <c r="N2477" s="53">
        <f>IF(SetUp!$B$62=0,X2477,(B2477-E2477)*(1-(H2477/SetUp!$B$66/SetUp!$B$56)))</f>
        <v>0</v>
      </c>
      <c r="O2477" s="53">
        <f>K2477*SetUp!$B$65</f>
        <v>6.7445699126895455E-18</v>
      </c>
      <c r="P2477" s="53">
        <f>MIN(SetUp!$B$54*L2477^SetUp!$B$51,L2477)</f>
        <v>9.672505224307573E-4</v>
      </c>
      <c r="Q2477" s="53">
        <f t="shared" si="547"/>
        <v>7.2397798649383715E-16</v>
      </c>
      <c r="R2477" s="53">
        <f>IF((H2477+N2477-O2477)&gt;SetUp!$B$56,T2476+H2477+N2477-O2477-SetUp!$B$56,T2476)</f>
        <v>0</v>
      </c>
      <c r="S2477" s="53">
        <f>R2477*SetUp!$B$65</f>
        <v>0</v>
      </c>
      <c r="T2477" s="53">
        <f>IF((R2477-S2477)&lt;SetUp!$B$53,R2477-S2477,SetUp!$B$53)</f>
        <v>0</v>
      </c>
      <c r="U2477" s="53">
        <f t="shared" si="548"/>
        <v>0.2005650828290306</v>
      </c>
      <c r="V2477" s="53">
        <f>(L2477-P2477)/1000*SetUp!$B$13*1000000/SetUp!$B$48</f>
        <v>2.1540948241566094E-2</v>
      </c>
      <c r="W2477" s="53">
        <f t="shared" si="550"/>
        <v>-3.2526065174565133E-18</v>
      </c>
      <c r="X2477" s="53">
        <f>MAX((SetUp!$B$56*(1-($H2477/SetUp!$B$56)^2)*TANH(($B2477-$D2477)/SetUp!$B$56))/(1+$H2477/SetUp!$B$56*TANH(($B2477-$D2477)/SetUp!$B$56)),0)</f>
        <v>0</v>
      </c>
    </row>
    <row r="2478" spans="1:24" x14ac:dyDescent="0.3">
      <c r="A2478" s="60">
        <v>33523</v>
      </c>
      <c r="B2478" s="53">
        <v>0</v>
      </c>
      <c r="C2478" s="53"/>
      <c r="D2478" s="53">
        <v>5.9740000000000002</v>
      </c>
      <c r="E2478" s="53">
        <f t="shared" si="542"/>
        <v>0</v>
      </c>
      <c r="F2478" s="53">
        <f t="shared" si="543"/>
        <v>5.9740000000000002</v>
      </c>
      <c r="G2478" s="53">
        <f t="shared" si="544"/>
        <v>0</v>
      </c>
      <c r="H2478" s="53">
        <f>IF(Q2477&gt;SetUp!$B$56,SetUp!$B$56,Q2477)</f>
        <v>7.2397798649383715E-16</v>
      </c>
      <c r="I2478" s="53">
        <f t="shared" si="549"/>
        <v>0.2005650828290306</v>
      </c>
      <c r="J2478" s="53">
        <f>MIN(F2478,H2478,(1-EXP(-SetUp!$B$52*H2478/SetUp!$B$56))*F2478)</f>
        <v>0</v>
      </c>
      <c r="K2478" s="53">
        <f t="shared" si="545"/>
        <v>7.2397798649383715E-16</v>
      </c>
      <c r="L2478" s="53">
        <f>IF(I2478&lt;=0,0,MIN(SetUp!$B$50*I2478^SetUp!$B$55,I2478))</f>
        <v>1.4781449125168477E-3</v>
      </c>
      <c r="M2478" s="53">
        <f t="shared" si="546"/>
        <v>0.19908693791651375</v>
      </c>
      <c r="N2478" s="53">
        <f>IF(SetUp!$B$62=0,X2478,(B2478-E2478)*(1-(H2478/SetUp!$B$66/SetUp!$B$56)))</f>
        <v>0</v>
      </c>
      <c r="O2478" s="53">
        <f>K2478*SetUp!$B$65</f>
        <v>6.6823175257769817E-18</v>
      </c>
      <c r="P2478" s="53">
        <f>MIN(SetUp!$B$54*L2478^SetUp!$B$51,L2478)</f>
        <v>9.5522507189160712E-4</v>
      </c>
      <c r="Q2478" s="53">
        <f t="shared" si="547"/>
        <v>7.1729566896806022E-16</v>
      </c>
      <c r="R2478" s="53">
        <f>IF((H2478+N2478-O2478)&gt;SetUp!$B$56,T2477+H2478+N2478-O2478-SetUp!$B$56,T2477)</f>
        <v>0</v>
      </c>
      <c r="S2478" s="53">
        <f>R2478*SetUp!$B$65</f>
        <v>0</v>
      </c>
      <c r="T2478" s="53">
        <f>IF((R2478-S2478)&lt;SetUp!$B$53,R2478-S2478,SetUp!$B$53)</f>
        <v>0</v>
      </c>
      <c r="U2478" s="53">
        <f t="shared" si="548"/>
        <v>0.19908693791651375</v>
      </c>
      <c r="V2478" s="53">
        <f>(L2478-P2478)/1000*SetUp!$B$13*1000000/SetUp!$B$48</f>
        <v>2.1280380429731918E-2</v>
      </c>
      <c r="W2478" s="53">
        <f t="shared" si="550"/>
        <v>-6.7220534694101275E-18</v>
      </c>
      <c r="X2478" s="53">
        <f>MAX((SetUp!$B$56*(1-($H2478/SetUp!$B$56)^2)*TANH(($B2478-$D2478)/SetUp!$B$56))/(1+$H2478/SetUp!$B$56*TANH(($B2478-$D2478)/SetUp!$B$56)),0)</f>
        <v>0</v>
      </c>
    </row>
    <row r="2479" spans="1:24" x14ac:dyDescent="0.3">
      <c r="A2479" s="60">
        <v>33524</v>
      </c>
      <c r="B2479" s="53">
        <v>0</v>
      </c>
      <c r="C2479" s="53"/>
      <c r="D2479" s="53">
        <v>5.9740000000000002</v>
      </c>
      <c r="E2479" s="53">
        <f t="shared" si="542"/>
        <v>0</v>
      </c>
      <c r="F2479" s="53">
        <f t="shared" si="543"/>
        <v>5.9740000000000002</v>
      </c>
      <c r="G2479" s="53">
        <f t="shared" si="544"/>
        <v>0</v>
      </c>
      <c r="H2479" s="53">
        <f>IF(Q2478&gt;SetUp!$B$56,SetUp!$B$56,Q2478)</f>
        <v>7.1729566896806022E-16</v>
      </c>
      <c r="I2479" s="53">
        <f t="shared" si="549"/>
        <v>0.19908693791651375</v>
      </c>
      <c r="J2479" s="53">
        <f>MIN(F2479,H2479,(1-EXP(-SetUp!$B$52*H2479/SetUp!$B$56))*F2479)</f>
        <v>0</v>
      </c>
      <c r="K2479" s="53">
        <f t="shared" si="545"/>
        <v>7.1729566896806022E-16</v>
      </c>
      <c r="L2479" s="53">
        <f>IF(I2479&lt;=0,0,MIN(SetUp!$B$50*I2479^SetUp!$B$55,I2479))</f>
        <v>1.4600332484146013E-3</v>
      </c>
      <c r="M2479" s="53">
        <f t="shared" si="546"/>
        <v>0.19762690466809915</v>
      </c>
      <c r="N2479" s="53">
        <f>IF(SetUp!$B$62=0,X2479,(B2479-E2479)*(1-(H2479/SetUp!$B$66/SetUp!$B$56)))</f>
        <v>0</v>
      </c>
      <c r="O2479" s="53">
        <f>K2479*SetUp!$B$65</f>
        <v>6.6206397284567089E-18</v>
      </c>
      <c r="P2479" s="53">
        <f>MIN(SetUp!$B$54*L2479^SetUp!$B$51,L2479)</f>
        <v>9.434076929817738E-4</v>
      </c>
      <c r="Q2479" s="53">
        <f t="shared" si="547"/>
        <v>7.1067502923960351E-16</v>
      </c>
      <c r="R2479" s="53">
        <f>IF((H2479+N2479-O2479)&gt;SetUp!$B$56,T2478+H2479+N2479-O2479-SetUp!$B$56,T2478)</f>
        <v>0</v>
      </c>
      <c r="S2479" s="53">
        <f>R2479*SetUp!$B$65</f>
        <v>0</v>
      </c>
      <c r="T2479" s="53">
        <f>IF((R2479-S2479)&lt;SetUp!$B$53,R2479-S2479,SetUp!$B$53)</f>
        <v>0</v>
      </c>
      <c r="U2479" s="53">
        <f t="shared" si="548"/>
        <v>0.19762690466809915</v>
      </c>
      <c r="V2479" s="53">
        <f>(L2479-P2479)/1000*SetUp!$B$13*1000000/SetUp!$B$48</f>
        <v>2.1024232597843143E-2</v>
      </c>
      <c r="W2479" s="53">
        <f t="shared" si="550"/>
        <v>7.3725747729014302E-18</v>
      </c>
      <c r="X2479" s="53">
        <f>MAX((SetUp!$B$56*(1-($H2479/SetUp!$B$56)^2)*TANH(($B2479-$D2479)/SetUp!$B$56))/(1+$H2479/SetUp!$B$56*TANH(($B2479-$D2479)/SetUp!$B$56)),0)</f>
        <v>0</v>
      </c>
    </row>
    <row r="2480" spans="1:24" x14ac:dyDescent="0.3">
      <c r="A2480" s="60">
        <v>33525</v>
      </c>
      <c r="B2480" s="53">
        <v>0</v>
      </c>
      <c r="C2480" s="53"/>
      <c r="D2480" s="53">
        <v>5.9740000000000002</v>
      </c>
      <c r="E2480" s="53">
        <f t="shared" si="542"/>
        <v>0</v>
      </c>
      <c r="F2480" s="53">
        <f t="shared" si="543"/>
        <v>5.9740000000000002</v>
      </c>
      <c r="G2480" s="53">
        <f t="shared" si="544"/>
        <v>0</v>
      </c>
      <c r="H2480" s="53">
        <f>IF(Q2479&gt;SetUp!$B$56,SetUp!$B$56,Q2479)</f>
        <v>7.1067502923960351E-16</v>
      </c>
      <c r="I2480" s="53">
        <f t="shared" si="549"/>
        <v>0.19762690466809915</v>
      </c>
      <c r="J2480" s="53">
        <f>MIN(F2480,H2480,(1-EXP(-SetUp!$B$52*H2480/SetUp!$B$56))*F2480)</f>
        <v>0</v>
      </c>
      <c r="K2480" s="53">
        <f t="shared" si="545"/>
        <v>7.1067502923960351E-16</v>
      </c>
      <c r="L2480" s="53">
        <f>IF(I2480&lt;=0,0,MIN(SetUp!$B$50*I2480^SetUp!$B$55,I2480))</f>
        <v>1.4422312953717535E-3</v>
      </c>
      <c r="M2480" s="53">
        <f t="shared" si="546"/>
        <v>0.19618467337272741</v>
      </c>
      <c r="N2480" s="53">
        <f>IF(SetUp!$B$62=0,X2480,(B2480-E2480)*(1-(H2480/SetUp!$B$66/SetUp!$B$56)))</f>
        <v>0</v>
      </c>
      <c r="O2480" s="53">
        <f>K2480*SetUp!$B$65</f>
        <v>6.5595312172662269E-18</v>
      </c>
      <c r="P2480" s="53">
        <f>MIN(SetUp!$B$54*L2480^SetUp!$B$51,L2480)</f>
        <v>9.3179378041073667E-4</v>
      </c>
      <c r="Q2480" s="53">
        <f t="shared" si="547"/>
        <v>7.0411549802233726E-16</v>
      </c>
      <c r="R2480" s="53">
        <f>IF((H2480+N2480-O2480)&gt;SetUp!$B$56,T2479+H2480+N2480-O2480-SetUp!$B$56,T2479)</f>
        <v>0</v>
      </c>
      <c r="S2480" s="53">
        <f>R2480*SetUp!$B$65</f>
        <v>0</v>
      </c>
      <c r="T2480" s="53">
        <f>IF((R2480-S2480)&lt;SetUp!$B$53,R2480-S2480,SetUp!$B$53)</f>
        <v>0</v>
      </c>
      <c r="U2480" s="53">
        <f t="shared" si="548"/>
        <v>0.19618467337272741</v>
      </c>
      <c r="V2480" s="53">
        <f>(L2480-P2480)/1000*SetUp!$B$13*1000000/SetUp!$B$48</f>
        <v>2.0772408426862638E-2</v>
      </c>
      <c r="W2480" s="53">
        <f t="shared" si="550"/>
        <v>-1.7347234759768071E-17</v>
      </c>
      <c r="X2480" s="53">
        <f>MAX((SetUp!$B$56*(1-($H2480/SetUp!$B$56)^2)*TANH(($B2480-$D2480)/SetUp!$B$56))/(1+$H2480/SetUp!$B$56*TANH(($B2480-$D2480)/SetUp!$B$56)),0)</f>
        <v>0</v>
      </c>
    </row>
    <row r="2481" spans="1:24" x14ac:dyDescent="0.3">
      <c r="A2481" s="60">
        <v>33526</v>
      </c>
      <c r="B2481" s="53">
        <v>0</v>
      </c>
      <c r="C2481" s="53"/>
      <c r="D2481" s="53">
        <v>5.9740000000000002</v>
      </c>
      <c r="E2481" s="53">
        <f t="shared" si="542"/>
        <v>0</v>
      </c>
      <c r="F2481" s="53">
        <f t="shared" si="543"/>
        <v>5.9740000000000002</v>
      </c>
      <c r="G2481" s="53">
        <f t="shared" si="544"/>
        <v>0</v>
      </c>
      <c r="H2481" s="53">
        <f>IF(Q2480&gt;SetUp!$B$56,SetUp!$B$56,Q2480)</f>
        <v>7.0411549802233726E-16</v>
      </c>
      <c r="I2481" s="53">
        <f t="shared" si="549"/>
        <v>0.19618467337272741</v>
      </c>
      <c r="J2481" s="53">
        <f>MIN(F2481,H2481,(1-EXP(-SetUp!$B$52*H2481/SetUp!$B$56))*F2481)</f>
        <v>0</v>
      </c>
      <c r="K2481" s="53">
        <f t="shared" si="545"/>
        <v>7.0411549802233726E-16</v>
      </c>
      <c r="L2481" s="53">
        <f>IF(I2481&lt;=0,0,MIN(SetUp!$B$50*I2481^SetUp!$B$55,I2481))</f>
        <v>1.4247322681639747E-3</v>
      </c>
      <c r="M2481" s="53">
        <f t="shared" si="546"/>
        <v>0.19475994110456343</v>
      </c>
      <c r="N2481" s="53">
        <f>IF(SetUp!$B$62=0,X2481,(B2481-E2481)*(1-(H2481/SetUp!$B$66/SetUp!$B$56)))</f>
        <v>0</v>
      </c>
      <c r="O2481" s="53">
        <f>K2481*SetUp!$B$65</f>
        <v>6.4989867376939977E-18</v>
      </c>
      <c r="P2481" s="53">
        <f>MIN(SetUp!$B$54*L2481^SetUp!$B$51,L2481)</f>
        <v>9.20378852876138E-4</v>
      </c>
      <c r="Q2481" s="53">
        <f t="shared" si="547"/>
        <v>6.9761651128464324E-16</v>
      </c>
      <c r="R2481" s="53">
        <f>IF((H2481+N2481-O2481)&gt;SetUp!$B$56,T2480+H2481+N2481-O2481-SetUp!$B$56,T2480)</f>
        <v>0</v>
      </c>
      <c r="S2481" s="53">
        <f>R2481*SetUp!$B$65</f>
        <v>0</v>
      </c>
      <c r="T2481" s="53">
        <f>IF((R2481-S2481)&lt;SetUp!$B$53,R2481-S2481,SetUp!$B$53)</f>
        <v>0</v>
      </c>
      <c r="U2481" s="53">
        <f t="shared" si="548"/>
        <v>0.19475994110456343</v>
      </c>
      <c r="V2481" s="53">
        <f>(L2481-P2481)/1000*SetUp!$B$13*1000000/SetUp!$B$48</f>
        <v>2.0524814157991764E-2</v>
      </c>
      <c r="W2481" s="53">
        <f t="shared" si="550"/>
        <v>0</v>
      </c>
      <c r="X2481" s="53">
        <f>MAX((SetUp!$B$56*(1-($H2481/SetUp!$B$56)^2)*TANH(($B2481-$D2481)/SetUp!$B$56))/(1+$H2481/SetUp!$B$56*TANH(($B2481-$D2481)/SetUp!$B$56)),0)</f>
        <v>0</v>
      </c>
    </row>
    <row r="2482" spans="1:24" x14ac:dyDescent="0.3">
      <c r="A2482" s="60">
        <v>33527</v>
      </c>
      <c r="B2482" s="53">
        <v>0</v>
      </c>
      <c r="C2482" s="53"/>
      <c r="D2482" s="53">
        <v>5.9740000000000002</v>
      </c>
      <c r="E2482" s="53">
        <f t="shared" si="542"/>
        <v>0</v>
      </c>
      <c r="F2482" s="53">
        <f t="shared" si="543"/>
        <v>5.9740000000000002</v>
      </c>
      <c r="G2482" s="53">
        <f t="shared" si="544"/>
        <v>0</v>
      </c>
      <c r="H2482" s="53">
        <f>IF(Q2481&gt;SetUp!$B$56,SetUp!$B$56,Q2481)</f>
        <v>6.9761651128464324E-16</v>
      </c>
      <c r="I2482" s="53">
        <f t="shared" si="549"/>
        <v>0.19475994110456343</v>
      </c>
      <c r="J2482" s="53">
        <f>MIN(F2482,H2482,(1-EXP(-SetUp!$B$52*H2482/SetUp!$B$56))*F2482)</f>
        <v>0</v>
      </c>
      <c r="K2482" s="53">
        <f t="shared" si="545"/>
        <v>6.9761651128464324E-16</v>
      </c>
      <c r="L2482" s="53">
        <f>IF(I2482&lt;=0,0,MIN(SetUp!$B$50*I2482^SetUp!$B$55,I2482))</f>
        <v>1.407529562569632E-3</v>
      </c>
      <c r="M2482" s="53">
        <f t="shared" si="546"/>
        <v>0.19335241154199381</v>
      </c>
      <c r="N2482" s="53">
        <f>IF(SetUp!$B$62=0,X2482,(B2482-E2482)*(1-(H2482/SetUp!$B$66/SetUp!$B$56)))</f>
        <v>0</v>
      </c>
      <c r="O2482" s="53">
        <f>K2482*SetUp!$B$65</f>
        <v>6.4390010837276331E-18</v>
      </c>
      <c r="P2482" s="53">
        <f>MIN(SetUp!$B$54*L2482^SetUp!$B$51,L2482)</f>
        <v>9.0915854913691896E-4</v>
      </c>
      <c r="Q2482" s="53">
        <f t="shared" si="547"/>
        <v>6.9117751020091565E-16</v>
      </c>
      <c r="R2482" s="53">
        <f>IF((H2482+N2482-O2482)&gt;SetUp!$B$56,T2481+H2482+N2482-O2482-SetUp!$B$56,T2481)</f>
        <v>0</v>
      </c>
      <c r="S2482" s="53">
        <f>R2482*SetUp!$B$65</f>
        <v>0</v>
      </c>
      <c r="T2482" s="53">
        <f>IF((R2482-S2482)&lt;SetUp!$B$53,R2482-S2482,SetUp!$B$53)</f>
        <v>0</v>
      </c>
      <c r="U2482" s="53">
        <f t="shared" si="548"/>
        <v>0.19335241154199381</v>
      </c>
      <c r="V2482" s="53">
        <f>(L2482-P2482)/1000*SetUp!$B$13*1000000/SetUp!$B$48</f>
        <v>2.0281358512460421E-2</v>
      </c>
      <c r="W2482" s="53">
        <f t="shared" si="550"/>
        <v>1.1492543028346347E-17</v>
      </c>
      <c r="X2482" s="53">
        <f>MAX((SetUp!$B$56*(1-($H2482/SetUp!$B$56)^2)*TANH(($B2482-$D2482)/SetUp!$B$56))/(1+$H2482/SetUp!$B$56*TANH(($B2482-$D2482)/SetUp!$B$56)),0)</f>
        <v>0</v>
      </c>
    </row>
    <row r="2483" spans="1:24" x14ac:dyDescent="0.3">
      <c r="A2483" s="60">
        <v>33528</v>
      </c>
      <c r="B2483" s="53">
        <v>0</v>
      </c>
      <c r="C2483" s="53"/>
      <c r="D2483" s="53">
        <v>5.9740000000000002</v>
      </c>
      <c r="E2483" s="53">
        <f t="shared" si="542"/>
        <v>0</v>
      </c>
      <c r="F2483" s="53">
        <f t="shared" si="543"/>
        <v>5.9740000000000002</v>
      </c>
      <c r="G2483" s="53">
        <f t="shared" si="544"/>
        <v>0</v>
      </c>
      <c r="H2483" s="53">
        <f>IF(Q2482&gt;SetUp!$B$56,SetUp!$B$56,Q2482)</f>
        <v>6.9117751020091565E-16</v>
      </c>
      <c r="I2483" s="53">
        <f t="shared" si="549"/>
        <v>0.19335241154199381</v>
      </c>
      <c r="J2483" s="53">
        <f>MIN(F2483,H2483,(1-EXP(-SetUp!$B$52*H2483/SetUp!$B$56))*F2483)</f>
        <v>0</v>
      </c>
      <c r="K2483" s="53">
        <f t="shared" si="545"/>
        <v>6.9117751020091565E-16</v>
      </c>
      <c r="L2483" s="53">
        <f>IF(I2483&lt;=0,0,MIN(SetUp!$B$50*I2483^SetUp!$B$55,I2483))</f>
        <v>1.3906167496858196E-3</v>
      </c>
      <c r="M2483" s="53">
        <f t="shared" si="546"/>
        <v>0.19196179479230799</v>
      </c>
      <c r="N2483" s="53">
        <f>IF(SetUp!$B$62=0,X2483,(B2483-E2483)*(1-(H2483/SetUp!$B$66/SetUp!$B$56)))</f>
        <v>0</v>
      </c>
      <c r="O2483" s="53">
        <f>K2483*SetUp!$B$65</f>
        <v>6.379569097406242E-18</v>
      </c>
      <c r="P2483" s="53">
        <f>MIN(SetUp!$B$54*L2483^SetUp!$B$51,L2483)</f>
        <v>8.9812862422931244E-4</v>
      </c>
      <c r="Q2483" s="53">
        <f t="shared" si="547"/>
        <v>6.847979411035094E-16</v>
      </c>
      <c r="R2483" s="53">
        <f>IF((H2483+N2483-O2483)&gt;SetUp!$B$56,T2482+H2483+N2483-O2483-SetUp!$B$56,T2482)</f>
        <v>0</v>
      </c>
      <c r="S2483" s="53">
        <f>R2483*SetUp!$B$65</f>
        <v>0</v>
      </c>
      <c r="T2483" s="53">
        <f>IF((R2483-S2483)&lt;SetUp!$B$53,R2483-S2483,SetUp!$B$53)</f>
        <v>0</v>
      </c>
      <c r="U2483" s="53">
        <f t="shared" si="548"/>
        <v>0.19196179479230799</v>
      </c>
      <c r="V2483" s="53">
        <f>(L2483-P2483)/1000*SetUp!$B$13*1000000/SetUp!$B$48</f>
        <v>2.004195261420751E-2</v>
      </c>
      <c r="W2483" s="53">
        <f t="shared" si="550"/>
        <v>-4.9873299934333204E-18</v>
      </c>
      <c r="X2483" s="53">
        <f>MAX((SetUp!$B$56*(1-($H2483/SetUp!$B$56)^2)*TANH(($B2483-$D2483)/SetUp!$B$56))/(1+$H2483/SetUp!$B$56*TANH(($B2483-$D2483)/SetUp!$B$56)),0)</f>
        <v>0</v>
      </c>
    </row>
    <row r="2484" spans="1:24" x14ac:dyDescent="0.3">
      <c r="A2484" s="60">
        <v>33529</v>
      </c>
      <c r="B2484" s="53">
        <v>0</v>
      </c>
      <c r="C2484" s="53"/>
      <c r="D2484" s="53">
        <v>5.9740000000000002</v>
      </c>
      <c r="E2484" s="53">
        <f t="shared" si="542"/>
        <v>0</v>
      </c>
      <c r="F2484" s="53">
        <f t="shared" si="543"/>
        <v>5.9740000000000002</v>
      </c>
      <c r="G2484" s="53">
        <f t="shared" si="544"/>
        <v>0</v>
      </c>
      <c r="H2484" s="53">
        <f>IF(Q2483&gt;SetUp!$B$56,SetUp!$B$56,Q2483)</f>
        <v>6.847979411035094E-16</v>
      </c>
      <c r="I2484" s="53">
        <f t="shared" si="549"/>
        <v>0.19196179479230799</v>
      </c>
      <c r="J2484" s="53">
        <f>MIN(F2484,H2484,(1-EXP(-SetUp!$B$52*H2484/SetUp!$B$56))*F2484)</f>
        <v>0</v>
      </c>
      <c r="K2484" s="53">
        <f t="shared" si="545"/>
        <v>6.847979411035094E-16</v>
      </c>
      <c r="L2484" s="53">
        <f>IF(I2484&lt;=0,0,MIN(SetUp!$B$50*I2484^SetUp!$B$55,I2484))</f>
        <v>1.3739875704494987E-3</v>
      </c>
      <c r="M2484" s="53">
        <f t="shared" si="546"/>
        <v>0.1905878072218585</v>
      </c>
      <c r="N2484" s="53">
        <f>IF(SetUp!$B$62=0,X2484,(B2484-E2484)*(1-(H2484/SetUp!$B$66/SetUp!$B$56)))</f>
        <v>0</v>
      </c>
      <c r="O2484" s="53">
        <f>K2484*SetUp!$B$65</f>
        <v>6.3206856683769175E-18</v>
      </c>
      <c r="P2484" s="53">
        <f>MIN(SetUp!$B$54*L2484^SetUp!$B$51,L2484)</f>
        <v>8.8728494581980649E-4</v>
      </c>
      <c r="Q2484" s="53">
        <f t="shared" si="547"/>
        <v>6.7847725543513245E-16</v>
      </c>
      <c r="R2484" s="53">
        <f>IF((H2484+N2484-O2484)&gt;SetUp!$B$56,T2483+H2484+N2484-O2484-SetUp!$B$56,T2483)</f>
        <v>0</v>
      </c>
      <c r="S2484" s="53">
        <f>R2484*SetUp!$B$65</f>
        <v>0</v>
      </c>
      <c r="T2484" s="53">
        <f>IF((R2484-S2484)&lt;SetUp!$B$53,R2484-S2484,SetUp!$B$53)</f>
        <v>0</v>
      </c>
      <c r="U2484" s="53">
        <f t="shared" si="548"/>
        <v>0.1905878072218585</v>
      </c>
      <c r="V2484" s="53">
        <f>(L2484-P2484)/1000*SetUp!$B$13*1000000/SetUp!$B$48</f>
        <v>1.9806509915334305E-2</v>
      </c>
      <c r="W2484" s="53">
        <f t="shared" si="550"/>
        <v>-1.5395670849294163E-17</v>
      </c>
      <c r="X2484" s="53">
        <f>MAX((SetUp!$B$56*(1-($H2484/SetUp!$B$56)^2)*TANH(($B2484-$D2484)/SetUp!$B$56))/(1+$H2484/SetUp!$B$56*TANH(($B2484-$D2484)/SetUp!$B$56)),0)</f>
        <v>0</v>
      </c>
    </row>
    <row r="2485" spans="1:24" x14ac:dyDescent="0.3">
      <c r="A2485" s="60">
        <v>33530</v>
      </c>
      <c r="B2485" s="53">
        <v>0</v>
      </c>
      <c r="C2485" s="53"/>
      <c r="D2485" s="53">
        <v>5.9740000000000002</v>
      </c>
      <c r="E2485" s="53">
        <f t="shared" si="542"/>
        <v>0</v>
      </c>
      <c r="F2485" s="53">
        <f t="shared" si="543"/>
        <v>5.9740000000000002</v>
      </c>
      <c r="G2485" s="53">
        <f t="shared" si="544"/>
        <v>0</v>
      </c>
      <c r="H2485" s="53">
        <f>IF(Q2484&gt;SetUp!$B$56,SetUp!$B$56,Q2484)</f>
        <v>6.7847725543513245E-16</v>
      </c>
      <c r="I2485" s="53">
        <f t="shared" si="549"/>
        <v>0.1905878072218585</v>
      </c>
      <c r="J2485" s="53">
        <f>MIN(F2485,H2485,(1-EXP(-SetUp!$B$52*H2485/SetUp!$B$56))*F2485)</f>
        <v>0</v>
      </c>
      <c r="K2485" s="53">
        <f t="shared" si="545"/>
        <v>6.7847725543513245E-16</v>
      </c>
      <c r="L2485" s="53">
        <f>IF(I2485&lt;=0,0,MIN(SetUp!$B$50*I2485^SetUp!$B$55,I2485))</f>
        <v>1.3576359303554236E-3</v>
      </c>
      <c r="M2485" s="53">
        <f t="shared" si="546"/>
        <v>0.18923017129150307</v>
      </c>
      <c r="N2485" s="53">
        <f>IF(SetUp!$B$62=0,X2485,(B2485-E2485)*(1-(H2485/SetUp!$B$66/SetUp!$B$56)))</f>
        <v>0</v>
      </c>
      <c r="O2485" s="53">
        <f>K2485*SetUp!$B$65</f>
        <v>6.2623457334553156E-18</v>
      </c>
      <c r="P2485" s="53">
        <f>MIN(SetUp!$B$54*L2485^SetUp!$B$51,L2485)</f>
        <v>8.7662349068951581E-4</v>
      </c>
      <c r="Q2485" s="53">
        <f t="shared" si="547"/>
        <v>6.722149097016771E-16</v>
      </c>
      <c r="R2485" s="53">
        <f>IF((H2485+N2485-O2485)&gt;SetUp!$B$56,T2484+H2485+N2485-O2485-SetUp!$B$56,T2484)</f>
        <v>0</v>
      </c>
      <c r="S2485" s="53">
        <f>R2485*SetUp!$B$65</f>
        <v>0</v>
      </c>
      <c r="T2485" s="53">
        <f>IF((R2485-S2485)&lt;SetUp!$B$53,R2485-S2485,SetUp!$B$53)</f>
        <v>0</v>
      </c>
      <c r="U2485" s="53">
        <f t="shared" si="548"/>
        <v>0.18923017129150307</v>
      </c>
      <c r="V2485" s="53">
        <f>(L2485-P2485)/1000*SetUp!$B$13*1000000/SetUp!$B$48</f>
        <v>1.9574946124218461E-2</v>
      </c>
      <c r="W2485" s="53">
        <f t="shared" si="550"/>
        <v>-3.903127820947816E-18</v>
      </c>
      <c r="X2485" s="53">
        <f>MAX((SetUp!$B$56*(1-($H2485/SetUp!$B$56)^2)*TANH(($B2485-$D2485)/SetUp!$B$56))/(1+$H2485/SetUp!$B$56*TANH(($B2485-$D2485)/SetUp!$B$56)),0)</f>
        <v>0</v>
      </c>
    </row>
    <row r="2486" spans="1:24" x14ac:dyDescent="0.3">
      <c r="A2486" s="60">
        <v>33531</v>
      </c>
      <c r="B2486" s="53">
        <v>0</v>
      </c>
      <c r="C2486" s="53"/>
      <c r="D2486" s="53">
        <v>5.9740000000000002</v>
      </c>
      <c r="E2486" s="53">
        <f t="shared" si="542"/>
        <v>0</v>
      </c>
      <c r="F2486" s="53">
        <f t="shared" si="543"/>
        <v>5.9740000000000002</v>
      </c>
      <c r="G2486" s="53">
        <f t="shared" si="544"/>
        <v>0</v>
      </c>
      <c r="H2486" s="53">
        <f>IF(Q2485&gt;SetUp!$B$56,SetUp!$B$56,Q2485)</f>
        <v>6.722149097016771E-16</v>
      </c>
      <c r="I2486" s="53">
        <f t="shared" si="549"/>
        <v>0.18923017129150307</v>
      </c>
      <c r="J2486" s="53">
        <f>MIN(F2486,H2486,(1-EXP(-SetUp!$B$52*H2486/SetUp!$B$56))*F2486)</f>
        <v>0</v>
      </c>
      <c r="K2486" s="53">
        <f t="shared" si="545"/>
        <v>6.722149097016771E-16</v>
      </c>
      <c r="L2486" s="53">
        <f>IF(I2486&lt;=0,0,MIN(SetUp!$B$50*I2486^SetUp!$B$55,I2486))</f>
        <v>1.3415558943628461E-3</v>
      </c>
      <c r="M2486" s="53">
        <f t="shared" si="546"/>
        <v>0.18788861539714022</v>
      </c>
      <c r="N2486" s="53">
        <f>IF(SetUp!$B$62=0,X2486,(B2486-E2486)*(1-(H2486/SetUp!$B$66/SetUp!$B$56)))</f>
        <v>0</v>
      </c>
      <c r="O2486" s="53">
        <f>K2486*SetUp!$B$65</f>
        <v>6.2045442761902891E-18</v>
      </c>
      <c r="P2486" s="53">
        <f>MIN(SetUp!$B$54*L2486^SetUp!$B$51,L2486)</f>
        <v>8.6614034134459945E-4</v>
      </c>
      <c r="Q2486" s="53">
        <f t="shared" si="547"/>
        <v>6.660103654254868E-16</v>
      </c>
      <c r="R2486" s="53">
        <f>IF((H2486+N2486-O2486)&gt;SetUp!$B$56,T2485+H2486+N2486-O2486-SetUp!$B$56,T2485)</f>
        <v>0</v>
      </c>
      <c r="S2486" s="53">
        <f>R2486*SetUp!$B$65</f>
        <v>0</v>
      </c>
      <c r="T2486" s="53">
        <f>IF((R2486-S2486)&lt;SetUp!$B$53,R2486-S2486,SetUp!$B$53)</f>
        <v>0</v>
      </c>
      <c r="U2486" s="53">
        <f t="shared" si="548"/>
        <v>0.18788861539714022</v>
      </c>
      <c r="V2486" s="53">
        <f>(L2486-P2486)/1000*SetUp!$B$13*1000000/SetUp!$B$48</f>
        <v>1.9347179136180857E-2</v>
      </c>
      <c r="W2486" s="53">
        <f t="shared" si="550"/>
        <v>-9.7578195523695399E-18</v>
      </c>
      <c r="X2486" s="53">
        <f>MAX((SetUp!$B$56*(1-($H2486/SetUp!$B$56)^2)*TANH(($B2486-$D2486)/SetUp!$B$56))/(1+$H2486/SetUp!$B$56*TANH(($B2486-$D2486)/SetUp!$B$56)),0)</f>
        <v>0</v>
      </c>
    </row>
    <row r="2487" spans="1:24" x14ac:dyDescent="0.3">
      <c r="A2487" s="60">
        <v>33532</v>
      </c>
      <c r="B2487" s="53">
        <v>0</v>
      </c>
      <c r="C2487" s="53"/>
      <c r="D2487" s="53">
        <v>5.9740000000000002</v>
      </c>
      <c r="E2487" s="53">
        <f t="shared" si="542"/>
        <v>0</v>
      </c>
      <c r="F2487" s="53">
        <f t="shared" si="543"/>
        <v>5.9740000000000002</v>
      </c>
      <c r="G2487" s="53">
        <f t="shared" si="544"/>
        <v>0</v>
      </c>
      <c r="H2487" s="53">
        <f>IF(Q2486&gt;SetUp!$B$56,SetUp!$B$56,Q2486)</f>
        <v>6.660103654254868E-16</v>
      </c>
      <c r="I2487" s="53">
        <f t="shared" si="549"/>
        <v>0.18788861539714022</v>
      </c>
      <c r="J2487" s="53">
        <f>MIN(F2487,H2487,(1-EXP(-SetUp!$B$52*H2487/SetUp!$B$56))*F2487)</f>
        <v>0</v>
      </c>
      <c r="K2487" s="53">
        <f t="shared" si="545"/>
        <v>6.660103654254868E-16</v>
      </c>
      <c r="L2487" s="53">
        <f>IF(I2487&lt;=0,0,MIN(SetUp!$B$50*I2487^SetUp!$B$55,I2487))</f>
        <v>1.3257416819834021E-3</v>
      </c>
      <c r="M2487" s="53">
        <f t="shared" si="546"/>
        <v>0.18656287371515681</v>
      </c>
      <c r="N2487" s="53">
        <f>IF(SetUp!$B$62=0,X2487,(B2487-E2487)*(1-(H2487/SetUp!$B$66/SetUp!$B$56)))</f>
        <v>0</v>
      </c>
      <c r="O2487" s="53">
        <f>K2487*SetUp!$B$65</f>
        <v>6.1472763264325398E-18</v>
      </c>
      <c r="P2487" s="53">
        <f>MIN(SetUp!$B$54*L2487^SetUp!$B$51,L2487)</f>
        <v>8.5583168274763147E-4</v>
      </c>
      <c r="Q2487" s="53">
        <f t="shared" si="547"/>
        <v>6.5986308909905426E-16</v>
      </c>
      <c r="R2487" s="53">
        <f>IF((H2487+N2487-O2487)&gt;SetUp!$B$56,T2486+H2487+N2487-O2487-SetUp!$B$56,T2486)</f>
        <v>0</v>
      </c>
      <c r="S2487" s="53">
        <f>R2487*SetUp!$B$65</f>
        <v>0</v>
      </c>
      <c r="T2487" s="53">
        <f>IF((R2487-S2487)&lt;SetUp!$B$53,R2487-S2487,SetUp!$B$53)</f>
        <v>0</v>
      </c>
      <c r="U2487" s="53">
        <f t="shared" si="548"/>
        <v>0.18656287371515681</v>
      </c>
      <c r="V2487" s="53">
        <f>(L2487-P2487)/1000*SetUp!$B$13*1000000/SetUp!$B$48</f>
        <v>1.9123128966603519E-2</v>
      </c>
      <c r="W2487" s="53">
        <f t="shared" si="550"/>
        <v>-3.4694469519536142E-18</v>
      </c>
      <c r="X2487" s="53">
        <f>MAX((SetUp!$B$56*(1-($H2487/SetUp!$B$56)^2)*TANH(($B2487-$D2487)/SetUp!$B$56))/(1+$H2487/SetUp!$B$56*TANH(($B2487-$D2487)/SetUp!$B$56)),0)</f>
        <v>0</v>
      </c>
    </row>
    <row r="2488" spans="1:24" x14ac:dyDescent="0.3">
      <c r="A2488" s="60">
        <v>33533</v>
      </c>
      <c r="B2488" s="53">
        <v>0</v>
      </c>
      <c r="C2488" s="53"/>
      <c r="D2488" s="53">
        <v>5.9740000000000002</v>
      </c>
      <c r="E2488" s="53">
        <f t="shared" si="542"/>
        <v>0</v>
      </c>
      <c r="F2488" s="53">
        <f t="shared" si="543"/>
        <v>5.9740000000000002</v>
      </c>
      <c r="G2488" s="53">
        <f t="shared" si="544"/>
        <v>0</v>
      </c>
      <c r="H2488" s="53">
        <f>IF(Q2487&gt;SetUp!$B$56,SetUp!$B$56,Q2487)</f>
        <v>6.5986308909905426E-16</v>
      </c>
      <c r="I2488" s="53">
        <f t="shared" si="549"/>
        <v>0.18656287371515681</v>
      </c>
      <c r="J2488" s="53">
        <f>MIN(F2488,H2488,(1-EXP(-SetUp!$B$52*H2488/SetUp!$B$56))*F2488)</f>
        <v>0</v>
      </c>
      <c r="K2488" s="53">
        <f t="shared" si="545"/>
        <v>6.5986308909905426E-16</v>
      </c>
      <c r="L2488" s="53">
        <f>IF(I2488&lt;=0,0,MIN(SetUp!$B$50*I2488^SetUp!$B$55,I2488))</f>
        <v>1.310187662542897E-3</v>
      </c>
      <c r="M2488" s="53">
        <f t="shared" si="546"/>
        <v>0.18525268605261391</v>
      </c>
      <c r="N2488" s="53">
        <f>IF(SetUp!$B$62=0,X2488,(B2488-E2488)*(1-(H2488/SetUp!$B$66/SetUp!$B$56)))</f>
        <v>0</v>
      </c>
      <c r="O2488" s="53">
        <f>K2488*SetUp!$B$65</f>
        <v>6.090536959907252E-18</v>
      </c>
      <c r="P2488" s="53">
        <f>MIN(SetUp!$B$54*L2488^SetUp!$B$51,L2488)</f>
        <v>8.4569379916505207E-4</v>
      </c>
      <c r="Q2488" s="53">
        <f t="shared" si="547"/>
        <v>6.5377255213914702E-16</v>
      </c>
      <c r="R2488" s="53">
        <f>IF((H2488+N2488-O2488)&gt;SetUp!$B$56,T2487+H2488+N2488-O2488-SetUp!$B$56,T2487)</f>
        <v>0</v>
      </c>
      <c r="S2488" s="53">
        <f>R2488*SetUp!$B$65</f>
        <v>0</v>
      </c>
      <c r="T2488" s="53">
        <f>IF((R2488-S2488)&lt;SetUp!$B$53,R2488-S2488,SetUp!$B$53)</f>
        <v>0</v>
      </c>
      <c r="U2488" s="53">
        <f t="shared" si="548"/>
        <v>0.18525268605261391</v>
      </c>
      <c r="V2488" s="53">
        <f>(L2488-P2488)/1000*SetUp!$B$13*1000000/SetUp!$B$48</f>
        <v>1.8902717686400495E-2</v>
      </c>
      <c r="W2488" s="53">
        <f t="shared" si="550"/>
        <v>-2.8189256484623115E-18</v>
      </c>
      <c r="X2488" s="53">
        <f>MAX((SetUp!$B$56*(1-($H2488/SetUp!$B$56)^2)*TANH(($B2488-$D2488)/SetUp!$B$56))/(1+$H2488/SetUp!$B$56*TANH(($B2488-$D2488)/SetUp!$B$56)),0)</f>
        <v>0</v>
      </c>
    </row>
    <row r="2489" spans="1:24" x14ac:dyDescent="0.3">
      <c r="A2489" s="60">
        <v>33534</v>
      </c>
      <c r="B2489" s="53">
        <v>0</v>
      </c>
      <c r="C2489" s="53"/>
      <c r="D2489" s="53">
        <v>5.9740000000000002</v>
      </c>
      <c r="E2489" s="53">
        <f t="shared" si="542"/>
        <v>0</v>
      </c>
      <c r="F2489" s="53">
        <f t="shared" si="543"/>
        <v>5.9740000000000002</v>
      </c>
      <c r="G2489" s="53">
        <f t="shared" si="544"/>
        <v>0</v>
      </c>
      <c r="H2489" s="53">
        <f>IF(Q2488&gt;SetUp!$B$56,SetUp!$B$56,Q2488)</f>
        <v>6.5377255213914702E-16</v>
      </c>
      <c r="I2489" s="53">
        <f t="shared" si="549"/>
        <v>0.18525268605261391</v>
      </c>
      <c r="J2489" s="53">
        <f>MIN(F2489,H2489,(1-EXP(-SetUp!$B$52*H2489/SetUp!$B$56))*F2489)</f>
        <v>0</v>
      </c>
      <c r="K2489" s="53">
        <f t="shared" si="545"/>
        <v>6.5377255213914702E-16</v>
      </c>
      <c r="L2489" s="53">
        <f>IF(I2489&lt;=0,0,MIN(SetUp!$B$50*I2489^SetUp!$B$55,I2489))</f>
        <v>1.2948883506100468E-3</v>
      </c>
      <c r="M2489" s="53">
        <f t="shared" si="546"/>
        <v>0.18395779770200388</v>
      </c>
      <c r="N2489" s="53">
        <f>IF(SetUp!$B$62=0,X2489,(B2489-E2489)*(1-(H2489/SetUp!$B$66/SetUp!$B$56)))</f>
        <v>0</v>
      </c>
      <c r="O2489" s="53">
        <f>K2489*SetUp!$B$65</f>
        <v>6.03432129779067E-18</v>
      </c>
      <c r="P2489" s="53">
        <f>MIN(SetUp!$B$54*L2489^SetUp!$B$51,L2489)</f>
        <v>8.3572307112605006E-4</v>
      </c>
      <c r="Q2489" s="53">
        <f t="shared" si="547"/>
        <v>6.4773823084135632E-16</v>
      </c>
      <c r="R2489" s="53">
        <f>IF((H2489+N2489-O2489)&gt;SetUp!$B$56,T2488+H2489+N2489-O2489-SetUp!$B$56,T2488)</f>
        <v>0</v>
      </c>
      <c r="S2489" s="53">
        <f>R2489*SetUp!$B$65</f>
        <v>0</v>
      </c>
      <c r="T2489" s="53">
        <f>IF((R2489-S2489)&lt;SetUp!$B$53,R2489-S2489,SetUp!$B$53)</f>
        <v>0</v>
      </c>
      <c r="U2489" s="53">
        <f t="shared" si="548"/>
        <v>0.18395779770200388</v>
      </c>
      <c r="V2489" s="53">
        <f>(L2489-P2489)/1000*SetUp!$B$13*1000000/SetUp!$B$48</f>
        <v>1.868586935974827E-2</v>
      </c>
      <c r="W2489" s="53">
        <f t="shared" si="550"/>
        <v>-1.6046192152785466E-17</v>
      </c>
      <c r="X2489" s="53">
        <f>MAX((SetUp!$B$56*(1-($H2489/SetUp!$B$56)^2)*TANH(($B2489-$D2489)/SetUp!$B$56))/(1+$H2489/SetUp!$B$56*TANH(($B2489-$D2489)/SetUp!$B$56)),0)</f>
        <v>0</v>
      </c>
    </row>
    <row r="2490" spans="1:24" x14ac:dyDescent="0.3">
      <c r="A2490" s="60">
        <v>33535</v>
      </c>
      <c r="B2490" s="53">
        <v>0</v>
      </c>
      <c r="C2490" s="53"/>
      <c r="D2490" s="53">
        <v>5.9740000000000002</v>
      </c>
      <c r="E2490" s="53">
        <f t="shared" si="542"/>
        <v>0</v>
      </c>
      <c r="F2490" s="53">
        <f t="shared" si="543"/>
        <v>5.9740000000000002</v>
      </c>
      <c r="G2490" s="53">
        <f t="shared" si="544"/>
        <v>0</v>
      </c>
      <c r="H2490" s="53">
        <f>IF(Q2489&gt;SetUp!$B$56,SetUp!$B$56,Q2489)</f>
        <v>6.4773823084135632E-16</v>
      </c>
      <c r="I2490" s="53">
        <f t="shared" si="549"/>
        <v>0.18395779770200388</v>
      </c>
      <c r="J2490" s="53">
        <f>MIN(F2490,H2490,(1-EXP(-SetUp!$B$52*H2490/SetUp!$B$56))*F2490)</f>
        <v>0</v>
      </c>
      <c r="K2490" s="53">
        <f t="shared" si="545"/>
        <v>6.4773823084135632E-16</v>
      </c>
      <c r="L2490" s="53">
        <f>IF(I2490&lt;=0,0,MIN(SetUp!$B$50*I2490^SetUp!$B$55,I2490))</f>
        <v>1.2798384015855261E-3</v>
      </c>
      <c r="M2490" s="53">
        <f t="shared" si="546"/>
        <v>0.18267795930041836</v>
      </c>
      <c r="N2490" s="53">
        <f>IF(SetUp!$B$62=0,X2490,(B2490-E2490)*(1-(H2490/SetUp!$B$66/SetUp!$B$56)))</f>
        <v>0</v>
      </c>
      <c r="O2490" s="53">
        <f>K2490*SetUp!$B$65</f>
        <v>5.9786245062905882E-18</v>
      </c>
      <c r="P2490" s="53">
        <f>MIN(SetUp!$B$54*L2490^SetUp!$B$51,L2490)</f>
        <v>8.2591597248843612E-4</v>
      </c>
      <c r="Q2490" s="53">
        <f t="shared" si="547"/>
        <v>6.417596063350657E-16</v>
      </c>
      <c r="R2490" s="53">
        <f>IF((H2490+N2490-O2490)&gt;SetUp!$B$56,T2489+H2490+N2490-O2490-SetUp!$B$56,T2489)</f>
        <v>0</v>
      </c>
      <c r="S2490" s="53">
        <f>R2490*SetUp!$B$65</f>
        <v>0</v>
      </c>
      <c r="T2490" s="53">
        <f>IF((R2490-S2490)&lt;SetUp!$B$53,R2490-S2490,SetUp!$B$53)</f>
        <v>0</v>
      </c>
      <c r="U2490" s="53">
        <f t="shared" si="548"/>
        <v>0.18267795930041836</v>
      </c>
      <c r="V2490" s="53">
        <f>(L2490-P2490)/1000*SetUp!$B$13*1000000/SetUp!$B$48</f>
        <v>1.8472509983985929E-2</v>
      </c>
      <c r="W2490" s="53">
        <f t="shared" si="550"/>
        <v>5.8546917314217239E-18</v>
      </c>
      <c r="X2490" s="53">
        <f>MAX((SetUp!$B$56*(1-($H2490/SetUp!$B$56)^2)*TANH(($B2490-$D2490)/SetUp!$B$56))/(1+$H2490/SetUp!$B$56*TANH(($B2490-$D2490)/SetUp!$B$56)),0)</f>
        <v>0</v>
      </c>
    </row>
    <row r="2491" spans="1:24" x14ac:dyDescent="0.3">
      <c r="A2491" s="60">
        <v>33536</v>
      </c>
      <c r="B2491" s="53">
        <v>0</v>
      </c>
      <c r="C2491" s="53"/>
      <c r="D2491" s="53">
        <v>5.9740000000000002</v>
      </c>
      <c r="E2491" s="53">
        <f t="shared" si="542"/>
        <v>0</v>
      </c>
      <c r="F2491" s="53">
        <f t="shared" si="543"/>
        <v>5.9740000000000002</v>
      </c>
      <c r="G2491" s="53">
        <f t="shared" si="544"/>
        <v>0</v>
      </c>
      <c r="H2491" s="53">
        <f>IF(Q2490&gt;SetUp!$B$56,SetUp!$B$56,Q2490)</f>
        <v>6.417596063350657E-16</v>
      </c>
      <c r="I2491" s="53">
        <f t="shared" si="549"/>
        <v>0.18267795930041836</v>
      </c>
      <c r="J2491" s="53">
        <f>MIN(F2491,H2491,(1-EXP(-SetUp!$B$52*H2491/SetUp!$B$56))*F2491)</f>
        <v>0</v>
      </c>
      <c r="K2491" s="53">
        <f t="shared" si="545"/>
        <v>6.417596063350657E-16</v>
      </c>
      <c r="L2491" s="53">
        <f>IF(I2491&lt;=0,0,MIN(SetUp!$B$50*I2491^SetUp!$B$55,I2491))</f>
        <v>1.2650326074449818E-3</v>
      </c>
      <c r="M2491" s="53">
        <f t="shared" si="546"/>
        <v>0.18141292669297338</v>
      </c>
      <c r="N2491" s="53">
        <f>IF(SetUp!$B$62=0,X2491,(B2491-E2491)*(1-(H2491/SetUp!$B$66/SetUp!$B$56)))</f>
        <v>0</v>
      </c>
      <c r="O2491" s="53">
        <f>K2491*SetUp!$B$65</f>
        <v>5.9234417962307077E-18</v>
      </c>
      <c r="P2491" s="53">
        <f>MIN(SetUp!$B$54*L2491^SetUp!$B$51,L2491)</f>
        <v>8.1626906760725107E-4</v>
      </c>
      <c r="Q2491" s="53">
        <f t="shared" si="547"/>
        <v>6.3583616453883497E-16</v>
      </c>
      <c r="R2491" s="53">
        <f>IF((H2491+N2491-O2491)&gt;SetUp!$B$56,T2490+H2491+N2491-O2491-SetUp!$B$56,T2490)</f>
        <v>0</v>
      </c>
      <c r="S2491" s="53">
        <f>R2491*SetUp!$B$65</f>
        <v>0</v>
      </c>
      <c r="T2491" s="53">
        <f>IF((R2491-S2491)&lt;SetUp!$B$53,R2491-S2491,SetUp!$B$53)</f>
        <v>0</v>
      </c>
      <c r="U2491" s="53">
        <f t="shared" si="548"/>
        <v>0.18141292669297338</v>
      </c>
      <c r="V2491" s="53">
        <f>(L2491-P2491)/1000*SetUp!$B$13*1000000/SetUp!$B$48</f>
        <v>1.8262567431600162E-2</v>
      </c>
      <c r="W2491" s="53">
        <f t="shared" si="550"/>
        <v>0</v>
      </c>
      <c r="X2491" s="53">
        <f>MAX((SetUp!$B$56*(1-($H2491/SetUp!$B$56)^2)*TANH(($B2491-$D2491)/SetUp!$B$56))/(1+$H2491/SetUp!$B$56*TANH(($B2491-$D2491)/SetUp!$B$56)),0)</f>
        <v>0</v>
      </c>
    </row>
    <row r="2492" spans="1:24" x14ac:dyDescent="0.3">
      <c r="A2492" s="60">
        <v>33537</v>
      </c>
      <c r="B2492" s="53">
        <v>0</v>
      </c>
      <c r="C2492" s="53"/>
      <c r="D2492" s="53">
        <v>5.9740000000000002</v>
      </c>
      <c r="E2492" s="53">
        <f t="shared" si="542"/>
        <v>0</v>
      </c>
      <c r="F2492" s="53">
        <f t="shared" si="543"/>
        <v>5.9740000000000002</v>
      </c>
      <c r="G2492" s="53">
        <f t="shared" si="544"/>
        <v>0</v>
      </c>
      <c r="H2492" s="53">
        <f>IF(Q2491&gt;SetUp!$B$56,SetUp!$B$56,Q2491)</f>
        <v>6.3583616453883497E-16</v>
      </c>
      <c r="I2492" s="53">
        <f t="shared" si="549"/>
        <v>0.18141292669297338</v>
      </c>
      <c r="J2492" s="53">
        <f>MIN(F2492,H2492,(1-EXP(-SetUp!$B$52*H2492/SetUp!$B$56))*F2492)</f>
        <v>0</v>
      </c>
      <c r="K2492" s="53">
        <f t="shared" si="545"/>
        <v>6.3583616453883497E-16</v>
      </c>
      <c r="L2492" s="53">
        <f>IF(I2492&lt;=0,0,MIN(SetUp!$B$50*I2492^SetUp!$B$55,I2492))</f>
        <v>1.2504658926299533E-3</v>
      </c>
      <c r="M2492" s="53">
        <f t="shared" si="546"/>
        <v>0.18016246080034343</v>
      </c>
      <c r="N2492" s="53">
        <f>IF(SetUp!$B$62=0,X2492,(B2492-E2492)*(1-(H2492/SetUp!$B$66/SetUp!$B$56)))</f>
        <v>0</v>
      </c>
      <c r="O2492" s="53">
        <f>K2492*SetUp!$B$65</f>
        <v>5.8687684226388307E-18</v>
      </c>
      <c r="P2492" s="53">
        <f>MIN(SetUp!$B$54*L2492^SetUp!$B$51,L2492)</f>
        <v>8.0677900860205481E-4</v>
      </c>
      <c r="Q2492" s="53">
        <f t="shared" si="547"/>
        <v>6.2996739611619611E-16</v>
      </c>
      <c r="R2492" s="53">
        <f>IF((H2492+N2492-O2492)&gt;SetUp!$B$56,T2491+H2492+N2492-O2492-SetUp!$B$56,T2491)</f>
        <v>0</v>
      </c>
      <c r="S2492" s="53">
        <f>R2492*SetUp!$B$65</f>
        <v>0</v>
      </c>
      <c r="T2492" s="53">
        <f>IF((R2492-S2492)&lt;SetUp!$B$53,R2492-S2492,SetUp!$B$53)</f>
        <v>0</v>
      </c>
      <c r="U2492" s="53">
        <f t="shared" si="548"/>
        <v>0.18016246080034343</v>
      </c>
      <c r="V2492" s="53">
        <f>(L2492-P2492)/1000*SetUp!$B$13*1000000/SetUp!$B$48</f>
        <v>1.8055971394213503E-2</v>
      </c>
      <c r="W2492" s="53">
        <f t="shared" si="550"/>
        <v>4.9873299934333204E-18</v>
      </c>
      <c r="X2492" s="53">
        <f>MAX((SetUp!$B$56*(1-($H2492/SetUp!$B$56)^2)*TANH(($B2492-$D2492)/SetUp!$B$56))/(1+$H2492/SetUp!$B$56*TANH(($B2492-$D2492)/SetUp!$B$56)),0)</f>
        <v>0</v>
      </c>
    </row>
    <row r="2493" spans="1:24" x14ac:dyDescent="0.3">
      <c r="A2493" s="60">
        <v>33538</v>
      </c>
      <c r="B2493" s="53">
        <v>0</v>
      </c>
      <c r="C2493" s="53"/>
      <c r="D2493" s="53">
        <v>5.9740000000000002</v>
      </c>
      <c r="E2493" s="53">
        <f t="shared" si="542"/>
        <v>0</v>
      </c>
      <c r="F2493" s="53">
        <f t="shared" si="543"/>
        <v>5.9740000000000002</v>
      </c>
      <c r="G2493" s="53">
        <f t="shared" si="544"/>
        <v>0</v>
      </c>
      <c r="H2493" s="53">
        <f>IF(Q2492&gt;SetUp!$B$56,SetUp!$B$56,Q2492)</f>
        <v>6.2996739611619611E-16</v>
      </c>
      <c r="I2493" s="53">
        <f t="shared" si="549"/>
        <v>0.18016246080034343</v>
      </c>
      <c r="J2493" s="53">
        <f>MIN(F2493,H2493,(1-EXP(-SetUp!$B$52*H2493/SetUp!$B$56))*F2493)</f>
        <v>0</v>
      </c>
      <c r="K2493" s="53">
        <f t="shared" si="545"/>
        <v>6.2996739611619611E-16</v>
      </c>
      <c r="L2493" s="53">
        <f>IF(I2493&lt;=0,0,MIN(SetUp!$B$50*I2493^SetUp!$B$55,I2493))</f>
        <v>1.23613331008088E-3</v>
      </c>
      <c r="M2493" s="53">
        <f t="shared" si="546"/>
        <v>0.17892632749026255</v>
      </c>
      <c r="N2493" s="53">
        <f>IF(SetUp!$B$62=0,X2493,(B2493-E2493)*(1-(H2493/SetUp!$B$66/SetUp!$B$56)))</f>
        <v>0</v>
      </c>
      <c r="O2493" s="53">
        <f>K2493*SetUp!$B$65</f>
        <v>5.8145996843388579E-18</v>
      </c>
      <c r="P2493" s="53">
        <f>MIN(SetUp!$B$54*L2493^SetUp!$B$51,L2493)</f>
        <v>7.9744253271901602E-4</v>
      </c>
      <c r="Q2493" s="53">
        <f t="shared" si="547"/>
        <v>6.2415279643185727E-16</v>
      </c>
      <c r="R2493" s="53">
        <f>IF((H2493+N2493-O2493)&gt;SetUp!$B$56,T2492+H2493+N2493-O2493-SetUp!$B$56,T2492)</f>
        <v>0</v>
      </c>
      <c r="S2493" s="53">
        <f>R2493*SetUp!$B$65</f>
        <v>0</v>
      </c>
      <c r="T2493" s="53">
        <f>IF((R2493-S2493)&lt;SetUp!$B$53,R2493-S2493,SetUp!$B$53)</f>
        <v>0</v>
      </c>
      <c r="U2493" s="53">
        <f t="shared" si="548"/>
        <v>0.17892632749026255</v>
      </c>
      <c r="V2493" s="53">
        <f>(L2493-P2493)/1000*SetUp!$B$13*1000000/SetUp!$B$48</f>
        <v>1.7852653328496941E-2</v>
      </c>
      <c r="W2493" s="53">
        <f t="shared" si="550"/>
        <v>-2.5804011705155006E-17</v>
      </c>
      <c r="X2493" s="53">
        <f>MAX((SetUp!$B$56*(1-($H2493/SetUp!$B$56)^2)*TANH(($B2493-$D2493)/SetUp!$B$56))/(1+$H2493/SetUp!$B$56*TANH(($B2493-$D2493)/SetUp!$B$56)),0)</f>
        <v>0</v>
      </c>
    </row>
    <row r="2494" spans="1:24" x14ac:dyDescent="0.3">
      <c r="A2494" s="60">
        <v>33539</v>
      </c>
      <c r="B2494" s="53">
        <v>0</v>
      </c>
      <c r="C2494" s="53"/>
      <c r="D2494" s="53">
        <v>5.9740000000000002</v>
      </c>
      <c r="E2494" s="53">
        <f t="shared" si="542"/>
        <v>0</v>
      </c>
      <c r="F2494" s="53">
        <f t="shared" si="543"/>
        <v>5.9740000000000002</v>
      </c>
      <c r="G2494" s="53">
        <f t="shared" si="544"/>
        <v>0</v>
      </c>
      <c r="H2494" s="53">
        <f>IF(Q2493&gt;SetUp!$B$56,SetUp!$B$56,Q2493)</f>
        <v>6.2415279643185727E-16</v>
      </c>
      <c r="I2494" s="53">
        <f t="shared" si="549"/>
        <v>0.17892632749026255</v>
      </c>
      <c r="J2494" s="53">
        <f>MIN(F2494,H2494,(1-EXP(-SetUp!$B$52*H2494/SetUp!$B$56))*F2494)</f>
        <v>0</v>
      </c>
      <c r="K2494" s="53">
        <f t="shared" si="545"/>
        <v>6.2415279643185727E-16</v>
      </c>
      <c r="L2494" s="53">
        <f>IF(I2494&lt;=0,0,MIN(SetUp!$B$50*I2494^SetUp!$B$55,I2494))</f>
        <v>1.2220300374066676E-3</v>
      </c>
      <c r="M2494" s="53">
        <f t="shared" si="546"/>
        <v>0.17770429745285587</v>
      </c>
      <c r="N2494" s="53">
        <f>IF(SetUp!$B$62=0,X2494,(B2494-E2494)*(1-(H2494/SetUp!$B$66/SetUp!$B$56)))</f>
        <v>0</v>
      </c>
      <c r="O2494" s="53">
        <f>K2494*SetUp!$B$65</f>
        <v>5.7609309235465495E-18</v>
      </c>
      <c r="P2494" s="53">
        <f>MIN(SetUp!$B$54*L2494^SetUp!$B$51,L2494)</f>
        <v>7.882564597840924E-4</v>
      </c>
      <c r="Q2494" s="53">
        <f t="shared" si="547"/>
        <v>6.1839186550831074E-16</v>
      </c>
      <c r="R2494" s="53">
        <f>IF((H2494+N2494-O2494)&gt;SetUp!$B$56,T2493+H2494+N2494-O2494-SetUp!$B$56,T2493)</f>
        <v>0</v>
      </c>
      <c r="S2494" s="53">
        <f>R2494*SetUp!$B$65</f>
        <v>0</v>
      </c>
      <c r="T2494" s="53">
        <f>IF((R2494-S2494)&lt;SetUp!$B$53,R2494-S2494,SetUp!$B$53)</f>
        <v>0</v>
      </c>
      <c r="U2494" s="53">
        <f t="shared" si="548"/>
        <v>0.17770429745285587</v>
      </c>
      <c r="V2494" s="53">
        <f>(L2494-P2494)/1000*SetUp!$B$13*1000000/SetUp!$B$48</f>
        <v>1.7652546403932889E-2</v>
      </c>
      <c r="W2494" s="53">
        <f t="shared" si="550"/>
        <v>-6.2883726004159257E-18</v>
      </c>
      <c r="X2494" s="53">
        <f>MAX((SetUp!$B$56*(1-($H2494/SetUp!$B$56)^2)*TANH(($B2494-$D2494)/SetUp!$B$56))/(1+$H2494/SetUp!$B$56*TANH(($B2494-$D2494)/SetUp!$B$56)),0)</f>
        <v>0</v>
      </c>
    </row>
    <row r="2495" spans="1:24" x14ac:dyDescent="0.3">
      <c r="A2495" s="60">
        <v>33540</v>
      </c>
      <c r="B2495" s="53">
        <v>0</v>
      </c>
      <c r="C2495" s="53"/>
      <c r="D2495" s="53">
        <v>5.9740000000000002</v>
      </c>
      <c r="E2495" s="53">
        <f t="shared" si="542"/>
        <v>0</v>
      </c>
      <c r="F2495" s="53">
        <f t="shared" si="543"/>
        <v>5.9740000000000002</v>
      </c>
      <c r="G2495" s="53">
        <f t="shared" si="544"/>
        <v>0</v>
      </c>
      <c r="H2495" s="53">
        <f>IF(Q2494&gt;SetUp!$B$56,SetUp!$B$56,Q2494)</f>
        <v>6.1839186550831074E-16</v>
      </c>
      <c r="I2495" s="53">
        <f t="shared" si="549"/>
        <v>0.17770429745285587</v>
      </c>
      <c r="J2495" s="53">
        <f>MIN(F2495,H2495,(1-EXP(-SetUp!$B$52*H2495/SetUp!$B$56))*F2495)</f>
        <v>0</v>
      </c>
      <c r="K2495" s="53">
        <f t="shared" si="545"/>
        <v>6.1839186550831074E-16</v>
      </c>
      <c r="L2495" s="53">
        <f>IF(I2495&lt;=0,0,MIN(SetUp!$B$50*I2495^SetUp!$B$55,I2495))</f>
        <v>1.2081513731854948E-3</v>
      </c>
      <c r="M2495" s="53">
        <f t="shared" si="546"/>
        <v>0.17649614607967037</v>
      </c>
      <c r="N2495" s="53">
        <f>IF(SetUp!$B$62=0,X2495,(B2495-E2495)*(1-(H2495/SetUp!$B$66/SetUp!$B$56)))</f>
        <v>0</v>
      </c>
      <c r="O2495" s="53">
        <f>K2495*SetUp!$B$65</f>
        <v>5.7077575254690196E-18</v>
      </c>
      <c r="P2495" s="53">
        <f>MIN(SetUp!$B$54*L2495^SetUp!$B$51,L2495)</f>
        <v>7.7921768974373784E-4</v>
      </c>
      <c r="Q2495" s="53">
        <f t="shared" si="547"/>
        <v>6.1268410798284172E-16</v>
      </c>
      <c r="R2495" s="53">
        <f>IF((H2495+N2495-O2495)&gt;SetUp!$B$56,T2494+H2495+N2495-O2495-SetUp!$B$56,T2494)</f>
        <v>0</v>
      </c>
      <c r="S2495" s="53">
        <f>R2495*SetUp!$B$65</f>
        <v>0</v>
      </c>
      <c r="T2495" s="53">
        <f>IF((R2495-S2495)&lt;SetUp!$B$53,R2495-S2495,SetUp!$B$53)</f>
        <v>0</v>
      </c>
      <c r="U2495" s="53">
        <f t="shared" si="548"/>
        <v>0.17649614607967037</v>
      </c>
      <c r="V2495" s="53">
        <f>(L2495-P2495)/1000*SetUp!$B$13*1000000/SetUp!$B$48</f>
        <v>1.7455585452357002E-2</v>
      </c>
      <c r="W2495" s="53">
        <f t="shared" si="550"/>
        <v>-6.0715321659188248E-18</v>
      </c>
      <c r="X2495" s="53">
        <f>MAX((SetUp!$B$56*(1-($H2495/SetUp!$B$56)^2)*TANH(($B2495-$D2495)/SetUp!$B$56))/(1+$H2495/SetUp!$B$56*TANH(($B2495-$D2495)/SetUp!$B$56)),0)</f>
        <v>0</v>
      </c>
    </row>
    <row r="2496" spans="1:24" x14ac:dyDescent="0.3">
      <c r="A2496" s="60">
        <v>33541</v>
      </c>
      <c r="B2496" s="53">
        <v>0</v>
      </c>
      <c r="C2496" s="53"/>
      <c r="D2496" s="53">
        <v>5.9740000000000002</v>
      </c>
      <c r="E2496" s="53">
        <f t="shared" si="542"/>
        <v>0</v>
      </c>
      <c r="F2496" s="53">
        <f t="shared" si="543"/>
        <v>5.9740000000000002</v>
      </c>
      <c r="G2496" s="53">
        <f t="shared" si="544"/>
        <v>0</v>
      </c>
      <c r="H2496" s="53">
        <f>IF(Q2495&gt;SetUp!$B$56,SetUp!$B$56,Q2495)</f>
        <v>6.1268410798284172E-16</v>
      </c>
      <c r="I2496" s="53">
        <f t="shared" si="549"/>
        <v>0.17649614607967037</v>
      </c>
      <c r="J2496" s="53">
        <f>MIN(F2496,H2496,(1-EXP(-SetUp!$B$52*H2496/SetUp!$B$56))*F2496)</f>
        <v>0</v>
      </c>
      <c r="K2496" s="53">
        <f t="shared" si="545"/>
        <v>6.1268410798284172E-16</v>
      </c>
      <c r="L2496" s="53">
        <f>IF(I2496&lt;=0,0,MIN(SetUp!$B$50*I2496^SetUp!$B$55,I2496))</f>
        <v>1.1944927333917956E-3</v>
      </c>
      <c r="M2496" s="53">
        <f t="shared" si="546"/>
        <v>0.17530165334627859</v>
      </c>
      <c r="N2496" s="53">
        <f>IF(SetUp!$B$62=0,X2496,(B2496-E2496)*(1-(H2496/SetUp!$B$66/SetUp!$B$56)))</f>
        <v>0</v>
      </c>
      <c r="O2496" s="53">
        <f>K2496*SetUp!$B$65</f>
        <v>5.6550749179079232E-18</v>
      </c>
      <c r="P2496" s="53">
        <f>MIN(SetUp!$B$54*L2496^SetUp!$B$51,L2496)</f>
        <v>7.7032320028977582E-4</v>
      </c>
      <c r="Q2496" s="53">
        <f t="shared" si="547"/>
        <v>6.0702903306493377E-16</v>
      </c>
      <c r="R2496" s="53">
        <f>IF((H2496+N2496-O2496)&gt;SetUp!$B$56,T2495+H2496+N2496-O2496-SetUp!$B$56,T2495)</f>
        <v>0</v>
      </c>
      <c r="S2496" s="53">
        <f>R2496*SetUp!$B$65</f>
        <v>0</v>
      </c>
      <c r="T2496" s="53">
        <f>IF((R2496-S2496)&lt;SetUp!$B$53,R2496-S2496,SetUp!$B$53)</f>
        <v>0</v>
      </c>
      <c r="U2496" s="53">
        <f t="shared" si="548"/>
        <v>0.17530165334627859</v>
      </c>
      <c r="V2496" s="53">
        <f>(L2496-P2496)/1000*SetUp!$B$13*1000000/SetUp!$B$48</f>
        <v>1.7261706919209696E-2</v>
      </c>
      <c r="W2496" s="53">
        <f t="shared" si="550"/>
        <v>1.2359904766334751E-17</v>
      </c>
      <c r="X2496" s="53">
        <f>MAX((SetUp!$B$56*(1-($H2496/SetUp!$B$56)^2)*TANH(($B2496-$D2496)/SetUp!$B$56))/(1+$H2496/SetUp!$B$56*TANH(($B2496-$D2496)/SetUp!$B$56)),0)</f>
        <v>0</v>
      </c>
    </row>
    <row r="2497" spans="1:24" x14ac:dyDescent="0.3">
      <c r="A2497" s="60">
        <v>33542</v>
      </c>
      <c r="B2497" s="53">
        <v>0</v>
      </c>
      <c r="C2497" s="53"/>
      <c r="D2497" s="53">
        <v>5.9740000000000002</v>
      </c>
      <c r="E2497" s="53">
        <f t="shared" si="542"/>
        <v>0</v>
      </c>
      <c r="F2497" s="53">
        <f t="shared" si="543"/>
        <v>5.9740000000000002</v>
      </c>
      <c r="G2497" s="53">
        <f t="shared" si="544"/>
        <v>0</v>
      </c>
      <c r="H2497" s="53">
        <f>IF(Q2496&gt;SetUp!$B$56,SetUp!$B$56,Q2496)</f>
        <v>6.0702903306493377E-16</v>
      </c>
      <c r="I2497" s="53">
        <f t="shared" si="549"/>
        <v>0.17530165334627859</v>
      </c>
      <c r="J2497" s="53">
        <f>MIN(F2497,H2497,(1-EXP(-SetUp!$B$52*H2497/SetUp!$B$56))*F2497)</f>
        <v>0</v>
      </c>
      <c r="K2497" s="53">
        <f t="shared" si="545"/>
        <v>6.0702903306493377E-16</v>
      </c>
      <c r="L2497" s="53">
        <f>IF(I2497&lt;=0,0,MIN(SetUp!$B$50*I2497^SetUp!$B$55,I2497))</f>
        <v>1.1810496479445396E-3</v>
      </c>
      <c r="M2497" s="53">
        <f t="shared" si="546"/>
        <v>0.17412060369833404</v>
      </c>
      <c r="N2497" s="53">
        <f>IF(SetUp!$B$62=0,X2497,(B2497-E2497)*(1-(H2497/SetUp!$B$66/SetUp!$B$56)))</f>
        <v>0</v>
      </c>
      <c r="O2497" s="53">
        <f>K2497*SetUp!$B$65</f>
        <v>5.6028785708663135E-18</v>
      </c>
      <c r="P2497" s="53">
        <f>MIN(SetUp!$B$54*L2497^SetUp!$B$51,L2497)</f>
        <v>7.6157004456514307E-4</v>
      </c>
      <c r="Q2497" s="53">
        <f t="shared" si="547"/>
        <v>6.0142615449406741E-16</v>
      </c>
      <c r="R2497" s="53">
        <f>IF((H2497+N2497-O2497)&gt;SetUp!$B$56,T2496+H2497+N2497-O2497-SetUp!$B$56,T2496)</f>
        <v>0</v>
      </c>
      <c r="S2497" s="53">
        <f>R2497*SetUp!$B$65</f>
        <v>0</v>
      </c>
      <c r="T2497" s="53">
        <f>IF((R2497-S2497)&lt;SetUp!$B$53,R2497-S2497,SetUp!$B$53)</f>
        <v>0</v>
      </c>
      <c r="U2497" s="53">
        <f t="shared" si="548"/>
        <v>0.17412060369833404</v>
      </c>
      <c r="V2497" s="53">
        <f>(L2497-P2497)/1000*SetUp!$B$13*1000000/SetUp!$B$48</f>
        <v>1.7070848816432799E-2</v>
      </c>
      <c r="W2497" s="53">
        <f t="shared" si="550"/>
        <v>-9.1072982488782372E-18</v>
      </c>
      <c r="X2497" s="53">
        <f>MAX((SetUp!$B$56*(1-($H2497/SetUp!$B$56)^2)*TANH(($B2497-$D2497)/SetUp!$B$56))/(1+$H2497/SetUp!$B$56*TANH(($B2497-$D2497)/SetUp!$B$56)),0)</f>
        <v>0</v>
      </c>
    </row>
    <row r="2498" spans="1:24" x14ac:dyDescent="0.3">
      <c r="A2498" s="60">
        <v>33543</v>
      </c>
      <c r="B2498" s="53">
        <v>0</v>
      </c>
      <c r="C2498" s="53"/>
      <c r="D2498" s="53">
        <v>5.6289999999999996</v>
      </c>
      <c r="E2498" s="53">
        <f t="shared" si="542"/>
        <v>0</v>
      </c>
      <c r="F2498" s="53">
        <f t="shared" si="543"/>
        <v>5.6289999999999996</v>
      </c>
      <c r="G2498" s="53">
        <f t="shared" si="544"/>
        <v>0</v>
      </c>
      <c r="H2498" s="53">
        <f>IF(Q2497&gt;SetUp!$B$56,SetUp!$B$56,Q2497)</f>
        <v>6.0142615449406741E-16</v>
      </c>
      <c r="I2498" s="53">
        <f t="shared" si="549"/>
        <v>0.17412060369833404</v>
      </c>
      <c r="J2498" s="53">
        <f>MIN(F2498,H2498,(1-EXP(-SetUp!$B$52*H2498/SetUp!$B$56))*F2498)</f>
        <v>0</v>
      </c>
      <c r="K2498" s="53">
        <f t="shared" si="545"/>
        <v>6.0142615449406741E-16</v>
      </c>
      <c r="L2498" s="53">
        <f>IF(I2498&lt;=0,0,MIN(SetUp!$B$50*I2498^SetUp!$B$55,I2498))</f>
        <v>1.1678177573721843E-3</v>
      </c>
      <c r="M2498" s="53">
        <f t="shared" si="546"/>
        <v>0.17295278594096186</v>
      </c>
      <c r="N2498" s="53">
        <f>IF(SetUp!$B$62=0,X2498,(B2498-E2498)*(1-(H2498/SetUp!$B$66/SetUp!$B$56)))</f>
        <v>0</v>
      </c>
      <c r="O2498" s="53">
        <f>K2498*SetUp!$B$65</f>
        <v>5.5511639961591179E-18</v>
      </c>
      <c r="P2498" s="53">
        <f>MIN(SetUp!$B$54*L2498^SetUp!$B$51,L2498)</f>
        <v>7.529553489474299E-4</v>
      </c>
      <c r="Q2498" s="53">
        <f t="shared" si="547"/>
        <v>5.9587499049790824E-16</v>
      </c>
      <c r="R2498" s="53">
        <f>IF((H2498+N2498-O2498)&gt;SetUp!$B$56,T2497+H2498+N2498-O2498-SetUp!$B$56,T2497)</f>
        <v>0</v>
      </c>
      <c r="S2498" s="53">
        <f>R2498*SetUp!$B$65</f>
        <v>0</v>
      </c>
      <c r="T2498" s="53">
        <f>IF((R2498-S2498)&lt;SetUp!$B$53,R2498-S2498,SetUp!$B$53)</f>
        <v>0</v>
      </c>
      <c r="U2498" s="53">
        <f t="shared" si="548"/>
        <v>0.17295278594096186</v>
      </c>
      <c r="V2498" s="53">
        <f>(L2498-P2498)/1000*SetUp!$B$13*1000000/SetUp!$B$48</f>
        <v>1.6882950676948283E-2</v>
      </c>
      <c r="W2498" s="53">
        <f t="shared" si="550"/>
        <v>-2.3852447794681098E-17</v>
      </c>
      <c r="X2498" s="53">
        <f>MAX((SetUp!$B$56*(1-($H2498/SetUp!$B$56)^2)*TANH(($B2498-$D2498)/SetUp!$B$56))/(1+$H2498/SetUp!$B$56*TANH(($B2498-$D2498)/SetUp!$B$56)),0)</f>
        <v>0</v>
      </c>
    </row>
    <row r="2499" spans="1:24" x14ac:dyDescent="0.3">
      <c r="A2499" s="60">
        <v>33544</v>
      </c>
      <c r="B2499" s="53">
        <v>0</v>
      </c>
      <c r="C2499" s="53"/>
      <c r="D2499" s="53">
        <v>5.6289999999999996</v>
      </c>
      <c r="E2499" s="53">
        <f t="shared" ref="E2499:E2558" si="551">IF(B2499&gt;=D2499,D2499,B2499)</f>
        <v>0</v>
      </c>
      <c r="F2499" s="53">
        <f t="shared" ref="F2499:F2558" si="552">D2499-E2499</f>
        <v>5.6289999999999996</v>
      </c>
      <c r="G2499" s="53">
        <f t="shared" ref="G2499:G2558" si="553">MAX(B2499-D2499-N2499,0)</f>
        <v>0</v>
      </c>
      <c r="H2499" s="53">
        <f>IF(Q2498&gt;SetUp!$B$56,SetUp!$B$56,Q2498)</f>
        <v>5.9587499049790824E-16</v>
      </c>
      <c r="I2499" s="53">
        <f t="shared" si="549"/>
        <v>0.17295278594096186</v>
      </c>
      <c r="J2499" s="53">
        <f>MIN(F2499,H2499,(1-EXP(-SetUp!$B$52*H2499/SetUp!$B$56))*F2499)</f>
        <v>0</v>
      </c>
      <c r="K2499" s="53">
        <f t="shared" ref="K2499:K2558" si="554">MAX(H2499-J2499,0)</f>
        <v>5.9587499049790824E-16</v>
      </c>
      <c r="L2499" s="53">
        <f>IF(I2499&lt;=0,0,MIN(SetUp!$B$50*I2499^SetUp!$B$55,I2499))</f>
        <v>1.1547928095898292E-3</v>
      </c>
      <c r="M2499" s="53">
        <f t="shared" ref="M2499:M2558" si="555">MAX(I2499-L2499,0)</f>
        <v>0.17179799313137203</v>
      </c>
      <c r="N2499" s="53">
        <f>IF(SetUp!$B$62=0,X2499,(B2499-E2499)*(1-(H2499/SetUp!$B$66/SetUp!$B$56)))</f>
        <v>0</v>
      </c>
      <c r="O2499" s="53">
        <f>K2499*SetUp!$B$65</f>
        <v>5.4999267470272177E-18</v>
      </c>
      <c r="P2499" s="53">
        <f>MIN(SetUp!$B$54*L2499^SetUp!$B$51,L2499)</f>
        <v>7.4447631090723474E-4</v>
      </c>
      <c r="Q2499" s="53">
        <f t="shared" ref="Q2499:Q2558" si="556">IF((K2499+N2499-O2499)&lt;0,0,K2499+N2499-O2499)</f>
        <v>5.90375063750881E-16</v>
      </c>
      <c r="R2499" s="53">
        <f>IF((H2499+N2499-O2499)&gt;SetUp!$B$56,T2498+H2499+N2499-O2499-SetUp!$B$56,T2498)</f>
        <v>0</v>
      </c>
      <c r="S2499" s="53">
        <f>R2499*SetUp!$B$65</f>
        <v>0</v>
      </c>
      <c r="T2499" s="53">
        <f>IF((R2499-S2499)&lt;SetUp!$B$53,R2499-S2499,SetUp!$B$53)</f>
        <v>0</v>
      </c>
      <c r="U2499" s="53">
        <f t="shared" ref="U2499:U2558" si="557">M2499+R2499-T2499</f>
        <v>0.17179799313137203</v>
      </c>
      <c r="V2499" s="53">
        <f>(L2499-P2499)/1000*SetUp!$B$13*1000000/SetUp!$B$48</f>
        <v>1.6697953510658472E-2</v>
      </c>
      <c r="W2499" s="53">
        <f t="shared" si="550"/>
        <v>1.7347234759768071E-18</v>
      </c>
      <c r="X2499" s="53">
        <f>MAX((SetUp!$B$56*(1-($H2499/SetUp!$B$56)^2)*TANH(($B2499-$D2499)/SetUp!$B$56))/(1+$H2499/SetUp!$B$56*TANH(($B2499-$D2499)/SetUp!$B$56)),0)</f>
        <v>0</v>
      </c>
    </row>
    <row r="2500" spans="1:24" x14ac:dyDescent="0.3">
      <c r="A2500" s="60">
        <v>33545</v>
      </c>
      <c r="B2500" s="53">
        <v>0.79300000000000004</v>
      </c>
      <c r="C2500" s="53"/>
      <c r="D2500" s="53">
        <v>5.6289999999999996</v>
      </c>
      <c r="E2500" s="53">
        <f t="shared" si="551"/>
        <v>0.79300000000000004</v>
      </c>
      <c r="F2500" s="53">
        <f t="shared" si="552"/>
        <v>4.8359999999999994</v>
      </c>
      <c r="G2500" s="53">
        <f t="shared" si="553"/>
        <v>0</v>
      </c>
      <c r="H2500" s="53">
        <f>IF(Q2499&gt;SetUp!$B$56,SetUp!$B$56,Q2499)</f>
        <v>5.90375063750881E-16</v>
      </c>
      <c r="I2500" s="53">
        <f t="shared" ref="I2500:I2558" si="558">U2499+G2500+O2500</f>
        <v>0.17179799313137203</v>
      </c>
      <c r="J2500" s="53">
        <f>MIN(F2500,H2500,(1-EXP(-SetUp!$B$52*H2500/SetUp!$B$56))*F2500)</f>
        <v>0</v>
      </c>
      <c r="K2500" s="53">
        <f t="shared" si="554"/>
        <v>5.90375063750881E-16</v>
      </c>
      <c r="L2500" s="53">
        <f>IF(I2500&lt;=0,0,MIN(SetUp!$B$50*I2500^SetUp!$B$55,I2500))</f>
        <v>1.1419706567843196E-3</v>
      </c>
      <c r="M2500" s="53">
        <f t="shared" si="555"/>
        <v>0.17065602247458772</v>
      </c>
      <c r="N2500" s="53">
        <f>IF(SetUp!$B$62=0,X2500,(B2500-E2500)*(1-(H2500/SetUp!$B$66/SetUp!$B$56)))</f>
        <v>0</v>
      </c>
      <c r="O2500" s="53">
        <f>K2500*SetUp!$B$65</f>
        <v>5.4491624177550839E-18</v>
      </c>
      <c r="P2500" s="53">
        <f>MIN(SetUp!$B$54*L2500^SetUp!$B$51,L2500)</f>
        <v>7.3613019693846227E-4</v>
      </c>
      <c r="Q2500" s="53">
        <f t="shared" si="556"/>
        <v>5.8492590133312589E-16</v>
      </c>
      <c r="R2500" s="53">
        <f>IF((H2500+N2500-O2500)&gt;SetUp!$B$56,T2499+H2500+N2500-O2500-SetUp!$B$56,T2499)</f>
        <v>0</v>
      </c>
      <c r="S2500" s="53">
        <f>R2500*SetUp!$B$65</f>
        <v>0</v>
      </c>
      <c r="T2500" s="53">
        <f>IF((R2500-S2500)&lt;SetUp!$B$53,R2500-S2500,SetUp!$B$53)</f>
        <v>0</v>
      </c>
      <c r="U2500" s="53">
        <f t="shared" si="557"/>
        <v>0.17065602247458772</v>
      </c>
      <c r="V2500" s="53">
        <f>(L2500-P2500)/1000*SetUp!$B$13*1000000/SetUp!$B$48</f>
        <v>1.651579976191157E-2</v>
      </c>
      <c r="W2500" s="53">
        <f t="shared" ref="W2500:W2558" si="559">Q2500+U2500+T2500-H2500-U2499-T2499-B2500+E2500+J2500+L2500</f>
        <v>-2.1684043449710089E-17</v>
      </c>
      <c r="X2500" s="53">
        <f>MAX((SetUp!$B$56*(1-($H2500/SetUp!$B$56)^2)*TANH(($B2500-$D2500)/SetUp!$B$56))/(1+$H2500/SetUp!$B$56*TANH(($B2500-$D2500)/SetUp!$B$56)),0)</f>
        <v>0</v>
      </c>
    </row>
    <row r="2501" spans="1:24" x14ac:dyDescent="0.3">
      <c r="A2501" s="60">
        <v>33546</v>
      </c>
      <c r="B2501" s="53">
        <v>0</v>
      </c>
      <c r="C2501" s="53"/>
      <c r="D2501" s="53">
        <v>5.6289999999999996</v>
      </c>
      <c r="E2501" s="53">
        <f t="shared" si="551"/>
        <v>0</v>
      </c>
      <c r="F2501" s="53">
        <f t="shared" si="552"/>
        <v>5.6289999999999996</v>
      </c>
      <c r="G2501" s="53">
        <f t="shared" si="553"/>
        <v>0</v>
      </c>
      <c r="H2501" s="53">
        <f>IF(Q2500&gt;SetUp!$B$56,SetUp!$B$56,Q2500)</f>
        <v>5.8492590133312589E-16</v>
      </c>
      <c r="I2501" s="53">
        <f t="shared" si="558"/>
        <v>0.17065602247458772</v>
      </c>
      <c r="J2501" s="53">
        <f>MIN(F2501,H2501,(1-EXP(-SetUp!$B$52*H2501/SetUp!$B$56))*F2501)</f>
        <v>0</v>
      </c>
      <c r="K2501" s="53">
        <f t="shared" si="554"/>
        <v>5.8492590133312589E-16</v>
      </c>
      <c r="L2501" s="53">
        <f>IF(I2501&lt;=0,0,MIN(SetUp!$B$50*I2501^SetUp!$B$55,I2501))</f>
        <v>1.129347252403215E-3</v>
      </c>
      <c r="M2501" s="53">
        <f t="shared" si="555"/>
        <v>0.16952667522218451</v>
      </c>
      <c r="N2501" s="53">
        <f>IF(SetUp!$B$62=0,X2501,(B2501-E2501)*(1-(H2501/SetUp!$B$66/SetUp!$B$56)))</f>
        <v>0</v>
      </c>
      <c r="O2501" s="53">
        <f>K2501*SetUp!$B$65</f>
        <v>5.3988666432919466E-18</v>
      </c>
      <c r="P2501" s="53">
        <f>MIN(SetUp!$B$54*L2501^SetUp!$B$51,L2501)</f>
        <v>7.2791434055787126E-4</v>
      </c>
      <c r="Q2501" s="53">
        <f t="shared" si="556"/>
        <v>5.7952703468983391E-16</v>
      </c>
      <c r="R2501" s="53">
        <f>IF((H2501+N2501-O2501)&gt;SetUp!$B$56,T2500+H2501+N2501-O2501-SetUp!$B$56,T2500)</f>
        <v>0</v>
      </c>
      <c r="S2501" s="53">
        <f>R2501*SetUp!$B$65</f>
        <v>0</v>
      </c>
      <c r="T2501" s="53">
        <f>IF((R2501-S2501)&lt;SetUp!$B$53,R2501-S2501,SetUp!$B$53)</f>
        <v>0</v>
      </c>
      <c r="U2501" s="53">
        <f t="shared" si="557"/>
        <v>0.16952667522218451</v>
      </c>
      <c r="V2501" s="53">
        <f>(L2501-P2501)/1000*SetUp!$B$13*1000000/SetUp!$B$48</f>
        <v>1.6336433268375802E-2</v>
      </c>
      <c r="W2501" s="53">
        <f t="shared" si="559"/>
        <v>2.8189256484623115E-18</v>
      </c>
      <c r="X2501" s="53">
        <f>MAX((SetUp!$B$56*(1-($H2501/SetUp!$B$56)^2)*TANH(($B2501-$D2501)/SetUp!$B$56))/(1+$H2501/SetUp!$B$56*TANH(($B2501-$D2501)/SetUp!$B$56)),0)</f>
        <v>0</v>
      </c>
    </row>
    <row r="2502" spans="1:24" x14ac:dyDescent="0.3">
      <c r="A2502" s="60">
        <v>33547</v>
      </c>
      <c r="B2502" s="53">
        <v>0</v>
      </c>
      <c r="C2502" s="53"/>
      <c r="D2502" s="53">
        <v>5.6289999999999996</v>
      </c>
      <c r="E2502" s="53">
        <f t="shared" si="551"/>
        <v>0</v>
      </c>
      <c r="F2502" s="53">
        <f t="shared" si="552"/>
        <v>5.6289999999999996</v>
      </c>
      <c r="G2502" s="53">
        <f t="shared" si="553"/>
        <v>0</v>
      </c>
      <c r="H2502" s="53">
        <f>IF(Q2501&gt;SetUp!$B$56,SetUp!$B$56,Q2501)</f>
        <v>5.7952703468983391E-16</v>
      </c>
      <c r="I2502" s="53">
        <f t="shared" si="558"/>
        <v>0.16952667522218451</v>
      </c>
      <c r="J2502" s="53">
        <f>MIN(F2502,H2502,(1-EXP(-SetUp!$B$52*H2502/SetUp!$B$56))*F2502)</f>
        <v>0</v>
      </c>
      <c r="K2502" s="53">
        <f t="shared" si="554"/>
        <v>5.7952703468983391E-16</v>
      </c>
      <c r="L2502" s="53">
        <f>IF(I2502&lt;=0,0,MIN(SetUp!$B$50*I2502^SetUp!$B$55,I2502))</f>
        <v>1.1169186482437084E-3</v>
      </c>
      <c r="M2502" s="53">
        <f t="shared" si="555"/>
        <v>0.16840975657394081</v>
      </c>
      <c r="N2502" s="53">
        <f>IF(SetUp!$B$62=0,X2502,(B2502-E2502)*(1-(H2502/SetUp!$B$66/SetUp!$B$56)))</f>
        <v>0</v>
      </c>
      <c r="O2502" s="53">
        <f>K2502*SetUp!$B$65</f>
        <v>5.3490350988764588E-18</v>
      </c>
      <c r="P2502" s="53">
        <f>MIN(SetUp!$B$54*L2502^SetUp!$B$51,L2502)</f>
        <v>7.1982614037122182E-4</v>
      </c>
      <c r="Q2502" s="53">
        <f t="shared" si="556"/>
        <v>5.7417799959095744E-16</v>
      </c>
      <c r="R2502" s="53">
        <f>IF((H2502+N2502-O2502)&gt;SetUp!$B$56,T2501+H2502+N2502-O2502-SetUp!$B$56,T2501)</f>
        <v>0</v>
      </c>
      <c r="S2502" s="53">
        <f>R2502*SetUp!$B$65</f>
        <v>0</v>
      </c>
      <c r="T2502" s="53">
        <f>IF((R2502-S2502)&lt;SetUp!$B$53,R2502-S2502,SetUp!$B$53)</f>
        <v>0</v>
      </c>
      <c r="U2502" s="53">
        <f t="shared" si="557"/>
        <v>0.16840975657394081</v>
      </c>
      <c r="V2502" s="53">
        <f>(L2502-P2502)/1000*SetUp!$B$13*1000000/SetUp!$B$48</f>
        <v>1.6159799221270834E-2</v>
      </c>
      <c r="W2502" s="53">
        <f t="shared" si="559"/>
        <v>5.2041704279304213E-18</v>
      </c>
      <c r="X2502" s="53">
        <f>MAX((SetUp!$B$56*(1-($H2502/SetUp!$B$56)^2)*TANH(($B2502-$D2502)/SetUp!$B$56))/(1+$H2502/SetUp!$B$56*TANH(($B2502-$D2502)/SetUp!$B$56)),0)</f>
        <v>0</v>
      </c>
    </row>
    <row r="2503" spans="1:24" x14ac:dyDescent="0.3">
      <c r="A2503" s="60">
        <v>33548</v>
      </c>
      <c r="B2503" s="53">
        <v>0</v>
      </c>
      <c r="C2503" s="53"/>
      <c r="D2503" s="53">
        <v>5.6289999999999996</v>
      </c>
      <c r="E2503" s="53">
        <f t="shared" si="551"/>
        <v>0</v>
      </c>
      <c r="F2503" s="53">
        <f t="shared" si="552"/>
        <v>5.6289999999999996</v>
      </c>
      <c r="G2503" s="53">
        <f t="shared" si="553"/>
        <v>0</v>
      </c>
      <c r="H2503" s="53">
        <f>IF(Q2502&gt;SetUp!$B$56,SetUp!$B$56,Q2502)</f>
        <v>5.7417799959095744E-16</v>
      </c>
      <c r="I2503" s="53">
        <f t="shared" si="558"/>
        <v>0.16840975657394081</v>
      </c>
      <c r="J2503" s="53">
        <f>MIN(F2503,H2503,(1-EXP(-SetUp!$B$52*H2503/SetUp!$B$56))*F2503)</f>
        <v>0</v>
      </c>
      <c r="K2503" s="53">
        <f t="shared" si="554"/>
        <v>5.7417799959095744E-16</v>
      </c>
      <c r="L2503" s="53">
        <f>IF(I2503&lt;=0,0,MIN(SetUp!$B$50*I2503^SetUp!$B$55,I2503))</f>
        <v>1.1046809916377602E-3</v>
      </c>
      <c r="M2503" s="53">
        <f t="shared" si="555"/>
        <v>0.16730507558230304</v>
      </c>
      <c r="N2503" s="53">
        <f>IF(SetUp!$B$62=0,X2503,(B2503-E2503)*(1-(H2503/SetUp!$B$66/SetUp!$B$56)))</f>
        <v>0</v>
      </c>
      <c r="O2503" s="53">
        <f>K2503*SetUp!$B$65</f>
        <v>5.2996634996648263E-18</v>
      </c>
      <c r="P2503" s="53">
        <f>MIN(SetUp!$B$54*L2503^SetUp!$B$51,L2503)</f>
        <v>7.1186305820355024E-4</v>
      </c>
      <c r="Q2503" s="53">
        <f t="shared" si="556"/>
        <v>5.6887833609129261E-16</v>
      </c>
      <c r="R2503" s="53">
        <f>IF((H2503+N2503-O2503)&gt;SetUp!$B$56,T2502+H2503+N2503-O2503-SetUp!$B$56,T2502)</f>
        <v>0</v>
      </c>
      <c r="S2503" s="53">
        <f>R2503*SetUp!$B$65</f>
        <v>0</v>
      </c>
      <c r="T2503" s="53">
        <f>IF((R2503-S2503)&lt;SetUp!$B$53,R2503-S2503,SetUp!$B$53)</f>
        <v>0</v>
      </c>
      <c r="U2503" s="53">
        <f t="shared" si="557"/>
        <v>0.16730507558230304</v>
      </c>
      <c r="V2503" s="53">
        <f>(L2503-P2503)/1000*SetUp!$B$13*1000000/SetUp!$B$48</f>
        <v>1.5985844126904993E-2</v>
      </c>
      <c r="W2503" s="53">
        <f t="shared" si="559"/>
        <v>-3.6212352561015848E-17</v>
      </c>
      <c r="X2503" s="53">
        <f>MAX((SetUp!$B$56*(1-($H2503/SetUp!$B$56)^2)*TANH(($B2503-$D2503)/SetUp!$B$56))/(1+$H2503/SetUp!$B$56*TANH(($B2503-$D2503)/SetUp!$B$56)),0)</f>
        <v>0</v>
      </c>
    </row>
    <row r="2504" spans="1:24" x14ac:dyDescent="0.3">
      <c r="A2504" s="60">
        <v>33549</v>
      </c>
      <c r="B2504" s="53">
        <v>0</v>
      </c>
      <c r="C2504" s="53"/>
      <c r="D2504" s="53">
        <v>5.6289999999999996</v>
      </c>
      <c r="E2504" s="53">
        <f t="shared" si="551"/>
        <v>0</v>
      </c>
      <c r="F2504" s="53">
        <f t="shared" si="552"/>
        <v>5.6289999999999996</v>
      </c>
      <c r="G2504" s="53">
        <f t="shared" si="553"/>
        <v>0</v>
      </c>
      <c r="H2504" s="53">
        <f>IF(Q2503&gt;SetUp!$B$56,SetUp!$B$56,Q2503)</f>
        <v>5.6887833609129261E-16</v>
      </c>
      <c r="I2504" s="53">
        <f t="shared" si="558"/>
        <v>0.16730507558230304</v>
      </c>
      <c r="J2504" s="53">
        <f>MIN(F2504,H2504,(1-EXP(-SetUp!$B$52*H2504/SetUp!$B$56))*F2504)</f>
        <v>0</v>
      </c>
      <c r="K2504" s="53">
        <f t="shared" si="554"/>
        <v>5.6887833609129261E-16</v>
      </c>
      <c r="L2504" s="53">
        <f>IF(I2504&lt;=0,0,MIN(SetUp!$B$50*I2504^SetUp!$B$55,I2504))</f>
        <v>1.0926305227298406E-3</v>
      </c>
      <c r="M2504" s="53">
        <f t="shared" si="555"/>
        <v>0.16621244505957319</v>
      </c>
      <c r="N2504" s="53">
        <f>IF(SetUp!$B$62=0,X2504,(B2504-E2504)*(1-(H2504/SetUp!$B$66/SetUp!$B$56)))</f>
        <v>0</v>
      </c>
      <c r="O2504" s="53">
        <f>K2504*SetUp!$B$65</f>
        <v>5.2507476003623657E-18</v>
      </c>
      <c r="P2504" s="53">
        <f>MIN(SetUp!$B$54*L2504^SetUp!$B$51,L2504)</f>
        <v>7.0402261729114561E-4</v>
      </c>
      <c r="Q2504" s="53">
        <f t="shared" si="556"/>
        <v>5.6362758849093028E-16</v>
      </c>
      <c r="R2504" s="53">
        <f>IF((H2504+N2504-O2504)&gt;SetUp!$B$56,T2503+H2504+N2504-O2504-SetUp!$B$56,T2503)</f>
        <v>0</v>
      </c>
      <c r="S2504" s="53">
        <f>R2504*SetUp!$B$65</f>
        <v>0</v>
      </c>
      <c r="T2504" s="53">
        <f>IF((R2504-S2504)&lt;SetUp!$B$53,R2504-S2504,SetUp!$B$53)</f>
        <v>0</v>
      </c>
      <c r="U2504" s="53">
        <f t="shared" si="557"/>
        <v>0.16621244505957319</v>
      </c>
      <c r="V2504" s="53">
        <f>(L2504-P2504)/1000*SetUp!$B$13*1000000/SetUp!$B$48</f>
        <v>1.5814515769470208E-2</v>
      </c>
      <c r="W2504" s="53">
        <f t="shared" si="559"/>
        <v>-2.1684043449710089E-18</v>
      </c>
      <c r="X2504" s="53">
        <f>MAX((SetUp!$B$56*(1-($H2504/SetUp!$B$56)^2)*TANH(($B2504-$D2504)/SetUp!$B$56))/(1+$H2504/SetUp!$B$56*TANH(($B2504-$D2504)/SetUp!$B$56)),0)</f>
        <v>0</v>
      </c>
    </row>
    <row r="2505" spans="1:24" x14ac:dyDescent="0.3">
      <c r="A2505" s="60">
        <v>33550</v>
      </c>
      <c r="B2505" s="53">
        <v>0</v>
      </c>
      <c r="C2505" s="53"/>
      <c r="D2505" s="53">
        <v>5.6289999999999996</v>
      </c>
      <c r="E2505" s="53">
        <f t="shared" si="551"/>
        <v>0</v>
      </c>
      <c r="F2505" s="53">
        <f t="shared" si="552"/>
        <v>5.6289999999999996</v>
      </c>
      <c r="G2505" s="53">
        <f t="shared" si="553"/>
        <v>0</v>
      </c>
      <c r="H2505" s="53">
        <f>IF(Q2504&gt;SetUp!$B$56,SetUp!$B$56,Q2504)</f>
        <v>5.6362758849093028E-16</v>
      </c>
      <c r="I2505" s="53">
        <f t="shared" si="558"/>
        <v>0.16621244505957319</v>
      </c>
      <c r="J2505" s="53">
        <f>MIN(F2505,H2505,(1-EXP(-SetUp!$B$52*H2505/SetUp!$B$56))*F2505)</f>
        <v>0</v>
      </c>
      <c r="K2505" s="53">
        <f t="shared" si="554"/>
        <v>5.6362758849093028E-16</v>
      </c>
      <c r="L2505" s="53">
        <f>IF(I2505&lt;=0,0,MIN(SetUp!$B$50*I2505^SetUp!$B$55,I2505))</f>
        <v>1.0807635718438605E-3</v>
      </c>
      <c r="M2505" s="53">
        <f t="shared" si="555"/>
        <v>0.16513168148772933</v>
      </c>
      <c r="N2505" s="53">
        <f>IF(SetUp!$B$62=0,X2505,(B2505-E2505)*(1-(H2505/SetUp!$B$66/SetUp!$B$56)))</f>
        <v>0</v>
      </c>
      <c r="O2505" s="53">
        <f>K2505*SetUp!$B$65</f>
        <v>5.2022831948584684E-18</v>
      </c>
      <c r="P2505" s="53">
        <f>MIN(SetUp!$B$54*L2505^SetUp!$B$51,L2505)</f>
        <v>6.9630240053295434E-4</v>
      </c>
      <c r="Q2505" s="53">
        <f t="shared" si="556"/>
        <v>5.5842530529607177E-16</v>
      </c>
      <c r="R2505" s="53">
        <f>IF((H2505+N2505-O2505)&gt;SetUp!$B$56,T2504+H2505+N2505-O2505-SetUp!$B$56,T2504)</f>
        <v>0</v>
      </c>
      <c r="S2505" s="53">
        <f>R2505*SetUp!$B$65</f>
        <v>0</v>
      </c>
      <c r="T2505" s="53">
        <f>IF((R2505-S2505)&lt;SetUp!$B$53,R2505-S2505,SetUp!$B$53)</f>
        <v>0</v>
      </c>
      <c r="U2505" s="53">
        <f t="shared" si="557"/>
        <v>0.16513168148772933</v>
      </c>
      <c r="V2505" s="53">
        <f>(L2505-P2505)/1000*SetUp!$B$13*1000000/SetUp!$B$48</f>
        <v>1.5645763175048111E-2</v>
      </c>
      <c r="W2505" s="53">
        <f t="shared" si="559"/>
        <v>-1.951563910473908E-18</v>
      </c>
      <c r="X2505" s="53">
        <f>MAX((SetUp!$B$56*(1-($H2505/SetUp!$B$56)^2)*TANH(($B2505-$D2505)/SetUp!$B$56))/(1+$H2505/SetUp!$B$56*TANH(($B2505-$D2505)/SetUp!$B$56)),0)</f>
        <v>0</v>
      </c>
    </row>
    <row r="2506" spans="1:24" x14ac:dyDescent="0.3">
      <c r="A2506" s="60">
        <v>33551</v>
      </c>
      <c r="B2506" s="53">
        <v>0</v>
      </c>
      <c r="C2506" s="53"/>
      <c r="D2506" s="53">
        <v>5.6289999999999996</v>
      </c>
      <c r="E2506" s="53">
        <f t="shared" si="551"/>
        <v>0</v>
      </c>
      <c r="F2506" s="53">
        <f t="shared" si="552"/>
        <v>5.6289999999999996</v>
      </c>
      <c r="G2506" s="53">
        <f t="shared" si="553"/>
        <v>0</v>
      </c>
      <c r="H2506" s="53">
        <f>IF(Q2505&gt;SetUp!$B$56,SetUp!$B$56,Q2505)</f>
        <v>5.5842530529607177E-16</v>
      </c>
      <c r="I2506" s="53">
        <f t="shared" si="558"/>
        <v>0.16513168148772933</v>
      </c>
      <c r="J2506" s="53">
        <f>MIN(F2506,H2506,(1-EXP(-SetUp!$B$52*H2506/SetUp!$B$56))*F2506)</f>
        <v>0</v>
      </c>
      <c r="K2506" s="53">
        <f t="shared" si="554"/>
        <v>5.5842530529607177E-16</v>
      </c>
      <c r="L2506" s="53">
        <f>IF(I2506&lt;=0,0,MIN(SetUp!$B$50*I2506^SetUp!$B$55,I2506))</f>
        <v>1.0690765569359728E-3</v>
      </c>
      <c r="M2506" s="53">
        <f t="shared" si="555"/>
        <v>0.16406260493079336</v>
      </c>
      <c r="N2506" s="53">
        <f>IF(SetUp!$B$62=0,X2506,(B2506-E2506)*(1-(H2506/SetUp!$B$66/SetUp!$B$56)))</f>
        <v>0</v>
      </c>
      <c r="O2506" s="53">
        <f>K2506*SetUp!$B$65</f>
        <v>5.1542661158649285E-18</v>
      </c>
      <c r="P2506" s="53">
        <f>MIN(SetUp!$B$54*L2506^SetUp!$B$51,L2506)</f>
        <v>6.8870004879918549E-4</v>
      </c>
      <c r="Q2506" s="53">
        <f t="shared" si="556"/>
        <v>5.532710391802068E-16</v>
      </c>
      <c r="R2506" s="53">
        <f>IF((H2506+N2506-O2506)&gt;SetUp!$B$56,T2505+H2506+N2506-O2506-SetUp!$B$56,T2505)</f>
        <v>0</v>
      </c>
      <c r="S2506" s="53">
        <f>R2506*SetUp!$B$65</f>
        <v>0</v>
      </c>
      <c r="T2506" s="53">
        <f>IF((R2506-S2506)&lt;SetUp!$B$53,R2506-S2506,SetUp!$B$53)</f>
        <v>0</v>
      </c>
      <c r="U2506" s="53">
        <f t="shared" si="557"/>
        <v>0.16406260493079336</v>
      </c>
      <c r="V2506" s="53">
        <f>(L2506-P2506)/1000*SetUp!$B$13*1000000/SetUp!$B$48</f>
        <v>1.5479536576782816E-2</v>
      </c>
      <c r="W2506" s="53">
        <f t="shared" si="559"/>
        <v>0</v>
      </c>
      <c r="X2506" s="53">
        <f>MAX((SetUp!$B$56*(1-($H2506/SetUp!$B$56)^2)*TANH(($B2506-$D2506)/SetUp!$B$56))/(1+$H2506/SetUp!$B$56*TANH(($B2506-$D2506)/SetUp!$B$56)),0)</f>
        <v>0</v>
      </c>
    </row>
    <row r="2507" spans="1:24" x14ac:dyDescent="0.3">
      <c r="A2507" s="60">
        <v>33552</v>
      </c>
      <c r="B2507" s="53">
        <v>0</v>
      </c>
      <c r="C2507" s="53"/>
      <c r="D2507" s="53">
        <v>5.6289999999999996</v>
      </c>
      <c r="E2507" s="53">
        <f t="shared" si="551"/>
        <v>0</v>
      </c>
      <c r="F2507" s="53">
        <f t="shared" si="552"/>
        <v>5.6289999999999996</v>
      </c>
      <c r="G2507" s="53">
        <f t="shared" si="553"/>
        <v>0</v>
      </c>
      <c r="H2507" s="53">
        <f>IF(Q2506&gt;SetUp!$B$56,SetUp!$B$56,Q2506)</f>
        <v>5.532710391802068E-16</v>
      </c>
      <c r="I2507" s="53">
        <f t="shared" si="558"/>
        <v>0.16406260493079336</v>
      </c>
      <c r="J2507" s="53">
        <f>MIN(F2507,H2507,(1-EXP(-SetUp!$B$52*H2507/SetUp!$B$56))*F2507)</f>
        <v>0</v>
      </c>
      <c r="K2507" s="53">
        <f t="shared" si="554"/>
        <v>5.532710391802068E-16</v>
      </c>
      <c r="L2507" s="53">
        <f>IF(I2507&lt;=0,0,MIN(SetUp!$B$50*I2507^SetUp!$B$55,I2507))</f>
        <v>1.0575659811300918E-3</v>
      </c>
      <c r="M2507" s="53">
        <f t="shared" si="555"/>
        <v>0.16300503894966326</v>
      </c>
      <c r="N2507" s="53">
        <f>IF(SetUp!$B$62=0,X2507,(B2507-E2507)*(1-(H2507/SetUp!$B$66/SetUp!$B$56)))</f>
        <v>0</v>
      </c>
      <c r="O2507" s="53">
        <f>K2507*SetUp!$B$65</f>
        <v>5.106692234557619E-18</v>
      </c>
      <c r="P2507" s="53">
        <f>MIN(SetUp!$B$54*L2507^SetUp!$B$51,L2507)</f>
        <v>6.8121325929502096E-4</v>
      </c>
      <c r="Q2507" s="53">
        <f t="shared" si="556"/>
        <v>5.4816434694564922E-16</v>
      </c>
      <c r="R2507" s="53">
        <f>IF((H2507+N2507-O2507)&gt;SetUp!$B$56,T2506+H2507+N2507-O2507-SetUp!$B$56,T2506)</f>
        <v>0</v>
      </c>
      <c r="S2507" s="53">
        <f>R2507*SetUp!$B$65</f>
        <v>0</v>
      </c>
      <c r="T2507" s="53">
        <f>IF((R2507-S2507)&lt;SetUp!$B$53,R2507-S2507,SetUp!$B$53)</f>
        <v>0</v>
      </c>
      <c r="U2507" s="53">
        <f t="shared" si="557"/>
        <v>0.16300503894966326</v>
      </c>
      <c r="V2507" s="53">
        <f>(L2507-P2507)/1000*SetUp!$B$13*1000000/SetUp!$B$48</f>
        <v>1.5315787381177446E-2</v>
      </c>
      <c r="W2507" s="53">
        <f t="shared" si="559"/>
        <v>-1.2359904766334751E-17</v>
      </c>
      <c r="X2507" s="53">
        <f>MAX((SetUp!$B$56*(1-($H2507/SetUp!$B$56)^2)*TANH(($B2507-$D2507)/SetUp!$B$56))/(1+$H2507/SetUp!$B$56*TANH(($B2507-$D2507)/SetUp!$B$56)),0)</f>
        <v>0</v>
      </c>
    </row>
    <row r="2508" spans="1:24" x14ac:dyDescent="0.3">
      <c r="A2508" s="60">
        <v>33553</v>
      </c>
      <c r="B2508" s="53">
        <v>4.0000000000000001E-3</v>
      </c>
      <c r="C2508" s="53"/>
      <c r="D2508" s="53">
        <v>5.6289999999999996</v>
      </c>
      <c r="E2508" s="53">
        <f t="shared" si="551"/>
        <v>4.0000000000000001E-3</v>
      </c>
      <c r="F2508" s="53">
        <f t="shared" si="552"/>
        <v>5.625</v>
      </c>
      <c r="G2508" s="53">
        <f t="shared" si="553"/>
        <v>0</v>
      </c>
      <c r="H2508" s="53">
        <f>IF(Q2507&gt;SetUp!$B$56,SetUp!$B$56,Q2507)</f>
        <v>5.4816434694564922E-16</v>
      </c>
      <c r="I2508" s="53">
        <f t="shared" si="558"/>
        <v>0.16300503894966326</v>
      </c>
      <c r="J2508" s="53">
        <f>MIN(F2508,H2508,(1-EXP(-SetUp!$B$52*H2508/SetUp!$B$56))*F2508)</f>
        <v>0</v>
      </c>
      <c r="K2508" s="53">
        <f t="shared" si="554"/>
        <v>5.4816434694564922E-16</v>
      </c>
      <c r="L2508" s="53">
        <f>IF(I2508&lt;=0,0,MIN(SetUp!$B$50*I2508^SetUp!$B$55,I2508))</f>
        <v>1.0462284303330968E-3</v>
      </c>
      <c r="M2508" s="53">
        <f t="shared" si="555"/>
        <v>0.16195881051933017</v>
      </c>
      <c r="N2508" s="53">
        <f>IF(SetUp!$B$62=0,X2508,(B2508-E2508)*(1-(H2508/SetUp!$B$66/SetUp!$B$56)))</f>
        <v>0</v>
      </c>
      <c r="O2508" s="53">
        <f>K2508*SetUp!$B$65</f>
        <v>5.0595574602214604E-18</v>
      </c>
      <c r="P2508" s="53">
        <f>MIN(SetUp!$B$54*L2508^SetUp!$B$51,L2508)</f>
        <v>6.7383978397739491E-4</v>
      </c>
      <c r="Q2508" s="53">
        <f t="shared" si="556"/>
        <v>5.4310478948542772E-16</v>
      </c>
      <c r="R2508" s="53">
        <f>IF((H2508+N2508-O2508)&gt;SetUp!$B$56,T2507+H2508+N2508-O2508-SetUp!$B$56,T2507)</f>
        <v>0</v>
      </c>
      <c r="S2508" s="53">
        <f>R2508*SetUp!$B$65</f>
        <v>0</v>
      </c>
      <c r="T2508" s="53">
        <f>IF((R2508-S2508)&lt;SetUp!$B$53,R2508-S2508,SetUp!$B$53)</f>
        <v>0</v>
      </c>
      <c r="U2508" s="53">
        <f t="shared" si="557"/>
        <v>0.16195881051933017</v>
      </c>
      <c r="V2508" s="53">
        <f>(L2508-P2508)/1000*SetUp!$B$13*1000000/SetUp!$B$48</f>
        <v>1.5154468135473786E-2</v>
      </c>
      <c r="W2508" s="53">
        <f t="shared" si="559"/>
        <v>1.1926223897340549E-17</v>
      </c>
      <c r="X2508" s="53">
        <f>MAX((SetUp!$B$56*(1-($H2508/SetUp!$B$56)^2)*TANH(($B2508-$D2508)/SetUp!$B$56))/(1+$H2508/SetUp!$B$56*TANH(($B2508-$D2508)/SetUp!$B$56)),0)</f>
        <v>0</v>
      </c>
    </row>
    <row r="2509" spans="1:24" x14ac:dyDescent="0.3">
      <c r="A2509" s="60">
        <v>33554</v>
      </c>
      <c r="B2509" s="53">
        <v>1.4670000000000001</v>
      </c>
      <c r="C2509" s="53"/>
      <c r="D2509" s="53">
        <v>5.6289999999999996</v>
      </c>
      <c r="E2509" s="53">
        <f t="shared" si="551"/>
        <v>1.4670000000000001</v>
      </c>
      <c r="F2509" s="53">
        <f t="shared" si="552"/>
        <v>4.161999999999999</v>
      </c>
      <c r="G2509" s="53">
        <f t="shared" si="553"/>
        <v>0</v>
      </c>
      <c r="H2509" s="53">
        <f>IF(Q2508&gt;SetUp!$B$56,SetUp!$B$56,Q2508)</f>
        <v>5.4310478948542772E-16</v>
      </c>
      <c r="I2509" s="53">
        <f t="shared" si="558"/>
        <v>0.16195881051933017</v>
      </c>
      <c r="J2509" s="53">
        <f>MIN(F2509,H2509,(1-EXP(-SetUp!$B$52*H2509/SetUp!$B$56))*F2509)</f>
        <v>0</v>
      </c>
      <c r="K2509" s="53">
        <f t="shared" si="554"/>
        <v>5.4310478948542772E-16</v>
      </c>
      <c r="L2509" s="53">
        <f>IF(I2509&lt;=0,0,MIN(SetUp!$B$50*I2509^SetUp!$B$55,I2509))</f>
        <v>1.0350605709268112E-3</v>
      </c>
      <c r="M2509" s="53">
        <f t="shared" si="555"/>
        <v>0.16092374994840336</v>
      </c>
      <c r="N2509" s="53">
        <f>IF(SetUp!$B$62=0,X2509,(B2509-E2509)*(1-(H2509/SetUp!$B$66/SetUp!$B$56)))</f>
        <v>0</v>
      </c>
      <c r="O2509" s="53">
        <f>K2509*SetUp!$B$65</f>
        <v>5.0128577398986776E-18</v>
      </c>
      <c r="P2509" s="53">
        <f>MIN(SetUp!$B$54*L2509^SetUp!$B$51,L2509)</f>
        <v>6.6657742802290738E-4</v>
      </c>
      <c r="Q2509" s="53">
        <f t="shared" si="556"/>
        <v>5.3809193174552907E-16</v>
      </c>
      <c r="R2509" s="53">
        <f>IF((H2509+N2509-O2509)&gt;SetUp!$B$56,T2508+H2509+N2509-O2509-SetUp!$B$56,T2508)</f>
        <v>0</v>
      </c>
      <c r="S2509" s="53">
        <f>R2509*SetUp!$B$65</f>
        <v>0</v>
      </c>
      <c r="T2509" s="53">
        <f>IF((R2509-S2509)&lt;SetUp!$B$53,R2509-S2509,SetUp!$B$53)</f>
        <v>0</v>
      </c>
      <c r="U2509" s="53">
        <f t="shared" si="557"/>
        <v>0.16092374994840336</v>
      </c>
      <c r="V2509" s="53">
        <f>(L2509-P2509)/1000*SetUp!$B$13*1000000/SetUp!$B$48</f>
        <v>1.4995532496075365E-2</v>
      </c>
      <c r="W2509" s="53">
        <f t="shared" si="559"/>
        <v>-2.6671373443143409E-17</v>
      </c>
      <c r="X2509" s="53">
        <f>MAX((SetUp!$B$56*(1-($H2509/SetUp!$B$56)^2)*TANH(($B2509-$D2509)/SetUp!$B$56))/(1+$H2509/SetUp!$B$56*TANH(($B2509-$D2509)/SetUp!$B$56)),0)</f>
        <v>0</v>
      </c>
    </row>
    <row r="2510" spans="1:24" x14ac:dyDescent="0.3">
      <c r="A2510" s="60">
        <v>33555</v>
      </c>
      <c r="B2510" s="53">
        <v>6.9000000000000006E-2</v>
      </c>
      <c r="C2510" s="53"/>
      <c r="D2510" s="53">
        <v>5.6289999999999996</v>
      </c>
      <c r="E2510" s="53">
        <f t="shared" si="551"/>
        <v>6.9000000000000006E-2</v>
      </c>
      <c r="F2510" s="53">
        <f t="shared" si="552"/>
        <v>5.56</v>
      </c>
      <c r="G2510" s="53">
        <f t="shared" si="553"/>
        <v>0</v>
      </c>
      <c r="H2510" s="53">
        <f>IF(Q2509&gt;SetUp!$B$56,SetUp!$B$56,Q2509)</f>
        <v>5.3809193174552907E-16</v>
      </c>
      <c r="I2510" s="53">
        <f t="shared" si="558"/>
        <v>0.16092374994840336</v>
      </c>
      <c r="J2510" s="53">
        <f>MIN(F2510,H2510,(1-EXP(-SetUp!$B$52*H2510/SetUp!$B$56))*F2510)</f>
        <v>0</v>
      </c>
      <c r="K2510" s="53">
        <f t="shared" si="554"/>
        <v>5.3809193174552907E-16</v>
      </c>
      <c r="L2510" s="53">
        <f>IF(I2510&lt;=0,0,MIN(SetUp!$B$50*I2510^SetUp!$B$55,I2510))</f>
        <v>1.0240591475339585E-3</v>
      </c>
      <c r="M2510" s="53">
        <f t="shared" si="555"/>
        <v>0.15989969080086941</v>
      </c>
      <c r="N2510" s="53">
        <f>IF(SetUp!$B$62=0,X2510,(B2510-E2510)*(1-(H2510/SetUp!$B$66/SetUp!$B$56)))</f>
        <v>0</v>
      </c>
      <c r="O2510" s="53">
        <f>K2510*SetUp!$B$65</f>
        <v>4.9665890580403011E-18</v>
      </c>
      <c r="P2510" s="53">
        <f>MIN(SetUp!$B$54*L2510^SetUp!$B$51,L2510)</f>
        <v>6.5942404834499796E-4</v>
      </c>
      <c r="Q2510" s="53">
        <f t="shared" si="556"/>
        <v>5.3312534268748877E-16</v>
      </c>
      <c r="R2510" s="53">
        <f>IF((H2510+N2510-O2510)&gt;SetUp!$B$56,T2509+H2510+N2510-O2510-SetUp!$B$56,T2509)</f>
        <v>0</v>
      </c>
      <c r="S2510" s="53">
        <f>R2510*SetUp!$B$65</f>
        <v>0</v>
      </c>
      <c r="T2510" s="53">
        <f>IF((R2510-S2510)&lt;SetUp!$B$53,R2510-S2510,SetUp!$B$53)</f>
        <v>0</v>
      </c>
      <c r="U2510" s="53">
        <f t="shared" si="557"/>
        <v>0.15989969080086941</v>
      </c>
      <c r="V2510" s="53">
        <f>(L2510-P2510)/1000*SetUp!$B$13*1000000/SetUp!$B$48</f>
        <v>1.483893519797644E-2</v>
      </c>
      <c r="W2510" s="53">
        <f t="shared" si="559"/>
        <v>7.3725747729014302E-18</v>
      </c>
      <c r="X2510" s="53">
        <f>MAX((SetUp!$B$56*(1-($H2510/SetUp!$B$56)^2)*TANH(($B2510-$D2510)/SetUp!$B$56))/(1+$H2510/SetUp!$B$56*TANH(($B2510-$D2510)/SetUp!$B$56)),0)</f>
        <v>0</v>
      </c>
    </row>
    <row r="2511" spans="1:24" x14ac:dyDescent="0.3">
      <c r="A2511" s="60">
        <v>33556</v>
      </c>
      <c r="B2511" s="53">
        <v>0</v>
      </c>
      <c r="C2511" s="53"/>
      <c r="D2511" s="53">
        <v>5.6289999999999996</v>
      </c>
      <c r="E2511" s="53">
        <f t="shared" si="551"/>
        <v>0</v>
      </c>
      <c r="F2511" s="53">
        <f t="shared" si="552"/>
        <v>5.6289999999999996</v>
      </c>
      <c r="G2511" s="53">
        <f t="shared" si="553"/>
        <v>0</v>
      </c>
      <c r="H2511" s="53">
        <f>IF(Q2510&gt;SetUp!$B$56,SetUp!$B$56,Q2510)</f>
        <v>5.3312534268748877E-16</v>
      </c>
      <c r="I2511" s="53">
        <f t="shared" si="558"/>
        <v>0.15989969080086941</v>
      </c>
      <c r="J2511" s="53">
        <f>MIN(F2511,H2511,(1-EXP(-SetUp!$B$52*H2511/SetUp!$B$56))*F2511)</f>
        <v>0</v>
      </c>
      <c r="K2511" s="53">
        <f t="shared" si="554"/>
        <v>5.3312534268748877E-16</v>
      </c>
      <c r="L2511" s="53">
        <f>IF(I2511&lt;=0,0,MIN(SetUp!$B$50*I2511^SetUp!$B$55,I2511))</f>
        <v>1.013220980855432E-3</v>
      </c>
      <c r="M2511" s="53">
        <f t="shared" si="555"/>
        <v>0.15888646982001398</v>
      </c>
      <c r="N2511" s="53">
        <f>IF(SetUp!$B$62=0,X2511,(B2511-E2511)*(1-(H2511/SetUp!$B$66/SetUp!$B$56)))</f>
        <v>0</v>
      </c>
      <c r="O2511" s="53">
        <f>K2511*SetUp!$B$65</f>
        <v>4.9207474361608799E-18</v>
      </c>
      <c r="P2511" s="53">
        <f>MIN(SetUp!$B$54*L2511^SetUp!$B$51,L2511)</f>
        <v>6.5237755215860084E-4</v>
      </c>
      <c r="Q2511" s="53">
        <f t="shared" si="556"/>
        <v>5.2820459525132787E-16</v>
      </c>
      <c r="R2511" s="53">
        <f>IF((H2511+N2511-O2511)&gt;SetUp!$B$56,T2510+H2511+N2511-O2511-SetUp!$B$56,T2510)</f>
        <v>0</v>
      </c>
      <c r="S2511" s="53">
        <f>R2511*SetUp!$B$65</f>
        <v>0</v>
      </c>
      <c r="T2511" s="53">
        <f>IF((R2511-S2511)&lt;SetUp!$B$53,R2511-S2511,SetUp!$B$53)</f>
        <v>0</v>
      </c>
      <c r="U2511" s="53">
        <f t="shared" si="557"/>
        <v>0.15888646982001398</v>
      </c>
      <c r="V2511" s="53">
        <f>(L2511-P2511)/1000*SetUp!$B$13*1000000/SetUp!$B$48</f>
        <v>1.4684632025160843E-2</v>
      </c>
      <c r="W2511" s="53">
        <f t="shared" si="559"/>
        <v>-1.7347234759768071E-18</v>
      </c>
      <c r="X2511" s="53">
        <f>MAX((SetUp!$B$56*(1-($H2511/SetUp!$B$56)^2)*TANH(($B2511-$D2511)/SetUp!$B$56))/(1+$H2511/SetUp!$B$56*TANH(($B2511-$D2511)/SetUp!$B$56)),0)</f>
        <v>0</v>
      </c>
    </row>
    <row r="2512" spans="1:24" x14ac:dyDescent="0.3">
      <c r="A2512" s="60">
        <v>33557</v>
      </c>
      <c r="B2512" s="53">
        <v>0</v>
      </c>
      <c r="C2512" s="53"/>
      <c r="D2512" s="53">
        <v>5.6289999999999996</v>
      </c>
      <c r="E2512" s="53">
        <f t="shared" si="551"/>
        <v>0</v>
      </c>
      <c r="F2512" s="53">
        <f t="shared" si="552"/>
        <v>5.6289999999999996</v>
      </c>
      <c r="G2512" s="53">
        <f t="shared" si="553"/>
        <v>0</v>
      </c>
      <c r="H2512" s="53">
        <f>IF(Q2511&gt;SetUp!$B$56,SetUp!$B$56,Q2511)</f>
        <v>5.2820459525132787E-16</v>
      </c>
      <c r="I2512" s="53">
        <f t="shared" si="558"/>
        <v>0.15888646982001398</v>
      </c>
      <c r="J2512" s="53">
        <f>MIN(F2512,H2512,(1-EXP(-SetUp!$B$52*H2512/SetUp!$B$56))*F2512)</f>
        <v>0</v>
      </c>
      <c r="K2512" s="53">
        <f t="shared" si="554"/>
        <v>5.2820459525132787E-16</v>
      </c>
      <c r="L2512" s="53">
        <f>IF(I2512&lt;=0,0,MIN(SetUp!$B$50*I2512^SetUp!$B$55,I2512))</f>
        <v>1.0025429655762918E-3</v>
      </c>
      <c r="M2512" s="53">
        <f t="shared" si="555"/>
        <v>0.1578839268544377</v>
      </c>
      <c r="N2512" s="53">
        <f>IF(SetUp!$B$62=0,X2512,(B2512-E2512)*(1-(H2512/SetUp!$B$66/SetUp!$B$56)))</f>
        <v>0</v>
      </c>
      <c r="O2512" s="53">
        <f>K2512*SetUp!$B$65</f>
        <v>4.8753289324963907E-18</v>
      </c>
      <c r="P2512" s="53">
        <f>MIN(SetUp!$B$54*L2512^SetUp!$B$51,L2512)</f>
        <v>6.4543589559056317E-4</v>
      </c>
      <c r="Q2512" s="53">
        <f t="shared" si="556"/>
        <v>5.2332926631883147E-16</v>
      </c>
      <c r="R2512" s="53">
        <f>IF((H2512+N2512-O2512)&gt;SetUp!$B$56,T2511+H2512+N2512-O2512-SetUp!$B$56,T2511)</f>
        <v>0</v>
      </c>
      <c r="S2512" s="53">
        <f>R2512*SetUp!$B$65</f>
        <v>0</v>
      </c>
      <c r="T2512" s="53">
        <f>IF((R2512-S2512)&lt;SetUp!$B$53,R2512-S2512,SetUp!$B$53)</f>
        <v>0</v>
      </c>
      <c r="U2512" s="53">
        <f t="shared" si="557"/>
        <v>0.1578839268544377</v>
      </c>
      <c r="V2512" s="53">
        <f>(L2512-P2512)/1000*SetUp!$B$13*1000000/SetUp!$B$48</f>
        <v>1.4532579781935314E-2</v>
      </c>
      <c r="W2512" s="53">
        <f t="shared" si="559"/>
        <v>1.1058862159352145E-17</v>
      </c>
      <c r="X2512" s="53">
        <f>MAX((SetUp!$B$56*(1-($H2512/SetUp!$B$56)^2)*TANH(($B2512-$D2512)/SetUp!$B$56))/(1+$H2512/SetUp!$B$56*TANH(($B2512-$D2512)/SetUp!$B$56)),0)</f>
        <v>0</v>
      </c>
    </row>
    <row r="2513" spans="1:24" x14ac:dyDescent="0.3">
      <c r="A2513" s="60">
        <v>33558</v>
      </c>
      <c r="B2513" s="53">
        <v>0</v>
      </c>
      <c r="C2513" s="53"/>
      <c r="D2513" s="53">
        <v>5.6289999999999996</v>
      </c>
      <c r="E2513" s="53">
        <f t="shared" si="551"/>
        <v>0</v>
      </c>
      <c r="F2513" s="53">
        <f t="shared" si="552"/>
        <v>5.6289999999999996</v>
      </c>
      <c r="G2513" s="53">
        <f t="shared" si="553"/>
        <v>0</v>
      </c>
      <c r="H2513" s="53">
        <f>IF(Q2512&gt;SetUp!$B$56,SetUp!$B$56,Q2512)</f>
        <v>5.2332926631883147E-16</v>
      </c>
      <c r="I2513" s="53">
        <f t="shared" si="558"/>
        <v>0.1578839268544377</v>
      </c>
      <c r="J2513" s="53">
        <f>MIN(F2513,H2513,(1-EXP(-SetUp!$B$52*H2513/SetUp!$B$56))*F2513)</f>
        <v>0</v>
      </c>
      <c r="K2513" s="53">
        <f t="shared" si="554"/>
        <v>5.2332926631883147E-16</v>
      </c>
      <c r="L2513" s="53">
        <f>IF(I2513&lt;=0,0,MIN(SetUp!$B$50*I2513^SetUp!$B$55,I2513))</f>
        <v>9.9202206833803592E-4</v>
      </c>
      <c r="M2513" s="53">
        <f t="shared" si="555"/>
        <v>0.15689190478609966</v>
      </c>
      <c r="N2513" s="53">
        <f>IF(SetUp!$B$62=0,X2513,(B2513-E2513)*(1-(H2513/SetUp!$B$66/SetUp!$B$56)))</f>
        <v>0</v>
      </c>
      <c r="O2513" s="53">
        <f>K2513*SetUp!$B$65</f>
        <v>4.8303296416652929E-18</v>
      </c>
      <c r="P2513" s="53">
        <f>MIN(SetUp!$B$54*L2513^SetUp!$B$51,L2513)</f>
        <v>6.3859708233417428E-4</v>
      </c>
      <c r="Q2513" s="53">
        <f t="shared" si="556"/>
        <v>5.1849893667716615E-16</v>
      </c>
      <c r="R2513" s="53">
        <f>IF((H2513+N2513-O2513)&gt;SetUp!$B$56,T2512+H2513+N2513-O2513-SetUp!$B$56,T2512)</f>
        <v>0</v>
      </c>
      <c r="S2513" s="53">
        <f>R2513*SetUp!$B$65</f>
        <v>0</v>
      </c>
      <c r="T2513" s="53">
        <f>IF((R2513-S2513)&lt;SetUp!$B$53,R2513-S2513,SetUp!$B$53)</f>
        <v>0</v>
      </c>
      <c r="U2513" s="53">
        <f t="shared" si="557"/>
        <v>0.15689190478609966</v>
      </c>
      <c r="V2513" s="53">
        <f>(L2513-P2513)/1000*SetUp!$B$13*1000000/SetUp!$B$48</f>
        <v>1.4382736265164819E-2</v>
      </c>
      <c r="W2513" s="53">
        <f t="shared" si="559"/>
        <v>-2.8189256484623115E-18</v>
      </c>
      <c r="X2513" s="53">
        <f>MAX((SetUp!$B$56*(1-($H2513/SetUp!$B$56)^2)*TANH(($B2513-$D2513)/SetUp!$B$56))/(1+$H2513/SetUp!$B$56*TANH(($B2513-$D2513)/SetUp!$B$56)),0)</f>
        <v>0</v>
      </c>
    </row>
    <row r="2514" spans="1:24" x14ac:dyDescent="0.3">
      <c r="A2514" s="60">
        <v>33559</v>
      </c>
      <c r="B2514" s="53">
        <v>0</v>
      </c>
      <c r="C2514" s="53"/>
      <c r="D2514" s="53">
        <v>5.6289999999999996</v>
      </c>
      <c r="E2514" s="53">
        <f t="shared" si="551"/>
        <v>0</v>
      </c>
      <c r="F2514" s="53">
        <f t="shared" si="552"/>
        <v>5.6289999999999996</v>
      </c>
      <c r="G2514" s="53">
        <f t="shared" si="553"/>
        <v>0</v>
      </c>
      <c r="H2514" s="53">
        <f>IF(Q2513&gt;SetUp!$B$56,SetUp!$B$56,Q2513)</f>
        <v>5.1849893667716615E-16</v>
      </c>
      <c r="I2514" s="53">
        <f t="shared" si="558"/>
        <v>0.15689190478609966</v>
      </c>
      <c r="J2514" s="53">
        <f>MIN(F2514,H2514,(1-EXP(-SetUp!$B$52*H2514/SetUp!$B$56))*F2514)</f>
        <v>0</v>
      </c>
      <c r="K2514" s="53">
        <f t="shared" si="554"/>
        <v>5.1849893667716615E-16</v>
      </c>
      <c r="L2514" s="53">
        <f>IF(I2514&lt;=0,0,MIN(SetUp!$B$50*I2514^SetUp!$B$55,I2514))</f>
        <v>9.8165532577476709E-4</v>
      </c>
      <c r="M2514" s="53">
        <f t="shared" si="555"/>
        <v>0.15591024946032489</v>
      </c>
      <c r="N2514" s="53">
        <f>IF(SetUp!$B$62=0,X2514,(B2514-E2514)*(1-(H2514/SetUp!$B$66/SetUp!$B$56)))</f>
        <v>0</v>
      </c>
      <c r="O2514" s="53">
        <f>K2514*SetUp!$B$65</f>
        <v>4.7857456943327247E-18</v>
      </c>
      <c r="P2514" s="53">
        <f>MIN(SetUp!$B$54*L2514^SetUp!$B$51,L2514)</f>
        <v>6.3185916234623045E-4</v>
      </c>
      <c r="Q2514" s="53">
        <f t="shared" si="556"/>
        <v>5.1371319098283346E-16</v>
      </c>
      <c r="R2514" s="53">
        <f>IF((H2514+N2514-O2514)&gt;SetUp!$B$56,T2513+H2514+N2514-O2514-SetUp!$B$56,T2513)</f>
        <v>0</v>
      </c>
      <c r="S2514" s="53">
        <f>R2514*SetUp!$B$65</f>
        <v>0</v>
      </c>
      <c r="T2514" s="53">
        <f>IF((R2514-S2514)&lt;SetUp!$B$53,R2514-S2514,SetUp!$B$53)</f>
        <v>0</v>
      </c>
      <c r="U2514" s="53">
        <f t="shared" si="557"/>
        <v>0.15591024946032489</v>
      </c>
      <c r="V2514" s="53">
        <f>(L2514-P2514)/1000*SetUp!$B$13*1000000/SetUp!$B$48</f>
        <v>1.4235060237377114E-2</v>
      </c>
      <c r="W2514" s="53">
        <f t="shared" si="559"/>
        <v>0</v>
      </c>
      <c r="X2514" s="53">
        <f>MAX((SetUp!$B$56*(1-($H2514/SetUp!$B$56)^2)*TANH(($B2514-$D2514)/SetUp!$B$56))/(1+$H2514/SetUp!$B$56*TANH(($B2514-$D2514)/SetUp!$B$56)),0)</f>
        <v>0</v>
      </c>
    </row>
    <row r="2515" spans="1:24" x14ac:dyDescent="0.3">
      <c r="A2515" s="60">
        <v>33560</v>
      </c>
      <c r="B2515" s="53">
        <v>0.13400000000000001</v>
      </c>
      <c r="C2515" s="53"/>
      <c r="D2515" s="53">
        <v>5.6289999999999996</v>
      </c>
      <c r="E2515" s="53">
        <f t="shared" si="551"/>
        <v>0.13400000000000001</v>
      </c>
      <c r="F2515" s="53">
        <f t="shared" si="552"/>
        <v>5.4949999999999992</v>
      </c>
      <c r="G2515" s="53">
        <f t="shared" si="553"/>
        <v>0</v>
      </c>
      <c r="H2515" s="53">
        <f>IF(Q2514&gt;SetUp!$B$56,SetUp!$B$56,Q2514)</f>
        <v>5.1371319098283346E-16</v>
      </c>
      <c r="I2515" s="53">
        <f t="shared" si="558"/>
        <v>0.15591024946032489</v>
      </c>
      <c r="J2515" s="53">
        <f>MIN(F2515,H2515,(1-EXP(-SetUp!$B$52*H2515/SetUp!$B$56))*F2515)</f>
        <v>0</v>
      </c>
      <c r="K2515" s="53">
        <f t="shared" si="554"/>
        <v>5.1371319098283346E-16</v>
      </c>
      <c r="L2515" s="53">
        <f>IF(I2515&lt;=0,0,MIN(SetUp!$B$50*I2515^SetUp!$B$55,I2515))</f>
        <v>9.7143984261099188E-4</v>
      </c>
      <c r="M2515" s="53">
        <f t="shared" si="555"/>
        <v>0.15493880961771389</v>
      </c>
      <c r="N2515" s="53">
        <f>IF(SetUp!$B$62=0,X2515,(B2515-E2515)*(1-(H2515/SetUp!$B$66/SetUp!$B$56)))</f>
        <v>0</v>
      </c>
      <c r="O2515" s="53">
        <f>K2515*SetUp!$B$65</f>
        <v>4.7415732568777869E-18</v>
      </c>
      <c r="P2515" s="53">
        <f>MIN(SetUp!$B$54*L2515^SetUp!$B$51,L2515)</f>
        <v>6.2522023058511709E-4</v>
      </c>
      <c r="Q2515" s="53">
        <f t="shared" si="556"/>
        <v>5.0897161772595567E-16</v>
      </c>
      <c r="R2515" s="53">
        <f>IF((H2515+N2515-O2515)&gt;SetUp!$B$56,T2514+H2515+N2515-O2515-SetUp!$B$56,T2514)</f>
        <v>0</v>
      </c>
      <c r="S2515" s="53">
        <f>R2515*SetUp!$B$65</f>
        <v>0</v>
      </c>
      <c r="T2515" s="53">
        <f>IF((R2515-S2515)&lt;SetUp!$B$53,R2515-S2515,SetUp!$B$53)</f>
        <v>0</v>
      </c>
      <c r="U2515" s="53">
        <f t="shared" si="557"/>
        <v>0.15493880961771389</v>
      </c>
      <c r="V2515" s="53">
        <f>(L2515-P2515)/1000*SetUp!$B$13*1000000/SetUp!$B$48</f>
        <v>1.4089511400706214E-2</v>
      </c>
      <c r="W2515" s="53">
        <f t="shared" si="559"/>
        <v>-3.5236570605778894E-17</v>
      </c>
      <c r="X2515" s="53">
        <f>MAX((SetUp!$B$56*(1-($H2515/SetUp!$B$56)^2)*TANH(($B2515-$D2515)/SetUp!$B$56))/(1+$H2515/SetUp!$B$56*TANH(($B2515-$D2515)/SetUp!$B$56)),0)</f>
        <v>0</v>
      </c>
    </row>
    <row r="2516" spans="1:24" x14ac:dyDescent="0.3">
      <c r="A2516" s="60">
        <v>33561</v>
      </c>
      <c r="B2516" s="53">
        <v>4.5060000000000002</v>
      </c>
      <c r="C2516" s="53"/>
      <c r="D2516" s="53">
        <v>5.6289999999999996</v>
      </c>
      <c r="E2516" s="53">
        <f t="shared" si="551"/>
        <v>4.5060000000000002</v>
      </c>
      <c r="F2516" s="53">
        <f t="shared" si="552"/>
        <v>1.1229999999999993</v>
      </c>
      <c r="G2516" s="53">
        <f t="shared" si="553"/>
        <v>0</v>
      </c>
      <c r="H2516" s="53">
        <f>IF(Q2515&gt;SetUp!$B$56,SetUp!$B$56,Q2515)</f>
        <v>5.0897161772595567E-16</v>
      </c>
      <c r="I2516" s="53">
        <f t="shared" si="558"/>
        <v>0.15493880961771389</v>
      </c>
      <c r="J2516" s="53">
        <f>MIN(F2516,H2516,(1-EXP(-SetUp!$B$52*H2516/SetUp!$B$56))*F2516)</f>
        <v>0</v>
      </c>
      <c r="K2516" s="53">
        <f t="shared" si="554"/>
        <v>5.0897161772595567E-16</v>
      </c>
      <c r="L2516" s="53">
        <f>IF(I2516&lt;=0,0,MIN(SetUp!$B$50*I2516^SetUp!$B$55,I2516))</f>
        <v>9.6137278981885046E-4</v>
      </c>
      <c r="M2516" s="53">
        <f t="shared" si="555"/>
        <v>0.15397743682789505</v>
      </c>
      <c r="N2516" s="53">
        <f>IF(SetUp!$B$62=0,X2516,(B2516-E2516)*(1-(H2516/SetUp!$B$66/SetUp!$B$56)))</f>
        <v>0</v>
      </c>
      <c r="O2516" s="53">
        <f>K2516*SetUp!$B$65</f>
        <v>4.6978085310639036E-18</v>
      </c>
      <c r="P2516" s="53">
        <f>MIN(SetUp!$B$54*L2516^SetUp!$B$51,L2516)</f>
        <v>6.1867842578844725E-4</v>
      </c>
      <c r="Q2516" s="53">
        <f t="shared" si="556"/>
        <v>5.0427380919489173E-16</v>
      </c>
      <c r="R2516" s="53">
        <f>IF((H2516+N2516-O2516)&gt;SetUp!$B$56,T2515+H2516+N2516-O2516-SetUp!$B$56,T2515)</f>
        <v>0</v>
      </c>
      <c r="S2516" s="53">
        <f>R2516*SetUp!$B$65</f>
        <v>0</v>
      </c>
      <c r="T2516" s="53">
        <f>IF((R2516-S2516)&lt;SetUp!$B$53,R2516-S2516,SetUp!$B$53)</f>
        <v>0</v>
      </c>
      <c r="U2516" s="53">
        <f t="shared" si="557"/>
        <v>0.15397743682789505</v>
      </c>
      <c r="V2516" s="53">
        <f>(L2516-P2516)/1000*SetUp!$B$13*1000000/SetUp!$B$48</f>
        <v>1.3946050371644689E-2</v>
      </c>
      <c r="W2516" s="53">
        <f t="shared" si="559"/>
        <v>6.8629997518332431E-17</v>
      </c>
      <c r="X2516" s="53">
        <f>MAX((SetUp!$B$56*(1-($H2516/SetUp!$B$56)^2)*TANH(($B2516-$D2516)/SetUp!$B$56))/(1+$H2516/SetUp!$B$56*TANH(($B2516-$D2516)/SetUp!$B$56)),0)</f>
        <v>0</v>
      </c>
    </row>
    <row r="2517" spans="1:24" x14ac:dyDescent="0.3">
      <c r="A2517" s="60">
        <v>33562</v>
      </c>
      <c r="B2517" s="53">
        <v>3.7839999999999998</v>
      </c>
      <c r="C2517" s="53"/>
      <c r="D2517" s="53">
        <v>5.6289999999999996</v>
      </c>
      <c r="E2517" s="53">
        <f t="shared" si="551"/>
        <v>3.7839999999999998</v>
      </c>
      <c r="F2517" s="53">
        <f t="shared" si="552"/>
        <v>1.8449999999999998</v>
      </c>
      <c r="G2517" s="53">
        <f t="shared" si="553"/>
        <v>0</v>
      </c>
      <c r="H2517" s="53">
        <f>IF(Q2516&gt;SetUp!$B$56,SetUp!$B$56,Q2516)</f>
        <v>5.0427380919489173E-16</v>
      </c>
      <c r="I2517" s="53">
        <f t="shared" si="558"/>
        <v>0.15397743682789505</v>
      </c>
      <c r="J2517" s="53">
        <f>MIN(F2517,H2517,(1-EXP(-SetUp!$B$52*H2517/SetUp!$B$56))*F2517)</f>
        <v>0</v>
      </c>
      <c r="K2517" s="53">
        <f t="shared" si="554"/>
        <v>5.0427380919489173E-16</v>
      </c>
      <c r="L2517" s="53">
        <f>IF(I2517&lt;=0,0,MIN(SetUp!$B$50*I2517^SetUp!$B$55,I2517))</f>
        <v>9.5145140283270715E-4</v>
      </c>
      <c r="M2517" s="53">
        <f t="shared" si="555"/>
        <v>0.15302598542506235</v>
      </c>
      <c r="N2517" s="53">
        <f>IF(SetUp!$B$62=0,X2517,(B2517-E2517)*(1-(H2517/SetUp!$B$66/SetUp!$B$56)))</f>
        <v>0</v>
      </c>
      <c r="O2517" s="53">
        <f>K2517*SetUp!$B$65</f>
        <v>4.6544477537122291E-18</v>
      </c>
      <c r="P2517" s="53">
        <f>MIN(SetUp!$B$54*L2517^SetUp!$B$51,L2517)</f>
        <v>6.1223192928886241E-4</v>
      </c>
      <c r="Q2517" s="53">
        <f t="shared" si="556"/>
        <v>4.9961936144117949E-16</v>
      </c>
      <c r="R2517" s="53">
        <f>IF((H2517+N2517-O2517)&gt;SetUp!$B$56,T2516+H2517+N2517-O2517-SetUp!$B$56,T2516)</f>
        <v>0</v>
      </c>
      <c r="S2517" s="53">
        <f>R2517*SetUp!$B$65</f>
        <v>0</v>
      </c>
      <c r="T2517" s="53">
        <f>IF((R2517-S2517)&lt;SetUp!$B$53,R2517-S2517,SetUp!$B$53)</f>
        <v>0</v>
      </c>
      <c r="U2517" s="53">
        <f t="shared" si="557"/>
        <v>0.15302598542506235</v>
      </c>
      <c r="V2517" s="53">
        <f>(L2517-P2517)/1000*SetUp!$B$13*1000000/SetUp!$B$48</f>
        <v>1.3804638656577226E-2</v>
      </c>
      <c r="W2517" s="53">
        <f t="shared" si="559"/>
        <v>1.1449174941446927E-16</v>
      </c>
      <c r="X2517" s="53">
        <f>MAX((SetUp!$B$56*(1-($H2517/SetUp!$B$56)^2)*TANH(($B2517-$D2517)/SetUp!$B$56))/(1+$H2517/SetUp!$B$56*TANH(($B2517-$D2517)/SetUp!$B$56)),0)</f>
        <v>0</v>
      </c>
    </row>
    <row r="2518" spans="1:24" x14ac:dyDescent="0.3">
      <c r="A2518" s="60">
        <v>33563</v>
      </c>
      <c r="B2518" s="53">
        <v>1.83</v>
      </c>
      <c r="C2518" s="53"/>
      <c r="D2518" s="53">
        <v>5.6289999999999996</v>
      </c>
      <c r="E2518" s="53">
        <f t="shared" si="551"/>
        <v>1.83</v>
      </c>
      <c r="F2518" s="53">
        <f t="shared" si="552"/>
        <v>3.7989999999999995</v>
      </c>
      <c r="G2518" s="53">
        <f t="shared" si="553"/>
        <v>0</v>
      </c>
      <c r="H2518" s="53">
        <f>IF(Q2517&gt;SetUp!$B$56,SetUp!$B$56,Q2517)</f>
        <v>4.9961936144117949E-16</v>
      </c>
      <c r="I2518" s="53">
        <f t="shared" si="558"/>
        <v>0.15302598542506235</v>
      </c>
      <c r="J2518" s="53">
        <f>MIN(F2518,H2518,(1-EXP(-SetUp!$B$52*H2518/SetUp!$B$56))*F2518)</f>
        <v>0</v>
      </c>
      <c r="K2518" s="53">
        <f t="shared" si="554"/>
        <v>4.9961936144117949E-16</v>
      </c>
      <c r="L2518" s="53">
        <f>IF(I2518&lt;=0,0,MIN(SetUp!$B$50*I2518^SetUp!$B$55,I2518))</f>
        <v>9.4167297981905408E-4</v>
      </c>
      <c r="M2518" s="53">
        <f t="shared" si="555"/>
        <v>0.15208431244524329</v>
      </c>
      <c r="N2518" s="53">
        <f>IF(SetUp!$B$62=0,X2518,(B2518-E2518)*(1-(H2518/SetUp!$B$66/SetUp!$B$56)))</f>
        <v>0</v>
      </c>
      <c r="O2518" s="53">
        <f>K2518*SetUp!$B$65</f>
        <v>4.6114871963780599E-18</v>
      </c>
      <c r="P2518" s="53">
        <f>MIN(SetUp!$B$54*L2518^SetUp!$B$51,L2518)</f>
        <v>6.0587896386663995E-4</v>
      </c>
      <c r="Q2518" s="53">
        <f t="shared" si="556"/>
        <v>4.9500787424480139E-16</v>
      </c>
      <c r="R2518" s="53">
        <f>IF((H2518+N2518-O2518)&gt;SetUp!$B$56,T2517+H2518+N2518-O2518-SetUp!$B$56,T2517)</f>
        <v>0</v>
      </c>
      <c r="S2518" s="53">
        <f>R2518*SetUp!$B$65</f>
        <v>0</v>
      </c>
      <c r="T2518" s="53">
        <f>IF((R2518-S2518)&lt;SetUp!$B$53,R2518-S2518,SetUp!$B$53)</f>
        <v>0</v>
      </c>
      <c r="U2518" s="53">
        <f t="shared" si="557"/>
        <v>0.15208431244524329</v>
      </c>
      <c r="V2518" s="53">
        <f>(L2518-P2518)/1000*SetUp!$B$13*1000000/SetUp!$B$48</f>
        <v>1.3665238628067317E-2</v>
      </c>
      <c r="W2518" s="53">
        <f t="shared" si="559"/>
        <v>-9.6493993351209895E-18</v>
      </c>
      <c r="X2518" s="53">
        <f>MAX((SetUp!$B$56*(1-($H2518/SetUp!$B$56)^2)*TANH(($B2518-$D2518)/SetUp!$B$56))/(1+$H2518/SetUp!$B$56*TANH(($B2518-$D2518)/SetUp!$B$56)),0)</f>
        <v>0</v>
      </c>
    </row>
    <row r="2519" spans="1:24" x14ac:dyDescent="0.3">
      <c r="A2519" s="60">
        <v>33564</v>
      </c>
      <c r="B2519" s="53">
        <v>0.21299999999999999</v>
      </c>
      <c r="C2519" s="53"/>
      <c r="D2519" s="53">
        <v>5.6289999999999996</v>
      </c>
      <c r="E2519" s="53">
        <f t="shared" si="551"/>
        <v>0.21299999999999999</v>
      </c>
      <c r="F2519" s="53">
        <f t="shared" si="552"/>
        <v>5.4159999999999995</v>
      </c>
      <c r="G2519" s="53">
        <f t="shared" si="553"/>
        <v>0</v>
      </c>
      <c r="H2519" s="53">
        <f>IF(Q2518&gt;SetUp!$B$56,SetUp!$B$56,Q2518)</f>
        <v>4.9500787424480139E-16</v>
      </c>
      <c r="I2519" s="53">
        <f t="shared" si="558"/>
        <v>0.15208431244524329</v>
      </c>
      <c r="J2519" s="53">
        <f>MIN(F2519,H2519,(1-EXP(-SetUp!$B$52*H2519/SetUp!$B$56))*F2519)</f>
        <v>0</v>
      </c>
      <c r="K2519" s="53">
        <f t="shared" si="554"/>
        <v>4.9500787424480139E-16</v>
      </c>
      <c r="L2519" s="53">
        <f>IF(I2519&lt;=0,0,MIN(SetUp!$B$50*I2519^SetUp!$B$55,I2519))</f>
        <v>9.3203487999981866E-4</v>
      </c>
      <c r="M2519" s="53">
        <f t="shared" si="555"/>
        <v>0.15115227756524346</v>
      </c>
      <c r="N2519" s="53">
        <f>IF(SetUp!$B$62=0,X2519,(B2519-E2519)*(1-(H2519/SetUp!$B$66/SetUp!$B$56)))</f>
        <v>0</v>
      </c>
      <c r="O2519" s="53">
        <f>K2519*SetUp!$B$65</f>
        <v>4.5689231650302421E-18</v>
      </c>
      <c r="P2519" s="53">
        <f>MIN(SetUp!$B$54*L2519^SetUp!$B$51,L2519)</f>
        <v>5.996177926378334E-4</v>
      </c>
      <c r="Q2519" s="53">
        <f t="shared" si="556"/>
        <v>4.9043895107977114E-16</v>
      </c>
      <c r="R2519" s="53">
        <f>IF((H2519+N2519-O2519)&gt;SetUp!$B$56,T2518+H2519+N2519-O2519-SetUp!$B$56,T2518)</f>
        <v>0</v>
      </c>
      <c r="S2519" s="53">
        <f>R2519*SetUp!$B$65</f>
        <v>0</v>
      </c>
      <c r="T2519" s="53">
        <f>IF((R2519-S2519)&lt;SetUp!$B$53,R2519-S2519,SetUp!$B$53)</f>
        <v>0</v>
      </c>
      <c r="U2519" s="53">
        <f t="shared" si="557"/>
        <v>0.15115227756524346</v>
      </c>
      <c r="V2519" s="53">
        <f>(L2519-P2519)/1000*SetUp!$B$13*1000000/SetUp!$B$48</f>
        <v>1.3527813501871221E-2</v>
      </c>
      <c r="W2519" s="53">
        <f t="shared" si="559"/>
        <v>-2.6020852139652106E-18</v>
      </c>
      <c r="X2519" s="53">
        <f>MAX((SetUp!$B$56*(1-($H2519/SetUp!$B$56)^2)*TANH(($B2519-$D2519)/SetUp!$B$56))/(1+$H2519/SetUp!$B$56*TANH(($B2519-$D2519)/SetUp!$B$56)),0)</f>
        <v>0</v>
      </c>
    </row>
    <row r="2520" spans="1:24" x14ac:dyDescent="0.3">
      <c r="A2520" s="60">
        <v>33565</v>
      </c>
      <c r="B2520" s="53">
        <v>4.5540000000000003</v>
      </c>
      <c r="C2520" s="53"/>
      <c r="D2520" s="53">
        <v>5.6289999999999996</v>
      </c>
      <c r="E2520" s="53">
        <f t="shared" si="551"/>
        <v>4.5540000000000003</v>
      </c>
      <c r="F2520" s="53">
        <f t="shared" si="552"/>
        <v>1.0749999999999993</v>
      </c>
      <c r="G2520" s="53">
        <f t="shared" si="553"/>
        <v>0</v>
      </c>
      <c r="H2520" s="53">
        <f>IF(Q2519&gt;SetUp!$B$56,SetUp!$B$56,Q2519)</f>
        <v>4.9043895107977114E-16</v>
      </c>
      <c r="I2520" s="53">
        <f t="shared" si="558"/>
        <v>0.15115227756524346</v>
      </c>
      <c r="J2520" s="53">
        <f>MIN(F2520,H2520,(1-EXP(-SetUp!$B$52*H2520/SetUp!$B$56))*F2520)</f>
        <v>0</v>
      </c>
      <c r="K2520" s="53">
        <f t="shared" si="554"/>
        <v>4.9043895107977114E-16</v>
      </c>
      <c r="L2520" s="53">
        <f>IF(I2520&lt;=0,0,MIN(SetUp!$B$50*I2520^SetUp!$B$55,I2520))</f>
        <v>9.2253452202719851E-4</v>
      </c>
      <c r="M2520" s="53">
        <f t="shared" si="555"/>
        <v>0.15022974304321626</v>
      </c>
      <c r="N2520" s="53">
        <f>IF(SetUp!$B$62=0,X2520,(B2520-E2520)*(1-(H2520/SetUp!$B$66/SetUp!$B$56)))</f>
        <v>0</v>
      </c>
      <c r="O2520" s="53">
        <f>K2520*SetUp!$B$65</f>
        <v>4.5267519997335337E-18</v>
      </c>
      <c r="P2520" s="53">
        <f>MIN(SetUp!$B$54*L2520^SetUp!$B$51,L2520)</f>
        <v>5.9344671797668068E-4</v>
      </c>
      <c r="Q2520" s="53">
        <f t="shared" si="556"/>
        <v>4.8591219908003765E-16</v>
      </c>
      <c r="R2520" s="53">
        <f>IF((H2520+N2520-O2520)&gt;SetUp!$B$56,T2519+H2520+N2520-O2520-SetUp!$B$56,T2519)</f>
        <v>0</v>
      </c>
      <c r="S2520" s="53">
        <f>R2520*SetUp!$B$65</f>
        <v>0</v>
      </c>
      <c r="T2520" s="53">
        <f>IF((R2520-S2520)&lt;SetUp!$B$53,R2520-S2520,SetUp!$B$53)</f>
        <v>0</v>
      </c>
      <c r="U2520" s="53">
        <f t="shared" si="557"/>
        <v>0.15022974304321626</v>
      </c>
      <c r="V2520" s="53">
        <f>(L2520-P2520)/1000*SetUp!$B$13*1000000/SetUp!$B$48</f>
        <v>1.3392327314654319E-2</v>
      </c>
      <c r="W2520" s="53">
        <f t="shared" si="559"/>
        <v>-4.1969466096913877E-16</v>
      </c>
      <c r="X2520" s="53">
        <f>MAX((SetUp!$B$56*(1-($H2520/SetUp!$B$56)^2)*TANH(($B2520-$D2520)/SetUp!$B$56))/(1+$H2520/SetUp!$B$56*TANH(($B2520-$D2520)/SetUp!$B$56)),0)</f>
        <v>0</v>
      </c>
    </row>
    <row r="2521" spans="1:24" x14ac:dyDescent="0.3">
      <c r="A2521" s="60">
        <v>33566</v>
      </c>
      <c r="B2521" s="53">
        <v>0.115</v>
      </c>
      <c r="C2521" s="53"/>
      <c r="D2521" s="53">
        <v>5.6289999999999996</v>
      </c>
      <c r="E2521" s="53">
        <f t="shared" si="551"/>
        <v>0.115</v>
      </c>
      <c r="F2521" s="53">
        <f t="shared" si="552"/>
        <v>5.5139999999999993</v>
      </c>
      <c r="G2521" s="53">
        <f t="shared" si="553"/>
        <v>0</v>
      </c>
      <c r="H2521" s="53">
        <f>IF(Q2520&gt;SetUp!$B$56,SetUp!$B$56,Q2520)</f>
        <v>4.8591219908003765E-16</v>
      </c>
      <c r="I2521" s="53">
        <f t="shared" si="558"/>
        <v>0.15022974304321626</v>
      </c>
      <c r="J2521" s="53">
        <f>MIN(F2521,H2521,(1-EXP(-SetUp!$B$52*H2521/SetUp!$B$56))*F2521)</f>
        <v>0</v>
      </c>
      <c r="K2521" s="53">
        <f t="shared" si="554"/>
        <v>4.8591219908003765E-16</v>
      </c>
      <c r="L2521" s="53">
        <f>IF(I2521&lt;=0,0,MIN(SetUp!$B$50*I2521^SetUp!$B$55,I2521))</f>
        <v>9.1316938240823954E-4</v>
      </c>
      <c r="M2521" s="53">
        <f t="shared" si="555"/>
        <v>0.14931657366080803</v>
      </c>
      <c r="N2521" s="53">
        <f>IF(SetUp!$B$62=0,X2521,(B2521-E2521)*(1-(H2521/SetUp!$B$66/SetUp!$B$56)))</f>
        <v>0</v>
      </c>
      <c r="O2521" s="53">
        <f>K2521*SetUp!$B$65</f>
        <v>4.4849700743338959E-18</v>
      </c>
      <c r="P2521" s="53">
        <f>MIN(SetUp!$B$54*L2521^SetUp!$B$51,L2521)</f>
        <v>5.8736408047111094E-4</v>
      </c>
      <c r="Q2521" s="53">
        <f t="shared" si="556"/>
        <v>4.8142722900570376E-16</v>
      </c>
      <c r="R2521" s="53">
        <f>IF((H2521+N2521-O2521)&gt;SetUp!$B$56,T2520+H2521+N2521-O2521-SetUp!$B$56,T2520)</f>
        <v>0</v>
      </c>
      <c r="S2521" s="53">
        <f>R2521*SetUp!$B$65</f>
        <v>0</v>
      </c>
      <c r="T2521" s="53">
        <f>IF((R2521-S2521)&lt;SetUp!$B$53,R2521-S2521,SetUp!$B$53)</f>
        <v>0</v>
      </c>
      <c r="U2521" s="53">
        <f t="shared" si="557"/>
        <v>0.14931657366080803</v>
      </c>
      <c r="V2521" s="53">
        <f>(L2521-P2521)/1000*SetUp!$B$13*1000000/SetUp!$B$48</f>
        <v>1.3258744902384779E-2</v>
      </c>
      <c r="W2521" s="53">
        <f t="shared" si="559"/>
        <v>-2.3635607360183997E-17</v>
      </c>
      <c r="X2521" s="53">
        <f>MAX((SetUp!$B$56*(1-($H2521/SetUp!$B$56)^2)*TANH(($B2521-$D2521)/SetUp!$B$56))/(1+$H2521/SetUp!$B$56*TANH(($B2521-$D2521)/SetUp!$B$56)),0)</f>
        <v>0</v>
      </c>
    </row>
    <row r="2522" spans="1:24" x14ac:dyDescent="0.3">
      <c r="A2522" s="60">
        <v>33567</v>
      </c>
      <c r="B2522" s="53">
        <v>0</v>
      </c>
      <c r="C2522" s="53"/>
      <c r="D2522" s="53">
        <v>5.6289999999999996</v>
      </c>
      <c r="E2522" s="53">
        <f t="shared" si="551"/>
        <v>0</v>
      </c>
      <c r="F2522" s="53">
        <f t="shared" si="552"/>
        <v>5.6289999999999996</v>
      </c>
      <c r="G2522" s="53">
        <f t="shared" si="553"/>
        <v>0</v>
      </c>
      <c r="H2522" s="53">
        <f>IF(Q2521&gt;SetUp!$B$56,SetUp!$B$56,Q2521)</f>
        <v>4.8142722900570376E-16</v>
      </c>
      <c r="I2522" s="53">
        <f t="shared" si="558"/>
        <v>0.14931657366080803</v>
      </c>
      <c r="J2522" s="53">
        <f>MIN(F2522,H2522,(1-EXP(-SetUp!$B$52*H2522/SetUp!$B$56))*F2522)</f>
        <v>0</v>
      </c>
      <c r="K2522" s="53">
        <f t="shared" si="554"/>
        <v>4.8142722900570376E-16</v>
      </c>
      <c r="L2522" s="53">
        <f>IF(I2522&lt;=0,0,MIN(SetUp!$B$50*I2522^SetUp!$B$55,I2522))</f>
        <v>9.0393699397743957E-4</v>
      </c>
      <c r="M2522" s="53">
        <f t="shared" si="555"/>
        <v>0.14841263666683058</v>
      </c>
      <c r="N2522" s="53">
        <f>IF(SetUp!$B$62=0,X2522,(B2522-E2522)*(1-(H2522/SetUp!$B$66/SetUp!$B$56)))</f>
        <v>0</v>
      </c>
      <c r="O2522" s="53">
        <f>K2522*SetUp!$B$65</f>
        <v>4.4435737961466975E-18</v>
      </c>
      <c r="P2522" s="53">
        <f>MIN(SetUp!$B$54*L2522^SetUp!$B$51,L2522)</f>
        <v>5.8136825791018222E-4</v>
      </c>
      <c r="Q2522" s="53">
        <f t="shared" si="556"/>
        <v>4.769836552095571E-16</v>
      </c>
      <c r="R2522" s="53">
        <f>IF((H2522+N2522-O2522)&gt;SetUp!$B$56,T2521+H2522+N2522-O2522-SetUp!$B$56,T2521)</f>
        <v>0</v>
      </c>
      <c r="S2522" s="53">
        <f>R2522*SetUp!$B$65</f>
        <v>0</v>
      </c>
      <c r="T2522" s="53">
        <f>IF((R2522-S2522)&lt;SetUp!$B$53,R2522-S2522,SetUp!$B$53)</f>
        <v>0</v>
      </c>
      <c r="U2522" s="53">
        <f t="shared" si="557"/>
        <v>0.14841263666683058</v>
      </c>
      <c r="V2522" s="53">
        <f>(L2522-P2522)/1000*SetUp!$B$13*1000000/SetUp!$B$48</f>
        <v>1.3127031879382261E-2</v>
      </c>
      <c r="W2522" s="53">
        <f t="shared" si="559"/>
        <v>-1.0408340855860843E-17</v>
      </c>
      <c r="X2522" s="53">
        <f>MAX((SetUp!$B$56*(1-($H2522/SetUp!$B$56)^2)*TANH(($B2522-$D2522)/SetUp!$B$56))/(1+$H2522/SetUp!$B$56*TANH(($B2522-$D2522)/SetUp!$B$56)),0)</f>
        <v>0</v>
      </c>
    </row>
    <row r="2523" spans="1:24" x14ac:dyDescent="0.3">
      <c r="A2523" s="60">
        <v>33568</v>
      </c>
      <c r="B2523" s="53">
        <v>0.32700000000000001</v>
      </c>
      <c r="C2523" s="53"/>
      <c r="D2523" s="53">
        <v>5.6289999999999996</v>
      </c>
      <c r="E2523" s="53">
        <f t="shared" si="551"/>
        <v>0.32700000000000001</v>
      </c>
      <c r="F2523" s="53">
        <f t="shared" si="552"/>
        <v>5.3019999999999996</v>
      </c>
      <c r="G2523" s="53">
        <f t="shared" si="553"/>
        <v>0</v>
      </c>
      <c r="H2523" s="53">
        <f>IF(Q2522&gt;SetUp!$B$56,SetUp!$B$56,Q2522)</f>
        <v>4.769836552095571E-16</v>
      </c>
      <c r="I2523" s="53">
        <f t="shared" si="558"/>
        <v>0.14841263666683058</v>
      </c>
      <c r="J2523" s="53">
        <f>MIN(F2523,H2523,(1-EXP(-SetUp!$B$52*H2523/SetUp!$B$56))*F2523)</f>
        <v>0</v>
      </c>
      <c r="K2523" s="53">
        <f t="shared" si="554"/>
        <v>4.769836552095571E-16</v>
      </c>
      <c r="L2523" s="53">
        <f>IF(I2523&lt;=0,0,MIN(SetUp!$B$50*I2523^SetUp!$B$55,I2523))</f>
        <v>8.9483494441572092E-4</v>
      </c>
      <c r="M2523" s="53">
        <f t="shared" si="555"/>
        <v>0.14751780172241485</v>
      </c>
      <c r="N2523" s="53">
        <f>IF(SetUp!$B$62=0,X2523,(B2523-E2523)*(1-(H2523/SetUp!$B$66/SetUp!$B$56)))</f>
        <v>0</v>
      </c>
      <c r="O2523" s="53">
        <f>K2523*SetUp!$B$65</f>
        <v>4.4025596056477897E-18</v>
      </c>
      <c r="P2523" s="53">
        <f>MIN(SetUp!$B$54*L2523^SetUp!$B$51,L2523)</f>
        <v>5.7545766430236467E-4</v>
      </c>
      <c r="Q2523" s="53">
        <f t="shared" si="556"/>
        <v>4.7258109560390929E-16</v>
      </c>
      <c r="R2523" s="53">
        <f>IF((H2523+N2523-O2523)&gt;SetUp!$B$56,T2522+H2523+N2523-O2523-SetUp!$B$56,T2522)</f>
        <v>0</v>
      </c>
      <c r="S2523" s="53">
        <f>R2523*SetUp!$B$65</f>
        <v>0</v>
      </c>
      <c r="T2523" s="53">
        <f>IF((R2523-S2523)&lt;SetUp!$B$53,R2523-S2523,SetUp!$B$53)</f>
        <v>0</v>
      </c>
      <c r="U2523" s="53">
        <f t="shared" si="557"/>
        <v>0.14751780172241485</v>
      </c>
      <c r="V2523" s="53">
        <f>(L2523-P2523)/1000*SetUp!$B$13*1000000/SetUp!$B$48</f>
        <v>1.2997154617998292E-2</v>
      </c>
      <c r="W2523" s="53">
        <f t="shared" si="559"/>
        <v>-2.3852447794681098E-18</v>
      </c>
      <c r="X2523" s="53">
        <f>MAX((SetUp!$B$56*(1-($H2523/SetUp!$B$56)^2)*TANH(($B2523-$D2523)/SetUp!$B$56))/(1+$H2523/SetUp!$B$56*TANH(($B2523-$D2523)/SetUp!$B$56)),0)</f>
        <v>0</v>
      </c>
    </row>
    <row r="2524" spans="1:24" x14ac:dyDescent="0.3">
      <c r="A2524" s="60">
        <v>33569</v>
      </c>
      <c r="B2524" s="53">
        <v>0</v>
      </c>
      <c r="C2524" s="53"/>
      <c r="D2524" s="53">
        <v>5.6289999999999996</v>
      </c>
      <c r="E2524" s="53">
        <f t="shared" si="551"/>
        <v>0</v>
      </c>
      <c r="F2524" s="53">
        <f t="shared" si="552"/>
        <v>5.6289999999999996</v>
      </c>
      <c r="G2524" s="53">
        <f t="shared" si="553"/>
        <v>0</v>
      </c>
      <c r="H2524" s="53">
        <f>IF(Q2523&gt;SetUp!$B$56,SetUp!$B$56,Q2523)</f>
        <v>4.7258109560390929E-16</v>
      </c>
      <c r="I2524" s="53">
        <f t="shared" si="558"/>
        <v>0.14751780172241485</v>
      </c>
      <c r="J2524" s="53">
        <f>MIN(F2524,H2524,(1-EXP(-SetUp!$B$52*H2524/SetUp!$B$56))*F2524)</f>
        <v>0</v>
      </c>
      <c r="K2524" s="53">
        <f t="shared" si="554"/>
        <v>4.7258109560390929E-16</v>
      </c>
      <c r="L2524" s="53">
        <f>IF(I2524&lt;=0,0,MIN(SetUp!$B$50*I2524^SetUp!$B$55,I2524))</f>
        <v>8.8586087481418196E-4</v>
      </c>
      <c r="M2524" s="53">
        <f t="shared" si="555"/>
        <v>0.14663194084760067</v>
      </c>
      <c r="N2524" s="53">
        <f>IF(SetUp!$B$62=0,X2524,(B2524-E2524)*(1-(H2524/SetUp!$B$66/SetUp!$B$56)))</f>
        <v>0</v>
      </c>
      <c r="O2524" s="53">
        <f>K2524*SetUp!$B$65</f>
        <v>4.3619239761674332E-18</v>
      </c>
      <c r="P2524" s="53">
        <f>MIN(SetUp!$B$54*L2524^SetUp!$B$51,L2524)</f>
        <v>5.6963074892359535E-4</v>
      </c>
      <c r="Q2524" s="53">
        <f t="shared" si="556"/>
        <v>4.682191716277419E-16</v>
      </c>
      <c r="R2524" s="53">
        <f>IF((H2524+N2524-O2524)&gt;SetUp!$B$56,T2523+H2524+N2524-O2524-SetUp!$B$56,T2523)</f>
        <v>0</v>
      </c>
      <c r="S2524" s="53">
        <f>R2524*SetUp!$B$65</f>
        <v>0</v>
      </c>
      <c r="T2524" s="53">
        <f>IF((R2524-S2524)&lt;SetUp!$B$53,R2524-S2524,SetUp!$B$53)</f>
        <v>0</v>
      </c>
      <c r="U2524" s="53">
        <f t="shared" si="557"/>
        <v>0.14663194084760067</v>
      </c>
      <c r="V2524" s="53">
        <f>(L2524-P2524)/1000*SetUp!$B$13*1000000/SetUp!$B$48</f>
        <v>1.2869080228907414E-2</v>
      </c>
      <c r="W2524" s="53">
        <f t="shared" si="559"/>
        <v>0</v>
      </c>
      <c r="X2524" s="53">
        <f>MAX((SetUp!$B$56*(1-($H2524/SetUp!$B$56)^2)*TANH(($B2524-$D2524)/SetUp!$B$56))/(1+$H2524/SetUp!$B$56*TANH(($B2524-$D2524)/SetUp!$B$56)),0)</f>
        <v>0</v>
      </c>
    </row>
    <row r="2525" spans="1:24" x14ac:dyDescent="0.3">
      <c r="A2525" s="60">
        <v>33570</v>
      </c>
      <c r="B2525" s="53">
        <v>0</v>
      </c>
      <c r="C2525" s="53"/>
      <c r="D2525" s="53">
        <v>5.6289999999999996</v>
      </c>
      <c r="E2525" s="53">
        <f t="shared" si="551"/>
        <v>0</v>
      </c>
      <c r="F2525" s="53">
        <f t="shared" si="552"/>
        <v>5.6289999999999996</v>
      </c>
      <c r="G2525" s="53">
        <f t="shared" si="553"/>
        <v>0</v>
      </c>
      <c r="H2525" s="53">
        <f>IF(Q2524&gt;SetUp!$B$56,SetUp!$B$56,Q2524)</f>
        <v>4.682191716277419E-16</v>
      </c>
      <c r="I2525" s="53">
        <f t="shared" si="558"/>
        <v>0.14663194084760067</v>
      </c>
      <c r="J2525" s="53">
        <f>MIN(F2525,H2525,(1-EXP(-SetUp!$B$52*H2525/SetUp!$B$56))*F2525)</f>
        <v>0</v>
      </c>
      <c r="K2525" s="53">
        <f t="shared" si="554"/>
        <v>4.682191716277419E-16</v>
      </c>
      <c r="L2525" s="53">
        <f>IF(I2525&lt;=0,0,MIN(SetUp!$B$50*I2525^SetUp!$B$55,I2525))</f>
        <v>8.7701247828110465E-4</v>
      </c>
      <c r="M2525" s="53">
        <f t="shared" si="555"/>
        <v>0.14575492836931958</v>
      </c>
      <c r="N2525" s="53">
        <f>IF(SetUp!$B$62=0,X2525,(B2525-E2525)*(1-(H2525/SetUp!$B$66/SetUp!$B$56)))</f>
        <v>0</v>
      </c>
      <c r="O2525" s="53">
        <f>K2525*SetUp!$B$65</f>
        <v>4.3216634135870563E-18</v>
      </c>
      <c r="P2525" s="53">
        <f>MIN(SetUp!$B$54*L2525^SetUp!$B$51,L2525)</f>
        <v>5.6388599539409308E-4</v>
      </c>
      <c r="Q2525" s="53">
        <f t="shared" si="556"/>
        <v>4.6389750821415485E-16</v>
      </c>
      <c r="R2525" s="53">
        <f>IF((H2525+N2525-O2525)&gt;SetUp!$B$56,T2524+H2525+N2525-O2525-SetUp!$B$56,T2524)</f>
        <v>0</v>
      </c>
      <c r="S2525" s="53">
        <f>R2525*SetUp!$B$65</f>
        <v>0</v>
      </c>
      <c r="T2525" s="53">
        <f>IF((R2525-S2525)&lt;SetUp!$B$53,R2525-S2525,SetUp!$B$53)</f>
        <v>0</v>
      </c>
      <c r="U2525" s="53">
        <f t="shared" si="557"/>
        <v>0.14575492836931958</v>
      </c>
      <c r="V2525" s="53">
        <f>(L2525-P2525)/1000*SetUp!$B$13*1000000/SetUp!$B$48</f>
        <v>1.2742776541988245E-2</v>
      </c>
      <c r="W2525" s="53">
        <f t="shared" si="559"/>
        <v>1.2902005852577503E-17</v>
      </c>
      <c r="X2525" s="53">
        <f>MAX((SetUp!$B$56*(1-($H2525/SetUp!$B$56)^2)*TANH(($B2525-$D2525)/SetUp!$B$56))/(1+$H2525/SetUp!$B$56*TANH(($B2525-$D2525)/SetUp!$B$56)),0)</f>
        <v>0</v>
      </c>
    </row>
    <row r="2526" spans="1:24" x14ac:dyDescent="0.3">
      <c r="A2526" s="60">
        <v>33571</v>
      </c>
      <c r="B2526" s="53">
        <v>0.46200000000000002</v>
      </c>
      <c r="C2526" s="53"/>
      <c r="D2526" s="53">
        <v>5.6289999999999996</v>
      </c>
      <c r="E2526" s="53">
        <f t="shared" si="551"/>
        <v>0.46200000000000002</v>
      </c>
      <c r="F2526" s="53">
        <f t="shared" si="552"/>
        <v>5.1669999999999998</v>
      </c>
      <c r="G2526" s="53">
        <f t="shared" si="553"/>
        <v>0</v>
      </c>
      <c r="H2526" s="53">
        <f>IF(Q2525&gt;SetUp!$B$56,SetUp!$B$56,Q2525)</f>
        <v>4.6389750821415485E-16</v>
      </c>
      <c r="I2526" s="53">
        <f t="shared" si="558"/>
        <v>0.14575492836931958</v>
      </c>
      <c r="J2526" s="53">
        <f>MIN(F2526,H2526,(1-EXP(-SetUp!$B$52*H2526/SetUp!$B$56))*F2526)</f>
        <v>0</v>
      </c>
      <c r="K2526" s="53">
        <f t="shared" si="554"/>
        <v>4.6389750821415485E-16</v>
      </c>
      <c r="L2526" s="53">
        <f>IF(I2526&lt;=0,0,MIN(SetUp!$B$50*I2526^SetUp!$B$55,I2526))</f>
        <v>8.6828749859073611E-4</v>
      </c>
      <c r="M2526" s="53">
        <f t="shared" si="555"/>
        <v>0.14488664087072883</v>
      </c>
      <c r="N2526" s="53">
        <f>IF(SetUp!$B$62=0,X2526,(B2526-E2526)*(1-(H2526/SetUp!$B$66/SetUp!$B$56)))</f>
        <v>0</v>
      </c>
      <c r="O2526" s="53">
        <f>K2526*SetUp!$B$65</f>
        <v>4.2817744560388039E-18</v>
      </c>
      <c r="P2526" s="53">
        <f>MIN(SetUp!$B$54*L2526^SetUp!$B$51,L2526)</f>
        <v>5.5822192078294828E-4</v>
      </c>
      <c r="Q2526" s="53">
        <f t="shared" si="556"/>
        <v>4.5961573375811604E-16</v>
      </c>
      <c r="R2526" s="53">
        <f>IF((H2526+N2526-O2526)&gt;SetUp!$B$56,T2525+H2526+N2526-O2526-SetUp!$B$56,T2525)</f>
        <v>0</v>
      </c>
      <c r="S2526" s="53">
        <f>R2526*SetUp!$B$65</f>
        <v>0</v>
      </c>
      <c r="T2526" s="53">
        <f>IF((R2526-S2526)&lt;SetUp!$B$53,R2526-S2526,SetUp!$B$53)</f>
        <v>0</v>
      </c>
      <c r="U2526" s="53">
        <f t="shared" si="557"/>
        <v>0.14488664087072883</v>
      </c>
      <c r="V2526" s="53">
        <f>(L2526-P2526)/1000*SetUp!$B$13*1000000/SetUp!$B$48</f>
        <v>1.2618212087774196E-2</v>
      </c>
      <c r="W2526" s="53">
        <f t="shared" si="559"/>
        <v>-1.1275702593849246E-17</v>
      </c>
      <c r="X2526" s="53">
        <f>MAX((SetUp!$B$56*(1-($H2526/SetUp!$B$56)^2)*TANH(($B2526-$D2526)/SetUp!$B$56))/(1+$H2526/SetUp!$B$56*TANH(($B2526-$D2526)/SetUp!$B$56)),0)</f>
        <v>0</v>
      </c>
    </row>
    <row r="2527" spans="1:24" x14ac:dyDescent="0.3">
      <c r="A2527" s="60">
        <v>33572</v>
      </c>
      <c r="B2527" s="53">
        <v>2.9000000000000001E-2</v>
      </c>
      <c r="C2527" s="53"/>
      <c r="D2527" s="53">
        <v>5.6289999999999996</v>
      </c>
      <c r="E2527" s="53">
        <f t="shared" si="551"/>
        <v>2.9000000000000001E-2</v>
      </c>
      <c r="F2527" s="53">
        <f t="shared" si="552"/>
        <v>5.6</v>
      </c>
      <c r="G2527" s="53">
        <f t="shared" si="553"/>
        <v>0</v>
      </c>
      <c r="H2527" s="53">
        <f>IF(Q2526&gt;SetUp!$B$56,SetUp!$B$56,Q2526)</f>
        <v>4.5961573375811604E-16</v>
      </c>
      <c r="I2527" s="53">
        <f t="shared" si="558"/>
        <v>0.14488664087072883</v>
      </c>
      <c r="J2527" s="53">
        <f>MIN(F2527,H2527,(1-EXP(-SetUp!$B$52*H2527/SetUp!$B$56))*F2527)</f>
        <v>0</v>
      </c>
      <c r="K2527" s="53">
        <f t="shared" si="554"/>
        <v>4.5961573375811604E-16</v>
      </c>
      <c r="L2527" s="53">
        <f>IF(I2527&lt;=0,0,MIN(SetUp!$B$50*I2527^SetUp!$B$55,I2527))</f>
        <v>8.5968372887243818E-4</v>
      </c>
      <c r="M2527" s="53">
        <f t="shared" si="555"/>
        <v>0.1440269571418564</v>
      </c>
      <c r="N2527" s="53">
        <f>IF(SetUp!$B$62=0,X2527,(B2527-E2527)*(1-(H2527/SetUp!$B$66/SetUp!$B$56)))</f>
        <v>0</v>
      </c>
      <c r="O2527" s="53">
        <f>K2527*SetUp!$B$65</f>
        <v>4.2422536736078647E-18</v>
      </c>
      <c r="P2527" s="53">
        <f>MIN(SetUp!$B$54*L2527^SetUp!$B$51,L2527)</f>
        <v>5.5263707473955008E-4</v>
      </c>
      <c r="Q2527" s="53">
        <f t="shared" si="556"/>
        <v>4.5537348008450821E-16</v>
      </c>
      <c r="R2527" s="53">
        <f>IF((H2527+N2527-O2527)&gt;SetUp!$B$56,T2526+H2527+N2527-O2527-SetUp!$B$56,T2526)</f>
        <v>0</v>
      </c>
      <c r="S2527" s="53">
        <f>R2527*SetUp!$B$65</f>
        <v>0</v>
      </c>
      <c r="T2527" s="53">
        <f>IF((R2527-S2527)&lt;SetUp!$B$53,R2527-S2527,SetUp!$B$53)</f>
        <v>0</v>
      </c>
      <c r="U2527" s="53">
        <f t="shared" si="557"/>
        <v>0.1440269571418564</v>
      </c>
      <c r="V2527" s="53">
        <f>(L2527-P2527)/1000*SetUp!$B$13*1000000/SetUp!$B$48</f>
        <v>1.2495356079454881E-2</v>
      </c>
      <c r="W2527" s="53">
        <f t="shared" si="559"/>
        <v>-2.4177708446426749E-17</v>
      </c>
      <c r="X2527" s="53">
        <f>MAX((SetUp!$B$56*(1-($H2527/SetUp!$B$56)^2)*TANH(($B2527-$D2527)/SetUp!$B$56))/(1+$H2527/SetUp!$B$56*TANH(($B2527-$D2527)/SetUp!$B$56)),0)</f>
        <v>0</v>
      </c>
    </row>
    <row r="2528" spans="1:24" x14ac:dyDescent="0.3">
      <c r="A2528" s="60">
        <v>33573</v>
      </c>
      <c r="B2528" s="53">
        <v>0</v>
      </c>
      <c r="C2528" s="53"/>
      <c r="D2528" s="53">
        <v>5.2050000000000001</v>
      </c>
      <c r="E2528" s="53">
        <f t="shared" si="551"/>
        <v>0</v>
      </c>
      <c r="F2528" s="53">
        <f t="shared" si="552"/>
        <v>5.2050000000000001</v>
      </c>
      <c r="G2528" s="53">
        <f t="shared" si="553"/>
        <v>0</v>
      </c>
      <c r="H2528" s="53">
        <f>IF(Q2527&gt;SetUp!$B$56,SetUp!$B$56,Q2527)</f>
        <v>4.5537348008450821E-16</v>
      </c>
      <c r="I2528" s="53">
        <f t="shared" si="558"/>
        <v>0.1440269571418564</v>
      </c>
      <c r="J2528" s="53">
        <f>MIN(F2528,H2528,(1-EXP(-SetUp!$B$52*H2528/SetUp!$B$56))*F2528)</f>
        <v>0</v>
      </c>
      <c r="K2528" s="53">
        <f t="shared" si="554"/>
        <v>4.5537348008450821E-16</v>
      </c>
      <c r="L2528" s="53">
        <f>IF(I2528&lt;=0,0,MIN(SetUp!$B$50*I2528^SetUp!$B$55,I2528))</f>
        <v>8.5119901033884129E-4</v>
      </c>
      <c r="M2528" s="53">
        <f t="shared" si="555"/>
        <v>0.14317575813151756</v>
      </c>
      <c r="N2528" s="53">
        <f>IF(SetUp!$B$62=0,X2528,(B2528-E2528)*(1-(H2528/SetUp!$B$66/SetUp!$B$56)))</f>
        <v>0</v>
      </c>
      <c r="O2528" s="53">
        <f>K2528*SetUp!$B$65</f>
        <v>4.2030976680375456E-18</v>
      </c>
      <c r="P2528" s="53">
        <f>MIN(SetUp!$B$54*L2528^SetUp!$B$51,L2528)</f>
        <v>5.4713003865093223E-4</v>
      </c>
      <c r="Q2528" s="53">
        <f t="shared" si="556"/>
        <v>4.511703824164707E-16</v>
      </c>
      <c r="R2528" s="53">
        <f>IF((H2528+N2528-O2528)&gt;SetUp!$B$56,T2527+H2528+N2528-O2528-SetUp!$B$56,T2527)</f>
        <v>0</v>
      </c>
      <c r="S2528" s="53">
        <f>R2528*SetUp!$B$65</f>
        <v>0</v>
      </c>
      <c r="T2528" s="53">
        <f>IF((R2528-S2528)&lt;SetUp!$B$53,R2528-S2528,SetUp!$B$53)</f>
        <v>0</v>
      </c>
      <c r="U2528" s="53">
        <f t="shared" si="557"/>
        <v>0.14317575813151756</v>
      </c>
      <c r="V2528" s="53">
        <f>(L2528-P2528)/1000*SetUp!$B$13*1000000/SetUp!$B$48</f>
        <v>1.2374178395409991E-2</v>
      </c>
      <c r="W2528" s="53">
        <f t="shared" si="559"/>
        <v>3.4694469519536142E-18</v>
      </c>
      <c r="X2528" s="53">
        <f>MAX((SetUp!$B$56*(1-($H2528/SetUp!$B$56)^2)*TANH(($B2528-$D2528)/SetUp!$B$56))/(1+$H2528/SetUp!$B$56*TANH(($B2528-$D2528)/SetUp!$B$56)),0)</f>
        <v>0</v>
      </c>
    </row>
    <row r="2529" spans="1:24" x14ac:dyDescent="0.3">
      <c r="A2529" s="60">
        <v>33574</v>
      </c>
      <c r="B2529" s="53">
        <v>0.21199999999999999</v>
      </c>
      <c r="C2529" s="53"/>
      <c r="D2529" s="53">
        <v>5.2050000000000001</v>
      </c>
      <c r="E2529" s="53">
        <f t="shared" si="551"/>
        <v>0.21199999999999999</v>
      </c>
      <c r="F2529" s="53">
        <f t="shared" si="552"/>
        <v>4.9930000000000003</v>
      </c>
      <c r="G2529" s="53">
        <f t="shared" si="553"/>
        <v>0</v>
      </c>
      <c r="H2529" s="53">
        <f>IF(Q2528&gt;SetUp!$B$56,SetUp!$B$56,Q2528)</f>
        <v>4.511703824164707E-16</v>
      </c>
      <c r="I2529" s="53">
        <f t="shared" si="558"/>
        <v>0.14317575813151756</v>
      </c>
      <c r="J2529" s="53">
        <f>MIN(F2529,H2529,(1-EXP(-SetUp!$B$52*H2529/SetUp!$B$56))*F2529)</f>
        <v>0</v>
      </c>
      <c r="K2529" s="53">
        <f t="shared" si="554"/>
        <v>4.511703824164707E-16</v>
      </c>
      <c r="L2529" s="53">
        <f>IF(I2529&lt;=0,0,MIN(SetUp!$B$50*I2529^SetUp!$B$55,I2529))</f>
        <v>8.428312310516864E-4</v>
      </c>
      <c r="M2529" s="53">
        <f t="shared" si="555"/>
        <v>0.14233292690046587</v>
      </c>
      <c r="N2529" s="53">
        <f>IF(SetUp!$B$62=0,X2529,(B2529-E2529)*(1-(H2529/SetUp!$B$66/SetUp!$B$56)))</f>
        <v>0</v>
      </c>
      <c r="O2529" s="53">
        <f>K2529*SetUp!$B$65</f>
        <v>4.1643030724370636E-18</v>
      </c>
      <c r="P2529" s="53">
        <f>MIN(SetUp!$B$54*L2529^SetUp!$B$51,L2529)</f>
        <v>5.4169942482417614E-4</v>
      </c>
      <c r="Q2529" s="53">
        <f t="shared" si="556"/>
        <v>4.4700607934403362E-16</v>
      </c>
      <c r="R2529" s="53">
        <f>IF((H2529+N2529-O2529)&gt;SetUp!$B$56,T2528+H2529+N2529-O2529-SetUp!$B$56,T2528)</f>
        <v>0</v>
      </c>
      <c r="S2529" s="53">
        <f>R2529*SetUp!$B$65</f>
        <v>0</v>
      </c>
      <c r="T2529" s="53">
        <f>IF((R2529-S2529)&lt;SetUp!$B$53,R2529-S2529,SetUp!$B$53)</f>
        <v>0</v>
      </c>
      <c r="U2529" s="53">
        <f t="shared" si="557"/>
        <v>0.14233292690046587</v>
      </c>
      <c r="V2529" s="53">
        <f>(L2529-P2529)/1000*SetUp!$B$13*1000000/SetUp!$B$48</f>
        <v>1.2254649562257249E-2</v>
      </c>
      <c r="W2529" s="53">
        <f t="shared" si="559"/>
        <v>-7.4809949901499806E-18</v>
      </c>
      <c r="X2529" s="53">
        <f>MAX((SetUp!$B$56*(1-($H2529/SetUp!$B$56)^2)*TANH(($B2529-$D2529)/SetUp!$B$56))/(1+$H2529/SetUp!$B$56*TANH(($B2529-$D2529)/SetUp!$B$56)),0)</f>
        <v>0</v>
      </c>
    </row>
    <row r="2530" spans="1:24" x14ac:dyDescent="0.3">
      <c r="A2530" s="60">
        <v>33575</v>
      </c>
      <c r="B2530" s="53">
        <v>0.13800000000000001</v>
      </c>
      <c r="C2530" s="53"/>
      <c r="D2530" s="53">
        <v>5.2050000000000001</v>
      </c>
      <c r="E2530" s="53">
        <f t="shared" si="551"/>
        <v>0.13800000000000001</v>
      </c>
      <c r="F2530" s="53">
        <f t="shared" si="552"/>
        <v>5.0670000000000002</v>
      </c>
      <c r="G2530" s="53">
        <f t="shared" si="553"/>
        <v>0</v>
      </c>
      <c r="H2530" s="53">
        <f>IF(Q2529&gt;SetUp!$B$56,SetUp!$B$56,Q2529)</f>
        <v>4.4700607934403362E-16</v>
      </c>
      <c r="I2530" s="53">
        <f t="shared" si="558"/>
        <v>0.14233292690046587</v>
      </c>
      <c r="J2530" s="53">
        <f>MIN(F2530,H2530,(1-EXP(-SetUp!$B$52*H2530/SetUp!$B$56))*F2530)</f>
        <v>0</v>
      </c>
      <c r="K2530" s="53">
        <f t="shared" si="554"/>
        <v>4.4700607934403362E-16</v>
      </c>
      <c r="L2530" s="53">
        <f>IF(I2530&lt;=0,0,MIN(SetUp!$B$50*I2530^SetUp!$B$55,I2530))</f>
        <v>8.345783247240996E-4</v>
      </c>
      <c r="M2530" s="53">
        <f t="shared" si="555"/>
        <v>0.14149834857574176</v>
      </c>
      <c r="N2530" s="53">
        <f>IF(SetUp!$B$62=0,X2530,(B2530-E2530)*(1-(H2530/SetUp!$B$66/SetUp!$B$56)))</f>
        <v>0</v>
      </c>
      <c r="O2530" s="53">
        <f>K2530*SetUp!$B$65</f>
        <v>4.1258665509920428E-18</v>
      </c>
      <c r="P2530" s="53">
        <f>MIN(SetUp!$B$54*L2530^SetUp!$B$51,L2530)</f>
        <v>5.3634387569302276E-4</v>
      </c>
      <c r="Q2530" s="53">
        <f t="shared" si="556"/>
        <v>4.4288021279304158E-16</v>
      </c>
      <c r="R2530" s="53">
        <f>IF((H2530+N2530-O2530)&gt;SetUp!$B$56,T2529+H2530+N2530-O2530-SetUp!$B$56,T2529)</f>
        <v>0</v>
      </c>
      <c r="S2530" s="53">
        <f>R2530*SetUp!$B$65</f>
        <v>0</v>
      </c>
      <c r="T2530" s="53">
        <f>IF((R2530-S2530)&lt;SetUp!$B$53,R2530-S2530,SetUp!$B$53)</f>
        <v>0</v>
      </c>
      <c r="U2530" s="53">
        <f t="shared" si="557"/>
        <v>0.14149834857574176</v>
      </c>
      <c r="V2530" s="53">
        <f>(L2530-P2530)/1000*SetUp!$B$13*1000000/SetUp!$B$48</f>
        <v>1.2136740738397735E-2</v>
      </c>
      <c r="W2530" s="53">
        <f t="shared" si="559"/>
        <v>-1.1600963245594897E-17</v>
      </c>
      <c r="X2530" s="53">
        <f>MAX((SetUp!$B$56*(1-($H2530/SetUp!$B$56)^2)*TANH(($B2530-$D2530)/SetUp!$B$56))/(1+$H2530/SetUp!$B$56*TANH(($B2530-$D2530)/SetUp!$B$56)),0)</f>
        <v>0</v>
      </c>
    </row>
    <row r="2531" spans="1:24" x14ac:dyDescent="0.3">
      <c r="A2531" s="60">
        <v>33576</v>
      </c>
      <c r="B2531" s="53">
        <v>0</v>
      </c>
      <c r="C2531" s="53"/>
      <c r="D2531" s="53">
        <v>5.2050000000000001</v>
      </c>
      <c r="E2531" s="53">
        <f t="shared" si="551"/>
        <v>0</v>
      </c>
      <c r="F2531" s="53">
        <f t="shared" si="552"/>
        <v>5.2050000000000001</v>
      </c>
      <c r="G2531" s="53">
        <f t="shared" si="553"/>
        <v>0</v>
      </c>
      <c r="H2531" s="53">
        <f>IF(Q2530&gt;SetUp!$B$56,SetUp!$B$56,Q2530)</f>
        <v>4.4288021279304158E-16</v>
      </c>
      <c r="I2531" s="53">
        <f t="shared" si="558"/>
        <v>0.14149834857574176</v>
      </c>
      <c r="J2531" s="53">
        <f>MIN(F2531,H2531,(1-EXP(-SetUp!$B$52*H2531/SetUp!$B$56))*F2531)</f>
        <v>0</v>
      </c>
      <c r="K2531" s="53">
        <f t="shared" si="554"/>
        <v>4.4288021279304158E-16</v>
      </c>
      <c r="L2531" s="53">
        <f>IF(I2531&lt;=0,0,MIN(SetUp!$B$50*I2531^SetUp!$B$55,I2531))</f>
        <v>8.2643826955808254E-4</v>
      </c>
      <c r="M2531" s="53">
        <f t="shared" si="555"/>
        <v>0.14067191030618367</v>
      </c>
      <c r="N2531" s="53">
        <f>IF(SetUp!$B$62=0,X2531,(B2531-E2531)*(1-(H2531/SetUp!$B$66/SetUp!$B$56)))</f>
        <v>0</v>
      </c>
      <c r="O2531" s="53">
        <f>K2531*SetUp!$B$65</f>
        <v>4.0877847986776776E-18</v>
      </c>
      <c r="P2531" s="53">
        <f>MIN(SetUp!$B$54*L2531^SetUp!$B$51,L2531)</f>
        <v>5.3106206304788343E-4</v>
      </c>
      <c r="Q2531" s="53">
        <f t="shared" si="556"/>
        <v>4.3879242799436393E-16</v>
      </c>
      <c r="R2531" s="53">
        <f>IF((H2531+N2531-O2531)&gt;SetUp!$B$56,T2530+H2531+N2531-O2531-SetUp!$B$56,T2530)</f>
        <v>0</v>
      </c>
      <c r="S2531" s="53">
        <f>R2531*SetUp!$B$65</f>
        <v>0</v>
      </c>
      <c r="T2531" s="53">
        <f>IF((R2531-S2531)&lt;SetUp!$B$53,R2531-S2531,SetUp!$B$53)</f>
        <v>0</v>
      </c>
      <c r="U2531" s="53">
        <f t="shared" si="557"/>
        <v>0.14067191030618367</v>
      </c>
      <c r="V2531" s="53">
        <f>(L2531-P2531)/1000*SetUp!$B$13*1000000/SetUp!$B$48</f>
        <v>1.2020423698042206E-2</v>
      </c>
      <c r="W2531" s="53">
        <f t="shared" si="559"/>
        <v>0</v>
      </c>
      <c r="X2531" s="53">
        <f>MAX((SetUp!$B$56*(1-($H2531/SetUp!$B$56)^2)*TANH(($B2531-$D2531)/SetUp!$B$56))/(1+$H2531/SetUp!$B$56*TANH(($B2531-$D2531)/SetUp!$B$56)),0)</f>
        <v>0</v>
      </c>
    </row>
    <row r="2532" spans="1:24" x14ac:dyDescent="0.3">
      <c r="A2532" s="60">
        <v>33577</v>
      </c>
      <c r="B2532" s="53">
        <v>0</v>
      </c>
      <c r="C2532" s="53"/>
      <c r="D2532" s="53">
        <v>5.2050000000000001</v>
      </c>
      <c r="E2532" s="53">
        <f t="shared" si="551"/>
        <v>0</v>
      </c>
      <c r="F2532" s="53">
        <f t="shared" si="552"/>
        <v>5.2050000000000001</v>
      </c>
      <c r="G2532" s="53">
        <f t="shared" si="553"/>
        <v>0</v>
      </c>
      <c r="H2532" s="53">
        <f>IF(Q2531&gt;SetUp!$B$56,SetUp!$B$56,Q2531)</f>
        <v>4.3879242799436393E-16</v>
      </c>
      <c r="I2532" s="53">
        <f t="shared" si="558"/>
        <v>0.14067191030618367</v>
      </c>
      <c r="J2532" s="53">
        <f>MIN(F2532,H2532,(1-EXP(-SetUp!$B$52*H2532/SetUp!$B$56))*F2532)</f>
        <v>0</v>
      </c>
      <c r="K2532" s="53">
        <f t="shared" si="554"/>
        <v>4.3879242799436393E-16</v>
      </c>
      <c r="L2532" s="53">
        <f>IF(I2532&lt;=0,0,MIN(SetUp!$B$50*I2532^SetUp!$B$55,I2532))</f>
        <v>8.1840908711604808E-4</v>
      </c>
      <c r="M2532" s="53">
        <f t="shared" si="555"/>
        <v>0.13985350121906762</v>
      </c>
      <c r="N2532" s="53">
        <f>IF(SetUp!$B$62=0,X2532,(B2532-E2532)*(1-(H2532/SetUp!$B$66/SetUp!$B$56)))</f>
        <v>0</v>
      </c>
      <c r="O2532" s="53">
        <f>K2532*SetUp!$B$65</f>
        <v>4.0500545409745444E-18</v>
      </c>
      <c r="P2532" s="53">
        <f>MIN(SetUp!$B$54*L2532^SetUp!$B$51,L2532)</f>
        <v>5.2585268728847694E-4</v>
      </c>
      <c r="Q2532" s="53">
        <f t="shared" si="556"/>
        <v>4.3474237345338939E-16</v>
      </c>
      <c r="R2532" s="53">
        <f>IF((H2532+N2532-O2532)&gt;SetUp!$B$56,T2531+H2532+N2532-O2532-SetUp!$B$56,T2531)</f>
        <v>0</v>
      </c>
      <c r="S2532" s="53">
        <f>R2532*SetUp!$B$65</f>
        <v>0</v>
      </c>
      <c r="T2532" s="53">
        <f>IF((R2532-S2532)&lt;SetUp!$B$53,R2532-S2532,SetUp!$B$53)</f>
        <v>0</v>
      </c>
      <c r="U2532" s="53">
        <f t="shared" si="557"/>
        <v>0.13985350121906762</v>
      </c>
      <c r="V2532" s="53">
        <f>(L2532-P2532)/1000*SetUp!$B$13*1000000/SetUp!$B$48</f>
        <v>1.1905670815702004E-2</v>
      </c>
      <c r="W2532" s="53">
        <f t="shared" si="559"/>
        <v>-8.4567769453869346E-18</v>
      </c>
      <c r="X2532" s="53">
        <f>MAX((SetUp!$B$56*(1-($H2532/SetUp!$B$56)^2)*TANH(($B2532-$D2532)/SetUp!$B$56))/(1+$H2532/SetUp!$B$56*TANH(($B2532-$D2532)/SetUp!$B$56)),0)</f>
        <v>0</v>
      </c>
    </row>
    <row r="2533" spans="1:24" x14ac:dyDescent="0.3">
      <c r="A2533" s="60">
        <v>33578</v>
      </c>
      <c r="B2533" s="53">
        <v>0</v>
      </c>
      <c r="C2533" s="53"/>
      <c r="D2533" s="53">
        <v>5.2050000000000001</v>
      </c>
      <c r="E2533" s="53">
        <f t="shared" si="551"/>
        <v>0</v>
      </c>
      <c r="F2533" s="53">
        <f t="shared" si="552"/>
        <v>5.2050000000000001</v>
      </c>
      <c r="G2533" s="53">
        <f t="shared" si="553"/>
        <v>0</v>
      </c>
      <c r="H2533" s="53">
        <f>IF(Q2532&gt;SetUp!$B$56,SetUp!$B$56,Q2532)</f>
        <v>4.3474237345338939E-16</v>
      </c>
      <c r="I2533" s="53">
        <f t="shared" si="558"/>
        <v>0.13985350121906762</v>
      </c>
      <c r="J2533" s="53">
        <f>MIN(F2533,H2533,(1-EXP(-SetUp!$B$52*H2533/SetUp!$B$56))*F2533)</f>
        <v>0</v>
      </c>
      <c r="K2533" s="53">
        <f t="shared" si="554"/>
        <v>4.3474237345338939E-16</v>
      </c>
      <c r="L2533" s="53">
        <f>IF(I2533&lt;=0,0,MIN(SetUp!$B$50*I2533^SetUp!$B$55,I2533))</f>
        <v>8.104888412252759E-4</v>
      </c>
      <c r="M2533" s="53">
        <f t="shared" si="555"/>
        <v>0.13904301237784233</v>
      </c>
      <c r="N2533" s="53">
        <f>IF(SetUp!$B$62=0,X2533,(B2533-E2533)*(1-(H2533/SetUp!$B$66/SetUp!$B$56)))</f>
        <v>0</v>
      </c>
      <c r="O2533" s="53">
        <f>K2533*SetUp!$B$65</f>
        <v>4.0126725335870347E-18</v>
      </c>
      <c r="P2533" s="53">
        <f>MIN(SetUp!$B$54*L2533^SetUp!$B$51,L2533)</f>
        <v>5.2071447669833264E-4</v>
      </c>
      <c r="Q2533" s="53">
        <f t="shared" si="556"/>
        <v>4.3072970091980235E-16</v>
      </c>
      <c r="R2533" s="53">
        <f>IF((H2533+N2533-O2533)&gt;SetUp!$B$56,T2532+H2533+N2533-O2533-SetUp!$B$56,T2532)</f>
        <v>0</v>
      </c>
      <c r="S2533" s="53">
        <f>R2533*SetUp!$B$65</f>
        <v>0</v>
      </c>
      <c r="T2533" s="53">
        <f>IF((R2533-S2533)&lt;SetUp!$B$53,R2533-S2533,SetUp!$B$53)</f>
        <v>0</v>
      </c>
      <c r="U2533" s="53">
        <f t="shared" si="557"/>
        <v>0.13904301237784233</v>
      </c>
      <c r="V2533" s="53">
        <f>(L2533-P2533)/1000*SetUp!$B$13*1000000/SetUp!$B$48</f>
        <v>1.179245505112991E-2</v>
      </c>
      <c r="W2533" s="53">
        <f t="shared" si="559"/>
        <v>-6.0715321659188248E-18</v>
      </c>
      <c r="X2533" s="53">
        <f>MAX((SetUp!$B$56*(1-($H2533/SetUp!$B$56)^2)*TANH(($B2533-$D2533)/SetUp!$B$56))/(1+$H2533/SetUp!$B$56*TANH(($B2533-$D2533)/SetUp!$B$56)),0)</f>
        <v>0</v>
      </c>
    </row>
    <row r="2534" spans="1:24" x14ac:dyDescent="0.3">
      <c r="A2534" s="60">
        <v>33579</v>
      </c>
      <c r="B2534" s="53">
        <v>0</v>
      </c>
      <c r="C2534" s="53"/>
      <c r="D2534" s="53">
        <v>5.2050000000000001</v>
      </c>
      <c r="E2534" s="53">
        <f t="shared" si="551"/>
        <v>0</v>
      </c>
      <c r="F2534" s="53">
        <f t="shared" si="552"/>
        <v>5.2050000000000001</v>
      </c>
      <c r="G2534" s="53">
        <f t="shared" si="553"/>
        <v>0</v>
      </c>
      <c r="H2534" s="53">
        <f>IF(Q2533&gt;SetUp!$B$56,SetUp!$B$56,Q2533)</f>
        <v>4.3072970091980235E-16</v>
      </c>
      <c r="I2534" s="53">
        <f t="shared" si="558"/>
        <v>0.13904301237784233</v>
      </c>
      <c r="J2534" s="53">
        <f>MIN(F2534,H2534,(1-EXP(-SetUp!$B$52*H2534/SetUp!$B$56))*F2534)</f>
        <v>0</v>
      </c>
      <c r="K2534" s="53">
        <f t="shared" si="554"/>
        <v>4.3072970091980235E-16</v>
      </c>
      <c r="L2534" s="53">
        <f>IF(I2534&lt;=0,0,MIN(SetUp!$B$50*I2534^SetUp!$B$55,I2534))</f>
        <v>8.0267563691420408E-4</v>
      </c>
      <c r="M2534" s="53">
        <f t="shared" si="555"/>
        <v>0.13824033674092814</v>
      </c>
      <c r="N2534" s="53">
        <f>IF(SetUp!$B$62=0,X2534,(B2534-E2534)*(1-(H2534/SetUp!$B$66/SetUp!$B$56)))</f>
        <v>0</v>
      </c>
      <c r="O2534" s="53">
        <f>K2534*SetUp!$B$65</f>
        <v>3.9756355621643951E-18</v>
      </c>
      <c r="P2534" s="53">
        <f>MIN(SetUp!$B$54*L2534^SetUp!$B$51,L2534)</f>
        <v>5.1564618674044909E-4</v>
      </c>
      <c r="Q2534" s="53">
        <f t="shared" si="556"/>
        <v>4.2675406535763797E-16</v>
      </c>
      <c r="R2534" s="53">
        <f>IF((H2534+N2534-O2534)&gt;SetUp!$B$56,T2533+H2534+N2534-O2534-SetUp!$B$56,T2533)</f>
        <v>0</v>
      </c>
      <c r="S2534" s="53">
        <f>R2534*SetUp!$B$65</f>
        <v>0</v>
      </c>
      <c r="T2534" s="53">
        <f>IF((R2534-S2534)&lt;SetUp!$B$53,R2534-S2534,SetUp!$B$53)</f>
        <v>0</v>
      </c>
      <c r="U2534" s="53">
        <f t="shared" si="557"/>
        <v>0.13824033674092814</v>
      </c>
      <c r="V2534" s="53">
        <f>(L2534-P2534)/1000*SetUp!$B$13*1000000/SetUp!$B$48</f>
        <v>1.1680749934695556E-2</v>
      </c>
      <c r="W2534" s="53">
        <f t="shared" si="559"/>
        <v>-1.4419888894057209E-17</v>
      </c>
      <c r="X2534" s="53">
        <f>MAX((SetUp!$B$56*(1-($H2534/SetUp!$B$56)^2)*TANH(($B2534-$D2534)/SetUp!$B$56))/(1+$H2534/SetUp!$B$56*TANH(($B2534-$D2534)/SetUp!$B$56)),0)</f>
        <v>0</v>
      </c>
    </row>
    <row r="2535" spans="1:24" x14ac:dyDescent="0.3">
      <c r="A2535" s="60">
        <v>33580</v>
      </c>
      <c r="B2535" s="53">
        <v>0</v>
      </c>
      <c r="C2535" s="53"/>
      <c r="D2535" s="53">
        <v>5.2050000000000001</v>
      </c>
      <c r="E2535" s="53">
        <f t="shared" si="551"/>
        <v>0</v>
      </c>
      <c r="F2535" s="53">
        <f t="shared" si="552"/>
        <v>5.2050000000000001</v>
      </c>
      <c r="G2535" s="53">
        <f t="shared" si="553"/>
        <v>0</v>
      </c>
      <c r="H2535" s="53">
        <f>IF(Q2534&gt;SetUp!$B$56,SetUp!$B$56,Q2534)</f>
        <v>4.2675406535763797E-16</v>
      </c>
      <c r="I2535" s="53">
        <f t="shared" si="558"/>
        <v>0.13824033674092814</v>
      </c>
      <c r="J2535" s="53">
        <f>MIN(F2535,H2535,(1-EXP(-SetUp!$B$52*H2535/SetUp!$B$56))*F2535)</f>
        <v>0</v>
      </c>
      <c r="K2535" s="53">
        <f t="shared" si="554"/>
        <v>4.2675406535763797E-16</v>
      </c>
      <c r="L2535" s="53">
        <f>IF(I2535&lt;=0,0,MIN(SetUp!$B$50*I2535^SetUp!$B$55,I2535))</f>
        <v>7.9496761937950932E-4</v>
      </c>
      <c r="M2535" s="53">
        <f t="shared" si="555"/>
        <v>0.13744536912154864</v>
      </c>
      <c r="N2535" s="53">
        <f>IF(SetUp!$B$62=0,X2535,(B2535-E2535)*(1-(H2535/SetUp!$B$66/SetUp!$B$56)))</f>
        <v>0</v>
      </c>
      <c r="O2535" s="53">
        <f>K2535*SetUp!$B$65</f>
        <v>3.9389404420243304E-18</v>
      </c>
      <c r="P2535" s="53">
        <f>MIN(SetUp!$B$54*L2535^SetUp!$B$51,L2535)</f>
        <v>5.1064659937339598E-4</v>
      </c>
      <c r="Q2535" s="53">
        <f t="shared" si="556"/>
        <v>4.2281512491561365E-16</v>
      </c>
      <c r="R2535" s="53">
        <f>IF((H2535+N2535-O2535)&gt;SetUp!$B$56,T2534+H2535+N2535-O2535-SetUp!$B$56,T2534)</f>
        <v>0</v>
      </c>
      <c r="S2535" s="53">
        <f>R2535*SetUp!$B$65</f>
        <v>0</v>
      </c>
      <c r="T2535" s="53">
        <f>IF((R2535-S2535)&lt;SetUp!$B$53,R2535-S2535,SetUp!$B$53)</f>
        <v>0</v>
      </c>
      <c r="U2535" s="53">
        <f t="shared" si="557"/>
        <v>0.13744536912154864</v>
      </c>
      <c r="V2535" s="53">
        <f>(L2535-P2535)/1000*SetUp!$B$13*1000000/SetUp!$B$48</f>
        <v>1.1570529553181894E-2</v>
      </c>
      <c r="W2535" s="53">
        <f t="shared" si="559"/>
        <v>9.6493993351209895E-18</v>
      </c>
      <c r="X2535" s="53">
        <f>MAX((SetUp!$B$56*(1-($H2535/SetUp!$B$56)^2)*TANH(($B2535-$D2535)/SetUp!$B$56))/(1+$H2535/SetUp!$B$56*TANH(($B2535-$D2535)/SetUp!$B$56)),0)</f>
        <v>0</v>
      </c>
    </row>
    <row r="2536" spans="1:24" x14ac:dyDescent="0.3">
      <c r="A2536" s="60">
        <v>33581</v>
      </c>
      <c r="B2536" s="53">
        <v>0</v>
      </c>
      <c r="C2536" s="53"/>
      <c r="D2536" s="53">
        <v>5.2050000000000001</v>
      </c>
      <c r="E2536" s="53">
        <f t="shared" si="551"/>
        <v>0</v>
      </c>
      <c r="F2536" s="53">
        <f t="shared" si="552"/>
        <v>5.2050000000000001</v>
      </c>
      <c r="G2536" s="53">
        <f t="shared" si="553"/>
        <v>0</v>
      </c>
      <c r="H2536" s="53">
        <f>IF(Q2535&gt;SetUp!$B$56,SetUp!$B$56,Q2535)</f>
        <v>4.2281512491561365E-16</v>
      </c>
      <c r="I2536" s="53">
        <f t="shared" si="558"/>
        <v>0.13744536912154864</v>
      </c>
      <c r="J2536" s="53">
        <f>MIN(F2536,H2536,(1-EXP(-SetUp!$B$52*H2536/SetUp!$B$56))*F2536)</f>
        <v>0</v>
      </c>
      <c r="K2536" s="53">
        <f t="shared" si="554"/>
        <v>4.2281512491561365E-16</v>
      </c>
      <c r="L2536" s="53">
        <f>IF(I2536&lt;=0,0,MIN(SetUp!$B$50*I2536^SetUp!$B$55,I2536))</f>
        <v>7.8736297298297089E-4</v>
      </c>
      <c r="M2536" s="53">
        <f t="shared" si="555"/>
        <v>0.13665800614856569</v>
      </c>
      <c r="N2536" s="53">
        <f>IF(SetUp!$B$62=0,X2536,(B2536-E2536)*(1-(H2536/SetUp!$B$66/SetUp!$B$56)))</f>
        <v>0</v>
      </c>
      <c r="O2536" s="53">
        <f>K2536*SetUp!$B$65</f>
        <v>3.9025840178791677E-18</v>
      </c>
      <c r="P2536" s="53">
        <f>MIN(SetUp!$B$54*L2536^SetUp!$B$51,L2536)</f>
        <v>5.0571452238720824E-4</v>
      </c>
      <c r="Q2536" s="53">
        <f t="shared" si="556"/>
        <v>4.1891254089773448E-16</v>
      </c>
      <c r="R2536" s="53">
        <f>IF((H2536+N2536-O2536)&gt;SetUp!$B$56,T2535+H2536+N2536-O2536-SetUp!$B$56,T2535)</f>
        <v>0</v>
      </c>
      <c r="S2536" s="53">
        <f>R2536*SetUp!$B$65</f>
        <v>0</v>
      </c>
      <c r="T2536" s="53">
        <f>IF((R2536-S2536)&lt;SetUp!$B$53,R2536-S2536,SetUp!$B$53)</f>
        <v>0</v>
      </c>
      <c r="U2536" s="53">
        <f t="shared" si="557"/>
        <v>0.13665800614856569</v>
      </c>
      <c r="V2536" s="53">
        <f>(L2536-P2536)/1000*SetUp!$B$13*1000000/SetUp!$B$48</f>
        <v>1.1461768535988274E-2</v>
      </c>
      <c r="W2536" s="53">
        <f t="shared" si="559"/>
        <v>1.3010426069826053E-17</v>
      </c>
      <c r="X2536" s="53">
        <f>MAX((SetUp!$B$56*(1-($H2536/SetUp!$B$56)^2)*TANH(($B2536-$D2536)/SetUp!$B$56))/(1+$H2536/SetUp!$B$56*TANH(($B2536-$D2536)/SetUp!$B$56)),0)</f>
        <v>0</v>
      </c>
    </row>
    <row r="2537" spans="1:24" x14ac:dyDescent="0.3">
      <c r="A2537" s="60">
        <v>33582</v>
      </c>
      <c r="B2537" s="53">
        <v>6.5000000000000002E-2</v>
      </c>
      <c r="C2537" s="53"/>
      <c r="D2537" s="53">
        <v>5.2050000000000001</v>
      </c>
      <c r="E2537" s="53">
        <f t="shared" si="551"/>
        <v>6.5000000000000002E-2</v>
      </c>
      <c r="F2537" s="53">
        <f t="shared" si="552"/>
        <v>5.14</v>
      </c>
      <c r="G2537" s="53">
        <f t="shared" si="553"/>
        <v>0</v>
      </c>
      <c r="H2537" s="53">
        <f>IF(Q2536&gt;SetUp!$B$56,SetUp!$B$56,Q2536)</f>
        <v>4.1891254089773448E-16</v>
      </c>
      <c r="I2537" s="53">
        <f t="shared" si="558"/>
        <v>0.13665800614856569</v>
      </c>
      <c r="J2537" s="53">
        <f>MIN(F2537,H2537,(1-EXP(-SetUp!$B$52*H2537/SetUp!$B$56))*F2537)</f>
        <v>0</v>
      </c>
      <c r="K2537" s="53">
        <f t="shared" si="554"/>
        <v>4.1891254089773448E-16</v>
      </c>
      <c r="L2537" s="53">
        <f>IF(I2537&lt;=0,0,MIN(SetUp!$B$50*I2537^SetUp!$B$55,I2537))</f>
        <v>7.7985992027714956E-4</v>
      </c>
      <c r="M2537" s="53">
        <f t="shared" si="555"/>
        <v>0.13587814622828853</v>
      </c>
      <c r="N2537" s="53">
        <f>IF(SetUp!$B$62=0,X2537,(B2537-E2537)*(1-(H2537/SetUp!$B$66/SetUp!$B$56)))</f>
        <v>0</v>
      </c>
      <c r="O2537" s="53">
        <f>K2537*SetUp!$B$65</f>
        <v>3.8665631635645412E-18</v>
      </c>
      <c r="P2537" s="53">
        <f>MIN(SetUp!$B$54*L2537^SetUp!$B$51,L2537)</f>
        <v>5.0084878875840595E-4</v>
      </c>
      <c r="Q2537" s="53">
        <f t="shared" si="556"/>
        <v>4.1504597773416995E-16</v>
      </c>
      <c r="R2537" s="53">
        <f>IF((H2537+N2537-O2537)&gt;SetUp!$B$56,T2536+H2537+N2537-O2537-SetUp!$B$56,T2536)</f>
        <v>0</v>
      </c>
      <c r="S2537" s="53">
        <f>R2537*SetUp!$B$65</f>
        <v>0</v>
      </c>
      <c r="T2537" s="53">
        <f>IF((R2537-S2537)&lt;SetUp!$B$53,R2537-S2537,SetUp!$B$53)</f>
        <v>0</v>
      </c>
      <c r="U2537" s="53">
        <f t="shared" si="557"/>
        <v>0.13587814622828853</v>
      </c>
      <c r="V2537" s="53">
        <f>(L2537-P2537)/1000*SetUp!$B$13*1000000/SetUp!$B$48</f>
        <v>1.1354442041727794E-2</v>
      </c>
      <c r="W2537" s="53">
        <f t="shared" si="559"/>
        <v>-4.3368086899420177E-18</v>
      </c>
      <c r="X2537" s="53">
        <f>MAX((SetUp!$B$56*(1-($H2537/SetUp!$B$56)^2)*TANH(($B2537-$D2537)/SetUp!$B$56))/(1+$H2537/SetUp!$B$56*TANH(($B2537-$D2537)/SetUp!$B$56)),0)</f>
        <v>0</v>
      </c>
    </row>
    <row r="2538" spans="1:24" x14ac:dyDescent="0.3">
      <c r="A2538" s="60">
        <v>33583</v>
      </c>
      <c r="B2538" s="53">
        <v>0</v>
      </c>
      <c r="C2538" s="53"/>
      <c r="D2538" s="53">
        <v>5.2050000000000001</v>
      </c>
      <c r="E2538" s="53">
        <f t="shared" si="551"/>
        <v>0</v>
      </c>
      <c r="F2538" s="53">
        <f t="shared" si="552"/>
        <v>5.2050000000000001</v>
      </c>
      <c r="G2538" s="53">
        <f t="shared" si="553"/>
        <v>0</v>
      </c>
      <c r="H2538" s="53">
        <f>IF(Q2537&gt;SetUp!$B$56,SetUp!$B$56,Q2537)</f>
        <v>4.1504597773416995E-16</v>
      </c>
      <c r="I2538" s="53">
        <f t="shared" si="558"/>
        <v>0.13587814622828853</v>
      </c>
      <c r="J2538" s="53">
        <f>MIN(F2538,H2538,(1-EXP(-SetUp!$B$52*H2538/SetUp!$B$56))*F2538)</f>
        <v>0</v>
      </c>
      <c r="K2538" s="53">
        <f t="shared" si="554"/>
        <v>4.1504597773416995E-16</v>
      </c>
      <c r="L2538" s="53">
        <f>IF(I2538&lt;=0,0,MIN(SetUp!$B$50*I2538^SetUp!$B$55,I2538))</f>
        <v>7.7245672105894262E-4</v>
      </c>
      <c r="M2538" s="53">
        <f t="shared" si="555"/>
        <v>0.13510568950722959</v>
      </c>
      <c r="N2538" s="53">
        <f>IF(SetUp!$B$62=0,X2538,(B2538-E2538)*(1-(H2538/SetUp!$B$66/SetUp!$B$56)))</f>
        <v>0</v>
      </c>
      <c r="O2538" s="53">
        <f>K2538*SetUp!$B$65</f>
        <v>3.8308747817705862E-18</v>
      </c>
      <c r="P2538" s="53">
        <f>MIN(SetUp!$B$54*L2538^SetUp!$B$51,L2538)</f>
        <v>4.9604825602353941E-4</v>
      </c>
      <c r="Q2538" s="53">
        <f t="shared" si="556"/>
        <v>4.1121510295239935E-16</v>
      </c>
      <c r="R2538" s="53">
        <f>IF((H2538+N2538-O2538)&gt;SetUp!$B$56,T2537+H2538+N2538-O2538-SetUp!$B$56,T2537)</f>
        <v>0</v>
      </c>
      <c r="S2538" s="53">
        <f>R2538*SetUp!$B$65</f>
        <v>0</v>
      </c>
      <c r="T2538" s="53">
        <f>IF((R2538-S2538)&lt;SetUp!$B$53,R2538-S2538,SetUp!$B$53)</f>
        <v>0</v>
      </c>
      <c r="U2538" s="53">
        <f t="shared" si="557"/>
        <v>0.13510568950722959</v>
      </c>
      <c r="V2538" s="53">
        <f>(L2538-P2538)/1000*SetUp!$B$13*1000000/SetUp!$B$48</f>
        <v>1.1248525745205228E-2</v>
      </c>
      <c r="W2538" s="53">
        <f t="shared" si="559"/>
        <v>3.1441863002079629E-18</v>
      </c>
      <c r="X2538" s="53">
        <f>MAX((SetUp!$B$56*(1-($H2538/SetUp!$B$56)^2)*TANH(($B2538-$D2538)/SetUp!$B$56))/(1+$H2538/SetUp!$B$56*TANH(($B2538-$D2538)/SetUp!$B$56)),0)</f>
        <v>0</v>
      </c>
    </row>
    <row r="2539" spans="1:24" x14ac:dyDescent="0.3">
      <c r="A2539" s="60">
        <v>33584</v>
      </c>
      <c r="B2539" s="53">
        <v>0</v>
      </c>
      <c r="C2539" s="53"/>
      <c r="D2539" s="53">
        <v>5.2050000000000001</v>
      </c>
      <c r="E2539" s="53">
        <f t="shared" si="551"/>
        <v>0</v>
      </c>
      <c r="F2539" s="53">
        <f t="shared" si="552"/>
        <v>5.2050000000000001</v>
      </c>
      <c r="G2539" s="53">
        <f t="shared" si="553"/>
        <v>0</v>
      </c>
      <c r="H2539" s="53">
        <f>IF(Q2538&gt;SetUp!$B$56,SetUp!$B$56,Q2538)</f>
        <v>4.1121510295239935E-16</v>
      </c>
      <c r="I2539" s="53">
        <f t="shared" si="558"/>
        <v>0.13510568950722959</v>
      </c>
      <c r="J2539" s="53">
        <f>MIN(F2539,H2539,(1-EXP(-SetUp!$B$52*H2539/SetUp!$B$56))*F2539)</f>
        <v>0</v>
      </c>
      <c r="K2539" s="53">
        <f t="shared" si="554"/>
        <v>4.1121510295239935E-16</v>
      </c>
      <c r="L2539" s="53">
        <f>IF(I2539&lt;=0,0,MIN(SetUp!$B$50*I2539^SetUp!$B$55,I2539))</f>
        <v>7.6515167145011658E-4</v>
      </c>
      <c r="M2539" s="53">
        <f t="shared" si="555"/>
        <v>0.13434053783577948</v>
      </c>
      <c r="N2539" s="53">
        <f>IF(SetUp!$B$62=0,X2539,(B2539-E2539)*(1-(H2539/SetUp!$B$66/SetUp!$B$56)))</f>
        <v>0</v>
      </c>
      <c r="O2539" s="53">
        <f>K2539*SetUp!$B$65</f>
        <v>3.7955158037756102E-18</v>
      </c>
      <c r="P2539" s="53">
        <f>MIN(SetUp!$B$54*L2539^SetUp!$B$51,L2539)</f>
        <v>4.9131180567063223E-4</v>
      </c>
      <c r="Q2539" s="53">
        <f t="shared" si="556"/>
        <v>4.0741958714862375E-16</v>
      </c>
      <c r="R2539" s="53">
        <f>IF((H2539+N2539-O2539)&gt;SetUp!$B$56,T2538+H2539+N2539-O2539-SetUp!$B$56,T2538)</f>
        <v>0</v>
      </c>
      <c r="S2539" s="53">
        <f>R2539*SetUp!$B$65</f>
        <v>0</v>
      </c>
      <c r="T2539" s="53">
        <f>IF((R2539-S2539)&lt;SetUp!$B$53,R2539-S2539,SetUp!$B$53)</f>
        <v>0</v>
      </c>
      <c r="U2539" s="53">
        <f t="shared" si="557"/>
        <v>0.13434053783577948</v>
      </c>
      <c r="V2539" s="53">
        <f>(L2539-P2539)/1000*SetUp!$B$13*1000000/SetUp!$B$48</f>
        <v>1.1143995824764413E-2</v>
      </c>
      <c r="W2539" s="53">
        <f t="shared" si="559"/>
        <v>7.1557343384043293E-18</v>
      </c>
      <c r="X2539" s="53">
        <f>MAX((SetUp!$B$56*(1-($H2539/SetUp!$B$56)^2)*TANH(($B2539-$D2539)/SetUp!$B$56))/(1+$H2539/SetUp!$B$56*TANH(($B2539-$D2539)/SetUp!$B$56)),0)</f>
        <v>0</v>
      </c>
    </row>
    <row r="2540" spans="1:24" x14ac:dyDescent="0.3">
      <c r="A2540" s="60">
        <v>33585</v>
      </c>
      <c r="B2540" s="53">
        <v>0</v>
      </c>
      <c r="C2540" s="53"/>
      <c r="D2540" s="53">
        <v>5.2050000000000001</v>
      </c>
      <c r="E2540" s="53">
        <f t="shared" si="551"/>
        <v>0</v>
      </c>
      <c r="F2540" s="53">
        <f t="shared" si="552"/>
        <v>5.2050000000000001</v>
      </c>
      <c r="G2540" s="53">
        <f t="shared" si="553"/>
        <v>0</v>
      </c>
      <c r="H2540" s="53">
        <f>IF(Q2539&gt;SetUp!$B$56,SetUp!$B$56,Q2539)</f>
        <v>4.0741958714862375E-16</v>
      </c>
      <c r="I2540" s="53">
        <f t="shared" si="558"/>
        <v>0.13434053783577948</v>
      </c>
      <c r="J2540" s="53">
        <f>MIN(F2540,H2540,(1-EXP(-SetUp!$B$52*H2540/SetUp!$B$56))*F2540)</f>
        <v>0</v>
      </c>
      <c r="K2540" s="53">
        <f t="shared" si="554"/>
        <v>4.0741958714862375E-16</v>
      </c>
      <c r="L2540" s="53">
        <f>IF(I2540&lt;=0,0,MIN(SetUp!$B$50*I2540^SetUp!$B$55,I2540))</f>
        <v>7.579431030039493E-4</v>
      </c>
      <c r="M2540" s="53">
        <f t="shared" si="555"/>
        <v>0.13358259473277553</v>
      </c>
      <c r="N2540" s="53">
        <f>IF(SetUp!$B$62=0,X2540,(B2540-E2540)*(1-(H2540/SetUp!$B$66/SetUp!$B$56)))</f>
        <v>0</v>
      </c>
      <c r="O2540" s="53">
        <f>K2540*SetUp!$B$65</f>
        <v>3.7604831891822256E-18</v>
      </c>
      <c r="P2540" s="53">
        <f>MIN(SetUp!$B$54*L2540^SetUp!$B$51,L2540)</f>
        <v>4.8663834254797383E-4</v>
      </c>
      <c r="Q2540" s="53">
        <f t="shared" si="556"/>
        <v>4.0365910395944153E-16</v>
      </c>
      <c r="R2540" s="53">
        <f>IF((H2540+N2540-O2540)&gt;SetUp!$B$56,T2539+H2540+N2540-O2540-SetUp!$B$56,T2539)</f>
        <v>0</v>
      </c>
      <c r="S2540" s="53">
        <f>R2540*SetUp!$B$65</f>
        <v>0</v>
      </c>
      <c r="T2540" s="53">
        <f>IF((R2540-S2540)&lt;SetUp!$B$53,R2540-S2540,SetUp!$B$53)</f>
        <v>0</v>
      </c>
      <c r="U2540" s="53">
        <f t="shared" si="557"/>
        <v>0.13358259473277553</v>
      </c>
      <c r="V2540" s="53">
        <f>(L2540-P2540)/1000*SetUp!$B$13*1000000/SetUp!$B$48</f>
        <v>1.1040828949992167E-2</v>
      </c>
      <c r="W2540" s="53">
        <f t="shared" si="559"/>
        <v>0</v>
      </c>
      <c r="X2540" s="53">
        <f>MAX((SetUp!$B$56*(1-($H2540/SetUp!$B$56)^2)*TANH(($B2540-$D2540)/SetUp!$B$56))/(1+$H2540/SetUp!$B$56*TANH(($B2540-$D2540)/SetUp!$B$56)),0)</f>
        <v>0</v>
      </c>
    </row>
    <row r="2541" spans="1:24" x14ac:dyDescent="0.3">
      <c r="A2541" s="60">
        <v>33586</v>
      </c>
      <c r="B2541" s="53">
        <v>0.68799999999999994</v>
      </c>
      <c r="C2541" s="53"/>
      <c r="D2541" s="53">
        <v>5.2050000000000001</v>
      </c>
      <c r="E2541" s="53">
        <f t="shared" si="551"/>
        <v>0.68799999999999994</v>
      </c>
      <c r="F2541" s="53">
        <f t="shared" si="552"/>
        <v>4.5170000000000003</v>
      </c>
      <c r="G2541" s="53">
        <f t="shared" si="553"/>
        <v>0</v>
      </c>
      <c r="H2541" s="53">
        <f>IF(Q2540&gt;SetUp!$B$56,SetUp!$B$56,Q2540)</f>
        <v>4.0365910395944153E-16</v>
      </c>
      <c r="I2541" s="53">
        <f t="shared" si="558"/>
        <v>0.13358259473277553</v>
      </c>
      <c r="J2541" s="53">
        <f>MIN(F2541,H2541,(1-EXP(-SetUp!$B$52*H2541/SetUp!$B$56))*F2541)</f>
        <v>0</v>
      </c>
      <c r="K2541" s="53">
        <f t="shared" si="554"/>
        <v>4.0365910395944153E-16</v>
      </c>
      <c r="L2541" s="53">
        <f>IF(I2541&lt;=0,0,MIN(SetUp!$B$50*I2541^SetUp!$B$55,I2541))</f>
        <v>7.5082938183714313E-4</v>
      </c>
      <c r="M2541" s="53">
        <f t="shared" si="555"/>
        <v>0.13283176535093838</v>
      </c>
      <c r="N2541" s="53">
        <f>IF(SetUp!$B$62=0,X2541,(B2541-E2541)*(1-(H2541/SetUp!$B$66/SetUp!$B$56)))</f>
        <v>0</v>
      </c>
      <c r="O2541" s="53">
        <f>K2541*SetUp!$B$65</f>
        <v>3.725773925655915E-18</v>
      </c>
      <c r="P2541" s="53">
        <f>MIN(SetUp!$B$54*L2541^SetUp!$B$51,L2541)</f>
        <v>4.8202679428967801E-4</v>
      </c>
      <c r="Q2541" s="53">
        <f t="shared" si="556"/>
        <v>3.999333300337856E-16</v>
      </c>
      <c r="R2541" s="53">
        <f>IF((H2541+N2541-O2541)&gt;SetUp!$B$56,T2540+H2541+N2541-O2541-SetUp!$B$56,T2540)</f>
        <v>0</v>
      </c>
      <c r="S2541" s="53">
        <f>R2541*SetUp!$B$65</f>
        <v>0</v>
      </c>
      <c r="T2541" s="53">
        <f>IF((R2541-S2541)&lt;SetUp!$B$53,R2541-S2541,SetUp!$B$53)</f>
        <v>0</v>
      </c>
      <c r="U2541" s="53">
        <f t="shared" si="557"/>
        <v>0.13283176535093838</v>
      </c>
      <c r="V2541" s="53">
        <f>(L2541-P2541)/1000*SetUp!$B$13*1000000/SetUp!$B$48</f>
        <v>1.0939002269768286E-2</v>
      </c>
      <c r="W2541" s="53">
        <f t="shared" si="559"/>
        <v>-9.3783487919996134E-17</v>
      </c>
      <c r="X2541" s="53">
        <f>MAX((SetUp!$B$56*(1-($H2541/SetUp!$B$56)^2)*TANH(($B2541-$D2541)/SetUp!$B$56))/(1+$H2541/SetUp!$B$56*TANH(($B2541-$D2541)/SetUp!$B$56)),0)</f>
        <v>0</v>
      </c>
    </row>
    <row r="2542" spans="1:24" x14ac:dyDescent="0.3">
      <c r="A2542" s="60">
        <v>33587</v>
      </c>
      <c r="B2542" s="53">
        <v>0</v>
      </c>
      <c r="C2542" s="53"/>
      <c r="D2542" s="53">
        <v>5.2050000000000001</v>
      </c>
      <c r="E2542" s="53">
        <f t="shared" si="551"/>
        <v>0</v>
      </c>
      <c r="F2542" s="53">
        <f t="shared" si="552"/>
        <v>5.2050000000000001</v>
      </c>
      <c r="G2542" s="53">
        <f t="shared" si="553"/>
        <v>0</v>
      </c>
      <c r="H2542" s="53">
        <f>IF(Q2541&gt;SetUp!$B$56,SetUp!$B$56,Q2541)</f>
        <v>3.999333300337856E-16</v>
      </c>
      <c r="I2542" s="53">
        <f t="shared" si="558"/>
        <v>0.13283176535093838</v>
      </c>
      <c r="J2542" s="53">
        <f>MIN(F2542,H2542,(1-EXP(-SetUp!$B$52*H2542/SetUp!$B$56))*F2542)</f>
        <v>0</v>
      </c>
      <c r="K2542" s="53">
        <f t="shared" si="554"/>
        <v>3.999333300337856E-16</v>
      </c>
      <c r="L2542" s="53">
        <f>IF(I2542&lt;=0,0,MIN(SetUp!$B$50*I2542^SetUp!$B$55,I2542))</f>
        <v>7.4380890778620026E-4</v>
      </c>
      <c r="M2542" s="53">
        <f t="shared" si="555"/>
        <v>0.13208795644315219</v>
      </c>
      <c r="N2542" s="53">
        <f>IF(SetUp!$B$62=0,X2542,(B2542-E2542)*(1-(H2542/SetUp!$B$66/SetUp!$B$56)))</f>
        <v>0</v>
      </c>
      <c r="O2542" s="53">
        <f>K2542*SetUp!$B$65</f>
        <v>3.6913850286660126E-18</v>
      </c>
      <c r="P2542" s="53">
        <f>MIN(SetUp!$B$54*L2542^SetUp!$B$51,L2542)</f>
        <v>4.7747611075748853E-4</v>
      </c>
      <c r="Q2542" s="53">
        <f t="shared" si="556"/>
        <v>3.9624194500511956E-16</v>
      </c>
      <c r="R2542" s="53">
        <f>IF((H2542+N2542-O2542)&gt;SetUp!$B$56,T2541+H2542+N2542-O2542-SetUp!$B$56,T2541)</f>
        <v>0</v>
      </c>
      <c r="S2542" s="53">
        <f>R2542*SetUp!$B$65</f>
        <v>0</v>
      </c>
      <c r="T2542" s="53">
        <f>IF((R2542-S2542)&lt;SetUp!$B$53,R2542-S2542,SetUp!$B$53)</f>
        <v>0</v>
      </c>
      <c r="U2542" s="53">
        <f t="shared" si="557"/>
        <v>0.13208795644315219</v>
      </c>
      <c r="V2542" s="53">
        <f>(L2542-P2542)/1000*SetUp!$B$13*1000000/SetUp!$B$48</f>
        <v>1.0838493400649886E-2</v>
      </c>
      <c r="W2542" s="53">
        <f t="shared" si="559"/>
        <v>8.2399365108898337E-18</v>
      </c>
      <c r="X2542" s="53">
        <f>MAX((SetUp!$B$56*(1-($H2542/SetUp!$B$56)^2)*TANH(($B2542-$D2542)/SetUp!$B$56))/(1+$H2542/SetUp!$B$56*TANH(($B2542-$D2542)/SetUp!$B$56)),0)</f>
        <v>0</v>
      </c>
    </row>
    <row r="2543" spans="1:24" x14ac:dyDescent="0.3">
      <c r="A2543" s="60">
        <v>33588</v>
      </c>
      <c r="B2543" s="53">
        <v>0</v>
      </c>
      <c r="C2543" s="53"/>
      <c r="D2543" s="53">
        <v>5.2050000000000001</v>
      </c>
      <c r="E2543" s="53">
        <f t="shared" si="551"/>
        <v>0</v>
      </c>
      <c r="F2543" s="53">
        <f t="shared" si="552"/>
        <v>5.2050000000000001</v>
      </c>
      <c r="G2543" s="53">
        <f t="shared" si="553"/>
        <v>0</v>
      </c>
      <c r="H2543" s="53">
        <f>IF(Q2542&gt;SetUp!$B$56,SetUp!$B$56,Q2542)</f>
        <v>3.9624194500511956E-16</v>
      </c>
      <c r="I2543" s="53">
        <f t="shared" si="558"/>
        <v>0.13208795644315219</v>
      </c>
      <c r="J2543" s="53">
        <f>MIN(F2543,H2543,(1-EXP(-SetUp!$B$52*H2543/SetUp!$B$56))*F2543)</f>
        <v>0</v>
      </c>
      <c r="K2543" s="53">
        <f t="shared" si="554"/>
        <v>3.9624194500511956E-16</v>
      </c>
      <c r="L2543" s="53">
        <f>IF(I2543&lt;=0,0,MIN(SetUp!$B$50*I2543^SetUp!$B$55,I2543))</f>
        <v>7.3688011358748477E-4</v>
      </c>
      <c r="M2543" s="53">
        <f t="shared" si="555"/>
        <v>0.13135107632956469</v>
      </c>
      <c r="N2543" s="53">
        <f>IF(SetUp!$B$62=0,X2543,(B2543-E2543)*(1-(H2543/SetUp!$B$66/SetUp!$B$56)))</f>
        <v>0</v>
      </c>
      <c r="O2543" s="53">
        <f>K2543*SetUp!$B$65</f>
        <v>3.6573135412290727E-18</v>
      </c>
      <c r="P2543" s="53">
        <f>MIN(SetUp!$B$54*L2543^SetUp!$B$51,L2543)</f>
        <v>4.7298526349830183E-4</v>
      </c>
      <c r="Q2543" s="53">
        <f t="shared" si="556"/>
        <v>3.9258463146389048E-16</v>
      </c>
      <c r="R2543" s="53">
        <f>IF((H2543+N2543-O2543)&gt;SetUp!$B$56,T2542+H2543+N2543-O2543-SetUp!$B$56,T2542)</f>
        <v>0</v>
      </c>
      <c r="S2543" s="53">
        <f>R2543*SetUp!$B$65</f>
        <v>0</v>
      </c>
      <c r="T2543" s="53">
        <f>IF((R2543-S2543)&lt;SetUp!$B$53,R2543-S2543,SetUp!$B$53)</f>
        <v>0</v>
      </c>
      <c r="U2543" s="53">
        <f t="shared" si="557"/>
        <v>0.13135107632956469</v>
      </c>
      <c r="V2543" s="53">
        <f>(L2543-P2543)/1000*SetUp!$B$13*1000000/SetUp!$B$48</f>
        <v>1.0739280415580052E-2</v>
      </c>
      <c r="W2543" s="53">
        <f t="shared" si="559"/>
        <v>-1.1058862159352145E-17</v>
      </c>
      <c r="X2543" s="53">
        <f>MAX((SetUp!$B$56*(1-($H2543/SetUp!$B$56)^2)*TANH(($B2543-$D2543)/SetUp!$B$56))/(1+$H2543/SetUp!$B$56*TANH(($B2543-$D2543)/SetUp!$B$56)),0)</f>
        <v>0</v>
      </c>
    </row>
    <row r="2544" spans="1:24" x14ac:dyDescent="0.3">
      <c r="A2544" s="60">
        <v>33589</v>
      </c>
      <c r="B2544" s="53">
        <v>0</v>
      </c>
      <c r="C2544" s="53"/>
      <c r="D2544" s="53">
        <v>5.2050000000000001</v>
      </c>
      <c r="E2544" s="53">
        <f t="shared" si="551"/>
        <v>0</v>
      </c>
      <c r="F2544" s="53">
        <f t="shared" si="552"/>
        <v>5.2050000000000001</v>
      </c>
      <c r="G2544" s="53">
        <f t="shared" si="553"/>
        <v>0</v>
      </c>
      <c r="H2544" s="53">
        <f>IF(Q2543&gt;SetUp!$B$56,SetUp!$B$56,Q2543)</f>
        <v>3.9258463146389048E-16</v>
      </c>
      <c r="I2544" s="53">
        <f t="shared" si="558"/>
        <v>0.13135107632956469</v>
      </c>
      <c r="J2544" s="53">
        <f>MIN(F2544,H2544,(1-EXP(-SetUp!$B$52*H2544/SetUp!$B$56))*F2544)</f>
        <v>0</v>
      </c>
      <c r="K2544" s="53">
        <f t="shared" si="554"/>
        <v>3.9258463146389048E-16</v>
      </c>
      <c r="L2544" s="53">
        <f>IF(I2544&lt;=0,0,MIN(SetUp!$B$50*I2544^SetUp!$B$55,I2544))</f>
        <v>7.3004146408021649E-4</v>
      </c>
      <c r="M2544" s="53">
        <f t="shared" si="555"/>
        <v>0.13062103486548449</v>
      </c>
      <c r="N2544" s="53">
        <f>IF(SetUp!$B$62=0,X2544,(B2544-E2544)*(1-(H2544/SetUp!$B$66/SetUp!$B$56)))</f>
        <v>0</v>
      </c>
      <c r="O2544" s="53">
        <f>K2544*SetUp!$B$65</f>
        <v>3.6235565336546106E-18</v>
      </c>
      <c r="P2544" s="53">
        <f>MIN(SetUp!$B$54*L2544^SetUp!$B$51,L2544)</f>
        <v>4.6855324521691028E-4</v>
      </c>
      <c r="Q2544" s="53">
        <f t="shared" si="556"/>
        <v>3.8896107493023587E-16</v>
      </c>
      <c r="R2544" s="53">
        <f>IF((H2544+N2544-O2544)&gt;SetUp!$B$56,T2543+H2544+N2544-O2544-SetUp!$B$56,T2543)</f>
        <v>0</v>
      </c>
      <c r="S2544" s="53">
        <f>R2544*SetUp!$B$65</f>
        <v>0</v>
      </c>
      <c r="T2544" s="53">
        <f>IF((R2544-S2544)&lt;SetUp!$B$53,R2544-S2544,SetUp!$B$53)</f>
        <v>0</v>
      </c>
      <c r="U2544" s="53">
        <f t="shared" si="557"/>
        <v>0.13062103486548449</v>
      </c>
      <c r="V2544" s="53">
        <f>(L2544-P2544)/1000*SetUp!$B$13*1000000/SetUp!$B$48</f>
        <v>1.0641341832910297E-2</v>
      </c>
      <c r="W2544" s="53">
        <f t="shared" si="559"/>
        <v>1.0950441942103595E-17</v>
      </c>
      <c r="X2544" s="53">
        <f>MAX((SetUp!$B$56*(1-($H2544/SetUp!$B$56)^2)*TANH(($B2544-$D2544)/SetUp!$B$56))/(1+$H2544/SetUp!$B$56*TANH(($B2544-$D2544)/SetUp!$B$56)),0)</f>
        <v>0</v>
      </c>
    </row>
    <row r="2545" spans="1:24" x14ac:dyDescent="0.3">
      <c r="A2545" s="60">
        <v>33590</v>
      </c>
      <c r="B2545" s="53">
        <v>0</v>
      </c>
      <c r="C2545" s="53"/>
      <c r="D2545" s="53">
        <v>5.2050000000000001</v>
      </c>
      <c r="E2545" s="53">
        <f t="shared" si="551"/>
        <v>0</v>
      </c>
      <c r="F2545" s="53">
        <f t="shared" si="552"/>
        <v>5.2050000000000001</v>
      </c>
      <c r="G2545" s="53">
        <f t="shared" si="553"/>
        <v>0</v>
      </c>
      <c r="H2545" s="53">
        <f>IF(Q2544&gt;SetUp!$B$56,SetUp!$B$56,Q2544)</f>
        <v>3.8896107493023587E-16</v>
      </c>
      <c r="I2545" s="53">
        <f t="shared" si="558"/>
        <v>0.13062103486548449</v>
      </c>
      <c r="J2545" s="53">
        <f>MIN(F2545,H2545,(1-EXP(-SetUp!$B$52*H2545/SetUp!$B$56))*F2545)</f>
        <v>0</v>
      </c>
      <c r="K2545" s="53">
        <f t="shared" si="554"/>
        <v>3.8896107493023587E-16</v>
      </c>
      <c r="L2545" s="53">
        <f>IF(I2545&lt;=0,0,MIN(SetUp!$B$50*I2545^SetUp!$B$55,I2545))</f>
        <v>7.2329145543167418E-4</v>
      </c>
      <c r="M2545" s="53">
        <f t="shared" si="555"/>
        <v>0.12989774341005281</v>
      </c>
      <c r="N2545" s="53">
        <f>IF(SetUp!$B$62=0,X2545,(B2545-E2545)*(1-(H2545/SetUp!$B$66/SetUp!$B$56)))</f>
        <v>0</v>
      </c>
      <c r="O2545" s="53">
        <f>K2545*SetUp!$B$65</f>
        <v>3.5901111032931857E-18</v>
      </c>
      <c r="P2545" s="53">
        <f>MIN(SetUp!$B$54*L2545^SetUp!$B$51,L2545)</f>
        <v>4.6417906926348774E-4</v>
      </c>
      <c r="Q2545" s="53">
        <f t="shared" si="556"/>
        <v>3.8537096382694269E-16</v>
      </c>
      <c r="R2545" s="53">
        <f>IF((H2545+N2545-O2545)&gt;SetUp!$B$56,T2544+H2545+N2545-O2545-SetUp!$B$56,T2544)</f>
        <v>0</v>
      </c>
      <c r="S2545" s="53">
        <f>R2545*SetUp!$B$65</f>
        <v>0</v>
      </c>
      <c r="T2545" s="53">
        <f>IF((R2545-S2545)&lt;SetUp!$B$53,R2545-S2545,SetUp!$B$53)</f>
        <v>0</v>
      </c>
      <c r="U2545" s="53">
        <f t="shared" si="557"/>
        <v>0.12989774341005281</v>
      </c>
      <c r="V2545" s="53">
        <f>(L2545-P2545)/1000*SetUp!$B$13*1000000/SetUp!$B$48</f>
        <v>1.0544656605726928E-2</v>
      </c>
      <c r="W2545" s="53">
        <f t="shared" si="559"/>
        <v>-5.2041704279304213E-18</v>
      </c>
      <c r="X2545" s="53">
        <f>MAX((SetUp!$B$56*(1-($H2545/SetUp!$B$56)^2)*TANH(($B2545-$D2545)/SetUp!$B$56))/(1+$H2545/SetUp!$B$56*TANH(($B2545-$D2545)/SetUp!$B$56)),0)</f>
        <v>0</v>
      </c>
    </row>
    <row r="2546" spans="1:24" x14ac:dyDescent="0.3">
      <c r="A2546" s="60">
        <v>33591</v>
      </c>
      <c r="B2546" s="53">
        <v>0.55400000000000005</v>
      </c>
      <c r="C2546" s="53"/>
      <c r="D2546" s="53">
        <v>5.2050000000000001</v>
      </c>
      <c r="E2546" s="53">
        <f t="shared" si="551"/>
        <v>0.55400000000000005</v>
      </c>
      <c r="F2546" s="53">
        <f t="shared" si="552"/>
        <v>4.6509999999999998</v>
      </c>
      <c r="G2546" s="53">
        <f t="shared" si="553"/>
        <v>0</v>
      </c>
      <c r="H2546" s="53">
        <f>IF(Q2545&gt;SetUp!$B$56,SetUp!$B$56,Q2545)</f>
        <v>3.8537096382694269E-16</v>
      </c>
      <c r="I2546" s="53">
        <f t="shared" si="558"/>
        <v>0.12989774341005281</v>
      </c>
      <c r="J2546" s="53">
        <f>MIN(F2546,H2546,(1-EXP(-SetUp!$B$52*H2546/SetUp!$B$56))*F2546)</f>
        <v>0</v>
      </c>
      <c r="K2546" s="53">
        <f t="shared" si="554"/>
        <v>3.8537096382694269E-16</v>
      </c>
      <c r="L2546" s="53">
        <f>IF(I2546&lt;=0,0,MIN(SetUp!$B$50*I2546^SetUp!$B$55,I2546))</f>
        <v>7.1662861438390895E-4</v>
      </c>
      <c r="M2546" s="53">
        <f t="shared" si="555"/>
        <v>0.12918111479566891</v>
      </c>
      <c r="N2546" s="53">
        <f>IF(SetUp!$B$62=0,X2546,(B2546-E2546)*(1-(H2546/SetUp!$B$66/SetUp!$B$56)))</f>
        <v>0</v>
      </c>
      <c r="O2546" s="53">
        <f>K2546*SetUp!$B$65</f>
        <v>3.5569743742868178E-18</v>
      </c>
      <c r="P2546" s="53">
        <f>MIN(SetUp!$B$54*L2546^SetUp!$B$51,L2546)</f>
        <v>4.5986176913534482E-4</v>
      </c>
      <c r="Q2546" s="53">
        <f t="shared" si="556"/>
        <v>3.8181398945265587E-16</v>
      </c>
      <c r="R2546" s="53">
        <f>IF((H2546+N2546-O2546)&gt;SetUp!$B$56,T2545+H2546+N2546-O2546-SetUp!$B$56,T2545)</f>
        <v>0</v>
      </c>
      <c r="S2546" s="53">
        <f>R2546*SetUp!$B$65</f>
        <v>0</v>
      </c>
      <c r="T2546" s="53">
        <f>IF((R2546-S2546)&lt;SetUp!$B$53,R2546-S2546,SetUp!$B$53)</f>
        <v>0</v>
      </c>
      <c r="U2546" s="53">
        <f t="shared" si="557"/>
        <v>0.12918111479566891</v>
      </c>
      <c r="V2546" s="53">
        <f>(L2546-P2546)/1000*SetUp!$B$13*1000000/SetUp!$B$48</f>
        <v>1.0449204111472002E-2</v>
      </c>
      <c r="W2546" s="53">
        <f t="shared" si="559"/>
        <v>-2.0599841277224584E-17</v>
      </c>
      <c r="X2546" s="53">
        <f>MAX((SetUp!$B$56*(1-($H2546/SetUp!$B$56)^2)*TANH(($B2546-$D2546)/SetUp!$B$56))/(1+$H2546/SetUp!$B$56*TANH(($B2546-$D2546)/SetUp!$B$56)),0)</f>
        <v>0</v>
      </c>
    </row>
    <row r="2547" spans="1:24" x14ac:dyDescent="0.3">
      <c r="A2547" s="60">
        <v>33592</v>
      </c>
      <c r="B2547" s="53">
        <v>0</v>
      </c>
      <c r="C2547" s="53"/>
      <c r="D2547" s="53">
        <v>5.2050000000000001</v>
      </c>
      <c r="E2547" s="53">
        <f t="shared" si="551"/>
        <v>0</v>
      </c>
      <c r="F2547" s="53">
        <f t="shared" si="552"/>
        <v>5.2050000000000001</v>
      </c>
      <c r="G2547" s="53">
        <f t="shared" si="553"/>
        <v>0</v>
      </c>
      <c r="H2547" s="53">
        <f>IF(Q2546&gt;SetUp!$B$56,SetUp!$B$56,Q2546)</f>
        <v>3.8181398945265587E-16</v>
      </c>
      <c r="I2547" s="53">
        <f t="shared" si="558"/>
        <v>0.12918111479566891</v>
      </c>
      <c r="J2547" s="53">
        <f>MIN(F2547,H2547,(1-EXP(-SetUp!$B$52*H2547/SetUp!$B$56))*F2547)</f>
        <v>0</v>
      </c>
      <c r="K2547" s="53">
        <f t="shared" si="554"/>
        <v>3.8181398945265587E-16</v>
      </c>
      <c r="L2547" s="53">
        <f>IF(I2547&lt;=0,0,MIN(SetUp!$B$50*I2547^SetUp!$B$55,I2547))</f>
        <v>7.1005149752129224E-4</v>
      </c>
      <c r="M2547" s="53">
        <f t="shared" si="555"/>
        <v>0.12847106329814761</v>
      </c>
      <c r="N2547" s="53">
        <f>IF(SetUp!$B$62=0,X2547,(B2547-E2547)*(1-(H2547/SetUp!$B$66/SetUp!$B$56)))</f>
        <v>0</v>
      </c>
      <c r="O2547" s="53">
        <f>K2547*SetUp!$B$65</f>
        <v>3.5241434973216947E-18</v>
      </c>
      <c r="P2547" s="53">
        <f>MIN(SetUp!$B$54*L2547^SetUp!$B$51,L2547)</f>
        <v>4.5560039799251076E-4</v>
      </c>
      <c r="Q2547" s="53">
        <f t="shared" si="556"/>
        <v>3.7828984595533418E-16</v>
      </c>
      <c r="R2547" s="53">
        <f>IF((H2547+N2547-O2547)&gt;SetUp!$B$56,T2546+H2547+N2547-O2547-SetUp!$B$56,T2546)</f>
        <v>0</v>
      </c>
      <c r="S2547" s="53">
        <f>R2547*SetUp!$B$65</f>
        <v>0</v>
      </c>
      <c r="T2547" s="53">
        <f>IF((R2547-S2547)&lt;SetUp!$B$53,R2547-S2547,SetUp!$B$53)</f>
        <v>0</v>
      </c>
      <c r="U2547" s="53">
        <f t="shared" si="557"/>
        <v>0.12847106329814761</v>
      </c>
      <c r="V2547" s="53">
        <f>(L2547-P2547)/1000*SetUp!$B$13*1000000/SetUp!$B$48</f>
        <v>1.0354964141849554E-2</v>
      </c>
      <c r="W2547" s="53">
        <f t="shared" si="559"/>
        <v>9.7578195523695399E-19</v>
      </c>
      <c r="X2547" s="53">
        <f>MAX((SetUp!$B$56*(1-($H2547/SetUp!$B$56)^2)*TANH(($B2547-$D2547)/SetUp!$B$56))/(1+$H2547/SetUp!$B$56*TANH(($B2547-$D2547)/SetUp!$B$56)),0)</f>
        <v>0</v>
      </c>
    </row>
    <row r="2548" spans="1:24" x14ac:dyDescent="0.3">
      <c r="A2548" s="60">
        <v>33593</v>
      </c>
      <c r="B2548" s="53">
        <v>0</v>
      </c>
      <c r="C2548" s="53"/>
      <c r="D2548" s="53">
        <v>5.2050000000000001</v>
      </c>
      <c r="E2548" s="53">
        <f t="shared" si="551"/>
        <v>0</v>
      </c>
      <c r="F2548" s="53">
        <f t="shared" si="552"/>
        <v>5.2050000000000001</v>
      </c>
      <c r="G2548" s="53">
        <f t="shared" si="553"/>
        <v>0</v>
      </c>
      <c r="H2548" s="53">
        <f>IF(Q2547&gt;SetUp!$B$56,SetUp!$B$56,Q2547)</f>
        <v>3.7828984595533418E-16</v>
      </c>
      <c r="I2548" s="53">
        <f t="shared" si="558"/>
        <v>0.12847106329814761</v>
      </c>
      <c r="J2548" s="53">
        <f>MIN(F2548,H2548,(1-EXP(-SetUp!$B$52*H2548/SetUp!$B$56))*F2548)</f>
        <v>0</v>
      </c>
      <c r="K2548" s="53">
        <f t="shared" si="554"/>
        <v>3.7828984595533418E-16</v>
      </c>
      <c r="L2548" s="53">
        <f>IF(I2548&lt;=0,0,MIN(SetUp!$B$50*I2548^SetUp!$B$55,I2548))</f>
        <v>7.0355869055824824E-4</v>
      </c>
      <c r="M2548" s="53">
        <f t="shared" si="555"/>
        <v>0.12776750460758937</v>
      </c>
      <c r="N2548" s="53">
        <f>IF(SetUp!$B$62=0,X2548,(B2548-E2548)*(1-(H2548/SetUp!$B$66/SetUp!$B$56)))</f>
        <v>0</v>
      </c>
      <c r="O2548" s="53">
        <f>K2548*SetUp!$B$65</f>
        <v>3.491615649383177E-18</v>
      </c>
      <c r="P2548" s="53">
        <f>MIN(SetUp!$B$54*L2548^SetUp!$B$51,L2548)</f>
        <v>4.513940281867068E-4</v>
      </c>
      <c r="Q2548" s="53">
        <f t="shared" si="556"/>
        <v>3.7479823030595099E-16</v>
      </c>
      <c r="R2548" s="53">
        <f>IF((H2548+N2548-O2548)&gt;SetUp!$B$56,T2547+H2548+N2548-O2548-SetUp!$B$56,T2547)</f>
        <v>0</v>
      </c>
      <c r="S2548" s="53">
        <f>R2548*SetUp!$B$65</f>
        <v>0</v>
      </c>
      <c r="T2548" s="53">
        <f>IF((R2548-S2548)&lt;SetUp!$B$53,R2548-S2548,SetUp!$B$53)</f>
        <v>0</v>
      </c>
      <c r="U2548" s="53">
        <f t="shared" si="557"/>
        <v>0.12776750460758937</v>
      </c>
      <c r="V2548" s="53">
        <f>(L2548-P2548)/1000*SetUp!$B$13*1000000/SetUp!$B$48</f>
        <v>1.0261916893008191E-2</v>
      </c>
      <c r="W2548" s="53">
        <f t="shared" si="559"/>
        <v>5.7462715141731735E-18</v>
      </c>
      <c r="X2548" s="53">
        <f>MAX((SetUp!$B$56*(1-($H2548/SetUp!$B$56)^2)*TANH(($B2548-$D2548)/SetUp!$B$56))/(1+$H2548/SetUp!$B$56*TANH(($B2548-$D2548)/SetUp!$B$56)),0)</f>
        <v>0</v>
      </c>
    </row>
    <row r="2549" spans="1:24" x14ac:dyDescent="0.3">
      <c r="A2549" s="60">
        <v>33594</v>
      </c>
      <c r="B2549" s="53">
        <v>0</v>
      </c>
      <c r="C2549" s="53"/>
      <c r="D2549" s="53">
        <v>5.2050000000000001</v>
      </c>
      <c r="E2549" s="53">
        <f t="shared" si="551"/>
        <v>0</v>
      </c>
      <c r="F2549" s="53">
        <f t="shared" si="552"/>
        <v>5.2050000000000001</v>
      </c>
      <c r="G2549" s="53">
        <f t="shared" si="553"/>
        <v>0</v>
      </c>
      <c r="H2549" s="53">
        <f>IF(Q2548&gt;SetUp!$B$56,SetUp!$B$56,Q2548)</f>
        <v>3.7479823030595099E-16</v>
      </c>
      <c r="I2549" s="53">
        <f t="shared" si="558"/>
        <v>0.12776750460758937</v>
      </c>
      <c r="J2549" s="53">
        <f>MIN(F2549,H2549,(1-EXP(-SetUp!$B$52*H2549/SetUp!$B$56))*F2549)</f>
        <v>0</v>
      </c>
      <c r="K2549" s="53">
        <f t="shared" si="554"/>
        <v>3.7479823030595099E-16</v>
      </c>
      <c r="L2549" s="53">
        <f>IF(I2549&lt;=0,0,MIN(SetUp!$B$50*I2549^SetUp!$B$55,I2549))</f>
        <v>6.9714880764654001E-4</v>
      </c>
      <c r="M2549" s="53">
        <f t="shared" si="555"/>
        <v>0.12707035579994283</v>
      </c>
      <c r="N2549" s="53">
        <f>IF(SetUp!$B$62=0,X2549,(B2549-E2549)*(1-(H2549/SetUp!$B$66/SetUp!$B$56)))</f>
        <v>0</v>
      </c>
      <c r="O2549" s="53">
        <f>K2549*SetUp!$B$65</f>
        <v>3.4593880335130514E-18</v>
      </c>
      <c r="P2549" s="53">
        <f>MIN(SetUp!$B$54*L2549^SetUp!$B$51,L2549)</f>
        <v>4.4724175080329017E-4</v>
      </c>
      <c r="Q2549" s="53">
        <f t="shared" si="556"/>
        <v>3.7133884227243793E-16</v>
      </c>
      <c r="R2549" s="53">
        <f>IF((H2549+N2549-O2549)&gt;SetUp!$B$56,T2548+H2549+N2549-O2549-SetUp!$B$56,T2548)</f>
        <v>0</v>
      </c>
      <c r="S2549" s="53">
        <f>R2549*SetUp!$B$65</f>
        <v>0</v>
      </c>
      <c r="T2549" s="53">
        <f>IF((R2549-S2549)&lt;SetUp!$B$53,R2549-S2549,SetUp!$B$53)</f>
        <v>0</v>
      </c>
      <c r="U2549" s="53">
        <f t="shared" si="557"/>
        <v>0.12707035579994283</v>
      </c>
      <c r="V2549" s="53">
        <f>(L2549-P2549)/1000*SetUp!$B$13*1000000/SetUp!$B$48</f>
        <v>1.0170042955991634E-2</v>
      </c>
      <c r="W2549" s="53">
        <f t="shared" si="559"/>
        <v>-2.927345865710862E-17</v>
      </c>
      <c r="X2549" s="53">
        <f>MAX((SetUp!$B$56*(1-($H2549/SetUp!$B$56)^2)*TANH(($B2549-$D2549)/SetUp!$B$56))/(1+$H2549/SetUp!$B$56*TANH(($B2549-$D2549)/SetUp!$B$56)),0)</f>
        <v>0</v>
      </c>
    </row>
    <row r="2550" spans="1:24" x14ac:dyDescent="0.3">
      <c r="A2550" s="60">
        <v>33595</v>
      </c>
      <c r="B2550" s="53">
        <v>0</v>
      </c>
      <c r="C2550" s="53"/>
      <c r="D2550" s="53">
        <v>5.2050000000000001</v>
      </c>
      <c r="E2550" s="53">
        <f t="shared" si="551"/>
        <v>0</v>
      </c>
      <c r="F2550" s="53">
        <f t="shared" si="552"/>
        <v>5.2050000000000001</v>
      </c>
      <c r="G2550" s="53">
        <f t="shared" si="553"/>
        <v>0</v>
      </c>
      <c r="H2550" s="53">
        <f>IF(Q2549&gt;SetUp!$B$56,SetUp!$B$56,Q2549)</f>
        <v>3.7133884227243793E-16</v>
      </c>
      <c r="I2550" s="53">
        <f t="shared" si="558"/>
        <v>0.12707035579994283</v>
      </c>
      <c r="J2550" s="53">
        <f>MIN(F2550,H2550,(1-EXP(-SetUp!$B$52*H2550/SetUp!$B$56))*F2550)</f>
        <v>0</v>
      </c>
      <c r="K2550" s="53">
        <f t="shared" si="554"/>
        <v>3.7133884227243793E-16</v>
      </c>
      <c r="L2550" s="53">
        <f>IF(I2550&lt;=0,0,MIN(SetUp!$B$50*I2550^SetUp!$B$55,I2550))</f>
        <v>6.9082049070150816E-4</v>
      </c>
      <c r="M2550" s="53">
        <f t="shared" si="555"/>
        <v>0.12637953530924131</v>
      </c>
      <c r="N2550" s="53">
        <f>IF(SetUp!$B$62=0,X2550,(B2550-E2550)*(1-(H2550/SetUp!$B$66/SetUp!$B$56)))</f>
        <v>0</v>
      </c>
      <c r="O2550" s="53">
        <f>K2550*SetUp!$B$65</f>
        <v>3.4274578785690317E-18</v>
      </c>
      <c r="P2550" s="53">
        <f>MIN(SetUp!$B$54*L2550^SetUp!$B$51,L2550)</f>
        <v>4.4314267521577266E-4</v>
      </c>
      <c r="Q2550" s="53">
        <f t="shared" si="556"/>
        <v>3.6791138439386891E-16</v>
      </c>
      <c r="R2550" s="53">
        <f>IF((H2550+N2550-O2550)&gt;SetUp!$B$56,T2549+H2550+N2550-O2550-SetUp!$B$56,T2549)</f>
        <v>0</v>
      </c>
      <c r="S2550" s="53">
        <f>R2550*SetUp!$B$65</f>
        <v>0</v>
      </c>
      <c r="T2550" s="53">
        <f>IF((R2550-S2550)&lt;SetUp!$B$53,R2550-S2550,SetUp!$B$53)</f>
        <v>0</v>
      </c>
      <c r="U2550" s="53">
        <f t="shared" si="557"/>
        <v>0.12637953530924131</v>
      </c>
      <c r="V2550" s="53">
        <f>(L2550-P2550)/1000*SetUp!$B$13*1000000/SetUp!$B$48</f>
        <v>1.0079323307448798E-2</v>
      </c>
      <c r="W2550" s="53">
        <f t="shared" si="559"/>
        <v>-7.6978354246470815E-18</v>
      </c>
      <c r="X2550" s="53">
        <f>MAX((SetUp!$B$56*(1-($H2550/SetUp!$B$56)^2)*TANH(($B2550-$D2550)/SetUp!$B$56))/(1+$H2550/SetUp!$B$56*TANH(($B2550-$D2550)/SetUp!$B$56)),0)</f>
        <v>0</v>
      </c>
    </row>
    <row r="2551" spans="1:24" x14ac:dyDescent="0.3">
      <c r="A2551" s="60">
        <v>33596</v>
      </c>
      <c r="B2551" s="53">
        <v>0</v>
      </c>
      <c r="C2551" s="53"/>
      <c r="D2551" s="53">
        <v>5.2050000000000001</v>
      </c>
      <c r="E2551" s="53">
        <f t="shared" si="551"/>
        <v>0</v>
      </c>
      <c r="F2551" s="53">
        <f t="shared" si="552"/>
        <v>5.2050000000000001</v>
      </c>
      <c r="G2551" s="53">
        <f t="shared" si="553"/>
        <v>0</v>
      </c>
      <c r="H2551" s="53">
        <f>IF(Q2550&gt;SetUp!$B$56,SetUp!$B$56,Q2550)</f>
        <v>3.6791138439386891E-16</v>
      </c>
      <c r="I2551" s="53">
        <f t="shared" si="558"/>
        <v>0.12637953530924131</v>
      </c>
      <c r="J2551" s="53">
        <f>MIN(F2551,H2551,(1-EXP(-SetUp!$B$52*H2551/SetUp!$B$56))*F2551)</f>
        <v>0</v>
      </c>
      <c r="K2551" s="53">
        <f t="shared" si="554"/>
        <v>3.6791138439386891E-16</v>
      </c>
      <c r="L2551" s="53">
        <f>IF(I2551&lt;=0,0,MIN(SetUp!$B$50*I2551^SetUp!$B$55,I2551))</f>
        <v>6.8457240874666969E-4</v>
      </c>
      <c r="M2551" s="53">
        <f t="shared" si="555"/>
        <v>0.12569496290049464</v>
      </c>
      <c r="N2551" s="53">
        <f>IF(SetUp!$B$62=0,X2551,(B2551-E2551)*(1-(H2551/SetUp!$B$66/SetUp!$B$56)))</f>
        <v>0</v>
      </c>
      <c r="O2551" s="53">
        <f>K2551*SetUp!$B$65</f>
        <v>3.3958224389864788E-18</v>
      </c>
      <c r="P2551" s="53">
        <f>MIN(SetUp!$B$54*L2551^SetUp!$B$51,L2551)</f>
        <v>4.3909592865251336E-4</v>
      </c>
      <c r="Q2551" s="53">
        <f t="shared" si="556"/>
        <v>3.6451556195488244E-16</v>
      </c>
      <c r="R2551" s="53">
        <f>IF((H2551+N2551-O2551)&gt;SetUp!$B$56,T2550+H2551+N2551-O2551-SetUp!$B$56,T2550)</f>
        <v>0</v>
      </c>
      <c r="S2551" s="53">
        <f>R2551*SetUp!$B$65</f>
        <v>0</v>
      </c>
      <c r="T2551" s="53">
        <f>IF((R2551-S2551)&lt;SetUp!$B$53,R2551-S2551,SetUp!$B$53)</f>
        <v>0</v>
      </c>
      <c r="U2551" s="53">
        <f t="shared" si="557"/>
        <v>0.12569496290049464</v>
      </c>
      <c r="V2551" s="53">
        <f>(L2551-P2551)/1000*SetUp!$B$13*1000000/SetUp!$B$48</f>
        <v>9.9897393005956153E-3</v>
      </c>
      <c r="W2551" s="53">
        <f t="shared" si="559"/>
        <v>0</v>
      </c>
      <c r="X2551" s="53">
        <f>MAX((SetUp!$B$56*(1-($H2551/SetUp!$B$56)^2)*TANH(($B2551-$D2551)/SetUp!$B$56))/(1+$H2551/SetUp!$B$56*TANH(($B2551-$D2551)/SetUp!$B$56)),0)</f>
        <v>0</v>
      </c>
    </row>
    <row r="2552" spans="1:24" x14ac:dyDescent="0.3">
      <c r="A2552" s="60">
        <v>33597</v>
      </c>
      <c r="B2552" s="53">
        <v>0</v>
      </c>
      <c r="C2552" s="53"/>
      <c r="D2552" s="53">
        <v>5.2050000000000001</v>
      </c>
      <c r="E2552" s="53">
        <f t="shared" si="551"/>
        <v>0</v>
      </c>
      <c r="F2552" s="53">
        <f t="shared" si="552"/>
        <v>5.2050000000000001</v>
      </c>
      <c r="G2552" s="53">
        <f t="shared" si="553"/>
        <v>0</v>
      </c>
      <c r="H2552" s="53">
        <f>IF(Q2551&gt;SetUp!$B$56,SetUp!$B$56,Q2551)</f>
        <v>3.6451556195488244E-16</v>
      </c>
      <c r="I2552" s="53">
        <f t="shared" si="558"/>
        <v>0.12569496290049464</v>
      </c>
      <c r="J2552" s="53">
        <f>MIN(F2552,H2552,(1-EXP(-SetUp!$B$52*H2552/SetUp!$B$56))*F2552)</f>
        <v>0</v>
      </c>
      <c r="K2552" s="53">
        <f t="shared" si="554"/>
        <v>3.6451556195488244E-16</v>
      </c>
      <c r="L2552" s="53">
        <f>IF(I2552&lt;=0,0,MIN(SetUp!$B$50*I2552^SetUp!$B$55,I2552))</f>
        <v>6.7840325727611746E-4</v>
      </c>
      <c r="M2552" s="53">
        <f t="shared" si="555"/>
        <v>0.12501655964321853</v>
      </c>
      <c r="N2552" s="53">
        <f>IF(SetUp!$B$62=0,X2552,(B2552-E2552)*(1-(H2552/SetUp!$B$66/SetUp!$B$56)))</f>
        <v>0</v>
      </c>
      <c r="O2552" s="53">
        <f>K2552*SetUp!$B$65</f>
        <v>3.3644789945423166E-18</v>
      </c>
      <c r="P2552" s="53">
        <f>MIN(SetUp!$B$54*L2552^SetUp!$B$51,L2552)</f>
        <v>4.3510065577522194E-4</v>
      </c>
      <c r="Q2552" s="53">
        <f t="shared" si="556"/>
        <v>3.6115108296034014E-16</v>
      </c>
      <c r="R2552" s="53">
        <f>IF((H2552+N2552-O2552)&gt;SetUp!$B$56,T2551+H2552+N2552-O2552-SetUp!$B$56,T2551)</f>
        <v>0</v>
      </c>
      <c r="S2552" s="53">
        <f>R2552*SetUp!$B$65</f>
        <v>0</v>
      </c>
      <c r="T2552" s="53">
        <f>IF((R2552-S2552)&lt;SetUp!$B$53,R2552-S2552,SetUp!$B$53)</f>
        <v>0</v>
      </c>
      <c r="U2552" s="53">
        <f t="shared" si="557"/>
        <v>0.12501655964321853</v>
      </c>
      <c r="V2552" s="53">
        <f>(L2552-P2552)/1000*SetUp!$B$13*1000000/SetUp!$B$48</f>
        <v>9.9012726564206132E-3</v>
      </c>
      <c r="W2552" s="53">
        <f t="shared" si="559"/>
        <v>6.2883726004159257E-18</v>
      </c>
      <c r="X2552" s="53">
        <f>MAX((SetUp!$B$56*(1-($H2552/SetUp!$B$56)^2)*TANH(($B2552-$D2552)/SetUp!$B$56))/(1+$H2552/SetUp!$B$56*TANH(($B2552-$D2552)/SetUp!$B$56)),0)</f>
        <v>0</v>
      </c>
    </row>
    <row r="2553" spans="1:24" x14ac:dyDescent="0.3">
      <c r="A2553" s="60">
        <v>33598</v>
      </c>
      <c r="B2553" s="53">
        <v>0.28299999999999997</v>
      </c>
      <c r="C2553" s="53"/>
      <c r="D2553" s="53">
        <v>5.2050000000000001</v>
      </c>
      <c r="E2553" s="53">
        <f t="shared" si="551"/>
        <v>0.28299999999999997</v>
      </c>
      <c r="F2553" s="53">
        <f t="shared" si="552"/>
        <v>4.9219999999999997</v>
      </c>
      <c r="G2553" s="53">
        <f t="shared" si="553"/>
        <v>0</v>
      </c>
      <c r="H2553" s="53">
        <f>IF(Q2552&gt;SetUp!$B$56,SetUp!$B$56,Q2552)</f>
        <v>3.6115108296034014E-16</v>
      </c>
      <c r="I2553" s="53">
        <f t="shared" si="558"/>
        <v>0.12501655964321853</v>
      </c>
      <c r="J2553" s="53">
        <f>MIN(F2553,H2553,(1-EXP(-SetUp!$B$52*H2553/SetUp!$B$56))*F2553)</f>
        <v>0</v>
      </c>
      <c r="K2553" s="53">
        <f t="shared" si="554"/>
        <v>3.6115108296034014E-16</v>
      </c>
      <c r="L2553" s="53">
        <f>IF(I2553&lt;=0,0,MIN(SetUp!$B$50*I2553^SetUp!$B$55,I2553))</f>
        <v>6.7231175763416708E-4</v>
      </c>
      <c r="M2553" s="53">
        <f t="shared" si="555"/>
        <v>0.12434424788558436</v>
      </c>
      <c r="N2553" s="53">
        <f>IF(SetUp!$B$62=0,X2553,(B2553-E2553)*(1-(H2553/SetUp!$B$66/SetUp!$B$56)))</f>
        <v>0</v>
      </c>
      <c r="O2553" s="53">
        <f>K2553*SetUp!$B$65</f>
        <v>3.3334248501211312E-18</v>
      </c>
      <c r="P2553" s="53">
        <f>MIN(SetUp!$B$54*L2553^SetUp!$B$51,L2553)</f>
        <v>4.3115601826889592E-4</v>
      </c>
      <c r="Q2553" s="53">
        <f t="shared" si="556"/>
        <v>3.5781765811021901E-16</v>
      </c>
      <c r="R2553" s="53">
        <f>IF((H2553+N2553-O2553)&gt;SetUp!$B$56,T2552+H2553+N2553-O2553-SetUp!$B$56,T2552)</f>
        <v>0</v>
      </c>
      <c r="S2553" s="53">
        <f>R2553*SetUp!$B$65</f>
        <v>0</v>
      </c>
      <c r="T2553" s="53">
        <f>IF((R2553-S2553)&lt;SetUp!$B$53,R2553-S2553,SetUp!$B$53)</f>
        <v>0</v>
      </c>
      <c r="U2553" s="53">
        <f t="shared" si="557"/>
        <v>0.12434424788558436</v>
      </c>
      <c r="V2553" s="53">
        <f>(L2553-P2553)/1000*SetUp!$B$13*1000000/SetUp!$B$48</f>
        <v>9.8139054551271108E-3</v>
      </c>
      <c r="W2553" s="53">
        <f t="shared" si="559"/>
        <v>8.4567769453869346E-18</v>
      </c>
      <c r="X2553" s="53">
        <f>MAX((SetUp!$B$56*(1-($H2553/SetUp!$B$56)^2)*TANH(($B2553-$D2553)/SetUp!$B$56))/(1+$H2553/SetUp!$B$56*TANH(($B2553-$D2553)/SetUp!$B$56)),0)</f>
        <v>0</v>
      </c>
    </row>
    <row r="2554" spans="1:24" x14ac:dyDescent="0.3">
      <c r="A2554" s="60">
        <v>33599</v>
      </c>
      <c r="B2554" s="53">
        <v>6.0999999999999999E-2</v>
      </c>
      <c r="C2554" s="53"/>
      <c r="D2554" s="53">
        <v>5.2050000000000001</v>
      </c>
      <c r="E2554" s="53">
        <f t="shared" si="551"/>
        <v>6.0999999999999999E-2</v>
      </c>
      <c r="F2554" s="53">
        <f t="shared" si="552"/>
        <v>5.1440000000000001</v>
      </c>
      <c r="G2554" s="53">
        <f t="shared" si="553"/>
        <v>0</v>
      </c>
      <c r="H2554" s="53">
        <f>IF(Q2553&gt;SetUp!$B$56,SetUp!$B$56,Q2553)</f>
        <v>3.5781765811021901E-16</v>
      </c>
      <c r="I2554" s="53">
        <f t="shared" si="558"/>
        <v>0.12434424788558436</v>
      </c>
      <c r="J2554" s="53">
        <f>MIN(F2554,H2554,(1-EXP(-SetUp!$B$52*H2554/SetUp!$B$56))*F2554)</f>
        <v>0</v>
      </c>
      <c r="K2554" s="53">
        <f t="shared" si="554"/>
        <v>3.5781765811021901E-16</v>
      </c>
      <c r="L2554" s="53">
        <f>IF(I2554&lt;=0,0,MIN(SetUp!$B$50*I2554^SetUp!$B$55,I2554))</f>
        <v>6.6629665641173446E-4</v>
      </c>
      <c r="M2554" s="53">
        <f t="shared" si="555"/>
        <v>0.12367795122917262</v>
      </c>
      <c r="N2554" s="53">
        <f>IF(SetUp!$B$62=0,X2554,(B2554-E2554)*(1-(H2554/SetUp!$B$66/SetUp!$B$56)))</f>
        <v>0</v>
      </c>
      <c r="O2554" s="53">
        <f>K2554*SetUp!$B$65</f>
        <v>3.3026573354834269E-18</v>
      </c>
      <c r="P2554" s="53">
        <f>MIN(SetUp!$B$54*L2554^SetUp!$B$51,L2554)</f>
        <v>4.2726119444285517E-4</v>
      </c>
      <c r="Q2554" s="53">
        <f t="shared" si="556"/>
        <v>3.5451500077473556E-16</v>
      </c>
      <c r="R2554" s="53">
        <f>IF((H2554+N2554-O2554)&gt;SetUp!$B$56,T2553+H2554+N2554-O2554-SetUp!$B$56,T2553)</f>
        <v>0</v>
      </c>
      <c r="S2554" s="53">
        <f>R2554*SetUp!$B$65</f>
        <v>0</v>
      </c>
      <c r="T2554" s="53">
        <f>IF((R2554-S2554)&lt;SetUp!$B$53,R2554-S2554,SetUp!$B$53)</f>
        <v>0</v>
      </c>
      <c r="U2554" s="53">
        <f t="shared" si="557"/>
        <v>0.12367795122917262</v>
      </c>
      <c r="V2554" s="53">
        <f>(L2554-P2554)/1000*SetUp!$B$13*1000000/SetUp!$B$48</f>
        <v>9.7276201278046065E-3</v>
      </c>
      <c r="W2554" s="53">
        <f t="shared" si="559"/>
        <v>-6.7220534694101275E-18</v>
      </c>
      <c r="X2554" s="53">
        <f>MAX((SetUp!$B$56*(1-($H2554/SetUp!$B$56)^2)*TANH(($B2554-$D2554)/SetUp!$B$56))/(1+$H2554/SetUp!$B$56*TANH(($B2554-$D2554)/SetUp!$B$56)),0)</f>
        <v>0</v>
      </c>
    </row>
    <row r="2555" spans="1:24" x14ac:dyDescent="0.3">
      <c r="A2555" s="60">
        <v>33600</v>
      </c>
      <c r="B2555" s="53">
        <v>2.42</v>
      </c>
      <c r="C2555" s="53"/>
      <c r="D2555" s="53">
        <v>5.2050000000000001</v>
      </c>
      <c r="E2555" s="53">
        <f t="shared" si="551"/>
        <v>2.42</v>
      </c>
      <c r="F2555" s="53">
        <f t="shared" si="552"/>
        <v>2.7850000000000001</v>
      </c>
      <c r="G2555" s="53">
        <f t="shared" si="553"/>
        <v>0</v>
      </c>
      <c r="H2555" s="53">
        <f>IF(Q2554&gt;SetUp!$B$56,SetUp!$B$56,Q2554)</f>
        <v>3.5451500077473556E-16</v>
      </c>
      <c r="I2555" s="53">
        <f t="shared" si="558"/>
        <v>0.12367795122917262</v>
      </c>
      <c r="J2555" s="53">
        <f>MIN(F2555,H2555,(1-EXP(-SetUp!$B$52*H2555/SetUp!$B$56))*F2555)</f>
        <v>0</v>
      </c>
      <c r="K2555" s="53">
        <f t="shared" si="554"/>
        <v>3.5451500077473556E-16</v>
      </c>
      <c r="L2555" s="53">
        <f>IF(I2555&lt;=0,0,MIN(SetUp!$B$50*I2555^SetUp!$B$55,I2555))</f>
        <v>6.6035672485892241E-4</v>
      </c>
      <c r="M2555" s="53">
        <f t="shared" si="555"/>
        <v>0.1230175945043137</v>
      </c>
      <c r="N2555" s="53">
        <f>IF(SetUp!$B$62=0,X2555,(B2555-E2555)*(1-(H2555/SetUp!$B$66/SetUp!$B$56)))</f>
        <v>0</v>
      </c>
      <c r="O2555" s="53">
        <f>K2555*SetUp!$B$65</f>
        <v>3.2721738050360204E-18</v>
      </c>
      <c r="P2555" s="53">
        <f>MIN(SetUp!$B$54*L2555^SetUp!$B$51,L2555)</f>
        <v>4.2341537884251997E-4</v>
      </c>
      <c r="Q2555" s="53">
        <f t="shared" si="556"/>
        <v>3.5124282696969954E-16</v>
      </c>
      <c r="R2555" s="53">
        <f>IF((H2555+N2555-O2555)&gt;SetUp!$B$56,T2554+H2555+N2555-O2555-SetUp!$B$56,T2554)</f>
        <v>0</v>
      </c>
      <c r="S2555" s="53">
        <f>R2555*SetUp!$B$65</f>
        <v>0</v>
      </c>
      <c r="T2555" s="53">
        <f>IF((R2555-S2555)&lt;SetUp!$B$53,R2555-S2555,SetUp!$B$53)</f>
        <v>0</v>
      </c>
      <c r="U2555" s="53">
        <f t="shared" si="557"/>
        <v>0.1230175945043137</v>
      </c>
      <c r="V2555" s="53">
        <f>(L2555-P2555)/1000*SetUp!$B$13*1000000/SetUp!$B$48</f>
        <v>9.6423994483226527E-3</v>
      </c>
      <c r="W2555" s="53">
        <f t="shared" si="559"/>
        <v>5.4210108624275222E-17</v>
      </c>
      <c r="X2555" s="53">
        <f>MAX((SetUp!$B$56*(1-($H2555/SetUp!$B$56)^2)*TANH(($B2555-$D2555)/SetUp!$B$56))/(1+$H2555/SetUp!$B$56*TANH(($B2555-$D2555)/SetUp!$B$56)),0)</f>
        <v>0</v>
      </c>
    </row>
    <row r="2556" spans="1:24" x14ac:dyDescent="0.3">
      <c r="A2556" s="60">
        <v>33601</v>
      </c>
      <c r="B2556" s="53">
        <v>1.3029999999999999</v>
      </c>
      <c r="C2556" s="53"/>
      <c r="D2556" s="53">
        <v>5.2050000000000001</v>
      </c>
      <c r="E2556" s="53">
        <f t="shared" si="551"/>
        <v>1.3029999999999999</v>
      </c>
      <c r="F2556" s="53">
        <f t="shared" si="552"/>
        <v>3.9020000000000001</v>
      </c>
      <c r="G2556" s="53">
        <f t="shared" si="553"/>
        <v>0</v>
      </c>
      <c r="H2556" s="53">
        <f>IF(Q2555&gt;SetUp!$B$56,SetUp!$B$56,Q2555)</f>
        <v>3.5124282696969954E-16</v>
      </c>
      <c r="I2556" s="53">
        <f t="shared" si="558"/>
        <v>0.1230175945043137</v>
      </c>
      <c r="J2556" s="53">
        <f>MIN(F2556,H2556,(1-EXP(-SetUp!$B$52*H2556/SetUp!$B$56))*F2556)</f>
        <v>0</v>
      </c>
      <c r="K2556" s="53">
        <f t="shared" si="554"/>
        <v>3.5124282696969954E-16</v>
      </c>
      <c r="L2556" s="53">
        <f>IF(I2556&lt;=0,0,MIN(SetUp!$B$50*I2556^SetUp!$B$55,I2556))</f>
        <v>6.544907583133355E-4</v>
      </c>
      <c r="M2556" s="53">
        <f t="shared" si="555"/>
        <v>0.12236310374600036</v>
      </c>
      <c r="N2556" s="53">
        <f>IF(SetUp!$B$62=0,X2556,(B2556-E2556)*(1-(H2556/SetUp!$B$66/SetUp!$B$56)))</f>
        <v>0</v>
      </c>
      <c r="O2556" s="53">
        <f>K2556*SetUp!$B$65</f>
        <v>3.241971637604557E-18</v>
      </c>
      <c r="P2556" s="53">
        <f>MIN(SetUp!$B$54*L2556^SetUp!$B$51,L2556)</f>
        <v>4.1961778187162284E-4</v>
      </c>
      <c r="Q2556" s="53">
        <f t="shared" si="556"/>
        <v>3.4800085533209499E-16</v>
      </c>
      <c r="R2556" s="53">
        <f>IF((H2556+N2556-O2556)&gt;SetUp!$B$56,T2555+H2556+N2556-O2556-SetUp!$B$56,T2555)</f>
        <v>0</v>
      </c>
      <c r="S2556" s="53">
        <f>R2556*SetUp!$B$65</f>
        <v>0</v>
      </c>
      <c r="T2556" s="53">
        <f>IF((R2556-S2556)&lt;SetUp!$B$53,R2556-S2556,SetUp!$B$53)</f>
        <v>0</v>
      </c>
      <c r="U2556" s="53">
        <f t="shared" si="557"/>
        <v>0.12236310374600036</v>
      </c>
      <c r="V2556" s="53">
        <f>(L2556-P2556)/1000*SetUp!$B$13*1000000/SetUp!$B$48</f>
        <v>9.5582265254401458E-3</v>
      </c>
      <c r="W2556" s="53">
        <f t="shared" si="559"/>
        <v>8.2399365108898337E-17</v>
      </c>
      <c r="X2556" s="53">
        <f>MAX((SetUp!$B$56*(1-($H2556/SetUp!$B$56)^2)*TANH(($B2556-$D2556)/SetUp!$B$56))/(1+$H2556/SetUp!$B$56*TANH(($B2556-$D2556)/SetUp!$B$56)),0)</f>
        <v>0</v>
      </c>
    </row>
    <row r="2557" spans="1:24" x14ac:dyDescent="0.3">
      <c r="A2557" s="60">
        <v>33602</v>
      </c>
      <c r="B2557" s="53">
        <v>0.55300000000000005</v>
      </c>
      <c r="C2557" s="53"/>
      <c r="D2557" s="53">
        <v>5.2050000000000001</v>
      </c>
      <c r="E2557" s="53">
        <f t="shared" si="551"/>
        <v>0.55300000000000005</v>
      </c>
      <c r="F2557" s="53">
        <f t="shared" si="552"/>
        <v>4.6520000000000001</v>
      </c>
      <c r="G2557" s="53">
        <f t="shared" si="553"/>
        <v>0</v>
      </c>
      <c r="H2557" s="53">
        <f>IF(Q2556&gt;SetUp!$B$56,SetUp!$B$56,Q2556)</f>
        <v>3.4800085533209499E-16</v>
      </c>
      <c r="I2557" s="53">
        <f t="shared" si="558"/>
        <v>0.12236310374600036</v>
      </c>
      <c r="J2557" s="53">
        <f>MIN(F2557,H2557,(1-EXP(-SetUp!$B$52*H2557/SetUp!$B$56))*F2557)</f>
        <v>0</v>
      </c>
      <c r="K2557" s="53">
        <f t="shared" si="554"/>
        <v>3.4800085533209499E-16</v>
      </c>
      <c r="L2557" s="53">
        <f>IF(I2557&lt;=0,0,MIN(SetUp!$B$50*I2557^SetUp!$B$55,I2557))</f>
        <v>6.4869757564363752E-4</v>
      </c>
      <c r="M2557" s="53">
        <f t="shared" si="555"/>
        <v>0.12171440617035673</v>
      </c>
      <c r="N2557" s="53">
        <f>IF(SetUp!$B$62=0,X2557,(B2557-E2557)*(1-(H2557/SetUp!$B$66/SetUp!$B$56)))</f>
        <v>0</v>
      </c>
      <c r="O2557" s="53">
        <f>K2557*SetUp!$B$65</f>
        <v>3.2120482362081236E-18</v>
      </c>
      <c r="P2557" s="53">
        <f>MIN(SetUp!$B$54*L2557^SetUp!$B$51,L2557)</f>
        <v>4.1586762942451836E-4</v>
      </c>
      <c r="Q2557" s="53">
        <f t="shared" si="556"/>
        <v>3.4478880709588687E-16</v>
      </c>
      <c r="R2557" s="53">
        <f>IF((H2557+N2557-O2557)&gt;SetUp!$B$56,T2556+H2557+N2557-O2557-SetUp!$B$56,T2556)</f>
        <v>0</v>
      </c>
      <c r="S2557" s="53">
        <f>R2557*SetUp!$B$65</f>
        <v>0</v>
      </c>
      <c r="T2557" s="53">
        <f>IF((R2557-S2557)&lt;SetUp!$B$53,R2557-S2557,SetUp!$B$53)</f>
        <v>0</v>
      </c>
      <c r="U2557" s="53">
        <f t="shared" si="557"/>
        <v>0.12171440617035673</v>
      </c>
      <c r="V2557" s="53">
        <f>(L2557-P2557)/1000*SetUp!$B$13*1000000/SetUp!$B$48</f>
        <v>9.4750847951239909E-3</v>
      </c>
      <c r="W2557" s="53">
        <f t="shared" si="559"/>
        <v>-3.7730235602495554E-17</v>
      </c>
      <c r="X2557" s="53">
        <f>MAX((SetUp!$B$56*(1-($H2557/SetUp!$B$56)^2)*TANH(($B2557-$D2557)/SetUp!$B$56))/(1+$H2557/SetUp!$B$56*TANH(($B2557-$D2557)/SetUp!$B$56)),0)</f>
        <v>0</v>
      </c>
    </row>
    <row r="2558" spans="1:24" x14ac:dyDescent="0.3">
      <c r="A2558" s="60">
        <v>33603</v>
      </c>
      <c r="B2558" s="53">
        <v>0</v>
      </c>
      <c r="C2558" s="53"/>
      <c r="D2558" s="53">
        <v>5.2050000000000001</v>
      </c>
      <c r="E2558" s="53">
        <f t="shared" si="551"/>
        <v>0</v>
      </c>
      <c r="F2558" s="53">
        <f t="shared" si="552"/>
        <v>5.2050000000000001</v>
      </c>
      <c r="G2558" s="53">
        <f t="shared" si="553"/>
        <v>0</v>
      </c>
      <c r="H2558" s="53">
        <f>IF(Q2557&gt;SetUp!$B$56,SetUp!$B$56,Q2557)</f>
        <v>3.4478880709588687E-16</v>
      </c>
      <c r="I2558" s="53">
        <f t="shared" si="558"/>
        <v>0.12171440617035673</v>
      </c>
      <c r="J2558" s="53">
        <f>MIN(F2558,H2558,(1-EXP(-SetUp!$B$52*H2558/SetUp!$B$56))*F2558)</f>
        <v>0</v>
      </c>
      <c r="K2558" s="53">
        <f t="shared" si="554"/>
        <v>3.4478880709588687E-16</v>
      </c>
      <c r="L2558" s="53">
        <f>IF(I2558&lt;=0,0,MIN(SetUp!$B$50*I2558^SetUp!$B$55,I2558))</f>
        <v>6.4297601870789945E-4</v>
      </c>
      <c r="M2558" s="53">
        <f t="shared" si="555"/>
        <v>0.12107143015164883</v>
      </c>
      <c r="N2558" s="53">
        <f>IF(SetUp!$B$62=0,X2558,(B2558-E2558)*(1-(H2558/SetUp!$B$66/SetUp!$B$56)))</f>
        <v>0</v>
      </c>
      <c r="O2558" s="53">
        <f>K2558*SetUp!$B$65</f>
        <v>3.1824010278359427E-18</v>
      </c>
      <c r="P2558" s="53">
        <f>MIN(SetUp!$B$54*L2558^SetUp!$B$51,L2558)</f>
        <v>4.1216416252830279E-4</v>
      </c>
      <c r="Q2558" s="53">
        <f t="shared" si="556"/>
        <v>3.4160640606805091E-16</v>
      </c>
      <c r="R2558" s="53">
        <f>IF((H2558+N2558-O2558)&gt;SetUp!$B$56,T2557+H2558+N2558-O2558-SetUp!$B$56,T2557)</f>
        <v>0</v>
      </c>
      <c r="S2558" s="53">
        <f>R2558*SetUp!$B$65</f>
        <v>0</v>
      </c>
      <c r="T2558" s="53">
        <f>IF((R2558-S2558)&lt;SetUp!$B$53,R2558-S2558,SetUp!$B$53)</f>
        <v>0</v>
      </c>
      <c r="U2558" s="53">
        <f t="shared" si="557"/>
        <v>0.12107143015164883</v>
      </c>
      <c r="V2558" s="53">
        <f>(L2558-P2558)/1000*SetUp!$B$13*1000000/SetUp!$B$48</f>
        <v>9.3929580130704699E-3</v>
      </c>
      <c r="W2558" s="53">
        <f t="shared" si="559"/>
        <v>0</v>
      </c>
      <c r="X2558" s="53">
        <f>MAX((SetUp!$B$56*(1-($H2558/SetUp!$B$56)^2)*TANH(($B2558-$D2558)/SetUp!$B$56))/(1+$H2558/SetUp!$B$56*TANH(($B2558-$D2558)/SetUp!$B$56)),0)</f>
        <v>0</v>
      </c>
    </row>
  </sheetData>
  <mergeCells count="7">
    <mergeCell ref="AK765:AN765"/>
    <mergeCell ref="AP1:AU1"/>
    <mergeCell ref="AV1:BB1"/>
    <mergeCell ref="Z1:AI1"/>
    <mergeCell ref="AK1:AN1"/>
    <mergeCell ref="AK31:AN31"/>
    <mergeCell ref="AK398:AN398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SetUp</vt:lpstr>
      <vt:lpstr>CAWM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Sony</dc:creator>
  <cp:keywords/>
  <dc:description/>
  <cp:lastModifiedBy>Hellen Xavier</cp:lastModifiedBy>
  <cp:revision/>
  <dcterms:created xsi:type="dcterms:W3CDTF">2017-03-18T16:42:17Z</dcterms:created>
  <dcterms:modified xsi:type="dcterms:W3CDTF">2023-08-16T00:46:51Z</dcterms:modified>
  <cp:category/>
  <cp:contentStatus/>
</cp:coreProperties>
</file>